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2/Workbooks Oct 2022 - Locked/WB Qld/"/>
    </mc:Choice>
  </mc:AlternateContent>
  <xr:revisionPtr revIDLastSave="0" documentId="13_ncr:1_{AD319C7E-32D3-954A-829C-DBEDF631C51D}" xr6:coauthVersionLast="47" xr6:coauthVersionMax="47" xr10:uidLastSave="{00000000-0000-0000-0000-000000000000}"/>
  <workbookProtection workbookAlgorithmName="SHA-512" workbookHashValue="/Iz+9tmxAwafzYFP9RIPTfI3KBGR7M60SHjdWMOpl5sZg6kGxGRyWd20irK0RL6TIB5UyXib2CScIDeckugROA==" workbookSaltValue="oR24tHSLvjZcC31oy2VMIw==" workbookSpinCount="100000" lockStructure="1"/>
  <bookViews>
    <workbookView xWindow="3580" yWindow="540" windowWidth="39460" windowHeight="21760" xr2:uid="{00000000-000D-0000-FFFF-FFFF00000000}"/>
  </bookViews>
  <sheets>
    <sheet name="Notes" sheetId="3" r:id="rId1"/>
    <sheet name="QLD Bills October 2022" sheetId="27" r:id="rId2"/>
    <sheet name="QLD Bills April 2022" sheetId="25" r:id="rId3"/>
    <sheet name="QLD Bills October 2021" sheetId="23" r:id="rId4"/>
    <sheet name="QLD Bills April 2021" sheetId="20" r:id="rId5"/>
    <sheet name="QLD Bills October 2020" sheetId="19" r:id="rId6"/>
    <sheet name="QLD Bills April 2020" sheetId="17" r:id="rId7"/>
    <sheet name="QLD Bills October 2019" sheetId="15" r:id="rId8"/>
    <sheet name="QLD Bills April 2019" sheetId="13" r:id="rId9"/>
    <sheet name="QLD Bills October 2018" sheetId="11" r:id="rId10"/>
    <sheet name="QLD Bills April 2018" sheetId="9" r:id="rId11"/>
    <sheet name="QLD Bills October 2017" sheetId="7" r:id="rId12"/>
    <sheet name="QLD Bills April 2017" sheetId="5" r:id="rId13"/>
    <sheet name="QLD Bills April 2016" sheetId="2" r:id="rId14"/>
    <sheet name="QLD Oct 2022" sheetId="26" state="hidden" r:id="rId15"/>
    <sheet name="QLD Apr 2022" sheetId="24" state="hidden" r:id="rId16"/>
    <sheet name="QLD Oct 2021" sheetId="22" state="hidden" r:id="rId17"/>
    <sheet name="QLD Apr 2021" sheetId="21" state="hidden" r:id="rId18"/>
    <sheet name="QLD Oct 2020" sheetId="18" state="hidden" r:id="rId19"/>
    <sheet name="QLD Apr 2020" sheetId="16" state="hidden" r:id="rId20"/>
    <sheet name="QLD Oct 2019" sheetId="14" state="hidden" r:id="rId21"/>
    <sheet name="QLD Apr 2019" sheetId="12" state="hidden" r:id="rId22"/>
    <sheet name="QLD Oct 2018" sheetId="10" state="hidden" r:id="rId23"/>
    <sheet name="QLD Apr 2018" sheetId="8" state="hidden" r:id="rId24"/>
    <sheet name="QLD Oct 2017" sheetId="6" state="hidden" r:id="rId25"/>
    <sheet name="QLD Apr 2017" sheetId="4" state="hidden" r:id="rId26"/>
    <sheet name="QLD Apr 2016" sheetId="1" state="hidden" r:id="rId27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21" i="27" l="1"/>
  <c r="X21" i="27"/>
  <c r="W21" i="27"/>
  <c r="V21" i="27"/>
  <c r="L21" i="27"/>
  <c r="K21" i="27"/>
  <c r="E21" i="27"/>
  <c r="H21" i="27" s="1"/>
  <c r="D21" i="27"/>
  <c r="C21" i="27"/>
  <c r="B21" i="27"/>
  <c r="AA21" i="27" s="1"/>
  <c r="Y20" i="27"/>
  <c r="X20" i="27"/>
  <c r="W20" i="27"/>
  <c r="V20" i="27"/>
  <c r="R20" i="27"/>
  <c r="Q20" i="27"/>
  <c r="P20" i="27"/>
  <c r="O20" i="27"/>
  <c r="N20" i="27"/>
  <c r="L20" i="27"/>
  <c r="K20" i="27"/>
  <c r="J20" i="27"/>
  <c r="I20" i="27"/>
  <c r="H20" i="27"/>
  <c r="E20" i="27"/>
  <c r="G20" i="27" s="1"/>
  <c r="D20" i="27"/>
  <c r="C20" i="27"/>
  <c r="B20" i="27"/>
  <c r="AA20" i="27" s="1"/>
  <c r="A20" i="27"/>
  <c r="Y19" i="27"/>
  <c r="X19" i="27"/>
  <c r="W19" i="27"/>
  <c r="V19" i="27"/>
  <c r="E19" i="27"/>
  <c r="L19" i="27" s="1"/>
  <c r="D19" i="27"/>
  <c r="C19" i="27"/>
  <c r="B19" i="27"/>
  <c r="AA19" i="27" s="1"/>
  <c r="Y18" i="27"/>
  <c r="X18" i="27"/>
  <c r="W18" i="27"/>
  <c r="V18" i="27"/>
  <c r="Q18" i="27"/>
  <c r="P18" i="27"/>
  <c r="O18" i="27"/>
  <c r="K18" i="27"/>
  <c r="J18" i="27"/>
  <c r="I18" i="27"/>
  <c r="E18" i="27"/>
  <c r="G18" i="27" s="1"/>
  <c r="D18" i="27"/>
  <c r="C18" i="27"/>
  <c r="B18" i="27"/>
  <c r="A18" i="27"/>
  <c r="Y17" i="27"/>
  <c r="X17" i="27"/>
  <c r="W17" i="27"/>
  <c r="V17" i="27"/>
  <c r="E17" i="27"/>
  <c r="H17" i="27" s="1"/>
  <c r="D17" i="27"/>
  <c r="C17" i="27"/>
  <c r="B17" i="27"/>
  <c r="AA17" i="27" s="1"/>
  <c r="Y16" i="27"/>
  <c r="X16" i="27"/>
  <c r="W16" i="27"/>
  <c r="V16" i="27"/>
  <c r="E16" i="27"/>
  <c r="L16" i="27" s="1"/>
  <c r="D16" i="27"/>
  <c r="C16" i="27"/>
  <c r="B16" i="27"/>
  <c r="AA16" i="27" s="1"/>
  <c r="Y15" i="27"/>
  <c r="X15" i="27"/>
  <c r="W15" i="27"/>
  <c r="V15" i="27"/>
  <c r="Q15" i="27"/>
  <c r="K15" i="27"/>
  <c r="E15" i="27"/>
  <c r="L15" i="27" s="1"/>
  <c r="D15" i="27"/>
  <c r="C15" i="27"/>
  <c r="B15" i="27"/>
  <c r="AA15" i="27" s="1"/>
  <c r="Y14" i="27"/>
  <c r="X14" i="27"/>
  <c r="W14" i="27"/>
  <c r="V14" i="27"/>
  <c r="Q14" i="27"/>
  <c r="P14" i="27"/>
  <c r="O14" i="27"/>
  <c r="K14" i="27"/>
  <c r="J14" i="27"/>
  <c r="I14" i="27"/>
  <c r="E14" i="27"/>
  <c r="G14" i="27" s="1"/>
  <c r="D14" i="27"/>
  <c r="C14" i="27"/>
  <c r="B14" i="27"/>
  <c r="AA14" i="27" s="1"/>
  <c r="Y13" i="27"/>
  <c r="X13" i="27"/>
  <c r="W13" i="27"/>
  <c r="V13" i="27"/>
  <c r="R13" i="27"/>
  <c r="Q13" i="27"/>
  <c r="P13" i="27"/>
  <c r="O13" i="27"/>
  <c r="N13" i="27"/>
  <c r="L13" i="27"/>
  <c r="K13" i="27"/>
  <c r="J13" i="27"/>
  <c r="I13" i="27"/>
  <c r="H13" i="27"/>
  <c r="E13" i="27"/>
  <c r="G13" i="27" s="1"/>
  <c r="D13" i="27"/>
  <c r="C13" i="27"/>
  <c r="B13" i="27"/>
  <c r="AA13" i="27" s="1"/>
  <c r="A13" i="27"/>
  <c r="Y12" i="27"/>
  <c r="X12" i="27"/>
  <c r="W12" i="27"/>
  <c r="V12" i="27"/>
  <c r="Q12" i="27"/>
  <c r="P12" i="27"/>
  <c r="O12" i="27"/>
  <c r="K12" i="27"/>
  <c r="J12" i="27"/>
  <c r="I12" i="27"/>
  <c r="E12" i="27"/>
  <c r="L12" i="27" s="1"/>
  <c r="D12" i="27"/>
  <c r="C12" i="27"/>
  <c r="B12" i="27"/>
  <c r="AA12" i="27" s="1"/>
  <c r="Y11" i="27"/>
  <c r="X11" i="27"/>
  <c r="W11" i="27"/>
  <c r="V11" i="27"/>
  <c r="Q11" i="27"/>
  <c r="P11" i="27"/>
  <c r="O11" i="27"/>
  <c r="K11" i="27"/>
  <c r="J11" i="27"/>
  <c r="I11" i="27"/>
  <c r="E11" i="27"/>
  <c r="G11" i="27" s="1"/>
  <c r="D11" i="27"/>
  <c r="C11" i="27"/>
  <c r="B11" i="27"/>
  <c r="AA11" i="27" s="1"/>
  <c r="Y10" i="27"/>
  <c r="X10" i="27"/>
  <c r="W10" i="27"/>
  <c r="V10" i="27"/>
  <c r="Q10" i="27"/>
  <c r="P10" i="27"/>
  <c r="O10" i="27"/>
  <c r="K10" i="27"/>
  <c r="J10" i="27"/>
  <c r="I10" i="27"/>
  <c r="E10" i="27"/>
  <c r="G10" i="27" s="1"/>
  <c r="D10" i="27"/>
  <c r="C10" i="27"/>
  <c r="B10" i="27"/>
  <c r="AA10" i="27" s="1"/>
  <c r="Y9" i="27"/>
  <c r="X9" i="27"/>
  <c r="W9" i="27"/>
  <c r="V9" i="27"/>
  <c r="Q9" i="27"/>
  <c r="P9" i="27"/>
  <c r="O9" i="27"/>
  <c r="N9" i="27"/>
  <c r="K9" i="27"/>
  <c r="J9" i="27"/>
  <c r="I9" i="27"/>
  <c r="H9" i="27"/>
  <c r="E9" i="27"/>
  <c r="G9" i="27" s="1"/>
  <c r="D9" i="27"/>
  <c r="C9" i="27"/>
  <c r="B9" i="27"/>
  <c r="AA9" i="27" s="1"/>
  <c r="Y8" i="27"/>
  <c r="X8" i="27"/>
  <c r="W8" i="27"/>
  <c r="V8" i="27"/>
  <c r="R8" i="27"/>
  <c r="Q8" i="27"/>
  <c r="P8" i="27"/>
  <c r="O8" i="27"/>
  <c r="N8" i="27"/>
  <c r="L8" i="27"/>
  <c r="K8" i="27"/>
  <c r="J8" i="27"/>
  <c r="I8" i="27"/>
  <c r="H8" i="27"/>
  <c r="E8" i="27"/>
  <c r="G8" i="27" s="1"/>
  <c r="D8" i="27"/>
  <c r="C8" i="27"/>
  <c r="B8" i="27"/>
  <c r="AA8" i="27" s="1"/>
  <c r="A8" i="27"/>
  <c r="AA18" i="27"/>
  <c r="A22" i="25"/>
  <c r="A14" i="25"/>
  <c r="AG23" i="25"/>
  <c r="AG22" i="25"/>
  <c r="AG21" i="25"/>
  <c r="AG20" i="25"/>
  <c r="AG19" i="25"/>
  <c r="AG18" i="25"/>
  <c r="AG17" i="25"/>
  <c r="AG16" i="25"/>
  <c r="AG15" i="25"/>
  <c r="AG14" i="25"/>
  <c r="AG13" i="25"/>
  <c r="AG12" i="25"/>
  <c r="AG11" i="25"/>
  <c r="AG10" i="25"/>
  <c r="AG9" i="25"/>
  <c r="AG8" i="25"/>
  <c r="AF23" i="25"/>
  <c r="AF22" i="25"/>
  <c r="AF21" i="25"/>
  <c r="AF20" i="25"/>
  <c r="AF19" i="25"/>
  <c r="AF18" i="25"/>
  <c r="AF17" i="25"/>
  <c r="AF16" i="25"/>
  <c r="AF15" i="25"/>
  <c r="AF14" i="25"/>
  <c r="AF13" i="25"/>
  <c r="AF12" i="25"/>
  <c r="AF11" i="25"/>
  <c r="AF10" i="25"/>
  <c r="AF9" i="25"/>
  <c r="AF8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X23" i="25"/>
  <c r="X22" i="25"/>
  <c r="X21" i="25"/>
  <c r="X20" i="25"/>
  <c r="X19" i="25"/>
  <c r="X18" i="25"/>
  <c r="X17" i="25"/>
  <c r="X16" i="25"/>
  <c r="X15" i="25"/>
  <c r="X14" i="25"/>
  <c r="X13" i="25"/>
  <c r="X12" i="25"/>
  <c r="X11" i="25"/>
  <c r="X10" i="25"/>
  <c r="X9" i="25"/>
  <c r="X8" i="25"/>
  <c r="W23" i="25"/>
  <c r="W22" i="25"/>
  <c r="W21" i="25"/>
  <c r="W20" i="25"/>
  <c r="W19" i="25"/>
  <c r="W18" i="25"/>
  <c r="W17" i="25"/>
  <c r="W16" i="25"/>
  <c r="W15" i="25"/>
  <c r="W14" i="25"/>
  <c r="W13" i="25"/>
  <c r="W12" i="25"/>
  <c r="W11" i="25"/>
  <c r="W10" i="25"/>
  <c r="W9" i="25"/>
  <c r="W8" i="25"/>
  <c r="V23" i="25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8" i="25"/>
  <c r="R14" i="25"/>
  <c r="R8" i="25"/>
  <c r="Q22" i="25"/>
  <c r="Q20" i="25"/>
  <c r="Q16" i="25"/>
  <c r="Q15" i="25"/>
  <c r="Q14" i="25"/>
  <c r="Q13" i="25"/>
  <c r="Q12" i="25"/>
  <c r="Q11" i="25"/>
  <c r="Q10" i="25"/>
  <c r="Q9" i="25"/>
  <c r="Q8" i="25"/>
  <c r="P22" i="25"/>
  <c r="P20" i="25"/>
  <c r="P15" i="25"/>
  <c r="P14" i="25"/>
  <c r="P13" i="25"/>
  <c r="P12" i="25"/>
  <c r="P11" i="25"/>
  <c r="P10" i="25"/>
  <c r="P9" i="25"/>
  <c r="P8" i="25"/>
  <c r="O22" i="25"/>
  <c r="O20" i="25"/>
  <c r="O15" i="25"/>
  <c r="O14" i="25"/>
  <c r="O13" i="25"/>
  <c r="O12" i="25"/>
  <c r="O11" i="25"/>
  <c r="O10" i="25"/>
  <c r="O9" i="25"/>
  <c r="O8" i="25"/>
  <c r="N14" i="25"/>
  <c r="N9" i="25"/>
  <c r="N8" i="25"/>
  <c r="L14" i="25"/>
  <c r="L8" i="25"/>
  <c r="K22" i="25"/>
  <c r="K20" i="25"/>
  <c r="K16" i="25"/>
  <c r="K15" i="25"/>
  <c r="K14" i="25"/>
  <c r="K13" i="25"/>
  <c r="K12" i="25"/>
  <c r="K11" i="25"/>
  <c r="K10" i="25"/>
  <c r="K9" i="25"/>
  <c r="K8" i="25"/>
  <c r="J22" i="25"/>
  <c r="J20" i="25"/>
  <c r="J15" i="25"/>
  <c r="J14" i="25"/>
  <c r="J13" i="25"/>
  <c r="J12" i="25"/>
  <c r="J11" i="25"/>
  <c r="J10" i="25"/>
  <c r="J9" i="25"/>
  <c r="J8" i="25"/>
  <c r="I22" i="25"/>
  <c r="I20" i="25"/>
  <c r="I15" i="25"/>
  <c r="I14" i="25"/>
  <c r="I13" i="25"/>
  <c r="I12" i="25"/>
  <c r="I11" i="25"/>
  <c r="I10" i="25"/>
  <c r="I9" i="25"/>
  <c r="I8" i="25"/>
  <c r="H14" i="25"/>
  <c r="H9" i="25"/>
  <c r="H8" i="25"/>
  <c r="E23" i="25"/>
  <c r="H23" i="25" s="1"/>
  <c r="E22" i="25"/>
  <c r="L22" i="25" s="1"/>
  <c r="E21" i="25"/>
  <c r="K21" i="25" s="1"/>
  <c r="E20" i="25"/>
  <c r="L20" i="25" s="1"/>
  <c r="E19" i="25"/>
  <c r="L19" i="25" s="1"/>
  <c r="E18" i="25"/>
  <c r="L18" i="25" s="1"/>
  <c r="E17" i="25"/>
  <c r="H17" i="25" s="1"/>
  <c r="E16" i="25"/>
  <c r="I16" i="25" s="1"/>
  <c r="E15" i="25"/>
  <c r="G15" i="25" s="1"/>
  <c r="E14" i="25"/>
  <c r="G14" i="25" s="1"/>
  <c r="E13" i="25"/>
  <c r="G13" i="25" s="1"/>
  <c r="E12" i="25"/>
  <c r="L12" i="25" s="1"/>
  <c r="E11" i="25"/>
  <c r="L11" i="25" s="1"/>
  <c r="E10" i="25"/>
  <c r="L10" i="25" s="1"/>
  <c r="E9" i="25"/>
  <c r="L9" i="25" s="1"/>
  <c r="E8" i="25"/>
  <c r="G8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B23" i="25"/>
  <c r="AA23" i="25" s="1"/>
  <c r="B22" i="25"/>
  <c r="AA22" i="25" s="1"/>
  <c r="B21" i="25"/>
  <c r="AA21" i="25" s="1"/>
  <c r="B20" i="25"/>
  <c r="AA20" i="25" s="1"/>
  <c r="B19" i="25"/>
  <c r="AA19" i="25" s="1"/>
  <c r="B18" i="25"/>
  <c r="AA18" i="25" s="1"/>
  <c r="B17" i="25"/>
  <c r="AA17" i="25" s="1"/>
  <c r="B16" i="25"/>
  <c r="AA16" i="25" s="1"/>
  <c r="B15" i="25"/>
  <c r="AA15" i="25" s="1"/>
  <c r="B14" i="25"/>
  <c r="AA14" i="25" s="1"/>
  <c r="B13" i="25"/>
  <c r="AA13" i="25" s="1"/>
  <c r="B12" i="25"/>
  <c r="AA12" i="25" s="1"/>
  <c r="B11" i="25"/>
  <c r="AA11" i="25" s="1"/>
  <c r="B10" i="25"/>
  <c r="AA10" i="25" s="1"/>
  <c r="B9" i="25"/>
  <c r="AA9" i="25" s="1"/>
  <c r="B8" i="25"/>
  <c r="AA8" i="25" s="1"/>
  <c r="A20" i="25"/>
  <c r="A8" i="25"/>
  <c r="F19" i="27" l="1"/>
  <c r="M19" i="27" s="1"/>
  <c r="H12" i="27"/>
  <c r="Z8" i="27"/>
  <c r="Z17" i="27"/>
  <c r="K17" i="27"/>
  <c r="Z15" i="27"/>
  <c r="L17" i="27"/>
  <c r="L9" i="27"/>
  <c r="Z19" i="27"/>
  <c r="G15" i="27"/>
  <c r="H16" i="27"/>
  <c r="G16" i="27"/>
  <c r="H15" i="27"/>
  <c r="I16" i="27"/>
  <c r="Z12" i="27"/>
  <c r="I15" i="27"/>
  <c r="Z13" i="27"/>
  <c r="Z14" i="27"/>
  <c r="Z16" i="27"/>
  <c r="F18" i="27"/>
  <c r="R18" i="27" s="1"/>
  <c r="Z10" i="27"/>
  <c r="Z11" i="27"/>
  <c r="H19" i="27"/>
  <c r="Z18" i="27"/>
  <c r="I19" i="27"/>
  <c r="Z21" i="27"/>
  <c r="J19" i="27"/>
  <c r="K19" i="27"/>
  <c r="J15" i="27"/>
  <c r="J16" i="27"/>
  <c r="P19" i="27"/>
  <c r="K16" i="27"/>
  <c r="Q19" i="27"/>
  <c r="Z20" i="27"/>
  <c r="L10" i="27"/>
  <c r="Z9" i="27"/>
  <c r="R19" i="27"/>
  <c r="H11" i="27"/>
  <c r="L11" i="27"/>
  <c r="I17" i="27"/>
  <c r="L18" i="27"/>
  <c r="N19" i="27"/>
  <c r="I21" i="27"/>
  <c r="H18" i="27"/>
  <c r="G12" i="27"/>
  <c r="L14" i="27"/>
  <c r="J17" i="27"/>
  <c r="G19" i="27"/>
  <c r="O19" i="27"/>
  <c r="J21" i="27"/>
  <c r="H14" i="27"/>
  <c r="H10" i="27"/>
  <c r="G17" i="27"/>
  <c r="G21" i="27"/>
  <c r="F12" i="27"/>
  <c r="F10" i="27"/>
  <c r="F9" i="27"/>
  <c r="F11" i="27"/>
  <c r="F8" i="27"/>
  <c r="M8" i="27" s="1"/>
  <c r="F13" i="27"/>
  <c r="F14" i="27"/>
  <c r="F15" i="27"/>
  <c r="F16" i="27"/>
  <c r="F17" i="27"/>
  <c r="F20" i="27"/>
  <c r="F21" i="27"/>
  <c r="G22" i="25"/>
  <c r="Z11" i="25"/>
  <c r="Z19" i="25"/>
  <c r="Z8" i="25"/>
  <c r="Z16" i="25"/>
  <c r="Z12" i="25"/>
  <c r="Z20" i="25"/>
  <c r="Z23" i="25"/>
  <c r="Z10" i="25"/>
  <c r="Z18" i="25"/>
  <c r="Z15" i="25"/>
  <c r="Z17" i="25"/>
  <c r="Z13" i="25"/>
  <c r="F14" i="25"/>
  <c r="M14" i="25" s="1"/>
  <c r="S14" i="25" s="1"/>
  <c r="T14" i="25" s="1"/>
  <c r="U14" i="25" s="1"/>
  <c r="G20" i="25"/>
  <c r="G18" i="25"/>
  <c r="Z9" i="25"/>
  <c r="Z22" i="25"/>
  <c r="F18" i="25"/>
  <c r="P18" i="25" s="1"/>
  <c r="G9" i="25"/>
  <c r="Z14" i="25"/>
  <c r="Z21" i="25"/>
  <c r="G12" i="25"/>
  <c r="F19" i="25"/>
  <c r="R19" i="25" s="1"/>
  <c r="F15" i="25"/>
  <c r="M15" i="25" s="1"/>
  <c r="G17" i="25"/>
  <c r="H13" i="25"/>
  <c r="I17" i="25"/>
  <c r="I23" i="25"/>
  <c r="K18" i="25"/>
  <c r="K23" i="25"/>
  <c r="L21" i="25"/>
  <c r="J16" i="25"/>
  <c r="K17" i="25"/>
  <c r="L13" i="25"/>
  <c r="G10" i="25"/>
  <c r="G23" i="25"/>
  <c r="H21" i="25"/>
  <c r="I18" i="25"/>
  <c r="J21" i="25"/>
  <c r="F17" i="25"/>
  <c r="G11" i="25"/>
  <c r="G19" i="25"/>
  <c r="H15" i="25"/>
  <c r="I19" i="25"/>
  <c r="K19" i="25"/>
  <c r="L15" i="25"/>
  <c r="F8" i="25"/>
  <c r="M8" i="25" s="1"/>
  <c r="S8" i="25" s="1"/>
  <c r="T8" i="25" s="1"/>
  <c r="J17" i="25"/>
  <c r="L17" i="25"/>
  <c r="H10" i="25"/>
  <c r="H18" i="25"/>
  <c r="J23" i="25"/>
  <c r="L23" i="25"/>
  <c r="H11" i="25"/>
  <c r="H19" i="25"/>
  <c r="J19" i="25"/>
  <c r="H16" i="25"/>
  <c r="L16" i="25"/>
  <c r="H22" i="25"/>
  <c r="G21" i="25"/>
  <c r="I21" i="25"/>
  <c r="J18" i="25"/>
  <c r="F16" i="25"/>
  <c r="G16" i="25"/>
  <c r="H12" i="25"/>
  <c r="H20" i="25"/>
  <c r="F10" i="25"/>
  <c r="F9" i="25"/>
  <c r="F20" i="25"/>
  <c r="F12" i="25"/>
  <c r="F11" i="25"/>
  <c r="F21" i="25"/>
  <c r="F13" i="25"/>
  <c r="F22" i="25"/>
  <c r="F23" i="25"/>
  <c r="B27" i="23"/>
  <c r="AA27" i="23" s="1"/>
  <c r="C27" i="23"/>
  <c r="D27" i="23"/>
  <c r="E27" i="23"/>
  <c r="K27" i="23" s="1"/>
  <c r="F27" i="23"/>
  <c r="M27" i="23" s="1"/>
  <c r="G27" i="23"/>
  <c r="H27" i="23"/>
  <c r="I27" i="23"/>
  <c r="J27" i="23"/>
  <c r="N27" i="23"/>
  <c r="O27" i="23"/>
  <c r="P27" i="23"/>
  <c r="Q27" i="23"/>
  <c r="R27" i="23"/>
  <c r="V27" i="23"/>
  <c r="W27" i="23"/>
  <c r="X27" i="23"/>
  <c r="Y27" i="23"/>
  <c r="Z27" i="23" s="1"/>
  <c r="AF27" i="23"/>
  <c r="AG27" i="23"/>
  <c r="B19" i="23"/>
  <c r="C19" i="23"/>
  <c r="D19" i="23"/>
  <c r="E19" i="23"/>
  <c r="I19" i="23" s="1"/>
  <c r="V19" i="23"/>
  <c r="W19" i="23"/>
  <c r="X19" i="23"/>
  <c r="Y19" i="23"/>
  <c r="AA19" i="23"/>
  <c r="AF19" i="23"/>
  <c r="AG19" i="23"/>
  <c r="B21" i="23"/>
  <c r="C21" i="23"/>
  <c r="D21" i="23"/>
  <c r="E21" i="23"/>
  <c r="F21" i="23" s="1"/>
  <c r="M21" i="23" s="1"/>
  <c r="H21" i="23"/>
  <c r="I21" i="23"/>
  <c r="J21" i="23"/>
  <c r="K21" i="23"/>
  <c r="L21" i="23"/>
  <c r="N21" i="23"/>
  <c r="O21" i="23"/>
  <c r="P21" i="23"/>
  <c r="Q21" i="23"/>
  <c r="R21" i="23"/>
  <c r="V21" i="23"/>
  <c r="W21" i="23"/>
  <c r="X21" i="23"/>
  <c r="Y21" i="23"/>
  <c r="AA21" i="23"/>
  <c r="AF21" i="23"/>
  <c r="AG21" i="23"/>
  <c r="B22" i="23"/>
  <c r="AA22" i="23" s="1"/>
  <c r="C22" i="23"/>
  <c r="D22" i="23"/>
  <c r="E22" i="23"/>
  <c r="J22" i="23" s="1"/>
  <c r="V22" i="23"/>
  <c r="W22" i="23"/>
  <c r="X22" i="23"/>
  <c r="Y22" i="23"/>
  <c r="AF22" i="23"/>
  <c r="AG22" i="23"/>
  <c r="B23" i="23"/>
  <c r="C23" i="23"/>
  <c r="D23" i="23"/>
  <c r="E23" i="23"/>
  <c r="J23" i="23" s="1"/>
  <c r="V23" i="23"/>
  <c r="W23" i="23"/>
  <c r="X23" i="23"/>
  <c r="Y23" i="23"/>
  <c r="AA23" i="23"/>
  <c r="AF23" i="23"/>
  <c r="AG23" i="23"/>
  <c r="B13" i="23"/>
  <c r="AA13" i="23" s="1"/>
  <c r="C13" i="23"/>
  <c r="D13" i="23"/>
  <c r="E13" i="23"/>
  <c r="F13" i="23" s="1"/>
  <c r="R13" i="23" s="1"/>
  <c r="I13" i="23"/>
  <c r="J13" i="23"/>
  <c r="K13" i="23"/>
  <c r="O13" i="23"/>
  <c r="P13" i="23"/>
  <c r="Q13" i="23"/>
  <c r="V13" i="23"/>
  <c r="W13" i="23"/>
  <c r="X13" i="23"/>
  <c r="Y13" i="23"/>
  <c r="AF13" i="23"/>
  <c r="AG13" i="23"/>
  <c r="AG26" i="23"/>
  <c r="AF26" i="23"/>
  <c r="Y26" i="23"/>
  <c r="X26" i="23"/>
  <c r="W26" i="23"/>
  <c r="V26" i="23"/>
  <c r="E26" i="23"/>
  <c r="H26" i="23" s="1"/>
  <c r="D26" i="23"/>
  <c r="C26" i="23"/>
  <c r="B26" i="23"/>
  <c r="AA26" i="23" s="1"/>
  <c r="AG25" i="23"/>
  <c r="AF25" i="23"/>
  <c r="Y25" i="23"/>
  <c r="X25" i="23"/>
  <c r="W25" i="23"/>
  <c r="V25" i="23"/>
  <c r="Q25" i="23"/>
  <c r="P25" i="23"/>
  <c r="O25" i="23"/>
  <c r="K25" i="23"/>
  <c r="J25" i="23"/>
  <c r="I25" i="23"/>
  <c r="E25" i="23"/>
  <c r="G25" i="23" s="1"/>
  <c r="D25" i="23"/>
  <c r="C25" i="23"/>
  <c r="B25" i="23"/>
  <c r="AA25" i="23" s="1"/>
  <c r="AG24" i="23"/>
  <c r="AF24" i="23"/>
  <c r="Y24" i="23"/>
  <c r="X24" i="23"/>
  <c r="W24" i="23"/>
  <c r="V24" i="23"/>
  <c r="R24" i="23"/>
  <c r="Q24" i="23"/>
  <c r="P24" i="23"/>
  <c r="O24" i="23"/>
  <c r="N24" i="23"/>
  <c r="L24" i="23"/>
  <c r="K24" i="23"/>
  <c r="J24" i="23"/>
  <c r="I24" i="23"/>
  <c r="H24" i="23"/>
  <c r="E24" i="23"/>
  <c r="G24" i="23" s="1"/>
  <c r="D24" i="23"/>
  <c r="C24" i="23"/>
  <c r="B24" i="23"/>
  <c r="AA24" i="23" s="1"/>
  <c r="A24" i="23"/>
  <c r="AG20" i="23"/>
  <c r="AF20" i="23"/>
  <c r="Y20" i="23"/>
  <c r="X20" i="23"/>
  <c r="W20" i="23"/>
  <c r="V20" i="23"/>
  <c r="Q20" i="23"/>
  <c r="P20" i="23"/>
  <c r="O20" i="23"/>
  <c r="K20" i="23"/>
  <c r="J20" i="23"/>
  <c r="I20" i="23"/>
  <c r="E20" i="23"/>
  <c r="H20" i="23" s="1"/>
  <c r="D20" i="23"/>
  <c r="C20" i="23"/>
  <c r="B20" i="23"/>
  <c r="AA20" i="23" s="1"/>
  <c r="A20" i="23"/>
  <c r="AG18" i="23"/>
  <c r="AF18" i="23"/>
  <c r="Y18" i="23"/>
  <c r="X18" i="23"/>
  <c r="W18" i="23"/>
  <c r="V18" i="23"/>
  <c r="E18" i="23"/>
  <c r="J18" i="23" s="1"/>
  <c r="D18" i="23"/>
  <c r="C18" i="23"/>
  <c r="B18" i="23"/>
  <c r="AA18" i="23" s="1"/>
  <c r="AG17" i="23"/>
  <c r="AF17" i="23"/>
  <c r="Y17" i="23"/>
  <c r="X17" i="23"/>
  <c r="W17" i="23"/>
  <c r="V17" i="23"/>
  <c r="E17" i="23"/>
  <c r="H17" i="23" s="1"/>
  <c r="D17" i="23"/>
  <c r="C17" i="23"/>
  <c r="B17" i="23"/>
  <c r="AA17" i="23" s="1"/>
  <c r="AG16" i="23"/>
  <c r="AF16" i="23"/>
  <c r="Y16" i="23"/>
  <c r="X16" i="23"/>
  <c r="W16" i="23"/>
  <c r="V16" i="23"/>
  <c r="Q16" i="23"/>
  <c r="K16" i="23"/>
  <c r="E16" i="23"/>
  <c r="L16" i="23" s="1"/>
  <c r="D16" i="23"/>
  <c r="C16" i="23"/>
  <c r="B16" i="23"/>
  <c r="AA16" i="23" s="1"/>
  <c r="AG15" i="23"/>
  <c r="AF15" i="23"/>
  <c r="Y15" i="23"/>
  <c r="X15" i="23"/>
  <c r="W15" i="23"/>
  <c r="V15" i="23"/>
  <c r="Q15" i="23"/>
  <c r="P15" i="23"/>
  <c r="O15" i="23"/>
  <c r="K15" i="23"/>
  <c r="J15" i="23"/>
  <c r="I15" i="23"/>
  <c r="E15" i="23"/>
  <c r="L15" i="23" s="1"/>
  <c r="D15" i="23"/>
  <c r="C15" i="23"/>
  <c r="B15" i="23"/>
  <c r="AA15" i="23" s="1"/>
  <c r="AG14" i="23"/>
  <c r="AF14" i="23"/>
  <c r="Y14" i="23"/>
  <c r="X14" i="23"/>
  <c r="W14" i="23"/>
  <c r="V14" i="23"/>
  <c r="R14" i="23"/>
  <c r="Q14" i="23"/>
  <c r="P14" i="23"/>
  <c r="O14" i="23"/>
  <c r="N14" i="23"/>
  <c r="L14" i="23"/>
  <c r="K14" i="23"/>
  <c r="J14" i="23"/>
  <c r="I14" i="23"/>
  <c r="H14" i="23"/>
  <c r="E14" i="23"/>
  <c r="G14" i="23" s="1"/>
  <c r="D14" i="23"/>
  <c r="C14" i="23"/>
  <c r="B14" i="23"/>
  <c r="AA14" i="23" s="1"/>
  <c r="A14" i="23"/>
  <c r="AG12" i="23"/>
  <c r="AF12" i="23"/>
  <c r="Y12" i="23"/>
  <c r="X12" i="23"/>
  <c r="W12" i="23"/>
  <c r="V12" i="23"/>
  <c r="Q12" i="23"/>
  <c r="P12" i="23"/>
  <c r="O12" i="23"/>
  <c r="K12" i="23"/>
  <c r="J12" i="23"/>
  <c r="I12" i="23"/>
  <c r="E12" i="23"/>
  <c r="L12" i="23" s="1"/>
  <c r="D12" i="23"/>
  <c r="C12" i="23"/>
  <c r="B12" i="23"/>
  <c r="AA12" i="23" s="1"/>
  <c r="AG11" i="23"/>
  <c r="AF11" i="23"/>
  <c r="Y11" i="23"/>
  <c r="X11" i="23"/>
  <c r="W11" i="23"/>
  <c r="V11" i="23"/>
  <c r="Q11" i="23"/>
  <c r="P11" i="23"/>
  <c r="O11" i="23"/>
  <c r="K11" i="23"/>
  <c r="J11" i="23"/>
  <c r="I11" i="23"/>
  <c r="E11" i="23"/>
  <c r="G11" i="23" s="1"/>
  <c r="D11" i="23"/>
  <c r="C11" i="23"/>
  <c r="B11" i="23"/>
  <c r="AA11" i="23" s="1"/>
  <c r="AG10" i="23"/>
  <c r="AF10" i="23"/>
  <c r="Y10" i="23"/>
  <c r="X10" i="23"/>
  <c r="W10" i="23"/>
  <c r="V10" i="23"/>
  <c r="Q10" i="23"/>
  <c r="P10" i="23"/>
  <c r="O10" i="23"/>
  <c r="K10" i="23"/>
  <c r="J10" i="23"/>
  <c r="I10" i="23"/>
  <c r="E10" i="23"/>
  <c r="G10" i="23" s="1"/>
  <c r="D10" i="23"/>
  <c r="C10" i="23"/>
  <c r="B10" i="23"/>
  <c r="AA10" i="23" s="1"/>
  <c r="AG9" i="23"/>
  <c r="AF9" i="23"/>
  <c r="Y9" i="23"/>
  <c r="X9" i="23"/>
  <c r="W9" i="23"/>
  <c r="V9" i="23"/>
  <c r="Q9" i="23"/>
  <c r="P9" i="23"/>
  <c r="O9" i="23"/>
  <c r="N9" i="23"/>
  <c r="K9" i="23"/>
  <c r="J9" i="23"/>
  <c r="I9" i="23"/>
  <c r="H9" i="23"/>
  <c r="E9" i="23"/>
  <c r="G9" i="23" s="1"/>
  <c r="D9" i="23"/>
  <c r="C9" i="23"/>
  <c r="B9" i="23"/>
  <c r="AA9" i="23" s="1"/>
  <c r="AG8" i="23"/>
  <c r="AF8" i="23"/>
  <c r="Y8" i="23"/>
  <c r="X8" i="23"/>
  <c r="W8" i="23"/>
  <c r="V8" i="23"/>
  <c r="R8" i="23"/>
  <c r="Q8" i="23"/>
  <c r="P8" i="23"/>
  <c r="O8" i="23"/>
  <c r="N8" i="23"/>
  <c r="L8" i="23"/>
  <c r="K8" i="23"/>
  <c r="J8" i="23"/>
  <c r="I8" i="23"/>
  <c r="H8" i="23"/>
  <c r="E8" i="23"/>
  <c r="G8" i="23" s="1"/>
  <c r="D8" i="23"/>
  <c r="C8" i="23"/>
  <c r="B8" i="23"/>
  <c r="AA8" i="23" s="1"/>
  <c r="A8" i="23"/>
  <c r="M18" i="27" l="1"/>
  <c r="N18" i="27"/>
  <c r="S18" i="27" s="1"/>
  <c r="T18" i="27" s="1"/>
  <c r="R14" i="27"/>
  <c r="M14" i="27"/>
  <c r="N14" i="27"/>
  <c r="R11" i="27"/>
  <c r="M11" i="27"/>
  <c r="N11" i="27"/>
  <c r="M20" i="27"/>
  <c r="S20" i="27" s="1"/>
  <c r="T20" i="27" s="1"/>
  <c r="M9" i="27"/>
  <c r="R9" i="27"/>
  <c r="P21" i="27"/>
  <c r="O21" i="27"/>
  <c r="N21" i="27"/>
  <c r="M21" i="27"/>
  <c r="R21" i="27"/>
  <c r="Q21" i="27"/>
  <c r="M13" i="27"/>
  <c r="S13" i="27" s="1"/>
  <c r="T13" i="27" s="1"/>
  <c r="P17" i="27"/>
  <c r="O17" i="27"/>
  <c r="N17" i="27"/>
  <c r="R17" i="27"/>
  <c r="Q17" i="27"/>
  <c r="M17" i="27"/>
  <c r="N10" i="27"/>
  <c r="R10" i="27"/>
  <c r="M10" i="27"/>
  <c r="N16" i="27"/>
  <c r="M16" i="27"/>
  <c r="P16" i="27"/>
  <c r="R16" i="27"/>
  <c r="Q16" i="27"/>
  <c r="O16" i="27"/>
  <c r="R15" i="27"/>
  <c r="N15" i="27"/>
  <c r="O15" i="27"/>
  <c r="M15" i="27"/>
  <c r="P15" i="27"/>
  <c r="M12" i="27"/>
  <c r="R12" i="27"/>
  <c r="N12" i="27"/>
  <c r="S8" i="27"/>
  <c r="T8" i="27" s="1"/>
  <c r="S19" i="27"/>
  <c r="T19" i="27" s="1"/>
  <c r="Q18" i="25"/>
  <c r="N18" i="25"/>
  <c r="O18" i="25"/>
  <c r="O19" i="25"/>
  <c r="M19" i="25"/>
  <c r="N19" i="25"/>
  <c r="Q19" i="25"/>
  <c r="P19" i="25"/>
  <c r="M18" i="25"/>
  <c r="R15" i="25"/>
  <c r="N15" i="25"/>
  <c r="R18" i="25"/>
  <c r="U8" i="25"/>
  <c r="AB8" i="25"/>
  <c r="AC8" i="25" s="1"/>
  <c r="AE8" i="25" s="1"/>
  <c r="O21" i="25"/>
  <c r="Q21" i="25"/>
  <c r="M21" i="25"/>
  <c r="R21" i="25"/>
  <c r="P21" i="25"/>
  <c r="N21" i="25"/>
  <c r="R10" i="25"/>
  <c r="N10" i="25"/>
  <c r="M10" i="25"/>
  <c r="R23" i="25"/>
  <c r="N23" i="25"/>
  <c r="P23" i="25"/>
  <c r="Q23" i="25"/>
  <c r="O23" i="25"/>
  <c r="M23" i="25"/>
  <c r="R20" i="25"/>
  <c r="N20" i="25"/>
  <c r="M20" i="25"/>
  <c r="M13" i="25"/>
  <c r="R13" i="25"/>
  <c r="N13" i="25"/>
  <c r="R12" i="25"/>
  <c r="N12" i="25"/>
  <c r="M12" i="25"/>
  <c r="O16" i="25"/>
  <c r="M16" i="25"/>
  <c r="N16" i="25"/>
  <c r="P16" i="25"/>
  <c r="R16" i="25"/>
  <c r="R22" i="25"/>
  <c r="N22" i="25"/>
  <c r="M22" i="25"/>
  <c r="R9" i="25"/>
  <c r="M9" i="25"/>
  <c r="P17" i="25"/>
  <c r="R17" i="25"/>
  <c r="N17" i="25"/>
  <c r="O17" i="25"/>
  <c r="Q17" i="25"/>
  <c r="M17" i="25"/>
  <c r="R11" i="25"/>
  <c r="N11" i="25"/>
  <c r="M11" i="25"/>
  <c r="AB14" i="25"/>
  <c r="L27" i="23"/>
  <c r="S27" i="23" s="1"/>
  <c r="T27" i="23" s="1"/>
  <c r="I23" i="23"/>
  <c r="H19" i="23"/>
  <c r="L13" i="23"/>
  <c r="G19" i="23"/>
  <c r="Z23" i="23"/>
  <c r="Z21" i="23"/>
  <c r="F19" i="23"/>
  <c r="M19" i="23" s="1"/>
  <c r="L19" i="23"/>
  <c r="H13" i="23"/>
  <c r="K19" i="23"/>
  <c r="G13" i="23"/>
  <c r="Z22" i="23"/>
  <c r="J19" i="23"/>
  <c r="I22" i="23"/>
  <c r="Z19" i="23"/>
  <c r="H23" i="23"/>
  <c r="H22" i="23"/>
  <c r="G23" i="23"/>
  <c r="G22" i="23"/>
  <c r="G21" i="23"/>
  <c r="S21" i="23" s="1"/>
  <c r="T21" i="23" s="1"/>
  <c r="U21" i="23" s="1"/>
  <c r="F23" i="23"/>
  <c r="F22" i="23"/>
  <c r="L23" i="23"/>
  <c r="L22" i="23"/>
  <c r="K23" i="23"/>
  <c r="K22" i="23"/>
  <c r="Z13" i="23"/>
  <c r="Z26" i="23"/>
  <c r="N13" i="23"/>
  <c r="M13" i="23"/>
  <c r="F25" i="23"/>
  <c r="M25" i="23" s="1"/>
  <c r="L25" i="23"/>
  <c r="Z25" i="23"/>
  <c r="K26" i="23"/>
  <c r="H25" i="23"/>
  <c r="G16" i="23"/>
  <c r="L26" i="23"/>
  <c r="H16" i="23"/>
  <c r="F24" i="23"/>
  <c r="M24" i="23" s="1"/>
  <c r="S24" i="23" s="1"/>
  <c r="T24" i="23" s="1"/>
  <c r="U24" i="23" s="1"/>
  <c r="I16" i="23"/>
  <c r="Z11" i="23"/>
  <c r="G12" i="23"/>
  <c r="Z16" i="23"/>
  <c r="H12" i="23"/>
  <c r="J16" i="23"/>
  <c r="Z24" i="23"/>
  <c r="K17" i="23"/>
  <c r="Z20" i="23"/>
  <c r="Z12" i="23"/>
  <c r="L17" i="23"/>
  <c r="J17" i="23"/>
  <c r="Z8" i="23"/>
  <c r="G26" i="23"/>
  <c r="Z17" i="23"/>
  <c r="K18" i="23"/>
  <c r="I26" i="23"/>
  <c r="H11" i="23"/>
  <c r="L18" i="23"/>
  <c r="J26" i="23"/>
  <c r="F8" i="23"/>
  <c r="M8" i="23" s="1"/>
  <c r="S8" i="23" s="1"/>
  <c r="T8" i="23" s="1"/>
  <c r="U8" i="23" s="1"/>
  <c r="Z9" i="23"/>
  <c r="Z10" i="23"/>
  <c r="Z14" i="23"/>
  <c r="Z15" i="23"/>
  <c r="L20" i="23"/>
  <c r="L9" i="23"/>
  <c r="G17" i="23"/>
  <c r="I17" i="23"/>
  <c r="Z18" i="23"/>
  <c r="H10" i="23"/>
  <c r="H15" i="23"/>
  <c r="G20" i="23"/>
  <c r="G15" i="23"/>
  <c r="F20" i="23"/>
  <c r="L11" i="23"/>
  <c r="G18" i="23"/>
  <c r="H18" i="23"/>
  <c r="L10" i="23"/>
  <c r="I18" i="23"/>
  <c r="F14" i="23"/>
  <c r="M14" i="23" s="1"/>
  <c r="S14" i="23" s="1"/>
  <c r="T14" i="23" s="1"/>
  <c r="U14" i="23" s="1"/>
  <c r="F15" i="23"/>
  <c r="F16" i="23"/>
  <c r="F17" i="23"/>
  <c r="F18" i="23"/>
  <c r="F10" i="23"/>
  <c r="F11" i="23"/>
  <c r="F12" i="23"/>
  <c r="F26" i="23"/>
  <c r="F9" i="23"/>
  <c r="S14" i="27" l="1"/>
  <c r="T14" i="27" s="1"/>
  <c r="U18" i="27"/>
  <c r="AB18" i="27"/>
  <c r="AD18" i="27" s="1"/>
  <c r="S16" i="27"/>
  <c r="T16" i="27" s="1"/>
  <c r="AB16" i="27" s="1"/>
  <c r="S10" i="27"/>
  <c r="T10" i="27" s="1"/>
  <c r="AB10" i="27" s="1"/>
  <c r="S9" i="27"/>
  <c r="T9" i="27" s="1"/>
  <c r="U9" i="27" s="1"/>
  <c r="S11" i="27"/>
  <c r="T11" i="27" s="1"/>
  <c r="AB11" i="27" s="1"/>
  <c r="S21" i="27"/>
  <c r="T21" i="27" s="1"/>
  <c r="U21" i="27" s="1"/>
  <c r="S12" i="27"/>
  <c r="T12" i="27" s="1"/>
  <c r="U12" i="27" s="1"/>
  <c r="S15" i="27"/>
  <c r="T15" i="27" s="1"/>
  <c r="AB15" i="27" s="1"/>
  <c r="S17" i="27"/>
  <c r="T17" i="27" s="1"/>
  <c r="U17" i="27" s="1"/>
  <c r="U20" i="27"/>
  <c r="AB20" i="27"/>
  <c r="AC20" i="27" s="1"/>
  <c r="AE20" i="27" s="1"/>
  <c r="U13" i="27"/>
  <c r="AB13" i="27"/>
  <c r="AD13" i="27" s="1"/>
  <c r="U14" i="27"/>
  <c r="AB14" i="27"/>
  <c r="U8" i="27"/>
  <c r="AB8" i="27"/>
  <c r="U19" i="27"/>
  <c r="AB19" i="27"/>
  <c r="S19" i="25"/>
  <c r="T19" i="25" s="1"/>
  <c r="AB19" i="25" s="1"/>
  <c r="AD19" i="25" s="1"/>
  <c r="S15" i="25"/>
  <c r="T15" i="25" s="1"/>
  <c r="U15" i="25" s="1"/>
  <c r="S18" i="25"/>
  <c r="T18" i="25" s="1"/>
  <c r="U18" i="25" s="1"/>
  <c r="S23" i="25"/>
  <c r="T23" i="25" s="1"/>
  <c r="U23" i="25" s="1"/>
  <c r="S17" i="25"/>
  <c r="T17" i="25" s="1"/>
  <c r="U17" i="25" s="1"/>
  <c r="S12" i="25"/>
  <c r="T12" i="25" s="1"/>
  <c r="AB12" i="25" s="1"/>
  <c r="AB15" i="25"/>
  <c r="AD15" i="25" s="1"/>
  <c r="S11" i="25"/>
  <c r="T11" i="25" s="1"/>
  <c r="U11" i="25" s="1"/>
  <c r="S20" i="25"/>
  <c r="T20" i="25" s="1"/>
  <c r="U20" i="25" s="1"/>
  <c r="S10" i="25"/>
  <c r="T10" i="25" s="1"/>
  <c r="U10" i="25" s="1"/>
  <c r="AD8" i="25"/>
  <c r="U19" i="25"/>
  <c r="S21" i="25"/>
  <c r="T21" i="25" s="1"/>
  <c r="AB21" i="25" s="1"/>
  <c r="S9" i="25"/>
  <c r="T9" i="25" s="1"/>
  <c r="AB9" i="25" s="1"/>
  <c r="S16" i="25"/>
  <c r="T16" i="25" s="1"/>
  <c r="U16" i="25" s="1"/>
  <c r="AD14" i="25"/>
  <c r="AC14" i="25"/>
  <c r="AE14" i="25" s="1"/>
  <c r="AC19" i="25"/>
  <c r="AE19" i="25" s="1"/>
  <c r="S22" i="25"/>
  <c r="T22" i="25" s="1"/>
  <c r="S13" i="25"/>
  <c r="T13" i="25" s="1"/>
  <c r="U27" i="23"/>
  <c r="AB27" i="23"/>
  <c r="S13" i="23"/>
  <c r="T13" i="23" s="1"/>
  <c r="R19" i="23"/>
  <c r="N19" i="23"/>
  <c r="O19" i="23"/>
  <c r="P19" i="23"/>
  <c r="Q19" i="23"/>
  <c r="R22" i="23"/>
  <c r="M22" i="23"/>
  <c r="N22" i="23"/>
  <c r="O22" i="23"/>
  <c r="Q22" i="23"/>
  <c r="P22" i="23"/>
  <c r="R23" i="23"/>
  <c r="M23" i="23"/>
  <c r="N23" i="23"/>
  <c r="Q23" i="23"/>
  <c r="O23" i="23"/>
  <c r="P23" i="23"/>
  <c r="AB21" i="23"/>
  <c r="R25" i="23"/>
  <c r="N25" i="23"/>
  <c r="S25" i="23" s="1"/>
  <c r="T25" i="23" s="1"/>
  <c r="U13" i="23"/>
  <c r="AB13" i="23"/>
  <c r="AB24" i="23"/>
  <c r="AD24" i="23" s="1"/>
  <c r="N11" i="23"/>
  <c r="R11" i="23"/>
  <c r="M11" i="23"/>
  <c r="M10" i="23"/>
  <c r="R10" i="23"/>
  <c r="N10" i="23"/>
  <c r="AB14" i="23"/>
  <c r="N20" i="23"/>
  <c r="R20" i="23"/>
  <c r="M20" i="23"/>
  <c r="R18" i="23"/>
  <c r="Q18" i="23"/>
  <c r="P18" i="23"/>
  <c r="O18" i="23"/>
  <c r="N18" i="23"/>
  <c r="M18" i="23"/>
  <c r="R9" i="23"/>
  <c r="M9" i="23"/>
  <c r="N16" i="23"/>
  <c r="M16" i="23"/>
  <c r="P16" i="23"/>
  <c r="R16" i="23"/>
  <c r="O16" i="23"/>
  <c r="P17" i="23"/>
  <c r="O17" i="23"/>
  <c r="Q17" i="23"/>
  <c r="N17" i="23"/>
  <c r="M17" i="23"/>
  <c r="R17" i="23"/>
  <c r="P26" i="23"/>
  <c r="O26" i="23"/>
  <c r="N26" i="23"/>
  <c r="M26" i="23"/>
  <c r="R26" i="23"/>
  <c r="Q26" i="23"/>
  <c r="M15" i="23"/>
  <c r="R15" i="23"/>
  <c r="N15" i="23"/>
  <c r="N12" i="23"/>
  <c r="M12" i="23"/>
  <c r="R12" i="23"/>
  <c r="AB8" i="23"/>
  <c r="AB21" i="27" l="1"/>
  <c r="U10" i="27"/>
  <c r="AC18" i="27"/>
  <c r="AE18" i="27" s="1"/>
  <c r="U16" i="27"/>
  <c r="AD20" i="27"/>
  <c r="AB9" i="27"/>
  <c r="AD9" i="27" s="1"/>
  <c r="AC13" i="27"/>
  <c r="AE13" i="27" s="1"/>
  <c r="U15" i="27"/>
  <c r="U11" i="27"/>
  <c r="AB12" i="27"/>
  <c r="AC12" i="27" s="1"/>
  <c r="AE12" i="27" s="1"/>
  <c r="AB17" i="27"/>
  <c r="AD17" i="27" s="1"/>
  <c r="AD15" i="27"/>
  <c r="AC15" i="27"/>
  <c r="AE15" i="27" s="1"/>
  <c r="AD11" i="27"/>
  <c r="AC11" i="27"/>
  <c r="AE11" i="27" s="1"/>
  <c r="AD19" i="27"/>
  <c r="AC19" i="27"/>
  <c r="AE19" i="27" s="1"/>
  <c r="AD21" i="27"/>
  <c r="AC21" i="27"/>
  <c r="AE21" i="27" s="1"/>
  <c r="AD8" i="27"/>
  <c r="AC8" i="27"/>
  <c r="AE8" i="27" s="1"/>
  <c r="AD10" i="27"/>
  <c r="AC10" i="27"/>
  <c r="AE10" i="27" s="1"/>
  <c r="AD14" i="27"/>
  <c r="AC14" i="27"/>
  <c r="AE14" i="27" s="1"/>
  <c r="AD16" i="27"/>
  <c r="AC16" i="27"/>
  <c r="AE16" i="27" s="1"/>
  <c r="AB18" i="25"/>
  <c r="AB23" i="25"/>
  <c r="AD23" i="25" s="1"/>
  <c r="U12" i="25"/>
  <c r="AB17" i="25"/>
  <c r="AD17" i="25" s="1"/>
  <c r="AC15" i="25"/>
  <c r="AE15" i="25" s="1"/>
  <c r="AB11" i="25"/>
  <c r="AD11" i="25" s="1"/>
  <c r="AB20" i="25"/>
  <c r="AD20" i="25" s="1"/>
  <c r="U21" i="25"/>
  <c r="AB16" i="25"/>
  <c r="AB10" i="25"/>
  <c r="AD10" i="25" s="1"/>
  <c r="U9" i="25"/>
  <c r="AD12" i="25"/>
  <c r="AC12" i="25"/>
  <c r="AE12" i="25" s="1"/>
  <c r="AD21" i="25"/>
  <c r="AC21" i="25"/>
  <c r="AE21" i="25" s="1"/>
  <c r="AC23" i="25"/>
  <c r="AE23" i="25" s="1"/>
  <c r="AD9" i="25"/>
  <c r="AC9" i="25"/>
  <c r="AE9" i="25" s="1"/>
  <c r="U13" i="25"/>
  <c r="AB13" i="25"/>
  <c r="U22" i="25"/>
  <c r="AB22" i="25"/>
  <c r="AD27" i="23"/>
  <c r="AC27" i="23"/>
  <c r="AE27" i="23" s="1"/>
  <c r="S23" i="23"/>
  <c r="T23" i="23" s="1"/>
  <c r="S19" i="23"/>
  <c r="T19" i="23" s="1"/>
  <c r="U19" i="23"/>
  <c r="AB19" i="23"/>
  <c r="AD19" i="23" s="1"/>
  <c r="S22" i="23"/>
  <c r="T22" i="23" s="1"/>
  <c r="AB22" i="23" s="1"/>
  <c r="AC19" i="23"/>
  <c r="AE19" i="23" s="1"/>
  <c r="U23" i="23"/>
  <c r="AB23" i="23"/>
  <c r="AD21" i="23"/>
  <c r="AC21" i="23"/>
  <c r="AE21" i="23" s="1"/>
  <c r="S11" i="23"/>
  <c r="T11" i="23" s="1"/>
  <c r="AB11" i="23" s="1"/>
  <c r="U25" i="23"/>
  <c r="AB25" i="23"/>
  <c r="AD25" i="23" s="1"/>
  <c r="AD13" i="23"/>
  <c r="AC13" i="23"/>
  <c r="AE13" i="23" s="1"/>
  <c r="S9" i="23"/>
  <c r="T9" i="23" s="1"/>
  <c r="S17" i="23"/>
  <c r="T17" i="23" s="1"/>
  <c r="U17" i="23" s="1"/>
  <c r="S20" i="23"/>
  <c r="T20" i="23" s="1"/>
  <c r="AB20" i="23" s="1"/>
  <c r="S12" i="23"/>
  <c r="T12" i="23" s="1"/>
  <c r="AB12" i="23" s="1"/>
  <c r="AC24" i="23"/>
  <c r="AE24" i="23" s="1"/>
  <c r="S16" i="23"/>
  <c r="T16" i="23" s="1"/>
  <c r="U16" i="23" s="1"/>
  <c r="S10" i="23"/>
  <c r="T10" i="23" s="1"/>
  <c r="AB10" i="23" s="1"/>
  <c r="S18" i="23"/>
  <c r="T18" i="23" s="1"/>
  <c r="U18" i="23" s="1"/>
  <c r="S15" i="23"/>
  <c r="T15" i="23" s="1"/>
  <c r="AB15" i="23" s="1"/>
  <c r="S26" i="23"/>
  <c r="T26" i="23" s="1"/>
  <c r="U26" i="23" s="1"/>
  <c r="AD14" i="23"/>
  <c r="AC14" i="23"/>
  <c r="AE14" i="23" s="1"/>
  <c r="U11" i="23"/>
  <c r="AC25" i="23"/>
  <c r="AE25" i="23" s="1"/>
  <c r="U9" i="23"/>
  <c r="AB9" i="23"/>
  <c r="AD8" i="23"/>
  <c r="AC8" i="23"/>
  <c r="AE8" i="23" s="1"/>
  <c r="AC9" i="27" l="1"/>
  <c r="AE9" i="27" s="1"/>
  <c r="AD12" i="27"/>
  <c r="AC17" i="27"/>
  <c r="AE17" i="27" s="1"/>
  <c r="AD18" i="25"/>
  <c r="AC18" i="25"/>
  <c r="AE18" i="25" s="1"/>
  <c r="AC17" i="25"/>
  <c r="AE17" i="25" s="1"/>
  <c r="AC11" i="25"/>
  <c r="AE11" i="25" s="1"/>
  <c r="AC20" i="25"/>
  <c r="AE20" i="25" s="1"/>
  <c r="AC10" i="25"/>
  <c r="AE10" i="25" s="1"/>
  <c r="AD16" i="25"/>
  <c r="AC16" i="25"/>
  <c r="AE16" i="25" s="1"/>
  <c r="AD22" i="25"/>
  <c r="AC22" i="25"/>
  <c r="AE22" i="25" s="1"/>
  <c r="AD13" i="25"/>
  <c r="AC13" i="25"/>
  <c r="AE13" i="25" s="1"/>
  <c r="U22" i="23"/>
  <c r="AD22" i="23"/>
  <c r="AC22" i="23"/>
  <c r="AE22" i="23" s="1"/>
  <c r="AD23" i="23"/>
  <c r="AC23" i="23"/>
  <c r="AE23" i="23" s="1"/>
  <c r="U12" i="23"/>
  <c r="AB17" i="23"/>
  <c r="AD17" i="23" s="1"/>
  <c r="U20" i="23"/>
  <c r="AB18" i="23"/>
  <c r="AD18" i="23" s="1"/>
  <c r="AB16" i="23"/>
  <c r="U10" i="23"/>
  <c r="AB26" i="23"/>
  <c r="AD26" i="23" s="1"/>
  <c r="U15" i="23"/>
  <c r="AD12" i="23"/>
  <c r="AC12" i="23"/>
  <c r="AE12" i="23" s="1"/>
  <c r="AD20" i="23"/>
  <c r="AC20" i="23"/>
  <c r="AE20" i="23" s="1"/>
  <c r="AD11" i="23"/>
  <c r="AC11" i="23"/>
  <c r="AE11" i="23" s="1"/>
  <c r="AC15" i="23"/>
  <c r="AE15" i="23" s="1"/>
  <c r="AD15" i="23"/>
  <c r="AD9" i="23"/>
  <c r="AC9" i="23"/>
  <c r="AE9" i="23" s="1"/>
  <c r="AC16" i="23"/>
  <c r="AE16" i="23" s="1"/>
  <c r="AD16" i="23"/>
  <c r="AD10" i="23"/>
  <c r="AC10" i="23"/>
  <c r="AE10" i="23" s="1"/>
  <c r="AC17" i="23" l="1"/>
  <c r="AE17" i="23" s="1"/>
  <c r="AC18" i="23"/>
  <c r="AE18" i="23" s="1"/>
  <c r="AC26" i="23"/>
  <c r="AE26" i="23" s="1"/>
  <c r="AG21" i="20" l="1"/>
  <c r="AF21" i="20"/>
  <c r="Y21" i="20"/>
  <c r="X21" i="20"/>
  <c r="Z21" i="20" s="1"/>
  <c r="W21" i="20"/>
  <c r="V21" i="20"/>
  <c r="Q21" i="20"/>
  <c r="M21" i="20"/>
  <c r="I21" i="20"/>
  <c r="E21" i="20"/>
  <c r="L21" i="20" s="1"/>
  <c r="D21" i="20"/>
  <c r="C21" i="20"/>
  <c r="B21" i="20"/>
  <c r="AG20" i="20"/>
  <c r="AF20" i="20"/>
  <c r="Y20" i="20"/>
  <c r="X20" i="20"/>
  <c r="W20" i="20"/>
  <c r="V20" i="20"/>
  <c r="Q20" i="20"/>
  <c r="P20" i="20"/>
  <c r="O20" i="20"/>
  <c r="L20" i="20"/>
  <c r="K20" i="20"/>
  <c r="J20" i="20"/>
  <c r="I20" i="20"/>
  <c r="H20" i="20"/>
  <c r="G20" i="20"/>
  <c r="E20" i="20"/>
  <c r="D20" i="20"/>
  <c r="C20" i="20"/>
  <c r="B20" i="20"/>
  <c r="AA20" i="20" s="1"/>
  <c r="AG19" i="20"/>
  <c r="AF19" i="20"/>
  <c r="Y19" i="20"/>
  <c r="X19" i="20"/>
  <c r="Z19" i="20" s="1"/>
  <c r="W19" i="20"/>
  <c r="V19" i="20"/>
  <c r="R19" i="20"/>
  <c r="Q19" i="20"/>
  <c r="P19" i="20"/>
  <c r="O19" i="20"/>
  <c r="N19" i="20"/>
  <c r="M19" i="20"/>
  <c r="L19" i="20"/>
  <c r="K19" i="20"/>
  <c r="J19" i="20"/>
  <c r="I19" i="20"/>
  <c r="H19" i="20"/>
  <c r="E19" i="20"/>
  <c r="G19" i="20" s="1"/>
  <c r="S19" i="20" s="1"/>
  <c r="T19" i="20" s="1"/>
  <c r="U19" i="20" s="1"/>
  <c r="D19" i="20"/>
  <c r="C19" i="20"/>
  <c r="B19" i="20"/>
  <c r="A19" i="20"/>
  <c r="AG18" i="20"/>
  <c r="AF18" i="20"/>
  <c r="Y18" i="20"/>
  <c r="X18" i="20"/>
  <c r="W18" i="20"/>
  <c r="V18" i="20"/>
  <c r="Q18" i="20"/>
  <c r="P18" i="20"/>
  <c r="O18" i="20"/>
  <c r="L18" i="20"/>
  <c r="K18" i="20"/>
  <c r="J18" i="20"/>
  <c r="I18" i="20"/>
  <c r="H18" i="20"/>
  <c r="E18" i="20"/>
  <c r="G18" i="20" s="1"/>
  <c r="D18" i="20"/>
  <c r="C18" i="20"/>
  <c r="B18" i="20"/>
  <c r="A18" i="20"/>
  <c r="AG17" i="20"/>
  <c r="AF17" i="20"/>
  <c r="Y17" i="20"/>
  <c r="X17" i="20"/>
  <c r="W17" i="20"/>
  <c r="V17" i="20"/>
  <c r="L17" i="20"/>
  <c r="K17" i="20"/>
  <c r="H17" i="20"/>
  <c r="G17" i="20"/>
  <c r="E17" i="20"/>
  <c r="J17" i="20" s="1"/>
  <c r="D17" i="20"/>
  <c r="C17" i="20"/>
  <c r="B17" i="20"/>
  <c r="AA17" i="20" s="1"/>
  <c r="AG16" i="20"/>
  <c r="AF16" i="20"/>
  <c r="Y16" i="20"/>
  <c r="X16" i="20"/>
  <c r="Z16" i="20" s="1"/>
  <c r="W16" i="20"/>
  <c r="V16" i="20"/>
  <c r="I16" i="20"/>
  <c r="E16" i="20"/>
  <c r="L16" i="20" s="1"/>
  <c r="D16" i="20"/>
  <c r="C16" i="20"/>
  <c r="B16" i="20"/>
  <c r="AG15" i="20"/>
  <c r="AF15" i="20"/>
  <c r="Y15" i="20"/>
  <c r="X15" i="20"/>
  <c r="W15" i="20"/>
  <c r="V15" i="20"/>
  <c r="Z15" i="20" s="1"/>
  <c r="Q15" i="20"/>
  <c r="L15" i="20"/>
  <c r="K15" i="20"/>
  <c r="H15" i="20"/>
  <c r="G15" i="20"/>
  <c r="E15" i="20"/>
  <c r="J15" i="20" s="1"/>
  <c r="D15" i="20"/>
  <c r="C15" i="20"/>
  <c r="B15" i="20"/>
  <c r="AG14" i="20"/>
  <c r="AF14" i="20"/>
  <c r="Y14" i="20"/>
  <c r="X14" i="20"/>
  <c r="W14" i="20"/>
  <c r="V14" i="20"/>
  <c r="Q14" i="20"/>
  <c r="P14" i="20"/>
  <c r="O14" i="20"/>
  <c r="K14" i="20"/>
  <c r="J14" i="20"/>
  <c r="I14" i="20"/>
  <c r="E14" i="20"/>
  <c r="L14" i="20" s="1"/>
  <c r="D14" i="20"/>
  <c r="C14" i="20"/>
  <c r="B14" i="20"/>
  <c r="AG13" i="20"/>
  <c r="AF13" i="20"/>
  <c r="Y13" i="20"/>
  <c r="X13" i="20"/>
  <c r="W13" i="20"/>
  <c r="V13" i="20"/>
  <c r="Z13" i="20" s="1"/>
  <c r="R13" i="20"/>
  <c r="Q13" i="20"/>
  <c r="P13" i="20"/>
  <c r="O13" i="20"/>
  <c r="N13" i="20"/>
  <c r="L13" i="20"/>
  <c r="K13" i="20"/>
  <c r="J13" i="20"/>
  <c r="I13" i="20"/>
  <c r="H13" i="20"/>
  <c r="G13" i="20"/>
  <c r="E13" i="20"/>
  <c r="D13" i="20"/>
  <c r="C13" i="20"/>
  <c r="B13" i="20"/>
  <c r="A13" i="20"/>
  <c r="AG12" i="20"/>
  <c r="AF12" i="20"/>
  <c r="Y12" i="20"/>
  <c r="X12" i="20"/>
  <c r="W12" i="20"/>
  <c r="V12" i="20"/>
  <c r="K12" i="20"/>
  <c r="J12" i="20"/>
  <c r="E12" i="20"/>
  <c r="L12" i="20" s="1"/>
  <c r="D12" i="20"/>
  <c r="C12" i="20"/>
  <c r="B12" i="20"/>
  <c r="AG11" i="20"/>
  <c r="AF11" i="20"/>
  <c r="Y11" i="20"/>
  <c r="X11" i="20"/>
  <c r="W11" i="20"/>
  <c r="Z11" i="20" s="1"/>
  <c r="V11" i="20"/>
  <c r="Q11" i="20"/>
  <c r="P11" i="20"/>
  <c r="O11" i="20"/>
  <c r="L11" i="20"/>
  <c r="K11" i="20"/>
  <c r="J11" i="20"/>
  <c r="I11" i="20"/>
  <c r="H11" i="20"/>
  <c r="E11" i="20"/>
  <c r="G11" i="20" s="1"/>
  <c r="D11" i="20"/>
  <c r="C11" i="20"/>
  <c r="B11" i="20"/>
  <c r="AG10" i="20"/>
  <c r="AF10" i="20"/>
  <c r="Y10" i="20"/>
  <c r="X10" i="20"/>
  <c r="W10" i="20"/>
  <c r="V10" i="20"/>
  <c r="Z10" i="20" s="1"/>
  <c r="Q10" i="20"/>
  <c r="P10" i="20"/>
  <c r="O10" i="20"/>
  <c r="K10" i="20"/>
  <c r="J10" i="20"/>
  <c r="I10" i="20"/>
  <c r="E10" i="20"/>
  <c r="L10" i="20" s="1"/>
  <c r="D10" i="20"/>
  <c r="C10" i="20"/>
  <c r="B10" i="20"/>
  <c r="AA10" i="20" s="1"/>
  <c r="AG9" i="20"/>
  <c r="AF9" i="20"/>
  <c r="Y9" i="20"/>
  <c r="X9" i="20"/>
  <c r="W9" i="20"/>
  <c r="V9" i="20"/>
  <c r="Q9" i="20"/>
  <c r="P9" i="20"/>
  <c r="O9" i="20"/>
  <c r="N9" i="20"/>
  <c r="L9" i="20"/>
  <c r="K9" i="20"/>
  <c r="J9" i="20"/>
  <c r="I9" i="20"/>
  <c r="H9" i="20"/>
  <c r="E9" i="20"/>
  <c r="G9" i="20" s="1"/>
  <c r="D9" i="20"/>
  <c r="C9" i="20"/>
  <c r="B9" i="20"/>
  <c r="AG8" i="20"/>
  <c r="AF8" i="20"/>
  <c r="Y8" i="20"/>
  <c r="X8" i="20"/>
  <c r="W8" i="20"/>
  <c r="V8" i="20"/>
  <c r="Z8" i="20" s="1"/>
  <c r="R8" i="20"/>
  <c r="Q8" i="20"/>
  <c r="P8" i="20"/>
  <c r="O8" i="20"/>
  <c r="N8" i="20"/>
  <c r="L8" i="20"/>
  <c r="K8" i="20"/>
  <c r="J8" i="20"/>
  <c r="I8" i="20"/>
  <c r="H8" i="20"/>
  <c r="E8" i="20"/>
  <c r="G8" i="20" s="1"/>
  <c r="D8" i="20"/>
  <c r="C8" i="20"/>
  <c r="B8" i="20"/>
  <c r="A8" i="20"/>
  <c r="F21" i="20"/>
  <c r="P21" i="20" s="1"/>
  <c r="AA21" i="20"/>
  <c r="Z20" i="20"/>
  <c r="F20" i="20"/>
  <c r="R20" i="20" s="1"/>
  <c r="AA19" i="20"/>
  <c r="F19" i="20"/>
  <c r="AA18" i="20"/>
  <c r="F18" i="20"/>
  <c r="R18" i="20" s="1"/>
  <c r="AA16" i="20"/>
  <c r="AA15" i="20"/>
  <c r="AA14" i="20"/>
  <c r="AA13" i="20"/>
  <c r="AA12" i="20"/>
  <c r="AA11" i="20"/>
  <c r="F9" i="20"/>
  <c r="M9" i="20" s="1"/>
  <c r="AA9" i="20"/>
  <c r="AA8" i="20"/>
  <c r="AG16" i="19"/>
  <c r="AF16" i="19"/>
  <c r="Z16" i="19"/>
  <c r="Y16" i="19"/>
  <c r="X16" i="19"/>
  <c r="W16" i="19"/>
  <c r="V16" i="19"/>
  <c r="J16" i="19"/>
  <c r="F16" i="19"/>
  <c r="Q16" i="19" s="1"/>
  <c r="E16" i="19"/>
  <c r="I16" i="19" s="1"/>
  <c r="D16" i="19"/>
  <c r="C16" i="19"/>
  <c r="B16" i="19"/>
  <c r="AA16" i="19" s="1"/>
  <c r="AG17" i="19"/>
  <c r="AF17" i="19"/>
  <c r="Y17" i="19"/>
  <c r="X17" i="19"/>
  <c r="W17" i="19"/>
  <c r="V17" i="19"/>
  <c r="L17" i="19"/>
  <c r="H17" i="19"/>
  <c r="E17" i="19"/>
  <c r="G17" i="19" s="1"/>
  <c r="D17" i="19"/>
  <c r="C17" i="19"/>
  <c r="B17" i="19"/>
  <c r="AA17" i="19" s="1"/>
  <c r="AG11" i="19"/>
  <c r="AF11" i="19"/>
  <c r="Y11" i="19"/>
  <c r="X11" i="19"/>
  <c r="W11" i="19"/>
  <c r="V11" i="19"/>
  <c r="Z11" i="19" s="1"/>
  <c r="Q11" i="19"/>
  <c r="P11" i="19"/>
  <c r="O11" i="19"/>
  <c r="K11" i="19"/>
  <c r="J11" i="19"/>
  <c r="I11" i="19"/>
  <c r="E11" i="19"/>
  <c r="L11" i="19" s="1"/>
  <c r="D11" i="19"/>
  <c r="C11" i="19"/>
  <c r="B11" i="19"/>
  <c r="AA11" i="19" s="1"/>
  <c r="AG12" i="19"/>
  <c r="AF12" i="19"/>
  <c r="Y12" i="19"/>
  <c r="X12" i="19"/>
  <c r="W12" i="19"/>
  <c r="V12" i="19"/>
  <c r="Z12" i="19" s="1"/>
  <c r="Q12" i="19"/>
  <c r="P12" i="19"/>
  <c r="O12" i="19"/>
  <c r="K12" i="19"/>
  <c r="J12" i="19"/>
  <c r="I12" i="19"/>
  <c r="F12" i="19"/>
  <c r="M12" i="19" s="1"/>
  <c r="E12" i="19"/>
  <c r="L12" i="19" s="1"/>
  <c r="D12" i="19"/>
  <c r="C12" i="19"/>
  <c r="B12" i="19"/>
  <c r="AA12" i="19" s="1"/>
  <c r="Z12" i="20" l="1"/>
  <c r="I12" i="20"/>
  <c r="Z17" i="20"/>
  <c r="Z18" i="20"/>
  <c r="Z9" i="20"/>
  <c r="Z14" i="20"/>
  <c r="G12" i="20"/>
  <c r="J16" i="20"/>
  <c r="M18" i="20"/>
  <c r="J21" i="20"/>
  <c r="N21" i="20"/>
  <c r="R21" i="20"/>
  <c r="G10" i="20"/>
  <c r="R9" i="20"/>
  <c r="H10" i="20"/>
  <c r="H12" i="20"/>
  <c r="G14" i="20"/>
  <c r="I15" i="20"/>
  <c r="G16" i="20"/>
  <c r="K16" i="20"/>
  <c r="I17" i="20"/>
  <c r="N18" i="20"/>
  <c r="M20" i="20"/>
  <c r="S20" i="20" s="1"/>
  <c r="T20" i="20" s="1"/>
  <c r="G21" i="20"/>
  <c r="K21" i="20"/>
  <c r="O21" i="20"/>
  <c r="H14" i="20"/>
  <c r="H16" i="20"/>
  <c r="N20" i="20"/>
  <c r="H21" i="20"/>
  <c r="AB19" i="20"/>
  <c r="AD19" i="20" s="1"/>
  <c r="S18" i="20"/>
  <c r="T18" i="20" s="1"/>
  <c r="S21" i="20"/>
  <c r="T21" i="20" s="1"/>
  <c r="F11" i="20"/>
  <c r="S9" i="20"/>
  <c r="T9" i="20" s="1"/>
  <c r="F13" i="20"/>
  <c r="F14" i="20"/>
  <c r="F15" i="20"/>
  <c r="F10" i="20"/>
  <c r="F12" i="20"/>
  <c r="F8" i="20"/>
  <c r="M8" i="20" s="1"/>
  <c r="S8" i="20" s="1"/>
  <c r="T8" i="20" s="1"/>
  <c r="U8" i="20" s="1"/>
  <c r="F16" i="20"/>
  <c r="F17" i="20"/>
  <c r="Z17" i="19"/>
  <c r="I17" i="19"/>
  <c r="J17" i="19"/>
  <c r="F17" i="19"/>
  <c r="K17" i="19"/>
  <c r="N16" i="19"/>
  <c r="G16" i="19"/>
  <c r="K16" i="19"/>
  <c r="O16" i="19"/>
  <c r="H16" i="19"/>
  <c r="L16" i="19"/>
  <c r="P16" i="19"/>
  <c r="R16" i="19"/>
  <c r="M16" i="19"/>
  <c r="F11" i="19"/>
  <c r="M11" i="19" s="1"/>
  <c r="G11" i="19"/>
  <c r="H11" i="19"/>
  <c r="R11" i="19"/>
  <c r="N12" i="19"/>
  <c r="G12" i="19"/>
  <c r="R12" i="19"/>
  <c r="H12" i="19"/>
  <c r="P12" i="20" l="1"/>
  <c r="O12" i="20"/>
  <c r="Q12" i="20"/>
  <c r="U20" i="20"/>
  <c r="AB20" i="20"/>
  <c r="M14" i="20"/>
  <c r="R14" i="20"/>
  <c r="N14" i="20"/>
  <c r="M12" i="20"/>
  <c r="N12" i="20"/>
  <c r="R12" i="20"/>
  <c r="R17" i="20"/>
  <c r="N17" i="20"/>
  <c r="Q17" i="20"/>
  <c r="M17" i="20"/>
  <c r="P17" i="20"/>
  <c r="O17" i="20"/>
  <c r="M13" i="20"/>
  <c r="S13" i="20" s="1"/>
  <c r="T13" i="20" s="1"/>
  <c r="M10" i="20"/>
  <c r="R10" i="20"/>
  <c r="N10" i="20"/>
  <c r="P16" i="20"/>
  <c r="O16" i="20"/>
  <c r="R16" i="20"/>
  <c r="N16" i="20"/>
  <c r="M16" i="20"/>
  <c r="Q16" i="20"/>
  <c r="R15" i="20"/>
  <c r="N15" i="20"/>
  <c r="M15" i="20"/>
  <c r="P15" i="20"/>
  <c r="O15" i="20"/>
  <c r="R11" i="20"/>
  <c r="N11" i="20"/>
  <c r="S11" i="20" s="1"/>
  <c r="T11" i="20" s="1"/>
  <c r="M11" i="20"/>
  <c r="AC19" i="20"/>
  <c r="AE19" i="20" s="1"/>
  <c r="U18" i="20"/>
  <c r="AB18" i="20"/>
  <c r="U9" i="20"/>
  <c r="AB9" i="20"/>
  <c r="U21" i="20"/>
  <c r="AB21" i="20"/>
  <c r="S10" i="20"/>
  <c r="T10" i="20" s="1"/>
  <c r="S14" i="20"/>
  <c r="T14" i="20" s="1"/>
  <c r="S16" i="20"/>
  <c r="T16" i="20" s="1"/>
  <c r="S15" i="20"/>
  <c r="T15" i="20" s="1"/>
  <c r="AB8" i="20"/>
  <c r="M17" i="19"/>
  <c r="P17" i="19"/>
  <c r="O17" i="19"/>
  <c r="R17" i="19"/>
  <c r="N17" i="19"/>
  <c r="Q17" i="19"/>
  <c r="S16" i="19"/>
  <c r="T16" i="19" s="1"/>
  <c r="N11" i="19"/>
  <c r="S11" i="19" s="1"/>
  <c r="T11" i="19" s="1"/>
  <c r="S12" i="19"/>
  <c r="T12" i="19" s="1"/>
  <c r="AG21" i="19"/>
  <c r="AF21" i="19"/>
  <c r="Y21" i="19"/>
  <c r="X21" i="19"/>
  <c r="W21" i="19"/>
  <c r="V21" i="19"/>
  <c r="G21" i="19"/>
  <c r="E21" i="19"/>
  <c r="L21" i="19" s="1"/>
  <c r="D21" i="19"/>
  <c r="C21" i="19"/>
  <c r="B21" i="19"/>
  <c r="AA21" i="19" s="1"/>
  <c r="AG20" i="19"/>
  <c r="AF20" i="19"/>
  <c r="Y20" i="19"/>
  <c r="X20" i="19"/>
  <c r="W20" i="19"/>
  <c r="V20" i="19"/>
  <c r="O20" i="19"/>
  <c r="K20" i="19"/>
  <c r="I20" i="19"/>
  <c r="E20" i="19"/>
  <c r="J20" i="19" s="1"/>
  <c r="D20" i="19"/>
  <c r="C20" i="19"/>
  <c r="B20" i="19"/>
  <c r="AA20" i="19" s="1"/>
  <c r="AG19" i="19"/>
  <c r="AF19" i="19"/>
  <c r="Y19" i="19"/>
  <c r="X19" i="19"/>
  <c r="W19" i="19"/>
  <c r="V19" i="19"/>
  <c r="R19" i="19"/>
  <c r="Q19" i="19"/>
  <c r="P19" i="19"/>
  <c r="O19" i="19"/>
  <c r="N19" i="19"/>
  <c r="L19" i="19"/>
  <c r="K19" i="19"/>
  <c r="J19" i="19"/>
  <c r="I19" i="19"/>
  <c r="H19" i="19"/>
  <c r="E19" i="19"/>
  <c r="G19" i="19" s="1"/>
  <c r="D19" i="19"/>
  <c r="C19" i="19"/>
  <c r="B19" i="19"/>
  <c r="AA19" i="19" s="1"/>
  <c r="A19" i="19"/>
  <c r="AG18" i="19"/>
  <c r="AF18" i="19"/>
  <c r="Y18" i="19"/>
  <c r="X18" i="19"/>
  <c r="W18" i="19"/>
  <c r="V18" i="19"/>
  <c r="E18" i="19"/>
  <c r="K18" i="19" s="1"/>
  <c r="D18" i="19"/>
  <c r="C18" i="19"/>
  <c r="B18" i="19"/>
  <c r="AA18" i="19" s="1"/>
  <c r="A18" i="19"/>
  <c r="AG15" i="19"/>
  <c r="AF15" i="19"/>
  <c r="Y15" i="19"/>
  <c r="X15" i="19"/>
  <c r="W15" i="19"/>
  <c r="V15" i="19"/>
  <c r="Q15" i="19"/>
  <c r="K15" i="19"/>
  <c r="E15" i="19"/>
  <c r="L15" i="19" s="1"/>
  <c r="D15" i="19"/>
  <c r="C15" i="19"/>
  <c r="B15" i="19"/>
  <c r="AG14" i="19"/>
  <c r="AF14" i="19"/>
  <c r="Y14" i="19"/>
  <c r="X14" i="19"/>
  <c r="W14" i="19"/>
  <c r="V14" i="19"/>
  <c r="K14" i="19"/>
  <c r="I14" i="19"/>
  <c r="E14" i="19"/>
  <c r="J14" i="19" s="1"/>
  <c r="D14" i="19"/>
  <c r="C14" i="19"/>
  <c r="B14" i="19"/>
  <c r="AA14" i="19" s="1"/>
  <c r="AG13" i="19"/>
  <c r="AF13" i="19"/>
  <c r="Y13" i="19"/>
  <c r="X13" i="19"/>
  <c r="W13" i="19"/>
  <c r="V13" i="19"/>
  <c r="R13" i="19"/>
  <c r="Q13" i="19"/>
  <c r="P13" i="19"/>
  <c r="O13" i="19"/>
  <c r="N13" i="19"/>
  <c r="L13" i="19"/>
  <c r="K13" i="19"/>
  <c r="J13" i="19"/>
  <c r="I13" i="19"/>
  <c r="H13" i="19"/>
  <c r="E13" i="19"/>
  <c r="G13" i="19" s="1"/>
  <c r="D13" i="19"/>
  <c r="C13" i="19"/>
  <c r="B13" i="19"/>
  <c r="AA13" i="19" s="1"/>
  <c r="A13" i="19"/>
  <c r="AG10" i="19"/>
  <c r="AF10" i="19"/>
  <c r="Y10" i="19"/>
  <c r="X10" i="19"/>
  <c r="W10" i="19"/>
  <c r="V10" i="19"/>
  <c r="Q10" i="19"/>
  <c r="P10" i="19"/>
  <c r="O10" i="19"/>
  <c r="K10" i="19"/>
  <c r="J10" i="19"/>
  <c r="I10" i="19"/>
  <c r="E10" i="19"/>
  <c r="H10" i="19" s="1"/>
  <c r="D10" i="19"/>
  <c r="C10" i="19"/>
  <c r="B10" i="19"/>
  <c r="AA10" i="19" s="1"/>
  <c r="AG9" i="19"/>
  <c r="AF9" i="19"/>
  <c r="Y9" i="19"/>
  <c r="X9" i="19"/>
  <c r="W9" i="19"/>
  <c r="V9" i="19"/>
  <c r="Q9" i="19"/>
  <c r="P9" i="19"/>
  <c r="O9" i="19"/>
  <c r="K9" i="19"/>
  <c r="J9" i="19"/>
  <c r="I9" i="19"/>
  <c r="H9" i="19"/>
  <c r="E9" i="19"/>
  <c r="G9" i="19" s="1"/>
  <c r="D9" i="19"/>
  <c r="C9" i="19"/>
  <c r="B9" i="19"/>
  <c r="AA9" i="19" s="1"/>
  <c r="AG8" i="19"/>
  <c r="AF8" i="19"/>
  <c r="Y8" i="19"/>
  <c r="X8" i="19"/>
  <c r="W8" i="19"/>
  <c r="V8" i="19"/>
  <c r="R8" i="19"/>
  <c r="Q8" i="19"/>
  <c r="P8" i="19"/>
  <c r="O8" i="19"/>
  <c r="N8" i="19"/>
  <c r="L8" i="19"/>
  <c r="K8" i="19"/>
  <c r="J8" i="19"/>
  <c r="I8" i="19"/>
  <c r="H8" i="19"/>
  <c r="E8" i="19"/>
  <c r="G8" i="19" s="1"/>
  <c r="D8" i="19"/>
  <c r="C8" i="19"/>
  <c r="B8" i="19"/>
  <c r="AA8" i="19" s="1"/>
  <c r="A8" i="19"/>
  <c r="F21" i="19"/>
  <c r="P21" i="19" s="1"/>
  <c r="F20" i="19"/>
  <c r="R20" i="19" s="1"/>
  <c r="F19" i="19"/>
  <c r="M19" i="19" s="1"/>
  <c r="AA15" i="19"/>
  <c r="F13" i="19"/>
  <c r="M13" i="19" s="1"/>
  <c r="S12" i="20" l="1"/>
  <c r="T12" i="20" s="1"/>
  <c r="S17" i="20"/>
  <c r="T17" i="20" s="1"/>
  <c r="U13" i="20"/>
  <c r="AB13" i="20"/>
  <c r="AD13" i="20" s="1"/>
  <c r="AD20" i="20"/>
  <c r="AC20" i="20"/>
  <c r="AE20" i="20" s="1"/>
  <c r="U10" i="20"/>
  <c r="AB10" i="20"/>
  <c r="U15" i="20"/>
  <c r="AB15" i="20"/>
  <c r="U12" i="20"/>
  <c r="AB12" i="20"/>
  <c r="U14" i="20"/>
  <c r="AB14" i="20"/>
  <c r="U11" i="20"/>
  <c r="AB11" i="20"/>
  <c r="U17" i="20"/>
  <c r="AB17" i="20"/>
  <c r="U16" i="20"/>
  <c r="AB16" i="20"/>
  <c r="AD9" i="20"/>
  <c r="AC9" i="20"/>
  <c r="AE9" i="20" s="1"/>
  <c r="AC13" i="20"/>
  <c r="AE13" i="20" s="1"/>
  <c r="AD21" i="20"/>
  <c r="AC21" i="20"/>
  <c r="AE21" i="20" s="1"/>
  <c r="AD18" i="20"/>
  <c r="AC18" i="20"/>
  <c r="AE18" i="20" s="1"/>
  <c r="AD8" i="20"/>
  <c r="AC8" i="20"/>
  <c r="AE8" i="20" s="1"/>
  <c r="S17" i="19"/>
  <c r="T17" i="19" s="1"/>
  <c r="U16" i="19"/>
  <c r="AB16" i="19"/>
  <c r="L20" i="19"/>
  <c r="G20" i="19"/>
  <c r="I21" i="19"/>
  <c r="U11" i="19"/>
  <c r="AB11" i="19"/>
  <c r="U12" i="19"/>
  <c r="AB12" i="19"/>
  <c r="H20" i="19"/>
  <c r="F15" i="19"/>
  <c r="P15" i="19" s="1"/>
  <c r="Z9" i="19"/>
  <c r="Z10" i="19"/>
  <c r="F14" i="19"/>
  <c r="R14" i="19" s="1"/>
  <c r="Z19" i="19"/>
  <c r="Z21" i="19"/>
  <c r="Z8" i="19"/>
  <c r="Z15" i="19"/>
  <c r="Z18" i="19"/>
  <c r="L14" i="19"/>
  <c r="G14" i="19"/>
  <c r="G15" i="19"/>
  <c r="H18" i="19"/>
  <c r="S19" i="19"/>
  <c r="T19" i="19" s="1"/>
  <c r="Z13" i="19"/>
  <c r="I15" i="19"/>
  <c r="L18" i="19"/>
  <c r="Z20" i="19"/>
  <c r="L9" i="19"/>
  <c r="H14" i="19"/>
  <c r="Z14" i="19"/>
  <c r="M21" i="19"/>
  <c r="Q21" i="19"/>
  <c r="O14" i="19"/>
  <c r="G10" i="19"/>
  <c r="P14" i="19"/>
  <c r="J15" i="19"/>
  <c r="R15" i="19"/>
  <c r="I18" i="19"/>
  <c r="P20" i="19"/>
  <c r="J21" i="19"/>
  <c r="N21" i="19"/>
  <c r="R21" i="19"/>
  <c r="L10" i="19"/>
  <c r="M14" i="19"/>
  <c r="Q14" i="19"/>
  <c r="J18" i="19"/>
  <c r="M20" i="19"/>
  <c r="Q20" i="19"/>
  <c r="K21" i="19"/>
  <c r="O21" i="19"/>
  <c r="N14" i="19"/>
  <c r="H15" i="19"/>
  <c r="G18" i="19"/>
  <c r="N20" i="19"/>
  <c r="H21" i="19"/>
  <c r="S13" i="19"/>
  <c r="T13" i="19" s="1"/>
  <c r="U13" i="19" s="1"/>
  <c r="F8" i="19"/>
  <c r="F9" i="19"/>
  <c r="F10" i="19"/>
  <c r="F18" i="19"/>
  <c r="AG11" i="17"/>
  <c r="AF11" i="17"/>
  <c r="V11" i="17"/>
  <c r="W11" i="17"/>
  <c r="X11" i="17"/>
  <c r="Y11" i="17"/>
  <c r="Z11" i="17"/>
  <c r="B11" i="17"/>
  <c r="AA11" i="17"/>
  <c r="E11" i="17"/>
  <c r="G11" i="17"/>
  <c r="H11" i="17"/>
  <c r="I11" i="17"/>
  <c r="J11" i="17"/>
  <c r="K11" i="17"/>
  <c r="L11" i="17"/>
  <c r="F11" i="17"/>
  <c r="M11" i="17"/>
  <c r="N11" i="17"/>
  <c r="O11" i="17"/>
  <c r="P11" i="17"/>
  <c r="Q11" i="17"/>
  <c r="R11" i="17"/>
  <c r="S11" i="17"/>
  <c r="D11" i="17"/>
  <c r="T11" i="17"/>
  <c r="AB11" i="17"/>
  <c r="AC11" i="17"/>
  <c r="AE11" i="17"/>
  <c r="AD11" i="17"/>
  <c r="U11" i="17"/>
  <c r="C11" i="17"/>
  <c r="AG15" i="17"/>
  <c r="AF15" i="17"/>
  <c r="V15" i="17"/>
  <c r="W15" i="17"/>
  <c r="X15" i="17"/>
  <c r="Y15" i="17"/>
  <c r="Z15" i="17"/>
  <c r="B15" i="17"/>
  <c r="AA15" i="17"/>
  <c r="E15" i="17"/>
  <c r="G15" i="17"/>
  <c r="H15" i="17"/>
  <c r="I15" i="17"/>
  <c r="J15" i="17"/>
  <c r="K15" i="17"/>
  <c r="L15" i="17"/>
  <c r="F15" i="17"/>
  <c r="M15" i="17"/>
  <c r="N15" i="17"/>
  <c r="O15" i="17"/>
  <c r="P15" i="17"/>
  <c r="Q15" i="17"/>
  <c r="R15" i="17"/>
  <c r="S15" i="17"/>
  <c r="D15" i="17"/>
  <c r="T15" i="17"/>
  <c r="AB15" i="17"/>
  <c r="AC15" i="17"/>
  <c r="AE15" i="17"/>
  <c r="AD15" i="17"/>
  <c r="U15" i="17"/>
  <c r="C15" i="17"/>
  <c r="AG19" i="17"/>
  <c r="AF19" i="17"/>
  <c r="V19" i="17"/>
  <c r="W19" i="17"/>
  <c r="X19" i="17"/>
  <c r="Y19" i="17"/>
  <c r="Z19" i="17"/>
  <c r="AA19" i="17"/>
  <c r="E19" i="17"/>
  <c r="G19" i="17"/>
  <c r="H19" i="17"/>
  <c r="I19" i="17"/>
  <c r="J19" i="17"/>
  <c r="K19" i="17"/>
  <c r="L19" i="17"/>
  <c r="F19" i="17"/>
  <c r="M19" i="17"/>
  <c r="N19" i="17"/>
  <c r="O19" i="17"/>
  <c r="P19" i="17"/>
  <c r="Q19" i="17"/>
  <c r="R19" i="17"/>
  <c r="S19" i="17"/>
  <c r="D19" i="17"/>
  <c r="T19" i="17"/>
  <c r="AB19" i="17"/>
  <c r="AC19" i="17"/>
  <c r="AE19" i="17"/>
  <c r="AD19" i="17"/>
  <c r="U19" i="17"/>
  <c r="C19" i="17"/>
  <c r="B19" i="17"/>
  <c r="AG16" i="15"/>
  <c r="AF16" i="15"/>
  <c r="Y16" i="15"/>
  <c r="X16" i="15"/>
  <c r="W16" i="15"/>
  <c r="V16" i="15"/>
  <c r="E16" i="15"/>
  <c r="F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D16" i="15"/>
  <c r="C16" i="15"/>
  <c r="B16" i="15"/>
  <c r="AG15" i="15"/>
  <c r="AF15" i="15"/>
  <c r="Y15" i="15"/>
  <c r="X15" i="15"/>
  <c r="W15" i="15"/>
  <c r="V15" i="15"/>
  <c r="R15" i="15"/>
  <c r="Q15" i="15"/>
  <c r="P15" i="15"/>
  <c r="O15" i="15"/>
  <c r="N15" i="15"/>
  <c r="E15" i="15"/>
  <c r="F15" i="15"/>
  <c r="M15" i="15"/>
  <c r="L15" i="15"/>
  <c r="K15" i="15"/>
  <c r="J15" i="15"/>
  <c r="I15" i="15"/>
  <c r="H15" i="15"/>
  <c r="G15" i="15"/>
  <c r="D15" i="15"/>
  <c r="C15" i="15"/>
  <c r="B15" i="15"/>
  <c r="A15" i="15"/>
  <c r="AG14" i="15"/>
  <c r="AF14" i="15"/>
  <c r="Y14" i="15"/>
  <c r="X14" i="15"/>
  <c r="W14" i="15"/>
  <c r="V14" i="15"/>
  <c r="E14" i="15"/>
  <c r="F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D14" i="15"/>
  <c r="C14" i="15"/>
  <c r="B14" i="15"/>
  <c r="A14" i="15"/>
  <c r="AG13" i="15"/>
  <c r="AF13" i="15"/>
  <c r="Y13" i="15"/>
  <c r="X13" i="15"/>
  <c r="W13" i="15"/>
  <c r="V13" i="15"/>
  <c r="E13" i="15"/>
  <c r="F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D13" i="15"/>
  <c r="C13" i="15"/>
  <c r="B13" i="15"/>
  <c r="AG12" i="15"/>
  <c r="AF12" i="15"/>
  <c r="Y12" i="15"/>
  <c r="X12" i="15"/>
  <c r="W12" i="15"/>
  <c r="V12" i="15"/>
  <c r="E12" i="15"/>
  <c r="F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D12" i="15"/>
  <c r="C12" i="15"/>
  <c r="B12" i="15"/>
  <c r="AG11" i="15"/>
  <c r="AF11" i="15"/>
  <c r="Y11" i="15"/>
  <c r="X11" i="15"/>
  <c r="W11" i="15"/>
  <c r="V11" i="15"/>
  <c r="R11" i="15"/>
  <c r="Q11" i="15"/>
  <c r="P11" i="15"/>
  <c r="O11" i="15"/>
  <c r="N11" i="15"/>
  <c r="E11" i="15"/>
  <c r="F11" i="15"/>
  <c r="M11" i="15"/>
  <c r="L11" i="15"/>
  <c r="K11" i="15"/>
  <c r="J11" i="15"/>
  <c r="I11" i="15"/>
  <c r="H11" i="15"/>
  <c r="G11" i="15"/>
  <c r="D11" i="15"/>
  <c r="C11" i="15"/>
  <c r="B11" i="15"/>
  <c r="A11" i="15"/>
  <c r="AG10" i="15"/>
  <c r="AF10" i="15"/>
  <c r="Y10" i="15"/>
  <c r="X10" i="15"/>
  <c r="W10" i="15"/>
  <c r="V10" i="15"/>
  <c r="E10" i="15"/>
  <c r="F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D10" i="15"/>
  <c r="C10" i="15"/>
  <c r="B10" i="15"/>
  <c r="AG9" i="15"/>
  <c r="AF9" i="15"/>
  <c r="Y9" i="15"/>
  <c r="X9" i="15"/>
  <c r="W9" i="15"/>
  <c r="V9" i="15"/>
  <c r="E9" i="15"/>
  <c r="F9" i="15"/>
  <c r="R9" i="15"/>
  <c r="Q9" i="15"/>
  <c r="P9" i="15"/>
  <c r="O9" i="15"/>
  <c r="N9" i="15"/>
  <c r="M9" i="15"/>
  <c r="L9" i="15"/>
  <c r="K9" i="15"/>
  <c r="J9" i="15"/>
  <c r="I9" i="15"/>
  <c r="H9" i="15"/>
  <c r="G9" i="15"/>
  <c r="D9" i="15"/>
  <c r="C9" i="15"/>
  <c r="B9" i="15"/>
  <c r="AG8" i="15"/>
  <c r="AF8" i="15"/>
  <c r="Y8" i="15"/>
  <c r="X8" i="15"/>
  <c r="W8" i="15"/>
  <c r="V8" i="15"/>
  <c r="R8" i="15"/>
  <c r="Q8" i="15"/>
  <c r="P8" i="15"/>
  <c r="O8" i="15"/>
  <c r="N8" i="15"/>
  <c r="E8" i="15"/>
  <c r="F8" i="15"/>
  <c r="M8" i="15"/>
  <c r="L8" i="15"/>
  <c r="K8" i="15"/>
  <c r="J8" i="15"/>
  <c r="I8" i="15"/>
  <c r="H8" i="15"/>
  <c r="G8" i="15"/>
  <c r="D8" i="15"/>
  <c r="C8" i="15"/>
  <c r="B8" i="15"/>
  <c r="A8" i="15"/>
  <c r="AG13" i="13"/>
  <c r="AF13" i="13"/>
  <c r="Y13" i="13"/>
  <c r="X13" i="13"/>
  <c r="W13" i="13"/>
  <c r="V13" i="13"/>
  <c r="D13" i="13"/>
  <c r="C13" i="13"/>
  <c r="B13" i="13"/>
  <c r="A13" i="13"/>
  <c r="AG12" i="13"/>
  <c r="AF12" i="13"/>
  <c r="Y12" i="13"/>
  <c r="X12" i="13"/>
  <c r="W12" i="13"/>
  <c r="V12" i="13"/>
  <c r="D12" i="13"/>
  <c r="C12" i="13"/>
  <c r="B12" i="13"/>
  <c r="A12" i="13"/>
  <c r="AG11" i="13"/>
  <c r="AF11" i="13"/>
  <c r="Y11" i="13"/>
  <c r="X11" i="13"/>
  <c r="W11" i="13"/>
  <c r="V11" i="13"/>
  <c r="D11" i="13"/>
  <c r="C11" i="13"/>
  <c r="B11" i="13"/>
  <c r="AG10" i="13"/>
  <c r="AF10" i="13"/>
  <c r="Y10" i="13"/>
  <c r="X10" i="13"/>
  <c r="W10" i="13"/>
  <c r="V10" i="13"/>
  <c r="D10" i="13"/>
  <c r="C10" i="13"/>
  <c r="B10" i="13"/>
  <c r="A10" i="13"/>
  <c r="AG9" i="13"/>
  <c r="AF9" i="13"/>
  <c r="Y9" i="13"/>
  <c r="X9" i="13"/>
  <c r="W9" i="13"/>
  <c r="V9" i="13"/>
  <c r="D9" i="13"/>
  <c r="C9" i="13"/>
  <c r="B9" i="13"/>
  <c r="AG8" i="13"/>
  <c r="AF8" i="13"/>
  <c r="Y8" i="13"/>
  <c r="X8" i="13"/>
  <c r="W8" i="13"/>
  <c r="V8" i="13"/>
  <c r="D8" i="13"/>
  <c r="C8" i="13"/>
  <c r="B8" i="13"/>
  <c r="A8" i="13"/>
  <c r="AG18" i="17"/>
  <c r="AF18" i="17"/>
  <c r="Y18" i="17"/>
  <c r="X18" i="17"/>
  <c r="W18" i="17"/>
  <c r="V18" i="17"/>
  <c r="E18" i="17"/>
  <c r="F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D18" i="17"/>
  <c r="C18" i="17"/>
  <c r="B18" i="17"/>
  <c r="AG17" i="17"/>
  <c r="AF17" i="17"/>
  <c r="Y17" i="17"/>
  <c r="X17" i="17"/>
  <c r="W17" i="17"/>
  <c r="V17" i="17"/>
  <c r="R17" i="17"/>
  <c r="Q17" i="17"/>
  <c r="P17" i="17"/>
  <c r="O17" i="17"/>
  <c r="N17" i="17"/>
  <c r="E17" i="17"/>
  <c r="F17" i="17"/>
  <c r="M17" i="17"/>
  <c r="L17" i="17"/>
  <c r="K17" i="17"/>
  <c r="J17" i="17"/>
  <c r="I17" i="17"/>
  <c r="H17" i="17"/>
  <c r="G17" i="17"/>
  <c r="D17" i="17"/>
  <c r="C17" i="17"/>
  <c r="B17" i="17"/>
  <c r="A17" i="17"/>
  <c r="AG16" i="17"/>
  <c r="AF16" i="17"/>
  <c r="Y16" i="17"/>
  <c r="X16" i="17"/>
  <c r="W16" i="17"/>
  <c r="V16" i="17"/>
  <c r="E16" i="17"/>
  <c r="F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D16" i="17"/>
  <c r="C16" i="17"/>
  <c r="B16" i="17"/>
  <c r="A16" i="17"/>
  <c r="AG14" i="17"/>
  <c r="AF14" i="17"/>
  <c r="Y14" i="17"/>
  <c r="X14" i="17"/>
  <c r="W14" i="17"/>
  <c r="V14" i="17"/>
  <c r="E14" i="17"/>
  <c r="F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D14" i="17"/>
  <c r="C14" i="17"/>
  <c r="B14" i="17"/>
  <c r="AG13" i="17"/>
  <c r="AF13" i="17"/>
  <c r="Y13" i="17"/>
  <c r="X13" i="17"/>
  <c r="W13" i="17"/>
  <c r="V13" i="17"/>
  <c r="E13" i="17"/>
  <c r="F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D13" i="17"/>
  <c r="C13" i="17"/>
  <c r="B13" i="17"/>
  <c r="AG12" i="17"/>
  <c r="AF12" i="17"/>
  <c r="Y12" i="17"/>
  <c r="X12" i="17"/>
  <c r="W12" i="17"/>
  <c r="V12" i="17"/>
  <c r="R12" i="17"/>
  <c r="Q12" i="17"/>
  <c r="P12" i="17"/>
  <c r="O12" i="17"/>
  <c r="N12" i="17"/>
  <c r="E12" i="17"/>
  <c r="F12" i="17"/>
  <c r="M12" i="17"/>
  <c r="L12" i="17"/>
  <c r="K12" i="17"/>
  <c r="J12" i="17"/>
  <c r="I12" i="17"/>
  <c r="H12" i="17"/>
  <c r="G12" i="17"/>
  <c r="D12" i="17"/>
  <c r="C12" i="17"/>
  <c r="B12" i="17"/>
  <c r="A12" i="17"/>
  <c r="AG10" i="17"/>
  <c r="AF10" i="17"/>
  <c r="Y10" i="17"/>
  <c r="X10" i="17"/>
  <c r="W10" i="17"/>
  <c r="V10" i="17"/>
  <c r="E10" i="17"/>
  <c r="F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D10" i="17"/>
  <c r="C10" i="17"/>
  <c r="B10" i="17"/>
  <c r="AG9" i="17"/>
  <c r="AF9" i="17"/>
  <c r="Y9" i="17"/>
  <c r="X9" i="17"/>
  <c r="W9" i="17"/>
  <c r="V9" i="17"/>
  <c r="E9" i="17"/>
  <c r="F9" i="17"/>
  <c r="R9" i="17"/>
  <c r="Q9" i="17"/>
  <c r="P9" i="17"/>
  <c r="O9" i="17"/>
  <c r="N9" i="17"/>
  <c r="M9" i="17"/>
  <c r="L9" i="17"/>
  <c r="K9" i="17"/>
  <c r="J9" i="17"/>
  <c r="I9" i="17"/>
  <c r="H9" i="17"/>
  <c r="G9" i="17"/>
  <c r="D9" i="17"/>
  <c r="C9" i="17"/>
  <c r="B9" i="17"/>
  <c r="AG8" i="17"/>
  <c r="AF8" i="17"/>
  <c r="Y8" i="17"/>
  <c r="X8" i="17"/>
  <c r="W8" i="17"/>
  <c r="V8" i="17"/>
  <c r="R8" i="17"/>
  <c r="Q8" i="17"/>
  <c r="P8" i="17"/>
  <c r="O8" i="17"/>
  <c r="N8" i="17"/>
  <c r="E8" i="17"/>
  <c r="F8" i="17"/>
  <c r="M8" i="17"/>
  <c r="L8" i="17"/>
  <c r="K8" i="17"/>
  <c r="J8" i="17"/>
  <c r="I8" i="17"/>
  <c r="H8" i="17"/>
  <c r="G8" i="17"/>
  <c r="D8" i="17"/>
  <c r="C8" i="17"/>
  <c r="B8" i="17"/>
  <c r="A8" i="17"/>
  <c r="Z18" i="17"/>
  <c r="AA18" i="17"/>
  <c r="S18" i="17"/>
  <c r="T18" i="17"/>
  <c r="AB18" i="17"/>
  <c r="AC18" i="17"/>
  <c r="AE18" i="17"/>
  <c r="AD18" i="17"/>
  <c r="U18" i="17"/>
  <c r="Z17" i="17"/>
  <c r="AA17" i="17"/>
  <c r="S17" i="17"/>
  <c r="T17" i="17"/>
  <c r="AB17" i="17"/>
  <c r="AC17" i="17"/>
  <c r="AE17" i="17"/>
  <c r="AD17" i="17"/>
  <c r="U17" i="17"/>
  <c r="Z16" i="17"/>
  <c r="AA16" i="17"/>
  <c r="S16" i="17"/>
  <c r="T16" i="17"/>
  <c r="AB16" i="17"/>
  <c r="AC16" i="17"/>
  <c r="AE16" i="17"/>
  <c r="AD16" i="17"/>
  <c r="U16" i="17"/>
  <c r="Z14" i="17"/>
  <c r="AA14" i="17"/>
  <c r="S14" i="17"/>
  <c r="T14" i="17"/>
  <c r="AB14" i="17"/>
  <c r="AC14" i="17"/>
  <c r="AE14" i="17"/>
  <c r="AD14" i="17"/>
  <c r="U14" i="17"/>
  <c r="Z13" i="17"/>
  <c r="AA13" i="17"/>
  <c r="S13" i="17"/>
  <c r="T13" i="17"/>
  <c r="AB13" i="17"/>
  <c r="AC13" i="17"/>
  <c r="AE13" i="17"/>
  <c r="AD13" i="17"/>
  <c r="U13" i="17"/>
  <c r="Z12" i="17"/>
  <c r="AA12" i="17"/>
  <c r="S12" i="17"/>
  <c r="T12" i="17"/>
  <c r="AB12" i="17"/>
  <c r="AC12" i="17"/>
  <c r="AE12" i="17"/>
  <c r="AD12" i="17"/>
  <c r="U12" i="17"/>
  <c r="Z10" i="17"/>
  <c r="AA10" i="17"/>
  <c r="S10" i="17"/>
  <c r="T10" i="17"/>
  <c r="AB10" i="17"/>
  <c r="AC10" i="17"/>
  <c r="AE10" i="17"/>
  <c r="AD10" i="17"/>
  <c r="U10" i="17"/>
  <c r="Z9" i="17"/>
  <c r="AA9" i="17"/>
  <c r="S9" i="17"/>
  <c r="T9" i="17"/>
  <c r="AB9" i="17"/>
  <c r="AC9" i="17"/>
  <c r="AE9" i="17"/>
  <c r="AD9" i="17"/>
  <c r="U9" i="17"/>
  <c r="Z8" i="17"/>
  <c r="AA8" i="17"/>
  <c r="S8" i="17"/>
  <c r="T8" i="17"/>
  <c r="AB8" i="17"/>
  <c r="AC8" i="17"/>
  <c r="AE8" i="17"/>
  <c r="AD8" i="17"/>
  <c r="U8" i="17"/>
  <c r="G8" i="13"/>
  <c r="R10" i="13"/>
  <c r="R8" i="13"/>
  <c r="Q9" i="13"/>
  <c r="Q10" i="13"/>
  <c r="Q13" i="13"/>
  <c r="Q8" i="13"/>
  <c r="P9" i="13"/>
  <c r="P10" i="13"/>
  <c r="P13" i="13"/>
  <c r="P8" i="13"/>
  <c r="O9" i="13"/>
  <c r="O10" i="13"/>
  <c r="O13" i="13"/>
  <c r="O8" i="13"/>
  <c r="N13" i="13"/>
  <c r="N10" i="13"/>
  <c r="N8" i="13"/>
  <c r="L10" i="13"/>
  <c r="L8" i="13"/>
  <c r="K9" i="13"/>
  <c r="K10" i="13"/>
  <c r="K13" i="13"/>
  <c r="K8" i="13"/>
  <c r="J10" i="13"/>
  <c r="J8" i="13"/>
  <c r="I10" i="13"/>
  <c r="I8" i="13"/>
  <c r="H10" i="13"/>
  <c r="H8" i="13"/>
  <c r="E9" i="13"/>
  <c r="J9" i="13"/>
  <c r="E10" i="13"/>
  <c r="G10" i="13"/>
  <c r="E11" i="13"/>
  <c r="H11" i="13"/>
  <c r="E12" i="13"/>
  <c r="G12" i="13"/>
  <c r="E13" i="13"/>
  <c r="J13" i="13"/>
  <c r="E8" i="13"/>
  <c r="F8" i="13"/>
  <c r="M8" i="13"/>
  <c r="L11" i="13"/>
  <c r="K12" i="13"/>
  <c r="K11" i="13"/>
  <c r="L13" i="13"/>
  <c r="L9" i="13"/>
  <c r="L12" i="13"/>
  <c r="H12" i="13"/>
  <c r="J12" i="13"/>
  <c r="F12" i="13"/>
  <c r="F10" i="13"/>
  <c r="M10" i="13"/>
  <c r="S10" i="13"/>
  <c r="S8" i="13"/>
  <c r="H9" i="13"/>
  <c r="H13" i="13"/>
  <c r="I12" i="13"/>
  <c r="J11" i="13"/>
  <c r="G11" i="13"/>
  <c r="I13" i="13"/>
  <c r="G13" i="13"/>
  <c r="G9" i="13"/>
  <c r="I11" i="13"/>
  <c r="I9" i="13"/>
  <c r="F13" i="13"/>
  <c r="F11" i="13"/>
  <c r="F9" i="13"/>
  <c r="M12" i="13"/>
  <c r="P12" i="13"/>
  <c r="Q12" i="13"/>
  <c r="R12" i="13"/>
  <c r="O12" i="13"/>
  <c r="N12" i="13"/>
  <c r="S12" i="13"/>
  <c r="Q11" i="13"/>
  <c r="R11" i="13"/>
  <c r="O11" i="13"/>
  <c r="M11" i="13"/>
  <c r="S11" i="13"/>
  <c r="P11" i="13"/>
  <c r="N11" i="13"/>
  <c r="N9" i="13"/>
  <c r="R9" i="13"/>
  <c r="M9" i="13"/>
  <c r="M13" i="13"/>
  <c r="S13" i="13"/>
  <c r="R13" i="13"/>
  <c r="S9" i="13"/>
  <c r="S8" i="15"/>
  <c r="S11" i="15"/>
  <c r="S15" i="15"/>
  <c r="S13" i="15"/>
  <c r="S9" i="15"/>
  <c r="S12" i="15"/>
  <c r="S16" i="15"/>
  <c r="S10" i="15"/>
  <c r="S14" i="15"/>
  <c r="T15" i="15"/>
  <c r="T16" i="15"/>
  <c r="T13" i="15"/>
  <c r="T10" i="15"/>
  <c r="AA16" i="15"/>
  <c r="AA13" i="15"/>
  <c r="AA10" i="15"/>
  <c r="Z10" i="15"/>
  <c r="AB10" i="15"/>
  <c r="Z13" i="15"/>
  <c r="Z16" i="15"/>
  <c r="AB16" i="15"/>
  <c r="U16" i="15"/>
  <c r="U15" i="15"/>
  <c r="U10" i="15"/>
  <c r="U13" i="15"/>
  <c r="AB13" i="15"/>
  <c r="AA15" i="15"/>
  <c r="T14" i="15"/>
  <c r="AA14" i="15"/>
  <c r="T12" i="15"/>
  <c r="AA12" i="15"/>
  <c r="T11" i="15"/>
  <c r="AA11" i="15"/>
  <c r="T9" i="15"/>
  <c r="AA9" i="15"/>
  <c r="T8" i="15"/>
  <c r="AA8" i="15"/>
  <c r="T13" i="13"/>
  <c r="U13" i="13"/>
  <c r="T12" i="13"/>
  <c r="U12" i="13"/>
  <c r="T11" i="13"/>
  <c r="U11" i="13"/>
  <c r="T10" i="13"/>
  <c r="U10" i="13"/>
  <c r="T9" i="13"/>
  <c r="U9" i="13"/>
  <c r="T8" i="13"/>
  <c r="Z9" i="13"/>
  <c r="Z11" i="15"/>
  <c r="Z12" i="13"/>
  <c r="AB12" i="13"/>
  <c r="Z8" i="15"/>
  <c r="AB8" i="15"/>
  <c r="AB9" i="13"/>
  <c r="AD9" i="13"/>
  <c r="AC9" i="13"/>
  <c r="AE9" i="13"/>
  <c r="Z10" i="13"/>
  <c r="Z9" i="15"/>
  <c r="AB9" i="15"/>
  <c r="Z15" i="15"/>
  <c r="AB15" i="15"/>
  <c r="AD15" i="15"/>
  <c r="Z8" i="13"/>
  <c r="AB8" i="13"/>
  <c r="Z11" i="13"/>
  <c r="Z13" i="13"/>
  <c r="Z12" i="15"/>
  <c r="Z14" i="15"/>
  <c r="AB14" i="15"/>
  <c r="U8" i="13"/>
  <c r="U14" i="15"/>
  <c r="AC15" i="15"/>
  <c r="AE15" i="15"/>
  <c r="U11" i="15"/>
  <c r="AB11" i="15"/>
  <c r="U12" i="15"/>
  <c r="AB12" i="15"/>
  <c r="AD13" i="15"/>
  <c r="AC13" i="15"/>
  <c r="AE13" i="15"/>
  <c r="AD16" i="15"/>
  <c r="AC16" i="15"/>
  <c r="AE16" i="15"/>
  <c r="AD10" i="15"/>
  <c r="AC10" i="15"/>
  <c r="AE10" i="15"/>
  <c r="U9" i="15"/>
  <c r="U8" i="15"/>
  <c r="AB13" i="13"/>
  <c r="AD13" i="13"/>
  <c r="AB11" i="13"/>
  <c r="AD11" i="13"/>
  <c r="AB10" i="13"/>
  <c r="AD10" i="13"/>
  <c r="AC10" i="13"/>
  <c r="AE10" i="13"/>
  <c r="AC12" i="13"/>
  <c r="AE12" i="13"/>
  <c r="AD12" i="13"/>
  <c r="AC8" i="13"/>
  <c r="AE8" i="13"/>
  <c r="AD8" i="13"/>
  <c r="AD9" i="15"/>
  <c r="AC9" i="15"/>
  <c r="AE9" i="15"/>
  <c r="AD12" i="15"/>
  <c r="AC12" i="15"/>
  <c r="AE12" i="15"/>
  <c r="AD11" i="15"/>
  <c r="AC11" i="15"/>
  <c r="AE11" i="15"/>
  <c r="AD14" i="15"/>
  <c r="AC14" i="15"/>
  <c r="AE14" i="15"/>
  <c r="AD8" i="15"/>
  <c r="AC8" i="15"/>
  <c r="AE8" i="15"/>
  <c r="AA13" i="11"/>
  <c r="Z13" i="11"/>
  <c r="U13" i="11"/>
  <c r="T13" i="11"/>
  <c r="S13" i="11"/>
  <c r="R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A12" i="11"/>
  <c r="Z12" i="11"/>
  <c r="U12" i="11"/>
  <c r="T12" i="11"/>
  <c r="S12" i="11"/>
  <c r="R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A11" i="11"/>
  <c r="Z11" i="11"/>
  <c r="U11" i="11"/>
  <c r="T11" i="11"/>
  <c r="S11" i="11"/>
  <c r="R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A10" i="11"/>
  <c r="Z10" i="11"/>
  <c r="U10" i="11"/>
  <c r="T10" i="11"/>
  <c r="S10" i="11"/>
  <c r="R10" i="11"/>
  <c r="K10" i="11"/>
  <c r="E10" i="11"/>
  <c r="D10" i="11"/>
  <c r="C10" i="11"/>
  <c r="B10" i="11"/>
  <c r="A10" i="11"/>
  <c r="AA9" i="11"/>
  <c r="Z9" i="11"/>
  <c r="U9" i="11"/>
  <c r="T9" i="11"/>
  <c r="S9" i="11"/>
  <c r="R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A8" i="11"/>
  <c r="Z8" i="11"/>
  <c r="U8" i="11"/>
  <c r="T8" i="11"/>
  <c r="S8" i="11"/>
  <c r="R8" i="11"/>
  <c r="K8" i="11"/>
  <c r="Q8" i="11"/>
  <c r="V8" i="11"/>
  <c r="E8" i="11"/>
  <c r="D8" i="11"/>
  <c r="C8" i="11"/>
  <c r="B8" i="11"/>
  <c r="A8" i="11"/>
  <c r="AC13" i="13"/>
  <c r="AE13" i="13"/>
  <c r="AC11" i="13"/>
  <c r="AE11" i="13"/>
  <c r="Q10" i="11"/>
  <c r="V10" i="11"/>
  <c r="Q12" i="11"/>
  <c r="V12" i="11"/>
  <c r="Q13" i="11"/>
  <c r="V13" i="11"/>
  <c r="W13" i="11"/>
  <c r="Y13" i="11"/>
  <c r="Q11" i="11"/>
  <c r="V11" i="11"/>
  <c r="W11" i="11"/>
  <c r="Y11" i="11"/>
  <c r="Q9" i="11"/>
  <c r="V9" i="11"/>
  <c r="X9" i="11"/>
  <c r="X13" i="11"/>
  <c r="X8" i="11"/>
  <c r="W8" i="11"/>
  <c r="Y8" i="11"/>
  <c r="W10" i="11"/>
  <c r="Y10" i="11"/>
  <c r="X10" i="11"/>
  <c r="X12" i="11"/>
  <c r="W12" i="11"/>
  <c r="Y12" i="11"/>
  <c r="AA13" i="9"/>
  <c r="Z13" i="9"/>
  <c r="U13" i="9"/>
  <c r="T13" i="9"/>
  <c r="S13" i="9"/>
  <c r="R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A12" i="9"/>
  <c r="Z12" i="9"/>
  <c r="U12" i="9"/>
  <c r="T12" i="9"/>
  <c r="S12" i="9"/>
  <c r="R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A11" i="9"/>
  <c r="Z11" i="9"/>
  <c r="U11" i="9"/>
  <c r="T11" i="9"/>
  <c r="S11" i="9"/>
  <c r="R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A10" i="9"/>
  <c r="Z10" i="9"/>
  <c r="U10" i="9"/>
  <c r="T10" i="9"/>
  <c r="S10" i="9"/>
  <c r="R10" i="9"/>
  <c r="K10" i="9"/>
  <c r="E10" i="9"/>
  <c r="D10" i="9"/>
  <c r="C10" i="9"/>
  <c r="B10" i="9"/>
  <c r="A10" i="9"/>
  <c r="AA9" i="9"/>
  <c r="Z9" i="9"/>
  <c r="U9" i="9"/>
  <c r="T9" i="9"/>
  <c r="S9" i="9"/>
  <c r="R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A8" i="9"/>
  <c r="Z8" i="9"/>
  <c r="U8" i="9"/>
  <c r="T8" i="9"/>
  <c r="S8" i="9"/>
  <c r="R8" i="9"/>
  <c r="K8" i="9"/>
  <c r="E8" i="9"/>
  <c r="D8" i="9"/>
  <c r="C8" i="9"/>
  <c r="B8" i="9"/>
  <c r="A8" i="9"/>
  <c r="K10" i="7"/>
  <c r="E10" i="7"/>
  <c r="K8" i="7"/>
  <c r="E8" i="7"/>
  <c r="AA13" i="7"/>
  <c r="Z13" i="7"/>
  <c r="U13" i="7"/>
  <c r="T13" i="7"/>
  <c r="S13" i="7"/>
  <c r="R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A12" i="7"/>
  <c r="Z12" i="7"/>
  <c r="U12" i="7"/>
  <c r="T12" i="7"/>
  <c r="S12" i="7"/>
  <c r="R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A11" i="7"/>
  <c r="Z11" i="7"/>
  <c r="U11" i="7"/>
  <c r="T11" i="7"/>
  <c r="S11" i="7"/>
  <c r="R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A10" i="7"/>
  <c r="Z10" i="7"/>
  <c r="U10" i="7"/>
  <c r="T10" i="7"/>
  <c r="S10" i="7"/>
  <c r="R10" i="7"/>
  <c r="D10" i="7"/>
  <c r="C10" i="7"/>
  <c r="B10" i="7"/>
  <c r="A10" i="7"/>
  <c r="AA9" i="7"/>
  <c r="Z9" i="7"/>
  <c r="U9" i="7"/>
  <c r="T9" i="7"/>
  <c r="S9" i="7"/>
  <c r="R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U8" i="7"/>
  <c r="T8" i="7"/>
  <c r="S8" i="7"/>
  <c r="R8" i="7"/>
  <c r="D8" i="7"/>
  <c r="C8" i="7"/>
  <c r="B8" i="7"/>
  <c r="A8" i="7"/>
  <c r="Q8" i="7"/>
  <c r="E9" i="2"/>
  <c r="F9" i="2"/>
  <c r="G9" i="2"/>
  <c r="H9" i="2"/>
  <c r="I9" i="2"/>
  <c r="J9" i="2"/>
  <c r="K9" i="2"/>
  <c r="L9" i="2"/>
  <c r="M9" i="2"/>
  <c r="N9" i="2"/>
  <c r="O9" i="2"/>
  <c r="P9" i="2"/>
  <c r="D9" i="2"/>
  <c r="S9" i="2"/>
  <c r="E10" i="2"/>
  <c r="F10" i="2"/>
  <c r="G10" i="2"/>
  <c r="H10" i="2"/>
  <c r="I10" i="2"/>
  <c r="J10" i="2"/>
  <c r="K10" i="2"/>
  <c r="L10" i="2"/>
  <c r="M10" i="2"/>
  <c r="N10" i="2"/>
  <c r="O10" i="2"/>
  <c r="P10" i="2"/>
  <c r="D10" i="2"/>
  <c r="S10" i="2"/>
  <c r="E11" i="2"/>
  <c r="F11" i="2"/>
  <c r="G11" i="2"/>
  <c r="H11" i="2"/>
  <c r="I11" i="2"/>
  <c r="J11" i="2"/>
  <c r="K11" i="2"/>
  <c r="L11" i="2"/>
  <c r="M11" i="2"/>
  <c r="N11" i="2"/>
  <c r="O11" i="2"/>
  <c r="P11" i="2"/>
  <c r="D11" i="2"/>
  <c r="S11" i="2"/>
  <c r="E12" i="2"/>
  <c r="F12" i="2"/>
  <c r="G12" i="2"/>
  <c r="H12" i="2"/>
  <c r="I12" i="2"/>
  <c r="J12" i="2"/>
  <c r="K12" i="2"/>
  <c r="L12" i="2"/>
  <c r="M12" i="2"/>
  <c r="N12" i="2"/>
  <c r="O12" i="2"/>
  <c r="P12" i="2"/>
  <c r="D12" i="2"/>
  <c r="S12" i="2"/>
  <c r="E13" i="2"/>
  <c r="F13" i="2"/>
  <c r="G13" i="2"/>
  <c r="H13" i="2"/>
  <c r="I13" i="2"/>
  <c r="J13" i="2"/>
  <c r="K13" i="2"/>
  <c r="L13" i="2"/>
  <c r="M13" i="2"/>
  <c r="N13" i="2"/>
  <c r="O13" i="2"/>
  <c r="P13" i="2"/>
  <c r="D13" i="2"/>
  <c r="S13" i="2"/>
  <c r="E8" i="2"/>
  <c r="F8" i="2"/>
  <c r="G8" i="2"/>
  <c r="H8" i="2"/>
  <c r="I8" i="2"/>
  <c r="J8" i="2"/>
  <c r="K8" i="2"/>
  <c r="L8" i="2"/>
  <c r="M8" i="2"/>
  <c r="N8" i="2"/>
  <c r="O8" i="2"/>
  <c r="P8" i="2"/>
  <c r="D8" i="2"/>
  <c r="S8" i="2"/>
  <c r="Z9" i="2"/>
  <c r="AA9" i="2"/>
  <c r="Z10" i="2"/>
  <c r="AA10" i="2"/>
  <c r="Z11" i="2"/>
  <c r="AA11" i="2"/>
  <c r="Z12" i="2"/>
  <c r="AA12" i="2"/>
  <c r="Z13" i="2"/>
  <c r="AA13" i="2"/>
  <c r="AA8" i="2"/>
  <c r="Z8" i="2"/>
  <c r="R9" i="2"/>
  <c r="T9" i="2"/>
  <c r="U9" i="2"/>
  <c r="R10" i="2"/>
  <c r="T10" i="2"/>
  <c r="U10" i="2"/>
  <c r="R11" i="2"/>
  <c r="T11" i="2"/>
  <c r="U11" i="2"/>
  <c r="R12" i="2"/>
  <c r="T12" i="2"/>
  <c r="U12" i="2"/>
  <c r="R13" i="2"/>
  <c r="T13" i="2"/>
  <c r="U13" i="2"/>
  <c r="U8" i="2"/>
  <c r="T8" i="2"/>
  <c r="R8" i="2"/>
  <c r="B9" i="2"/>
  <c r="C9" i="2"/>
  <c r="A10" i="2"/>
  <c r="B10" i="2"/>
  <c r="C10" i="2"/>
  <c r="B11" i="2"/>
  <c r="C11" i="2"/>
  <c r="A12" i="2"/>
  <c r="B12" i="2"/>
  <c r="C12" i="2"/>
  <c r="A13" i="2"/>
  <c r="B13" i="2"/>
  <c r="C13" i="2"/>
  <c r="C8" i="2"/>
  <c r="B8" i="2"/>
  <c r="A8" i="2"/>
  <c r="AA13" i="5"/>
  <c r="Z13" i="5"/>
  <c r="U13" i="5"/>
  <c r="T13" i="5"/>
  <c r="S13" i="5"/>
  <c r="R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A12" i="5"/>
  <c r="Z12" i="5"/>
  <c r="U12" i="5"/>
  <c r="T12" i="5"/>
  <c r="S12" i="5"/>
  <c r="R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A11" i="5"/>
  <c r="Z11" i="5"/>
  <c r="U11" i="5"/>
  <c r="T11" i="5"/>
  <c r="S11" i="5"/>
  <c r="R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A10" i="5"/>
  <c r="Z10" i="5"/>
  <c r="U10" i="5"/>
  <c r="T10" i="5"/>
  <c r="S10" i="5"/>
  <c r="R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A9" i="5"/>
  <c r="Z9" i="5"/>
  <c r="U9" i="5"/>
  <c r="T9" i="5"/>
  <c r="S9" i="5"/>
  <c r="R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U8" i="5"/>
  <c r="T8" i="5"/>
  <c r="S8" i="5"/>
  <c r="R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Q9" i="7"/>
  <c r="V9" i="7"/>
  <c r="Q10" i="7"/>
  <c r="Q8" i="9"/>
  <c r="V8" i="9"/>
  <c r="X8" i="9"/>
  <c r="X11" i="11"/>
  <c r="W9" i="11"/>
  <c r="Y9" i="11"/>
  <c r="Q9" i="2"/>
  <c r="V9" i="2"/>
  <c r="Q12" i="5"/>
  <c r="V12" i="5"/>
  <c r="W12" i="5"/>
  <c r="Y12" i="5"/>
  <c r="Q11" i="5"/>
  <c r="V11" i="5"/>
  <c r="W11" i="5"/>
  <c r="Y11" i="5"/>
  <c r="V8" i="7"/>
  <c r="X8" i="7"/>
  <c r="Q9" i="5"/>
  <c r="V9" i="5"/>
  <c r="W9" i="5"/>
  <c r="Y9" i="5"/>
  <c r="Q8" i="2"/>
  <c r="V8" i="2"/>
  <c r="X8" i="2"/>
  <c r="Q11" i="2"/>
  <c r="V11" i="2"/>
  <c r="W11" i="2"/>
  <c r="Y11" i="2"/>
  <c r="Q10" i="2"/>
  <c r="V10" i="2"/>
  <c r="W10" i="2"/>
  <c r="Y10" i="2"/>
  <c r="Q11" i="9"/>
  <c r="V11" i="9"/>
  <c r="W11" i="9"/>
  <c r="Y11" i="9"/>
  <c r="Q13" i="9"/>
  <c r="V13" i="9"/>
  <c r="Q13" i="2"/>
  <c r="V13" i="2"/>
  <c r="W13" i="2"/>
  <c r="Y13" i="2"/>
  <c r="Q13" i="5"/>
  <c r="V13" i="5"/>
  <c r="W13" i="5"/>
  <c r="Y13" i="5"/>
  <c r="Q12" i="2"/>
  <c r="V12" i="2"/>
  <c r="W12" i="2"/>
  <c r="Y12" i="2"/>
  <c r="Q11" i="7"/>
  <c r="V11" i="7"/>
  <c r="X11" i="7"/>
  <c r="Q12" i="7"/>
  <c r="V12" i="7"/>
  <c r="X12" i="7"/>
  <c r="Q9" i="9"/>
  <c r="V9" i="9"/>
  <c r="W9" i="9"/>
  <c r="Y9" i="9"/>
  <c r="Q10" i="9"/>
  <c r="V10" i="9"/>
  <c r="W10" i="9"/>
  <c r="Y10" i="9"/>
  <c r="Q12" i="9"/>
  <c r="V12" i="9"/>
  <c r="X12" i="9"/>
  <c r="V10" i="7"/>
  <c r="X10" i="7"/>
  <c r="Q8" i="5"/>
  <c r="V8" i="5"/>
  <c r="W8" i="5"/>
  <c r="Y8" i="5"/>
  <c r="Q10" i="5"/>
  <c r="V10" i="5"/>
  <c r="X10" i="5"/>
  <c r="Q13" i="7"/>
  <c r="V13" i="7"/>
  <c r="X13" i="7"/>
  <c r="X11" i="5"/>
  <c r="X9" i="7"/>
  <c r="W9" i="7"/>
  <c r="Y9" i="7"/>
  <c r="X9" i="5"/>
  <c r="W10" i="5"/>
  <c r="Y10" i="5"/>
  <c r="W8" i="2"/>
  <c r="Y8" i="2"/>
  <c r="W8" i="9"/>
  <c r="Y8" i="9"/>
  <c r="X12" i="2"/>
  <c r="W11" i="7"/>
  <c r="Y11" i="7"/>
  <c r="X10" i="9"/>
  <c r="W12" i="9"/>
  <c r="Y12" i="9"/>
  <c r="W9" i="2"/>
  <c r="Y9" i="2"/>
  <c r="X9" i="2"/>
  <c r="X11" i="9"/>
  <c r="W13" i="9"/>
  <c r="Y13" i="9"/>
  <c r="X13" i="9"/>
  <c r="W8" i="7"/>
  <c r="Y8" i="7"/>
  <c r="X9" i="9"/>
  <c r="W13" i="7"/>
  <c r="Y13" i="7"/>
  <c r="X12" i="5"/>
  <c r="X13" i="5"/>
  <c r="X11" i="2"/>
  <c r="X8" i="5"/>
  <c r="W10" i="7"/>
  <c r="Y10" i="7"/>
  <c r="X13" i="2"/>
  <c r="X10" i="2"/>
  <c r="W12" i="7"/>
  <c r="Y12" i="7"/>
  <c r="AD17" i="20" l="1"/>
  <c r="AC17" i="20"/>
  <c r="AE17" i="20" s="1"/>
  <c r="AD14" i="20"/>
  <c r="AC14" i="20"/>
  <c r="AE14" i="20" s="1"/>
  <c r="AD15" i="20"/>
  <c r="AC15" i="20"/>
  <c r="AE15" i="20" s="1"/>
  <c r="AD16" i="20"/>
  <c r="AC16" i="20"/>
  <c r="AE16" i="20" s="1"/>
  <c r="AD11" i="20"/>
  <c r="AC11" i="20"/>
  <c r="AE11" i="20" s="1"/>
  <c r="AD12" i="20"/>
  <c r="AC12" i="20"/>
  <c r="AE12" i="20" s="1"/>
  <c r="AD10" i="20"/>
  <c r="AC10" i="20"/>
  <c r="AE10" i="20" s="1"/>
  <c r="U17" i="19"/>
  <c r="AB17" i="19"/>
  <c r="AD16" i="19"/>
  <c r="AC16" i="19"/>
  <c r="AE16" i="19" s="1"/>
  <c r="AD11" i="19"/>
  <c r="AC11" i="19"/>
  <c r="AE11" i="19" s="1"/>
  <c r="AD12" i="19"/>
  <c r="AC12" i="19"/>
  <c r="AE12" i="19" s="1"/>
  <c r="N15" i="19"/>
  <c r="O15" i="19"/>
  <c r="M15" i="19"/>
  <c r="S20" i="19"/>
  <c r="T20" i="19" s="1"/>
  <c r="U19" i="19"/>
  <c r="AB19" i="19"/>
  <c r="AD19" i="19" s="1"/>
  <c r="AB13" i="19"/>
  <c r="AD13" i="19" s="1"/>
  <c r="O18" i="19"/>
  <c r="P18" i="19"/>
  <c r="R18" i="19"/>
  <c r="N18" i="19"/>
  <c r="Q18" i="19"/>
  <c r="M18" i="19"/>
  <c r="M10" i="19"/>
  <c r="R10" i="19"/>
  <c r="N10" i="19"/>
  <c r="N9" i="19"/>
  <c r="R9" i="19"/>
  <c r="M9" i="19"/>
  <c r="M8" i="19"/>
  <c r="S8" i="19" s="1"/>
  <c r="T8" i="19" s="1"/>
  <c r="U20" i="19"/>
  <c r="AB20" i="19"/>
  <c r="S14" i="19"/>
  <c r="T14" i="19" s="1"/>
  <c r="S21" i="19"/>
  <c r="T21" i="19" s="1"/>
  <c r="AD17" i="19" l="1"/>
  <c r="AC17" i="19"/>
  <c r="AE17" i="19" s="1"/>
  <c r="AC13" i="19"/>
  <c r="AE13" i="19" s="1"/>
  <c r="AC19" i="19"/>
  <c r="AE19" i="19" s="1"/>
  <c r="S15" i="19"/>
  <c r="T15" i="19" s="1"/>
  <c r="U15" i="19" s="1"/>
  <c r="S18" i="19"/>
  <c r="T18" i="19" s="1"/>
  <c r="U18" i="19" s="1"/>
  <c r="S10" i="19"/>
  <c r="T10" i="19" s="1"/>
  <c r="U10" i="19" s="1"/>
  <c r="S9" i="19"/>
  <c r="T9" i="19" s="1"/>
  <c r="U9" i="19" s="1"/>
  <c r="U8" i="19"/>
  <c r="AB8" i="19"/>
  <c r="AD8" i="19" s="1"/>
  <c r="U14" i="19"/>
  <c r="AB14" i="19"/>
  <c r="AD20" i="19"/>
  <c r="AC20" i="19"/>
  <c r="AE20" i="19" s="1"/>
  <c r="U21" i="19"/>
  <c r="AB21" i="19"/>
  <c r="AB15" i="19" l="1"/>
  <c r="AD15" i="19" s="1"/>
  <c r="AC15" i="19"/>
  <c r="AE15" i="19" s="1"/>
  <c r="AB9" i="19"/>
  <c r="AC9" i="19" s="1"/>
  <c r="AE9" i="19" s="1"/>
  <c r="AB18" i="19"/>
  <c r="AD18" i="19" s="1"/>
  <c r="AB10" i="19"/>
  <c r="AD10" i="19" s="1"/>
  <c r="AC8" i="19"/>
  <c r="AE8" i="19" s="1"/>
  <c r="AD9" i="19"/>
  <c r="AD21" i="19"/>
  <c r="AC21" i="19"/>
  <c r="AE21" i="19" s="1"/>
  <c r="AD14" i="19"/>
  <c r="AC14" i="19"/>
  <c r="AE14" i="19" s="1"/>
  <c r="AC18" i="19" l="1"/>
  <c r="AE18" i="19" s="1"/>
  <c r="AC10" i="19"/>
  <c r="AE10" i="1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E5518889-6D54-BA48-B9A8-4ED2CB7EECA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5C7D5DD0-343B-5F4E-B4CD-2E9AE91E2E9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F57B9A7F-4348-BF4D-A1B2-5C2D7901FF1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AFE869-35CB-1A43-89FE-DCB4E97E53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1CD5A392-A14B-C142-B32B-F7A5EB0896C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20AED234-4C87-7345-9BE1-87D2A87E6B6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AA7" authorId="0" shapeId="0" xr:uid="{A0BDB2CF-08D2-B842-8093-B9BAC59F993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<sst xmlns="http://schemas.openxmlformats.org/spreadsheetml/2006/main" count="2648" uniqueCount="272">
  <si>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</si>
  <si>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</si>
  <si>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1" type="noConversion"/>
  </si>
  <si>
    <t xml:space="preserve">economic or otherwise, suffered as a result of reliance on the information presented in this workbook.  </t>
    <phoneticPr fontId="1" type="noConversion"/>
  </si>
  <si>
    <t>This workbook contains:</t>
  </si>
  <si>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</si>
  <si>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</si>
  <si>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</si>
  <si>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Supply charge (per annum)</t>
    <phoneticPr fontId="3" type="noConversion"/>
  </si>
  <si>
    <t>Winter bill 1st block peak</t>
  </si>
  <si>
    <t>Winter bill 2nd block peak</t>
  </si>
  <si>
    <t>Winter bill 3rd block peak</t>
  </si>
  <si>
    <t>Winter bill 4th block peak</t>
  </si>
  <si>
    <t>Winter bill 5th block peak</t>
    <phoneticPr fontId="3" type="noConversion"/>
  </si>
  <si>
    <t>Winter bill Peak balance</t>
  </si>
  <si>
    <t>Summer bill 1st block Off-peak</t>
    <phoneticPr fontId="3" type="noConversion"/>
  </si>
  <si>
    <t xml:space="preserve">Summer bill 2nd block Off-peak </t>
  </si>
  <si>
    <t>April</t>
  </si>
  <si>
    <t>QLD Workbook 2 - Gas offers</t>
  </si>
  <si>
    <t>Tab colors:</t>
  </si>
  <si>
    <t>Envestra Brisbane North</t>
    <phoneticPr fontId="0" type="noConversion"/>
  </si>
  <si>
    <t>Envestra Northern</t>
    <phoneticPr fontId="0" type="noConversion"/>
  </si>
  <si>
    <t>AGL</t>
    <phoneticPr fontId="0" type="noConversion"/>
  </si>
  <si>
    <t>Savers</t>
    <phoneticPr fontId="0" type="noConversion"/>
  </si>
  <si>
    <t>$25 credit if signing up online</t>
  </si>
  <si>
    <t>Account credit</t>
    <phoneticPr fontId="0" type="noConversion"/>
  </si>
  <si>
    <t>N</t>
    <phoneticPr fontId="0" type="noConversion"/>
  </si>
  <si>
    <t>Saver</t>
    <phoneticPr fontId="0" type="noConversion"/>
  </si>
  <si>
    <t>y</t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</si>
  <si>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</si>
  <si>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</si>
  <si>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</si>
  <si>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</si>
  <si>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</si>
  <si>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</si>
  <si>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>Proportion off-peak time (%)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</si>
  <si>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</si>
  <si>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</si>
  <si>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Small Business Gas Offers</t>
    <phoneticPr fontId="3" type="noConversion"/>
  </si>
  <si>
    <t>Timestamp</t>
    <phoneticPr fontId="3" type="noConversion"/>
  </si>
  <si>
    <t>State</t>
    <phoneticPr fontId="3" type="noConversion"/>
  </si>
  <si>
    <t>Pricing zone</t>
    <phoneticPr fontId="3" type="noConversion"/>
  </si>
  <si>
    <t>Effective from</t>
    <phoneticPr fontId="3" type="noConversion"/>
  </si>
  <si>
    <t>Name</t>
    <phoneticPr fontId="3" type="noConversion"/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</si>
  <si>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</si>
  <si>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</si>
  <si>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</si>
  <si>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3rd step (MJ)</t>
    <phoneticPr fontId="3" type="noConversion"/>
  </si>
  <si>
    <t>4th step (MJ)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</si>
  <si>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</si>
  <si>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</si>
  <si>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</si>
  <si>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</si>
  <si>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5th peak rate (c/MJ)</t>
    <phoneticPr fontId="3" type="noConversion"/>
  </si>
  <si>
    <t>ID</t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</si>
  <si>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</si>
  <si>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</si>
  <si>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 xml:space="preserve">changes to SME energy offers in Queensland.  </t>
    <phoneticPr fontId="3" type="noConversion"/>
  </si>
  <si>
    <t>QLD Retailers:</t>
    <phoneticPr fontId="3" type="noConversion"/>
  </si>
  <si>
    <t>Source: www.maketheconnection.com.au</t>
    <phoneticPr fontId="3" type="noConversion"/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</si>
  <si>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</si>
  <si>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</si>
  <si>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Retailer</t>
  </si>
  <si>
    <t>Supply (c/day)</t>
  </si>
  <si>
    <t>QLD</t>
    <phoneticPr fontId="0" type="noConversion"/>
  </si>
  <si>
    <t>APT Brisbane South</t>
    <phoneticPr fontId="0" type="noConversion"/>
  </si>
  <si>
    <t>Summer bill 5th block Off-peak</t>
    <phoneticPr fontId="3" type="noConversion"/>
  </si>
  <si>
    <t xml:space="preserve">Summer bill Off-peak balance </t>
  </si>
  <si>
    <t>Annual bill (excl GST)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</si>
  <si>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</si>
  <si>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</si>
  <si>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Exit fee (yes/no)</t>
    <phoneticPr fontId="3" type="noConversion"/>
  </si>
  <si>
    <t>QUEENSLAND</t>
    <phoneticPr fontId="3" type="noConversion"/>
  </si>
  <si>
    <t>Envestra Wide Bay</t>
    <phoneticPr fontId="0" type="noConversion"/>
  </si>
  <si>
    <t>Dual fuel condition? (Y/N)</t>
    <phoneticPr fontId="3" type="noConversion"/>
  </si>
  <si>
    <t>Comments</t>
    <phoneticPr fontId="3" type="noConversion"/>
  </si>
  <si>
    <t>4th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</si>
  <si>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</si>
  <si>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</si>
  <si>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</si>
  <si>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</si>
  <si>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4th off-peak rate (c/MJ)</t>
    <phoneticPr fontId="3" type="noConversion"/>
  </si>
  <si>
    <t>5th off-peak rate (c/MJ)</t>
    <phoneticPr fontId="3" type="noConversion"/>
  </si>
  <si>
    <t>6th off-peak rate (c/MJ)</t>
    <phoneticPr fontId="3" type="noConversion"/>
  </si>
  <si>
    <t>1st shoulder rate (c/MJ)</t>
    <phoneticPr fontId="3" type="noConversion"/>
  </si>
  <si>
    <t>2nd shoulder rate (c/MJ)</t>
    <phoneticPr fontId="3" type="noConversion"/>
  </si>
  <si>
    <t>3rd shoulder rate (c/MJ)</t>
    <phoneticPr fontId="3" type="noConversion"/>
  </si>
  <si>
    <t>4th shoulder rate (c/MJ)</t>
    <phoneticPr fontId="3" type="noConversion"/>
  </si>
  <si>
    <t>5th shoulder rate (c/MJ)</t>
    <phoneticPr fontId="3" type="noConversion"/>
  </si>
  <si>
    <t>6th shoulder rate (c/MJ)</t>
    <phoneticPr fontId="3" type="noConversion"/>
  </si>
  <si>
    <t>Seasonal? (y/n)</t>
    <phoneticPr fontId="3" type="noConversion"/>
  </si>
  <si>
    <t>DD discount off usage (%)</t>
    <phoneticPr fontId="3" type="noConversion"/>
  </si>
  <si>
    <t>E-bill discount off bill (%)</t>
    <phoneticPr fontId="3" type="noConversion"/>
  </si>
  <si>
    <t>E-bill discount off usage (%)</t>
    <phoneticPr fontId="3" type="noConversion"/>
  </si>
  <si>
    <t>Dual Fuel discount off bill (%)</t>
    <phoneticPr fontId="3" type="noConversion"/>
  </si>
  <si>
    <t>Gas offers</t>
    <phoneticPr fontId="3" type="noConversion"/>
  </si>
  <si>
    <t>Retailer</t>
    <phoneticPr fontId="3" type="noConversion"/>
  </si>
  <si>
    <t>Offer</t>
    <phoneticPr fontId="3" type="noConversion"/>
  </si>
  <si>
    <t>Summer bill 3rd block Off-peak</t>
  </si>
  <si>
    <t>Summer bill 4th block Off-peak</t>
  </si>
  <si>
    <t>Summer or winter peak (s/w)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</si>
  <si>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</si>
  <si>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</si>
  <si>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</si>
  <si>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</si>
  <si>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</si>
  <si>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</si>
  <si>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</si>
  <si>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</si>
  <si>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</si>
  <si>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</si>
  <si>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</si>
  <si>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</si>
  <si>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</si>
  <si>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Origin Energy</t>
    <phoneticPr fontId="0" type="noConversion"/>
  </si>
  <si>
    <t>bi-monthly</t>
    <phoneticPr fontId="0" type="noConversion"/>
  </si>
  <si>
    <t>n</t>
    <phoneticPr fontId="0" type="noConversion"/>
  </si>
  <si>
    <t>October</t>
  </si>
  <si>
    <t>QLD</t>
    <phoneticPr fontId="0" type="noConversion"/>
  </si>
  <si>
    <t>APT Brisbane South</t>
    <phoneticPr fontId="0" type="noConversion"/>
  </si>
  <si>
    <t>AGL</t>
    <phoneticPr fontId="0" type="noConversion"/>
  </si>
  <si>
    <t>Savers</t>
    <phoneticPr fontId="0" type="noConversion"/>
  </si>
  <si>
    <t>bi-monthly</t>
    <phoneticPr fontId="0" type="noConversion"/>
  </si>
  <si>
    <t>n</t>
    <phoneticPr fontId="0" type="noConversion"/>
  </si>
  <si>
    <t>N</t>
    <phoneticPr fontId="0" type="noConversion"/>
  </si>
  <si>
    <t>Origin Energy</t>
    <phoneticPr fontId="0" type="noConversion"/>
  </si>
  <si>
    <t>Saver</t>
    <phoneticPr fontId="0" type="noConversion"/>
  </si>
  <si>
    <t>Envestra Brisbane North</t>
    <phoneticPr fontId="0" type="noConversion"/>
  </si>
  <si>
    <t>https://www.energymadeeasy.gov.au/offer/547834?utm_source=AGL&amp;utm_campaign=bpi-retailer&amp;utm_content=AGL547834MS</t>
  </si>
  <si>
    <t>https://www.energymadeeasy.gov.au/offer/547833?utm_source=AGL&amp;utm_campaign=bpi-retailer&amp;utm_content=AGL547833MS</t>
  </si>
  <si>
    <t>https://www.energymadeeasy.gov.au/offer/664277?postcode=4217&amp;fuelType=G&amp;customerType=smallBusiness&amp;distributor-G=8&amp;provider-G=9639&amp;gasBillStart=01/07/2018&amp;gasBillEnd=01/10/2018&amp;gasTotalUsage=10000</t>
  </si>
  <si>
    <t>https://www.energymadeeasy.gov.au/offer/664280?postcode=4670&amp;fuelType=G&amp;customerType=smallBusiness&amp;distributor-G=16&amp;provider-G=9649&amp;gasBillStart=01/07/2018&amp;gasBillEnd=01/10/2018&amp;gasTotalUsage=10000</t>
  </si>
  <si>
    <t>https://www.energymadeeasy.gov.au/offer/664279?postcode=4680&amp;fuelType=G&amp;customerType=smallBusiness&amp;distributor-G=16&amp;provider-G=9649&amp;gasBillStart=01/06/2018&amp;gasBillEnd=01/10/2018&amp;gasTotalUsage=10000</t>
  </si>
  <si>
    <t>https://www.energymadeeasy.gov.au/offer/664281?postcode=4000&amp;fuelType=G&amp;customerType=smallBusiness&amp;distributor-G=16&amp;provider-G=9649&amp;gasBillStart=02/07/2018&amp;gasBillEnd=02/10/2018&amp;gasTotalUsage=10000</t>
  </si>
  <si>
    <t>https://www.energymadeeasy.gov.au/offer/864868?utm_source=AGL&amp;utm_campaign=bpi-retailer&amp;utm_medium=retailer</t>
  </si>
  <si>
    <t>https://www.energymadeeasy.gov.au/offer/813371?utm_source=Origin+Energy&amp;utm_campaign=bpi-retailer&amp;utm_medium=retailer</t>
  </si>
  <si>
    <t>2nd step (MJ)</t>
    <phoneticPr fontId="2" type="noConversion"/>
  </si>
  <si>
    <t>3rd step (MJ)</t>
    <phoneticPr fontId="2" type="noConversion"/>
  </si>
  <si>
    <t>4th step (MJ)</t>
    <phoneticPr fontId="2" type="noConversion"/>
  </si>
  <si>
    <t>5th step (MJ)</t>
    <phoneticPr fontId="2" type="noConversion"/>
  </si>
  <si>
    <t>*Gas market offers as of April 2016, April 2017, October 2017, April 2018, October 2018, April 2019</t>
  </si>
  <si>
    <t>QLD</t>
  </si>
  <si>
    <t>APT Brisbane South</t>
  </si>
  <si>
    <t>AGL</t>
  </si>
  <si>
    <t>bi-monthly</t>
  </si>
  <si>
    <t>n</t>
  </si>
  <si>
    <t>N</t>
  </si>
  <si>
    <t>Origin Energy</t>
  </si>
  <si>
    <t>Envestra Brisbane North</t>
  </si>
  <si>
    <t>Envestra Northern</t>
  </si>
  <si>
    <t>Envestra Wide Bay</t>
  </si>
  <si>
    <t>Business Essential Saver</t>
  </si>
  <si>
    <t>https://www.energymadeeasy.gov.au/offer/1075132?utm_source=AGL&amp;utm_campaign=bpi-retailer&amp;utm_medium=retailer</t>
  </si>
  <si>
    <t>Business Flexi</t>
  </si>
  <si>
    <t>https://www.energymadeeasy.gov.au/offer/991788?postcode=4207&amp;fuelType=G&amp;customerType=smallBusiness&amp;distributor-G=8&amp;gasBillStart=01/09/2019&amp;gasBillEnd=01/10/2019&amp;gasTotalUsage=4000&amp;provider-G=notSure</t>
  </si>
  <si>
    <t>Red Energy</t>
  </si>
  <si>
    <t>Business Saver</t>
  </si>
  <si>
    <t>https://www.energymadeeasy.gov.au/offer/1065826?postcode=4207&amp;fuelType=G&amp;customerType=smallBusiness&amp;distributor-G=8&amp;gasBillStart=01/09/2019&amp;gasBillEnd=01/10/2019&amp;gasTotalUsage=4000&amp;provider-G=notSure</t>
  </si>
  <si>
    <t>https://www.energymadeeasy.gov.au/offer/1075129?utm_source=AGL&amp;utm_campaign=bpi-retailer&amp;utm_medium=retailer</t>
  </si>
  <si>
    <t>https://www.energymadeeasy.gov.au/offer/991789?postcode=4000&amp;fuelType=G&amp;customerType=smallBusiness&amp;distributor-G=16&amp;gasBillStart=01/09/2019&amp;gasBillEnd=01/10/2019&amp;gasTotalUsage=4000&amp;provider-G=notSure</t>
  </si>
  <si>
    <t>https://www.energymadeeasy.gov.au/offer/1065820?postcode=4000&amp;fuelType=G&amp;customerType=smallBusiness&amp;distributor-G=16&amp;gasBillStart=01/09/2019&amp;gasBillEnd=01/10/2019&amp;gasTotalUsage=4000&amp;provider-G=notSure</t>
  </si>
  <si>
    <t>https://www.energymadeeasy.gov.au/offer/991791?postcode=4680&amp;fuelType=G&amp;customerType=smallBusiness&amp;distributor-G=16&amp;gasBillStart=01/09/2019&amp;gasBillEnd=01/10/2019&amp;gasTotalUsage=4000&amp;provider-G=notSure</t>
  </si>
  <si>
    <t>https://www.energymadeeasy.gov.au/offer/1075129?postcode=4655&amp;fuelType=G&amp;customerType=smallBusiness&amp;distributor-G=16&amp;gasBillStart=01/09/2019&amp;gasBillEnd=01/10/2019&amp;gasTotalUsage=4000&amp;provider-G=notSure</t>
  </si>
  <si>
    <t>https://www.energymadeeasy.gov.au/offer/991789?postcode=4655&amp;fuelType=G&amp;customerType=smallBusiness&amp;distributor-G=16&amp;gasBillStart=01/09/2019&amp;gasBillEnd=01/10/2019&amp;gasTotalUsage=4000&amp;provider-G=notSure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</si>
  <si>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</si>
  <si>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</si>
  <si>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</si>
  <si>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</si>
  <si>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</si>
  <si>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</si>
  <si>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</si>
  <si>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</si>
  <si>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</si>
  <si>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</si>
  <si>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</si>
  <si>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</si>
  <si>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</si>
  <si>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Mandatory shortened billing cycle (months)</t>
  </si>
  <si>
    <t>Source</t>
  </si>
  <si>
    <t>Peak proportion</t>
  </si>
  <si>
    <t>Off peak proportion</t>
  </si>
  <si>
    <t>Annual consumption only</t>
    <phoneticPr fontId="13" type="noConversion"/>
  </si>
  <si>
    <t>Annual bill (excl GST)</t>
    <phoneticPr fontId="2" type="noConversion"/>
  </si>
  <si>
    <t>Annual bill excl discounts (incl GST)</t>
    <phoneticPr fontId="13" type="noConversion"/>
  </si>
  <si>
    <t>Type of discount</t>
  </si>
  <si>
    <t>Discount is inclusive or exclusive of GST</t>
  </si>
  <si>
    <t>3rd step (MJ)</t>
  </si>
  <si>
    <t>Exclusive</t>
  </si>
  <si>
    <t xml:space="preserve">*The spreadsheets are interactive where the user can adjust annual consumption (MJ) </t>
  </si>
  <si>
    <t>Insert annual consumption (MJ):</t>
  </si>
  <si>
    <t>https://www.energymadeeasy.gov.au/plan?id=RED21466MBG&amp;postcode=4000</t>
  </si>
  <si>
    <t>https://www.energymadeeasy.gov.au/plan?utm_source=AGL&amp;utm_campaign=bpi-retailer&amp;utm_medium=retailer&amp;id=AGL15151MBG1&amp;postcode=4000</t>
  </si>
  <si>
    <t>https://www.energymadeeasy.gov.au/plan?id=ORI18952MBG1&amp;postcode=4217</t>
  </si>
  <si>
    <t>Covau</t>
  </si>
  <si>
    <t>Freedom</t>
  </si>
  <si>
    <t>https://www.energymadeeasy.gov.au/plan?id=COV12980MBG1&amp;postcode=4217</t>
  </si>
  <si>
    <t>https://www.energymadeeasy.gov.au/plan?id=COV12982MBG1&amp;postcode=4655</t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</si>
  <si>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</si>
  <si>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https://www.energymadeeasy.gov.au/plan?id=AGL15152MBG2&amp;postcode=4217</t>
  </si>
  <si>
    <t>https://www.energymadeeasy.gov.au/plan?id=ORI18956MBG3&amp;postcode=4217</t>
  </si>
  <si>
    <t>https://www.energymadeeasy.gov.au/plan?id=RED21464MBG4&amp;postcode=4217</t>
  </si>
  <si>
    <t>https://www.energymadeeasy.gov.au/plan?id=COV12980MBG3&amp;postcode=4217</t>
  </si>
  <si>
    <t>https://www.energymadeeasy.gov.au/plan?id=AGL15151MBG2&amp;postcode=4000</t>
  </si>
  <si>
    <t>https://www.energymadeeasy.gov.au/plan?id=ORI18955MBG3&amp;postcode=4000</t>
  </si>
  <si>
    <t>https://www.energymadeeasy.gov.au/plan?id=RED21466MBG3&amp;postcode=4000</t>
  </si>
  <si>
    <t>https://www.energymadeeasy.gov.au/plan?id=COV12982MBG3&amp;postcode=4000</t>
  </si>
  <si>
    <t>https://www.energymadeeasy.gov.au/plan?id=ORI18953MBG3&amp;postcode=4680</t>
  </si>
  <si>
    <t>https://www.energymadeeasy.gov.au/plan?id=AGL15151MBG2&amp;postcode=4655</t>
  </si>
  <si>
    <t>https://www.energymadeeasy.gov.au/plan?id=ORI18955MBG3&amp;postcode=4655</t>
  </si>
  <si>
    <t>https://www.energymadeeasy.gov.au/plan?id=COV12982MBG3&amp;postcode=4655</t>
  </si>
  <si>
    <t>Discover Energy</t>
  </si>
  <si>
    <t>Budget</t>
  </si>
  <si>
    <t>https://www.energymadeeasy.gov.au/plan?id=DEN145855MBG2&amp;postcode=4217</t>
  </si>
  <si>
    <t>https://www.energymadeeasy.gov.au/plan?id=DEN145859MBG1&amp;postcode=4000</t>
  </si>
  <si>
    <t>https://www.energymadeeasy.gov.au/plan?id=ORI18949MBG4&amp;utm_source=Origin%20Energy&amp;utm_campaign=bpi-retailer&amp;utm_medium=retailer&amp;postcode=4000</t>
  </si>
  <si>
    <t>https://www.energymadeeasy.gov.au/plan?id=ORI18952MBG&amp;postcode=4217</t>
  </si>
  <si>
    <t>https://www.energymadeeasy.gov.au/plan?id=ORI18951MBG&amp;postcode=4680</t>
  </si>
  <si>
    <t>https://www.energymadeeasy.gov.au/plan?id=ORI18950MBG4&amp;utm_source=Origin%20Energy&amp;utm_campaign=bpi-retailer&amp;utm_medium=retailer&amp;postcode=4650</t>
  </si>
  <si>
    <t>Alinta Energy</t>
  </si>
  <si>
    <t>Business Deal</t>
  </si>
  <si>
    <t>https://www.energymadeeasy.gov.au/plan?id=ALI154019MBG3&amp;postcode=4000</t>
  </si>
  <si>
    <t>https://www.energymadeeasy.gov.au/plan?id=ALI154017MBG&amp;postcode=4217</t>
  </si>
  <si>
    <t>Purpose of SME Tariff-Tracking project:</t>
  </si>
  <si>
    <t>Business Flexible Saver</t>
  </si>
  <si>
    <t>https://www.energymadeeasy.gov.au/plan?id=AGL238854MBG6&amp;postcode=4217</t>
  </si>
  <si>
    <t>Business Go</t>
  </si>
  <si>
    <t>https://www.energymadeeasy.gov.au/plan?id=ORI151091MBG5&amp;postcode=4217</t>
  </si>
  <si>
    <t>https://www.energymadeeasy.gov.au/plan?id=RED21464MBG5&amp;postcode=4217</t>
  </si>
  <si>
    <t>https://www.energymadeeasy.gov.au/plan?id=COV284015MBG1&amp;postcode=4217</t>
  </si>
  <si>
    <t>https://www.energymadeeasy.gov.au/plan?id=ALI154017MBG6&amp;postcode=4217</t>
  </si>
  <si>
    <t>Business Gas Budget</t>
  </si>
  <si>
    <t>https://www.energymadeeasy.gov.au/plan?id=DEN254954MBG1&amp;postcode=4217</t>
  </si>
  <si>
    <t>https://www.energymadeeasy.gov.au/plan?id=AGL238860MBG6&amp;postcode=4000</t>
  </si>
  <si>
    <t>https://www.energymadeeasy.gov.au/plan?id=ORI151093MBG5&amp;postcode=4000</t>
  </si>
  <si>
    <t>https://www.energymadeeasy.gov.au/plan?id=RED21466MBG4&amp;postcode=4000</t>
  </si>
  <si>
    <t>https://www.energymadeeasy.gov.au/plan?id=COV284016MBG1&amp;postcode=4000</t>
  </si>
  <si>
    <t>https://www.energymadeeasy.gov.au/plan?id=ALI154019MBG8&amp;postcode=4000</t>
  </si>
  <si>
    <t>https://www.energymadeeasy.gov.au/plan?id=DEN254944MBG1&amp;postcode=4000</t>
  </si>
  <si>
    <t>https://www.energymadeeasy.gov.au/plan?id=ORI151093MBG5&amp;postcode=4700</t>
  </si>
  <si>
    <t>https://www.energymadeeasy.gov.au/plan?id=AGL238860MBG6&amp;postcode=4700</t>
  </si>
  <si>
    <t>https://www.energymadeeasy.gov.au/plan?id=COV284016MBG1&amp;postcode=4700</t>
  </si>
  <si>
    <t>https://www.energymadeeasy.gov.au/plan?id=ALI154019MBG8&amp;postcode=4700</t>
  </si>
  <si>
    <t>https://www.energymadeeasy.gov.au/plan?id=AGL238860MBG6&amp;postcode=4655</t>
  </si>
  <si>
    <t>https://www.energymadeeasy.gov.au/plan?id=ORI151093MBG5&amp;postcode=4655</t>
  </si>
  <si>
    <t>https://www.energymadeeasy.gov.au/plan?id=COV284016MBG1&amp;postcode=4655</t>
  </si>
  <si>
    <t>https://www.energymadeeasy.gov.au/plan?id=ALI154019MBG8&amp;postcode=4655</t>
  </si>
  <si>
    <t>https://www.energymadeeasy.gov.au/plan?id=AGL361458MBG2&amp;postcode=4217</t>
  </si>
  <si>
    <t>https://www.energymadeeasy.gov.au/plan?id=ORI151091MBG6&amp;postcode=4217</t>
  </si>
  <si>
    <t>https://www.energymadeeasy.gov.au/plan?id=ALI154017MBG7&amp;postcode=4217</t>
  </si>
  <si>
    <t>Business Value Saver</t>
  </si>
  <si>
    <t>https://www.energymadeeasy.gov.au/plan?id=AGL361451MBG2&amp;postcode=4000</t>
  </si>
  <si>
    <t>https://www.energymadeeasy.gov.au/plan?id=ORI151093MBG6&amp;postcode=4000</t>
  </si>
  <si>
    <t>https://www.energymadeeasy.gov.au/plan?id=ALI154019MBG9&amp;postcode=4000</t>
  </si>
  <si>
    <t>https://www.energymadeeasy.gov.au/plan?id=ORI151105MBG6&amp;postcode=4700</t>
  </si>
  <si>
    <t>https://www.energymadeeasy.gov.au/plan?id=ORI151092MBG6&amp;postcode=4655</t>
  </si>
  <si>
    <t>https://www.energymadeeasy.gov.au/plan?id=ALI463778MBG3&amp;postcode=4000</t>
  </si>
  <si>
    <t>E-billing only</t>
  </si>
  <si>
    <t>https://www.energymadeeasy.gov.au/plan?id=AGL361451MBG3&amp;postcode=4000</t>
  </si>
  <si>
    <t>Business Go Variable</t>
  </si>
  <si>
    <t>https://www.energymadeeasy.gov.au/plan?id=ORI430609MBG1&amp;postcode=4000</t>
  </si>
  <si>
    <t>https://www.energymadeeasy.gov.au/plan?id=RED21466MBG6&amp;postcode=4000</t>
  </si>
  <si>
    <t>https://www.energymadeeasy.gov.au/plan?id=COV480655MBG1&amp;postcode=4000</t>
  </si>
  <si>
    <t>https://www.energymadeeasy.gov.au/plan?id=AGL361458MBG3&amp;postcode=4217</t>
  </si>
  <si>
    <t>https://www.energymadeeasy.gov.au/plan?id=ORI430611MBG1&amp;postcode=4217</t>
  </si>
  <si>
    <t>https://www.energymadeeasy.gov.au/plan?id=RED21464MBG7&amp;postcode=4217</t>
  </si>
  <si>
    <t>https://www.energymadeeasy.gov.au/plan?id=COV480654MBG1&amp;postcode=4217</t>
  </si>
  <si>
    <t>https://www.energymadeeasy.gov.au/plan?id=ALI463777MBG3&amp;postcode=4217</t>
  </si>
  <si>
    <t>https://www.energymadeeasy.gov.au/plan?id=ORI430610MBG1&amp;postcode=4700</t>
  </si>
  <si>
    <t>https://www.energymadeeasy.gov.au/plan?id=COV480655MBG1&amp;postcode=4700</t>
  </si>
  <si>
    <t>https://www.energymadeeasy.gov.au/plan?id=ORI430613MBG1&amp;postcode=4655</t>
  </si>
  <si>
    <t>https://www.energymadeeasy.gov.au/plan?id=COV480655MBG1&amp;postcode=4655</t>
  </si>
  <si>
    <t>October 2019, April 2020, October 2020, April 2021, October 2021, April 2022 and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</si>
</sst>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AAA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62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0" fillId="0" borderId="4" xfId="0" applyFill="1" applyBorder="1"/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0" fontId="4" fillId="10" borderId="9" xfId="0" applyFont="1" applyFill="1" applyBorder="1"/>
    <xf numFmtId="0" fontId="4" fillId="10" borderId="5" xfId="0" applyFont="1" applyFill="1" applyBorder="1"/>
    <xf numFmtId="0" fontId="4" fillId="10" borderId="0" xfId="0" applyFont="1" applyFill="1" applyBorder="1"/>
    <xf numFmtId="0" fontId="7" fillId="0" borderId="5" xfId="0" applyFont="1" applyFill="1" applyBorder="1" applyProtection="1">
      <protection hidden="1"/>
    </xf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165" fontId="0" fillId="0" borderId="4" xfId="1" applyNumberFormat="1" applyFont="1" applyFill="1" applyBorder="1"/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8" fillId="10" borderId="0" xfId="0" applyFont="1" applyFill="1"/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8" xfId="0" applyFont="1" applyFill="1" applyBorder="1"/>
    <xf numFmtId="0" fontId="10" fillId="10" borderId="9" xfId="0" applyFont="1" applyFill="1" applyBorder="1"/>
    <xf numFmtId="0" fontId="10" fillId="10" borderId="10" xfId="0" applyFont="1" applyFill="1" applyBorder="1"/>
    <xf numFmtId="0" fontId="10" fillId="10" borderId="0" xfId="0" applyFont="1" applyFill="1" applyBorder="1"/>
    <xf numFmtId="0" fontId="10" fillId="10" borderId="7" xfId="0" applyFont="1" applyFill="1" applyBorder="1"/>
    <xf numFmtId="0" fontId="5" fillId="10" borderId="0" xfId="0" applyFont="1" applyFill="1"/>
    <xf numFmtId="0" fontId="4" fillId="10" borderId="0" xfId="0" applyFont="1" applyFill="1" applyProtection="1">
      <protection hidden="1"/>
    </xf>
    <xf numFmtId="0" fontId="4" fillId="10" borderId="18" xfId="0" applyFont="1" applyFill="1" applyBorder="1"/>
    <xf numFmtId="0" fontId="4" fillId="10" borderId="11" xfId="0" applyFont="1" applyFill="1" applyBorder="1"/>
    <xf numFmtId="0" fontId="10" fillId="10" borderId="11" xfId="0" applyFont="1" applyFill="1" applyBorder="1"/>
    <xf numFmtId="0" fontId="10" fillId="10" borderId="22" xfId="0" applyFont="1" applyFill="1" applyBorder="1"/>
    <xf numFmtId="0" fontId="10" fillId="3" borderId="10" xfId="0" applyFont="1" applyFill="1" applyBorder="1"/>
    <xf numFmtId="0" fontId="4" fillId="11" borderId="0" xfId="0" applyFont="1" applyFill="1"/>
    <xf numFmtId="0" fontId="10" fillId="10" borderId="8" xfId="0" applyFont="1" applyFill="1" applyBorder="1"/>
    <xf numFmtId="17" fontId="10" fillId="12" borderId="5" xfId="0" applyNumberFormat="1" applyFont="1" applyFill="1" applyBorder="1"/>
    <xf numFmtId="0" fontId="10" fillId="12" borderId="7" xfId="0" applyFont="1" applyFill="1" applyBorder="1"/>
    <xf numFmtId="17" fontId="10" fillId="13" borderId="18" xfId="0" applyNumberFormat="1" applyFont="1" applyFill="1" applyBorder="1"/>
    <xf numFmtId="0" fontId="10" fillId="13" borderId="22" xfId="0" applyFont="1" applyFill="1" applyBorder="1"/>
    <xf numFmtId="17" fontId="10" fillId="14" borderId="5" xfId="0" applyNumberFormat="1" applyFont="1" applyFill="1" applyBorder="1"/>
    <xf numFmtId="0" fontId="10" fillId="14" borderId="7" xfId="0" applyFont="1" applyFill="1" applyBorder="1"/>
    <xf numFmtId="0" fontId="0" fillId="0" borderId="4" xfId="1" applyNumberFormat="1" applyFont="1" applyFill="1" applyBorder="1"/>
    <xf numFmtId="0" fontId="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4" fillId="7" borderId="0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5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7" borderId="5" xfId="0" applyFont="1" applyFill="1" applyBorder="1" applyProtection="1">
      <protection hidden="1"/>
    </xf>
    <xf numFmtId="0" fontId="0" fillId="7" borderId="0" xfId="0" applyFill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2" borderId="0" xfId="0" applyFont="1" applyFill="1" applyProtection="1">
      <protection hidden="1"/>
    </xf>
    <xf numFmtId="0" fontId="0" fillId="12" borderId="0" xfId="0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11" xfId="0" applyFont="1" applyFill="1" applyBorder="1" applyProtection="1">
      <protection hidden="1"/>
    </xf>
    <xf numFmtId="0" fontId="4" fillId="12" borderId="0" xfId="0" applyFont="1" applyFill="1" applyBorder="1" applyProtection="1">
      <protection hidden="1"/>
    </xf>
    <xf numFmtId="0" fontId="4" fillId="12" borderId="5" xfId="0" applyFont="1" applyFill="1" applyBorder="1" applyProtection="1">
      <protection hidden="1"/>
    </xf>
    <xf numFmtId="0" fontId="4" fillId="14" borderId="0" xfId="0" applyFont="1" applyFill="1" applyProtection="1">
      <protection hidden="1"/>
    </xf>
    <xf numFmtId="0" fontId="0" fillId="14" borderId="0" xfId="0" applyFill="1" applyProtection="1">
      <protection hidden="1"/>
    </xf>
    <xf numFmtId="0" fontId="5" fillId="14" borderId="0" xfId="0" applyFont="1" applyFill="1" applyProtection="1">
      <protection hidden="1"/>
    </xf>
    <xf numFmtId="0" fontId="4" fillId="14" borderId="11" xfId="0" applyFont="1" applyFill="1" applyBorder="1" applyProtection="1">
      <protection hidden="1"/>
    </xf>
    <xf numFmtId="0" fontId="4" fillId="14" borderId="0" xfId="0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11" xfId="0" applyFont="1" applyFill="1" applyBorder="1" applyProtection="1">
      <protection hidden="1"/>
    </xf>
    <xf numFmtId="0" fontId="4" fillId="15" borderId="0" xfId="0" applyFont="1" applyFill="1" applyBorder="1" applyProtection="1">
      <protection hidden="1"/>
    </xf>
    <xf numFmtId="17" fontId="10" fillId="15" borderId="5" xfId="0" applyNumberFormat="1" applyFont="1" applyFill="1" applyBorder="1"/>
    <xf numFmtId="0" fontId="10" fillId="15" borderId="7" xfId="0" applyFont="1" applyFill="1" applyBorder="1"/>
    <xf numFmtId="14" fontId="0" fillId="16" borderId="4" xfId="0" applyNumberFormat="1" applyFill="1" applyBorder="1"/>
    <xf numFmtId="0" fontId="4" fillId="17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7" borderId="0" xfId="0" applyFont="1" applyFill="1" applyBorder="1" applyProtection="1">
      <protection hidden="1"/>
    </xf>
    <xf numFmtId="0" fontId="4" fillId="17" borderId="5" xfId="0" applyFont="1" applyFill="1" applyBorder="1" applyProtection="1">
      <protection hidden="1"/>
    </xf>
    <xf numFmtId="0" fontId="6" fillId="3" borderId="29" xfId="0" applyFont="1" applyFill="1" applyBorder="1" applyAlignment="1" applyProtection="1">
      <alignment wrapText="1"/>
      <protection hidden="1"/>
    </xf>
    <xf numFmtId="0" fontId="6" fillId="3" borderId="30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31" xfId="0" applyFont="1" applyFill="1" applyBorder="1" applyAlignment="1" applyProtection="1">
      <alignment horizontal="center" wrapText="1"/>
      <protection hidden="1"/>
    </xf>
    <xf numFmtId="0" fontId="4" fillId="3" borderId="32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4" fontId="7" fillId="0" borderId="1" xfId="0" applyNumberFormat="1" applyFont="1" applyFill="1" applyBorder="1" applyProtection="1">
      <protection hidden="1"/>
    </xf>
    <xf numFmtId="4" fontId="4" fillId="0" borderId="6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4" fillId="0" borderId="13" xfId="0" applyFont="1" applyFill="1" applyBorder="1" applyProtection="1">
      <protection hidden="1"/>
    </xf>
    <xf numFmtId="4" fontId="4" fillId="0" borderId="14" xfId="0" applyNumberFormat="1" applyFont="1" applyFill="1" applyBorder="1" applyProtection="1">
      <protection hidden="1"/>
    </xf>
    <xf numFmtId="4" fontId="7" fillId="0" borderId="14" xfId="0" applyNumberFormat="1" applyFont="1" applyFill="1" applyBorder="1" applyProtection="1">
      <protection hidden="1"/>
    </xf>
    <xf numFmtId="4" fontId="4" fillId="0" borderId="15" xfId="0" applyNumberFormat="1" applyFont="1" applyFill="1" applyBorder="1" applyProtection="1">
      <protection hidden="1"/>
    </xf>
    <xf numFmtId="3" fontId="5" fillId="0" borderId="14" xfId="0" applyNumberFormat="1" applyFont="1" applyFill="1" applyBorder="1" applyProtection="1">
      <protection hidden="1"/>
    </xf>
    <xf numFmtId="0" fontId="4" fillId="0" borderId="14" xfId="0" applyFont="1" applyFill="1" applyBorder="1" applyProtection="1">
      <protection hidden="1"/>
    </xf>
    <xf numFmtId="0" fontId="4" fillId="0" borderId="16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Protection="1">
      <protection hidden="1"/>
    </xf>
    <xf numFmtId="4" fontId="4" fillId="0" borderId="25" xfId="0" applyNumberFormat="1" applyFont="1" applyFill="1" applyBorder="1" applyProtection="1">
      <protection hidden="1"/>
    </xf>
    <xf numFmtId="4" fontId="7" fillId="0" borderId="25" xfId="0" applyNumberFormat="1" applyFont="1" applyFill="1" applyBorder="1" applyProtection="1">
      <protection hidden="1"/>
    </xf>
    <xf numFmtId="4" fontId="4" fillId="0" borderId="26" xfId="0" applyNumberFormat="1" applyFont="1" applyFill="1" applyBorder="1" applyProtection="1">
      <protection hidden="1"/>
    </xf>
    <xf numFmtId="3" fontId="5" fillId="0" borderId="25" xfId="0" applyNumberFormat="1" applyFont="1" applyFill="1" applyBorder="1" applyProtection="1">
      <protection hidden="1"/>
    </xf>
    <xf numFmtId="0" fontId="4" fillId="0" borderId="25" xfId="0" applyFont="1" applyFill="1" applyBorder="1" applyProtection="1">
      <protection hidden="1"/>
    </xf>
    <xf numFmtId="0" fontId="4" fillId="0" borderId="27" xfId="0" applyFont="1" applyFill="1" applyBorder="1" applyAlignment="1" applyProtection="1">
      <alignment horizontal="center"/>
      <protection hidden="1"/>
    </xf>
    <xf numFmtId="0" fontId="4" fillId="0" borderId="28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Protection="1">
      <protection hidden="1"/>
    </xf>
    <xf numFmtId="4" fontId="4" fillId="0" borderId="19" xfId="0" applyNumberFormat="1" applyFont="1" applyFill="1" applyBorder="1" applyProtection="1">
      <protection hidden="1"/>
    </xf>
    <xf numFmtId="4" fontId="7" fillId="0" borderId="19" xfId="0" applyNumberFormat="1" applyFont="1" applyFill="1" applyBorder="1" applyProtection="1">
      <protection hidden="1"/>
    </xf>
    <xf numFmtId="4" fontId="4" fillId="0" borderId="20" xfId="0" applyNumberFormat="1" applyFont="1" applyFill="1" applyBorder="1" applyProtection="1">
      <protection hidden="1"/>
    </xf>
    <xf numFmtId="3" fontId="5" fillId="0" borderId="19" xfId="0" applyNumberFormat="1" applyFont="1" applyFill="1" applyBorder="1" applyProtection="1">
      <protection hidden="1"/>
    </xf>
    <xf numFmtId="0" fontId="4" fillId="0" borderId="19" xfId="0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5" fillId="0" borderId="23" xfId="0" applyFont="1" applyFill="1" applyBorder="1" applyAlignment="1" applyProtection="1">
      <alignment horizontal="left" vertical="center"/>
      <protection hidden="1"/>
    </xf>
    <xf numFmtId="0" fontId="5" fillId="0" borderId="18" xfId="0" applyFont="1" applyFill="1" applyBorder="1" applyAlignment="1" applyProtection="1">
      <alignment horizontal="left" vertical="center"/>
      <protection hidden="1"/>
    </xf>
    <xf numFmtId="0" fontId="4" fillId="15" borderId="5" xfId="0" applyFont="1" applyFill="1" applyBorder="1" applyProtection="1">
      <protection hidden="1"/>
    </xf>
    <xf numFmtId="17" fontId="10" fillId="17" borderId="5" xfId="0" applyNumberFormat="1" applyFont="1" applyFill="1" applyBorder="1"/>
    <xf numFmtId="0" fontId="10" fillId="17" borderId="7" xfId="0" applyFont="1" applyFill="1" applyBorder="1"/>
    <xf numFmtId="0" fontId="10" fillId="19" borderId="5" xfId="0" applyFont="1" applyFill="1" applyBorder="1"/>
    <xf numFmtId="0" fontId="10" fillId="19" borderId="7" xfId="0" applyFont="1" applyFill="1" applyBorder="1"/>
    <xf numFmtId="0" fontId="4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11" xfId="0" applyFont="1" applyFill="1" applyBorder="1" applyProtection="1">
      <protection hidden="1"/>
    </xf>
    <xf numFmtId="0" fontId="4" fillId="20" borderId="0" xfId="0" applyFont="1" applyFill="1" applyBorder="1" applyProtection="1">
      <protection hidden="1"/>
    </xf>
    <xf numFmtId="0" fontId="4" fillId="20" borderId="5" xfId="0" applyFont="1" applyFill="1" applyBorder="1" applyProtection="1">
      <protection hidden="1"/>
    </xf>
    <xf numFmtId="0" fontId="10" fillId="20" borderId="5" xfId="0" applyFont="1" applyFill="1" applyBorder="1"/>
    <xf numFmtId="0" fontId="10" fillId="20" borderId="7" xfId="0" applyFont="1" applyFill="1" applyBorder="1"/>
    <xf numFmtId="0" fontId="0" fillId="20" borderId="0" xfId="0" applyFill="1" applyBorder="1" applyProtection="1">
      <protection hidden="1"/>
    </xf>
    <xf numFmtId="0" fontId="0" fillId="0" borderId="4" xfId="0" applyBorder="1"/>
    <xf numFmtId="1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166" fontId="0" fillId="0" borderId="4" xfId="1" applyNumberFormat="1" applyFont="1" applyFill="1" applyBorder="1"/>
    <xf numFmtId="0" fontId="0" fillId="0" borderId="4" xfId="0" applyBorder="1" applyAlignment="1">
      <alignment horizontal="center"/>
    </xf>
    <xf numFmtId="0" fontId="13" fillId="0" borderId="0" xfId="2"/>
    <xf numFmtId="0" fontId="0" fillId="0" borderId="4" xfId="0" applyBorder="1" applyAlignment="1">
      <alignment horizontal="left"/>
    </xf>
    <xf numFmtId="165" fontId="0" fillId="0" borderId="4" xfId="1" applyNumberFormat="1" applyFont="1" applyBorder="1"/>
    <xf numFmtId="0" fontId="4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5" fillId="21" borderId="0" xfId="0" applyFont="1" applyFill="1" applyProtection="1">
      <protection hidden="1"/>
    </xf>
    <xf numFmtId="0" fontId="4" fillId="21" borderId="11" xfId="0" applyFont="1" applyFill="1" applyBorder="1" applyProtection="1">
      <protection hidden="1"/>
    </xf>
    <xf numFmtId="0" fontId="4" fillId="21" borderId="0" xfId="0" applyFont="1" applyFill="1" applyBorder="1" applyProtection="1">
      <protection hidden="1"/>
    </xf>
    <xf numFmtId="0" fontId="4" fillId="21" borderId="5" xfId="0" applyFont="1" applyFill="1" applyBorder="1" applyProtection="1">
      <protection hidden="1"/>
    </xf>
    <xf numFmtId="2" fontId="1" fillId="3" borderId="0" xfId="0" applyNumberFormat="1" applyFont="1" applyFill="1" applyAlignment="1">
      <alignment horizontal="right" wrapText="1"/>
    </xf>
    <xf numFmtId="2" fontId="1" fillId="14" borderId="0" xfId="0" applyNumberFormat="1" applyFont="1" applyFill="1" applyAlignment="1">
      <alignment horizontal="right" wrapText="1"/>
    </xf>
    <xf numFmtId="0" fontId="1" fillId="22" borderId="0" xfId="0" applyFont="1" applyFill="1" applyAlignment="1">
      <alignment horizontal="right" wrapText="1"/>
    </xf>
    <xf numFmtId="0" fontId="1" fillId="22" borderId="2" xfId="0" applyFont="1" applyFill="1" applyBorder="1" applyAlignment="1">
      <alignment horizontal="right" wrapText="1"/>
    </xf>
    <xf numFmtId="0" fontId="1" fillId="23" borderId="0" xfId="0" applyFont="1" applyFill="1" applyAlignment="1">
      <alignment horizontal="center" wrapText="1"/>
    </xf>
    <xf numFmtId="0" fontId="1" fillId="9" borderId="0" xfId="0" applyFont="1" applyFill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9" fontId="4" fillId="20" borderId="0" xfId="3" applyFont="1" applyFill="1" applyProtection="1">
      <protection hidden="1"/>
    </xf>
    <xf numFmtId="9" fontId="4" fillId="10" borderId="9" xfId="3" applyFont="1" applyFill="1" applyBorder="1" applyProtection="1">
      <protection hidden="1"/>
    </xf>
    <xf numFmtId="9" fontId="4" fillId="0" borderId="0" xfId="3" applyFont="1" applyBorder="1" applyProtection="1">
      <protection hidden="1"/>
    </xf>
    <xf numFmtId="9" fontId="4" fillId="10" borderId="0" xfId="3" applyFont="1" applyFill="1" applyBorder="1" applyProtection="1">
      <protection hidden="1"/>
    </xf>
    <xf numFmtId="9" fontId="0" fillId="20" borderId="0" xfId="3" applyFont="1" applyFill="1" applyProtection="1">
      <protection hidden="1"/>
    </xf>
    <xf numFmtId="4" fontId="4" fillId="18" borderId="0" xfId="0" applyNumberFormat="1" applyFont="1" applyFill="1" applyProtection="1">
      <protection hidden="1"/>
    </xf>
    <xf numFmtId="4" fontId="4" fillId="18" borderId="20" xfId="0" applyNumberFormat="1" applyFont="1" applyFill="1" applyBorder="1" applyProtection="1">
      <protection hidden="1"/>
    </xf>
    <xf numFmtId="3" fontId="4" fillId="18" borderId="0" xfId="0" applyNumberFormat="1" applyFont="1" applyFill="1" applyProtection="1">
      <protection hidden="1"/>
    </xf>
    <xf numFmtId="3" fontId="5" fillId="0" borderId="1" xfId="0" applyNumberFormat="1" applyFont="1" applyBorder="1" applyProtection="1">
      <protection hidden="1"/>
    </xf>
    <xf numFmtId="3" fontId="4" fillId="18" borderId="20" xfId="0" applyNumberFormat="1" applyFont="1" applyFill="1" applyBorder="1" applyProtection="1">
      <protection hidden="1"/>
    </xf>
    <xf numFmtId="3" fontId="4" fillId="18" borderId="11" xfId="0" applyNumberFormat="1" applyFont="1" applyFill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9" fontId="4" fillId="21" borderId="0" xfId="3" applyFont="1" applyFill="1" applyProtection="1">
      <protection hidden="1"/>
    </xf>
    <xf numFmtId="9" fontId="0" fillId="21" borderId="0" xfId="3" applyFont="1" applyFill="1" applyProtection="1">
      <protection hidden="1"/>
    </xf>
    <xf numFmtId="2" fontId="0" fillId="0" borderId="4" xfId="0" applyNumberFormat="1" applyFill="1" applyBorder="1"/>
    <xf numFmtId="4" fontId="4" fillId="18" borderId="1" xfId="0" applyNumberFormat="1" applyFont="1" applyFill="1" applyBorder="1" applyProtection="1">
      <protection hidden="1"/>
    </xf>
    <xf numFmtId="4" fontId="4" fillId="18" borderId="14" xfId="0" applyNumberFormat="1" applyFont="1" applyFill="1" applyBorder="1" applyProtection="1">
      <protection hidden="1"/>
    </xf>
    <xf numFmtId="4" fontId="4" fillId="18" borderId="25" xfId="0" applyNumberFormat="1" applyFont="1" applyFill="1" applyBorder="1" applyProtection="1">
      <protection hidden="1"/>
    </xf>
    <xf numFmtId="4" fontId="4" fillId="18" borderId="19" xfId="0" applyNumberFormat="1" applyFont="1" applyFill="1" applyBorder="1" applyProtection="1">
      <protection hidden="1"/>
    </xf>
    <xf numFmtId="14" fontId="4" fillId="0" borderId="0" xfId="0" applyNumberFormat="1" applyFont="1" applyFill="1" applyBorder="1" applyProtection="1">
      <protection hidden="1"/>
    </xf>
    <xf numFmtId="14" fontId="4" fillId="0" borderId="13" xfId="0" applyNumberFormat="1" applyFont="1" applyFill="1" applyBorder="1" applyProtection="1"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Protection="1">
      <protection hidden="1"/>
    </xf>
    <xf numFmtId="14" fontId="5" fillId="0" borderId="23" xfId="0" applyNumberFormat="1" applyFont="1" applyFill="1" applyBorder="1" applyAlignment="1" applyProtection="1">
      <alignment horizontal="left" vertical="center"/>
      <protection hidden="1"/>
    </xf>
    <xf numFmtId="14" fontId="4" fillId="0" borderId="24" xfId="0" applyNumberFormat="1" applyFont="1" applyFill="1" applyBorder="1" applyProtection="1">
      <protection hidden="1"/>
    </xf>
    <xf numFmtId="14" fontId="5" fillId="0" borderId="18" xfId="0" applyNumberFormat="1" applyFont="1" applyFill="1" applyBorder="1" applyAlignment="1" applyProtection="1">
      <alignment horizontal="left" vertical="center"/>
      <protection hidden="1"/>
    </xf>
    <xf numFmtId="0" fontId="6" fillId="3" borderId="35" xfId="0" applyFont="1" applyFill="1" applyBorder="1" applyAlignment="1" applyProtection="1">
      <alignment wrapText="1"/>
      <protection hidden="1"/>
    </xf>
    <xf numFmtId="0" fontId="6" fillId="18" borderId="4" xfId="0" applyFont="1" applyFill="1" applyBorder="1" applyAlignment="1" applyProtection="1">
      <alignment wrapText="1"/>
      <protection hidden="1"/>
    </xf>
    <xf numFmtId="9" fontId="4" fillId="18" borderId="1" xfId="3" applyFont="1" applyFill="1" applyBorder="1" applyProtection="1">
      <protection hidden="1"/>
    </xf>
    <xf numFmtId="9" fontId="4" fillId="18" borderId="14" xfId="3" applyFont="1" applyFill="1" applyBorder="1" applyProtection="1">
      <protection hidden="1"/>
    </xf>
    <xf numFmtId="9" fontId="4" fillId="18" borderId="19" xfId="3" applyFont="1" applyFill="1" applyBorder="1" applyProtection="1">
      <protection hidden="1"/>
    </xf>
    <xf numFmtId="0" fontId="4" fillId="18" borderId="4" xfId="0" applyFont="1" applyFill="1" applyBorder="1" applyAlignment="1" applyProtection="1">
      <alignment wrapText="1"/>
      <protection hidden="1"/>
    </xf>
    <xf numFmtId="3" fontId="4" fillId="18" borderId="1" xfId="0" applyNumberFormat="1" applyFont="1" applyFill="1" applyBorder="1" applyProtection="1">
      <protection hidden="1"/>
    </xf>
    <xf numFmtId="3" fontId="4" fillId="18" borderId="14" xfId="0" applyNumberFormat="1" applyFont="1" applyFill="1" applyBorder="1" applyProtection="1">
      <protection hidden="1"/>
    </xf>
    <xf numFmtId="3" fontId="4" fillId="18" borderId="19" xfId="0" applyNumberFormat="1" applyFont="1" applyFill="1" applyBorder="1" applyProtection="1">
      <protection hidden="1"/>
    </xf>
    <xf numFmtId="0" fontId="5" fillId="18" borderId="4" xfId="0" applyFont="1" applyFill="1" applyBorder="1" applyAlignment="1" applyProtection="1">
      <alignment wrapText="1"/>
      <protection hidden="1"/>
    </xf>
    <xf numFmtId="0" fontId="5" fillId="18" borderId="4" xfId="0" applyFont="1" applyFill="1" applyBorder="1" applyAlignment="1" applyProtection="1">
      <alignment horizontal="center" wrapText="1"/>
      <protection hidden="1"/>
    </xf>
    <xf numFmtId="0" fontId="4" fillId="18" borderId="1" xfId="0" applyFont="1" applyFill="1" applyBorder="1" applyProtection="1">
      <protection hidden="1"/>
    </xf>
    <xf numFmtId="0" fontId="4" fillId="18" borderId="14" xfId="0" applyFont="1" applyFill="1" applyBorder="1" applyProtection="1">
      <protection hidden="1"/>
    </xf>
    <xf numFmtId="0" fontId="4" fillId="18" borderId="19" xfId="0" applyFont="1" applyFill="1" applyBorder="1" applyProtection="1">
      <protection hidden="1"/>
    </xf>
    <xf numFmtId="3" fontId="4" fillId="18" borderId="15" xfId="0" applyNumberFormat="1" applyFont="1" applyFill="1" applyBorder="1" applyProtection="1">
      <protection hidden="1"/>
    </xf>
    <xf numFmtId="3" fontId="4" fillId="18" borderId="13" xfId="0" applyNumberFormat="1" applyFont="1" applyFill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9" fontId="6" fillId="18" borderId="4" xfId="3" applyFont="1" applyFill="1" applyBorder="1" applyAlignment="1" applyProtection="1">
      <alignment wrapText="1"/>
      <protection hidden="1"/>
    </xf>
    <xf numFmtId="9" fontId="4" fillId="18" borderId="25" xfId="3" applyFont="1" applyFill="1" applyBorder="1" applyProtection="1">
      <protection hidden="1"/>
    </xf>
    <xf numFmtId="3" fontId="4" fillId="18" borderId="25" xfId="0" applyNumberFormat="1" applyFont="1" applyFill="1" applyBorder="1" applyProtection="1">
      <protection hidden="1"/>
    </xf>
    <xf numFmtId="0" fontId="4" fillId="18" borderId="25" xfId="0" applyFont="1" applyFill="1" applyBorder="1" applyProtection="1">
      <protection hidden="1"/>
    </xf>
    <xf numFmtId="3" fontId="4" fillId="18" borderId="37" xfId="0" applyNumberFormat="1" applyFont="1" applyFill="1" applyBorder="1" applyProtection="1">
      <protection hidden="1"/>
    </xf>
    <xf numFmtId="3" fontId="4" fillId="18" borderId="38" xfId="0" applyNumberFormat="1" applyFont="1" applyFill="1" applyBorder="1" applyProtection="1">
      <protection hidden="1"/>
    </xf>
    <xf numFmtId="3" fontId="5" fillId="0" borderId="36" xfId="0" applyNumberFormat="1" applyFont="1" applyBorder="1" applyProtection="1">
      <protection hidden="1"/>
    </xf>
    <xf numFmtId="0" fontId="6" fillId="3" borderId="33" xfId="0" applyFont="1" applyFill="1" applyBorder="1" applyAlignment="1" applyProtection="1">
      <alignment wrapText="1"/>
      <protection hidden="1"/>
    </xf>
    <xf numFmtId="14" fontId="4" fillId="0" borderId="39" xfId="0" applyNumberFormat="1" applyFont="1" applyFill="1" applyBorder="1" applyProtection="1">
      <protection hidden="1"/>
    </xf>
    <xf numFmtId="14" fontId="4" fillId="0" borderId="2" xfId="0" applyNumberFormat="1" applyFont="1" applyFill="1" applyBorder="1" applyProtection="1">
      <protection hidden="1"/>
    </xf>
    <xf numFmtId="14" fontId="4" fillId="0" borderId="16" xfId="0" applyNumberFormat="1" applyFont="1" applyFill="1" applyBorder="1" applyProtection="1">
      <protection hidden="1"/>
    </xf>
    <xf numFmtId="4" fontId="4" fillId="0" borderId="40" xfId="0" applyNumberFormat="1" applyFont="1" applyFill="1" applyBorder="1" applyProtection="1">
      <protection hidden="1"/>
    </xf>
    <xf numFmtId="9" fontId="4" fillId="18" borderId="40" xfId="3" applyFont="1" applyFill="1" applyBorder="1" applyProtection="1">
      <protection hidden="1"/>
    </xf>
    <xf numFmtId="3" fontId="4" fillId="18" borderId="40" xfId="0" applyNumberFormat="1" applyFont="1" applyFill="1" applyBorder="1" applyProtection="1">
      <protection hidden="1"/>
    </xf>
    <xf numFmtId="3" fontId="5" fillId="0" borderId="40" xfId="0" applyNumberFormat="1" applyFont="1" applyFill="1" applyBorder="1" applyProtection="1">
      <protection hidden="1"/>
    </xf>
    <xf numFmtId="0" fontId="4" fillId="0" borderId="40" xfId="0" applyFont="1" applyFill="1" applyBorder="1" applyProtection="1">
      <protection hidden="1"/>
    </xf>
    <xf numFmtId="0" fontId="4" fillId="18" borderId="40" xfId="0" applyFont="1" applyFill="1" applyBorder="1" applyProtection="1">
      <protection hidden="1"/>
    </xf>
    <xf numFmtId="3" fontId="5" fillId="0" borderId="40" xfId="0" applyNumberFormat="1" applyFont="1" applyBorder="1" applyProtection="1">
      <protection hidden="1"/>
    </xf>
    <xf numFmtId="9" fontId="4" fillId="15" borderId="0" xfId="3" applyFont="1" applyFill="1" applyProtection="1">
      <protection hidden="1"/>
    </xf>
    <xf numFmtId="9" fontId="0" fillId="15" borderId="0" xfId="3" applyFont="1" applyFill="1" applyProtection="1">
      <protection hidden="1"/>
    </xf>
    <xf numFmtId="0" fontId="0" fillId="15" borderId="0" xfId="0" applyFill="1" applyBorder="1" applyProtection="1">
      <protection hidden="1"/>
    </xf>
    <xf numFmtId="0" fontId="4" fillId="0" borderId="41" xfId="0" applyFont="1" applyFill="1" applyBorder="1" applyAlignment="1" applyProtection="1">
      <alignment horizontal="center"/>
      <protection hidden="1"/>
    </xf>
    <xf numFmtId="14" fontId="4" fillId="0" borderId="21" xfId="0" applyNumberFormat="1" applyFont="1" applyFill="1" applyBorder="1" applyProtection="1">
      <protection hidden="1"/>
    </xf>
    <xf numFmtId="0" fontId="10" fillId="15" borderId="5" xfId="0" applyFont="1" applyFill="1" applyBorder="1"/>
    <xf numFmtId="0" fontId="10" fillId="10" borderId="5" xfId="0" applyFont="1" applyFill="1" applyBorder="1"/>
    <xf numFmtId="0" fontId="15" fillId="10" borderId="0" xfId="0" applyFont="1" applyFill="1"/>
    <xf numFmtId="0" fontId="5" fillId="10" borderId="0" xfId="0" applyFont="1" applyFill="1" applyBorder="1"/>
    <xf numFmtId="0" fontId="4" fillId="0" borderId="0" xfId="0" applyFont="1" applyFill="1" applyBorder="1"/>
    <xf numFmtId="0" fontId="16" fillId="3" borderId="8" xfId="0" applyFont="1" applyFill="1" applyBorder="1"/>
    <xf numFmtId="0" fontId="15" fillId="10" borderId="5" xfId="0" applyFont="1" applyFill="1" applyBorder="1"/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24" borderId="0" xfId="0" applyFont="1" applyFill="1" applyProtection="1">
      <protection hidden="1"/>
    </xf>
    <xf numFmtId="9" fontId="4" fillId="24" borderId="0" xfId="3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11" xfId="0" applyFont="1" applyFill="1" applyBorder="1" applyProtection="1">
      <protection hidden="1"/>
    </xf>
    <xf numFmtId="0" fontId="4" fillId="24" borderId="0" xfId="0" applyFont="1" applyFill="1" applyBorder="1" applyProtection="1">
      <protection hidden="1"/>
    </xf>
    <xf numFmtId="9" fontId="0" fillId="24" borderId="0" xfId="3" applyFont="1" applyFill="1" applyProtection="1">
      <protection hidden="1"/>
    </xf>
    <xf numFmtId="0" fontId="0" fillId="24" borderId="0" xfId="0" applyFill="1" applyBorder="1" applyProtection="1">
      <protection hidden="1"/>
    </xf>
    <xf numFmtId="0" fontId="10" fillId="24" borderId="5" xfId="0" applyFont="1" applyFill="1" applyBorder="1"/>
    <xf numFmtId="0" fontId="10" fillId="24" borderId="7" xfId="0" applyFont="1" applyFill="1" applyBorder="1"/>
    <xf numFmtId="2" fontId="0" fillId="0" borderId="0" xfId="0" applyNumberFormat="1" applyFill="1" applyBorder="1"/>
    <xf numFmtId="0" fontId="4" fillId="0" borderId="40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4" fontId="4" fillId="18" borderId="40" xfId="0" applyNumberFormat="1" applyFont="1" applyFill="1" applyBorder="1" applyProtection="1"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25" borderId="0" xfId="0" applyFont="1" applyFill="1" applyProtection="1">
      <protection hidden="1"/>
    </xf>
    <xf numFmtId="9" fontId="4" fillId="25" borderId="0" xfId="3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11" xfId="0" applyFont="1" applyFill="1" applyBorder="1" applyProtection="1">
      <protection hidden="1"/>
    </xf>
    <xf numFmtId="0" fontId="4" fillId="25" borderId="0" xfId="0" applyFont="1" applyFill="1" applyBorder="1" applyProtection="1">
      <protection hidden="1"/>
    </xf>
    <xf numFmtId="9" fontId="0" fillId="25" borderId="0" xfId="3" applyFont="1" applyFill="1" applyProtection="1">
      <protection hidden="1"/>
    </xf>
    <xf numFmtId="0" fontId="10" fillId="25" borderId="5" xfId="0" applyFont="1" applyFill="1" applyBorder="1"/>
    <xf numFmtId="0" fontId="10" fillId="25" borderId="7" xfId="0" applyFont="1" applyFill="1" applyBorder="1"/>
    <xf numFmtId="2" fontId="0" fillId="0" borderId="4" xfId="0" applyNumberFormat="1" applyFont="1" applyBorder="1"/>
    <xf numFmtId="0" fontId="0" fillId="26" borderId="0" xfId="0" applyFill="1" applyProtection="1">
      <protection hidden="1"/>
    </xf>
    <xf numFmtId="9" fontId="0" fillId="26" borderId="0" xfId="3" applyFont="1" applyFill="1" applyProtection="1">
      <protection hidden="1"/>
    </xf>
    <xf numFmtId="0" fontId="4" fillId="26" borderId="0" xfId="0" applyFont="1" applyFill="1" applyProtection="1">
      <protection hidden="1"/>
    </xf>
    <xf numFmtId="9" fontId="4" fillId="26" borderId="0" xfId="3" applyFont="1" applyFill="1" applyProtection="1">
      <protection hidden="1"/>
    </xf>
    <xf numFmtId="0" fontId="5" fillId="26" borderId="0" xfId="0" applyFont="1" applyFill="1" applyProtection="1">
      <protection hidden="1"/>
    </xf>
    <xf numFmtId="0" fontId="4" fillId="26" borderId="11" xfId="0" applyFont="1" applyFill="1" applyBorder="1" applyProtection="1">
      <protection hidden="1"/>
    </xf>
    <xf numFmtId="0" fontId="4" fillId="26" borderId="0" xfId="0" applyFont="1" applyFill="1" applyBorder="1" applyProtection="1">
      <protection hidden="1"/>
    </xf>
    <xf numFmtId="4" fontId="4" fillId="0" borderId="0" xfId="0" applyNumberFormat="1" applyFont="1" applyFill="1" applyBorder="1" applyProtection="1">
      <protection hidden="1"/>
    </xf>
    <xf numFmtId="9" fontId="4" fillId="18" borderId="0" xfId="3" applyFont="1" applyFill="1" applyBorder="1" applyProtection="1">
      <protection hidden="1"/>
    </xf>
    <xf numFmtId="4" fontId="4" fillId="18" borderId="0" xfId="0" applyNumberFormat="1" applyFont="1" applyFill="1" applyBorder="1" applyProtection="1">
      <protection hidden="1"/>
    </xf>
    <xf numFmtId="3" fontId="4" fillId="18" borderId="0" xfId="0" applyNumberFormat="1" applyFont="1" applyFill="1" applyBorder="1" applyProtection="1">
      <protection hidden="1"/>
    </xf>
    <xf numFmtId="3" fontId="5" fillId="0" borderId="0" xfId="0" applyNumberFormat="1" applyFont="1" applyFill="1" applyBorder="1" applyProtection="1">
      <protection hidden="1"/>
    </xf>
    <xf numFmtId="0" fontId="4" fillId="18" borderId="0" xfId="0" applyFont="1" applyFill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4" fontId="4" fillId="0" borderId="42" xfId="0" applyNumberFormat="1" applyFont="1" applyFill="1" applyBorder="1" applyProtection="1">
      <protection hidden="1"/>
    </xf>
    <xf numFmtId="0" fontId="6" fillId="3" borderId="40" xfId="0" applyFont="1" applyFill="1" applyBorder="1" applyAlignment="1" applyProtection="1">
      <alignment wrapText="1"/>
      <protection hidden="1"/>
    </xf>
    <xf numFmtId="0" fontId="6" fillId="18" borderId="40" xfId="0" applyFont="1" applyFill="1" applyBorder="1" applyAlignment="1" applyProtection="1">
      <alignment wrapText="1"/>
      <protection hidden="1"/>
    </xf>
    <xf numFmtId="0" fontId="4" fillId="18" borderId="40" xfId="0" applyFont="1" applyFill="1" applyBorder="1" applyAlignment="1" applyProtection="1">
      <alignment wrapText="1"/>
      <protection hidden="1"/>
    </xf>
    <xf numFmtId="0" fontId="5" fillId="3" borderId="40" xfId="0" applyFont="1" applyFill="1" applyBorder="1" applyAlignment="1" applyProtection="1">
      <alignment wrapText="1"/>
      <protection hidden="1"/>
    </xf>
    <xf numFmtId="0" fontId="4" fillId="3" borderId="40" xfId="0" applyFont="1" applyFill="1" applyBorder="1" applyAlignment="1" applyProtection="1">
      <alignment horizontal="center" wrapText="1"/>
      <protection hidden="1"/>
    </xf>
    <xf numFmtId="0" fontId="5" fillId="18" borderId="40" xfId="0" applyFont="1" applyFill="1" applyBorder="1" applyAlignment="1" applyProtection="1">
      <alignment wrapText="1"/>
      <protection hidden="1"/>
    </xf>
    <xf numFmtId="0" fontId="5" fillId="18" borderId="40" xfId="0" applyFont="1" applyFill="1" applyBorder="1" applyAlignment="1" applyProtection="1">
      <alignment horizontal="center" wrapText="1"/>
      <protection hidden="1"/>
    </xf>
    <xf numFmtId="0" fontId="5" fillId="3" borderId="40" xfId="0" applyFont="1" applyFill="1" applyBorder="1" applyAlignment="1" applyProtection="1">
      <alignment horizontal="center" wrapText="1"/>
      <protection hidden="1"/>
    </xf>
    <xf numFmtId="0" fontId="4" fillId="3" borderId="39" xfId="0" applyFont="1" applyFill="1" applyBorder="1" applyAlignment="1" applyProtection="1">
      <alignment horizontal="center" wrapText="1"/>
      <protection hidden="1"/>
    </xf>
    <xf numFmtId="0" fontId="4" fillId="3" borderId="43" xfId="0" applyFont="1" applyFill="1" applyBorder="1" applyAlignment="1" applyProtection="1">
      <alignment horizontal="center" wrapText="1"/>
      <protection hidden="1"/>
    </xf>
    <xf numFmtId="14" fontId="4" fillId="0" borderId="15" xfId="0" applyNumberFormat="1" applyFont="1" applyFill="1" applyBorder="1" applyProtection="1">
      <protection hidden="1"/>
    </xf>
    <xf numFmtId="4" fontId="4" fillId="0" borderId="13" xfId="0" applyNumberFormat="1" applyFont="1" applyFill="1" applyBorder="1" applyProtection="1">
      <protection hidden="1"/>
    </xf>
    <xf numFmtId="9" fontId="4" fillId="18" borderId="13" xfId="3" applyFont="1" applyFill="1" applyBorder="1" applyProtection="1">
      <protection hidden="1"/>
    </xf>
    <xf numFmtId="4" fontId="4" fillId="18" borderId="13" xfId="0" applyNumberFormat="1" applyFont="1" applyFill="1" applyBorder="1" applyProtection="1">
      <protection hidden="1"/>
    </xf>
    <xf numFmtId="3" fontId="5" fillId="0" borderId="13" xfId="0" applyNumberFormat="1" applyFont="1" applyFill="1" applyBorder="1" applyProtection="1">
      <protection hidden="1"/>
    </xf>
    <xf numFmtId="0" fontId="4" fillId="18" borderId="13" xfId="0" applyFont="1" applyFill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3" xfId="0" applyFont="1" applyFill="1" applyBorder="1" applyAlignment="1" applyProtection="1">
      <alignment horizontal="center"/>
      <protection hidden="1"/>
    </xf>
    <xf numFmtId="4" fontId="4" fillId="0" borderId="11" xfId="0" applyNumberFormat="1" applyFont="1" applyFill="1" applyBorder="1" applyProtection="1">
      <protection hidden="1"/>
    </xf>
    <xf numFmtId="9" fontId="4" fillId="18" borderId="11" xfId="3" applyFont="1" applyFill="1" applyBorder="1" applyProtection="1">
      <protection hidden="1"/>
    </xf>
    <xf numFmtId="4" fontId="4" fillId="18" borderId="11" xfId="0" applyNumberFormat="1" applyFont="1" applyFill="1" applyBorder="1" applyProtection="1">
      <protection hidden="1"/>
    </xf>
    <xf numFmtId="3" fontId="5" fillId="0" borderId="11" xfId="0" applyNumberFormat="1" applyFont="1" applyFill="1" applyBorder="1" applyProtection="1">
      <protection hidden="1"/>
    </xf>
    <xf numFmtId="0" fontId="4" fillId="18" borderId="11" xfId="0" applyFont="1" applyFill="1" applyBorder="1" applyProtection="1">
      <protection hidden="1"/>
    </xf>
    <xf numFmtId="3" fontId="5" fillId="0" borderId="11" xfId="0" applyNumberFormat="1" applyFont="1" applyBorder="1" applyProtection="1"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10" fillId="26" borderId="5" xfId="0" applyFont="1" applyFill="1" applyBorder="1"/>
    <xf numFmtId="0" fontId="10" fillId="26" borderId="7" xfId="0" applyFont="1" applyFill="1" applyBorder="1"/>
    <xf numFmtId="9" fontId="4" fillId="12" borderId="0" xfId="3" applyFont="1" applyFill="1" applyProtection="1">
      <protection hidden="1"/>
    </xf>
    <xf numFmtId="9" fontId="0" fillId="12" borderId="0" xfId="3" applyFont="1" applyFill="1" applyProtection="1">
      <protection hidden="1"/>
    </xf>
    <xf numFmtId="14" fontId="4" fillId="0" borderId="48" xfId="0" applyNumberFormat="1" applyFont="1" applyFill="1" applyBorder="1" applyProtection="1">
      <protection hidden="1"/>
    </xf>
    <xf numFmtId="9" fontId="0" fillId="14" borderId="0" xfId="3" applyFont="1" applyFill="1" applyProtection="1">
      <protection hidden="1"/>
    </xf>
    <xf numFmtId="9" fontId="4" fillId="14" borderId="0" xfId="3" applyFont="1" applyFill="1" applyProtection="1">
      <protection hidden="1"/>
    </xf>
    <xf numFmtId="0" fontId="10" fillId="14" borderId="5" xfId="0" applyFont="1" applyFill="1" applyBorder="1"/>
    <xf numFmtId="14" fontId="4" fillId="0" borderId="6" xfId="0" applyNumberFormat="1" applyFont="1" applyFill="1" applyBorder="1" applyProtection="1">
      <protection hidden="1"/>
    </xf>
    <xf numFmtId="14" fontId="5" fillId="0" borderId="33" xfId="0" applyNumberFormat="1" applyFont="1" applyFill="1" applyBorder="1" applyAlignment="1" applyProtection="1">
      <alignment horizontal="center" vertical="center"/>
      <protection hidden="1"/>
    </xf>
    <xf numFmtId="14" fontId="5" fillId="0" borderId="49" xfId="0" applyNumberFormat="1" applyFont="1" applyFill="1" applyBorder="1" applyAlignment="1" applyProtection="1">
      <alignment horizontal="center" vertical="center"/>
      <protection hidden="1"/>
    </xf>
    <xf numFmtId="14" fontId="5" fillId="0" borderId="45" xfId="0" applyNumberFormat="1" applyFont="1" applyFill="1" applyBorder="1" applyAlignment="1" applyProtection="1">
      <alignment horizontal="center" vertical="center"/>
      <protection hidden="1"/>
    </xf>
    <xf numFmtId="14" fontId="5" fillId="0" borderId="47" xfId="0" applyNumberFormat="1" applyFont="1" applyFill="1" applyBorder="1" applyAlignment="1" applyProtection="1">
      <alignment horizontal="center" vertical="center"/>
      <protection hidden="1"/>
    </xf>
    <xf numFmtId="14" fontId="5" fillId="0" borderId="44" xfId="0" applyNumberFormat="1" applyFont="1" applyFill="1" applyBorder="1" applyAlignment="1" applyProtection="1">
      <alignment horizontal="center" vertical="center"/>
      <protection hidden="1"/>
    </xf>
    <xf numFmtId="14" fontId="5" fillId="0" borderId="46" xfId="0" applyNumberFormat="1" applyFont="1" applyFill="1" applyBorder="1" applyAlignment="1" applyProtection="1">
      <alignment horizontal="center" vertical="center"/>
      <protection hidden="1"/>
    </xf>
    <xf numFmtId="14" fontId="5" fillId="0" borderId="5" xfId="0" applyNumberFormat="1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Fill="1" applyBorder="1" applyAlignment="1" applyProtection="1">
      <alignment horizontal="center" vertical="center"/>
      <protection hidden="1"/>
    </xf>
    <xf numFmtId="14" fontId="5" fillId="0" borderId="34" xfId="0" applyNumberFormat="1" applyFont="1" applyFill="1" applyBorder="1" applyAlignment="1" applyProtection="1">
      <alignment horizontal="center" vertical="center"/>
      <protection hidden="1"/>
    </xf>
    <xf numFmtId="14" fontId="5" fillId="0" borderId="18" xfId="0" applyNumberFormat="1" applyFont="1" applyFill="1" applyBorder="1" applyAlignment="1" applyProtection="1">
      <alignment horizontal="center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5" fillId="0" borderId="12" xfId="0" applyFont="1" applyFill="1" applyBorder="1" applyAlignment="1" applyProtection="1">
      <alignment horizontal="center" vertical="center"/>
      <protection hidden="1"/>
    </xf>
    <xf numFmtId="0" fontId="5" fillId="0" borderId="18" xfId="0" applyFont="1" applyFill="1" applyBorder="1" applyAlignment="1" applyProtection="1">
      <alignment horizontal="center" vertical="center"/>
      <protection hidden="1"/>
    </xf>
    <xf numFmtId="14" fontId="5" fillId="0" borderId="5" xfId="0" applyNumberFormat="1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14" fontId="5" fillId="0" borderId="34" xfId="0" applyNumberFormat="1" applyFont="1" applyFill="1" applyBorder="1" applyAlignment="1" applyProtection="1">
      <alignment horizontal="left" vertical="center"/>
      <protection hidden="1"/>
    </xf>
    <xf numFmtId="0" fontId="5" fillId="0" borderId="33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0" fontId="5" fillId="3" borderId="43" xfId="0" applyFont="1" applyFill="1" applyBorder="1" applyAlignment="1" applyProtection="1">
      <alignment horizontal="center" wrapText="1"/>
      <protection hidden="1"/>
    </xf>
    <xf numFmtId="3" fontId="5" fillId="0" borderId="7" xfId="0" applyNumberFormat="1" applyFont="1" applyBorder="1" applyProtection="1">
      <protection hidden="1"/>
    </xf>
    <xf numFmtId="3" fontId="5" fillId="0" borderId="17" xfId="0" applyNumberFormat="1" applyFont="1" applyBorder="1" applyProtection="1">
      <protection hidden="1"/>
    </xf>
    <xf numFmtId="3" fontId="5" fillId="0" borderId="22" xfId="0" applyNumberFormat="1" applyFont="1" applyBorder="1" applyProtection="1">
      <protection hidden="1"/>
    </xf>
    <xf numFmtId="0" fontId="15" fillId="10" borderId="18" xfId="0" applyFont="1" applyFill="1" applyBorder="1"/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CD7B93"/>
      <color rgb="FFFFA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5</xdr:col>
      <xdr:colOff>546100</xdr:colOff>
      <xdr:row>48</xdr:row>
      <xdr:rowOff>114300</xdr:rowOff>
    </xdr:to>
    <xdr:pic>
      <xdr:nvPicPr>
        <xdr:cNvPr id="2" name="Picture 1" descr="Queensland gas map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71900"/>
          <a:ext cx="4673600" cy="4622800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1</xdr:row>
      <xdr:rowOff>139700</xdr:rowOff>
    </xdr:from>
    <xdr:to>
      <xdr:col>8</xdr:col>
      <xdr:colOff>1687754</xdr:colOff>
      <xdr:row>8</xdr:row>
      <xdr:rowOff>25400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2700" y="3048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plan?id=ORI151092MBG6&amp;postcode=4655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ergymadeeasy.gov.au/offer/991791?postcode=4680&amp;fuelType=G&amp;customerType=smallBusiness&amp;distributor-G=16&amp;gasBillStart=01/09/2019&amp;gasBillEnd=01/10/2019&amp;gasTotalUsage=4000&amp;provider-G=notSure" TargetMode="External"/><Relationship Id="rId3" Type="http://schemas.openxmlformats.org/officeDocument/2006/relationships/hyperlink" Target="https://www.energymadeeasy.gov.au/offer/991788?postcode=4207&amp;fuelType=G&amp;customerType=smallBusiness&amp;distributor-G=8&amp;gasBillStart=01/09/2019&amp;gasBillEnd=01/10/2019&amp;gasTotalUsage=4000&amp;provider-G=notSure" TargetMode="External"/><Relationship Id="rId7" Type="http://schemas.openxmlformats.org/officeDocument/2006/relationships/hyperlink" Target="https://www.energymadeeasy.gov.au/offer/1075129?postcode=4655&amp;fuelType=G&amp;customerType=smallBusiness&amp;distributor-G=16&amp;gasBillStart=01/09/2019&amp;gasBillEnd=01/10/2019&amp;gasTotalUsage=4000&amp;provider-G=notSure" TargetMode="External"/><Relationship Id="rId2" Type="http://schemas.openxmlformats.org/officeDocument/2006/relationships/hyperlink" Target="https://www.energymadeeasy.gov.au/offer/1075129?utm_source=AGL&amp;utm_campaign=bpi-retailer&amp;utm_medium=retailer" TargetMode="External"/><Relationship Id="rId1" Type="http://schemas.openxmlformats.org/officeDocument/2006/relationships/hyperlink" Target="https://www.energymadeeasy.gov.au/offer/1075132?utm_source=AGL&amp;utm_campaign=bpi-retailer&amp;utm_medium=retailer" TargetMode="External"/><Relationship Id="rId6" Type="http://schemas.openxmlformats.org/officeDocument/2006/relationships/hyperlink" Target="https://www.energymadeeasy.gov.au/offer/1065820?postcode=4000&amp;fuelType=G&amp;customerType=smallBusiness&amp;distributor-G=16&amp;gasBillStart=01/09/2019&amp;gasBillEnd=01/10/2019&amp;gasTotalUsage=4000&amp;provider-G=notSure" TargetMode="External"/><Relationship Id="rId5" Type="http://schemas.openxmlformats.org/officeDocument/2006/relationships/hyperlink" Target="https://www.energymadeeasy.gov.au/offer/991789?postcode=4000&amp;fuelType=G&amp;customerType=smallBusiness&amp;distributor-G=16&amp;gasBillStart=01/09/2019&amp;gasBillEnd=01/10/2019&amp;gasTotalUsage=4000&amp;provider-G=notSure" TargetMode="External"/><Relationship Id="rId4" Type="http://schemas.openxmlformats.org/officeDocument/2006/relationships/hyperlink" Target="https://www.energymadeeasy.gov.au/offer/1065826?postcode=4207&amp;fuelType=G&amp;customerType=smallBusiness&amp;distributor-G=8&amp;gasBillStart=01/09/2019&amp;gasBillEnd=01/10/2019&amp;gasTotalUsage=4000&amp;provider-G=notSure" TargetMode="External"/><Relationship Id="rId9" Type="http://schemas.openxmlformats.org/officeDocument/2006/relationships/hyperlink" Target="https://www.energymadeeasy.gov.au/offer/991789?postcode=4655&amp;fuelType=G&amp;customerType=smallBusiness&amp;distributor-G=16&amp;gasBillStart=01/09/2019&amp;gasBillEnd=01/10/2019&amp;gasTotalUsage=4000&amp;provider-G=notS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49"/>
  <sheetViews>
    <sheetView tabSelected="1" workbookViewId="0">
      <selection activeCell="H48" sqref="H48"/>
    </sheetView>
  </sheetViews>
  <sheetFormatPr baseColWidth="10" defaultRowHeight="13" x14ac:dyDescent="0.15"/>
  <cols>
    <col min="1" max="5" width="10.83203125" style="42"/>
    <col min="6" max="6" width="15.1640625" style="42" customWidth="1"/>
    <col min="7" max="7" width="10.83203125" style="42"/>
    <col min="8" max="8" width="20.6640625" style="42" customWidth="1"/>
    <col min="9" max="9" width="25.33203125" style="42" customWidth="1"/>
    <col min="10" max="16384" width="10.83203125" style="42"/>
  </cols>
  <sheetData>
    <row r="1" spans="1:20" ht="14" x14ac:dyDescent="0.15">
      <c r="A1" s="40" t="s">
        <v>197</v>
      </c>
      <c r="B1" s="41"/>
      <c r="C1" s="41"/>
      <c r="D1" s="41"/>
      <c r="E1" s="41"/>
      <c r="F1" s="41"/>
      <c r="G1" s="41"/>
      <c r="H1" s="41"/>
    </row>
    <row r="2" spans="1:20" ht="15" thickBot="1" x14ac:dyDescent="0.2">
      <c r="A2" s="43" t="s">
        <v>32</v>
      </c>
      <c r="B2" s="43"/>
      <c r="C2" s="43"/>
      <c r="D2" s="41"/>
      <c r="E2" s="41"/>
      <c r="F2" s="41"/>
      <c r="G2" s="41"/>
      <c r="H2" s="41"/>
    </row>
    <row r="3" spans="1:20" ht="14" x14ac:dyDescent="0.15">
      <c r="A3" s="43" t="s">
        <v>18</v>
      </c>
      <c r="B3" s="43"/>
      <c r="C3" s="43"/>
      <c r="D3" s="41"/>
      <c r="E3" s="41"/>
      <c r="F3" s="41"/>
      <c r="G3" s="41"/>
      <c r="H3" s="41"/>
      <c r="J3" s="44" t="s">
        <v>33</v>
      </c>
      <c r="K3" s="30"/>
      <c r="L3" s="30"/>
      <c r="M3" s="30"/>
      <c r="N3" s="30"/>
      <c r="O3" s="30"/>
      <c r="P3" s="30"/>
      <c r="Q3" s="45"/>
      <c r="R3" s="45"/>
      <c r="S3" s="45"/>
      <c r="T3" s="46"/>
    </row>
    <row r="4" spans="1:20" ht="14" x14ac:dyDescent="0.15">
      <c r="A4" s="41"/>
      <c r="B4" s="41"/>
      <c r="C4" s="41"/>
      <c r="D4" s="41"/>
      <c r="E4" s="41"/>
      <c r="F4" s="41"/>
      <c r="G4" s="41"/>
      <c r="H4" s="41"/>
      <c r="J4" s="31" t="s">
        <v>34</v>
      </c>
      <c r="K4" s="32"/>
      <c r="L4" s="32"/>
      <c r="M4" s="32"/>
      <c r="N4" s="32"/>
      <c r="O4" s="32"/>
      <c r="P4" s="32"/>
      <c r="Q4" s="47"/>
      <c r="R4" s="47"/>
      <c r="S4" s="47"/>
      <c r="T4" s="48"/>
    </row>
    <row r="5" spans="1:20" ht="14" x14ac:dyDescent="0.15">
      <c r="A5" s="49" t="s">
        <v>222</v>
      </c>
      <c r="B5" s="41"/>
      <c r="C5" s="41"/>
      <c r="D5" s="41"/>
      <c r="E5" s="41"/>
      <c r="F5" s="41"/>
      <c r="G5" s="41"/>
      <c r="H5" s="41"/>
      <c r="I5" s="256"/>
      <c r="J5" s="31" t="s">
        <v>60</v>
      </c>
      <c r="K5" s="32"/>
      <c r="L5" s="32"/>
      <c r="M5" s="32"/>
      <c r="N5" s="32"/>
      <c r="O5" s="32"/>
      <c r="P5" s="32"/>
      <c r="Q5" s="47"/>
      <c r="R5" s="47"/>
      <c r="S5" s="47"/>
      <c r="T5" s="48"/>
    </row>
    <row r="6" spans="1:20" ht="14" x14ac:dyDescent="0.15">
      <c r="A6" s="41" t="s">
        <v>61</v>
      </c>
      <c r="B6" s="41"/>
      <c r="C6" s="41"/>
      <c r="D6" s="41"/>
      <c r="E6" s="41"/>
      <c r="F6" s="41"/>
      <c r="G6" s="41"/>
      <c r="H6" s="41"/>
      <c r="I6" s="256"/>
      <c r="J6" s="31" t="s">
        <v>0</v>
      </c>
      <c r="K6" s="32"/>
      <c r="L6" s="32"/>
      <c r="M6" s="32"/>
      <c r="N6" s="32"/>
      <c r="O6" s="32"/>
      <c r="P6" s="32"/>
      <c r="Q6" s="47"/>
      <c r="R6" s="47"/>
      <c r="S6" s="47"/>
      <c r="T6" s="48"/>
    </row>
    <row r="7" spans="1:20" ht="14" x14ac:dyDescent="0.15">
      <c r="A7" s="41" t="s">
        <v>57</v>
      </c>
      <c r="B7" s="41"/>
      <c r="C7" s="41"/>
      <c r="D7" s="41"/>
      <c r="E7" s="41"/>
      <c r="F7" s="41"/>
      <c r="G7" s="41"/>
      <c r="H7" s="41"/>
      <c r="I7" s="256"/>
      <c r="J7" s="31" t="s">
        <v>1</v>
      </c>
      <c r="K7" s="32"/>
      <c r="L7" s="32"/>
      <c r="M7" s="32"/>
      <c r="N7" s="32"/>
      <c r="O7" s="32"/>
      <c r="P7" s="32"/>
      <c r="Q7" s="47"/>
      <c r="R7" s="47"/>
      <c r="S7" s="47"/>
      <c r="T7" s="48"/>
    </row>
    <row r="8" spans="1:20" ht="14" x14ac:dyDescent="0.15">
      <c r="A8" s="41"/>
      <c r="B8" s="41"/>
      <c r="C8" s="41"/>
      <c r="D8" s="41"/>
      <c r="E8" s="41"/>
      <c r="F8" s="41"/>
      <c r="G8" s="41"/>
      <c r="H8" s="257"/>
      <c r="I8" s="256"/>
      <c r="J8" s="31" t="s">
        <v>2</v>
      </c>
      <c r="K8" s="32"/>
      <c r="L8" s="32"/>
      <c r="M8" s="32"/>
      <c r="N8" s="32"/>
      <c r="O8" s="32"/>
      <c r="P8" s="32"/>
      <c r="Q8" s="47"/>
      <c r="R8" s="47"/>
      <c r="S8" s="47"/>
      <c r="T8" s="48"/>
    </row>
    <row r="9" spans="1:20" ht="14" x14ac:dyDescent="0.15">
      <c r="A9" s="50"/>
      <c r="B9" s="41"/>
      <c r="C9" s="41"/>
      <c r="D9" s="41"/>
      <c r="E9" s="41"/>
      <c r="F9" s="41"/>
      <c r="G9" s="41"/>
      <c r="H9" s="41"/>
      <c r="I9" s="256"/>
      <c r="J9" s="31" t="s">
        <v>3</v>
      </c>
      <c r="K9" s="32"/>
      <c r="L9" s="32"/>
      <c r="M9" s="32"/>
      <c r="N9" s="32"/>
      <c r="O9" s="32"/>
      <c r="P9" s="32"/>
      <c r="Q9" s="47"/>
      <c r="R9" s="47"/>
      <c r="S9" s="47"/>
      <c r="T9" s="48"/>
    </row>
    <row r="10" spans="1:20" ht="14" x14ac:dyDescent="0.15">
      <c r="A10" s="49" t="s">
        <v>4</v>
      </c>
      <c r="B10" s="41"/>
      <c r="C10" s="41"/>
      <c r="D10" s="41"/>
      <c r="E10" s="41"/>
      <c r="F10" s="41"/>
      <c r="G10" s="41"/>
      <c r="H10" s="41"/>
      <c r="I10" s="256"/>
      <c r="J10" s="31" t="s">
        <v>5</v>
      </c>
      <c r="K10" s="32"/>
      <c r="L10" s="32"/>
      <c r="M10" s="32"/>
      <c r="N10" s="258"/>
      <c r="O10" s="258"/>
      <c r="P10" s="258"/>
      <c r="Q10" s="47"/>
      <c r="R10" s="47"/>
      <c r="S10" s="47"/>
      <c r="T10" s="48"/>
    </row>
    <row r="11" spans="1:20" ht="15" thickBot="1" x14ac:dyDescent="0.2">
      <c r="A11" s="41" t="s">
        <v>140</v>
      </c>
      <c r="B11" s="41"/>
      <c r="C11" s="41"/>
      <c r="D11" s="41"/>
      <c r="E11" s="41"/>
      <c r="F11" s="41"/>
      <c r="G11" s="41"/>
      <c r="H11" s="41"/>
      <c r="I11" s="256"/>
      <c r="J11" s="51" t="s">
        <v>6</v>
      </c>
      <c r="K11" s="52"/>
      <c r="L11" s="52"/>
      <c r="M11" s="52"/>
      <c r="N11" s="52"/>
      <c r="O11" s="52"/>
      <c r="P11" s="52"/>
      <c r="Q11" s="53"/>
      <c r="R11" s="53"/>
      <c r="S11" s="53"/>
      <c r="T11" s="54"/>
    </row>
    <row r="12" spans="1:20" ht="15" thickBot="1" x14ac:dyDescent="0.2">
      <c r="A12" s="41" t="s">
        <v>271</v>
      </c>
      <c r="B12" s="41"/>
      <c r="C12" s="41"/>
      <c r="D12" s="41"/>
      <c r="E12" s="41"/>
      <c r="F12" s="41"/>
      <c r="G12" s="41"/>
      <c r="H12" s="41"/>
      <c r="I12" s="256"/>
    </row>
    <row r="13" spans="1:20" ht="14" x14ac:dyDescent="0.15">
      <c r="A13" s="41" t="s">
        <v>7</v>
      </c>
      <c r="B13" s="41"/>
      <c r="C13" s="41"/>
      <c r="D13" s="41"/>
      <c r="E13" s="41"/>
      <c r="F13" s="41"/>
      <c r="G13" s="41"/>
      <c r="H13" s="41"/>
      <c r="I13" s="256"/>
      <c r="J13" s="259" t="s">
        <v>58</v>
      </c>
      <c r="K13" s="55"/>
    </row>
    <row r="14" spans="1:20" ht="14" x14ac:dyDescent="0.15">
      <c r="A14" s="41"/>
      <c r="B14" s="41"/>
      <c r="C14" s="41"/>
      <c r="D14" s="41"/>
      <c r="E14" s="41"/>
      <c r="F14" s="41"/>
      <c r="G14" s="41"/>
      <c r="H14" s="41"/>
      <c r="I14" s="256"/>
      <c r="J14" s="260" t="s">
        <v>143</v>
      </c>
      <c r="K14" s="48"/>
    </row>
    <row r="15" spans="1:20" ht="14" x14ac:dyDescent="0.15">
      <c r="A15" s="41" t="s">
        <v>188</v>
      </c>
      <c r="B15" s="41"/>
      <c r="C15" s="41"/>
      <c r="D15" s="41"/>
      <c r="E15" s="41"/>
      <c r="F15" s="41"/>
      <c r="G15" s="41"/>
      <c r="H15" s="41"/>
      <c r="I15" s="256"/>
      <c r="J15" s="255" t="s">
        <v>147</v>
      </c>
      <c r="K15" s="48"/>
    </row>
    <row r="16" spans="1:20" ht="14" x14ac:dyDescent="0.15">
      <c r="A16" s="41" t="s">
        <v>55</v>
      </c>
      <c r="B16" s="41"/>
      <c r="C16" s="41"/>
      <c r="D16" s="41"/>
      <c r="E16" s="56"/>
      <c r="F16" s="41"/>
      <c r="G16" s="41"/>
      <c r="H16" s="41"/>
      <c r="I16" s="256"/>
      <c r="J16" s="255" t="s">
        <v>155</v>
      </c>
      <c r="K16" s="48"/>
    </row>
    <row r="17" spans="1:11" ht="14" x14ac:dyDescent="0.15">
      <c r="A17" s="41"/>
      <c r="B17" s="41"/>
      <c r="C17" s="41"/>
      <c r="D17" s="41"/>
      <c r="E17" s="41"/>
      <c r="F17" s="41"/>
      <c r="G17" s="41"/>
      <c r="H17" s="41"/>
      <c r="I17" s="256"/>
      <c r="J17" s="255" t="s">
        <v>193</v>
      </c>
      <c r="K17" s="48"/>
    </row>
    <row r="18" spans="1:11" ht="15" thickBot="1" x14ac:dyDescent="0.2">
      <c r="A18" s="41" t="s">
        <v>56</v>
      </c>
      <c r="B18" s="41"/>
      <c r="C18" s="41"/>
      <c r="D18" s="41"/>
      <c r="E18" s="41"/>
      <c r="F18" s="41"/>
      <c r="G18" s="41"/>
      <c r="H18" s="41"/>
      <c r="I18" s="256"/>
      <c r="J18" s="361" t="s">
        <v>218</v>
      </c>
      <c r="K18" s="54"/>
    </row>
    <row r="19" spans="1:11" ht="14" x14ac:dyDescent="0.15">
      <c r="B19" s="256"/>
      <c r="C19" s="256"/>
      <c r="D19" s="256"/>
      <c r="E19" s="256"/>
      <c r="F19" s="256"/>
      <c r="G19" s="256"/>
      <c r="H19" s="41"/>
      <c r="I19" s="256"/>
      <c r="J19" s="256"/>
      <c r="K19" s="256"/>
    </row>
    <row r="20" spans="1:11" ht="15" thickBot="1" x14ac:dyDescent="0.2">
      <c r="A20" s="41"/>
      <c r="B20" s="256"/>
      <c r="C20" s="256"/>
      <c r="D20" s="256"/>
      <c r="E20" s="256"/>
      <c r="F20" s="256"/>
      <c r="G20" s="256"/>
      <c r="H20" s="41"/>
      <c r="I20" s="256"/>
    </row>
    <row r="21" spans="1:11" ht="14" x14ac:dyDescent="0.15">
      <c r="A21" s="41"/>
      <c r="B21" s="41"/>
      <c r="C21" s="41"/>
      <c r="D21" s="41"/>
      <c r="E21" s="41"/>
      <c r="F21" s="41"/>
      <c r="G21" s="41"/>
      <c r="H21" s="41"/>
      <c r="I21" s="256"/>
      <c r="J21" s="57" t="s">
        <v>19</v>
      </c>
      <c r="K21" s="46"/>
    </row>
    <row r="22" spans="1:11" ht="14" x14ac:dyDescent="0.15">
      <c r="A22" s="41"/>
      <c r="B22" s="41"/>
      <c r="C22" s="41"/>
      <c r="D22" s="41"/>
      <c r="E22" s="41"/>
      <c r="F22" s="41"/>
      <c r="G22" s="41"/>
      <c r="H22" s="41"/>
      <c r="I22" s="256"/>
      <c r="J22" s="337" t="s">
        <v>117</v>
      </c>
      <c r="K22" s="63">
        <v>2022</v>
      </c>
    </row>
    <row r="23" spans="1:11" ht="14" x14ac:dyDescent="0.15">
      <c r="A23" s="41"/>
      <c r="B23" s="41"/>
      <c r="C23" s="41"/>
      <c r="D23" s="41"/>
      <c r="E23" s="41"/>
      <c r="F23" s="41"/>
      <c r="G23" s="41"/>
      <c r="H23" s="41"/>
      <c r="I23" s="256"/>
      <c r="J23" s="58" t="s">
        <v>17</v>
      </c>
      <c r="K23" s="59">
        <v>2022</v>
      </c>
    </row>
    <row r="24" spans="1:11" ht="14" x14ac:dyDescent="0.15">
      <c r="A24" s="41"/>
      <c r="B24" s="256"/>
      <c r="C24" s="256"/>
      <c r="D24" s="256"/>
      <c r="E24" s="256"/>
      <c r="F24" s="256"/>
      <c r="G24" s="256"/>
      <c r="H24" s="256"/>
      <c r="I24" s="256"/>
      <c r="J24" s="330" t="s">
        <v>117</v>
      </c>
      <c r="K24" s="331">
        <v>2021</v>
      </c>
    </row>
    <row r="25" spans="1:11" ht="14" x14ac:dyDescent="0.15">
      <c r="A25" s="41"/>
      <c r="B25" s="256"/>
      <c r="C25" s="256"/>
      <c r="D25" s="256"/>
      <c r="E25" s="256"/>
      <c r="F25" s="256"/>
      <c r="G25" s="256"/>
      <c r="H25" s="256"/>
      <c r="I25" s="256"/>
      <c r="J25" s="286" t="s">
        <v>17</v>
      </c>
      <c r="K25" s="287">
        <v>2021</v>
      </c>
    </row>
    <row r="26" spans="1:11" ht="14" x14ac:dyDescent="0.15">
      <c r="B26" s="256"/>
      <c r="C26" s="256"/>
      <c r="D26" s="256"/>
      <c r="E26" s="256"/>
      <c r="F26" s="256"/>
      <c r="G26" s="256"/>
      <c r="H26" s="256"/>
      <c r="I26" s="256"/>
      <c r="J26" s="270" t="s">
        <v>117</v>
      </c>
      <c r="K26" s="271">
        <v>2020</v>
      </c>
    </row>
    <row r="27" spans="1:11" ht="14" x14ac:dyDescent="0.15">
      <c r="B27" s="256"/>
      <c r="C27" s="256"/>
      <c r="D27" s="256"/>
      <c r="E27" s="256"/>
      <c r="F27" s="256"/>
      <c r="G27" s="256"/>
      <c r="H27" s="256"/>
      <c r="I27" s="256"/>
      <c r="J27" s="254" t="s">
        <v>17</v>
      </c>
      <c r="K27" s="98">
        <v>2020</v>
      </c>
    </row>
    <row r="28" spans="1:11" ht="14" x14ac:dyDescent="0.15">
      <c r="B28" s="256"/>
      <c r="C28" s="256"/>
      <c r="D28" s="256"/>
      <c r="E28" s="256"/>
      <c r="F28" s="256"/>
      <c r="G28" s="256"/>
      <c r="H28" s="256"/>
      <c r="I28" s="256"/>
      <c r="J28" s="159" t="s">
        <v>117</v>
      </c>
      <c r="K28" s="160">
        <v>2019</v>
      </c>
    </row>
    <row r="29" spans="1:11" ht="14" x14ac:dyDescent="0.15">
      <c r="B29" s="256"/>
      <c r="C29" s="256"/>
      <c r="D29" s="256"/>
      <c r="E29" s="256"/>
      <c r="F29" s="256"/>
      <c r="G29" s="256"/>
      <c r="H29" s="256"/>
      <c r="I29" s="256"/>
      <c r="J29" s="151" t="s">
        <v>17</v>
      </c>
      <c r="K29" s="152">
        <v>2019</v>
      </c>
    </row>
    <row r="30" spans="1:11" ht="14" x14ac:dyDescent="0.15">
      <c r="B30" s="256"/>
      <c r="C30" s="256"/>
      <c r="D30" s="256"/>
      <c r="E30" s="256"/>
      <c r="F30" s="256"/>
      <c r="G30" s="256"/>
      <c r="H30" s="256"/>
      <c r="I30" s="256"/>
      <c r="J30" s="149" t="s">
        <v>117</v>
      </c>
      <c r="K30" s="150">
        <v>2018</v>
      </c>
    </row>
    <row r="31" spans="1:11" ht="14" x14ac:dyDescent="0.15">
      <c r="B31" s="256"/>
      <c r="C31" s="256"/>
      <c r="D31" s="256"/>
      <c r="E31" s="256"/>
      <c r="F31" s="256"/>
      <c r="G31" s="256"/>
      <c r="H31" s="256"/>
      <c r="I31" s="256"/>
      <c r="J31" s="97" t="s">
        <v>17</v>
      </c>
      <c r="K31" s="98">
        <v>2018</v>
      </c>
    </row>
    <row r="32" spans="1:11" ht="14" x14ac:dyDescent="0.15">
      <c r="B32" s="256"/>
      <c r="C32" s="256"/>
      <c r="D32" s="256"/>
      <c r="E32" s="256"/>
      <c r="F32" s="256"/>
      <c r="G32" s="256"/>
      <c r="H32" s="256"/>
      <c r="I32" s="256"/>
      <c r="J32" s="62" t="s">
        <v>117</v>
      </c>
      <c r="K32" s="63">
        <v>2017</v>
      </c>
    </row>
    <row r="33" spans="1:11" ht="14" x14ac:dyDescent="0.15">
      <c r="B33" s="256"/>
      <c r="C33" s="256"/>
      <c r="D33" s="256"/>
      <c r="E33" s="256"/>
      <c r="F33" s="256"/>
      <c r="G33" s="256"/>
      <c r="H33" s="256"/>
      <c r="I33" s="256"/>
      <c r="J33" s="58" t="s">
        <v>17</v>
      </c>
      <c r="K33" s="59">
        <v>2017</v>
      </c>
    </row>
    <row r="34" spans="1:11" ht="15" thickBot="1" x14ac:dyDescent="0.2">
      <c r="A34" s="256"/>
      <c r="B34" s="256"/>
      <c r="C34" s="256"/>
      <c r="D34" s="256"/>
      <c r="E34" s="256"/>
      <c r="F34" s="256"/>
      <c r="G34" s="256"/>
      <c r="H34" s="256"/>
      <c r="I34" s="256"/>
      <c r="J34" s="60" t="s">
        <v>17</v>
      </c>
      <c r="K34" s="61">
        <v>2016</v>
      </c>
    </row>
    <row r="49" spans="1:1" ht="14" x14ac:dyDescent="0.15">
      <c r="A49" s="256" t="s">
        <v>59</v>
      </c>
    </row>
  </sheetData>
  <sheetProtection algorithmName="SHA-512" hashValue="vUxnlKnI8FjtYkemJFsKXwFPAOAtg1PjbCGiPmY+t13DQ2WnoN09uPoLotKuS0ZRIxa3/LbMU1B2EdpRBAhskA==" saltValue="j0toRiWiPn+WNul9EsMUqg==" spinCount="100000" sheet="1" objects="1" scenarios="1"/>
  <sortState xmlns:xlrd2="http://schemas.microsoft.com/office/spreadsheetml/2017/richdata2" ref="J15:J19">
    <sortCondition ref="J14:J19"/>
  </sortState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2B3B-A374-FC49-B261-B3663B08530F}">
  <sheetPr codeName="Sheet25">
    <tabColor theme="9" tint="0.39997558519241921"/>
  </sheetPr>
  <dimension ref="A1:AV59"/>
  <sheetViews>
    <sheetView zoomScale="90" zoomScaleNormal="90" workbookViewId="0">
      <selection activeCell="D40" sqref="D40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86" t="s">
        <v>38</v>
      </c>
      <c r="B1" s="86"/>
      <c r="C1" s="86"/>
      <c r="D1" s="86"/>
      <c r="E1" s="336"/>
      <c r="F1" s="33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</row>
    <row r="2" spans="1:48" x14ac:dyDescent="0.2">
      <c r="A2" s="88" t="s">
        <v>72</v>
      </c>
      <c r="B2" s="86"/>
      <c r="C2" s="86"/>
      <c r="D2" s="86"/>
      <c r="E2" s="336"/>
      <c r="F2" s="33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</row>
    <row r="3" spans="1:48" ht="16" thickBot="1" x14ac:dyDescent="0.25">
      <c r="A3" s="86"/>
      <c r="B3" s="89"/>
      <c r="C3" s="86"/>
      <c r="D3" s="86"/>
      <c r="E3" s="336"/>
      <c r="F3" s="336"/>
      <c r="G3" s="86"/>
      <c r="H3" s="86"/>
      <c r="I3" s="86"/>
      <c r="J3" s="89"/>
      <c r="K3" s="90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</row>
    <row r="4" spans="1: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2"/>
      <c r="AF4" s="86"/>
      <c r="AG4" s="86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</row>
    <row r="5" spans="1: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6"/>
      <c r="AF5" s="86"/>
      <c r="AG5" s="86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</row>
    <row r="6" spans="1: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6"/>
      <c r="AF6" s="86"/>
      <c r="AG6" s="86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</row>
    <row r="7" spans="1:48" ht="76" x14ac:dyDescent="0.2">
      <c r="A7" s="238" t="s">
        <v>41</v>
      </c>
      <c r="B7" s="107" t="s">
        <v>96</v>
      </c>
      <c r="C7" s="107" t="s">
        <v>97</v>
      </c>
      <c r="D7" s="305" t="s">
        <v>8</v>
      </c>
      <c r="E7" s="306" t="s">
        <v>179</v>
      </c>
      <c r="F7" s="306" t="s">
        <v>180</v>
      </c>
      <c r="G7" s="305" t="s">
        <v>9</v>
      </c>
      <c r="H7" s="305" t="s">
        <v>10</v>
      </c>
      <c r="I7" s="305" t="s">
        <v>11</v>
      </c>
      <c r="J7" s="305" t="s">
        <v>12</v>
      </c>
      <c r="K7" s="305" t="s">
        <v>13</v>
      </c>
      <c r="L7" s="305" t="s">
        <v>14</v>
      </c>
      <c r="M7" s="305" t="s">
        <v>15</v>
      </c>
      <c r="N7" s="305" t="s">
        <v>16</v>
      </c>
      <c r="O7" s="305" t="s">
        <v>98</v>
      </c>
      <c r="P7" s="305" t="s">
        <v>99</v>
      </c>
      <c r="Q7" s="305" t="s">
        <v>66</v>
      </c>
      <c r="R7" s="305" t="s">
        <v>67</v>
      </c>
      <c r="S7" s="306" t="s">
        <v>181</v>
      </c>
      <c r="T7" s="307" t="s">
        <v>182</v>
      </c>
      <c r="U7" s="308" t="s">
        <v>183</v>
      </c>
      <c r="V7" s="309" t="s">
        <v>101</v>
      </c>
      <c r="W7" s="309" t="s">
        <v>102</v>
      </c>
      <c r="X7" s="309" t="s">
        <v>103</v>
      </c>
      <c r="Y7" s="309" t="s">
        <v>104</v>
      </c>
      <c r="Z7" s="310" t="s">
        <v>184</v>
      </c>
      <c r="AA7" s="310" t="s">
        <v>185</v>
      </c>
      <c r="AB7" s="311" t="s">
        <v>69</v>
      </c>
      <c r="AC7" s="311" t="s">
        <v>70</v>
      </c>
      <c r="AD7" s="312" t="s">
        <v>36</v>
      </c>
      <c r="AE7" s="357" t="s">
        <v>37</v>
      </c>
      <c r="AF7" s="86"/>
      <c r="AG7" s="86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</row>
    <row r="8" spans="1:48" ht="20" customHeight="1" x14ac:dyDescent="0.2">
      <c r="A8" s="343" t="str">
        <f>'QLD Oct 2022'!D2</f>
        <v>APT Brisbane South</v>
      </c>
      <c r="B8" s="207" t="str">
        <f>'QLD Oct 2022'!F2</f>
        <v>AGL</v>
      </c>
      <c r="C8" s="304" t="str">
        <f>'QLD Oct 2022'!G2</f>
        <v>Business Value Saver</v>
      </c>
      <c r="D8" s="296">
        <f>365*'QLD Oct 2022'!H2/100</f>
        <v>476.78954545454542</v>
      </c>
      <c r="E8" s="297">
        <f>IF('QLD Oct 2022'!AQ2=3,0.5,IF('QLD Oct 2022'!AQ2=2,0.33,0))</f>
        <v>0.5</v>
      </c>
      <c r="F8" s="297">
        <f>1-E8</f>
        <v>0.5</v>
      </c>
      <c r="G8" s="296">
        <f>IF('QLD Oct 2022'!K2="",($C$5*E8/'QLD Oct 2022'!AQ2*'QLD Oct 2022'!W2/100)*'QLD Oct 2022'!AQ2,IF($C$5*E8/'QLD Oct 2022'!AQ2&gt;='QLD Oct 2022'!L2,('QLD Oct 2022'!L2*'QLD Oct 2022'!W2/100)*'QLD Oct 2022'!AQ2,($C$5*E8/'QLD Oct 2022'!AQ2*'QLD Oct 2022'!W2/100)*'QLD Oct 2022'!AQ2))</f>
        <v>1440.9090909090908</v>
      </c>
      <c r="H8" s="296">
        <f>IF(AND('QLD Oct 2022'!L2&gt;0,'QLD Oct 2022'!M2&gt;0),IF($C$5*E8/'QLD Oct 2022'!AQ2&lt;'QLD Oct 2022'!L2,0,IF(($C$5*E8/'QLD Oct 2022'!AQ2-'QLD Oct 2022'!L2)&lt;=('QLD Oct 2022'!M2+'QLD Oct 2022'!L2),((($C$5*E8/'QLD Oct 2022'!AQ2-'QLD Oct 2022'!L2)*'QLD Oct 2022'!X2/100))*'QLD Oct 2022'!AQ2,((('QLD Oct 2022'!M2)*'QLD Oct 2022'!X2/100)*'QLD Oct 2022'!AQ2))),0)</f>
        <v>0</v>
      </c>
      <c r="I8" s="296">
        <f>IF(AND('QLD Oct 2022'!M2&gt;0,'QLD Oct 2022'!N2&gt;0),IF($C$5*E8/'QLD Oct 2022'!AQ2&lt;('QLD Oct 2022'!L2+'QLD Oct 2022'!M2),0,IF(($C$5*E8/'QLD Oct 2022'!AQ2-'QLD Oct 2022'!L2+'QLD Oct 2022'!M2)&lt;=('QLD Oct 2022'!L2+'QLD Oct 2022'!M2+'QLD Oct 2022'!N2),((($C$5*E8/'QLD Oct 2022'!AQ2-('QLD Oct 2022'!L2+'QLD Oct 2022'!M2))*'QLD Oct 2022'!Y2/100))*'QLD Oct 2022'!AQ2,('QLD Oct 2022'!N2*'QLD Oct 2022'!Y2/100)*'QLD Oct 2022'!AQ2)),0)</f>
        <v>0</v>
      </c>
      <c r="J8" s="296">
        <f>IF(AND('QLD Oct 2022'!N2&gt;0,'QLD Oct 2022'!O2&gt;0),IF($C$5*E8/'QLD Oct 2022'!AQ2&lt;('QLD Oct 2022'!L2+'QLD Oct 2022'!M2+'QLD Oct 2022'!N2),0,IF(($C$5*E8/'QLD Oct 2022'!AQ2-'QLD Oct 2022'!L2+'QLD Oct 2022'!M2+'QLD Oct 2022'!N2)&lt;=('QLD Oct 2022'!L2+'QLD Oct 2022'!M2+'QLD Oct 2022'!N2+'QLD Oct 2022'!O2),(($C$5*E8/'QLD Oct 2022'!AQ2-('QLD Oct 2022'!L2+'QLD Oct 2022'!M2+'QLD Oct 2022'!N2))*'QLD Oct 2022'!Z2/100)*'QLD Oct 2022'!AQ2,('QLD Oct 2022'!O2*'QLD Oct 2022'!Z2/100)*'QLD Oct 2022'!AQ2)),0)</f>
        <v>0</v>
      </c>
      <c r="K8" s="296">
        <f>IF(AND('QLD Oct 2022'!O2&gt;0,'QLD Oct 2022'!P2&gt;0),IF($C$5*E8/'QLD Oct 2022'!AQ2&lt;('QLD Oct 2022'!L2+'QLD Oct 2022'!M2+'QLD Oct 2022'!N2+'QLD Oct 2022'!O2),0,IF(($C$5*E8/'QLD Oct 2022'!AQ2-'QLD Oct 2022'!L2+'QLD Oct 2022'!M2+'QLD Oct 2022'!N2+'QLD Oct 2022'!O2)&lt;=('QLD Oct 2022'!L2+'QLD Oct 2022'!M2+'QLD Oct 2022'!N2+'QLD Oct 2022'!O2+'QLD Oct 2022'!P2),(($C$5*E8/'QLD Oct 2022'!AQ2-('QLD Oct 2022'!L2+'QLD Oct 2022'!M2+'QLD Oct 2022'!N2+'QLD Oct 2022'!O2))*'QLD Oct 2022'!AA2/100)*'QLD Oct 2022'!AQ2,('QLD Oct 2022'!P2*'QLD Oct 2022'!AA2/100)*'QLD Oct 2022'!AQ2)),0)</f>
        <v>0</v>
      </c>
      <c r="L8" s="296">
        <f>IF(AND('QLD Oct 2022'!P2&gt;0,'QLD Oct 2022'!O2&gt;0),IF(($C$5*E8/'QLD Oct 2022'!AQ2&lt;SUM('QLD Oct 2022'!L2:P2)),(0),($C$5*E8/'QLD Oct 2022'!AQ2-SUM('QLD Oct 2022'!L2:P2))*'QLD Oct 2022'!AB2/100)* 'QLD Oct 2022'!AQ2,IF(AND('QLD Oct 2022'!O2&gt;0,'QLD Oct 2022'!P2=""),IF(($C$5*E8/'QLD Oct 2022'!AQ2&lt; SUM('QLD Oct 2022'!L2:O2)),(0),($C$5*E8/'QLD Oct 2022'!AQ2-SUM('QLD Oct 2022'!L2:O2))*'QLD Oct 2022'!AA2/100)* 'QLD Oct 2022'!AQ2,IF(AND('QLD Oct 2022'!N2&gt;0,'QLD Oct 2022'!O2=""),IF(($C$5*E8/'QLD Oct 2022'!AQ2&lt; SUM('QLD Oct 2022'!L2:N2)),(0),($C$5*E8/'QLD Oct 2022'!AQ2-SUM('QLD Oct 2022'!L2:N2))*'QLD Oct 2022'!Z2/100)* 'QLD Oct 2022'!AQ2,IF(AND('QLD Oct 2022'!M2&gt;0,'QLD Oct 2022'!N2=""),IF(($C$5*E8/'QLD Oct 2022'!AQ2&lt;'QLD Oct 2022'!M2+'QLD Oct 2022'!L2),(0),(($C$5*E8/'QLD Oct 2022'!AQ2-('QLD Oct 2022'!M2+'QLD Oct 2022'!L2))*'QLD Oct 2022'!Y2/100))*'QLD Oct 2022'!AQ2,IF(AND('QLD Oct 2022'!L2&gt;0,'QLD Oct 2022'!M2=""&gt;0),IF(($C$5*E8/'QLD Oct 2022'!AQ2&lt;'QLD Oct 2022'!L2),(0),($C$5*E8/'QLD Oct 2022'!AQ2-'QLD Oct 2022'!L2)*'QLD Oct 2022'!X2/100)*'QLD Oct 2022'!AQ2,0)))))</f>
        <v>0</v>
      </c>
      <c r="M8" s="296">
        <f>IF('QLD Oct 2022'!K2="",($C$5*F8/'QLD Oct 2022'!AR2*'QLD Oct 2022'!AC2/100)*'QLD Oct 2022'!AR2,IF($C$5*F8/'QLD Oct 2022'!AR2&gt;='QLD Oct 2022'!L2,('QLD Oct 2022'!L2*'QLD Oct 2022'!AC2/100)*'QLD Oct 2022'!AR2,($C$5*F8/'QLD Oct 2022'!AR2*'QLD Oct 2022'!AC2/100)*'QLD Oct 2022'!AR2))</f>
        <v>1440.9090909090908</v>
      </c>
      <c r="N8" s="296">
        <f>IF(AND('QLD Oct 2022'!L2&gt;0,'QLD Oct 2022'!M2&gt;0),IF($C$5*F8/'QLD Oct 2022'!AR2&lt;'QLD Oct 2022'!L2,0,IF(($C$5*F8/'QLD Oct 2022'!AR2-'QLD Oct 2022'!L2)&lt;=('QLD Oct 2022'!M2+'QLD Oct 2022'!L2),((($C$5*F8/'QLD Oct 2022'!AR2-'QLD Oct 2022'!L2)*'QLD Oct 2022'!AD2/100))*'QLD Oct 2022'!AR2,((('QLD Oct 2022'!M2)*'QLD Oct 2022'!AD2/100)*'QLD Oct 2022'!AR2))),0)</f>
        <v>0</v>
      </c>
      <c r="O8" s="296">
        <f>IF(AND('QLD Oct 2022'!M2&gt;0,'QLD Oct 2022'!N2&gt;0),IF($C$5*F8/'QLD Oct 2022'!AR2&lt;('QLD Oct 2022'!L2+'QLD Oct 2022'!M2),0,IF(($C$5*F8/'QLD Oct 2022'!AR2-'QLD Oct 2022'!L2+'QLD Oct 2022'!M2)&lt;=('QLD Oct 2022'!L2+'QLD Oct 2022'!M2+'QLD Oct 2022'!N2),((($C$5*F8/'QLD Oct 2022'!AR2-('QLD Oct 2022'!L2+'QLD Oct 2022'!M2))*'QLD Oct 2022'!AE2/100))*'QLD Oct 2022'!AR2,('QLD Oct 2022'!N2*'QLD Oct 2022'!AE2/100)*'QLD Oct 2022'!AR2)),0)</f>
        <v>0</v>
      </c>
      <c r="P8" s="296">
        <f>IF(AND('QLD Oct 2022'!N2&gt;0,'QLD Oct 2022'!O2&gt;0),IF($C$5*F8/'QLD Oct 2022'!AR2&lt;('QLD Oct 2022'!L2+'QLD Oct 2022'!M2+'QLD Oct 2022'!N2),0,IF(($C$5*F8/'QLD Oct 2022'!AR2-'QLD Oct 2022'!L2+'QLD Oct 2022'!M2+'QLD Oct 2022'!N2)&lt;=('QLD Oct 2022'!L2+'QLD Oct 2022'!M2+'QLD Oct 2022'!N2+'QLD Oct 2022'!O2),(($C$5*F8/'QLD Oct 2022'!AR2-('QLD Oct 2022'!L2+'QLD Oct 2022'!M2+'QLD Oct 2022'!N2))*'QLD Oct 2022'!AF2/100)*'QLD Oct 2022'!AR2,('QLD Oct 2022'!O2*'QLD Oct 2022'!AF2/100)*'QLD Oct 2022'!AR2)),0)</f>
        <v>0</v>
      </c>
      <c r="Q8" s="296">
        <f>IF(AND('QLD Oct 2022'!P2&gt;0,'QLD Oct 2022'!P2&gt;0),IF($C$5*F8/'QLD Oct 2022'!AR2&lt;('QLD Oct 2022'!L2+'QLD Oct 2022'!M2+'QLD Oct 2022'!N2+'QLD Oct 2022'!O2),0,IF(($C$5*F8/'QLD Oct 2022'!AR2-'QLD Oct 2022'!L2+'QLD Oct 2022'!M2+'QLD Oct 2022'!N2+'QLD Oct 2022'!O2)&lt;=('QLD Oct 2022'!L2+'QLD Oct 2022'!M2+'QLD Oct 2022'!N2+'QLD Oct 2022'!O2+'QLD Oct 2022'!P2),(($C$5*F8/'QLD Oct 2022'!AR2-('QLD Oct 2022'!L2+'QLD Oct 2022'!M2+'QLD Oct 2022'!N2+'QLD Oct 2022'!O2))*'QLD Oct 2022'!AG2/100)*'QLD Oct 2022'!AR2,('QLD Oct 2022'!P2*'QLD Oct 2022'!AG2/100)*'QLD Oct 2022'!AR2)),0)</f>
        <v>0</v>
      </c>
      <c r="R8" s="296">
        <f>IF(AND('QLD Oct 2022'!P2&gt;0,'QLD Oct 2022'!O2&gt;0),IF(($C$5*F8/'QLD Oct 2022'!AR2&lt;SUM('QLD Oct 2022'!L2:P2)),(0),($C$5*F8/'QLD Oct 2022'!AR2-SUM('QLD Oct 2022'!L2:P2))*'QLD Oct 2022'!AB2/100)* 'QLD Oct 2022'!AR2,IF(AND('QLD Oct 2022'!O2&gt;0,'QLD Oct 2022'!P2=""),IF(($C$5*F8/'QLD Oct 2022'!AR2&lt; SUM('QLD Oct 2022'!L2:O2)),(0),($C$5*F8/'QLD Oct 2022'!AR2-SUM('QLD Oct 2022'!L2:O2))*'QLD Oct 2022'!AG2/100)* 'QLD Oct 2022'!AR2,IF(AND('QLD Oct 2022'!N2&gt;0,'QLD Oct 2022'!O2=""),IF(($C$5*F8/'QLD Oct 2022'!AR2&lt; SUM('QLD Oct 2022'!L2:N2)),(0),($C$5*F8/'QLD Oct 2022'!AR2-SUM('QLD Oct 2022'!L2:N2))*'QLD Oct 2022'!AF2/100)* 'QLD Oct 2022'!AR2,IF(AND('QLD Oct 2022'!M2&gt;0,'QLD Oct 2022'!N2=""),IF(($C$5*F8/'QLD Oct 2022'!AR2&lt;'QLD Oct 2022'!M2+'QLD Oct 2022'!L2),(0),(($C$5*F8/'QLD Oct 2022'!AR2-('QLD Oct 2022'!M2+'QLD Oct 2022'!L2))*'QLD Oct 2022'!AE2/100))*'QLD Oct 2022'!AR2,IF(AND('QLD Oct 2022'!L2&gt;0,'QLD Oct 2022'!M2=""&gt;0),IF(($C$5*F8/'QLD Oct 2022'!AR2&lt;'QLD Oct 2022'!L2),(0),($C$5*F8/'QLD Oct 2022'!AR2-'QLD Oct 2022'!L2)*'QLD Oct 2022'!AD2/100)*'QLD Oct 2022'!AR2,0)))))</f>
        <v>0</v>
      </c>
      <c r="S8" s="298">
        <f>SUM(G8:R8)</f>
        <v>2881.8181818181815</v>
      </c>
      <c r="T8" s="299">
        <f>S8+D8</f>
        <v>3358.6077272727271</v>
      </c>
      <c r="U8" s="300">
        <f>T8*1.1</f>
        <v>3694.4684999999999</v>
      </c>
      <c r="V8" s="114">
        <f>'QLD Oct 2022'!AT2</f>
        <v>0</v>
      </c>
      <c r="W8" s="114">
        <f>'QLD Oct 2022'!AU2</f>
        <v>0</v>
      </c>
      <c r="X8" s="114">
        <f>'QLD Oct 2022'!AV2</f>
        <v>0</v>
      </c>
      <c r="Y8" s="114">
        <f>'QLD Oct 2022'!AW2</f>
        <v>0</v>
      </c>
      <c r="Z8" s="301" t="str">
        <f>IF(SUM(V8:Y8)=0,"No discount",IF(V8&gt;0,"Guaranteed off bill",IF(W8&gt;0,"Guaranteed off usage",IF(X8&gt;0,"Pay-on-time off bill","Pay-on-time off usage"))))</f>
        <v>No discount</v>
      </c>
      <c r="AA8" s="301" t="str">
        <f>IF(OR(B8="Origin Energy",B8="Red Energy",B8="Powershop"),"Inclusive","Exclusive")</f>
        <v>Exclusive</v>
      </c>
      <c r="AB8" s="299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3358.6077272727271</v>
      </c>
      <c r="AC8" s="299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3358.6077272727271</v>
      </c>
      <c r="AD8" s="302">
        <f t="shared" ref="AD8:AE21" si="2">AB8*1.1</f>
        <v>3694.4684999999999</v>
      </c>
      <c r="AE8" s="358">
        <f t="shared" si="2"/>
        <v>3694.4684999999999</v>
      </c>
      <c r="AF8" s="86"/>
      <c r="AG8" s="86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ht="20" customHeight="1" x14ac:dyDescent="0.2">
      <c r="A9" s="341"/>
      <c r="B9" s="207" t="str">
        <f>'QLD Oct 2022'!F3</f>
        <v>Origin Energy</v>
      </c>
      <c r="C9" s="207" t="str">
        <f>'QLD Oct 2022'!G3</f>
        <v>Business Go Variable</v>
      </c>
      <c r="D9" s="296">
        <f>365*'QLD Oct 2022'!H3/100</f>
        <v>448.41909090909081</v>
      </c>
      <c r="E9" s="297">
        <f>IF('QLD Oct 2022'!AQ3=3,0.5,IF('QLD Oct 2022'!AQ3=2,0.33,0))</f>
        <v>0.5</v>
      </c>
      <c r="F9" s="297">
        <f t="shared" ref="F9:F21" si="3">1-E9</f>
        <v>0.5</v>
      </c>
      <c r="G9" s="296">
        <f>IF('QLD Oct 2022'!K3="",($C$5*E9/'QLD Oct 2022'!AQ3*'QLD Oct 2022'!W3/100)*'QLD Oct 2022'!AQ3,IF($C$5*E9/'QLD Oct 2022'!AQ3&gt;='QLD Oct 2022'!L3,('QLD Oct 2022'!L3*'QLD Oct 2022'!W3/100)*'QLD Oct 2022'!AQ3,($C$5*E9/'QLD Oct 2022'!AQ3*'QLD Oct 2022'!W3/100)*'QLD Oct 2022'!AQ3))</f>
        <v>1622.7272727272725</v>
      </c>
      <c r="H9" s="296">
        <f>IF(AND('QLD Oct 2022'!L3&gt;0,'QLD Oct 2022'!M3&gt;0),IF($C$5*E9/'QLD Oct 2022'!AQ3&lt;'QLD Oct 2022'!L3,0,IF(($C$5*E9/'QLD Oct 2022'!AQ3-'QLD Oct 2022'!L3)&lt;=('QLD Oct 2022'!M3+'QLD Oct 2022'!L3),((($C$5*E9/'QLD Oct 2022'!AQ3-'QLD Oct 2022'!L3)*'QLD Oct 2022'!X3/100))*'QLD Oct 2022'!AQ3,((('QLD Oct 2022'!M3)*'QLD Oct 2022'!X3/100)*'QLD Oct 2022'!AQ3))),0)</f>
        <v>0</v>
      </c>
      <c r="I9" s="296">
        <f>IF(AND('QLD Oct 2022'!M3&gt;0,'QLD Oct 2022'!N3&gt;0),IF($C$5*E9/'QLD Oct 2022'!AQ3&lt;('QLD Oct 2022'!L3+'QLD Oct 2022'!M3),0,IF(($C$5*E9/'QLD Oct 2022'!AQ3-'QLD Oct 2022'!L3+'QLD Oct 2022'!M3)&lt;=('QLD Oct 2022'!L3+'QLD Oct 2022'!M3+'QLD Oct 2022'!N3),((($C$5*E9/'QLD Oct 2022'!AQ3-('QLD Oct 2022'!L3+'QLD Oct 2022'!M3))*'QLD Oct 2022'!Y3/100))*'QLD Oct 2022'!AQ3,('QLD Oct 2022'!N3*'QLD Oct 2022'!Y3/100)*'QLD Oct 2022'!AQ3)),0)</f>
        <v>0</v>
      </c>
      <c r="J9" s="296">
        <f>IF(AND('QLD Oct 2022'!N3&gt;0,'QLD Oct 2022'!O3&gt;0),IF($C$5*E9/'QLD Oct 2022'!AQ3&lt;('QLD Oct 2022'!L3+'QLD Oct 2022'!M3+'QLD Oct 2022'!N3),0,IF(($C$5*E9/'QLD Oct 2022'!AQ3-'QLD Oct 2022'!L3+'QLD Oct 2022'!M3+'QLD Oct 2022'!N3)&lt;=('QLD Oct 2022'!L3+'QLD Oct 2022'!M3+'QLD Oct 2022'!N3+'QLD Oct 2022'!O3),(($C$5*E9/'QLD Oct 2022'!AQ3-('QLD Oct 2022'!L3+'QLD Oct 2022'!M3+'QLD Oct 2022'!N3))*'QLD Oct 2022'!Z3/100)*'QLD Oct 2022'!AQ3,('QLD Oct 2022'!O3*'QLD Oct 2022'!Z3/100)*'QLD Oct 2022'!AQ3)),0)</f>
        <v>0</v>
      </c>
      <c r="K9" s="296">
        <f>IF(AND('QLD Oct 2022'!O3&gt;0,'QLD Oct 2022'!P3&gt;0),IF($C$5*E9/'QLD Oct 2022'!AQ3&lt;('QLD Oct 2022'!L3+'QLD Oct 2022'!M3+'QLD Oct 2022'!N3+'QLD Oct 2022'!O3),0,IF(($C$5*E9/'QLD Oct 2022'!AQ3-'QLD Oct 2022'!L3+'QLD Oct 2022'!M3+'QLD Oct 2022'!N3+'QLD Oct 2022'!O3)&lt;=('QLD Oct 2022'!L3+'QLD Oct 2022'!M3+'QLD Oct 2022'!N3+'QLD Oct 2022'!O3+'QLD Oct 2022'!P3),(($C$5*E9/'QLD Oct 2022'!AQ3-('QLD Oct 2022'!L3+'QLD Oct 2022'!M3+'QLD Oct 2022'!N3+'QLD Oct 2022'!O3))*'QLD Oct 2022'!AA3/100)*'QLD Oct 2022'!AQ3,('QLD Oct 2022'!P3*'QLD Oct 2022'!AA3/100)*'QLD Oct 2022'!AQ3)),0)</f>
        <v>0</v>
      </c>
      <c r="L9" s="296">
        <f>IF(AND('QLD Oct 2022'!P3&gt;0,'QLD Oct 2022'!O3&gt;0),IF(($C$5*E9/'QLD Oct 2022'!AQ3&lt;SUM('QLD Oct 2022'!L3:P3)),(0),($C$5*E9/'QLD Oct 2022'!AQ3-SUM('QLD Oct 2022'!L3:P3))*'QLD Oct 2022'!AB3/100)* 'QLD Oct 2022'!AQ3,IF(AND('QLD Oct 2022'!O3&gt;0,'QLD Oct 2022'!P3=""),IF(($C$5*E9/'QLD Oct 2022'!AQ3&lt; SUM('QLD Oct 2022'!L3:O3)),(0),($C$5*E9/'QLD Oct 2022'!AQ3-SUM('QLD Oct 2022'!L3:O3))*'QLD Oct 2022'!AA3/100)* 'QLD Oct 2022'!AQ3,IF(AND('QLD Oct 2022'!N3&gt;0,'QLD Oct 2022'!O3=""),IF(($C$5*E9/'QLD Oct 2022'!AQ3&lt; SUM('QLD Oct 2022'!L3:N3)),(0),($C$5*E9/'QLD Oct 2022'!AQ3-SUM('QLD Oct 2022'!L3:N3))*'QLD Oct 2022'!Z3/100)* 'QLD Oct 2022'!AQ3,IF(AND('QLD Oct 2022'!M3&gt;0,'QLD Oct 2022'!N3=""),IF(($C$5*E9/'QLD Oct 2022'!AQ3&lt;'QLD Oct 2022'!M3+'QLD Oct 2022'!L3),(0),(($C$5*E9/'QLD Oct 2022'!AQ3-('QLD Oct 2022'!M3+'QLD Oct 2022'!L3))*'QLD Oct 2022'!Y3/100))*'QLD Oct 2022'!AQ3,IF(AND('QLD Oct 2022'!L3&gt;0,'QLD Oct 2022'!M3=""&gt;0),IF(($C$5*E9/'QLD Oct 2022'!AQ3&lt;'QLD Oct 2022'!L3),(0),($C$5*E9/'QLD Oct 2022'!AQ3-'QLD Oct 2022'!L3)*'QLD Oct 2022'!X3/100)*'QLD Oct 2022'!AQ3,0)))))</f>
        <v>0</v>
      </c>
      <c r="M9" s="296">
        <f>IF('QLD Oct 2022'!K3="",($C$5*F9/'QLD Oct 2022'!AR3*'QLD Oct 2022'!AC3/100)*'QLD Oct 2022'!AR3,IF($C$5*F9/'QLD Oct 2022'!AR3&gt;='QLD Oct 2022'!L3,('QLD Oct 2022'!L3*'QLD Oct 2022'!AC3/100)*'QLD Oct 2022'!AR3,($C$5*F9/'QLD Oct 2022'!AR3*'QLD Oct 2022'!AC3/100)*'QLD Oct 2022'!AR3))</f>
        <v>1622.7272727272725</v>
      </c>
      <c r="N9" s="296">
        <f>IF(AND('QLD Oct 2022'!L3&gt;0,'QLD Oct 2022'!M3&gt;0),IF($C$5*F9/'QLD Oct 2022'!AR3&lt;'QLD Oct 2022'!L3,0,IF(($C$5*F9/'QLD Oct 2022'!AR3-'QLD Oct 2022'!L3)&lt;=('QLD Oct 2022'!M3+'QLD Oct 2022'!L3),((($C$5*F9/'QLD Oct 2022'!AR3-'QLD Oct 2022'!L3)*'QLD Oct 2022'!AD3/100))*'QLD Oct 2022'!AR3,((('QLD Oct 2022'!M3)*'QLD Oct 2022'!AD3/100)*'QLD Oct 2022'!AR3))),0)</f>
        <v>0</v>
      </c>
      <c r="O9" s="296">
        <f>IF(AND('QLD Oct 2022'!M3&gt;0,'QLD Oct 2022'!N3&gt;0),IF($C$5*F9/'QLD Oct 2022'!AR3&lt;('QLD Oct 2022'!L3+'QLD Oct 2022'!M3),0,IF(($C$5*F9/'QLD Oct 2022'!AR3-'QLD Oct 2022'!L3+'QLD Oct 2022'!M3)&lt;=('QLD Oct 2022'!L3+'QLD Oct 2022'!M3+'QLD Oct 2022'!N3),((($C$5*F9/'QLD Oct 2022'!AR3-('QLD Oct 2022'!L3+'QLD Oct 2022'!M3))*'QLD Oct 2022'!AE3/100))*'QLD Oct 2022'!AR3,('QLD Oct 2022'!N3*'QLD Oct 2022'!AE3/100)*'QLD Oct 2022'!AR3)),0)</f>
        <v>0</v>
      </c>
      <c r="P9" s="296">
        <f>IF(AND('QLD Oct 2022'!N3&gt;0,'QLD Oct 2022'!O3&gt;0),IF($C$5*F9/'QLD Oct 2022'!AR3&lt;('QLD Oct 2022'!L3+'QLD Oct 2022'!M3+'QLD Oct 2022'!N3),0,IF(($C$5*F9/'QLD Oct 2022'!AR3-'QLD Oct 2022'!L3+'QLD Oct 2022'!M3+'QLD Oct 2022'!N3)&lt;=('QLD Oct 2022'!L3+'QLD Oct 2022'!M3+'QLD Oct 2022'!N3+'QLD Oct 2022'!O3),(($C$5*F9/'QLD Oct 2022'!AR3-('QLD Oct 2022'!L3+'QLD Oct 2022'!M3+'QLD Oct 2022'!N3))*'QLD Oct 2022'!AF3/100)*'QLD Oct 2022'!AR3,('QLD Oct 2022'!O3*'QLD Oct 2022'!AF3/100)*'QLD Oct 2022'!AR3)),0)</f>
        <v>0</v>
      </c>
      <c r="Q9" s="296">
        <f>IF(AND('QLD Oct 2022'!P3&gt;0,'QLD Oct 2022'!P3&gt;0),IF($C$5*F9/'QLD Oct 2022'!AR3&lt;('QLD Oct 2022'!L3+'QLD Oct 2022'!M3+'QLD Oct 2022'!N3+'QLD Oct 2022'!O3),0,IF(($C$5*F9/'QLD Oct 2022'!AR3-'QLD Oct 2022'!L3+'QLD Oct 2022'!M3+'QLD Oct 2022'!N3+'QLD Oct 2022'!O3)&lt;=('QLD Oct 2022'!L3+'QLD Oct 2022'!M3+'QLD Oct 2022'!N3+'QLD Oct 2022'!O3+'QLD Oct 2022'!P3),(($C$5*F9/'QLD Oct 2022'!AR3-('QLD Oct 2022'!L3+'QLD Oct 2022'!M3+'QLD Oct 2022'!N3+'QLD Oct 2022'!O3))*'QLD Oct 2022'!AG3/100)*'QLD Oct 2022'!AR3,('QLD Oct 2022'!P3*'QLD Oct 2022'!AG3/100)*'QLD Oct 2022'!AR3)),0)</f>
        <v>0</v>
      </c>
      <c r="R9" s="296">
        <f>IF(AND('QLD Oct 2022'!P3&gt;0,'QLD Oct 2022'!O3&gt;0),IF(($C$5*F9/'QLD Oct 2022'!AR3&lt;SUM('QLD Oct 2022'!L3:P3)),(0),($C$5*F9/'QLD Oct 2022'!AR3-SUM('QLD Oct 2022'!L3:P3))*'QLD Oct 2022'!AB3/100)* 'QLD Oct 2022'!AR3,IF(AND('QLD Oct 2022'!O3&gt;0,'QLD Oct 2022'!P3=""),IF(($C$5*F9/'QLD Oct 2022'!AR3&lt; SUM('QLD Oct 2022'!L3:O3)),(0),($C$5*F9/'QLD Oct 2022'!AR3-SUM('QLD Oct 2022'!L3:O3))*'QLD Oct 2022'!AG3/100)* 'QLD Oct 2022'!AR3,IF(AND('QLD Oct 2022'!N3&gt;0,'QLD Oct 2022'!O3=""),IF(($C$5*F9/'QLD Oct 2022'!AR3&lt; SUM('QLD Oct 2022'!L3:N3)),(0),($C$5*F9/'QLD Oct 2022'!AR3-SUM('QLD Oct 2022'!L3:N3))*'QLD Oct 2022'!AF3/100)* 'QLD Oct 2022'!AR3,IF(AND('QLD Oct 2022'!M3&gt;0,'QLD Oct 2022'!N3=""),IF(($C$5*F9/'QLD Oct 2022'!AR3&lt;'QLD Oct 2022'!M3+'QLD Oct 2022'!L3),(0),(($C$5*F9/'QLD Oct 2022'!AR3-('QLD Oct 2022'!M3+'QLD Oct 2022'!L3))*'QLD Oct 2022'!AE3/100))*'QLD Oct 2022'!AR3,IF(AND('QLD Oct 2022'!L3&gt;0,'QLD Oct 2022'!M3=""&gt;0),IF(($C$5*F9/'QLD Oct 2022'!AR3&lt;'QLD Oct 2022'!L3),(0),($C$5*F9/'QLD Oct 2022'!AR3-'QLD Oct 2022'!L3)*'QLD Oct 2022'!AD3/100)*'QLD Oct 2022'!AR3,0)))))</f>
        <v>0</v>
      </c>
      <c r="S9" s="298">
        <f t="shared" ref="S9:S20" si="4">SUM(G9:R9)</f>
        <v>3245.454545454545</v>
      </c>
      <c r="T9" s="299">
        <f t="shared" ref="T9:T21" si="5">S9+D9</f>
        <v>3693.8736363636358</v>
      </c>
      <c r="U9" s="300">
        <f t="shared" ref="U9:U21" si="6">T9*1.1</f>
        <v>4063.2609999999995</v>
      </c>
      <c r="V9" s="114">
        <f>'QLD Oct 2022'!AT3</f>
        <v>0</v>
      </c>
      <c r="W9" s="114">
        <f>'QLD Oct 2022'!AU3</f>
        <v>0</v>
      </c>
      <c r="X9" s="114">
        <f>'QLD Oct 2022'!AV3</f>
        <v>0</v>
      </c>
      <c r="Y9" s="114">
        <f>'QLD Oct 2022'!AW3</f>
        <v>0</v>
      </c>
      <c r="Z9" s="301" t="str">
        <f t="shared" ref="Z9:Z21" si="7">IF(SUM(V9:Y9)=0,"No discount",IF(V9&gt;0,"Guaranteed off bill",IF(W9&gt;0,"Guaranteed off usage",IF(X9&gt;0,"Pay-on-time off bill","Pay-on-time off usage"))))</f>
        <v>No discount</v>
      </c>
      <c r="AA9" s="301" t="str">
        <f t="shared" ref="AA9:AA21" si="8">IF(OR(B9="Origin Energy",B9="Red Energy",B9="Powershop"),"Inclusive","Exclusive")</f>
        <v>Inclusive</v>
      </c>
      <c r="AB9" s="299">
        <f t="shared" si="0"/>
        <v>3693.8736363636358</v>
      </c>
      <c r="AC9" s="299">
        <f t="shared" si="1"/>
        <v>3693.8736363636358</v>
      </c>
      <c r="AD9" s="302">
        <f t="shared" si="2"/>
        <v>4063.2609999999995</v>
      </c>
      <c r="AE9" s="358">
        <f t="shared" si="2"/>
        <v>4063.2609999999995</v>
      </c>
      <c r="AF9" s="86"/>
      <c r="AG9" s="86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20" customHeight="1" x14ac:dyDescent="0.2">
      <c r="A10" s="341"/>
      <c r="B10" s="207" t="str">
        <f>'QLD Oct 2022'!F4</f>
        <v>Red Energy</v>
      </c>
      <c r="C10" s="207" t="str">
        <f>'QLD Oct 2022'!G4</f>
        <v>Business Saver</v>
      </c>
      <c r="D10" s="296">
        <f>365*'QLD Oct 2022'!H4/100</f>
        <v>445.29999999999995</v>
      </c>
      <c r="E10" s="297">
        <f>IF('QLD Oct 2022'!AQ4=3,0.5,IF('QLD Oct 2022'!AQ4=2,0.33,0))</f>
        <v>0.5</v>
      </c>
      <c r="F10" s="297">
        <f t="shared" si="3"/>
        <v>0.5</v>
      </c>
      <c r="G10" s="296">
        <f>IF('QLD Oct 2022'!K4="",($C$5*E10/'QLD Oct 2022'!AQ4*'QLD Oct 2022'!W4/100)*'QLD Oct 2022'!AQ4,IF($C$5*E10/'QLD Oct 2022'!AQ4&gt;='QLD Oct 2022'!L4,('QLD Oct 2022'!L4*'QLD Oct 2022'!W4/100)*'QLD Oct 2022'!AQ4,($C$5*E10/'QLD Oct 2022'!AQ4*'QLD Oct 2022'!W4/100)*'QLD Oct 2022'!AQ4))</f>
        <v>1795.4545454545455</v>
      </c>
      <c r="H10" s="296">
        <f>IF(AND('QLD Oct 2022'!L4&gt;0,'QLD Oct 2022'!M4&gt;0),IF($C$5*E10/'QLD Oct 2022'!AQ4&lt;'QLD Oct 2022'!L4,0,IF(($C$5*E10/'QLD Oct 2022'!AQ4-'QLD Oct 2022'!L4)&lt;=('QLD Oct 2022'!M4+'QLD Oct 2022'!L4),((($C$5*E10/'QLD Oct 2022'!AQ4-'QLD Oct 2022'!L4)*'QLD Oct 2022'!X4/100))*'QLD Oct 2022'!AQ4,((('QLD Oct 2022'!M4)*'QLD Oct 2022'!X4/100)*'QLD Oct 2022'!AQ4))),0)</f>
        <v>0</v>
      </c>
      <c r="I10" s="296">
        <f>IF(AND('QLD Oct 2022'!M4&gt;0,'QLD Oct 2022'!N4&gt;0),IF($C$5*E10/'QLD Oct 2022'!AQ4&lt;('QLD Oct 2022'!L4+'QLD Oct 2022'!M4),0,IF(($C$5*E10/'QLD Oct 2022'!AQ4-'QLD Oct 2022'!L4+'QLD Oct 2022'!M4)&lt;=('QLD Oct 2022'!L4+'QLD Oct 2022'!M4+'QLD Oct 2022'!N4),((($C$5*E10/'QLD Oct 2022'!AQ4-('QLD Oct 2022'!L4+'QLD Oct 2022'!M4))*'QLD Oct 2022'!Y4/100))*'QLD Oct 2022'!AQ4,('QLD Oct 2022'!N4*'QLD Oct 2022'!Y4/100)*'QLD Oct 2022'!AQ4)),0)</f>
        <v>0</v>
      </c>
      <c r="J10" s="296">
        <f>IF(AND('QLD Oct 2022'!N4&gt;0,'QLD Oct 2022'!O4&gt;0),IF($C$5*E10/'QLD Oct 2022'!AQ4&lt;('QLD Oct 2022'!L4+'QLD Oct 2022'!M4+'QLD Oct 2022'!N4),0,IF(($C$5*E10/'QLD Oct 2022'!AQ4-'QLD Oct 2022'!L4+'QLD Oct 2022'!M4+'QLD Oct 2022'!N4)&lt;=('QLD Oct 2022'!L4+'QLD Oct 2022'!M4+'QLD Oct 2022'!N4+'QLD Oct 2022'!O4),(($C$5*E10/'QLD Oct 2022'!AQ4-('QLD Oct 2022'!L4+'QLD Oct 2022'!M4+'QLD Oct 2022'!N4))*'QLD Oct 2022'!Z4/100)*'QLD Oct 2022'!AQ4,('QLD Oct 2022'!O4*'QLD Oct 2022'!Z4/100)*'QLD Oct 2022'!AQ4)),0)</f>
        <v>0</v>
      </c>
      <c r="K10" s="296">
        <f>IF(AND('QLD Oct 2022'!O4&gt;0,'QLD Oct 2022'!P4&gt;0),IF($C$5*E10/'QLD Oct 2022'!AQ4&lt;('QLD Oct 2022'!L4+'QLD Oct 2022'!M4+'QLD Oct 2022'!N4+'QLD Oct 2022'!O4),0,IF(($C$5*E10/'QLD Oct 2022'!AQ4-'QLD Oct 2022'!L4+'QLD Oct 2022'!M4+'QLD Oct 2022'!N4+'QLD Oct 2022'!O4)&lt;=('QLD Oct 2022'!L4+'QLD Oct 2022'!M4+'QLD Oct 2022'!N4+'QLD Oct 2022'!O4+'QLD Oct 2022'!P4),(($C$5*E10/'QLD Oct 2022'!AQ4-('QLD Oct 2022'!L4+'QLD Oct 2022'!M4+'QLD Oct 2022'!N4+'QLD Oct 2022'!O4))*'QLD Oct 2022'!AA4/100)*'QLD Oct 2022'!AQ4,('QLD Oct 2022'!P4*'QLD Oct 2022'!AA4/100)*'QLD Oct 2022'!AQ4)),0)</f>
        <v>0</v>
      </c>
      <c r="L10" s="296">
        <f>IF(AND('QLD Oct 2022'!P4&gt;0,'QLD Oct 2022'!O4&gt;0),IF(($C$5*E10/'QLD Oct 2022'!AQ4&lt;SUM('QLD Oct 2022'!L4:P4)),(0),($C$5*E10/'QLD Oct 2022'!AQ4-SUM('QLD Oct 2022'!L4:P4))*'QLD Oct 2022'!AB4/100)* 'QLD Oct 2022'!AQ4,IF(AND('QLD Oct 2022'!O4&gt;0,'QLD Oct 2022'!P4=""),IF(($C$5*E10/'QLD Oct 2022'!AQ4&lt; SUM('QLD Oct 2022'!L4:O4)),(0),($C$5*E10/'QLD Oct 2022'!AQ4-SUM('QLD Oct 2022'!L4:O4))*'QLD Oct 2022'!AA4/100)* 'QLD Oct 2022'!AQ4,IF(AND('QLD Oct 2022'!N4&gt;0,'QLD Oct 2022'!O4=""),IF(($C$5*E10/'QLD Oct 2022'!AQ4&lt; SUM('QLD Oct 2022'!L4:N4)),(0),($C$5*E10/'QLD Oct 2022'!AQ4-SUM('QLD Oct 2022'!L4:N4))*'QLD Oct 2022'!Z4/100)* 'QLD Oct 2022'!AQ4,IF(AND('QLD Oct 2022'!M4&gt;0,'QLD Oct 2022'!N4=""),IF(($C$5*E10/'QLD Oct 2022'!AQ4&lt;'QLD Oct 2022'!M4+'QLD Oct 2022'!L4),(0),(($C$5*E10/'QLD Oct 2022'!AQ4-('QLD Oct 2022'!M4+'QLD Oct 2022'!L4))*'QLD Oct 2022'!Y4/100))*'QLD Oct 2022'!AQ4,IF(AND('QLD Oct 2022'!L4&gt;0,'QLD Oct 2022'!M4=""&gt;0),IF(($C$5*E10/'QLD Oct 2022'!AQ4&lt;'QLD Oct 2022'!L4),(0),($C$5*E10/'QLD Oct 2022'!AQ4-'QLD Oct 2022'!L4)*'QLD Oct 2022'!X4/100)*'QLD Oct 2022'!AQ4,0)))))</f>
        <v>0</v>
      </c>
      <c r="M10" s="296">
        <f>IF('QLD Oct 2022'!K4="",($C$5*F10/'QLD Oct 2022'!AR4*'QLD Oct 2022'!AC4/100)*'QLD Oct 2022'!AR4,IF($C$5*F10/'QLD Oct 2022'!AR4&gt;='QLD Oct 2022'!L4,('QLD Oct 2022'!L4*'QLD Oct 2022'!AC4/100)*'QLD Oct 2022'!AR4,($C$5*F10/'QLD Oct 2022'!AR4*'QLD Oct 2022'!AC4/100)*'QLD Oct 2022'!AR4))</f>
        <v>1795.4545454545455</v>
      </c>
      <c r="N10" s="296">
        <f>IF(AND('QLD Oct 2022'!L4&gt;0,'QLD Oct 2022'!M4&gt;0),IF($C$5*F10/'QLD Oct 2022'!AR4&lt;'QLD Oct 2022'!L4,0,IF(($C$5*F10/'QLD Oct 2022'!AR4-'QLD Oct 2022'!L4)&lt;=('QLD Oct 2022'!M4+'QLD Oct 2022'!L4),((($C$5*F10/'QLD Oct 2022'!AR4-'QLD Oct 2022'!L4)*'QLD Oct 2022'!AD4/100))*'QLD Oct 2022'!AR4,((('QLD Oct 2022'!M4)*'QLD Oct 2022'!AD4/100)*'QLD Oct 2022'!AR4))),0)</f>
        <v>0</v>
      </c>
      <c r="O10" s="296">
        <f>IF(AND('QLD Oct 2022'!M4&gt;0,'QLD Oct 2022'!N4&gt;0),IF($C$5*F10/'QLD Oct 2022'!AR4&lt;('QLD Oct 2022'!L4+'QLD Oct 2022'!M4),0,IF(($C$5*F10/'QLD Oct 2022'!AR4-'QLD Oct 2022'!L4+'QLD Oct 2022'!M4)&lt;=('QLD Oct 2022'!L4+'QLD Oct 2022'!M4+'QLD Oct 2022'!N4),((($C$5*F10/'QLD Oct 2022'!AR4-('QLD Oct 2022'!L4+'QLD Oct 2022'!M4))*'QLD Oct 2022'!AE4/100))*'QLD Oct 2022'!AR4,('QLD Oct 2022'!N4*'QLD Oct 2022'!AE4/100)*'QLD Oct 2022'!AR4)),0)</f>
        <v>0</v>
      </c>
      <c r="P10" s="296">
        <f>IF(AND('QLD Oct 2022'!N4&gt;0,'QLD Oct 2022'!O4&gt;0),IF($C$5*F10/'QLD Oct 2022'!AR4&lt;('QLD Oct 2022'!L4+'QLD Oct 2022'!M4+'QLD Oct 2022'!N4),0,IF(($C$5*F10/'QLD Oct 2022'!AR4-'QLD Oct 2022'!L4+'QLD Oct 2022'!M4+'QLD Oct 2022'!N4)&lt;=('QLD Oct 2022'!L4+'QLD Oct 2022'!M4+'QLD Oct 2022'!N4+'QLD Oct 2022'!O4),(($C$5*F10/'QLD Oct 2022'!AR4-('QLD Oct 2022'!L4+'QLD Oct 2022'!M4+'QLD Oct 2022'!N4))*'QLD Oct 2022'!AF4/100)*'QLD Oct 2022'!AR4,('QLD Oct 2022'!O4*'QLD Oct 2022'!AF4/100)*'QLD Oct 2022'!AR4)),0)</f>
        <v>0</v>
      </c>
      <c r="Q10" s="296">
        <f>IF(AND('QLD Oct 2022'!P4&gt;0,'QLD Oct 2022'!P4&gt;0),IF($C$5*F10/'QLD Oct 2022'!AR4&lt;('QLD Oct 2022'!L4+'QLD Oct 2022'!M4+'QLD Oct 2022'!N4+'QLD Oct 2022'!O4),0,IF(($C$5*F10/'QLD Oct 2022'!AR4-'QLD Oct 2022'!L4+'QLD Oct 2022'!M4+'QLD Oct 2022'!N4+'QLD Oct 2022'!O4)&lt;=('QLD Oct 2022'!L4+'QLD Oct 2022'!M4+'QLD Oct 2022'!N4+'QLD Oct 2022'!O4+'QLD Oct 2022'!P4),(($C$5*F10/'QLD Oct 2022'!AR4-('QLD Oct 2022'!L4+'QLD Oct 2022'!M4+'QLD Oct 2022'!N4+'QLD Oct 2022'!O4))*'QLD Oct 2022'!AG4/100)*'QLD Oct 2022'!AR4,('QLD Oct 2022'!P4*'QLD Oct 2022'!AG4/100)*'QLD Oct 2022'!AR4)),0)</f>
        <v>0</v>
      </c>
      <c r="R10" s="296">
        <f>IF(AND('QLD Oct 2022'!P4&gt;0,'QLD Oct 2022'!O4&gt;0),IF(($C$5*F10/'QLD Oct 2022'!AR4&lt;SUM('QLD Oct 2022'!L4:P4)),(0),($C$5*F10/'QLD Oct 2022'!AR4-SUM('QLD Oct 2022'!L4:P4))*'QLD Oct 2022'!AB4/100)* 'QLD Oct 2022'!AR4,IF(AND('QLD Oct 2022'!O4&gt;0,'QLD Oct 2022'!P4=""),IF(($C$5*F10/'QLD Oct 2022'!AR4&lt; SUM('QLD Oct 2022'!L4:O4)),(0),($C$5*F10/'QLD Oct 2022'!AR4-SUM('QLD Oct 2022'!L4:O4))*'QLD Oct 2022'!AG4/100)* 'QLD Oct 2022'!AR4,IF(AND('QLD Oct 2022'!N4&gt;0,'QLD Oct 2022'!O4=""),IF(($C$5*F10/'QLD Oct 2022'!AR4&lt; SUM('QLD Oct 2022'!L4:N4)),(0),($C$5*F10/'QLD Oct 2022'!AR4-SUM('QLD Oct 2022'!L4:N4))*'QLD Oct 2022'!AF4/100)* 'QLD Oct 2022'!AR4,IF(AND('QLD Oct 2022'!M4&gt;0,'QLD Oct 2022'!N4=""),IF(($C$5*F10/'QLD Oct 2022'!AR4&lt;'QLD Oct 2022'!M4+'QLD Oct 2022'!L4),(0),(($C$5*F10/'QLD Oct 2022'!AR4-('QLD Oct 2022'!M4+'QLD Oct 2022'!L4))*'QLD Oct 2022'!AE4/100))*'QLD Oct 2022'!AR4,IF(AND('QLD Oct 2022'!L4&gt;0,'QLD Oct 2022'!M4=""&gt;0),IF(($C$5*F10/'QLD Oct 2022'!AR4&lt;'QLD Oct 2022'!L4),(0),($C$5*F10/'QLD Oct 2022'!AR4-'QLD Oct 2022'!L4)*'QLD Oct 2022'!AD4/100)*'QLD Oct 2022'!AR4,0)))))</f>
        <v>0</v>
      </c>
      <c r="S10" s="298">
        <f t="shared" si="4"/>
        <v>3590.909090909091</v>
      </c>
      <c r="T10" s="299">
        <f t="shared" si="5"/>
        <v>4036.2090909090912</v>
      </c>
      <c r="U10" s="300">
        <f t="shared" si="6"/>
        <v>4439.8300000000008</v>
      </c>
      <c r="V10" s="114">
        <f>'QLD Oct 2022'!AT4</f>
        <v>0</v>
      </c>
      <c r="W10" s="114">
        <f>'QLD Oct 2022'!AU4</f>
        <v>0</v>
      </c>
      <c r="X10" s="114">
        <f>'QLD Oct 2022'!AV4</f>
        <v>0</v>
      </c>
      <c r="Y10" s="114">
        <f>'QLD Oct 2022'!AW4</f>
        <v>0</v>
      </c>
      <c r="Z10" s="301" t="str">
        <f t="shared" si="7"/>
        <v>No discount</v>
      </c>
      <c r="AA10" s="301" t="str">
        <f t="shared" si="8"/>
        <v>Inclusive</v>
      </c>
      <c r="AB10" s="299">
        <f t="shared" si="0"/>
        <v>4036.2090909090912</v>
      </c>
      <c r="AC10" s="299">
        <f t="shared" si="1"/>
        <v>4036.2090909090912</v>
      </c>
      <c r="AD10" s="302">
        <f t="shared" si="2"/>
        <v>4439.8300000000008</v>
      </c>
      <c r="AE10" s="358">
        <f t="shared" si="2"/>
        <v>4439.8300000000008</v>
      </c>
      <c r="AF10" s="86"/>
      <c r="AG10" s="86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</row>
    <row r="11" spans="1:48" ht="20" customHeight="1" x14ac:dyDescent="0.2">
      <c r="A11" s="341"/>
      <c r="B11" s="207" t="str">
        <f>'QLD Oct 2022'!F5</f>
        <v>Covau</v>
      </c>
      <c r="C11" s="207" t="str">
        <f>'QLD Oct 2022'!G5</f>
        <v>Freedom</v>
      </c>
      <c r="D11" s="296">
        <f>365*'QLD Oct 2022'!H5/100</f>
        <v>459.89999999999992</v>
      </c>
      <c r="E11" s="297">
        <f>IF('QLD Oct 2022'!AQ5=3,0.5,IF('QLD Oct 2022'!AQ5=2,0.33,0))</f>
        <v>0.5</v>
      </c>
      <c r="F11" s="297">
        <f t="shared" si="3"/>
        <v>0.5</v>
      </c>
      <c r="G11" s="296">
        <f>IF('QLD Oct 2022'!K5="",($C$5*E11/'QLD Oct 2022'!AQ5*'QLD Oct 2022'!W5/100)*'QLD Oct 2022'!AQ5,IF($C$5*E11/'QLD Oct 2022'!AQ5&gt;='QLD Oct 2022'!L5,('QLD Oct 2022'!L5*'QLD Oct 2022'!W5/100)*'QLD Oct 2022'!AQ5,($C$5*E11/'QLD Oct 2022'!AQ5*'QLD Oct 2022'!W5/100)*'QLD Oct 2022'!AQ5))</f>
        <v>2359.090909090909</v>
      </c>
      <c r="H11" s="296">
        <f>IF(AND('QLD Oct 2022'!L5&gt;0,'QLD Oct 2022'!M5&gt;0),IF($C$5*E11/'QLD Oct 2022'!AQ5&lt;'QLD Oct 2022'!L5,0,IF(($C$5*E11/'QLD Oct 2022'!AQ5-'QLD Oct 2022'!L5)&lt;=('QLD Oct 2022'!M5+'QLD Oct 2022'!L5),((($C$5*E11/'QLD Oct 2022'!AQ5-'QLD Oct 2022'!L5)*'QLD Oct 2022'!X5/100))*'QLD Oct 2022'!AQ5,((('QLD Oct 2022'!M5)*'QLD Oct 2022'!X5/100)*'QLD Oct 2022'!AQ5))),0)</f>
        <v>0</v>
      </c>
      <c r="I11" s="296">
        <f>IF(AND('QLD Oct 2022'!M5&gt;0,'QLD Oct 2022'!N5&gt;0),IF($C$5*E11/'QLD Oct 2022'!AQ5&lt;('QLD Oct 2022'!L5+'QLD Oct 2022'!M5),0,IF(($C$5*E11/'QLD Oct 2022'!AQ5-'QLD Oct 2022'!L5+'QLD Oct 2022'!M5)&lt;=('QLD Oct 2022'!L5+'QLD Oct 2022'!M5+'QLD Oct 2022'!N5),((($C$5*E11/'QLD Oct 2022'!AQ5-('QLD Oct 2022'!L5+'QLD Oct 2022'!M5))*'QLD Oct 2022'!Y5/100))*'QLD Oct 2022'!AQ5,('QLD Oct 2022'!N5*'QLD Oct 2022'!Y5/100)*'QLD Oct 2022'!AQ5)),0)</f>
        <v>0</v>
      </c>
      <c r="J11" s="296">
        <f>IF(AND('QLD Oct 2022'!N5&gt;0,'QLD Oct 2022'!O5&gt;0),IF($C$5*E11/'QLD Oct 2022'!AQ5&lt;('QLD Oct 2022'!L5+'QLD Oct 2022'!M5+'QLD Oct 2022'!N5),0,IF(($C$5*E11/'QLD Oct 2022'!AQ5-'QLD Oct 2022'!L5+'QLD Oct 2022'!M5+'QLD Oct 2022'!N5)&lt;=('QLD Oct 2022'!L5+'QLD Oct 2022'!M5+'QLD Oct 2022'!N5+'QLD Oct 2022'!O5),(($C$5*E11/'QLD Oct 2022'!AQ5-('QLD Oct 2022'!L5+'QLD Oct 2022'!M5+'QLD Oct 2022'!N5))*'QLD Oct 2022'!Z5/100)*'QLD Oct 2022'!AQ5,('QLD Oct 2022'!O5*'QLD Oct 2022'!Z5/100)*'QLD Oct 2022'!AQ5)),0)</f>
        <v>0</v>
      </c>
      <c r="K11" s="296">
        <f>IF(AND('QLD Oct 2022'!O5&gt;0,'QLD Oct 2022'!P5&gt;0),IF($C$5*E11/'QLD Oct 2022'!AQ5&lt;('QLD Oct 2022'!L5+'QLD Oct 2022'!M5+'QLD Oct 2022'!N5+'QLD Oct 2022'!O5),0,IF(($C$5*E11/'QLD Oct 2022'!AQ5-'QLD Oct 2022'!L5+'QLD Oct 2022'!M5+'QLD Oct 2022'!N5+'QLD Oct 2022'!O5)&lt;=('QLD Oct 2022'!L5+'QLD Oct 2022'!M5+'QLD Oct 2022'!N5+'QLD Oct 2022'!O5+'QLD Oct 2022'!P5),(($C$5*E11/'QLD Oct 2022'!AQ5-('QLD Oct 2022'!L5+'QLD Oct 2022'!M5+'QLD Oct 2022'!N5+'QLD Oct 2022'!O5))*'QLD Oct 2022'!AA5/100)*'QLD Oct 2022'!AQ5,('QLD Oct 2022'!P5*'QLD Oct 2022'!AA5/100)*'QLD Oct 2022'!AQ5)),0)</f>
        <v>0</v>
      </c>
      <c r="L11" s="296">
        <f>IF(AND('QLD Oct 2022'!P5&gt;0,'QLD Oct 2022'!O5&gt;0),IF(($C$5*E11/'QLD Oct 2022'!AQ5&lt;SUM('QLD Oct 2022'!L5:P5)),(0),($C$5*E11/'QLD Oct 2022'!AQ5-SUM('QLD Oct 2022'!L5:P5))*'QLD Oct 2022'!AB5/100)* 'QLD Oct 2022'!AQ5,IF(AND('QLD Oct 2022'!O5&gt;0,'QLD Oct 2022'!P5=""),IF(($C$5*E11/'QLD Oct 2022'!AQ5&lt; SUM('QLD Oct 2022'!L5:O5)),(0),($C$5*E11/'QLD Oct 2022'!AQ5-SUM('QLD Oct 2022'!L5:O5))*'QLD Oct 2022'!AA5/100)* 'QLD Oct 2022'!AQ5,IF(AND('QLD Oct 2022'!N5&gt;0,'QLD Oct 2022'!O5=""),IF(($C$5*E11/'QLD Oct 2022'!AQ5&lt; SUM('QLD Oct 2022'!L5:N5)),(0),($C$5*E11/'QLD Oct 2022'!AQ5-SUM('QLD Oct 2022'!L5:N5))*'QLD Oct 2022'!Z5/100)* 'QLD Oct 2022'!AQ5,IF(AND('QLD Oct 2022'!M5&gt;0,'QLD Oct 2022'!N5=""),IF(($C$5*E11/'QLD Oct 2022'!AQ5&lt;'QLD Oct 2022'!M5+'QLD Oct 2022'!L5),(0),(($C$5*E11/'QLD Oct 2022'!AQ5-('QLD Oct 2022'!M5+'QLD Oct 2022'!L5))*'QLD Oct 2022'!Y5/100))*'QLD Oct 2022'!AQ5,IF(AND('QLD Oct 2022'!L5&gt;0,'QLD Oct 2022'!M5=""&gt;0),IF(($C$5*E11/'QLD Oct 2022'!AQ5&lt;'QLD Oct 2022'!L5),(0),($C$5*E11/'QLD Oct 2022'!AQ5-'QLD Oct 2022'!L5)*'QLD Oct 2022'!X5/100)*'QLD Oct 2022'!AQ5,0)))))</f>
        <v>0</v>
      </c>
      <c r="M11" s="296">
        <f>IF('QLD Oct 2022'!K5="",($C$5*F11/'QLD Oct 2022'!AR5*'QLD Oct 2022'!AC5/100)*'QLD Oct 2022'!AR5,IF($C$5*F11/'QLD Oct 2022'!AR5&gt;='QLD Oct 2022'!L5,('QLD Oct 2022'!L5*'QLD Oct 2022'!AC5/100)*'QLD Oct 2022'!AR5,($C$5*F11/'QLD Oct 2022'!AR5*'QLD Oct 2022'!AC5/100)*'QLD Oct 2022'!AR5))</f>
        <v>2359.090909090909</v>
      </c>
      <c r="N11" s="296">
        <f>IF(AND('QLD Oct 2022'!L5&gt;0,'QLD Oct 2022'!M5&gt;0),IF($C$5*F11/'QLD Oct 2022'!AR5&lt;'QLD Oct 2022'!L5,0,IF(($C$5*F11/'QLD Oct 2022'!AR5-'QLD Oct 2022'!L5)&lt;=('QLD Oct 2022'!M5+'QLD Oct 2022'!L5),((($C$5*F11/'QLD Oct 2022'!AR5-'QLD Oct 2022'!L5)*'QLD Oct 2022'!AD5/100))*'QLD Oct 2022'!AR5,((('QLD Oct 2022'!M5)*'QLD Oct 2022'!AD5/100)*'QLD Oct 2022'!AR5))),0)</f>
        <v>0</v>
      </c>
      <c r="O11" s="296">
        <f>IF(AND('QLD Oct 2022'!M5&gt;0,'QLD Oct 2022'!N5&gt;0),IF($C$5*F11/'QLD Oct 2022'!AR5&lt;('QLD Oct 2022'!L5+'QLD Oct 2022'!M5),0,IF(($C$5*F11/'QLD Oct 2022'!AR5-'QLD Oct 2022'!L5+'QLD Oct 2022'!M5)&lt;=('QLD Oct 2022'!L5+'QLD Oct 2022'!M5+'QLD Oct 2022'!N5),((($C$5*F11/'QLD Oct 2022'!AR5-('QLD Oct 2022'!L5+'QLD Oct 2022'!M5))*'QLD Oct 2022'!AE5/100))*'QLD Oct 2022'!AR5,('QLD Oct 2022'!N5*'QLD Oct 2022'!AE5/100)*'QLD Oct 2022'!AR5)),0)</f>
        <v>0</v>
      </c>
      <c r="P11" s="296">
        <f>IF(AND('QLD Oct 2022'!N5&gt;0,'QLD Oct 2022'!O5&gt;0),IF($C$5*F11/'QLD Oct 2022'!AR5&lt;('QLD Oct 2022'!L5+'QLD Oct 2022'!M5+'QLD Oct 2022'!N5),0,IF(($C$5*F11/'QLD Oct 2022'!AR5-'QLD Oct 2022'!L5+'QLD Oct 2022'!M5+'QLD Oct 2022'!N5)&lt;=('QLD Oct 2022'!L5+'QLD Oct 2022'!M5+'QLD Oct 2022'!N5+'QLD Oct 2022'!O5),(($C$5*F11/'QLD Oct 2022'!AR5-('QLD Oct 2022'!L5+'QLD Oct 2022'!M5+'QLD Oct 2022'!N5))*'QLD Oct 2022'!AF5/100)*'QLD Oct 2022'!AR5,('QLD Oct 2022'!O5*'QLD Oct 2022'!AF5/100)*'QLD Oct 2022'!AR5)),0)</f>
        <v>0</v>
      </c>
      <c r="Q11" s="296">
        <f>IF(AND('QLD Oct 2022'!P5&gt;0,'QLD Oct 2022'!P5&gt;0),IF($C$5*F11/'QLD Oct 2022'!AR5&lt;('QLD Oct 2022'!L5+'QLD Oct 2022'!M5+'QLD Oct 2022'!N5+'QLD Oct 2022'!O5),0,IF(($C$5*F11/'QLD Oct 2022'!AR5-'QLD Oct 2022'!L5+'QLD Oct 2022'!M5+'QLD Oct 2022'!N5+'QLD Oct 2022'!O5)&lt;=('QLD Oct 2022'!L5+'QLD Oct 2022'!M5+'QLD Oct 2022'!N5+'QLD Oct 2022'!O5+'QLD Oct 2022'!P5),(($C$5*F11/'QLD Oct 2022'!AR5-('QLD Oct 2022'!L5+'QLD Oct 2022'!M5+'QLD Oct 2022'!N5+'QLD Oct 2022'!O5))*'QLD Oct 2022'!AG5/100)*'QLD Oct 2022'!AR5,('QLD Oct 2022'!P5*'QLD Oct 2022'!AG5/100)*'QLD Oct 2022'!AR5)),0)</f>
        <v>0</v>
      </c>
      <c r="R11" s="296">
        <f>IF(AND('QLD Oct 2022'!P5&gt;0,'QLD Oct 2022'!O5&gt;0),IF(($C$5*F11/'QLD Oct 2022'!AR5&lt;SUM('QLD Oct 2022'!L5:P5)),(0),($C$5*F11/'QLD Oct 2022'!AR5-SUM('QLD Oct 2022'!L5:P5))*'QLD Oct 2022'!AB5/100)* 'QLD Oct 2022'!AR5,IF(AND('QLD Oct 2022'!O5&gt;0,'QLD Oct 2022'!P5=""),IF(($C$5*F11/'QLD Oct 2022'!AR5&lt; SUM('QLD Oct 2022'!L5:O5)),(0),($C$5*F11/'QLD Oct 2022'!AR5-SUM('QLD Oct 2022'!L5:O5))*'QLD Oct 2022'!AG5/100)* 'QLD Oct 2022'!AR5,IF(AND('QLD Oct 2022'!N5&gt;0,'QLD Oct 2022'!O5=""),IF(($C$5*F11/'QLD Oct 2022'!AR5&lt; SUM('QLD Oct 2022'!L5:N5)),(0),($C$5*F11/'QLD Oct 2022'!AR5-SUM('QLD Oct 2022'!L5:N5))*'QLD Oct 2022'!AF5/100)* 'QLD Oct 2022'!AR5,IF(AND('QLD Oct 2022'!M5&gt;0,'QLD Oct 2022'!N5=""),IF(($C$5*F11/'QLD Oct 2022'!AR5&lt;'QLD Oct 2022'!M5+'QLD Oct 2022'!L5),(0),(($C$5*F11/'QLD Oct 2022'!AR5-('QLD Oct 2022'!M5+'QLD Oct 2022'!L5))*'QLD Oct 2022'!AE5/100))*'QLD Oct 2022'!AR5,IF(AND('QLD Oct 2022'!L5&gt;0,'QLD Oct 2022'!M5=""&gt;0),IF(($C$5*F11/'QLD Oct 2022'!AR5&lt;'QLD Oct 2022'!L5),(0),($C$5*F11/'QLD Oct 2022'!AR5-'QLD Oct 2022'!L5)*'QLD Oct 2022'!AD5/100)*'QLD Oct 2022'!AR5,0)))))</f>
        <v>0</v>
      </c>
      <c r="S11" s="298">
        <f t="shared" ref="S11" si="9">SUM(G11:R11)</f>
        <v>4718.181818181818</v>
      </c>
      <c r="T11" s="299">
        <f t="shared" si="5"/>
        <v>5178.0818181818177</v>
      </c>
      <c r="U11" s="300">
        <f t="shared" si="6"/>
        <v>5695.89</v>
      </c>
      <c r="V11" s="114">
        <f>'QLD Oct 2022'!AT5</f>
        <v>0</v>
      </c>
      <c r="W11" s="114">
        <f>'QLD Oct 2022'!AU5</f>
        <v>15</v>
      </c>
      <c r="X11" s="114">
        <f>'QLD Oct 2022'!AV5</f>
        <v>0</v>
      </c>
      <c r="Y11" s="114">
        <f>'QLD Oct 2022'!AW5</f>
        <v>0</v>
      </c>
      <c r="Z11" s="301" t="str">
        <f t="shared" si="7"/>
        <v>Guaranteed off usage</v>
      </c>
      <c r="AA11" s="301" t="str">
        <f t="shared" si="8"/>
        <v>Exclusive</v>
      </c>
      <c r="AB11" s="299">
        <f t="shared" si="0"/>
        <v>4470.3545454545447</v>
      </c>
      <c r="AC11" s="299">
        <f t="shared" si="1"/>
        <v>4470.3545454545447</v>
      </c>
      <c r="AD11" s="302">
        <f t="shared" si="2"/>
        <v>4917.3899999999994</v>
      </c>
      <c r="AE11" s="358">
        <f t="shared" si="2"/>
        <v>4917.3899999999994</v>
      </c>
      <c r="AF11" s="86"/>
      <c r="AG11" s="86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</row>
    <row r="12" spans="1:48" ht="20" customHeight="1" thickBot="1" x14ac:dyDescent="0.25">
      <c r="A12" s="344"/>
      <c r="B12" s="315" t="str">
        <f>'QLD Oct 2022'!F6</f>
        <v>Alinta Energy</v>
      </c>
      <c r="C12" s="208" t="str">
        <f>'QLD Oct 2022'!G6</f>
        <v>Business Deal</v>
      </c>
      <c r="D12" s="316">
        <f>365*'QLD Oct 2022'!H6/100</f>
        <v>476.29181818181809</v>
      </c>
      <c r="E12" s="317">
        <f>IF('QLD Oct 2022'!AQ6=3,0.5,IF('QLD Oct 2022'!AQ6=2,0.33,0))</f>
        <v>0.5</v>
      </c>
      <c r="F12" s="317">
        <f t="shared" si="3"/>
        <v>0.5</v>
      </c>
      <c r="G12" s="316">
        <f>IF('QLD Oct 2022'!K6="",($C$5*E12/'QLD Oct 2022'!AQ6*'QLD Oct 2022'!W6/100)*'QLD Oct 2022'!AQ6,IF($C$5*E12/'QLD Oct 2022'!AQ6&gt;='QLD Oct 2022'!L6,('QLD Oct 2022'!L6*'QLD Oct 2022'!W6/100)*'QLD Oct 2022'!AQ6,($C$5*E12/'QLD Oct 2022'!AQ6*'QLD Oct 2022'!W6/100)*'QLD Oct 2022'!AQ6))</f>
        <v>1550.0000000000002</v>
      </c>
      <c r="H12" s="316">
        <f>IF(AND('QLD Oct 2022'!L6&gt;0,'QLD Oct 2022'!M6&gt;0),IF($C$5*E12/'QLD Oct 2022'!AQ6&lt;'QLD Oct 2022'!L6,0,IF(($C$5*E12/'QLD Oct 2022'!AQ6-'QLD Oct 2022'!L6)&lt;=('QLD Oct 2022'!M6+'QLD Oct 2022'!L6),((($C$5*E12/'QLD Oct 2022'!AQ6-'QLD Oct 2022'!L6)*'QLD Oct 2022'!X6/100))*'QLD Oct 2022'!AQ6,((('QLD Oct 2022'!M6)*'QLD Oct 2022'!X6/100)*'QLD Oct 2022'!AQ6))),0)</f>
        <v>0</v>
      </c>
      <c r="I12" s="316">
        <f>IF(AND('QLD Oct 2022'!M6&gt;0,'QLD Oct 2022'!N6&gt;0),IF($C$5*E12/'QLD Oct 2022'!AQ6&lt;('QLD Oct 2022'!L6+'QLD Oct 2022'!M6),0,IF(($C$5*E12/'QLD Oct 2022'!AQ6-'QLD Oct 2022'!L6+'QLD Oct 2022'!M6)&lt;=('QLD Oct 2022'!L6+'QLD Oct 2022'!M6+'QLD Oct 2022'!N6),((($C$5*E12/'QLD Oct 2022'!AQ6-('QLD Oct 2022'!L6+'QLD Oct 2022'!M6))*'QLD Oct 2022'!Y6/100))*'QLD Oct 2022'!AQ6,('QLD Oct 2022'!N6*'QLD Oct 2022'!Y6/100)*'QLD Oct 2022'!AQ6)),0)</f>
        <v>0</v>
      </c>
      <c r="J12" s="316">
        <f>IF(AND('QLD Oct 2022'!N6&gt;0,'QLD Oct 2022'!O6&gt;0),IF($C$5*E12/'QLD Oct 2022'!AQ6&lt;('QLD Oct 2022'!L6+'QLD Oct 2022'!M6+'QLD Oct 2022'!N6),0,IF(($C$5*E12/'QLD Oct 2022'!AQ6-'QLD Oct 2022'!L6+'QLD Oct 2022'!M6+'QLD Oct 2022'!N6)&lt;=('QLD Oct 2022'!L6+'QLD Oct 2022'!M6+'QLD Oct 2022'!N6+'QLD Oct 2022'!O6),(($C$5*E12/'QLD Oct 2022'!AQ6-('QLD Oct 2022'!L6+'QLD Oct 2022'!M6+'QLD Oct 2022'!N6))*'QLD Oct 2022'!Z6/100)*'QLD Oct 2022'!AQ6,('QLD Oct 2022'!O6*'QLD Oct 2022'!Z6/100)*'QLD Oct 2022'!AQ6)),0)</f>
        <v>0</v>
      </c>
      <c r="K12" s="316">
        <f>IF(AND('QLD Oct 2022'!O6&gt;0,'QLD Oct 2022'!P6&gt;0),IF($C$5*E12/'QLD Oct 2022'!AQ6&lt;('QLD Oct 2022'!L6+'QLD Oct 2022'!M6+'QLD Oct 2022'!N6+'QLD Oct 2022'!O6),0,IF(($C$5*E12/'QLD Oct 2022'!AQ6-'QLD Oct 2022'!L6+'QLD Oct 2022'!M6+'QLD Oct 2022'!N6+'QLD Oct 2022'!O6)&lt;=('QLD Oct 2022'!L6+'QLD Oct 2022'!M6+'QLD Oct 2022'!N6+'QLD Oct 2022'!O6+'QLD Oct 2022'!P6),(($C$5*E12/'QLD Oct 2022'!AQ6-('QLD Oct 2022'!L6+'QLD Oct 2022'!M6+'QLD Oct 2022'!N6+'QLD Oct 2022'!O6))*'QLD Oct 2022'!AA6/100)*'QLD Oct 2022'!AQ6,('QLD Oct 2022'!P6*'QLD Oct 2022'!AA6/100)*'QLD Oct 2022'!AQ6)),0)</f>
        <v>0</v>
      </c>
      <c r="L12" s="316">
        <f>IF(AND('QLD Oct 2022'!P6&gt;0,'QLD Oct 2022'!O6&gt;0),IF(($C$5*E12/'QLD Oct 2022'!AQ6&lt;SUM('QLD Oct 2022'!L6:P6)),(0),($C$5*E12/'QLD Oct 2022'!AQ6-SUM('QLD Oct 2022'!L6:P6))*'QLD Oct 2022'!AB6/100)* 'QLD Oct 2022'!AQ6,IF(AND('QLD Oct 2022'!O6&gt;0,'QLD Oct 2022'!P6=""),IF(($C$5*E12/'QLD Oct 2022'!AQ6&lt; SUM('QLD Oct 2022'!L6:O6)),(0),($C$5*E12/'QLD Oct 2022'!AQ6-SUM('QLD Oct 2022'!L6:O6))*'QLD Oct 2022'!AA6/100)* 'QLD Oct 2022'!AQ6,IF(AND('QLD Oct 2022'!N6&gt;0,'QLD Oct 2022'!O6=""),IF(($C$5*E12/'QLD Oct 2022'!AQ6&lt; SUM('QLD Oct 2022'!L6:N6)),(0),($C$5*E12/'QLD Oct 2022'!AQ6-SUM('QLD Oct 2022'!L6:N6))*'QLD Oct 2022'!Z6/100)* 'QLD Oct 2022'!AQ6,IF(AND('QLD Oct 2022'!M6&gt;0,'QLD Oct 2022'!N6=""),IF(($C$5*E12/'QLD Oct 2022'!AQ6&lt;'QLD Oct 2022'!M6+'QLD Oct 2022'!L6),(0),(($C$5*E12/'QLD Oct 2022'!AQ6-('QLD Oct 2022'!M6+'QLD Oct 2022'!L6))*'QLD Oct 2022'!Y6/100))*'QLD Oct 2022'!AQ6,IF(AND('QLD Oct 2022'!L6&gt;0,'QLD Oct 2022'!M6=""&gt;0),IF(($C$5*E12/'QLD Oct 2022'!AQ6&lt;'QLD Oct 2022'!L6),(0),($C$5*E12/'QLD Oct 2022'!AQ6-'QLD Oct 2022'!L6)*'QLD Oct 2022'!X6/100)*'QLD Oct 2022'!AQ6,0)))))</f>
        <v>0</v>
      </c>
      <c r="M12" s="316">
        <f>IF('QLD Oct 2022'!K6="",($C$5*F12/'QLD Oct 2022'!AR6*'QLD Oct 2022'!AC6/100)*'QLD Oct 2022'!AR6,IF($C$5*F12/'QLD Oct 2022'!AR6&gt;='QLD Oct 2022'!L6,('QLD Oct 2022'!L6*'QLD Oct 2022'!AC6/100)*'QLD Oct 2022'!AR6,($C$5*F12/'QLD Oct 2022'!AR6*'QLD Oct 2022'!AC6/100)*'QLD Oct 2022'!AR6))</f>
        <v>1550.0000000000002</v>
      </c>
      <c r="N12" s="316">
        <f>IF(AND('QLD Oct 2022'!L6&gt;0,'QLD Oct 2022'!M6&gt;0),IF($C$5*F12/'QLD Oct 2022'!AR6&lt;'QLD Oct 2022'!L6,0,IF(($C$5*F12/'QLD Oct 2022'!AR6-'QLD Oct 2022'!L6)&lt;=('QLD Oct 2022'!M6+'QLD Oct 2022'!L6),((($C$5*F12/'QLD Oct 2022'!AR6-'QLD Oct 2022'!L6)*'QLD Oct 2022'!AD6/100))*'QLD Oct 2022'!AR6,((('QLD Oct 2022'!M6)*'QLD Oct 2022'!AD6/100)*'QLD Oct 2022'!AR6))),0)</f>
        <v>0</v>
      </c>
      <c r="O12" s="316">
        <f>IF(AND('QLD Oct 2022'!M6&gt;0,'QLD Oct 2022'!N6&gt;0),IF($C$5*F12/'QLD Oct 2022'!AR6&lt;('QLD Oct 2022'!L6+'QLD Oct 2022'!M6),0,IF(($C$5*F12/'QLD Oct 2022'!AR6-'QLD Oct 2022'!L6+'QLD Oct 2022'!M6)&lt;=('QLD Oct 2022'!L6+'QLD Oct 2022'!M6+'QLD Oct 2022'!N6),((($C$5*F12/'QLD Oct 2022'!AR6-('QLD Oct 2022'!L6+'QLD Oct 2022'!M6))*'QLD Oct 2022'!AE6/100))*'QLD Oct 2022'!AR6,('QLD Oct 2022'!N6*'QLD Oct 2022'!AE6/100)*'QLD Oct 2022'!AR6)),0)</f>
        <v>0</v>
      </c>
      <c r="P12" s="316">
        <f>IF(AND('QLD Oct 2022'!N6&gt;0,'QLD Oct 2022'!O6&gt;0),IF($C$5*F12/'QLD Oct 2022'!AR6&lt;('QLD Oct 2022'!L6+'QLD Oct 2022'!M6+'QLD Oct 2022'!N6),0,IF(($C$5*F12/'QLD Oct 2022'!AR6-'QLD Oct 2022'!L6+'QLD Oct 2022'!M6+'QLD Oct 2022'!N6)&lt;=('QLD Oct 2022'!L6+'QLD Oct 2022'!M6+'QLD Oct 2022'!N6+'QLD Oct 2022'!O6),(($C$5*F12/'QLD Oct 2022'!AR6-('QLD Oct 2022'!L6+'QLD Oct 2022'!M6+'QLD Oct 2022'!N6))*'QLD Oct 2022'!AF6/100)*'QLD Oct 2022'!AR6,('QLD Oct 2022'!O6*'QLD Oct 2022'!AF6/100)*'QLD Oct 2022'!AR6)),0)</f>
        <v>0</v>
      </c>
      <c r="Q12" s="316">
        <f>IF(AND('QLD Oct 2022'!P6&gt;0,'QLD Oct 2022'!P6&gt;0),IF($C$5*F12/'QLD Oct 2022'!AR6&lt;('QLD Oct 2022'!L6+'QLD Oct 2022'!M6+'QLD Oct 2022'!N6+'QLD Oct 2022'!O6),0,IF(($C$5*F12/'QLD Oct 2022'!AR6-'QLD Oct 2022'!L6+'QLD Oct 2022'!M6+'QLD Oct 2022'!N6+'QLD Oct 2022'!O6)&lt;=('QLD Oct 2022'!L6+'QLD Oct 2022'!M6+'QLD Oct 2022'!N6+'QLD Oct 2022'!O6+'QLD Oct 2022'!P6),(($C$5*F12/'QLD Oct 2022'!AR6-('QLD Oct 2022'!L6+'QLD Oct 2022'!M6+'QLD Oct 2022'!N6+'QLD Oct 2022'!O6))*'QLD Oct 2022'!AG6/100)*'QLD Oct 2022'!AR6,('QLD Oct 2022'!P6*'QLD Oct 2022'!AG6/100)*'QLD Oct 2022'!AR6)),0)</f>
        <v>0</v>
      </c>
      <c r="R12" s="316">
        <f>IF(AND('QLD Oct 2022'!P6&gt;0,'QLD Oct 2022'!O6&gt;0),IF(($C$5*F12/'QLD Oct 2022'!AR6&lt;SUM('QLD Oct 2022'!L6:P6)),(0),($C$5*F12/'QLD Oct 2022'!AR6-SUM('QLD Oct 2022'!L6:P6))*'QLD Oct 2022'!AB6/100)* 'QLD Oct 2022'!AR6,IF(AND('QLD Oct 2022'!O6&gt;0,'QLD Oct 2022'!P6=""),IF(($C$5*F12/'QLD Oct 2022'!AR6&lt; SUM('QLD Oct 2022'!L6:O6)),(0),($C$5*F12/'QLD Oct 2022'!AR6-SUM('QLD Oct 2022'!L6:O6))*'QLD Oct 2022'!AG6/100)* 'QLD Oct 2022'!AR6,IF(AND('QLD Oct 2022'!N6&gt;0,'QLD Oct 2022'!O6=""),IF(($C$5*F12/'QLD Oct 2022'!AR6&lt; SUM('QLD Oct 2022'!L6:N6)),(0),($C$5*F12/'QLD Oct 2022'!AR6-SUM('QLD Oct 2022'!L6:N6))*'QLD Oct 2022'!AF6/100)* 'QLD Oct 2022'!AR6,IF(AND('QLD Oct 2022'!M6&gt;0,'QLD Oct 2022'!N6=""),IF(($C$5*F12/'QLD Oct 2022'!AR6&lt;'QLD Oct 2022'!M6+'QLD Oct 2022'!L6),(0),(($C$5*F12/'QLD Oct 2022'!AR6-('QLD Oct 2022'!M6+'QLD Oct 2022'!L6))*'QLD Oct 2022'!AE6/100))*'QLD Oct 2022'!AR6,IF(AND('QLD Oct 2022'!L6&gt;0,'QLD Oct 2022'!M6=""&gt;0),IF(($C$5*F12/'QLD Oct 2022'!AR6&lt;'QLD Oct 2022'!L6),(0),($C$5*F12/'QLD Oct 2022'!AR6-'QLD Oct 2022'!L6)*'QLD Oct 2022'!AD6/100)*'QLD Oct 2022'!AR6,0)))))</f>
        <v>0</v>
      </c>
      <c r="S12" s="318">
        <f t="shared" ref="S12" si="10">SUM(G12:R12)</f>
        <v>3100.0000000000005</v>
      </c>
      <c r="T12" s="229">
        <f t="shared" si="5"/>
        <v>3576.2918181818186</v>
      </c>
      <c r="U12" s="319">
        <f t="shared" si="6"/>
        <v>3933.9210000000007</v>
      </c>
      <c r="V12" s="122">
        <f>'QLD Oct 2022'!AT6</f>
        <v>0</v>
      </c>
      <c r="W12" s="122">
        <f>'QLD Oct 2022'!AU6</f>
        <v>0</v>
      </c>
      <c r="X12" s="122">
        <f>'QLD Oct 2022'!AV6</f>
        <v>0</v>
      </c>
      <c r="Y12" s="122">
        <f>'QLD Oct 2022'!AW6</f>
        <v>0</v>
      </c>
      <c r="Z12" s="320" t="str">
        <f t="shared" si="7"/>
        <v>No discount</v>
      </c>
      <c r="AA12" s="320" t="str">
        <f t="shared" si="8"/>
        <v>Exclusive</v>
      </c>
      <c r="AB12" s="229">
        <f t="shared" si="0"/>
        <v>3576.2918181818186</v>
      </c>
      <c r="AC12" s="229">
        <f t="shared" si="1"/>
        <v>3576.2918181818186</v>
      </c>
      <c r="AD12" s="321">
        <f t="shared" si="2"/>
        <v>3933.9210000000007</v>
      </c>
      <c r="AE12" s="359">
        <f t="shared" si="2"/>
        <v>3933.9210000000007</v>
      </c>
      <c r="AF12" s="86"/>
      <c r="AG12" s="86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</row>
    <row r="13" spans="1:48" ht="20" customHeight="1" thickTop="1" x14ac:dyDescent="0.2">
      <c r="A13" s="343" t="str">
        <f>'QLD Oct 2022'!D7</f>
        <v>Envestra Brisbane North</v>
      </c>
      <c r="B13" s="207" t="str">
        <f>'QLD Oct 2022'!F7</f>
        <v>AGL</v>
      </c>
      <c r="C13" s="207" t="str">
        <f>'QLD Oct 2022'!G7</f>
        <v>Business Value Saver</v>
      </c>
      <c r="D13" s="296">
        <f>365*'QLD Oct 2022'!H7/100</f>
        <v>266.11818181818182</v>
      </c>
      <c r="E13" s="297">
        <f>IF('QLD Oct 2022'!AQ7=3,0.5,IF('QLD Oct 2022'!AQ7=2,0.33,0))</f>
        <v>0.5</v>
      </c>
      <c r="F13" s="297">
        <f t="shared" si="3"/>
        <v>0.5</v>
      </c>
      <c r="G13" s="296">
        <f>IF('QLD Oct 2022'!K7="",($C$5*E13/'QLD Oct 2022'!AQ7*'QLD Oct 2022'!W7/100)*'QLD Oct 2022'!AQ7,IF($C$5*E13/'QLD Oct 2022'!AQ7&gt;='QLD Oct 2022'!L7,('QLD Oct 2022'!L7*'QLD Oct 2022'!W7/100)*'QLD Oct 2022'!AQ7,($C$5*E13/'QLD Oct 2022'!AQ7*'QLD Oct 2022'!W7/100)*'QLD Oct 2022'!AQ7))</f>
        <v>1918.181818181818</v>
      </c>
      <c r="H13" s="296">
        <f>IF(AND('QLD Oct 2022'!L7&gt;0,'QLD Oct 2022'!M7&gt;0),IF($C$5*E13/'QLD Oct 2022'!AQ7&lt;'QLD Oct 2022'!L7,0,IF(($C$5*E13/'QLD Oct 2022'!AQ7-'QLD Oct 2022'!L7)&lt;=('QLD Oct 2022'!M7+'QLD Oct 2022'!L7),((($C$5*E13/'QLD Oct 2022'!AQ7-'QLD Oct 2022'!L7)*'QLD Oct 2022'!X7/100))*'QLD Oct 2022'!AQ7,((('QLD Oct 2022'!M7)*'QLD Oct 2022'!X7/100)*'QLD Oct 2022'!AQ7))),0)</f>
        <v>0</v>
      </c>
      <c r="I13" s="296">
        <f>IF(AND('QLD Oct 2022'!M7&gt;0,'QLD Oct 2022'!N7&gt;0),IF($C$5*E13/'QLD Oct 2022'!AQ7&lt;('QLD Oct 2022'!L7+'QLD Oct 2022'!M7),0,IF(($C$5*E13/'QLD Oct 2022'!AQ7-'QLD Oct 2022'!L7+'QLD Oct 2022'!M7)&lt;=('QLD Oct 2022'!L7+'QLD Oct 2022'!M7+'QLD Oct 2022'!N7),((($C$5*E13/'QLD Oct 2022'!AQ7-('QLD Oct 2022'!L7+'QLD Oct 2022'!M7))*'QLD Oct 2022'!Y7/100))*'QLD Oct 2022'!AQ7,('QLD Oct 2022'!N7*'QLD Oct 2022'!Y7/100)*'QLD Oct 2022'!AQ7)),0)</f>
        <v>0</v>
      </c>
      <c r="J13" s="296">
        <f>IF(AND('QLD Oct 2022'!N7&gt;0,'QLD Oct 2022'!O7&gt;0),IF($C$5*E13/'QLD Oct 2022'!AQ7&lt;('QLD Oct 2022'!L7+'QLD Oct 2022'!M7+'QLD Oct 2022'!N7),0,IF(($C$5*E13/'QLD Oct 2022'!AQ7-'QLD Oct 2022'!L7+'QLD Oct 2022'!M7+'QLD Oct 2022'!N7)&lt;=('QLD Oct 2022'!L7+'QLD Oct 2022'!M7+'QLD Oct 2022'!N7+'QLD Oct 2022'!O7),(($C$5*E13/'QLD Oct 2022'!AQ7-('QLD Oct 2022'!L7+'QLD Oct 2022'!M7+'QLD Oct 2022'!N7))*'QLD Oct 2022'!Z7/100)*'QLD Oct 2022'!AQ7,('QLD Oct 2022'!O7*'QLD Oct 2022'!Z7/100)*'QLD Oct 2022'!AQ7)),0)</f>
        <v>0</v>
      </c>
      <c r="K13" s="296">
        <f>IF(AND('QLD Oct 2022'!O7&gt;0,'QLD Oct 2022'!P7&gt;0),IF($C$5*E13/'QLD Oct 2022'!AQ7&lt;('QLD Oct 2022'!L7+'QLD Oct 2022'!M7+'QLD Oct 2022'!N7+'QLD Oct 2022'!O7),0,IF(($C$5*E13/'QLD Oct 2022'!AQ7-'QLD Oct 2022'!L7+'QLD Oct 2022'!M7+'QLD Oct 2022'!N7+'QLD Oct 2022'!O7)&lt;=('QLD Oct 2022'!L7+'QLD Oct 2022'!M7+'QLD Oct 2022'!N7+'QLD Oct 2022'!O7+'QLD Oct 2022'!P7),(($C$5*E13/'QLD Oct 2022'!AQ7-('QLD Oct 2022'!L7+'QLD Oct 2022'!M7+'QLD Oct 2022'!N7+'QLD Oct 2022'!O7))*'QLD Oct 2022'!AA7/100)*'QLD Oct 2022'!AQ7,('QLD Oct 2022'!P7*'QLD Oct 2022'!AA7/100)*'QLD Oct 2022'!AQ7)),0)</f>
        <v>0</v>
      </c>
      <c r="L13" s="296">
        <f>IF(AND('QLD Oct 2022'!P7&gt;0,'QLD Oct 2022'!O7&gt;0),IF(($C$5*E13/'QLD Oct 2022'!AQ7&lt;SUM('QLD Oct 2022'!L7:P7)),(0),($C$5*E13/'QLD Oct 2022'!AQ7-SUM('QLD Oct 2022'!L7:P7))*'QLD Oct 2022'!AB7/100)* 'QLD Oct 2022'!AQ7,IF(AND('QLD Oct 2022'!O7&gt;0,'QLD Oct 2022'!P7=""),IF(($C$5*E13/'QLD Oct 2022'!AQ7&lt; SUM('QLD Oct 2022'!L7:O7)),(0),($C$5*E13/'QLD Oct 2022'!AQ7-SUM('QLD Oct 2022'!L7:O7))*'QLD Oct 2022'!AA7/100)* 'QLD Oct 2022'!AQ7,IF(AND('QLD Oct 2022'!N7&gt;0,'QLD Oct 2022'!O7=""),IF(($C$5*E13/'QLD Oct 2022'!AQ7&lt; SUM('QLD Oct 2022'!L7:N7)),(0),($C$5*E13/'QLD Oct 2022'!AQ7-SUM('QLD Oct 2022'!L7:N7))*'QLD Oct 2022'!Z7/100)* 'QLD Oct 2022'!AQ7,IF(AND('QLD Oct 2022'!M7&gt;0,'QLD Oct 2022'!N7=""),IF(($C$5*E13/'QLD Oct 2022'!AQ7&lt;'QLD Oct 2022'!M7+'QLD Oct 2022'!L7),(0),(($C$5*E13/'QLD Oct 2022'!AQ7-('QLD Oct 2022'!M7+'QLD Oct 2022'!L7))*'QLD Oct 2022'!Y7/100))*'QLD Oct 2022'!AQ7,IF(AND('QLD Oct 2022'!L7&gt;0,'QLD Oct 2022'!M7=""&gt;0),IF(($C$5*E13/'QLD Oct 2022'!AQ7&lt;'QLD Oct 2022'!L7),(0),($C$5*E13/'QLD Oct 2022'!AQ7-'QLD Oct 2022'!L7)*'QLD Oct 2022'!X7/100)*'QLD Oct 2022'!AQ7,0)))))</f>
        <v>0</v>
      </c>
      <c r="M13" s="296">
        <f>IF('QLD Oct 2022'!K7="",($C$5*F13/'QLD Oct 2022'!AR7*'QLD Oct 2022'!AC7/100)*'QLD Oct 2022'!AR7,IF($C$5*F13/'QLD Oct 2022'!AR7&gt;='QLD Oct 2022'!L7,('QLD Oct 2022'!L7*'QLD Oct 2022'!AC7/100)*'QLD Oct 2022'!AR7,($C$5*F13/'QLD Oct 2022'!AR7*'QLD Oct 2022'!AC7/100)*'QLD Oct 2022'!AR7))</f>
        <v>1918.181818181818</v>
      </c>
      <c r="N13" s="296">
        <f>IF(AND('QLD Oct 2022'!L7&gt;0,'QLD Oct 2022'!M7&gt;0),IF($C$5*F13/'QLD Oct 2022'!AR7&lt;'QLD Oct 2022'!L7,0,IF(($C$5*F13/'QLD Oct 2022'!AR7-'QLD Oct 2022'!L7)&lt;=('QLD Oct 2022'!M7+'QLD Oct 2022'!L7),((($C$5*F13/'QLD Oct 2022'!AR7-'QLD Oct 2022'!L7)*'QLD Oct 2022'!AD7/100))*'QLD Oct 2022'!AR7,((('QLD Oct 2022'!M7)*'QLD Oct 2022'!AD7/100)*'QLD Oct 2022'!AR7))),0)</f>
        <v>0</v>
      </c>
      <c r="O13" s="296">
        <f>IF(AND('QLD Oct 2022'!M7&gt;0,'QLD Oct 2022'!N7&gt;0),IF($C$5*F13/'QLD Oct 2022'!AR7&lt;('QLD Oct 2022'!L7+'QLD Oct 2022'!M7),0,IF(($C$5*F13/'QLD Oct 2022'!AR7-'QLD Oct 2022'!L7+'QLD Oct 2022'!M7)&lt;=('QLD Oct 2022'!L7+'QLD Oct 2022'!M7+'QLD Oct 2022'!N7),((($C$5*F13/'QLD Oct 2022'!AR7-('QLD Oct 2022'!L7+'QLD Oct 2022'!M7))*'QLD Oct 2022'!AE7/100))*'QLD Oct 2022'!AR7,('QLD Oct 2022'!N7*'QLD Oct 2022'!AE7/100)*'QLD Oct 2022'!AR7)),0)</f>
        <v>0</v>
      </c>
      <c r="P13" s="296">
        <f>IF(AND('QLD Oct 2022'!N7&gt;0,'QLD Oct 2022'!O7&gt;0),IF($C$5*F13/'QLD Oct 2022'!AR7&lt;('QLD Oct 2022'!L7+'QLD Oct 2022'!M7+'QLD Oct 2022'!N7),0,IF(($C$5*F13/'QLD Oct 2022'!AR7-'QLD Oct 2022'!L7+'QLD Oct 2022'!M7+'QLD Oct 2022'!N7)&lt;=('QLD Oct 2022'!L7+'QLD Oct 2022'!M7+'QLD Oct 2022'!N7+'QLD Oct 2022'!O7),(($C$5*F13/'QLD Oct 2022'!AR7-('QLD Oct 2022'!L7+'QLD Oct 2022'!M7+'QLD Oct 2022'!N7))*'QLD Oct 2022'!AF7/100)*'QLD Oct 2022'!AR7,('QLD Oct 2022'!O7*'QLD Oct 2022'!AF7/100)*'QLD Oct 2022'!AR7)),0)</f>
        <v>0</v>
      </c>
      <c r="Q13" s="296">
        <f>IF(AND('QLD Oct 2022'!P7&gt;0,'QLD Oct 2022'!P7&gt;0),IF($C$5*F13/'QLD Oct 2022'!AR7&lt;('QLD Oct 2022'!L7+'QLD Oct 2022'!M7+'QLD Oct 2022'!N7+'QLD Oct 2022'!O7),0,IF(($C$5*F13/'QLD Oct 2022'!AR7-'QLD Oct 2022'!L7+'QLD Oct 2022'!M7+'QLD Oct 2022'!N7+'QLD Oct 2022'!O7)&lt;=('QLD Oct 2022'!L7+'QLD Oct 2022'!M7+'QLD Oct 2022'!N7+'QLD Oct 2022'!O7+'QLD Oct 2022'!P7),(($C$5*F13/'QLD Oct 2022'!AR7-('QLD Oct 2022'!L7+'QLD Oct 2022'!M7+'QLD Oct 2022'!N7+'QLD Oct 2022'!O7))*'QLD Oct 2022'!AG7/100)*'QLD Oct 2022'!AR7,('QLD Oct 2022'!P7*'QLD Oct 2022'!AG7/100)*'QLD Oct 2022'!AR7)),0)</f>
        <v>0</v>
      </c>
      <c r="R13" s="296">
        <f>IF(AND('QLD Oct 2022'!P7&gt;0,'QLD Oct 2022'!O7&gt;0),IF(($C$5*F13/'QLD Oct 2022'!AR7&lt;SUM('QLD Oct 2022'!L7:P7)),(0),($C$5*F13/'QLD Oct 2022'!AR7-SUM('QLD Oct 2022'!L7:P7))*'QLD Oct 2022'!AB7/100)* 'QLD Oct 2022'!AR7,IF(AND('QLD Oct 2022'!O7&gt;0,'QLD Oct 2022'!P7=""),IF(($C$5*F13/'QLD Oct 2022'!AR7&lt; SUM('QLD Oct 2022'!L7:O7)),(0),($C$5*F13/'QLD Oct 2022'!AR7-SUM('QLD Oct 2022'!L7:O7))*'QLD Oct 2022'!AG7/100)* 'QLD Oct 2022'!AR7,IF(AND('QLD Oct 2022'!N7&gt;0,'QLD Oct 2022'!O7=""),IF(($C$5*F13/'QLD Oct 2022'!AR7&lt; SUM('QLD Oct 2022'!L7:N7)),(0),($C$5*F13/'QLD Oct 2022'!AR7-SUM('QLD Oct 2022'!L7:N7))*'QLD Oct 2022'!AF7/100)* 'QLD Oct 2022'!AR7,IF(AND('QLD Oct 2022'!M7&gt;0,'QLD Oct 2022'!N7=""),IF(($C$5*F13/'QLD Oct 2022'!AR7&lt;'QLD Oct 2022'!M7+'QLD Oct 2022'!L7),(0),(($C$5*F13/'QLD Oct 2022'!AR7-('QLD Oct 2022'!M7+'QLD Oct 2022'!L7))*'QLD Oct 2022'!AE7/100))*'QLD Oct 2022'!AR7,IF(AND('QLD Oct 2022'!L7&gt;0,'QLD Oct 2022'!M7=""&gt;0),IF(($C$5*F13/'QLD Oct 2022'!AR7&lt;'QLD Oct 2022'!L7),(0),($C$5*F13/'QLD Oct 2022'!AR7-'QLD Oct 2022'!L7)*'QLD Oct 2022'!AD7/100)*'QLD Oct 2022'!AR7,0)))))</f>
        <v>0</v>
      </c>
      <c r="S13" s="298">
        <f t="shared" si="4"/>
        <v>3836.363636363636</v>
      </c>
      <c r="T13" s="299">
        <f t="shared" si="5"/>
        <v>4102.4818181818182</v>
      </c>
      <c r="U13" s="300">
        <f t="shared" si="6"/>
        <v>4512.7300000000005</v>
      </c>
      <c r="V13" s="114">
        <f>'QLD Oct 2022'!AT7</f>
        <v>0</v>
      </c>
      <c r="W13" s="114">
        <f>'QLD Oct 2022'!AU7</f>
        <v>0</v>
      </c>
      <c r="X13" s="114">
        <f>'QLD Oct 2022'!AV7</f>
        <v>0</v>
      </c>
      <c r="Y13" s="114">
        <f>'QLD Oct 2022'!AW7</f>
        <v>0</v>
      </c>
      <c r="Z13" s="301" t="str">
        <f t="shared" si="7"/>
        <v>No discount</v>
      </c>
      <c r="AA13" s="301" t="str">
        <f t="shared" si="8"/>
        <v>Exclusive</v>
      </c>
      <c r="AB13" s="299">
        <f t="shared" si="0"/>
        <v>4102.4818181818182</v>
      </c>
      <c r="AC13" s="299">
        <f t="shared" si="1"/>
        <v>4102.4818181818182</v>
      </c>
      <c r="AD13" s="302">
        <f t="shared" si="2"/>
        <v>4512.7300000000005</v>
      </c>
      <c r="AE13" s="358">
        <f t="shared" si="2"/>
        <v>4512.7300000000005</v>
      </c>
      <c r="AF13" s="86"/>
      <c r="AG13" s="86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8" ht="20" customHeight="1" x14ac:dyDescent="0.2">
      <c r="A14" s="341"/>
      <c r="B14" s="207" t="str">
        <f>'QLD Oct 2022'!F8</f>
        <v>Origin Energy</v>
      </c>
      <c r="C14" s="207" t="str">
        <f>'QLD Oct 2022'!G8</f>
        <v>Business Go Variable</v>
      </c>
      <c r="D14" s="296">
        <f>365*'QLD Oct 2022'!H8/100</f>
        <v>260.57681818181823</v>
      </c>
      <c r="E14" s="297">
        <f>IF('QLD Oct 2022'!AQ8=3,0.5,IF('QLD Oct 2022'!AQ8=2,0.33,0))</f>
        <v>0.5</v>
      </c>
      <c r="F14" s="297">
        <f t="shared" si="3"/>
        <v>0.5</v>
      </c>
      <c r="G14" s="296">
        <f>IF('QLD Oct 2022'!K8="",($C$5*E14/'QLD Oct 2022'!AQ8*'QLD Oct 2022'!W8/100)*'QLD Oct 2022'!AQ8,IF($C$5*E14/'QLD Oct 2022'!AQ8&gt;='QLD Oct 2022'!L8,('QLD Oct 2022'!L8*'QLD Oct 2022'!W8/100)*'QLD Oct 2022'!AQ8,($C$5*E14/'QLD Oct 2022'!AQ8*'QLD Oct 2022'!W8/100)*'QLD Oct 2022'!AQ8))</f>
        <v>1479.2727272727273</v>
      </c>
      <c r="H14" s="296">
        <f>IF(AND('QLD Oct 2022'!L8&gt;0,'QLD Oct 2022'!M8&gt;0),IF($C$5*E14/'QLD Oct 2022'!AQ8&lt;'QLD Oct 2022'!L8,0,IF(($C$5*E14/'QLD Oct 2022'!AQ8-'QLD Oct 2022'!L8)&lt;=('QLD Oct 2022'!M8+'QLD Oct 2022'!L8),((($C$5*E14/'QLD Oct 2022'!AQ8-'QLD Oct 2022'!L8)*'QLD Oct 2022'!X8/100))*'QLD Oct 2022'!AQ8,((('QLD Oct 2022'!M8)*'QLD Oct 2022'!X8/100)*'QLD Oct 2022'!AQ8))),0)</f>
        <v>506.54545454545462</v>
      </c>
      <c r="I14" s="296">
        <f>IF(AND('QLD Oct 2022'!M8&gt;0,'QLD Oct 2022'!N8&gt;0),IF($C$5*E14/'QLD Oct 2022'!AQ8&lt;('QLD Oct 2022'!L8+'QLD Oct 2022'!M8),0,IF(($C$5*E14/'QLD Oct 2022'!AQ8-'QLD Oct 2022'!L8+'QLD Oct 2022'!M8)&lt;=('QLD Oct 2022'!L8+'QLD Oct 2022'!M8+'QLD Oct 2022'!N8),((($C$5*E14/'QLD Oct 2022'!AQ8-('QLD Oct 2022'!L8+'QLD Oct 2022'!M8))*'QLD Oct 2022'!Y8/100))*'QLD Oct 2022'!AQ8,('QLD Oct 2022'!N8*'QLD Oct 2022'!Y8/100)*'QLD Oct 2022'!AQ8)),0)</f>
        <v>0</v>
      </c>
      <c r="J14" s="296">
        <f>IF(AND('QLD Oct 2022'!N8&gt;0,'QLD Oct 2022'!O8&gt;0),IF($C$5*E14/'QLD Oct 2022'!AQ8&lt;('QLD Oct 2022'!L8+'QLD Oct 2022'!M8+'QLD Oct 2022'!N8),0,IF(($C$5*E14/'QLD Oct 2022'!AQ8-'QLD Oct 2022'!L8+'QLD Oct 2022'!M8+'QLD Oct 2022'!N8)&lt;=('QLD Oct 2022'!L8+'QLD Oct 2022'!M8+'QLD Oct 2022'!N8+'QLD Oct 2022'!O8),(($C$5*E14/'QLD Oct 2022'!AQ8-('QLD Oct 2022'!L8+'QLD Oct 2022'!M8+'QLD Oct 2022'!N8))*'QLD Oct 2022'!Z8/100)*'QLD Oct 2022'!AQ8,('QLD Oct 2022'!O8*'QLD Oct 2022'!Z8/100)*'QLD Oct 2022'!AQ8)),0)</f>
        <v>0</v>
      </c>
      <c r="K14" s="296">
        <f>IF(AND('QLD Oct 2022'!O8&gt;0,'QLD Oct 2022'!P8&gt;0),IF($C$5*E14/'QLD Oct 2022'!AQ8&lt;('QLD Oct 2022'!L8+'QLD Oct 2022'!M8+'QLD Oct 2022'!N8+'QLD Oct 2022'!O8),0,IF(($C$5*E14/'QLD Oct 2022'!AQ8-'QLD Oct 2022'!L8+'QLD Oct 2022'!M8+'QLD Oct 2022'!N8+'QLD Oct 2022'!O8)&lt;=('QLD Oct 2022'!L8+'QLD Oct 2022'!M8+'QLD Oct 2022'!N8+'QLD Oct 2022'!O8+'QLD Oct 2022'!P8),(($C$5*E14/'QLD Oct 2022'!AQ8-('QLD Oct 2022'!L8+'QLD Oct 2022'!M8+'QLD Oct 2022'!N8+'QLD Oct 2022'!O8))*'QLD Oct 2022'!AA8/100)*'QLD Oct 2022'!AQ8,('QLD Oct 2022'!P8*'QLD Oct 2022'!AA8/100)*'QLD Oct 2022'!AQ8)),0)</f>
        <v>0</v>
      </c>
      <c r="L14" s="296">
        <f>IF(AND('QLD Oct 2022'!P8&gt;0,'QLD Oct 2022'!O8&gt;0),IF(($C$5*E14/'QLD Oct 2022'!AQ8&lt;SUM('QLD Oct 2022'!L8:P8)),(0),($C$5*E14/'QLD Oct 2022'!AQ8-SUM('QLD Oct 2022'!L8:P8))*'QLD Oct 2022'!AB8/100)* 'QLD Oct 2022'!AQ8,IF(AND('QLD Oct 2022'!O8&gt;0,'QLD Oct 2022'!P8=""),IF(($C$5*E14/'QLD Oct 2022'!AQ8&lt; SUM('QLD Oct 2022'!L8:O8)),(0),($C$5*E14/'QLD Oct 2022'!AQ8-SUM('QLD Oct 2022'!L8:O8))*'QLD Oct 2022'!AA8/100)* 'QLD Oct 2022'!AQ8,IF(AND('QLD Oct 2022'!N8&gt;0,'QLD Oct 2022'!O8=""),IF(($C$5*E14/'QLD Oct 2022'!AQ8&lt; SUM('QLD Oct 2022'!L8:N8)),(0),($C$5*E14/'QLD Oct 2022'!AQ8-SUM('QLD Oct 2022'!L8:N8))*'QLD Oct 2022'!Z8/100)* 'QLD Oct 2022'!AQ8,IF(AND('QLD Oct 2022'!M8&gt;0,'QLD Oct 2022'!N8=""),IF(($C$5*E14/'QLD Oct 2022'!AQ8&lt;'QLD Oct 2022'!M8+'QLD Oct 2022'!L8),(0),(($C$5*E14/'QLD Oct 2022'!AQ8-('QLD Oct 2022'!M8+'QLD Oct 2022'!L8))*'QLD Oct 2022'!Y8/100))*'QLD Oct 2022'!AQ8,IF(AND('QLD Oct 2022'!L8&gt;0,'QLD Oct 2022'!M8=""&gt;0),IF(($C$5*E14/'QLD Oct 2022'!AQ8&lt;'QLD Oct 2022'!L8),(0),($C$5*E14/'QLD Oct 2022'!AQ8-'QLD Oct 2022'!L8)*'QLD Oct 2022'!X8/100)*'QLD Oct 2022'!AQ8,0)))))</f>
        <v>0</v>
      </c>
      <c r="M14" s="296">
        <f>IF('QLD Oct 2022'!K8="",($C$5*F14/'QLD Oct 2022'!AR8*'QLD Oct 2022'!AC8/100)*'QLD Oct 2022'!AR8,IF($C$5*F14/'QLD Oct 2022'!AR8&gt;='QLD Oct 2022'!L8,('QLD Oct 2022'!L8*'QLD Oct 2022'!AC8/100)*'QLD Oct 2022'!AR8,($C$5*F14/'QLD Oct 2022'!AR8*'QLD Oct 2022'!AC8/100)*'QLD Oct 2022'!AR8))</f>
        <v>1479.2727272727273</v>
      </c>
      <c r="N14" s="296">
        <f>IF(AND('QLD Oct 2022'!L8&gt;0,'QLD Oct 2022'!M8&gt;0),IF($C$5*F14/'QLD Oct 2022'!AR8&lt;'QLD Oct 2022'!L8,0,IF(($C$5*F14/'QLD Oct 2022'!AR8-'QLD Oct 2022'!L8)&lt;=('QLD Oct 2022'!M8+'QLD Oct 2022'!L8),((($C$5*F14/'QLD Oct 2022'!AR8-'QLD Oct 2022'!L8)*'QLD Oct 2022'!AD8/100))*'QLD Oct 2022'!AR8,((('QLD Oct 2022'!M8)*'QLD Oct 2022'!AD8/100)*'QLD Oct 2022'!AR8))),0)</f>
        <v>506.54545454545462</v>
      </c>
      <c r="O14" s="296">
        <f>IF(AND('QLD Oct 2022'!M8&gt;0,'QLD Oct 2022'!N8&gt;0),IF($C$5*F14/'QLD Oct 2022'!AR8&lt;('QLD Oct 2022'!L8+'QLD Oct 2022'!M8),0,IF(($C$5*F14/'QLD Oct 2022'!AR8-'QLD Oct 2022'!L8+'QLD Oct 2022'!M8)&lt;=('QLD Oct 2022'!L8+'QLD Oct 2022'!M8+'QLD Oct 2022'!N8),((($C$5*F14/'QLD Oct 2022'!AR8-('QLD Oct 2022'!L8+'QLD Oct 2022'!M8))*'QLD Oct 2022'!AE8/100))*'QLD Oct 2022'!AR8,('QLD Oct 2022'!N8*'QLD Oct 2022'!AE8/100)*'QLD Oct 2022'!AR8)),0)</f>
        <v>0</v>
      </c>
      <c r="P14" s="296">
        <f>IF(AND('QLD Oct 2022'!N8&gt;0,'QLD Oct 2022'!O8&gt;0),IF($C$5*F14/'QLD Oct 2022'!AR8&lt;('QLD Oct 2022'!L8+'QLD Oct 2022'!M8+'QLD Oct 2022'!N8),0,IF(($C$5*F14/'QLD Oct 2022'!AR8-'QLD Oct 2022'!L8+'QLD Oct 2022'!M8+'QLD Oct 2022'!N8)&lt;=('QLD Oct 2022'!L8+'QLD Oct 2022'!M8+'QLD Oct 2022'!N8+'QLD Oct 2022'!O8),(($C$5*F14/'QLD Oct 2022'!AR8-('QLD Oct 2022'!L8+'QLD Oct 2022'!M8+'QLD Oct 2022'!N8))*'QLD Oct 2022'!AF8/100)*'QLD Oct 2022'!AR8,('QLD Oct 2022'!O8*'QLD Oct 2022'!AF8/100)*'QLD Oct 2022'!AR8)),0)</f>
        <v>0</v>
      </c>
      <c r="Q14" s="296">
        <f>IF(AND('QLD Oct 2022'!P8&gt;0,'QLD Oct 2022'!P8&gt;0),IF($C$5*F14/'QLD Oct 2022'!AR8&lt;('QLD Oct 2022'!L8+'QLD Oct 2022'!M8+'QLD Oct 2022'!N8+'QLD Oct 2022'!O8),0,IF(($C$5*F14/'QLD Oct 2022'!AR8-'QLD Oct 2022'!L8+'QLD Oct 2022'!M8+'QLD Oct 2022'!N8+'QLD Oct 2022'!O8)&lt;=('QLD Oct 2022'!L8+'QLD Oct 2022'!M8+'QLD Oct 2022'!N8+'QLD Oct 2022'!O8+'QLD Oct 2022'!P8),(($C$5*F14/'QLD Oct 2022'!AR8-('QLD Oct 2022'!L8+'QLD Oct 2022'!M8+'QLD Oct 2022'!N8+'QLD Oct 2022'!O8))*'QLD Oct 2022'!AG8/100)*'QLD Oct 2022'!AR8,('QLD Oct 2022'!P8*'QLD Oct 2022'!AG8/100)*'QLD Oct 2022'!AR8)),0)</f>
        <v>0</v>
      </c>
      <c r="R14" s="296">
        <f>IF(AND('QLD Oct 2022'!P8&gt;0,'QLD Oct 2022'!O8&gt;0),IF(($C$5*F14/'QLD Oct 2022'!AR8&lt;SUM('QLD Oct 2022'!L8:P8)),(0),($C$5*F14/'QLD Oct 2022'!AR8-SUM('QLD Oct 2022'!L8:P8))*'QLD Oct 2022'!AB8/100)* 'QLD Oct 2022'!AR8,IF(AND('QLD Oct 2022'!O8&gt;0,'QLD Oct 2022'!P8=""),IF(($C$5*F14/'QLD Oct 2022'!AR8&lt; SUM('QLD Oct 2022'!L8:O8)),(0),($C$5*F14/'QLD Oct 2022'!AR8-SUM('QLD Oct 2022'!L8:O8))*'QLD Oct 2022'!AG8/100)* 'QLD Oct 2022'!AR8,IF(AND('QLD Oct 2022'!N8&gt;0,'QLD Oct 2022'!O8=""),IF(($C$5*F14/'QLD Oct 2022'!AR8&lt; SUM('QLD Oct 2022'!L8:N8)),(0),($C$5*F14/'QLD Oct 2022'!AR8-SUM('QLD Oct 2022'!L8:N8))*'QLD Oct 2022'!AF8/100)* 'QLD Oct 2022'!AR8,IF(AND('QLD Oct 2022'!M8&gt;0,'QLD Oct 2022'!N8=""),IF(($C$5*F14/'QLD Oct 2022'!AR8&lt;'QLD Oct 2022'!M8+'QLD Oct 2022'!L8),(0),(($C$5*F14/'QLD Oct 2022'!AR8-('QLD Oct 2022'!M8+'QLD Oct 2022'!L8))*'QLD Oct 2022'!AE8/100))*'QLD Oct 2022'!AR8,IF(AND('QLD Oct 2022'!L8&gt;0,'QLD Oct 2022'!M8=""&gt;0),IF(($C$5*F14/'QLD Oct 2022'!AR8&lt;'QLD Oct 2022'!L8),(0),($C$5*F14/'QLD Oct 2022'!AR8-'QLD Oct 2022'!L8)*'QLD Oct 2022'!AD8/100)*'QLD Oct 2022'!AR8,0)))))</f>
        <v>0</v>
      </c>
      <c r="S14" s="298">
        <f t="shared" si="4"/>
        <v>3971.6363636363635</v>
      </c>
      <c r="T14" s="299">
        <f t="shared" si="5"/>
        <v>4232.2131818181815</v>
      </c>
      <c r="U14" s="300">
        <f t="shared" si="6"/>
        <v>4655.4345000000003</v>
      </c>
      <c r="V14" s="114">
        <f>'QLD Oct 2022'!AT8</f>
        <v>0</v>
      </c>
      <c r="W14" s="114">
        <f>'QLD Oct 2022'!AU8</f>
        <v>0</v>
      </c>
      <c r="X14" s="114">
        <f>'QLD Oct 2022'!AV8</f>
        <v>0</v>
      </c>
      <c r="Y14" s="114">
        <f>'QLD Oct 2022'!AW8</f>
        <v>0</v>
      </c>
      <c r="Z14" s="301" t="str">
        <f t="shared" si="7"/>
        <v>No discount</v>
      </c>
      <c r="AA14" s="301" t="str">
        <f t="shared" si="8"/>
        <v>Inclusive</v>
      </c>
      <c r="AB14" s="299">
        <f t="shared" si="0"/>
        <v>4232.2131818181815</v>
      </c>
      <c r="AC14" s="299">
        <f t="shared" si="1"/>
        <v>4232.2131818181815</v>
      </c>
      <c r="AD14" s="302">
        <f t="shared" si="2"/>
        <v>4655.4345000000003</v>
      </c>
      <c r="AE14" s="358">
        <f t="shared" si="2"/>
        <v>4655.4345000000003</v>
      </c>
      <c r="AF14" s="86"/>
      <c r="AG14" s="86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</row>
    <row r="15" spans="1:48" ht="20" customHeight="1" x14ac:dyDescent="0.2">
      <c r="A15" s="341"/>
      <c r="B15" s="207" t="str">
        <f>'QLD Oct 2022'!F9</f>
        <v>Red Energy</v>
      </c>
      <c r="C15" s="207" t="str">
        <f>'QLD Oct 2022'!G9</f>
        <v>Business Saver</v>
      </c>
      <c r="D15" s="296">
        <f>365*'QLD Oct 2022'!H9/100</f>
        <v>299.3</v>
      </c>
      <c r="E15" s="297">
        <f>IF('QLD Oct 2022'!AQ9=3,0.5,IF('QLD Oct 2022'!AQ9=2,0.33,0))</f>
        <v>0.5</v>
      </c>
      <c r="F15" s="297">
        <f t="shared" si="3"/>
        <v>0.5</v>
      </c>
      <c r="G15" s="296">
        <f>IF('QLD Oct 2022'!K9="",($C$5*E15/'QLD Oct 2022'!AQ9*'QLD Oct 2022'!W9/100)*'QLD Oct 2022'!AQ9,IF($C$5*E15/'QLD Oct 2022'!AQ9&gt;='QLD Oct 2022'!L9,('QLD Oct 2022'!L9*'QLD Oct 2022'!W9/100)*'QLD Oct 2022'!AQ9,($C$5*E15/'QLD Oct 2022'!AQ9*'QLD Oct 2022'!W9/100)*'QLD Oct 2022'!AQ9))</f>
        <v>1512</v>
      </c>
      <c r="H15" s="296">
        <f>IF(AND('QLD Oct 2022'!L9&gt;0,'QLD Oct 2022'!M9&gt;0),IF($C$5*E15/'QLD Oct 2022'!AQ9&lt;'QLD Oct 2022'!L9,0,IF(($C$5*E15/'QLD Oct 2022'!AQ9-'QLD Oct 2022'!L9)&lt;=('QLD Oct 2022'!M9+'QLD Oct 2022'!L9),((($C$5*E15/'QLD Oct 2022'!AQ9-'QLD Oct 2022'!L9)*'QLD Oct 2022'!X9/100))*'QLD Oct 2022'!AQ9,((('QLD Oct 2022'!M9)*'QLD Oct 2022'!X9/100)*'QLD Oct 2022'!AQ9))),0)</f>
        <v>537.09090909090924</v>
      </c>
      <c r="I15" s="296">
        <f>IF(AND('QLD Oct 2022'!M9&gt;0,'QLD Oct 2022'!N9&gt;0),IF($C$5*E15/'QLD Oct 2022'!AQ9&lt;('QLD Oct 2022'!L9+'QLD Oct 2022'!M9),0,IF(($C$5*E15/'QLD Oct 2022'!AQ9-'QLD Oct 2022'!L9+'QLD Oct 2022'!M9)&lt;=('QLD Oct 2022'!L9+'QLD Oct 2022'!M9+'QLD Oct 2022'!N9),((($C$5*E15/'QLD Oct 2022'!AQ9-('QLD Oct 2022'!L9+'QLD Oct 2022'!M9))*'QLD Oct 2022'!Y9/100))*'QLD Oct 2022'!AQ9,('QLD Oct 2022'!N9*'QLD Oct 2022'!Y9/100)*'QLD Oct 2022'!AQ9)),0)</f>
        <v>0</v>
      </c>
      <c r="J15" s="296">
        <f>IF(AND('QLD Oct 2022'!N9&gt;0,'QLD Oct 2022'!O9&gt;0),IF($C$5*E15/'QLD Oct 2022'!AQ9&lt;('QLD Oct 2022'!L9+'QLD Oct 2022'!M9+'QLD Oct 2022'!N9),0,IF(($C$5*E15/'QLD Oct 2022'!AQ9-'QLD Oct 2022'!L9+'QLD Oct 2022'!M9+'QLD Oct 2022'!N9)&lt;=('QLD Oct 2022'!L9+'QLD Oct 2022'!M9+'QLD Oct 2022'!N9+'QLD Oct 2022'!O9),(($C$5*E15/'QLD Oct 2022'!AQ9-('QLD Oct 2022'!L9+'QLD Oct 2022'!M9+'QLD Oct 2022'!N9))*'QLD Oct 2022'!Z9/100)*'QLD Oct 2022'!AQ9,('QLD Oct 2022'!O9*'QLD Oct 2022'!Z9/100)*'QLD Oct 2022'!AQ9)),0)</f>
        <v>0</v>
      </c>
      <c r="K15" s="296">
        <f>IF(AND('QLD Oct 2022'!O9&gt;0,'QLD Oct 2022'!P9&gt;0),IF($C$5*E15/'QLD Oct 2022'!AQ9&lt;('QLD Oct 2022'!L9+'QLD Oct 2022'!M9+'QLD Oct 2022'!N9+'QLD Oct 2022'!O9),0,IF(($C$5*E15/'QLD Oct 2022'!AQ9-'QLD Oct 2022'!L9+'QLD Oct 2022'!M9+'QLD Oct 2022'!N9+'QLD Oct 2022'!O9)&lt;=('QLD Oct 2022'!L9+'QLD Oct 2022'!M9+'QLD Oct 2022'!N9+'QLD Oct 2022'!O9+'QLD Oct 2022'!P9),(($C$5*E15/'QLD Oct 2022'!AQ9-('QLD Oct 2022'!L9+'QLD Oct 2022'!M9+'QLD Oct 2022'!N9+'QLD Oct 2022'!O9))*'QLD Oct 2022'!AA9/100)*'QLD Oct 2022'!AQ9,('QLD Oct 2022'!P9*'QLD Oct 2022'!AA9/100)*'QLD Oct 2022'!AQ9)),0)</f>
        <v>0</v>
      </c>
      <c r="L15" s="296">
        <f>IF(AND('QLD Oct 2022'!P9&gt;0,'QLD Oct 2022'!O9&gt;0),IF(($C$5*E15/'QLD Oct 2022'!AQ9&lt;SUM('QLD Oct 2022'!L9:P9)),(0),($C$5*E15/'QLD Oct 2022'!AQ9-SUM('QLD Oct 2022'!L9:P9))*'QLD Oct 2022'!AB9/100)* 'QLD Oct 2022'!AQ9,IF(AND('QLD Oct 2022'!O9&gt;0,'QLD Oct 2022'!P9=""),IF(($C$5*E15/'QLD Oct 2022'!AQ9&lt; SUM('QLD Oct 2022'!L9:O9)),(0),($C$5*E15/'QLD Oct 2022'!AQ9-SUM('QLD Oct 2022'!L9:O9))*'QLD Oct 2022'!AA9/100)* 'QLD Oct 2022'!AQ9,IF(AND('QLD Oct 2022'!N9&gt;0,'QLD Oct 2022'!O9=""),IF(($C$5*E15/'QLD Oct 2022'!AQ9&lt; SUM('QLD Oct 2022'!L9:N9)),(0),($C$5*E15/'QLD Oct 2022'!AQ9-SUM('QLD Oct 2022'!L9:N9))*'QLD Oct 2022'!Z9/100)* 'QLD Oct 2022'!AQ9,IF(AND('QLD Oct 2022'!M9&gt;0,'QLD Oct 2022'!N9=""),IF(($C$5*E15/'QLD Oct 2022'!AQ9&lt;'QLD Oct 2022'!M9+'QLD Oct 2022'!L9),(0),(($C$5*E15/'QLD Oct 2022'!AQ9-('QLD Oct 2022'!M9+'QLD Oct 2022'!L9))*'QLD Oct 2022'!Y9/100))*'QLD Oct 2022'!AQ9,IF(AND('QLD Oct 2022'!L9&gt;0,'QLD Oct 2022'!M9=""&gt;0),IF(($C$5*E15/'QLD Oct 2022'!AQ9&lt;'QLD Oct 2022'!L9),(0),($C$5*E15/'QLD Oct 2022'!AQ9-'QLD Oct 2022'!L9)*'QLD Oct 2022'!X9/100)*'QLD Oct 2022'!AQ9,0)))))</f>
        <v>0</v>
      </c>
      <c r="M15" s="296">
        <f>IF('QLD Oct 2022'!K9="",($C$5*F15/'QLD Oct 2022'!AR9*'QLD Oct 2022'!AC9/100)*'QLD Oct 2022'!AR9,IF($C$5*F15/'QLD Oct 2022'!AR9&gt;='QLD Oct 2022'!L9,('QLD Oct 2022'!L9*'QLD Oct 2022'!AC9/100)*'QLD Oct 2022'!AR9,($C$5*F15/'QLD Oct 2022'!AR9*'QLD Oct 2022'!AC9/100)*'QLD Oct 2022'!AR9))</f>
        <v>1512</v>
      </c>
      <c r="N15" s="296">
        <f>IF(AND('QLD Oct 2022'!L9&gt;0,'QLD Oct 2022'!M9&gt;0),IF($C$5*F15/'QLD Oct 2022'!AR9&lt;'QLD Oct 2022'!L9,0,IF(($C$5*F15/'QLD Oct 2022'!AR9-'QLD Oct 2022'!L9)&lt;=('QLD Oct 2022'!M9+'QLD Oct 2022'!L9),((($C$5*F15/'QLD Oct 2022'!AR9-'QLD Oct 2022'!L9)*'QLD Oct 2022'!AD9/100))*'QLD Oct 2022'!AR9,((('QLD Oct 2022'!M9)*'QLD Oct 2022'!AD9/100)*'QLD Oct 2022'!AR9))),0)</f>
        <v>537.09090909090924</v>
      </c>
      <c r="O15" s="296">
        <f>IF(AND('QLD Oct 2022'!M9&gt;0,'QLD Oct 2022'!N9&gt;0),IF($C$5*F15/'QLD Oct 2022'!AR9&lt;('QLD Oct 2022'!L9+'QLD Oct 2022'!M9),0,IF(($C$5*F15/'QLD Oct 2022'!AR9-'QLD Oct 2022'!L9+'QLD Oct 2022'!M9)&lt;=('QLD Oct 2022'!L9+'QLD Oct 2022'!M9+'QLD Oct 2022'!N9),((($C$5*F15/'QLD Oct 2022'!AR9-('QLD Oct 2022'!L9+'QLD Oct 2022'!M9))*'QLD Oct 2022'!AE9/100))*'QLD Oct 2022'!AR9,('QLD Oct 2022'!N9*'QLD Oct 2022'!AE9/100)*'QLD Oct 2022'!AR9)),0)</f>
        <v>0</v>
      </c>
      <c r="P15" s="296">
        <f>IF(AND('QLD Oct 2022'!N9&gt;0,'QLD Oct 2022'!O9&gt;0),IF($C$5*F15/'QLD Oct 2022'!AR9&lt;('QLD Oct 2022'!L9+'QLD Oct 2022'!M9+'QLD Oct 2022'!N9),0,IF(($C$5*F15/'QLD Oct 2022'!AR9-'QLD Oct 2022'!L9+'QLD Oct 2022'!M9+'QLD Oct 2022'!N9)&lt;=('QLD Oct 2022'!L9+'QLD Oct 2022'!M9+'QLD Oct 2022'!N9+'QLD Oct 2022'!O9),(($C$5*F15/'QLD Oct 2022'!AR9-('QLD Oct 2022'!L9+'QLD Oct 2022'!M9+'QLD Oct 2022'!N9))*'QLD Oct 2022'!AF9/100)*'QLD Oct 2022'!AR9,('QLD Oct 2022'!O9*'QLD Oct 2022'!AF9/100)*'QLD Oct 2022'!AR9)),0)</f>
        <v>0</v>
      </c>
      <c r="Q15" s="296">
        <f>IF(AND('QLD Oct 2022'!P9&gt;0,'QLD Oct 2022'!P9&gt;0),IF($C$5*F15/'QLD Oct 2022'!AR9&lt;('QLD Oct 2022'!L9+'QLD Oct 2022'!M9+'QLD Oct 2022'!N9+'QLD Oct 2022'!O9),0,IF(($C$5*F15/'QLD Oct 2022'!AR9-'QLD Oct 2022'!L9+'QLD Oct 2022'!M9+'QLD Oct 2022'!N9+'QLD Oct 2022'!O9)&lt;=('QLD Oct 2022'!L9+'QLD Oct 2022'!M9+'QLD Oct 2022'!N9+'QLD Oct 2022'!O9+'QLD Oct 2022'!P9),(($C$5*F15/'QLD Oct 2022'!AR9-('QLD Oct 2022'!L9+'QLD Oct 2022'!M9+'QLD Oct 2022'!N9+'QLD Oct 2022'!O9))*'QLD Oct 2022'!AG9/100)*'QLD Oct 2022'!AR9,('QLD Oct 2022'!P9*'QLD Oct 2022'!AG9/100)*'QLD Oct 2022'!AR9)),0)</f>
        <v>0</v>
      </c>
      <c r="R15" s="296">
        <f>IF(AND('QLD Oct 2022'!P9&gt;0,'QLD Oct 2022'!O9&gt;0),IF(($C$5*F15/'QLD Oct 2022'!AR9&lt;SUM('QLD Oct 2022'!L9:P9)),(0),($C$5*F15/'QLD Oct 2022'!AR9-SUM('QLD Oct 2022'!L9:P9))*'QLD Oct 2022'!AB9/100)* 'QLD Oct 2022'!AR9,IF(AND('QLD Oct 2022'!O9&gt;0,'QLD Oct 2022'!P9=""),IF(($C$5*F15/'QLD Oct 2022'!AR9&lt; SUM('QLD Oct 2022'!L9:O9)),(0),($C$5*F15/'QLD Oct 2022'!AR9-SUM('QLD Oct 2022'!L9:O9))*'QLD Oct 2022'!AG9/100)* 'QLD Oct 2022'!AR9,IF(AND('QLD Oct 2022'!N9&gt;0,'QLD Oct 2022'!O9=""),IF(($C$5*F15/'QLD Oct 2022'!AR9&lt; SUM('QLD Oct 2022'!L9:N9)),(0),($C$5*F15/'QLD Oct 2022'!AR9-SUM('QLD Oct 2022'!L9:N9))*'QLD Oct 2022'!AF9/100)* 'QLD Oct 2022'!AR9,IF(AND('QLD Oct 2022'!M9&gt;0,'QLD Oct 2022'!N9=""),IF(($C$5*F15/'QLD Oct 2022'!AR9&lt;'QLD Oct 2022'!M9+'QLD Oct 2022'!L9),(0),(($C$5*F15/'QLD Oct 2022'!AR9-('QLD Oct 2022'!M9+'QLD Oct 2022'!L9))*'QLD Oct 2022'!AE9/100))*'QLD Oct 2022'!AR9,IF(AND('QLD Oct 2022'!L9&gt;0,'QLD Oct 2022'!M9=""&gt;0),IF(($C$5*F15/'QLD Oct 2022'!AR9&lt;'QLD Oct 2022'!L9),(0),($C$5*F15/'QLD Oct 2022'!AR9-'QLD Oct 2022'!L9)*'QLD Oct 2022'!AD9/100)*'QLD Oct 2022'!AR9,0)))))</f>
        <v>0</v>
      </c>
      <c r="S15" s="298">
        <f t="shared" si="4"/>
        <v>4098.181818181818</v>
      </c>
      <c r="T15" s="299">
        <f t="shared" si="5"/>
        <v>4397.4818181818182</v>
      </c>
      <c r="U15" s="300">
        <f t="shared" si="6"/>
        <v>4837.2300000000005</v>
      </c>
      <c r="V15" s="114">
        <f>'QLD Oct 2022'!AT9</f>
        <v>0</v>
      </c>
      <c r="W15" s="114">
        <f>'QLD Oct 2022'!AU9</f>
        <v>0</v>
      </c>
      <c r="X15" s="114">
        <f>'QLD Oct 2022'!AV9</f>
        <v>0</v>
      </c>
      <c r="Y15" s="114">
        <f>'QLD Oct 2022'!AW9</f>
        <v>0</v>
      </c>
      <c r="Z15" s="301" t="str">
        <f t="shared" si="7"/>
        <v>No discount</v>
      </c>
      <c r="AA15" s="301" t="str">
        <f t="shared" si="8"/>
        <v>Inclusive</v>
      </c>
      <c r="AB15" s="299">
        <f t="shared" si="0"/>
        <v>4397.4818181818182</v>
      </c>
      <c r="AC15" s="299">
        <f t="shared" si="1"/>
        <v>4397.4818181818182</v>
      </c>
      <c r="AD15" s="302">
        <f t="shared" si="2"/>
        <v>4837.2300000000005</v>
      </c>
      <c r="AE15" s="358">
        <f t="shared" si="2"/>
        <v>4837.2300000000005</v>
      </c>
      <c r="AF15" s="86"/>
      <c r="AG15" s="86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</row>
    <row r="16" spans="1:48" ht="20" customHeight="1" x14ac:dyDescent="0.2">
      <c r="A16" s="341"/>
      <c r="B16" s="207" t="str">
        <f>'QLD Oct 2022'!F10</f>
        <v>Covau</v>
      </c>
      <c r="C16" s="207" t="str">
        <f>'QLD Oct 2022'!G10</f>
        <v>Freedom</v>
      </c>
      <c r="D16" s="296">
        <f>365*'QLD Oct 2022'!H10/100</f>
        <v>287.8190909090909</v>
      </c>
      <c r="E16" s="297">
        <f>IF('QLD Oct 2022'!AQ10=3,0.5,IF('QLD Oct 2022'!AQ10=2,0.33,0))</f>
        <v>0.5</v>
      </c>
      <c r="F16" s="297">
        <f t="shared" si="3"/>
        <v>0.5</v>
      </c>
      <c r="G16" s="296">
        <f>IF('QLD Oct 2022'!K10="",($C$5*E16/'QLD Oct 2022'!AQ10*'QLD Oct 2022'!W10/100)*'QLD Oct 2022'!AQ10,IF($C$5*E16/'QLD Oct 2022'!AQ10&gt;='QLD Oct 2022'!L10,('QLD Oct 2022'!L10*'QLD Oct 2022'!W10/100)*'QLD Oct 2022'!AQ10,($C$5*E16/'QLD Oct 2022'!AQ10*'QLD Oct 2022'!W10/100)*'QLD Oct 2022'!AQ10))</f>
        <v>2323.6363636363635</v>
      </c>
      <c r="H16" s="296">
        <f>IF(AND('QLD Oct 2022'!L10&gt;0,'QLD Oct 2022'!M10&gt;0),IF($C$5*E16/'QLD Oct 2022'!AQ10&lt;'QLD Oct 2022'!L10,0,IF(($C$5*E16/'QLD Oct 2022'!AQ10-'QLD Oct 2022'!L10)&lt;=('QLD Oct 2022'!M10+'QLD Oct 2022'!L10),((($C$5*E16/'QLD Oct 2022'!AQ10-'QLD Oct 2022'!L10)*'QLD Oct 2022'!X10/100))*'QLD Oct 2022'!AQ10,((('QLD Oct 2022'!M10)*'QLD Oct 2022'!X10/100)*'QLD Oct 2022'!AQ10))),0)</f>
        <v>826.00000000000011</v>
      </c>
      <c r="I16" s="296">
        <f>IF(AND('QLD Oct 2022'!M10&gt;0,'QLD Oct 2022'!N10&gt;0),IF($C$5*E16/'QLD Oct 2022'!AQ10&lt;('QLD Oct 2022'!L10+'QLD Oct 2022'!M10),0,IF(($C$5*E16/'QLD Oct 2022'!AQ10-'QLD Oct 2022'!L10+'QLD Oct 2022'!M10)&lt;=('QLD Oct 2022'!L10+'QLD Oct 2022'!M10+'QLD Oct 2022'!N10),((($C$5*E16/'QLD Oct 2022'!AQ10-('QLD Oct 2022'!L10+'QLD Oct 2022'!M10))*'QLD Oct 2022'!Y10/100))*'QLD Oct 2022'!AQ10,('QLD Oct 2022'!N10*'QLD Oct 2022'!Y10/100)*'QLD Oct 2022'!AQ10)),0)</f>
        <v>0</v>
      </c>
      <c r="J16" s="296">
        <f>IF(AND('QLD Oct 2022'!N10&gt;0,'QLD Oct 2022'!O10&gt;0),IF($C$5*E16/'QLD Oct 2022'!AQ10&lt;('QLD Oct 2022'!L10+'QLD Oct 2022'!M10+'QLD Oct 2022'!N10),0,IF(($C$5*E16/'QLD Oct 2022'!AQ10-'QLD Oct 2022'!L10+'QLD Oct 2022'!M10+'QLD Oct 2022'!N10)&lt;=('QLD Oct 2022'!L10+'QLD Oct 2022'!M10+'QLD Oct 2022'!N10+'QLD Oct 2022'!O10),(($C$5*E16/'QLD Oct 2022'!AQ10-('QLD Oct 2022'!L10+'QLD Oct 2022'!M10+'QLD Oct 2022'!N10))*'QLD Oct 2022'!Z10/100)*'QLD Oct 2022'!AQ10,('QLD Oct 2022'!O10*'QLD Oct 2022'!Z10/100)*'QLD Oct 2022'!AQ10)),0)</f>
        <v>0</v>
      </c>
      <c r="K16" s="296">
        <f>IF(AND('QLD Oct 2022'!O10&gt;0,'QLD Oct 2022'!P10&gt;0),IF($C$5*E16/'QLD Oct 2022'!AQ10&lt;('QLD Oct 2022'!L10+'QLD Oct 2022'!M10+'QLD Oct 2022'!N10+'QLD Oct 2022'!O10),0,IF(($C$5*E16/'QLD Oct 2022'!AQ10-'QLD Oct 2022'!L10+'QLD Oct 2022'!M10+'QLD Oct 2022'!N10+'QLD Oct 2022'!O10)&lt;=('QLD Oct 2022'!L10+'QLD Oct 2022'!M10+'QLD Oct 2022'!N10+'QLD Oct 2022'!O10+'QLD Oct 2022'!P10),(($C$5*E16/'QLD Oct 2022'!AQ10-('QLD Oct 2022'!L10+'QLD Oct 2022'!M10+'QLD Oct 2022'!N10+'QLD Oct 2022'!O10))*'QLD Oct 2022'!AA10/100)*'QLD Oct 2022'!AQ10,('QLD Oct 2022'!P10*'QLD Oct 2022'!AA10/100)*'QLD Oct 2022'!AQ10)),0)</f>
        <v>0</v>
      </c>
      <c r="L16" s="296">
        <f>IF(AND('QLD Oct 2022'!P10&gt;0,'QLD Oct 2022'!O10&gt;0),IF(($C$5*E16/'QLD Oct 2022'!AQ10&lt;SUM('QLD Oct 2022'!L10:P10)),(0),($C$5*E16/'QLD Oct 2022'!AQ10-SUM('QLD Oct 2022'!L10:P10))*'QLD Oct 2022'!AB10/100)* 'QLD Oct 2022'!AQ10,IF(AND('QLD Oct 2022'!O10&gt;0,'QLD Oct 2022'!P10=""),IF(($C$5*E16/'QLD Oct 2022'!AQ10&lt; SUM('QLD Oct 2022'!L10:O10)),(0),($C$5*E16/'QLD Oct 2022'!AQ10-SUM('QLD Oct 2022'!L10:O10))*'QLD Oct 2022'!AA10/100)* 'QLD Oct 2022'!AQ10,IF(AND('QLD Oct 2022'!N10&gt;0,'QLD Oct 2022'!O10=""),IF(($C$5*E16/'QLD Oct 2022'!AQ10&lt; SUM('QLD Oct 2022'!L10:N10)),(0),($C$5*E16/'QLD Oct 2022'!AQ10-SUM('QLD Oct 2022'!L10:N10))*'QLD Oct 2022'!Z10/100)* 'QLD Oct 2022'!AQ10,IF(AND('QLD Oct 2022'!M10&gt;0,'QLD Oct 2022'!N10=""),IF(($C$5*E16/'QLD Oct 2022'!AQ10&lt;'QLD Oct 2022'!M10+'QLD Oct 2022'!L10),(0),(($C$5*E16/'QLD Oct 2022'!AQ10-('QLD Oct 2022'!M10+'QLD Oct 2022'!L10))*'QLD Oct 2022'!Y10/100))*'QLD Oct 2022'!AQ10,IF(AND('QLD Oct 2022'!L10&gt;0,'QLD Oct 2022'!M10=""&gt;0),IF(($C$5*E16/'QLD Oct 2022'!AQ10&lt;'QLD Oct 2022'!L10),(0),($C$5*E16/'QLD Oct 2022'!AQ10-'QLD Oct 2022'!L10)*'QLD Oct 2022'!X10/100)*'QLD Oct 2022'!AQ10,0)))))</f>
        <v>0</v>
      </c>
      <c r="M16" s="296">
        <f>IF('QLD Oct 2022'!K10="",($C$5*F16/'QLD Oct 2022'!AR10*'QLD Oct 2022'!AC10/100)*'QLD Oct 2022'!AR10,IF($C$5*F16/'QLD Oct 2022'!AR10&gt;='QLD Oct 2022'!L10,('QLD Oct 2022'!L10*'QLD Oct 2022'!AC10/100)*'QLD Oct 2022'!AR10,($C$5*F16/'QLD Oct 2022'!AR10*'QLD Oct 2022'!AC10/100)*'QLD Oct 2022'!AR10))</f>
        <v>2323.6363636363635</v>
      </c>
      <c r="N16" s="296">
        <f>IF(AND('QLD Oct 2022'!L10&gt;0,'QLD Oct 2022'!M10&gt;0),IF($C$5*F16/'QLD Oct 2022'!AR10&lt;'QLD Oct 2022'!L10,0,IF(($C$5*F16/'QLD Oct 2022'!AR10-'QLD Oct 2022'!L10)&lt;=('QLD Oct 2022'!M10+'QLD Oct 2022'!L10),((($C$5*F16/'QLD Oct 2022'!AR10-'QLD Oct 2022'!L10)*'QLD Oct 2022'!AD10/100))*'QLD Oct 2022'!AR10,((('QLD Oct 2022'!M10)*'QLD Oct 2022'!AD10/100)*'QLD Oct 2022'!AR10))),0)</f>
        <v>826.00000000000011</v>
      </c>
      <c r="O16" s="296">
        <f>IF(AND('QLD Oct 2022'!M10&gt;0,'QLD Oct 2022'!N10&gt;0),IF($C$5*F16/'QLD Oct 2022'!AR10&lt;('QLD Oct 2022'!L10+'QLD Oct 2022'!M10),0,IF(($C$5*F16/'QLD Oct 2022'!AR10-'QLD Oct 2022'!L10+'QLD Oct 2022'!M10)&lt;=('QLD Oct 2022'!L10+'QLD Oct 2022'!M10+'QLD Oct 2022'!N10),((($C$5*F16/'QLD Oct 2022'!AR10-('QLD Oct 2022'!L10+'QLD Oct 2022'!M10))*'QLD Oct 2022'!AE10/100))*'QLD Oct 2022'!AR10,('QLD Oct 2022'!N10*'QLD Oct 2022'!AE10/100)*'QLD Oct 2022'!AR10)),0)</f>
        <v>0</v>
      </c>
      <c r="P16" s="296">
        <f>IF(AND('QLD Oct 2022'!N10&gt;0,'QLD Oct 2022'!O10&gt;0),IF($C$5*F16/'QLD Oct 2022'!AR10&lt;('QLD Oct 2022'!L10+'QLD Oct 2022'!M10+'QLD Oct 2022'!N10),0,IF(($C$5*F16/'QLD Oct 2022'!AR10-'QLD Oct 2022'!L10+'QLD Oct 2022'!M10+'QLD Oct 2022'!N10)&lt;=('QLD Oct 2022'!L10+'QLD Oct 2022'!M10+'QLD Oct 2022'!N10+'QLD Oct 2022'!O10),(($C$5*F16/'QLD Oct 2022'!AR10-('QLD Oct 2022'!L10+'QLD Oct 2022'!M10+'QLD Oct 2022'!N10))*'QLD Oct 2022'!AF10/100)*'QLD Oct 2022'!AR10,('QLD Oct 2022'!O10*'QLD Oct 2022'!AF10/100)*'QLD Oct 2022'!AR10)),0)</f>
        <v>0</v>
      </c>
      <c r="Q16" s="296">
        <f>IF(AND('QLD Oct 2022'!P10&gt;0,'QLD Oct 2022'!P10&gt;0),IF($C$5*F16/'QLD Oct 2022'!AR10&lt;('QLD Oct 2022'!L10+'QLD Oct 2022'!M10+'QLD Oct 2022'!N10+'QLD Oct 2022'!O10),0,IF(($C$5*F16/'QLD Oct 2022'!AR10-'QLD Oct 2022'!L10+'QLD Oct 2022'!M10+'QLD Oct 2022'!N10+'QLD Oct 2022'!O10)&lt;=('QLD Oct 2022'!L10+'QLD Oct 2022'!M10+'QLD Oct 2022'!N10+'QLD Oct 2022'!O10+'QLD Oct 2022'!P10),(($C$5*F16/'QLD Oct 2022'!AR10-('QLD Oct 2022'!L10+'QLD Oct 2022'!M10+'QLD Oct 2022'!N10+'QLD Oct 2022'!O10))*'QLD Oct 2022'!AG10/100)*'QLD Oct 2022'!AR10,('QLD Oct 2022'!P10*'QLD Oct 2022'!AG10/100)*'QLD Oct 2022'!AR10)),0)</f>
        <v>0</v>
      </c>
      <c r="R16" s="296">
        <f>IF(AND('QLD Oct 2022'!P10&gt;0,'QLD Oct 2022'!O10&gt;0),IF(($C$5*F16/'QLD Oct 2022'!AR10&lt;SUM('QLD Oct 2022'!L10:P10)),(0),($C$5*F16/'QLD Oct 2022'!AR10-SUM('QLD Oct 2022'!L10:P10))*'QLD Oct 2022'!AB10/100)* 'QLD Oct 2022'!AR10,IF(AND('QLD Oct 2022'!O10&gt;0,'QLD Oct 2022'!P10=""),IF(($C$5*F16/'QLD Oct 2022'!AR10&lt; SUM('QLD Oct 2022'!L10:O10)),(0),($C$5*F16/'QLD Oct 2022'!AR10-SUM('QLD Oct 2022'!L10:O10))*'QLD Oct 2022'!AG10/100)* 'QLD Oct 2022'!AR10,IF(AND('QLD Oct 2022'!N10&gt;0,'QLD Oct 2022'!O10=""),IF(($C$5*F16/'QLD Oct 2022'!AR10&lt; SUM('QLD Oct 2022'!L10:N10)),(0),($C$5*F16/'QLD Oct 2022'!AR10-SUM('QLD Oct 2022'!L10:N10))*'QLD Oct 2022'!AF10/100)* 'QLD Oct 2022'!AR10,IF(AND('QLD Oct 2022'!M10&gt;0,'QLD Oct 2022'!N10=""),IF(($C$5*F16/'QLD Oct 2022'!AR10&lt;'QLD Oct 2022'!M10+'QLD Oct 2022'!L10),(0),(($C$5*F16/'QLD Oct 2022'!AR10-('QLD Oct 2022'!M10+'QLD Oct 2022'!L10))*'QLD Oct 2022'!AE10/100))*'QLD Oct 2022'!AR10,IF(AND('QLD Oct 2022'!L10&gt;0,'QLD Oct 2022'!M10=""&gt;0),IF(($C$5*F16/'QLD Oct 2022'!AR10&lt;'QLD Oct 2022'!L10),(0),($C$5*F16/'QLD Oct 2022'!AR10-'QLD Oct 2022'!L10)*'QLD Oct 2022'!AD10/100)*'QLD Oct 2022'!AR10,0)))))</f>
        <v>0</v>
      </c>
      <c r="S16" s="298">
        <f t="shared" ref="S16" si="11">SUM(G16:R16)</f>
        <v>6299.272727272727</v>
      </c>
      <c r="T16" s="299">
        <f t="shared" si="5"/>
        <v>6587.0918181818179</v>
      </c>
      <c r="U16" s="300">
        <f t="shared" si="6"/>
        <v>7245.8010000000004</v>
      </c>
      <c r="V16" s="114">
        <f>'QLD Oct 2022'!AT10</f>
        <v>0</v>
      </c>
      <c r="W16" s="114">
        <f>'QLD Oct 2022'!AU10</f>
        <v>15</v>
      </c>
      <c r="X16" s="114">
        <f>'QLD Oct 2022'!AV10</f>
        <v>0</v>
      </c>
      <c r="Y16" s="114">
        <f>'QLD Oct 2022'!AW10</f>
        <v>0</v>
      </c>
      <c r="Z16" s="301" t="str">
        <f t="shared" si="7"/>
        <v>Guaranteed off usage</v>
      </c>
      <c r="AA16" s="301" t="str">
        <f t="shared" si="8"/>
        <v>Exclusive</v>
      </c>
      <c r="AB16" s="299">
        <f t="shared" si="0"/>
        <v>5642.2009090909087</v>
      </c>
      <c r="AC16" s="299">
        <f t="shared" si="1"/>
        <v>5642.2009090909087</v>
      </c>
      <c r="AD16" s="302">
        <f t="shared" si="2"/>
        <v>6206.4210000000003</v>
      </c>
      <c r="AE16" s="358">
        <f t="shared" si="2"/>
        <v>6206.4210000000003</v>
      </c>
      <c r="AF16" s="86"/>
      <c r="AG16" s="86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</row>
    <row r="17" spans="1:48" ht="20" customHeight="1" thickBot="1" x14ac:dyDescent="0.25">
      <c r="A17" s="344"/>
      <c r="B17" s="315" t="str">
        <f>'QLD Oct 2022'!F11</f>
        <v>Alinta Energy</v>
      </c>
      <c r="C17" s="208" t="str">
        <f>'QLD Oct 2022'!G11</f>
        <v>Business Deal</v>
      </c>
      <c r="D17" s="316">
        <f>365*'QLD Oct 2022'!H11/100</f>
        <v>262.43499999999995</v>
      </c>
      <c r="E17" s="317">
        <f>IF('QLD Oct 2022'!AQ11=3,0.5,IF('QLD Oct 2022'!AQ11=2,0.33,0))</f>
        <v>0.5</v>
      </c>
      <c r="F17" s="317">
        <f t="shared" si="3"/>
        <v>0.5</v>
      </c>
      <c r="G17" s="316">
        <f>IF('QLD Oct 2022'!K11="",($C$5*E17/'QLD Oct 2022'!AQ11*'QLD Oct 2022'!W11/100)*'QLD Oct 2022'!AQ11,IF($C$5*E17/'QLD Oct 2022'!AQ11&gt;='QLD Oct 2022'!L11,('QLD Oct 2022'!L11*'QLD Oct 2022'!W11/100)*'QLD Oct 2022'!AQ11,($C$5*E17/'QLD Oct 2022'!AQ11*'QLD Oct 2022'!W11/100)*'QLD Oct 2022'!AQ11))</f>
        <v>1295.9999999999998</v>
      </c>
      <c r="H17" s="316">
        <f>IF(AND('QLD Oct 2022'!L11&gt;0,'QLD Oct 2022'!M11&gt;0),IF($C$5*E17/'QLD Oct 2022'!AQ11&lt;'QLD Oct 2022'!L11,0,IF(($C$5*E17/'QLD Oct 2022'!AQ11-'QLD Oct 2022'!L11)&lt;=('QLD Oct 2022'!M11+'QLD Oct 2022'!L11),((($C$5*E17/'QLD Oct 2022'!AQ11-'QLD Oct 2022'!L11)*'QLD Oct 2022'!X11/100))*'QLD Oct 2022'!AQ11,((('QLD Oct 2022'!M11)*'QLD Oct 2022'!X11/100)*'QLD Oct 2022'!AQ11))),0)</f>
        <v>504.00000000000011</v>
      </c>
      <c r="I17" s="316">
        <f>IF(AND('QLD Oct 2022'!M11&gt;0,'QLD Oct 2022'!N11&gt;0),IF($C$5*E17/'QLD Oct 2022'!AQ11&lt;('QLD Oct 2022'!L11+'QLD Oct 2022'!M11),0,IF(($C$5*E17/'QLD Oct 2022'!AQ11-'QLD Oct 2022'!L11+'QLD Oct 2022'!M11)&lt;=('QLD Oct 2022'!L11+'QLD Oct 2022'!M11+'QLD Oct 2022'!N11),((($C$5*E17/'QLD Oct 2022'!AQ11-('QLD Oct 2022'!L11+'QLD Oct 2022'!M11))*'QLD Oct 2022'!Y11/100))*'QLD Oct 2022'!AQ11,('QLD Oct 2022'!N11*'QLD Oct 2022'!Y11/100)*'QLD Oct 2022'!AQ11)),0)</f>
        <v>0</v>
      </c>
      <c r="J17" s="316">
        <f>IF(AND('QLD Oct 2022'!N11&gt;0,'QLD Oct 2022'!O11&gt;0),IF($C$5*E17/'QLD Oct 2022'!AQ11&lt;('QLD Oct 2022'!L11+'QLD Oct 2022'!M11+'QLD Oct 2022'!N11),0,IF(($C$5*E17/'QLD Oct 2022'!AQ11-'QLD Oct 2022'!L11+'QLD Oct 2022'!M11+'QLD Oct 2022'!N11)&lt;=('QLD Oct 2022'!L11+'QLD Oct 2022'!M11+'QLD Oct 2022'!N11+'QLD Oct 2022'!O11),(($C$5*E17/'QLD Oct 2022'!AQ11-('QLD Oct 2022'!L11+'QLD Oct 2022'!M11+'QLD Oct 2022'!N11))*'QLD Oct 2022'!Z11/100)*'QLD Oct 2022'!AQ11,('QLD Oct 2022'!O11*'QLD Oct 2022'!Z11/100)*'QLD Oct 2022'!AQ11)),0)</f>
        <v>0</v>
      </c>
      <c r="K17" s="316">
        <f>IF(AND('QLD Oct 2022'!O11&gt;0,'QLD Oct 2022'!P11&gt;0),IF($C$5*E17/'QLD Oct 2022'!AQ11&lt;('QLD Oct 2022'!L11+'QLD Oct 2022'!M11+'QLD Oct 2022'!N11+'QLD Oct 2022'!O11),0,IF(($C$5*E17/'QLD Oct 2022'!AQ11-'QLD Oct 2022'!L11+'QLD Oct 2022'!M11+'QLD Oct 2022'!N11+'QLD Oct 2022'!O11)&lt;=('QLD Oct 2022'!L11+'QLD Oct 2022'!M11+'QLD Oct 2022'!N11+'QLD Oct 2022'!O11+'QLD Oct 2022'!P11),(($C$5*E17/'QLD Oct 2022'!AQ11-('QLD Oct 2022'!L11+'QLD Oct 2022'!M11+'QLD Oct 2022'!N11+'QLD Oct 2022'!O11))*'QLD Oct 2022'!AA11/100)*'QLD Oct 2022'!AQ11,('QLD Oct 2022'!P11*'QLD Oct 2022'!AA11/100)*'QLD Oct 2022'!AQ11)),0)</f>
        <v>0</v>
      </c>
      <c r="L17" s="316">
        <f>IF(AND('QLD Oct 2022'!P11&gt;0,'QLD Oct 2022'!O11&gt;0),IF(($C$5*E17/'QLD Oct 2022'!AQ11&lt;SUM('QLD Oct 2022'!L11:P11)),(0),($C$5*E17/'QLD Oct 2022'!AQ11-SUM('QLD Oct 2022'!L11:P11))*'QLD Oct 2022'!AB11/100)* 'QLD Oct 2022'!AQ11,IF(AND('QLD Oct 2022'!O11&gt;0,'QLD Oct 2022'!P11=""),IF(($C$5*E17/'QLD Oct 2022'!AQ11&lt; SUM('QLD Oct 2022'!L11:O11)),(0),($C$5*E17/'QLD Oct 2022'!AQ11-SUM('QLD Oct 2022'!L11:O11))*'QLD Oct 2022'!AA11/100)* 'QLD Oct 2022'!AQ11,IF(AND('QLD Oct 2022'!N11&gt;0,'QLD Oct 2022'!O11=""),IF(($C$5*E17/'QLD Oct 2022'!AQ11&lt; SUM('QLD Oct 2022'!L11:N11)),(0),($C$5*E17/'QLD Oct 2022'!AQ11-SUM('QLD Oct 2022'!L11:N11))*'QLD Oct 2022'!Z11/100)* 'QLD Oct 2022'!AQ11,IF(AND('QLD Oct 2022'!M11&gt;0,'QLD Oct 2022'!N11=""),IF(($C$5*E17/'QLD Oct 2022'!AQ11&lt;'QLD Oct 2022'!M11+'QLD Oct 2022'!L11),(0),(($C$5*E17/'QLD Oct 2022'!AQ11-('QLD Oct 2022'!M11+'QLD Oct 2022'!L11))*'QLD Oct 2022'!Y11/100))*'QLD Oct 2022'!AQ11,IF(AND('QLD Oct 2022'!L11&gt;0,'QLD Oct 2022'!M11=""&gt;0),IF(($C$5*E17/'QLD Oct 2022'!AQ11&lt;'QLD Oct 2022'!L11),(0),($C$5*E17/'QLD Oct 2022'!AQ11-'QLD Oct 2022'!L11)*'QLD Oct 2022'!X11/100)*'QLD Oct 2022'!AQ11,0)))))</f>
        <v>0</v>
      </c>
      <c r="M17" s="316">
        <f>IF('QLD Oct 2022'!K11="",($C$5*F17/'QLD Oct 2022'!AR11*'QLD Oct 2022'!AC11/100)*'QLD Oct 2022'!AR11,IF($C$5*F17/'QLD Oct 2022'!AR11&gt;='QLD Oct 2022'!L11,('QLD Oct 2022'!L11*'QLD Oct 2022'!AC11/100)*'QLD Oct 2022'!AR11,($C$5*F17/'QLD Oct 2022'!AR11*'QLD Oct 2022'!AC11/100)*'QLD Oct 2022'!AR11))</f>
        <v>1295.9999999999998</v>
      </c>
      <c r="N17" s="316">
        <f>IF(AND('QLD Oct 2022'!L11&gt;0,'QLD Oct 2022'!M11&gt;0),IF($C$5*F17/'QLD Oct 2022'!AR11&lt;'QLD Oct 2022'!L11,0,IF(($C$5*F17/'QLD Oct 2022'!AR11-'QLD Oct 2022'!L11)&lt;=('QLD Oct 2022'!M11+'QLD Oct 2022'!L11),((($C$5*F17/'QLD Oct 2022'!AR11-'QLD Oct 2022'!L11)*'QLD Oct 2022'!AD11/100))*'QLD Oct 2022'!AR11,((('QLD Oct 2022'!M11)*'QLD Oct 2022'!AD11/100)*'QLD Oct 2022'!AR11))),0)</f>
        <v>504.00000000000011</v>
      </c>
      <c r="O17" s="316">
        <f>IF(AND('QLD Oct 2022'!M11&gt;0,'QLD Oct 2022'!N11&gt;0),IF($C$5*F17/'QLD Oct 2022'!AR11&lt;('QLD Oct 2022'!L11+'QLD Oct 2022'!M11),0,IF(($C$5*F17/'QLD Oct 2022'!AR11-'QLD Oct 2022'!L11+'QLD Oct 2022'!M11)&lt;=('QLD Oct 2022'!L11+'QLD Oct 2022'!M11+'QLD Oct 2022'!N11),((($C$5*F17/'QLD Oct 2022'!AR11-('QLD Oct 2022'!L11+'QLD Oct 2022'!M11))*'QLD Oct 2022'!AE11/100))*'QLD Oct 2022'!AR11,('QLD Oct 2022'!N11*'QLD Oct 2022'!AE11/100)*'QLD Oct 2022'!AR11)),0)</f>
        <v>0</v>
      </c>
      <c r="P17" s="316">
        <f>IF(AND('QLD Oct 2022'!N11&gt;0,'QLD Oct 2022'!O11&gt;0),IF($C$5*F17/'QLD Oct 2022'!AR11&lt;('QLD Oct 2022'!L11+'QLD Oct 2022'!M11+'QLD Oct 2022'!N11),0,IF(($C$5*F17/'QLD Oct 2022'!AR11-'QLD Oct 2022'!L11+'QLD Oct 2022'!M11+'QLD Oct 2022'!N11)&lt;=('QLD Oct 2022'!L11+'QLD Oct 2022'!M11+'QLD Oct 2022'!N11+'QLD Oct 2022'!O11),(($C$5*F17/'QLD Oct 2022'!AR11-('QLD Oct 2022'!L11+'QLD Oct 2022'!M11+'QLD Oct 2022'!N11))*'QLD Oct 2022'!AF11/100)*'QLD Oct 2022'!AR11,('QLD Oct 2022'!O11*'QLD Oct 2022'!AF11/100)*'QLD Oct 2022'!AR11)),0)</f>
        <v>0</v>
      </c>
      <c r="Q17" s="316">
        <f>IF(AND('QLD Oct 2022'!P11&gt;0,'QLD Oct 2022'!P11&gt;0),IF($C$5*F17/'QLD Oct 2022'!AR11&lt;('QLD Oct 2022'!L11+'QLD Oct 2022'!M11+'QLD Oct 2022'!N11+'QLD Oct 2022'!O11),0,IF(($C$5*F17/'QLD Oct 2022'!AR11-'QLD Oct 2022'!L11+'QLD Oct 2022'!M11+'QLD Oct 2022'!N11+'QLD Oct 2022'!O11)&lt;=('QLD Oct 2022'!L11+'QLD Oct 2022'!M11+'QLD Oct 2022'!N11+'QLD Oct 2022'!O11+'QLD Oct 2022'!P11),(($C$5*F17/'QLD Oct 2022'!AR11-('QLD Oct 2022'!L11+'QLD Oct 2022'!M11+'QLD Oct 2022'!N11+'QLD Oct 2022'!O11))*'QLD Oct 2022'!AG11/100)*'QLD Oct 2022'!AR11,('QLD Oct 2022'!P11*'QLD Oct 2022'!AG11/100)*'QLD Oct 2022'!AR11)),0)</f>
        <v>0</v>
      </c>
      <c r="R17" s="316">
        <f>IF(AND('QLD Oct 2022'!P11&gt;0,'QLD Oct 2022'!O11&gt;0),IF(($C$5*F17/'QLD Oct 2022'!AR11&lt;SUM('QLD Oct 2022'!L11:P11)),(0),($C$5*F17/'QLD Oct 2022'!AR11-SUM('QLD Oct 2022'!L11:P11))*'QLD Oct 2022'!AB11/100)* 'QLD Oct 2022'!AR11,IF(AND('QLD Oct 2022'!O11&gt;0,'QLD Oct 2022'!P11=""),IF(($C$5*F17/'QLD Oct 2022'!AR11&lt; SUM('QLD Oct 2022'!L11:O11)),(0),($C$5*F17/'QLD Oct 2022'!AR11-SUM('QLD Oct 2022'!L11:O11))*'QLD Oct 2022'!AG11/100)* 'QLD Oct 2022'!AR11,IF(AND('QLD Oct 2022'!N11&gt;0,'QLD Oct 2022'!O11=""),IF(($C$5*F17/'QLD Oct 2022'!AR11&lt; SUM('QLD Oct 2022'!L11:N11)),(0),($C$5*F17/'QLD Oct 2022'!AR11-SUM('QLD Oct 2022'!L11:N11))*'QLD Oct 2022'!AF11/100)* 'QLD Oct 2022'!AR11,IF(AND('QLD Oct 2022'!M11&gt;0,'QLD Oct 2022'!N11=""),IF(($C$5*F17/'QLD Oct 2022'!AR11&lt;'QLD Oct 2022'!M11+'QLD Oct 2022'!L11),(0),(($C$5*F17/'QLD Oct 2022'!AR11-('QLD Oct 2022'!M11+'QLD Oct 2022'!L11))*'QLD Oct 2022'!AE11/100))*'QLD Oct 2022'!AR11,IF(AND('QLD Oct 2022'!L11&gt;0,'QLD Oct 2022'!M11=""&gt;0),IF(($C$5*F17/'QLD Oct 2022'!AR11&lt;'QLD Oct 2022'!L11),(0),($C$5*F17/'QLD Oct 2022'!AR11-'QLD Oct 2022'!L11)*'QLD Oct 2022'!AD11/100)*'QLD Oct 2022'!AR11,0)))))</f>
        <v>0</v>
      </c>
      <c r="S17" s="318">
        <f t="shared" ref="S17" si="12">SUM(G17:R17)</f>
        <v>3600</v>
      </c>
      <c r="T17" s="229">
        <f t="shared" si="5"/>
        <v>3862.4349999999999</v>
      </c>
      <c r="U17" s="319">
        <f t="shared" si="6"/>
        <v>4248.6785</v>
      </c>
      <c r="V17" s="122">
        <f>'QLD Oct 2022'!AT11</f>
        <v>0</v>
      </c>
      <c r="W17" s="122">
        <f>'QLD Oct 2022'!AU11</f>
        <v>0</v>
      </c>
      <c r="X17" s="122">
        <f>'QLD Oct 2022'!AV11</f>
        <v>0</v>
      </c>
      <c r="Y17" s="122">
        <f>'QLD Oct 2022'!AW11</f>
        <v>0</v>
      </c>
      <c r="Z17" s="320" t="str">
        <f t="shared" si="7"/>
        <v>No discount</v>
      </c>
      <c r="AA17" s="320" t="str">
        <f t="shared" si="8"/>
        <v>Exclusive</v>
      </c>
      <c r="AB17" s="229">
        <f t="shared" si="0"/>
        <v>3862.4349999999999</v>
      </c>
      <c r="AC17" s="229">
        <f t="shared" si="1"/>
        <v>3862.4349999999999</v>
      </c>
      <c r="AD17" s="321">
        <f t="shared" si="2"/>
        <v>4248.6785</v>
      </c>
      <c r="AE17" s="359">
        <f t="shared" si="2"/>
        <v>4248.6785</v>
      </c>
      <c r="AF17" s="86"/>
      <c r="AG17" s="86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</row>
    <row r="18" spans="1:48" ht="20" customHeight="1" thickTop="1" x14ac:dyDescent="0.2">
      <c r="A18" s="339" t="str">
        <f>'QLD Oct 2022'!D12</f>
        <v>Envestra Northern</v>
      </c>
      <c r="B18" s="338" t="str">
        <f>'QLD Oct 2022'!F12</f>
        <v>Origin Energy</v>
      </c>
      <c r="C18" s="207" t="str">
        <f>'QLD Oct 2022'!G12</f>
        <v>Business Go Variable</v>
      </c>
      <c r="D18" s="296">
        <f>365*'QLD Oct 2022'!H12/100</f>
        <v>254.1063636363636</v>
      </c>
      <c r="E18" s="297">
        <f>IF('QLD Oct 2022'!AQ12=3,0.5,IF('QLD Oct 2022'!AQ12=2,0.33,0))</f>
        <v>0.5</v>
      </c>
      <c r="F18" s="297">
        <f t="shared" si="3"/>
        <v>0.5</v>
      </c>
      <c r="G18" s="296">
        <f>IF('QLD Oct 2022'!K12="",($C$5*E18/'QLD Oct 2022'!AQ12*'QLD Oct 2022'!W12/100)*'QLD Oct 2022'!AQ12,IF($C$5*E18/'QLD Oct 2022'!AQ12&gt;='QLD Oct 2022'!L12,('QLD Oct 2022'!L12*'QLD Oct 2022'!W12/100)*'QLD Oct 2022'!AQ12,($C$5*E18/'QLD Oct 2022'!AQ12*'QLD Oct 2022'!W12/100)*'QLD Oct 2022'!AQ12))</f>
        <v>1570.909090909091</v>
      </c>
      <c r="H18" s="296">
        <f>IF(AND('QLD Oct 2022'!L12&gt;0,'QLD Oct 2022'!M12&gt;0),IF($C$5*E18/'QLD Oct 2022'!AQ12&lt;'QLD Oct 2022'!L12,0,IF(($C$5*E18/'QLD Oct 2022'!AQ12-'QLD Oct 2022'!L12)&lt;=('QLD Oct 2022'!M12+'QLD Oct 2022'!L12),((($C$5*E18/'QLD Oct 2022'!AQ12-'QLD Oct 2022'!L12)*'QLD Oct 2022'!X12/100))*'QLD Oct 2022'!AQ12,((('QLD Oct 2022'!M12)*'QLD Oct 2022'!X12/100)*'QLD Oct 2022'!AQ12))),0)</f>
        <v>519.27272727272737</v>
      </c>
      <c r="I18" s="296">
        <f>IF(AND('QLD Oct 2022'!M12&gt;0,'QLD Oct 2022'!N12&gt;0),IF($C$5*E18/'QLD Oct 2022'!AQ12&lt;('QLD Oct 2022'!L12+'QLD Oct 2022'!M12),0,IF(($C$5*E18/'QLD Oct 2022'!AQ12-'QLD Oct 2022'!L12+'QLD Oct 2022'!M12)&lt;=('QLD Oct 2022'!L12+'QLD Oct 2022'!M12+'QLD Oct 2022'!N12),((($C$5*E18/'QLD Oct 2022'!AQ12-('QLD Oct 2022'!L12+'QLD Oct 2022'!M12))*'QLD Oct 2022'!Y12/100))*'QLD Oct 2022'!AQ12,('QLD Oct 2022'!N12*'QLD Oct 2022'!Y12/100)*'QLD Oct 2022'!AQ12)),0)</f>
        <v>0</v>
      </c>
      <c r="J18" s="296">
        <f>IF(AND('QLD Oct 2022'!N12&gt;0,'QLD Oct 2022'!O12&gt;0),IF($C$5*E18/'QLD Oct 2022'!AQ12&lt;('QLD Oct 2022'!L12+'QLD Oct 2022'!M12+'QLD Oct 2022'!N12),0,IF(($C$5*E18/'QLD Oct 2022'!AQ12-'QLD Oct 2022'!L12+'QLD Oct 2022'!M12+'QLD Oct 2022'!N12)&lt;=('QLD Oct 2022'!L12+'QLD Oct 2022'!M12+'QLD Oct 2022'!N12+'QLD Oct 2022'!O12),(($C$5*E18/'QLD Oct 2022'!AQ12-('QLD Oct 2022'!L12+'QLD Oct 2022'!M12+'QLD Oct 2022'!N12))*'QLD Oct 2022'!Z12/100)*'QLD Oct 2022'!AQ12,('QLD Oct 2022'!O12*'QLD Oct 2022'!Z12/100)*'QLD Oct 2022'!AQ12)),0)</f>
        <v>0</v>
      </c>
      <c r="K18" s="296">
        <f>IF(AND('QLD Oct 2022'!O12&gt;0,'QLD Oct 2022'!P12&gt;0),IF($C$5*E18/'QLD Oct 2022'!AQ12&lt;('QLD Oct 2022'!L12+'QLD Oct 2022'!M12+'QLD Oct 2022'!N12+'QLD Oct 2022'!O12),0,IF(($C$5*E18/'QLD Oct 2022'!AQ12-'QLD Oct 2022'!L12+'QLD Oct 2022'!M12+'QLD Oct 2022'!N12+'QLD Oct 2022'!O12)&lt;=('QLD Oct 2022'!L12+'QLD Oct 2022'!M12+'QLD Oct 2022'!N12+'QLD Oct 2022'!O12+'QLD Oct 2022'!P12),(($C$5*E18/'QLD Oct 2022'!AQ12-('QLD Oct 2022'!L12+'QLD Oct 2022'!M12+'QLD Oct 2022'!N12+'QLD Oct 2022'!O12))*'QLD Oct 2022'!AA12/100)*'QLD Oct 2022'!AQ12,('QLD Oct 2022'!P12*'QLD Oct 2022'!AA12/100)*'QLD Oct 2022'!AQ12)),0)</f>
        <v>0</v>
      </c>
      <c r="L18" s="296">
        <f>IF(AND('QLD Oct 2022'!P12&gt;0,'QLD Oct 2022'!O12&gt;0),IF(($C$5*E18/'QLD Oct 2022'!AQ12&lt;SUM('QLD Oct 2022'!L12:P12)),(0),($C$5*E18/'QLD Oct 2022'!AQ12-SUM('QLD Oct 2022'!L12:P12))*'QLD Oct 2022'!AB12/100)* 'QLD Oct 2022'!AQ12,IF(AND('QLD Oct 2022'!O12&gt;0,'QLD Oct 2022'!P12=""),IF(($C$5*E18/'QLD Oct 2022'!AQ12&lt; SUM('QLD Oct 2022'!L12:O12)),(0),($C$5*E18/'QLD Oct 2022'!AQ12-SUM('QLD Oct 2022'!L12:O12))*'QLD Oct 2022'!AA12/100)* 'QLD Oct 2022'!AQ12,IF(AND('QLD Oct 2022'!N12&gt;0,'QLD Oct 2022'!O12=""),IF(($C$5*E18/'QLD Oct 2022'!AQ12&lt; SUM('QLD Oct 2022'!L12:N12)),(0),($C$5*E18/'QLD Oct 2022'!AQ12-SUM('QLD Oct 2022'!L12:N12))*'QLD Oct 2022'!Z12/100)* 'QLD Oct 2022'!AQ12,IF(AND('QLD Oct 2022'!M12&gt;0,'QLD Oct 2022'!N12=""),IF(($C$5*E18/'QLD Oct 2022'!AQ12&lt;'QLD Oct 2022'!M12+'QLD Oct 2022'!L12),(0),(($C$5*E18/'QLD Oct 2022'!AQ12-('QLD Oct 2022'!M12+'QLD Oct 2022'!L12))*'QLD Oct 2022'!Y12/100))*'QLD Oct 2022'!AQ12,IF(AND('QLD Oct 2022'!L12&gt;0,'QLD Oct 2022'!M12=""&gt;0),IF(($C$5*E18/'QLD Oct 2022'!AQ12&lt;'QLD Oct 2022'!L12),(0),($C$5*E18/'QLD Oct 2022'!AQ12-'QLD Oct 2022'!L12)*'QLD Oct 2022'!X12/100)*'QLD Oct 2022'!AQ12,0)))))</f>
        <v>0</v>
      </c>
      <c r="M18" s="296">
        <f>IF('QLD Oct 2022'!K12="",($C$5*F18/'QLD Oct 2022'!AR12*'QLD Oct 2022'!AC12/100)*'QLD Oct 2022'!AR12,IF($C$5*F18/'QLD Oct 2022'!AR12&gt;='QLD Oct 2022'!L12,('QLD Oct 2022'!L12*'QLD Oct 2022'!AC12/100)*'QLD Oct 2022'!AR12,($C$5*F18/'QLD Oct 2022'!AR12*'QLD Oct 2022'!AC12/100)*'QLD Oct 2022'!AR12))</f>
        <v>1570.909090909091</v>
      </c>
      <c r="N18" s="296">
        <f>IF(AND('QLD Oct 2022'!L12&gt;0,'QLD Oct 2022'!M12&gt;0),IF($C$5*F18/'QLD Oct 2022'!AR12&lt;'QLD Oct 2022'!L12,0,IF(($C$5*F18/'QLD Oct 2022'!AR12-'QLD Oct 2022'!L12)&lt;=('QLD Oct 2022'!M12+'QLD Oct 2022'!L12),((($C$5*F18/'QLD Oct 2022'!AR12-'QLD Oct 2022'!L12)*'QLD Oct 2022'!AD12/100))*'QLD Oct 2022'!AR12,((('QLD Oct 2022'!M12)*'QLD Oct 2022'!AD12/100)*'QLD Oct 2022'!AR12))),0)</f>
        <v>519.27272727272737</v>
      </c>
      <c r="O18" s="296">
        <f>IF(AND('QLD Oct 2022'!M12&gt;0,'QLD Oct 2022'!N12&gt;0),IF($C$5*F18/'QLD Oct 2022'!AR12&lt;('QLD Oct 2022'!L12+'QLD Oct 2022'!M12),0,IF(($C$5*F18/'QLD Oct 2022'!AR12-'QLD Oct 2022'!L12+'QLD Oct 2022'!M12)&lt;=('QLD Oct 2022'!L12+'QLD Oct 2022'!M12+'QLD Oct 2022'!N12),((($C$5*F18/'QLD Oct 2022'!AR12-('QLD Oct 2022'!L12+'QLD Oct 2022'!M12))*'QLD Oct 2022'!AE12/100))*'QLD Oct 2022'!AR12,('QLD Oct 2022'!N12*'QLD Oct 2022'!AE12/100)*'QLD Oct 2022'!AR12)),0)</f>
        <v>0</v>
      </c>
      <c r="P18" s="296">
        <f>IF(AND('QLD Oct 2022'!N12&gt;0,'QLD Oct 2022'!O12&gt;0),IF($C$5*F18/'QLD Oct 2022'!AR12&lt;('QLD Oct 2022'!L12+'QLD Oct 2022'!M12+'QLD Oct 2022'!N12),0,IF(($C$5*F18/'QLD Oct 2022'!AR12-'QLD Oct 2022'!L12+'QLD Oct 2022'!M12+'QLD Oct 2022'!N12)&lt;=('QLD Oct 2022'!L12+'QLD Oct 2022'!M12+'QLD Oct 2022'!N12+'QLD Oct 2022'!O12),(($C$5*F18/'QLD Oct 2022'!AR12-('QLD Oct 2022'!L12+'QLD Oct 2022'!M12+'QLD Oct 2022'!N12))*'QLD Oct 2022'!AF12/100)*'QLD Oct 2022'!AR12,('QLD Oct 2022'!O12*'QLD Oct 2022'!AF12/100)*'QLD Oct 2022'!AR12)),0)</f>
        <v>0</v>
      </c>
      <c r="Q18" s="296">
        <f>IF(AND('QLD Oct 2022'!P12&gt;0,'QLD Oct 2022'!P12&gt;0),IF($C$5*F18/'QLD Oct 2022'!AR12&lt;('QLD Oct 2022'!L12+'QLD Oct 2022'!M12+'QLD Oct 2022'!N12+'QLD Oct 2022'!O12),0,IF(($C$5*F18/'QLD Oct 2022'!AR12-'QLD Oct 2022'!L12+'QLD Oct 2022'!M12+'QLD Oct 2022'!N12+'QLD Oct 2022'!O12)&lt;=('QLD Oct 2022'!L12+'QLD Oct 2022'!M12+'QLD Oct 2022'!N12+'QLD Oct 2022'!O12+'QLD Oct 2022'!P12),(($C$5*F18/'QLD Oct 2022'!AR12-('QLD Oct 2022'!L12+'QLD Oct 2022'!M12+'QLD Oct 2022'!N12+'QLD Oct 2022'!O12))*'QLD Oct 2022'!AG12/100)*'QLD Oct 2022'!AR12,('QLD Oct 2022'!P12*'QLD Oct 2022'!AG12/100)*'QLD Oct 2022'!AR12)),0)</f>
        <v>0</v>
      </c>
      <c r="R18" s="296">
        <f>IF(AND('QLD Oct 2022'!P12&gt;0,'QLD Oct 2022'!O12&gt;0),IF(($C$5*F18/'QLD Oct 2022'!AR12&lt;SUM('QLD Oct 2022'!L12:P12)),(0),($C$5*F18/'QLD Oct 2022'!AR12-SUM('QLD Oct 2022'!L12:P12))*'QLD Oct 2022'!AB12/100)* 'QLD Oct 2022'!AR12,IF(AND('QLD Oct 2022'!O12&gt;0,'QLD Oct 2022'!P12=""),IF(($C$5*F18/'QLD Oct 2022'!AR12&lt; SUM('QLD Oct 2022'!L12:O12)),(0),($C$5*F18/'QLD Oct 2022'!AR12-SUM('QLD Oct 2022'!L12:O12))*'QLD Oct 2022'!AG12/100)* 'QLD Oct 2022'!AR12,IF(AND('QLD Oct 2022'!N12&gt;0,'QLD Oct 2022'!O12=""),IF(($C$5*F18/'QLD Oct 2022'!AR12&lt; SUM('QLD Oct 2022'!L12:N12)),(0),($C$5*F18/'QLD Oct 2022'!AR12-SUM('QLD Oct 2022'!L12:N12))*'QLD Oct 2022'!AF12/100)* 'QLD Oct 2022'!AR12,IF(AND('QLD Oct 2022'!M12&gt;0,'QLD Oct 2022'!N12=""),IF(($C$5*F18/'QLD Oct 2022'!AR12&lt;'QLD Oct 2022'!M12+'QLD Oct 2022'!L12),(0),(($C$5*F18/'QLD Oct 2022'!AR12-('QLD Oct 2022'!M12+'QLD Oct 2022'!L12))*'QLD Oct 2022'!AE12/100))*'QLD Oct 2022'!AR12,IF(AND('QLD Oct 2022'!L12&gt;0,'QLD Oct 2022'!M12=""&gt;0),IF(($C$5*F18/'QLD Oct 2022'!AR12&lt;'QLD Oct 2022'!L12),(0),($C$5*F18/'QLD Oct 2022'!AR12-'QLD Oct 2022'!L12)*'QLD Oct 2022'!AD12/100)*'QLD Oct 2022'!AR12,0)))))</f>
        <v>0</v>
      </c>
      <c r="S18" s="298">
        <f t="shared" si="4"/>
        <v>4180.3636363636369</v>
      </c>
      <c r="T18" s="299">
        <f t="shared" si="5"/>
        <v>4434.47</v>
      </c>
      <c r="U18" s="300">
        <f t="shared" si="6"/>
        <v>4877.9170000000004</v>
      </c>
      <c r="V18" s="114">
        <f>'QLD Oct 2022'!AT12</f>
        <v>0</v>
      </c>
      <c r="W18" s="114">
        <f>'QLD Oct 2022'!AU12</f>
        <v>0</v>
      </c>
      <c r="X18" s="114">
        <f>'QLD Oct 2022'!AV12</f>
        <v>0</v>
      </c>
      <c r="Y18" s="114">
        <f>'QLD Oct 2022'!AW12</f>
        <v>0</v>
      </c>
      <c r="Z18" s="301" t="str">
        <f t="shared" si="7"/>
        <v>No discount</v>
      </c>
      <c r="AA18" s="301" t="str">
        <f t="shared" si="8"/>
        <v>Inclusive</v>
      </c>
      <c r="AB18" s="299">
        <f t="shared" si="0"/>
        <v>4434.47</v>
      </c>
      <c r="AC18" s="299">
        <f t="shared" si="1"/>
        <v>4434.47</v>
      </c>
      <c r="AD18" s="302">
        <f t="shared" si="2"/>
        <v>4877.9170000000004</v>
      </c>
      <c r="AE18" s="358">
        <f t="shared" si="2"/>
        <v>4877.9170000000004</v>
      </c>
      <c r="AF18" s="86"/>
      <c r="AG18" s="86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</row>
    <row r="19" spans="1:48" ht="20" customHeight="1" thickBot="1" x14ac:dyDescent="0.25">
      <c r="A19" s="340"/>
      <c r="B19" s="315" t="str">
        <f>'QLD Oct 2022'!F13</f>
        <v>Covau</v>
      </c>
      <c r="C19" s="208" t="str">
        <f>'QLD Oct 2022'!G13</f>
        <v>Freedom</v>
      </c>
      <c r="D19" s="316">
        <f>365*'QLD Oct 2022'!H13/100</f>
        <v>287.8190909090909</v>
      </c>
      <c r="E19" s="317">
        <f>IF('QLD Oct 2022'!AQ13=3,0.5,IF('QLD Oct 2022'!AQ13=2,0.33,0))</f>
        <v>0.5</v>
      </c>
      <c r="F19" s="317">
        <f t="shared" si="3"/>
        <v>0.5</v>
      </c>
      <c r="G19" s="316">
        <f>IF('QLD Oct 2022'!K13="",($C$5*E19/'QLD Oct 2022'!AQ13*'QLD Oct 2022'!W13/100)*'QLD Oct 2022'!AQ13,IF($C$5*E19/'QLD Oct 2022'!AQ13&gt;='QLD Oct 2022'!L13,('QLD Oct 2022'!L13*'QLD Oct 2022'!W13/100)*'QLD Oct 2022'!AQ13,($C$5*E19/'QLD Oct 2022'!AQ13*'QLD Oct 2022'!W13/100)*'QLD Oct 2022'!AQ13))</f>
        <v>2323.6363636363635</v>
      </c>
      <c r="H19" s="316">
        <f>IF(AND('QLD Oct 2022'!L13&gt;0,'QLD Oct 2022'!M13&gt;0),IF($C$5*E19/'QLD Oct 2022'!AQ13&lt;'QLD Oct 2022'!L13,0,IF(($C$5*E19/'QLD Oct 2022'!AQ13-'QLD Oct 2022'!L13)&lt;=('QLD Oct 2022'!M13+'QLD Oct 2022'!L13),((($C$5*E19/'QLD Oct 2022'!AQ13-'QLD Oct 2022'!L13)*'QLD Oct 2022'!X13/100))*'QLD Oct 2022'!AQ13,((('QLD Oct 2022'!M13)*'QLD Oct 2022'!X13/100)*'QLD Oct 2022'!AQ13))),0)</f>
        <v>826.00000000000011</v>
      </c>
      <c r="I19" s="316">
        <f>IF(AND('QLD Oct 2022'!M13&gt;0,'QLD Oct 2022'!N13&gt;0),IF($C$5*E19/'QLD Oct 2022'!AQ13&lt;('QLD Oct 2022'!L13+'QLD Oct 2022'!M13),0,IF(($C$5*E19/'QLD Oct 2022'!AQ13-'QLD Oct 2022'!L13+'QLD Oct 2022'!M13)&lt;=('QLD Oct 2022'!L13+'QLD Oct 2022'!M13+'QLD Oct 2022'!N13),((($C$5*E19/'QLD Oct 2022'!AQ13-('QLD Oct 2022'!L13+'QLD Oct 2022'!M13))*'QLD Oct 2022'!Y13/100))*'QLD Oct 2022'!AQ13,('QLD Oct 2022'!N13*'QLD Oct 2022'!Y13/100)*'QLD Oct 2022'!AQ13)),0)</f>
        <v>0</v>
      </c>
      <c r="J19" s="316">
        <f>IF(AND('QLD Oct 2022'!N13&gt;0,'QLD Oct 2022'!O13&gt;0),IF($C$5*E19/'QLD Oct 2022'!AQ13&lt;('QLD Oct 2022'!L13+'QLD Oct 2022'!M13+'QLD Oct 2022'!N13),0,IF(($C$5*E19/'QLD Oct 2022'!AQ13-'QLD Oct 2022'!L13+'QLD Oct 2022'!M13+'QLD Oct 2022'!N13)&lt;=('QLD Oct 2022'!L13+'QLD Oct 2022'!M13+'QLD Oct 2022'!N13+'QLD Oct 2022'!O13),(($C$5*E19/'QLD Oct 2022'!AQ13-('QLD Oct 2022'!L13+'QLD Oct 2022'!M13+'QLD Oct 2022'!N13))*'QLD Oct 2022'!Z13/100)*'QLD Oct 2022'!AQ13,('QLD Oct 2022'!O13*'QLD Oct 2022'!Z13/100)*'QLD Oct 2022'!AQ13)),0)</f>
        <v>0</v>
      </c>
      <c r="K19" s="316">
        <f>IF(AND('QLD Oct 2022'!O13&gt;0,'QLD Oct 2022'!P13&gt;0),IF($C$5*E19/'QLD Oct 2022'!AQ13&lt;('QLD Oct 2022'!L13+'QLD Oct 2022'!M13+'QLD Oct 2022'!N13+'QLD Oct 2022'!O13),0,IF(($C$5*E19/'QLD Oct 2022'!AQ13-'QLD Oct 2022'!L13+'QLD Oct 2022'!M13+'QLD Oct 2022'!N13+'QLD Oct 2022'!O13)&lt;=('QLD Oct 2022'!L13+'QLD Oct 2022'!M13+'QLD Oct 2022'!N13+'QLD Oct 2022'!O13+'QLD Oct 2022'!P13),(($C$5*E19/'QLD Oct 2022'!AQ13-('QLD Oct 2022'!L13+'QLD Oct 2022'!M13+'QLD Oct 2022'!N13+'QLD Oct 2022'!O13))*'QLD Oct 2022'!AA13/100)*'QLD Oct 2022'!AQ13,('QLD Oct 2022'!P13*'QLD Oct 2022'!AA13/100)*'QLD Oct 2022'!AQ13)),0)</f>
        <v>0</v>
      </c>
      <c r="L19" s="316">
        <f>IF(AND('QLD Oct 2022'!P13&gt;0,'QLD Oct 2022'!O13&gt;0),IF(($C$5*E19/'QLD Oct 2022'!AQ13&lt;SUM('QLD Oct 2022'!L13:P13)),(0),($C$5*E19/'QLD Oct 2022'!AQ13-SUM('QLD Oct 2022'!L13:P13))*'QLD Oct 2022'!AB13/100)* 'QLD Oct 2022'!AQ13,IF(AND('QLD Oct 2022'!O13&gt;0,'QLD Oct 2022'!P13=""),IF(($C$5*E19/'QLD Oct 2022'!AQ13&lt; SUM('QLD Oct 2022'!L13:O13)),(0),($C$5*E19/'QLD Oct 2022'!AQ13-SUM('QLD Oct 2022'!L13:O13))*'QLD Oct 2022'!AA13/100)* 'QLD Oct 2022'!AQ13,IF(AND('QLD Oct 2022'!N13&gt;0,'QLD Oct 2022'!O13=""),IF(($C$5*E19/'QLD Oct 2022'!AQ13&lt; SUM('QLD Oct 2022'!L13:N13)),(0),($C$5*E19/'QLD Oct 2022'!AQ13-SUM('QLD Oct 2022'!L13:N13))*'QLD Oct 2022'!Z13/100)* 'QLD Oct 2022'!AQ13,IF(AND('QLD Oct 2022'!M13&gt;0,'QLD Oct 2022'!N13=""),IF(($C$5*E19/'QLD Oct 2022'!AQ13&lt;'QLD Oct 2022'!M13+'QLD Oct 2022'!L13),(0),(($C$5*E19/'QLD Oct 2022'!AQ13-('QLD Oct 2022'!M13+'QLD Oct 2022'!L13))*'QLD Oct 2022'!Y13/100))*'QLD Oct 2022'!AQ13,IF(AND('QLD Oct 2022'!L13&gt;0,'QLD Oct 2022'!M13=""&gt;0),IF(($C$5*E19/'QLD Oct 2022'!AQ13&lt;'QLD Oct 2022'!L13),(0),($C$5*E19/'QLD Oct 2022'!AQ13-'QLD Oct 2022'!L13)*'QLD Oct 2022'!X13/100)*'QLD Oct 2022'!AQ13,0)))))</f>
        <v>0</v>
      </c>
      <c r="M19" s="316">
        <f>IF('QLD Oct 2022'!K13="",($C$5*F19/'QLD Oct 2022'!AR13*'QLD Oct 2022'!AC13/100)*'QLD Oct 2022'!AR13,IF($C$5*F19/'QLD Oct 2022'!AR13&gt;='QLD Oct 2022'!L13,('QLD Oct 2022'!L13*'QLD Oct 2022'!AC13/100)*'QLD Oct 2022'!AR13,($C$5*F19/'QLD Oct 2022'!AR13*'QLD Oct 2022'!AC13/100)*'QLD Oct 2022'!AR13))</f>
        <v>2323.6363636363635</v>
      </c>
      <c r="N19" s="316">
        <f>IF(AND('QLD Oct 2022'!L13&gt;0,'QLD Oct 2022'!M13&gt;0),IF($C$5*F19/'QLD Oct 2022'!AR13&lt;'QLD Oct 2022'!L13,0,IF(($C$5*F19/'QLD Oct 2022'!AR13-'QLD Oct 2022'!L13)&lt;=('QLD Oct 2022'!M13+'QLD Oct 2022'!L13),((($C$5*F19/'QLD Oct 2022'!AR13-'QLD Oct 2022'!L13)*'QLD Oct 2022'!AD13/100))*'QLD Oct 2022'!AR13,((('QLD Oct 2022'!M13)*'QLD Oct 2022'!AD13/100)*'QLD Oct 2022'!AR13))),0)</f>
        <v>826.00000000000011</v>
      </c>
      <c r="O19" s="316">
        <f>IF(AND('QLD Oct 2022'!M13&gt;0,'QLD Oct 2022'!N13&gt;0),IF($C$5*F19/'QLD Oct 2022'!AR13&lt;('QLD Oct 2022'!L13+'QLD Oct 2022'!M13),0,IF(($C$5*F19/'QLD Oct 2022'!AR13-'QLD Oct 2022'!L13+'QLD Oct 2022'!M13)&lt;=('QLD Oct 2022'!L13+'QLD Oct 2022'!M13+'QLD Oct 2022'!N13),((($C$5*F19/'QLD Oct 2022'!AR13-('QLD Oct 2022'!L13+'QLD Oct 2022'!M13))*'QLD Oct 2022'!AE13/100))*'QLD Oct 2022'!AR13,('QLD Oct 2022'!N13*'QLD Oct 2022'!AE13/100)*'QLD Oct 2022'!AR13)),0)</f>
        <v>0</v>
      </c>
      <c r="P19" s="316">
        <f>IF(AND('QLD Oct 2022'!N13&gt;0,'QLD Oct 2022'!O13&gt;0),IF($C$5*F19/'QLD Oct 2022'!AR13&lt;('QLD Oct 2022'!L13+'QLD Oct 2022'!M13+'QLD Oct 2022'!N13),0,IF(($C$5*F19/'QLD Oct 2022'!AR13-'QLD Oct 2022'!L13+'QLD Oct 2022'!M13+'QLD Oct 2022'!N13)&lt;=('QLD Oct 2022'!L13+'QLD Oct 2022'!M13+'QLD Oct 2022'!N13+'QLD Oct 2022'!O13),(($C$5*F19/'QLD Oct 2022'!AR13-('QLD Oct 2022'!L13+'QLD Oct 2022'!M13+'QLD Oct 2022'!N13))*'QLD Oct 2022'!AF13/100)*'QLD Oct 2022'!AR13,('QLD Oct 2022'!O13*'QLD Oct 2022'!AF13/100)*'QLD Oct 2022'!AR13)),0)</f>
        <v>0</v>
      </c>
      <c r="Q19" s="316">
        <f>IF(AND('QLD Oct 2022'!P13&gt;0,'QLD Oct 2022'!P13&gt;0),IF($C$5*F19/'QLD Oct 2022'!AR13&lt;('QLD Oct 2022'!L13+'QLD Oct 2022'!M13+'QLD Oct 2022'!N13+'QLD Oct 2022'!O13),0,IF(($C$5*F19/'QLD Oct 2022'!AR13-'QLD Oct 2022'!L13+'QLD Oct 2022'!M13+'QLD Oct 2022'!N13+'QLD Oct 2022'!O13)&lt;=('QLD Oct 2022'!L13+'QLD Oct 2022'!M13+'QLD Oct 2022'!N13+'QLD Oct 2022'!O13+'QLD Oct 2022'!P13),(($C$5*F19/'QLD Oct 2022'!AR13-('QLD Oct 2022'!L13+'QLD Oct 2022'!M13+'QLD Oct 2022'!N13+'QLD Oct 2022'!O13))*'QLD Oct 2022'!AG13/100)*'QLD Oct 2022'!AR13,('QLD Oct 2022'!P13*'QLD Oct 2022'!AG13/100)*'QLD Oct 2022'!AR13)),0)</f>
        <v>0</v>
      </c>
      <c r="R19" s="316">
        <f>IF(AND('QLD Oct 2022'!P13&gt;0,'QLD Oct 2022'!O13&gt;0),IF(($C$5*F19/'QLD Oct 2022'!AR13&lt;SUM('QLD Oct 2022'!L13:P13)),(0),($C$5*F19/'QLD Oct 2022'!AR13-SUM('QLD Oct 2022'!L13:P13))*'QLD Oct 2022'!AB13/100)* 'QLD Oct 2022'!AR13,IF(AND('QLD Oct 2022'!O13&gt;0,'QLD Oct 2022'!P13=""),IF(($C$5*F19/'QLD Oct 2022'!AR13&lt; SUM('QLD Oct 2022'!L13:O13)),(0),($C$5*F19/'QLD Oct 2022'!AR13-SUM('QLD Oct 2022'!L13:O13))*'QLD Oct 2022'!AG13/100)* 'QLD Oct 2022'!AR13,IF(AND('QLD Oct 2022'!N13&gt;0,'QLD Oct 2022'!O13=""),IF(($C$5*F19/'QLD Oct 2022'!AR13&lt; SUM('QLD Oct 2022'!L13:N13)),(0),($C$5*F19/'QLD Oct 2022'!AR13-SUM('QLD Oct 2022'!L13:N13))*'QLD Oct 2022'!AF13/100)* 'QLD Oct 2022'!AR13,IF(AND('QLD Oct 2022'!M13&gt;0,'QLD Oct 2022'!N13=""),IF(($C$5*F19/'QLD Oct 2022'!AR13&lt;'QLD Oct 2022'!M13+'QLD Oct 2022'!L13),(0),(($C$5*F19/'QLD Oct 2022'!AR13-('QLD Oct 2022'!M13+'QLD Oct 2022'!L13))*'QLD Oct 2022'!AE13/100))*'QLD Oct 2022'!AR13,IF(AND('QLD Oct 2022'!L13&gt;0,'QLD Oct 2022'!M13=""&gt;0),IF(($C$5*F19/'QLD Oct 2022'!AR13&lt;'QLD Oct 2022'!L13),(0),($C$5*F19/'QLD Oct 2022'!AR13-'QLD Oct 2022'!L13)*'QLD Oct 2022'!AD13/100)*'QLD Oct 2022'!AR13,0)))))</f>
        <v>0</v>
      </c>
      <c r="S19" s="318">
        <f t="shared" ref="S19" si="13">SUM(G19:R19)</f>
        <v>6299.272727272727</v>
      </c>
      <c r="T19" s="229">
        <f t="shared" si="5"/>
        <v>6587.0918181818179</v>
      </c>
      <c r="U19" s="319">
        <f t="shared" si="6"/>
        <v>7245.8010000000004</v>
      </c>
      <c r="V19" s="122">
        <f>'QLD Oct 2022'!AT13</f>
        <v>0</v>
      </c>
      <c r="W19" s="122">
        <f>'QLD Oct 2022'!AU13</f>
        <v>15</v>
      </c>
      <c r="X19" s="122">
        <f>'QLD Oct 2022'!AV13</f>
        <v>0</v>
      </c>
      <c r="Y19" s="122">
        <f>'QLD Oct 2022'!AW13</f>
        <v>0</v>
      </c>
      <c r="Z19" s="320" t="str">
        <f t="shared" si="7"/>
        <v>Guaranteed off usage</v>
      </c>
      <c r="AA19" s="320" t="str">
        <f t="shared" si="8"/>
        <v>Exclusive</v>
      </c>
      <c r="AB19" s="229">
        <f t="shared" si="0"/>
        <v>5642.2009090909087</v>
      </c>
      <c r="AC19" s="229">
        <f t="shared" si="1"/>
        <v>5642.2009090909087</v>
      </c>
      <c r="AD19" s="321">
        <f t="shared" si="2"/>
        <v>6206.4210000000003</v>
      </c>
      <c r="AE19" s="359">
        <f t="shared" si="2"/>
        <v>6206.4210000000003</v>
      </c>
      <c r="AF19" s="86"/>
      <c r="AG19" s="86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</row>
    <row r="20" spans="1:48" ht="20" customHeight="1" thickTop="1" x14ac:dyDescent="0.2">
      <c r="A20" s="341" t="str">
        <f>'QLD Oct 2022'!D14</f>
        <v>Envestra Wide Bay</v>
      </c>
      <c r="B20" s="207" t="str">
        <f>'QLD Oct 2022'!F14</f>
        <v>Origin Energy</v>
      </c>
      <c r="C20" s="207" t="str">
        <f>'QLD Oct 2022'!G14</f>
        <v>Business Go Variable</v>
      </c>
      <c r="D20" s="296">
        <f>365*'QLD Oct 2022'!H14/100</f>
        <v>198.59318181818179</v>
      </c>
      <c r="E20" s="297">
        <f>IF('QLD Oct 2022'!AQ14=3,0.5,IF('QLD Oct 2022'!AQ14=2,0.33,0))</f>
        <v>0.5</v>
      </c>
      <c r="F20" s="297">
        <f t="shared" si="3"/>
        <v>0.5</v>
      </c>
      <c r="G20" s="296">
        <f>IF('QLD Oct 2022'!K14="",($C$5*E20/'QLD Oct 2022'!AQ14*'QLD Oct 2022'!W14/100)*'QLD Oct 2022'!AQ14,IF($C$5*E20/'QLD Oct 2022'!AQ14&gt;='QLD Oct 2022'!L14,('QLD Oct 2022'!L14*'QLD Oct 2022'!W14/100)*'QLD Oct 2022'!AQ14,($C$5*E20/'QLD Oct 2022'!AQ14*'QLD Oct 2022'!W14/100)*'QLD Oct 2022'!AQ14))</f>
        <v>1886.3636363636365</v>
      </c>
      <c r="H20" s="296">
        <f>IF(AND('QLD Oct 2022'!L14&gt;0,'QLD Oct 2022'!M14&gt;0),IF($C$5*E20/'QLD Oct 2022'!AQ14&lt;'QLD Oct 2022'!L14,0,IF(($C$5*E20/'QLD Oct 2022'!AQ14-'QLD Oct 2022'!L14)&lt;=('QLD Oct 2022'!M14+'QLD Oct 2022'!L14),((($C$5*E20/'QLD Oct 2022'!AQ14-'QLD Oct 2022'!L14)*'QLD Oct 2022'!X14/100))*'QLD Oct 2022'!AQ14,((('QLD Oct 2022'!M14)*'QLD Oct 2022'!X14/100)*'QLD Oct 2022'!AQ14))),0)</f>
        <v>0</v>
      </c>
      <c r="I20" s="296">
        <f>IF(AND('QLD Oct 2022'!M14&gt;0,'QLD Oct 2022'!N14&gt;0),IF($C$5*E20/'QLD Oct 2022'!AQ14&lt;('QLD Oct 2022'!L14+'QLD Oct 2022'!M14),0,IF(($C$5*E20/'QLD Oct 2022'!AQ14-'QLD Oct 2022'!L14+'QLD Oct 2022'!M14)&lt;=('QLD Oct 2022'!L14+'QLD Oct 2022'!M14+'QLD Oct 2022'!N14),((($C$5*E20/'QLD Oct 2022'!AQ14-('QLD Oct 2022'!L14+'QLD Oct 2022'!M14))*'QLD Oct 2022'!Y14/100))*'QLD Oct 2022'!AQ14,('QLD Oct 2022'!N14*'QLD Oct 2022'!Y14/100)*'QLD Oct 2022'!AQ14)),0)</f>
        <v>0</v>
      </c>
      <c r="J20" s="296">
        <f>IF(AND('QLD Oct 2022'!N14&gt;0,'QLD Oct 2022'!O14&gt;0),IF($C$5*E20/'QLD Oct 2022'!AQ14&lt;('QLD Oct 2022'!L14+'QLD Oct 2022'!M14+'QLD Oct 2022'!N14),0,IF(($C$5*E20/'QLD Oct 2022'!AQ14-'QLD Oct 2022'!L14+'QLD Oct 2022'!M14+'QLD Oct 2022'!N14)&lt;=('QLD Oct 2022'!L14+'QLD Oct 2022'!M14+'QLD Oct 2022'!N14+'QLD Oct 2022'!O14),(($C$5*E20/'QLD Oct 2022'!AQ14-('QLD Oct 2022'!L14+'QLD Oct 2022'!M14+'QLD Oct 2022'!N14))*'QLD Oct 2022'!Z14/100)*'QLD Oct 2022'!AQ14,('QLD Oct 2022'!O14*'QLD Oct 2022'!Z14/100)*'QLD Oct 2022'!AQ14)),0)</f>
        <v>0</v>
      </c>
      <c r="K20" s="296">
        <f>IF(AND('QLD Oct 2022'!O14&gt;0,'QLD Oct 2022'!P14&gt;0),IF($C$5*E20/'QLD Oct 2022'!AQ14&lt;('QLD Oct 2022'!L14+'QLD Oct 2022'!M14+'QLD Oct 2022'!N14+'QLD Oct 2022'!O14),0,IF(($C$5*E20/'QLD Oct 2022'!AQ14-'QLD Oct 2022'!L14+'QLD Oct 2022'!M14+'QLD Oct 2022'!N14+'QLD Oct 2022'!O14)&lt;=('QLD Oct 2022'!L14+'QLD Oct 2022'!M14+'QLD Oct 2022'!N14+'QLD Oct 2022'!O14+'QLD Oct 2022'!P14),(($C$5*E20/'QLD Oct 2022'!AQ14-('QLD Oct 2022'!L14+'QLD Oct 2022'!M14+'QLD Oct 2022'!N14+'QLD Oct 2022'!O14))*'QLD Oct 2022'!AA14/100)*'QLD Oct 2022'!AQ14,('QLD Oct 2022'!P14*'QLD Oct 2022'!AA14/100)*'QLD Oct 2022'!AQ14)),0)</f>
        <v>0</v>
      </c>
      <c r="L20" s="296">
        <f>IF(AND('QLD Oct 2022'!P14&gt;0,'QLD Oct 2022'!O14&gt;0),IF(($C$5*E20/'QLD Oct 2022'!AQ14&lt;SUM('QLD Oct 2022'!L14:P14)),(0),($C$5*E20/'QLD Oct 2022'!AQ14-SUM('QLD Oct 2022'!L14:P14))*'QLD Oct 2022'!AB14/100)* 'QLD Oct 2022'!AQ14,IF(AND('QLD Oct 2022'!O14&gt;0,'QLD Oct 2022'!P14=""),IF(($C$5*E20/'QLD Oct 2022'!AQ14&lt; SUM('QLD Oct 2022'!L14:O14)),(0),($C$5*E20/'QLD Oct 2022'!AQ14-SUM('QLD Oct 2022'!L14:O14))*'QLD Oct 2022'!AA14/100)* 'QLD Oct 2022'!AQ14,IF(AND('QLD Oct 2022'!N14&gt;0,'QLD Oct 2022'!O14=""),IF(($C$5*E20/'QLD Oct 2022'!AQ14&lt; SUM('QLD Oct 2022'!L14:N14)),(0),($C$5*E20/'QLD Oct 2022'!AQ14-SUM('QLD Oct 2022'!L14:N14))*'QLD Oct 2022'!Z14/100)* 'QLD Oct 2022'!AQ14,IF(AND('QLD Oct 2022'!M14&gt;0,'QLD Oct 2022'!N14=""),IF(($C$5*E20/'QLD Oct 2022'!AQ14&lt;'QLD Oct 2022'!M14+'QLD Oct 2022'!L14),(0),(($C$5*E20/'QLD Oct 2022'!AQ14-('QLD Oct 2022'!M14+'QLD Oct 2022'!L14))*'QLD Oct 2022'!Y14/100))*'QLD Oct 2022'!AQ14,IF(AND('QLD Oct 2022'!L14&gt;0,'QLD Oct 2022'!M14=""&gt;0),IF(($C$5*E20/'QLD Oct 2022'!AQ14&lt;'QLD Oct 2022'!L14),(0),($C$5*E20/'QLD Oct 2022'!AQ14-'QLD Oct 2022'!L14)*'QLD Oct 2022'!X14/100)*'QLD Oct 2022'!AQ14,0)))))</f>
        <v>0</v>
      </c>
      <c r="M20" s="296">
        <f>IF('QLD Oct 2022'!K14="",($C$5*F20/'QLD Oct 2022'!AR14*'QLD Oct 2022'!AC14/100)*'QLD Oct 2022'!AR14,IF($C$5*F20/'QLD Oct 2022'!AR14&gt;='QLD Oct 2022'!L14,('QLD Oct 2022'!L14*'QLD Oct 2022'!AC14/100)*'QLD Oct 2022'!AR14,($C$5*F20/'QLD Oct 2022'!AR14*'QLD Oct 2022'!AC14/100)*'QLD Oct 2022'!AR14))</f>
        <v>1886.3636363636365</v>
      </c>
      <c r="N20" s="296">
        <f>IF(AND('QLD Oct 2022'!L14&gt;0,'QLD Oct 2022'!M14&gt;0),IF($C$5*F20/'QLD Oct 2022'!AR14&lt;'QLD Oct 2022'!L14,0,IF(($C$5*F20/'QLD Oct 2022'!AR14-'QLD Oct 2022'!L14)&lt;=('QLD Oct 2022'!M14+'QLD Oct 2022'!L14),((($C$5*F20/'QLD Oct 2022'!AR14-'QLD Oct 2022'!L14)*'QLD Oct 2022'!AD14/100))*'QLD Oct 2022'!AR14,((('QLD Oct 2022'!M14)*'QLD Oct 2022'!AD14/100)*'QLD Oct 2022'!AR14))),0)</f>
        <v>0</v>
      </c>
      <c r="O20" s="296">
        <f>IF(AND('QLD Oct 2022'!M14&gt;0,'QLD Oct 2022'!N14&gt;0),IF($C$5*F20/'QLD Oct 2022'!AR14&lt;('QLD Oct 2022'!L14+'QLD Oct 2022'!M14),0,IF(($C$5*F20/'QLD Oct 2022'!AR14-'QLD Oct 2022'!L14+'QLD Oct 2022'!M14)&lt;=('QLD Oct 2022'!L14+'QLD Oct 2022'!M14+'QLD Oct 2022'!N14),((($C$5*F20/'QLD Oct 2022'!AR14-('QLD Oct 2022'!L14+'QLD Oct 2022'!M14))*'QLD Oct 2022'!AE14/100))*'QLD Oct 2022'!AR14,('QLD Oct 2022'!N14*'QLD Oct 2022'!AE14/100)*'QLD Oct 2022'!AR14)),0)</f>
        <v>0</v>
      </c>
      <c r="P20" s="296">
        <f>IF(AND('QLD Oct 2022'!N14&gt;0,'QLD Oct 2022'!O14&gt;0),IF($C$5*F20/'QLD Oct 2022'!AR14&lt;('QLD Oct 2022'!L14+'QLD Oct 2022'!M14+'QLD Oct 2022'!N14),0,IF(($C$5*F20/'QLD Oct 2022'!AR14-'QLD Oct 2022'!L14+'QLD Oct 2022'!M14+'QLD Oct 2022'!N14)&lt;=('QLD Oct 2022'!L14+'QLD Oct 2022'!M14+'QLD Oct 2022'!N14+'QLD Oct 2022'!O14),(($C$5*F20/'QLD Oct 2022'!AR14-('QLD Oct 2022'!L14+'QLD Oct 2022'!M14+'QLD Oct 2022'!N14))*'QLD Oct 2022'!AF14/100)*'QLD Oct 2022'!AR14,('QLD Oct 2022'!O14*'QLD Oct 2022'!AF14/100)*'QLD Oct 2022'!AR14)),0)</f>
        <v>0</v>
      </c>
      <c r="Q20" s="296">
        <f>IF(AND('QLD Oct 2022'!P14&gt;0,'QLD Oct 2022'!P14&gt;0),IF($C$5*F20/'QLD Oct 2022'!AR14&lt;('QLD Oct 2022'!L14+'QLD Oct 2022'!M14+'QLD Oct 2022'!N14+'QLD Oct 2022'!O14),0,IF(($C$5*F20/'QLD Oct 2022'!AR14-'QLD Oct 2022'!L14+'QLD Oct 2022'!M14+'QLD Oct 2022'!N14+'QLD Oct 2022'!O14)&lt;=('QLD Oct 2022'!L14+'QLD Oct 2022'!M14+'QLD Oct 2022'!N14+'QLD Oct 2022'!O14+'QLD Oct 2022'!P14),(($C$5*F20/'QLD Oct 2022'!AR14-('QLD Oct 2022'!L14+'QLD Oct 2022'!M14+'QLD Oct 2022'!N14+'QLD Oct 2022'!O14))*'QLD Oct 2022'!AG14/100)*'QLD Oct 2022'!AR14,('QLD Oct 2022'!P14*'QLD Oct 2022'!AG14/100)*'QLD Oct 2022'!AR14)),0)</f>
        <v>0</v>
      </c>
      <c r="R20" s="296">
        <f>IF(AND('QLD Oct 2022'!P14&gt;0,'QLD Oct 2022'!O14&gt;0),IF(($C$5*F20/'QLD Oct 2022'!AR14&lt;SUM('QLD Oct 2022'!L14:P14)),(0),($C$5*F20/'QLD Oct 2022'!AR14-SUM('QLD Oct 2022'!L14:P14))*'QLD Oct 2022'!AB14/100)* 'QLD Oct 2022'!AR14,IF(AND('QLD Oct 2022'!O14&gt;0,'QLD Oct 2022'!P14=""),IF(($C$5*F20/'QLD Oct 2022'!AR14&lt; SUM('QLD Oct 2022'!L14:O14)),(0),($C$5*F20/'QLD Oct 2022'!AR14-SUM('QLD Oct 2022'!L14:O14))*'QLD Oct 2022'!AG14/100)* 'QLD Oct 2022'!AR14,IF(AND('QLD Oct 2022'!N14&gt;0,'QLD Oct 2022'!O14=""),IF(($C$5*F20/'QLD Oct 2022'!AR14&lt; SUM('QLD Oct 2022'!L14:N14)),(0),($C$5*F20/'QLD Oct 2022'!AR14-SUM('QLD Oct 2022'!L14:N14))*'QLD Oct 2022'!AF14/100)* 'QLD Oct 2022'!AR14,IF(AND('QLD Oct 2022'!M14&gt;0,'QLD Oct 2022'!N14=""),IF(($C$5*F20/'QLD Oct 2022'!AR14&lt;'QLD Oct 2022'!M14+'QLD Oct 2022'!L14),(0),(($C$5*F20/'QLD Oct 2022'!AR14-('QLD Oct 2022'!M14+'QLD Oct 2022'!L14))*'QLD Oct 2022'!AE14/100))*'QLD Oct 2022'!AR14,IF(AND('QLD Oct 2022'!L14&gt;0,'QLD Oct 2022'!M14=""&gt;0),IF(($C$5*F20/'QLD Oct 2022'!AR14&lt;'QLD Oct 2022'!L14),(0),($C$5*F20/'QLD Oct 2022'!AR14-'QLD Oct 2022'!L14)*'QLD Oct 2022'!AD14/100)*'QLD Oct 2022'!AR14,0)))))</f>
        <v>0</v>
      </c>
      <c r="S20" s="298">
        <f t="shared" si="4"/>
        <v>3772.727272727273</v>
      </c>
      <c r="T20" s="299">
        <f t="shared" si="5"/>
        <v>3971.3204545454546</v>
      </c>
      <c r="U20" s="300">
        <f t="shared" si="6"/>
        <v>4368.4525000000003</v>
      </c>
      <c r="V20" s="114">
        <f>'QLD Oct 2022'!AT14</f>
        <v>0</v>
      </c>
      <c r="W20" s="114">
        <f>'QLD Oct 2022'!AU14</f>
        <v>0</v>
      </c>
      <c r="X20" s="114">
        <f>'QLD Oct 2022'!AV14</f>
        <v>0</v>
      </c>
      <c r="Y20" s="114">
        <f>'QLD Oct 2022'!AW14</f>
        <v>0</v>
      </c>
      <c r="Z20" s="301" t="str">
        <f t="shared" si="7"/>
        <v>No discount</v>
      </c>
      <c r="AA20" s="301" t="str">
        <f t="shared" si="8"/>
        <v>Inclusive</v>
      </c>
      <c r="AB20" s="299">
        <f t="shared" si="0"/>
        <v>3971.3204545454546</v>
      </c>
      <c r="AC20" s="299">
        <f t="shared" si="1"/>
        <v>3971.3204545454546</v>
      </c>
      <c r="AD20" s="302">
        <f t="shared" si="2"/>
        <v>4368.4525000000003</v>
      </c>
      <c r="AE20" s="358">
        <f t="shared" si="2"/>
        <v>4368.4525000000003</v>
      </c>
      <c r="AF20" s="86"/>
      <c r="AG20" s="86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</row>
    <row r="21" spans="1:48" ht="20" customHeight="1" thickBot="1" x14ac:dyDescent="0.25">
      <c r="A21" s="342"/>
      <c r="B21" s="210" t="str">
        <f>'QLD Oct 2022'!F15</f>
        <v>Covau</v>
      </c>
      <c r="C21" s="210" t="str">
        <f>'QLD Oct 2022'!G15</f>
        <v>Freedom</v>
      </c>
      <c r="D21" s="323">
        <f>365*'QLD Oct 2022'!H15/100</f>
        <v>287.8190909090909</v>
      </c>
      <c r="E21" s="324">
        <f>IF('QLD Oct 2022'!AQ15=3,0.5,IF('QLD Oct 2022'!AQ15=2,0.33,0))</f>
        <v>0.5</v>
      </c>
      <c r="F21" s="324">
        <f t="shared" si="3"/>
        <v>0.5</v>
      </c>
      <c r="G21" s="323">
        <f>IF('QLD Oct 2022'!K15="",($C$5*E21/'QLD Oct 2022'!AQ15*'QLD Oct 2022'!W15/100)*'QLD Oct 2022'!AQ15,IF($C$5*E21/'QLD Oct 2022'!AQ15&gt;='QLD Oct 2022'!L15,('QLD Oct 2022'!L15*'QLD Oct 2022'!W15/100)*'QLD Oct 2022'!AQ15,($C$5*E21/'QLD Oct 2022'!AQ15*'QLD Oct 2022'!W15/100)*'QLD Oct 2022'!AQ15))</f>
        <v>2323.6363636363635</v>
      </c>
      <c r="H21" s="323">
        <f>IF(AND('QLD Oct 2022'!L15&gt;0,'QLD Oct 2022'!M15&gt;0),IF($C$5*E21/'QLD Oct 2022'!AQ15&lt;'QLD Oct 2022'!L15,0,IF(($C$5*E21/'QLD Oct 2022'!AQ15-'QLD Oct 2022'!L15)&lt;=('QLD Oct 2022'!M15+'QLD Oct 2022'!L15),((($C$5*E21/'QLD Oct 2022'!AQ15-'QLD Oct 2022'!L15)*'QLD Oct 2022'!X15/100))*'QLD Oct 2022'!AQ15,((('QLD Oct 2022'!M15)*'QLD Oct 2022'!X15/100)*'QLD Oct 2022'!AQ15))),0)</f>
        <v>826.00000000000011</v>
      </c>
      <c r="I21" s="323">
        <f>IF(AND('QLD Oct 2022'!M15&gt;0,'QLD Oct 2022'!N15&gt;0),IF($C$5*E21/'QLD Oct 2022'!AQ15&lt;('QLD Oct 2022'!L15+'QLD Oct 2022'!M15),0,IF(($C$5*E21/'QLD Oct 2022'!AQ15-'QLD Oct 2022'!L15+'QLD Oct 2022'!M15)&lt;=('QLD Oct 2022'!L15+'QLD Oct 2022'!M15+'QLD Oct 2022'!N15),((($C$5*E21/'QLD Oct 2022'!AQ15-('QLD Oct 2022'!L15+'QLD Oct 2022'!M15))*'QLD Oct 2022'!Y15/100))*'QLD Oct 2022'!AQ15,('QLD Oct 2022'!N15*'QLD Oct 2022'!Y15/100)*'QLD Oct 2022'!AQ15)),0)</f>
        <v>0</v>
      </c>
      <c r="J21" s="323">
        <f>IF(AND('QLD Oct 2022'!N15&gt;0,'QLD Oct 2022'!O15&gt;0),IF($C$5*E21/'QLD Oct 2022'!AQ15&lt;('QLD Oct 2022'!L15+'QLD Oct 2022'!M15+'QLD Oct 2022'!N15),0,IF(($C$5*E21/'QLD Oct 2022'!AQ15-'QLD Oct 2022'!L15+'QLD Oct 2022'!M15+'QLD Oct 2022'!N15)&lt;=('QLD Oct 2022'!L15+'QLD Oct 2022'!M15+'QLD Oct 2022'!N15+'QLD Oct 2022'!O15),(($C$5*E21/'QLD Oct 2022'!AQ15-('QLD Oct 2022'!L15+'QLD Oct 2022'!M15+'QLD Oct 2022'!N15))*'QLD Oct 2022'!Z15/100)*'QLD Oct 2022'!AQ15,('QLD Oct 2022'!O15*'QLD Oct 2022'!Z15/100)*'QLD Oct 2022'!AQ15)),0)</f>
        <v>0</v>
      </c>
      <c r="K21" s="323">
        <f>IF(AND('QLD Oct 2022'!O15&gt;0,'QLD Oct 2022'!P15&gt;0),IF($C$5*E21/'QLD Oct 2022'!AQ15&lt;('QLD Oct 2022'!L15+'QLD Oct 2022'!M15+'QLD Oct 2022'!N15+'QLD Oct 2022'!O15),0,IF(($C$5*E21/'QLD Oct 2022'!AQ15-'QLD Oct 2022'!L15+'QLD Oct 2022'!M15+'QLD Oct 2022'!N15+'QLD Oct 2022'!O15)&lt;=('QLD Oct 2022'!L15+'QLD Oct 2022'!M15+'QLD Oct 2022'!N15+'QLD Oct 2022'!O15+'QLD Oct 2022'!P15),(($C$5*E21/'QLD Oct 2022'!AQ15-('QLD Oct 2022'!L15+'QLD Oct 2022'!M15+'QLD Oct 2022'!N15+'QLD Oct 2022'!O15))*'QLD Oct 2022'!AA15/100)*'QLD Oct 2022'!AQ15,('QLD Oct 2022'!P15*'QLD Oct 2022'!AA15/100)*'QLD Oct 2022'!AQ15)),0)</f>
        <v>0</v>
      </c>
      <c r="L21" s="323">
        <f>IF(AND('QLD Oct 2022'!P15&gt;0,'QLD Oct 2022'!O15&gt;0),IF(($C$5*E21/'QLD Oct 2022'!AQ15&lt;SUM('QLD Oct 2022'!L15:P15)),(0),($C$5*E21/'QLD Oct 2022'!AQ15-SUM('QLD Oct 2022'!L15:P15))*'QLD Oct 2022'!AB15/100)* 'QLD Oct 2022'!AQ15,IF(AND('QLD Oct 2022'!O15&gt;0,'QLD Oct 2022'!P15=""),IF(($C$5*E21/'QLD Oct 2022'!AQ15&lt; SUM('QLD Oct 2022'!L15:O15)),(0),($C$5*E21/'QLD Oct 2022'!AQ15-SUM('QLD Oct 2022'!L15:O15))*'QLD Oct 2022'!AA15/100)* 'QLD Oct 2022'!AQ15,IF(AND('QLD Oct 2022'!N15&gt;0,'QLD Oct 2022'!O15=""),IF(($C$5*E21/'QLD Oct 2022'!AQ15&lt; SUM('QLD Oct 2022'!L15:N15)),(0),($C$5*E21/'QLD Oct 2022'!AQ15-SUM('QLD Oct 2022'!L15:N15))*'QLD Oct 2022'!Z15/100)* 'QLD Oct 2022'!AQ15,IF(AND('QLD Oct 2022'!M15&gt;0,'QLD Oct 2022'!N15=""),IF(($C$5*E21/'QLD Oct 2022'!AQ15&lt;'QLD Oct 2022'!M15+'QLD Oct 2022'!L15),(0),(($C$5*E21/'QLD Oct 2022'!AQ15-('QLD Oct 2022'!M15+'QLD Oct 2022'!L15))*'QLD Oct 2022'!Y15/100))*'QLD Oct 2022'!AQ15,IF(AND('QLD Oct 2022'!L15&gt;0,'QLD Oct 2022'!M15=""&gt;0),IF(($C$5*E21/'QLD Oct 2022'!AQ15&lt;'QLD Oct 2022'!L15),(0),($C$5*E21/'QLD Oct 2022'!AQ15-'QLD Oct 2022'!L15)*'QLD Oct 2022'!X15/100)*'QLD Oct 2022'!AQ15,0)))))</f>
        <v>0</v>
      </c>
      <c r="M21" s="323">
        <f>IF('QLD Oct 2022'!K15="",($C$5*F21/'QLD Oct 2022'!AR15*'QLD Oct 2022'!AC15/100)*'QLD Oct 2022'!AR15,IF($C$5*F21/'QLD Oct 2022'!AR15&gt;='QLD Oct 2022'!L15,('QLD Oct 2022'!L15*'QLD Oct 2022'!AC15/100)*'QLD Oct 2022'!AR15,($C$5*F21/'QLD Oct 2022'!AR15*'QLD Oct 2022'!AC15/100)*'QLD Oct 2022'!AR15))</f>
        <v>2323.6363636363635</v>
      </c>
      <c r="N21" s="323">
        <f>IF(AND('QLD Oct 2022'!L15&gt;0,'QLD Oct 2022'!M15&gt;0),IF($C$5*F21/'QLD Oct 2022'!AR15&lt;'QLD Oct 2022'!L15,0,IF(($C$5*F21/'QLD Oct 2022'!AR15-'QLD Oct 2022'!L15)&lt;=('QLD Oct 2022'!M15+'QLD Oct 2022'!L15),((($C$5*F21/'QLD Oct 2022'!AR15-'QLD Oct 2022'!L15)*'QLD Oct 2022'!AD15/100))*'QLD Oct 2022'!AR15,((('QLD Oct 2022'!M15)*'QLD Oct 2022'!AD15/100)*'QLD Oct 2022'!AR15))),0)</f>
        <v>826.00000000000011</v>
      </c>
      <c r="O21" s="323">
        <f>IF(AND('QLD Oct 2022'!M15&gt;0,'QLD Oct 2022'!N15&gt;0),IF($C$5*F21/'QLD Oct 2022'!AR15&lt;('QLD Oct 2022'!L15+'QLD Oct 2022'!M15),0,IF(($C$5*F21/'QLD Oct 2022'!AR15-'QLD Oct 2022'!L15+'QLD Oct 2022'!M15)&lt;=('QLD Oct 2022'!L15+'QLD Oct 2022'!M15+'QLD Oct 2022'!N15),((($C$5*F21/'QLD Oct 2022'!AR15-('QLD Oct 2022'!L15+'QLD Oct 2022'!M15))*'QLD Oct 2022'!AE15/100))*'QLD Oct 2022'!AR15,('QLD Oct 2022'!N15*'QLD Oct 2022'!AE15/100)*'QLD Oct 2022'!AR15)),0)</f>
        <v>0</v>
      </c>
      <c r="P21" s="323">
        <f>IF(AND('QLD Oct 2022'!N15&gt;0,'QLD Oct 2022'!O15&gt;0),IF($C$5*F21/'QLD Oct 2022'!AR15&lt;('QLD Oct 2022'!L15+'QLD Oct 2022'!M15+'QLD Oct 2022'!N15),0,IF(($C$5*F21/'QLD Oct 2022'!AR15-'QLD Oct 2022'!L15+'QLD Oct 2022'!M15+'QLD Oct 2022'!N15)&lt;=('QLD Oct 2022'!L15+'QLD Oct 2022'!M15+'QLD Oct 2022'!N15+'QLD Oct 2022'!O15),(($C$5*F21/'QLD Oct 2022'!AR15-('QLD Oct 2022'!L15+'QLD Oct 2022'!M15+'QLD Oct 2022'!N15))*'QLD Oct 2022'!AF15/100)*'QLD Oct 2022'!AR15,('QLD Oct 2022'!O15*'QLD Oct 2022'!AF15/100)*'QLD Oct 2022'!AR15)),0)</f>
        <v>0</v>
      </c>
      <c r="Q21" s="323">
        <f>IF(AND('QLD Oct 2022'!P15&gt;0,'QLD Oct 2022'!P15&gt;0),IF($C$5*F21/'QLD Oct 2022'!AR15&lt;('QLD Oct 2022'!L15+'QLD Oct 2022'!M15+'QLD Oct 2022'!N15+'QLD Oct 2022'!O15),0,IF(($C$5*F21/'QLD Oct 2022'!AR15-'QLD Oct 2022'!L15+'QLD Oct 2022'!M15+'QLD Oct 2022'!N15+'QLD Oct 2022'!O15)&lt;=('QLD Oct 2022'!L15+'QLD Oct 2022'!M15+'QLD Oct 2022'!N15+'QLD Oct 2022'!O15+'QLD Oct 2022'!P15),(($C$5*F21/'QLD Oct 2022'!AR15-('QLD Oct 2022'!L15+'QLD Oct 2022'!M15+'QLD Oct 2022'!N15+'QLD Oct 2022'!O15))*'QLD Oct 2022'!AG15/100)*'QLD Oct 2022'!AR15,('QLD Oct 2022'!P15*'QLD Oct 2022'!AG15/100)*'QLD Oct 2022'!AR15)),0)</f>
        <v>0</v>
      </c>
      <c r="R21" s="323">
        <f>IF(AND('QLD Oct 2022'!P15&gt;0,'QLD Oct 2022'!O15&gt;0),IF(($C$5*F21/'QLD Oct 2022'!AR15&lt;SUM('QLD Oct 2022'!L15:P15)),(0),($C$5*F21/'QLD Oct 2022'!AR15-SUM('QLD Oct 2022'!L15:P15))*'QLD Oct 2022'!AB15/100)* 'QLD Oct 2022'!AR15,IF(AND('QLD Oct 2022'!O15&gt;0,'QLD Oct 2022'!P15=""),IF(($C$5*F21/'QLD Oct 2022'!AR15&lt; SUM('QLD Oct 2022'!L15:O15)),(0),($C$5*F21/'QLD Oct 2022'!AR15-SUM('QLD Oct 2022'!L15:O15))*'QLD Oct 2022'!AG15/100)* 'QLD Oct 2022'!AR15,IF(AND('QLD Oct 2022'!N15&gt;0,'QLD Oct 2022'!O15=""),IF(($C$5*F21/'QLD Oct 2022'!AR15&lt; SUM('QLD Oct 2022'!L15:N15)),(0),($C$5*F21/'QLD Oct 2022'!AR15-SUM('QLD Oct 2022'!L15:N15))*'QLD Oct 2022'!AF15/100)* 'QLD Oct 2022'!AR15,IF(AND('QLD Oct 2022'!M15&gt;0,'QLD Oct 2022'!N15=""),IF(($C$5*F21/'QLD Oct 2022'!AR15&lt;'QLD Oct 2022'!M15+'QLD Oct 2022'!L15),(0),(($C$5*F21/'QLD Oct 2022'!AR15-('QLD Oct 2022'!M15+'QLD Oct 2022'!L15))*'QLD Oct 2022'!AE15/100))*'QLD Oct 2022'!AR15,IF(AND('QLD Oct 2022'!L15&gt;0,'QLD Oct 2022'!M15=""&gt;0),IF(($C$5*F21/'QLD Oct 2022'!AR15&lt;'QLD Oct 2022'!L15),(0),($C$5*F21/'QLD Oct 2022'!AR15-'QLD Oct 2022'!L15)*'QLD Oct 2022'!AD15/100)*'QLD Oct 2022'!AR15,0)))))</f>
        <v>0</v>
      </c>
      <c r="S21" s="325">
        <f t="shared" ref="S21" si="14">SUM(G21:R21)</f>
        <v>6299.272727272727</v>
      </c>
      <c r="T21" s="198">
        <f t="shared" si="5"/>
        <v>6587.0918181818179</v>
      </c>
      <c r="U21" s="326">
        <f t="shared" si="6"/>
        <v>7245.8010000000004</v>
      </c>
      <c r="V21" s="138">
        <f>'QLD Oct 2022'!AT15</f>
        <v>0</v>
      </c>
      <c r="W21" s="138">
        <f>'QLD Oct 2022'!AU15</f>
        <v>15</v>
      </c>
      <c r="X21" s="138">
        <f>'QLD Oct 2022'!AV15</f>
        <v>0</v>
      </c>
      <c r="Y21" s="138">
        <f>'QLD Oct 2022'!AW15</f>
        <v>0</v>
      </c>
      <c r="Z21" s="327" t="str">
        <f t="shared" si="7"/>
        <v>Guaranteed off usage</v>
      </c>
      <c r="AA21" s="327" t="str">
        <f t="shared" si="8"/>
        <v>Exclusive</v>
      </c>
      <c r="AB21" s="198">
        <f t="shared" si="0"/>
        <v>5642.2009090909087</v>
      </c>
      <c r="AC21" s="198">
        <f t="shared" si="1"/>
        <v>5642.2009090909087</v>
      </c>
      <c r="AD21" s="328">
        <f t="shared" si="2"/>
        <v>6206.4210000000003</v>
      </c>
      <c r="AE21" s="360">
        <f t="shared" si="2"/>
        <v>6206.4210000000003</v>
      </c>
      <c r="AF21" s="86"/>
      <c r="AG21" s="86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</row>
    <row r="22" spans="1:48" x14ac:dyDescent="0.2">
      <c r="A22" s="87"/>
      <c r="B22" s="87"/>
      <c r="C22" s="87"/>
      <c r="D22" s="87"/>
      <c r="E22" s="335"/>
      <c r="F22" s="335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</row>
    <row r="23" spans="1:48" x14ac:dyDescent="0.2">
      <c r="A23" s="87"/>
      <c r="B23" s="87"/>
      <c r="C23" s="87"/>
      <c r="D23" s="87"/>
      <c r="E23" s="335"/>
      <c r="F23" s="335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</row>
    <row r="24" spans="1:48" x14ac:dyDescent="0.2">
      <c r="A24" s="87"/>
      <c r="B24" s="87"/>
      <c r="C24" s="87"/>
      <c r="D24" s="87"/>
      <c r="E24" s="335"/>
      <c r="F24" s="335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</row>
    <row r="25" spans="1:48" x14ac:dyDescent="0.2">
      <c r="A25" s="87"/>
      <c r="B25" s="87"/>
      <c r="C25" s="87"/>
      <c r="D25" s="87"/>
      <c r="E25" s="335"/>
      <c r="F25" s="335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</row>
    <row r="26" spans="1:48" x14ac:dyDescent="0.2">
      <c r="A26" s="87"/>
      <c r="B26" s="87"/>
      <c r="C26" s="87"/>
      <c r="D26" s="87"/>
      <c r="E26" s="335"/>
      <c r="F26" s="335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</row>
    <row r="27" spans="1:48" x14ac:dyDescent="0.2">
      <c r="A27" s="87"/>
      <c r="B27" s="87"/>
      <c r="C27" s="87"/>
      <c r="D27" s="87"/>
      <c r="E27" s="335"/>
      <c r="F27" s="335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</row>
    <row r="28" spans="1:48" x14ac:dyDescent="0.2">
      <c r="A28" s="87"/>
      <c r="B28" s="87"/>
      <c r="C28" s="87"/>
      <c r="D28" s="87"/>
      <c r="E28" s="335"/>
      <c r="F28" s="335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</row>
    <row r="29" spans="1:48" x14ac:dyDescent="0.2">
      <c r="A29" s="87"/>
      <c r="B29" s="87"/>
      <c r="C29" s="87"/>
      <c r="D29" s="87"/>
      <c r="E29" s="335"/>
      <c r="F29" s="335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</row>
    <row r="30" spans="1:48" x14ac:dyDescent="0.2">
      <c r="A30" s="87"/>
      <c r="B30" s="87"/>
      <c r="C30" s="87"/>
      <c r="D30" s="87"/>
      <c r="E30" s="335"/>
      <c r="F30" s="335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</row>
    <row r="31" spans="1:48" x14ac:dyDescent="0.2">
      <c r="A31" s="87"/>
      <c r="B31" s="87"/>
      <c r="C31" s="87"/>
      <c r="D31" s="87"/>
      <c r="E31" s="335"/>
      <c r="F31" s="335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</row>
    <row r="32" spans="1:48" x14ac:dyDescent="0.2">
      <c r="A32" s="87"/>
      <c r="B32" s="87"/>
      <c r="C32" s="87"/>
      <c r="D32" s="87"/>
      <c r="E32" s="335"/>
      <c r="F32" s="335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</row>
    <row r="33" spans="1:48" x14ac:dyDescent="0.2">
      <c r="A33" s="87"/>
      <c r="B33" s="87"/>
      <c r="C33" s="87"/>
      <c r="D33" s="87"/>
      <c r="E33" s="335"/>
      <c r="F33" s="335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</row>
    <row r="34" spans="1:48" x14ac:dyDescent="0.2">
      <c r="A34" s="87"/>
      <c r="B34" s="87"/>
      <c r="C34" s="87"/>
      <c r="D34" s="87"/>
      <c r="E34" s="335"/>
      <c r="F34" s="335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</row>
    <row r="35" spans="1:48" x14ac:dyDescent="0.2">
      <c r="A35" s="87"/>
      <c r="B35" s="87"/>
      <c r="C35" s="87"/>
      <c r="D35" s="87"/>
      <c r="E35" s="335"/>
      <c r="F35" s="335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</row>
    <row r="36" spans="1:48" x14ac:dyDescent="0.2">
      <c r="A36" s="87"/>
      <c r="B36" s="87"/>
      <c r="C36" s="87"/>
      <c r="D36" s="87"/>
      <c r="E36" s="335"/>
      <c r="F36" s="335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</row>
    <row r="37" spans="1:48" x14ac:dyDescent="0.2">
      <c r="A37" s="87"/>
      <c r="B37" s="87"/>
      <c r="C37" s="87"/>
      <c r="D37" s="87"/>
      <c r="E37" s="335"/>
      <c r="F37" s="335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48" x14ac:dyDescent="0.2">
      <c r="A38" s="87"/>
      <c r="B38" s="87"/>
      <c r="C38" s="87"/>
      <c r="D38" s="87"/>
      <c r="E38" s="335"/>
      <c r="F38" s="335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</row>
    <row r="39" spans="1:48" x14ac:dyDescent="0.2">
      <c r="A39" s="87"/>
      <c r="B39" s="87"/>
      <c r="C39" s="87"/>
      <c r="D39" s="87"/>
      <c r="E39" s="335"/>
      <c r="F39" s="335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</row>
    <row r="40" spans="1:48" x14ac:dyDescent="0.2">
      <c r="A40" s="87"/>
      <c r="B40" s="87"/>
      <c r="C40" s="87"/>
      <c r="D40" s="87"/>
      <c r="E40" s="335"/>
      <c r="F40" s="335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</row>
    <row r="41" spans="1:48" x14ac:dyDescent="0.2">
      <c r="A41" s="87"/>
      <c r="B41" s="87"/>
      <c r="C41" s="87"/>
      <c r="D41" s="87"/>
      <c r="E41" s="335"/>
      <c r="F41" s="335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</row>
    <row r="42" spans="1:48" x14ac:dyDescent="0.2">
      <c r="A42" s="87"/>
      <c r="B42" s="87"/>
      <c r="C42" s="87"/>
      <c r="D42" s="87"/>
      <c r="E42" s="335"/>
      <c r="F42" s="335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</row>
    <row r="43" spans="1:48" x14ac:dyDescent="0.2">
      <c r="A43" s="87"/>
      <c r="B43" s="87"/>
      <c r="C43" s="87"/>
      <c r="D43" s="87"/>
      <c r="E43" s="335"/>
      <c r="F43" s="335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</row>
    <row r="44" spans="1:48" x14ac:dyDescent="0.2">
      <c r="A44" s="87"/>
      <c r="B44" s="87"/>
      <c r="C44" s="87"/>
      <c r="D44" s="87"/>
      <c r="E44" s="335"/>
      <c r="F44" s="335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</row>
    <row r="45" spans="1:48" x14ac:dyDescent="0.2">
      <c r="A45" s="87"/>
      <c r="B45" s="87"/>
      <c r="C45" s="87"/>
      <c r="D45" s="87"/>
      <c r="E45" s="335"/>
      <c r="F45" s="335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</row>
    <row r="46" spans="1:48" x14ac:dyDescent="0.2">
      <c r="A46" s="87"/>
      <c r="B46" s="87"/>
      <c r="C46" s="87"/>
      <c r="D46" s="87"/>
      <c r="E46" s="335"/>
      <c r="F46" s="335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</row>
    <row r="47" spans="1:48" x14ac:dyDescent="0.2">
      <c r="A47" s="87"/>
      <c r="B47" s="87"/>
      <c r="C47" s="87"/>
      <c r="D47" s="87"/>
      <c r="E47" s="335"/>
      <c r="F47" s="335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</row>
    <row r="48" spans="1:48" x14ac:dyDescent="0.2">
      <c r="A48" s="87"/>
      <c r="B48" s="87"/>
      <c r="C48" s="87"/>
      <c r="D48" s="87"/>
      <c r="E48" s="335"/>
      <c r="F48" s="335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</row>
    <row r="49" spans="1:48" x14ac:dyDescent="0.2">
      <c r="A49" s="87"/>
      <c r="B49" s="87"/>
      <c r="C49" s="87"/>
      <c r="D49" s="87"/>
      <c r="E49" s="335"/>
      <c r="F49" s="335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</row>
    <row r="50" spans="1:48" x14ac:dyDescent="0.2">
      <c r="A50" s="87"/>
      <c r="B50" s="87"/>
      <c r="C50" s="87"/>
      <c r="D50" s="87"/>
      <c r="E50" s="335"/>
      <c r="F50" s="335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</row>
    <row r="51" spans="1:48" x14ac:dyDescent="0.2">
      <c r="A51" s="87"/>
      <c r="B51" s="87"/>
      <c r="C51" s="87"/>
      <c r="D51" s="87"/>
      <c r="E51" s="335"/>
      <c r="F51" s="335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</row>
    <row r="52" spans="1:48" x14ac:dyDescent="0.2">
      <c r="A52" s="87"/>
      <c r="B52" s="87"/>
      <c r="C52" s="87"/>
      <c r="D52" s="87"/>
      <c r="E52" s="335"/>
      <c r="F52" s="335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</row>
    <row r="53" spans="1:48" x14ac:dyDescent="0.2">
      <c r="A53" s="87"/>
      <c r="B53" s="87"/>
      <c r="C53" s="87"/>
      <c r="D53" s="87"/>
      <c r="E53" s="335"/>
      <c r="F53" s="335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</row>
    <row r="54" spans="1:48" x14ac:dyDescent="0.2">
      <c r="A54" s="87"/>
      <c r="B54" s="87"/>
      <c r="C54" s="87"/>
      <c r="D54" s="87"/>
      <c r="E54" s="335"/>
      <c r="F54" s="335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</row>
    <row r="55" spans="1:48" x14ac:dyDescent="0.2">
      <c r="A55" s="87"/>
      <c r="B55" s="87"/>
      <c r="C55" s="87"/>
      <c r="D55" s="87"/>
      <c r="E55" s="335"/>
      <c r="F55" s="335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</row>
    <row r="56" spans="1:48" x14ac:dyDescent="0.2">
      <c r="A56" s="87"/>
      <c r="B56" s="87"/>
      <c r="C56" s="87"/>
      <c r="D56" s="87"/>
      <c r="E56" s="335"/>
      <c r="F56" s="335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</row>
    <row r="57" spans="1:48" x14ac:dyDescent="0.2">
      <c r="A57" s="87"/>
      <c r="B57" s="87"/>
      <c r="C57" s="87"/>
      <c r="D57" s="87"/>
      <c r="E57" s="335"/>
      <c r="F57" s="335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</row>
    <row r="58" spans="1:48" x14ac:dyDescent="0.2">
      <c r="A58" s="87"/>
      <c r="B58" s="87"/>
      <c r="C58" s="87"/>
      <c r="D58" s="87"/>
      <c r="E58" s="335"/>
      <c r="F58" s="335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</row>
    <row r="59" spans="1:48" x14ac:dyDescent="0.2">
      <c r="A59" s="87"/>
      <c r="B59" s="87"/>
      <c r="C59" s="87"/>
      <c r="D59" s="87"/>
      <c r="E59" s="335"/>
      <c r="F59" s="335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</row>
  </sheetData>
  <sheetProtection algorithmName="SHA-512" hashValue="YilQ4LsoQNIl0aFjQ1WF1cf1auIag93aC/cMNHIjDt/DVNc8ztVSYpRTcPEVSY9xAAMa2v+25fE6M2ZlBXCKrg==" saltValue="QqYtgWYsjrFT5It/z16E8w==" spinCount="100000" sheet="1" objects="1" scenarios="1"/>
  <mergeCells count="4">
    <mergeCell ref="A18:A19"/>
    <mergeCell ref="A20:A21"/>
    <mergeCell ref="A8:A12"/>
    <mergeCell ref="A13:A17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95E8-80EA-1D4F-A8B0-2AC48E01C1B1}">
  <sheetPr codeName="Sheet26">
    <tabColor theme="4" tint="0.79998168889431442"/>
  </sheetPr>
  <dimension ref="A1:AV61"/>
  <sheetViews>
    <sheetView topLeftCell="B1" zoomScale="90" zoomScaleNormal="90" workbookViewId="0">
      <selection activeCell="AE22" sqref="AE22:AE23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80" t="s">
        <v>38</v>
      </c>
      <c r="B1" s="80"/>
      <c r="C1" s="80"/>
      <c r="D1" s="80"/>
      <c r="E1" s="332"/>
      <c r="F1" s="332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</row>
    <row r="2" spans="1:48" x14ac:dyDescent="0.2">
      <c r="A2" s="82" t="s">
        <v>72</v>
      </c>
      <c r="B2" s="80"/>
      <c r="C2" s="80"/>
      <c r="D2" s="80"/>
      <c r="E2" s="332"/>
      <c r="F2" s="332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</row>
    <row r="3" spans="1:48" ht="16" thickBot="1" x14ac:dyDescent="0.25">
      <c r="A3" s="80"/>
      <c r="B3" s="83"/>
      <c r="C3" s="80"/>
      <c r="D3" s="80"/>
      <c r="E3" s="332"/>
      <c r="F3" s="332"/>
      <c r="G3" s="80"/>
      <c r="H3" s="80"/>
      <c r="I3" s="80"/>
      <c r="J3" s="83"/>
      <c r="K3" s="84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</row>
    <row r="4" spans="1: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</row>
    <row r="5" spans="1: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</row>
    <row r="6" spans="1: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</row>
    <row r="7" spans="1:48" ht="76" x14ac:dyDescent="0.2">
      <c r="A7" s="238" t="s">
        <v>41</v>
      </c>
      <c r="B7" s="107" t="s">
        <v>96</v>
      </c>
      <c r="C7" s="107" t="s">
        <v>97</v>
      </c>
      <c r="D7" s="305" t="s">
        <v>8</v>
      </c>
      <c r="E7" s="306" t="s">
        <v>179</v>
      </c>
      <c r="F7" s="306" t="s">
        <v>180</v>
      </c>
      <c r="G7" s="305" t="s">
        <v>9</v>
      </c>
      <c r="H7" s="305" t="s">
        <v>10</v>
      </c>
      <c r="I7" s="305" t="s">
        <v>11</v>
      </c>
      <c r="J7" s="305" t="s">
        <v>12</v>
      </c>
      <c r="K7" s="305" t="s">
        <v>13</v>
      </c>
      <c r="L7" s="305" t="s">
        <v>14</v>
      </c>
      <c r="M7" s="305" t="s">
        <v>15</v>
      </c>
      <c r="N7" s="305" t="s">
        <v>16</v>
      </c>
      <c r="O7" s="305" t="s">
        <v>98</v>
      </c>
      <c r="P7" s="305" t="s">
        <v>99</v>
      </c>
      <c r="Q7" s="305" t="s">
        <v>66</v>
      </c>
      <c r="R7" s="305" t="s">
        <v>67</v>
      </c>
      <c r="S7" s="306" t="s">
        <v>181</v>
      </c>
      <c r="T7" s="307" t="s">
        <v>182</v>
      </c>
      <c r="U7" s="308" t="s">
        <v>183</v>
      </c>
      <c r="V7" s="309" t="s">
        <v>101</v>
      </c>
      <c r="W7" s="309" t="s">
        <v>102</v>
      </c>
      <c r="X7" s="309" t="s">
        <v>103</v>
      </c>
      <c r="Y7" s="309" t="s">
        <v>104</v>
      </c>
      <c r="Z7" s="310" t="s">
        <v>184</v>
      </c>
      <c r="AA7" s="310" t="s">
        <v>185</v>
      </c>
      <c r="AB7" s="311" t="s">
        <v>69</v>
      </c>
      <c r="AC7" s="311" t="s">
        <v>70</v>
      </c>
      <c r="AD7" s="312" t="s">
        <v>36</v>
      </c>
      <c r="AE7" s="312" t="s">
        <v>37</v>
      </c>
      <c r="AF7" s="313" t="s">
        <v>107</v>
      </c>
      <c r="AG7" s="314" t="s">
        <v>71</v>
      </c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</row>
    <row r="8" spans="1:48" ht="20" customHeight="1" x14ac:dyDescent="0.2">
      <c r="A8" s="343" t="str">
        <f>'QLD Apr 2022'!D2</f>
        <v>APT Brisbane South</v>
      </c>
      <c r="B8" s="207" t="str">
        <f>'QLD Apr 2022'!F2</f>
        <v>AGL</v>
      </c>
      <c r="C8" s="304" t="str">
        <f>'QLD Apr 2022'!G2</f>
        <v>Business Value Saver</v>
      </c>
      <c r="D8" s="296">
        <f>365*'QLD Apr 2022'!H2/100</f>
        <v>466.43681818181807</v>
      </c>
      <c r="E8" s="297">
        <f>IF('QLD Apr 2022'!AQ2=3,0.5,IF('QLD Apr 2022'!AQ2=2,0.33,0))</f>
        <v>0.5</v>
      </c>
      <c r="F8" s="297">
        <f>1-E8</f>
        <v>0.5</v>
      </c>
      <c r="G8" s="296">
        <f>IF('QLD Apr 2022'!K2="",($C$5*E8/'QLD Apr 2022'!AQ2*'QLD Apr 2022'!W2/100)*'QLD Apr 2022'!AQ2,IF($C$5*E8/'QLD Apr 2022'!AQ2&gt;='QLD Apr 2022'!L2,('QLD Apr 2022'!L2*'QLD Apr 2022'!W2/100)*'QLD Apr 2022'!AQ2,($C$5*E8/'QLD Apr 2022'!AQ2*'QLD Apr 2022'!W2/100)*'QLD Apr 2022'!AQ2))</f>
        <v>1222.727272727273</v>
      </c>
      <c r="H8" s="296">
        <f>IF(AND('QLD Apr 2022'!L2&gt;0,'QLD Apr 2022'!M2&gt;0),IF($C$5*E8/'QLD Apr 2022'!AQ2&lt;'QLD Apr 2022'!L2,0,IF(($C$5*E8/'QLD Apr 2022'!AQ2-'QLD Apr 2022'!L2)&lt;=('QLD Apr 2022'!M2+'QLD Apr 2022'!L2),((($C$5*E8/'QLD Apr 2022'!AQ2-'QLD Apr 2022'!L2)*'QLD Apr 2022'!X2/100))*'QLD Apr 2022'!AQ2,((('QLD Apr 2022'!M2)*'QLD Apr 2022'!X2/100)*'QLD Apr 2022'!AQ2))),0)</f>
        <v>0</v>
      </c>
      <c r="I8" s="296">
        <f>IF(AND('QLD Apr 2022'!M2&gt;0,'QLD Apr 2022'!N2&gt;0),IF($C$5*E8/'QLD Apr 2022'!AQ2&lt;('QLD Apr 2022'!L2+'QLD Apr 2022'!M2),0,IF(($C$5*E8/'QLD Apr 2022'!AQ2-'QLD Apr 2022'!L2+'QLD Apr 2022'!M2)&lt;=('QLD Apr 2022'!L2+'QLD Apr 2022'!M2+'QLD Apr 2022'!N2),((($C$5*E8/'QLD Apr 2022'!AQ2-('QLD Apr 2022'!L2+'QLD Apr 2022'!M2))*'QLD Apr 2022'!Y2/100))*'QLD Apr 2022'!AQ2,('QLD Apr 2022'!N2*'QLD Apr 2022'!Y2/100)*'QLD Apr 2022'!AQ2)),0)</f>
        <v>0</v>
      </c>
      <c r="J8" s="296">
        <f>IF(AND('QLD Apr 2022'!N2&gt;0,'QLD Apr 2022'!O2&gt;0),IF($C$5*E8/'QLD Apr 2022'!AQ2&lt;('QLD Apr 2022'!L2+'QLD Apr 2022'!M2+'QLD Apr 2022'!N2),0,IF(($C$5*E8/'QLD Apr 2022'!AQ2-'QLD Apr 2022'!L2+'QLD Apr 2022'!M2+'QLD Apr 2022'!N2)&lt;=('QLD Apr 2022'!L2+'QLD Apr 2022'!M2+'QLD Apr 2022'!N2+'QLD Apr 2022'!O2),(($C$5*E8/'QLD Apr 2022'!AQ2-('QLD Apr 2022'!L2+'QLD Apr 2022'!M2+'QLD Apr 2022'!N2))*'QLD Apr 2022'!Z2/100)*'QLD Apr 2022'!AQ2,('QLD Apr 2022'!O2*'QLD Apr 2022'!Z2/100)*'QLD Apr 2022'!AQ2)),0)</f>
        <v>0</v>
      </c>
      <c r="K8" s="296">
        <f>IF(AND('QLD Apr 2022'!O2&gt;0,'QLD Apr 2022'!P2&gt;0),IF($C$5*E8/'QLD Apr 2022'!AQ2&lt;('QLD Apr 2022'!L2+'QLD Apr 2022'!M2+'QLD Apr 2022'!N2+'QLD Apr 2022'!O2),0,IF(($C$5*E8/'QLD Apr 2022'!AQ2-'QLD Apr 2022'!L2+'QLD Apr 2022'!M2+'QLD Apr 2022'!N2+'QLD Apr 2022'!O2)&lt;=('QLD Apr 2022'!L2+'QLD Apr 2022'!M2+'QLD Apr 2022'!N2+'QLD Apr 2022'!O2+'QLD Apr 2022'!P2),(($C$5*E8/'QLD Apr 2022'!AQ2-('QLD Apr 2022'!L2+'QLD Apr 2022'!M2+'QLD Apr 2022'!N2+'QLD Apr 2022'!O2))*'QLD Apr 2022'!AA2/100)*'QLD Apr 2022'!AQ2,('QLD Apr 2022'!P2*'QLD Apr 2022'!AA2/100)*'QLD Apr 2022'!AQ2)),0)</f>
        <v>0</v>
      </c>
      <c r="L8" s="296">
        <f>IF(AND('QLD Apr 2022'!P2&gt;0,'QLD Apr 2022'!O2&gt;0),IF(($C$5*E8/'QLD Apr 2022'!AQ2&lt;SUM('QLD Apr 2022'!L2:P2)),(0),($C$5*E8/'QLD Apr 2022'!AQ2-SUM('QLD Apr 2022'!L2:P2))*'QLD Apr 2022'!AB2/100)* 'QLD Apr 2022'!AQ2,IF(AND('QLD Apr 2022'!O2&gt;0,'QLD Apr 2022'!P2=""),IF(($C$5*E8/'QLD Apr 2022'!AQ2&lt; SUM('QLD Apr 2022'!L2:O2)),(0),($C$5*E8/'QLD Apr 2022'!AQ2-SUM('QLD Apr 2022'!L2:O2))*'QLD Apr 2022'!AA2/100)* 'QLD Apr 2022'!AQ2,IF(AND('QLD Apr 2022'!N2&gt;0,'QLD Apr 2022'!O2=""),IF(($C$5*E8/'QLD Apr 2022'!AQ2&lt; SUM('QLD Apr 2022'!L2:N2)),(0),($C$5*E8/'QLD Apr 2022'!AQ2-SUM('QLD Apr 2022'!L2:N2))*'QLD Apr 2022'!Z2/100)* 'QLD Apr 2022'!AQ2,IF(AND('QLD Apr 2022'!M2&gt;0,'QLD Apr 2022'!N2=""),IF(($C$5*E8/'QLD Apr 2022'!AQ2&lt;'QLD Apr 2022'!M2+'QLD Apr 2022'!L2),(0),(($C$5*E8/'QLD Apr 2022'!AQ2-('QLD Apr 2022'!M2+'QLD Apr 2022'!L2))*'QLD Apr 2022'!Y2/100))*'QLD Apr 2022'!AQ2,IF(AND('QLD Apr 2022'!L2&gt;0,'QLD Apr 2022'!M2=""&gt;0),IF(($C$5*E8/'QLD Apr 2022'!AQ2&lt;'QLD Apr 2022'!L2),(0),($C$5*E8/'QLD Apr 2022'!AQ2-'QLD Apr 2022'!L2)*'QLD Apr 2022'!X2/100)*'QLD Apr 2022'!AQ2,0)))))</f>
        <v>0</v>
      </c>
      <c r="M8" s="296">
        <f>IF('QLD Apr 2022'!K2="",($C$5*F8/'QLD Apr 2022'!AR2*'QLD Apr 2022'!AC2/100)*'QLD Apr 2022'!AR2,IF($C$5*F8/'QLD Apr 2022'!AR2&gt;='QLD Apr 2022'!L2,('QLD Apr 2022'!L2*'QLD Apr 2022'!AC2/100)*'QLD Apr 2022'!AR2,($C$5*F8/'QLD Apr 2022'!AR2*'QLD Apr 2022'!AC2/100)*'QLD Apr 2022'!AR2))</f>
        <v>1222.727272727273</v>
      </c>
      <c r="N8" s="296">
        <f>IF(AND('QLD Apr 2022'!L2&gt;0,'QLD Apr 2022'!M2&gt;0),IF($C$5*F8/'QLD Apr 2022'!AR2&lt;'QLD Apr 2022'!L2,0,IF(($C$5*F8/'QLD Apr 2022'!AR2-'QLD Apr 2022'!L2)&lt;=('QLD Apr 2022'!M2+'QLD Apr 2022'!L2),((($C$5*F8/'QLD Apr 2022'!AR2-'QLD Apr 2022'!L2)*'QLD Apr 2022'!AD2/100))*'QLD Apr 2022'!AR2,((('QLD Apr 2022'!M2)*'QLD Apr 2022'!AD2/100)*'QLD Apr 2022'!AR2))),0)</f>
        <v>0</v>
      </c>
      <c r="O8" s="296">
        <f>IF(AND('QLD Apr 2022'!M2&gt;0,'QLD Apr 2022'!N2&gt;0),IF($C$5*F8/'QLD Apr 2022'!AR2&lt;('QLD Apr 2022'!L2+'QLD Apr 2022'!M2),0,IF(($C$5*F8/'QLD Apr 2022'!AR2-'QLD Apr 2022'!L2+'QLD Apr 2022'!M2)&lt;=('QLD Apr 2022'!L2+'QLD Apr 2022'!M2+'QLD Apr 2022'!N2),((($C$5*F8/'QLD Apr 2022'!AR2-('QLD Apr 2022'!L2+'QLD Apr 2022'!M2))*'QLD Apr 2022'!AE2/100))*'QLD Apr 2022'!AR2,('QLD Apr 2022'!N2*'QLD Apr 2022'!AE2/100)*'QLD Apr 2022'!AR2)),0)</f>
        <v>0</v>
      </c>
      <c r="P8" s="296">
        <f>IF(AND('QLD Apr 2022'!N2&gt;0,'QLD Apr 2022'!O2&gt;0),IF($C$5*F8/'QLD Apr 2022'!AR2&lt;('QLD Apr 2022'!L2+'QLD Apr 2022'!M2+'QLD Apr 2022'!N2),0,IF(($C$5*F8/'QLD Apr 2022'!AR2-'QLD Apr 2022'!L2+'QLD Apr 2022'!M2+'QLD Apr 2022'!N2)&lt;=('QLD Apr 2022'!L2+'QLD Apr 2022'!M2+'QLD Apr 2022'!N2+'QLD Apr 2022'!O2),(($C$5*F8/'QLD Apr 2022'!AR2-('QLD Apr 2022'!L2+'QLD Apr 2022'!M2+'QLD Apr 2022'!N2))*'QLD Apr 2022'!AF2/100)*'QLD Apr 2022'!AR2,('QLD Apr 2022'!O2*'QLD Apr 2022'!AF2/100)*'QLD Apr 2022'!AR2)),0)</f>
        <v>0</v>
      </c>
      <c r="Q8" s="296">
        <f>IF(AND('QLD Apr 2022'!P2&gt;0,'QLD Apr 2022'!P2&gt;0),IF($C$5*F8/'QLD Apr 2022'!AR2&lt;('QLD Apr 2022'!L2+'QLD Apr 2022'!M2+'QLD Apr 2022'!N2+'QLD Apr 2022'!O2),0,IF(($C$5*F8/'QLD Apr 2022'!AR2-'QLD Apr 2022'!L2+'QLD Apr 2022'!M2+'QLD Apr 2022'!N2+'QLD Apr 2022'!O2)&lt;=('QLD Apr 2022'!L2+'QLD Apr 2022'!M2+'QLD Apr 2022'!N2+'QLD Apr 2022'!O2+'QLD Apr 2022'!P2),(($C$5*F8/'QLD Apr 2022'!AR2-('QLD Apr 2022'!L2+'QLD Apr 2022'!M2+'QLD Apr 2022'!N2+'QLD Apr 2022'!O2))*'QLD Apr 2022'!AG2/100)*'QLD Apr 2022'!AR2,('QLD Apr 2022'!P2*'QLD Apr 2022'!AG2/100)*'QLD Apr 2022'!AR2)),0)</f>
        <v>0</v>
      </c>
      <c r="R8" s="296">
        <f>IF(AND('QLD Apr 2022'!P2&gt;0,'QLD Apr 2022'!O2&gt;0),IF(($C$5*F8/'QLD Apr 2022'!AR2&lt;SUM('QLD Apr 2022'!L2:P2)),(0),($C$5*F8/'QLD Apr 2022'!AR2-SUM('QLD Apr 2022'!L2:P2))*'QLD Apr 2022'!AB2/100)* 'QLD Apr 2022'!AR2,IF(AND('QLD Apr 2022'!O2&gt;0,'QLD Apr 2022'!P2=""),IF(($C$5*F8/'QLD Apr 2022'!AR2&lt; SUM('QLD Apr 2022'!L2:O2)),(0),($C$5*F8/'QLD Apr 2022'!AR2-SUM('QLD Apr 2022'!L2:O2))*'QLD Apr 2022'!AG2/100)* 'QLD Apr 2022'!AR2,IF(AND('QLD Apr 2022'!N2&gt;0,'QLD Apr 2022'!O2=""),IF(($C$5*F8/'QLD Apr 2022'!AR2&lt; SUM('QLD Apr 2022'!L2:N2)),(0),($C$5*F8/'QLD Apr 2022'!AR2-SUM('QLD Apr 2022'!L2:N2))*'QLD Apr 2022'!AF2/100)* 'QLD Apr 2022'!AR2,IF(AND('QLD Apr 2022'!M2&gt;0,'QLD Apr 2022'!N2=""),IF(($C$5*F8/'QLD Apr 2022'!AR2&lt;'QLD Apr 2022'!M2+'QLD Apr 2022'!L2),(0),(($C$5*F8/'QLD Apr 2022'!AR2-('QLD Apr 2022'!M2+'QLD Apr 2022'!L2))*'QLD Apr 2022'!AE2/100))*'QLD Apr 2022'!AR2,IF(AND('QLD Apr 2022'!L2&gt;0,'QLD Apr 2022'!M2=""&gt;0),IF(($C$5*F8/'QLD Apr 2022'!AR2&lt;'QLD Apr 2022'!L2),(0),($C$5*F8/'QLD Apr 2022'!AR2-'QLD Apr 2022'!L2)*'QLD Apr 2022'!AD2/100)*'QLD Apr 2022'!AR2,0)))))</f>
        <v>0</v>
      </c>
      <c r="S8" s="298">
        <f>SUM(G8:R8)</f>
        <v>2445.454545454546</v>
      </c>
      <c r="T8" s="299">
        <f>S8+D8</f>
        <v>2911.8913636363641</v>
      </c>
      <c r="U8" s="300">
        <f>T8*1.1</f>
        <v>3203.0805000000009</v>
      </c>
      <c r="V8" s="114">
        <f>'QLD Apr 2022'!AT2</f>
        <v>0</v>
      </c>
      <c r="W8" s="114">
        <f>'QLD Apr 2022'!AU2</f>
        <v>0</v>
      </c>
      <c r="X8" s="114">
        <f>'QLD Apr 2022'!AV2</f>
        <v>0</v>
      </c>
      <c r="Y8" s="114">
        <f>'QLD Apr 2022'!AW2</f>
        <v>0</v>
      </c>
      <c r="Z8" s="301" t="str">
        <f>IF(SUM(V8:Y8)=0,"No discount",IF(V8&gt;0,"Guaranteed off bill",IF(W8&gt;0,"Guaranteed off usage",IF(X8&gt;0,"Pay-on-time off bill","Pay-on-time off usage"))))</f>
        <v>No discount</v>
      </c>
      <c r="AA8" s="301" t="str">
        <f>IF(OR(B8="Origin Energy",B8="Red Energy",B8="Powershop"),"Inclusive","Exclusive")</f>
        <v>Exclusive</v>
      </c>
      <c r="AB8" s="299">
        <f t="shared" ref="AB8:AB23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2911.8913636363641</v>
      </c>
      <c r="AC8" s="299">
        <f t="shared" ref="AC8:AC23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2911.8913636363641</v>
      </c>
      <c r="AD8" s="302">
        <f t="shared" ref="AD8:AE23" si="2">AB8*1.1</f>
        <v>3203.0805000000009</v>
      </c>
      <c r="AE8" s="302">
        <f t="shared" si="2"/>
        <v>3203.0805000000009</v>
      </c>
      <c r="AF8" s="303">
        <f>'QLD Apr 2022'!BF2</f>
        <v>0</v>
      </c>
      <c r="AG8" s="121" t="str">
        <f>'QLD Apr 2022'!BG2</f>
        <v>n</v>
      </c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</row>
    <row r="9" spans="1:48" ht="20" customHeight="1" x14ac:dyDescent="0.2">
      <c r="A9" s="341"/>
      <c r="B9" s="207" t="str">
        <f>'QLD Apr 2022'!F3</f>
        <v>Origin Energy</v>
      </c>
      <c r="C9" s="207" t="str">
        <f>'QLD Apr 2022'!G3</f>
        <v>Business Go</v>
      </c>
      <c r="D9" s="296">
        <f>365*'QLD Apr 2022'!H3/100</f>
        <v>412.48318181818178</v>
      </c>
      <c r="E9" s="297">
        <f>IF('QLD Apr 2022'!AQ3=3,0.5,IF('QLD Apr 2022'!AQ3=2,0.33,0))</f>
        <v>0.5</v>
      </c>
      <c r="F9" s="297">
        <f t="shared" ref="F9:F23" si="3">1-E9</f>
        <v>0.5</v>
      </c>
      <c r="G9" s="296">
        <f>IF('QLD Apr 2022'!K3="",($C$5*E9/'QLD Apr 2022'!AQ3*'QLD Apr 2022'!W3/100)*'QLD Apr 2022'!AQ3,IF($C$5*E9/'QLD Apr 2022'!AQ3&gt;='QLD Apr 2022'!L3,('QLD Apr 2022'!L3*'QLD Apr 2022'!W3/100)*'QLD Apr 2022'!AQ3,($C$5*E9/'QLD Apr 2022'!AQ3*'QLD Apr 2022'!W3/100)*'QLD Apr 2022'!AQ3))</f>
        <v>1472.7272727272727</v>
      </c>
      <c r="H9" s="296">
        <f>IF(AND('QLD Apr 2022'!L3&gt;0,'QLD Apr 2022'!M3&gt;0),IF($C$5*E9/'QLD Apr 2022'!AQ3&lt;'QLD Apr 2022'!L3,0,IF(($C$5*E9/'QLD Apr 2022'!AQ3-'QLD Apr 2022'!L3)&lt;=('QLD Apr 2022'!M3+'QLD Apr 2022'!L3),((($C$5*E9/'QLD Apr 2022'!AQ3-'QLD Apr 2022'!L3)*'QLD Apr 2022'!X3/100))*'QLD Apr 2022'!AQ3,((('QLD Apr 2022'!M3)*'QLD Apr 2022'!X3/100)*'QLD Apr 2022'!AQ3))),0)</f>
        <v>0</v>
      </c>
      <c r="I9" s="296">
        <f>IF(AND('QLD Apr 2022'!M3&gt;0,'QLD Apr 2022'!N3&gt;0),IF($C$5*E9/'QLD Apr 2022'!AQ3&lt;('QLD Apr 2022'!L3+'QLD Apr 2022'!M3),0,IF(($C$5*E9/'QLD Apr 2022'!AQ3-'QLD Apr 2022'!L3+'QLD Apr 2022'!M3)&lt;=('QLD Apr 2022'!L3+'QLD Apr 2022'!M3+'QLD Apr 2022'!N3),((($C$5*E9/'QLD Apr 2022'!AQ3-('QLD Apr 2022'!L3+'QLD Apr 2022'!M3))*'QLD Apr 2022'!Y3/100))*'QLD Apr 2022'!AQ3,('QLD Apr 2022'!N3*'QLD Apr 2022'!Y3/100)*'QLD Apr 2022'!AQ3)),0)</f>
        <v>0</v>
      </c>
      <c r="J9" s="296">
        <f>IF(AND('QLD Apr 2022'!N3&gt;0,'QLD Apr 2022'!O3&gt;0),IF($C$5*E9/'QLD Apr 2022'!AQ3&lt;('QLD Apr 2022'!L3+'QLD Apr 2022'!M3+'QLD Apr 2022'!N3),0,IF(($C$5*E9/'QLD Apr 2022'!AQ3-'QLD Apr 2022'!L3+'QLD Apr 2022'!M3+'QLD Apr 2022'!N3)&lt;=('QLD Apr 2022'!L3+'QLD Apr 2022'!M3+'QLD Apr 2022'!N3+'QLD Apr 2022'!O3),(($C$5*E9/'QLD Apr 2022'!AQ3-('QLD Apr 2022'!L3+'QLD Apr 2022'!M3+'QLD Apr 2022'!N3))*'QLD Apr 2022'!Z3/100)*'QLD Apr 2022'!AQ3,('QLD Apr 2022'!O3*'QLD Apr 2022'!Z3/100)*'QLD Apr 2022'!AQ3)),0)</f>
        <v>0</v>
      </c>
      <c r="K9" s="296">
        <f>IF(AND('QLD Apr 2022'!O3&gt;0,'QLD Apr 2022'!P3&gt;0),IF($C$5*E9/'QLD Apr 2022'!AQ3&lt;('QLD Apr 2022'!L3+'QLD Apr 2022'!M3+'QLD Apr 2022'!N3+'QLD Apr 2022'!O3),0,IF(($C$5*E9/'QLD Apr 2022'!AQ3-'QLD Apr 2022'!L3+'QLD Apr 2022'!M3+'QLD Apr 2022'!N3+'QLD Apr 2022'!O3)&lt;=('QLD Apr 2022'!L3+'QLD Apr 2022'!M3+'QLD Apr 2022'!N3+'QLD Apr 2022'!O3+'QLD Apr 2022'!P3),(($C$5*E9/'QLD Apr 2022'!AQ3-('QLD Apr 2022'!L3+'QLD Apr 2022'!M3+'QLD Apr 2022'!N3+'QLD Apr 2022'!O3))*'QLD Apr 2022'!AA3/100)*'QLD Apr 2022'!AQ3,('QLD Apr 2022'!P3*'QLD Apr 2022'!AA3/100)*'QLD Apr 2022'!AQ3)),0)</f>
        <v>0</v>
      </c>
      <c r="L9" s="296">
        <f>IF(AND('QLD Apr 2022'!P3&gt;0,'QLD Apr 2022'!O3&gt;0),IF(($C$5*E9/'QLD Apr 2022'!AQ3&lt;SUM('QLD Apr 2022'!L3:P3)),(0),($C$5*E9/'QLD Apr 2022'!AQ3-SUM('QLD Apr 2022'!L3:P3))*'QLD Apr 2022'!AB3/100)* 'QLD Apr 2022'!AQ3,IF(AND('QLD Apr 2022'!O3&gt;0,'QLD Apr 2022'!P3=""),IF(($C$5*E9/'QLD Apr 2022'!AQ3&lt; SUM('QLD Apr 2022'!L3:O3)),(0),($C$5*E9/'QLD Apr 2022'!AQ3-SUM('QLD Apr 2022'!L3:O3))*'QLD Apr 2022'!AA3/100)* 'QLD Apr 2022'!AQ3,IF(AND('QLD Apr 2022'!N3&gt;0,'QLD Apr 2022'!O3=""),IF(($C$5*E9/'QLD Apr 2022'!AQ3&lt; SUM('QLD Apr 2022'!L3:N3)),(0),($C$5*E9/'QLD Apr 2022'!AQ3-SUM('QLD Apr 2022'!L3:N3))*'QLD Apr 2022'!Z3/100)* 'QLD Apr 2022'!AQ3,IF(AND('QLD Apr 2022'!M3&gt;0,'QLD Apr 2022'!N3=""),IF(($C$5*E9/'QLD Apr 2022'!AQ3&lt;'QLD Apr 2022'!M3+'QLD Apr 2022'!L3),(0),(($C$5*E9/'QLD Apr 2022'!AQ3-('QLD Apr 2022'!M3+'QLD Apr 2022'!L3))*'QLD Apr 2022'!Y3/100))*'QLD Apr 2022'!AQ3,IF(AND('QLD Apr 2022'!L3&gt;0,'QLD Apr 2022'!M3=""&gt;0),IF(($C$5*E9/'QLD Apr 2022'!AQ3&lt;'QLD Apr 2022'!L3),(0),($C$5*E9/'QLD Apr 2022'!AQ3-'QLD Apr 2022'!L3)*'QLD Apr 2022'!X3/100)*'QLD Apr 2022'!AQ3,0)))))</f>
        <v>0</v>
      </c>
      <c r="M9" s="296">
        <f>IF('QLD Apr 2022'!K3="",($C$5*F9/'QLD Apr 2022'!AR3*'QLD Apr 2022'!AC3/100)*'QLD Apr 2022'!AR3,IF($C$5*F9/'QLD Apr 2022'!AR3&gt;='QLD Apr 2022'!L3,('QLD Apr 2022'!L3*'QLD Apr 2022'!AC3/100)*'QLD Apr 2022'!AR3,($C$5*F9/'QLD Apr 2022'!AR3*'QLD Apr 2022'!AC3/100)*'QLD Apr 2022'!AR3))</f>
        <v>1472.7272727272727</v>
      </c>
      <c r="N9" s="296">
        <f>IF(AND('QLD Apr 2022'!L3&gt;0,'QLD Apr 2022'!M3&gt;0),IF($C$5*F9/'QLD Apr 2022'!AR3&lt;'QLD Apr 2022'!L3,0,IF(($C$5*F9/'QLD Apr 2022'!AR3-'QLD Apr 2022'!L3)&lt;=('QLD Apr 2022'!M3+'QLD Apr 2022'!L3),((($C$5*F9/'QLD Apr 2022'!AR3-'QLD Apr 2022'!L3)*'QLD Apr 2022'!AD3/100))*'QLD Apr 2022'!AR3,((('QLD Apr 2022'!M3)*'QLD Apr 2022'!AD3/100)*'QLD Apr 2022'!AR3))),0)</f>
        <v>0</v>
      </c>
      <c r="O9" s="296">
        <f>IF(AND('QLD Apr 2022'!M3&gt;0,'QLD Apr 2022'!N3&gt;0),IF($C$5*F9/'QLD Apr 2022'!AR3&lt;('QLD Apr 2022'!L3+'QLD Apr 2022'!M3),0,IF(($C$5*F9/'QLD Apr 2022'!AR3-'QLD Apr 2022'!L3+'QLD Apr 2022'!M3)&lt;=('QLD Apr 2022'!L3+'QLD Apr 2022'!M3+'QLD Apr 2022'!N3),((($C$5*F9/'QLD Apr 2022'!AR3-('QLD Apr 2022'!L3+'QLD Apr 2022'!M3))*'QLD Apr 2022'!AE3/100))*'QLD Apr 2022'!AR3,('QLD Apr 2022'!N3*'QLD Apr 2022'!AE3/100)*'QLD Apr 2022'!AR3)),0)</f>
        <v>0</v>
      </c>
      <c r="P9" s="296">
        <f>IF(AND('QLD Apr 2022'!N3&gt;0,'QLD Apr 2022'!O3&gt;0),IF($C$5*F9/'QLD Apr 2022'!AR3&lt;('QLD Apr 2022'!L3+'QLD Apr 2022'!M3+'QLD Apr 2022'!N3),0,IF(($C$5*F9/'QLD Apr 2022'!AR3-'QLD Apr 2022'!L3+'QLD Apr 2022'!M3+'QLD Apr 2022'!N3)&lt;=('QLD Apr 2022'!L3+'QLD Apr 2022'!M3+'QLD Apr 2022'!N3+'QLD Apr 2022'!O3),(($C$5*F9/'QLD Apr 2022'!AR3-('QLD Apr 2022'!L3+'QLD Apr 2022'!M3+'QLD Apr 2022'!N3))*'QLD Apr 2022'!AF3/100)*'QLD Apr 2022'!AR3,('QLD Apr 2022'!O3*'QLD Apr 2022'!AF3/100)*'QLD Apr 2022'!AR3)),0)</f>
        <v>0</v>
      </c>
      <c r="Q9" s="296">
        <f>IF(AND('QLD Apr 2022'!P3&gt;0,'QLD Apr 2022'!P3&gt;0),IF($C$5*F9/'QLD Apr 2022'!AR3&lt;('QLD Apr 2022'!L3+'QLD Apr 2022'!M3+'QLD Apr 2022'!N3+'QLD Apr 2022'!O3),0,IF(($C$5*F9/'QLD Apr 2022'!AR3-'QLD Apr 2022'!L3+'QLD Apr 2022'!M3+'QLD Apr 2022'!N3+'QLD Apr 2022'!O3)&lt;=('QLD Apr 2022'!L3+'QLD Apr 2022'!M3+'QLD Apr 2022'!N3+'QLD Apr 2022'!O3+'QLD Apr 2022'!P3),(($C$5*F9/'QLD Apr 2022'!AR3-('QLD Apr 2022'!L3+'QLD Apr 2022'!M3+'QLD Apr 2022'!N3+'QLD Apr 2022'!O3))*'QLD Apr 2022'!AG3/100)*'QLD Apr 2022'!AR3,('QLD Apr 2022'!P3*'QLD Apr 2022'!AG3/100)*'QLD Apr 2022'!AR3)),0)</f>
        <v>0</v>
      </c>
      <c r="R9" s="296">
        <f>IF(AND('QLD Apr 2022'!P3&gt;0,'QLD Apr 2022'!O3&gt;0),IF(($C$5*F9/'QLD Apr 2022'!AR3&lt;SUM('QLD Apr 2022'!L3:P3)),(0),($C$5*F9/'QLD Apr 2022'!AR3-SUM('QLD Apr 2022'!L3:P3))*'QLD Apr 2022'!AB3/100)* 'QLD Apr 2022'!AR3,IF(AND('QLD Apr 2022'!O3&gt;0,'QLD Apr 2022'!P3=""),IF(($C$5*F9/'QLD Apr 2022'!AR3&lt; SUM('QLD Apr 2022'!L3:O3)),(0),($C$5*F9/'QLD Apr 2022'!AR3-SUM('QLD Apr 2022'!L3:O3))*'QLD Apr 2022'!AG3/100)* 'QLD Apr 2022'!AR3,IF(AND('QLD Apr 2022'!N3&gt;0,'QLD Apr 2022'!O3=""),IF(($C$5*F9/'QLD Apr 2022'!AR3&lt; SUM('QLD Apr 2022'!L3:N3)),(0),($C$5*F9/'QLD Apr 2022'!AR3-SUM('QLD Apr 2022'!L3:N3))*'QLD Apr 2022'!AF3/100)* 'QLD Apr 2022'!AR3,IF(AND('QLD Apr 2022'!M3&gt;0,'QLD Apr 2022'!N3=""),IF(($C$5*F9/'QLD Apr 2022'!AR3&lt;'QLD Apr 2022'!M3+'QLD Apr 2022'!L3),(0),(($C$5*F9/'QLD Apr 2022'!AR3-('QLD Apr 2022'!M3+'QLD Apr 2022'!L3))*'QLD Apr 2022'!AE3/100))*'QLD Apr 2022'!AR3,IF(AND('QLD Apr 2022'!L3&gt;0,'QLD Apr 2022'!M3=""&gt;0),IF(($C$5*F9/'QLD Apr 2022'!AR3&lt;'QLD Apr 2022'!L3),(0),($C$5*F9/'QLD Apr 2022'!AR3-'QLD Apr 2022'!L3)*'QLD Apr 2022'!AD3/100)*'QLD Apr 2022'!AR3,0)))))</f>
        <v>0</v>
      </c>
      <c r="S9" s="298">
        <f t="shared" ref="S9:S22" si="4">SUM(G9:R9)</f>
        <v>2945.4545454545455</v>
      </c>
      <c r="T9" s="299">
        <f t="shared" ref="T9:T23" si="5">S9+D9</f>
        <v>3357.9377272727274</v>
      </c>
      <c r="U9" s="300">
        <f t="shared" ref="U9:U23" si="6">T9*1.1</f>
        <v>3693.7315000000003</v>
      </c>
      <c r="V9" s="114">
        <f>'QLD Apr 2022'!AT3</f>
        <v>0</v>
      </c>
      <c r="W9" s="114">
        <f>'QLD Apr 2022'!AU3</f>
        <v>0</v>
      </c>
      <c r="X9" s="114">
        <f>'QLD Apr 2022'!AV3</f>
        <v>0</v>
      </c>
      <c r="Y9" s="114">
        <f>'QLD Apr 2022'!AW3</f>
        <v>0</v>
      </c>
      <c r="Z9" s="301" t="str">
        <f t="shared" ref="Z9:Z23" si="7">IF(SUM(V9:Y9)=0,"No discount",IF(V9&gt;0,"Guaranteed off bill",IF(W9&gt;0,"Guaranteed off usage",IF(X9&gt;0,"Pay-on-time off bill","Pay-on-time off usage"))))</f>
        <v>No discount</v>
      </c>
      <c r="AA9" s="301" t="str">
        <f t="shared" ref="AA9:AA23" si="8">IF(OR(B9="Origin Energy",B9="Red Energy",B9="Powershop"),"Inclusive","Exclusive")</f>
        <v>Inclusive</v>
      </c>
      <c r="AB9" s="299">
        <f t="shared" si="0"/>
        <v>3357.9377272727274</v>
      </c>
      <c r="AC9" s="299">
        <f t="shared" si="1"/>
        <v>3357.9377272727274</v>
      </c>
      <c r="AD9" s="302">
        <f t="shared" si="2"/>
        <v>3693.7315000000003</v>
      </c>
      <c r="AE9" s="302">
        <f t="shared" si="2"/>
        <v>3693.7315000000003</v>
      </c>
      <c r="AF9" s="303">
        <f>'QLD Apr 2022'!BF3</f>
        <v>12</v>
      </c>
      <c r="AG9" s="121" t="str">
        <f>'QLD Apr 2022'!BG3</f>
        <v>y</v>
      </c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</row>
    <row r="10" spans="1:48" ht="20" customHeight="1" x14ac:dyDescent="0.2">
      <c r="A10" s="341"/>
      <c r="B10" s="207" t="str">
        <f>'QLD Apr 2022'!F4</f>
        <v>Red Energy</v>
      </c>
      <c r="C10" s="207" t="str">
        <f>'QLD Apr 2022'!G4</f>
        <v>Business Saver</v>
      </c>
      <c r="D10" s="296">
        <f>365*'QLD Apr 2022'!H4/100</f>
        <v>419.74999999999994</v>
      </c>
      <c r="E10" s="297">
        <f>IF('QLD Apr 2022'!AQ4=3,0.5,IF('QLD Apr 2022'!AQ4=2,0.33,0))</f>
        <v>0.5</v>
      </c>
      <c r="F10" s="297">
        <f t="shared" si="3"/>
        <v>0.5</v>
      </c>
      <c r="G10" s="296">
        <f>IF('QLD Apr 2022'!K4="",($C$5*E10/'QLD Apr 2022'!AQ4*'QLD Apr 2022'!W4/100)*'QLD Apr 2022'!AQ4,IF($C$5*E10/'QLD Apr 2022'!AQ4&gt;='QLD Apr 2022'!L4,('QLD Apr 2022'!L4*'QLD Apr 2022'!W4/100)*'QLD Apr 2022'!AQ4,($C$5*E10/'QLD Apr 2022'!AQ4*'QLD Apr 2022'!W4/100)*'QLD Apr 2022'!AQ4))</f>
        <v>1277.2727272727273</v>
      </c>
      <c r="H10" s="296">
        <f>IF(AND('QLD Apr 2022'!L4&gt;0,'QLD Apr 2022'!M4&gt;0),IF($C$5*E10/'QLD Apr 2022'!AQ4&lt;'QLD Apr 2022'!L4,0,IF(($C$5*E10/'QLD Apr 2022'!AQ4-'QLD Apr 2022'!L4)&lt;=('QLD Apr 2022'!M4+'QLD Apr 2022'!L4),((($C$5*E10/'QLD Apr 2022'!AQ4-'QLD Apr 2022'!L4)*'QLD Apr 2022'!X4/100))*'QLD Apr 2022'!AQ4,((('QLD Apr 2022'!M4)*'QLD Apr 2022'!X4/100)*'QLD Apr 2022'!AQ4))),0)</f>
        <v>0</v>
      </c>
      <c r="I10" s="296">
        <f>IF(AND('QLD Apr 2022'!M4&gt;0,'QLD Apr 2022'!N4&gt;0),IF($C$5*E10/'QLD Apr 2022'!AQ4&lt;('QLD Apr 2022'!L4+'QLD Apr 2022'!M4),0,IF(($C$5*E10/'QLD Apr 2022'!AQ4-'QLD Apr 2022'!L4+'QLD Apr 2022'!M4)&lt;=('QLD Apr 2022'!L4+'QLD Apr 2022'!M4+'QLD Apr 2022'!N4),((($C$5*E10/'QLD Apr 2022'!AQ4-('QLD Apr 2022'!L4+'QLD Apr 2022'!M4))*'QLD Apr 2022'!Y4/100))*'QLD Apr 2022'!AQ4,('QLD Apr 2022'!N4*'QLD Apr 2022'!Y4/100)*'QLD Apr 2022'!AQ4)),0)</f>
        <v>0</v>
      </c>
      <c r="J10" s="296">
        <f>IF(AND('QLD Apr 2022'!N4&gt;0,'QLD Apr 2022'!O4&gt;0),IF($C$5*E10/'QLD Apr 2022'!AQ4&lt;('QLD Apr 2022'!L4+'QLD Apr 2022'!M4+'QLD Apr 2022'!N4),0,IF(($C$5*E10/'QLD Apr 2022'!AQ4-'QLD Apr 2022'!L4+'QLD Apr 2022'!M4+'QLD Apr 2022'!N4)&lt;=('QLD Apr 2022'!L4+'QLD Apr 2022'!M4+'QLD Apr 2022'!N4+'QLD Apr 2022'!O4),(($C$5*E10/'QLD Apr 2022'!AQ4-('QLD Apr 2022'!L4+'QLD Apr 2022'!M4+'QLD Apr 2022'!N4))*'QLD Apr 2022'!Z4/100)*'QLD Apr 2022'!AQ4,('QLD Apr 2022'!O4*'QLD Apr 2022'!Z4/100)*'QLD Apr 2022'!AQ4)),0)</f>
        <v>0</v>
      </c>
      <c r="K10" s="296">
        <f>IF(AND('QLD Apr 2022'!O4&gt;0,'QLD Apr 2022'!P4&gt;0),IF($C$5*E10/'QLD Apr 2022'!AQ4&lt;('QLD Apr 2022'!L4+'QLD Apr 2022'!M4+'QLD Apr 2022'!N4+'QLD Apr 2022'!O4),0,IF(($C$5*E10/'QLD Apr 2022'!AQ4-'QLD Apr 2022'!L4+'QLD Apr 2022'!M4+'QLD Apr 2022'!N4+'QLD Apr 2022'!O4)&lt;=('QLD Apr 2022'!L4+'QLD Apr 2022'!M4+'QLD Apr 2022'!N4+'QLD Apr 2022'!O4+'QLD Apr 2022'!P4),(($C$5*E10/'QLD Apr 2022'!AQ4-('QLD Apr 2022'!L4+'QLD Apr 2022'!M4+'QLD Apr 2022'!N4+'QLD Apr 2022'!O4))*'QLD Apr 2022'!AA4/100)*'QLD Apr 2022'!AQ4,('QLD Apr 2022'!P4*'QLD Apr 2022'!AA4/100)*'QLD Apr 2022'!AQ4)),0)</f>
        <v>0</v>
      </c>
      <c r="L10" s="296">
        <f>IF(AND('QLD Apr 2022'!P4&gt;0,'QLD Apr 2022'!O4&gt;0),IF(($C$5*E10/'QLD Apr 2022'!AQ4&lt;SUM('QLD Apr 2022'!L4:P4)),(0),($C$5*E10/'QLD Apr 2022'!AQ4-SUM('QLD Apr 2022'!L4:P4))*'QLD Apr 2022'!AB4/100)* 'QLD Apr 2022'!AQ4,IF(AND('QLD Apr 2022'!O4&gt;0,'QLD Apr 2022'!P4=""),IF(($C$5*E10/'QLD Apr 2022'!AQ4&lt; SUM('QLD Apr 2022'!L4:O4)),(0),($C$5*E10/'QLD Apr 2022'!AQ4-SUM('QLD Apr 2022'!L4:O4))*'QLD Apr 2022'!AA4/100)* 'QLD Apr 2022'!AQ4,IF(AND('QLD Apr 2022'!N4&gt;0,'QLD Apr 2022'!O4=""),IF(($C$5*E10/'QLD Apr 2022'!AQ4&lt; SUM('QLD Apr 2022'!L4:N4)),(0),($C$5*E10/'QLD Apr 2022'!AQ4-SUM('QLD Apr 2022'!L4:N4))*'QLD Apr 2022'!Z4/100)* 'QLD Apr 2022'!AQ4,IF(AND('QLD Apr 2022'!M4&gt;0,'QLD Apr 2022'!N4=""),IF(($C$5*E10/'QLD Apr 2022'!AQ4&lt;'QLD Apr 2022'!M4+'QLD Apr 2022'!L4),(0),(($C$5*E10/'QLD Apr 2022'!AQ4-('QLD Apr 2022'!M4+'QLD Apr 2022'!L4))*'QLD Apr 2022'!Y4/100))*'QLD Apr 2022'!AQ4,IF(AND('QLD Apr 2022'!L4&gt;0,'QLD Apr 2022'!M4=""&gt;0),IF(($C$5*E10/'QLD Apr 2022'!AQ4&lt;'QLD Apr 2022'!L4),(0),($C$5*E10/'QLD Apr 2022'!AQ4-'QLD Apr 2022'!L4)*'QLD Apr 2022'!X4/100)*'QLD Apr 2022'!AQ4,0)))))</f>
        <v>0</v>
      </c>
      <c r="M10" s="296">
        <f>IF('QLD Apr 2022'!K4="",($C$5*F10/'QLD Apr 2022'!AR4*'QLD Apr 2022'!AC4/100)*'QLD Apr 2022'!AR4,IF($C$5*F10/'QLD Apr 2022'!AR4&gt;='QLD Apr 2022'!L4,('QLD Apr 2022'!L4*'QLD Apr 2022'!AC4/100)*'QLD Apr 2022'!AR4,($C$5*F10/'QLD Apr 2022'!AR4*'QLD Apr 2022'!AC4/100)*'QLD Apr 2022'!AR4))</f>
        <v>1277.2727272727273</v>
      </c>
      <c r="N10" s="296">
        <f>IF(AND('QLD Apr 2022'!L4&gt;0,'QLD Apr 2022'!M4&gt;0),IF($C$5*F10/'QLD Apr 2022'!AR4&lt;'QLD Apr 2022'!L4,0,IF(($C$5*F10/'QLD Apr 2022'!AR4-'QLD Apr 2022'!L4)&lt;=('QLD Apr 2022'!M4+'QLD Apr 2022'!L4),((($C$5*F10/'QLD Apr 2022'!AR4-'QLD Apr 2022'!L4)*'QLD Apr 2022'!AD4/100))*'QLD Apr 2022'!AR4,((('QLD Apr 2022'!M4)*'QLD Apr 2022'!AD4/100)*'QLD Apr 2022'!AR4))),0)</f>
        <v>0</v>
      </c>
      <c r="O10" s="296">
        <f>IF(AND('QLD Apr 2022'!M4&gt;0,'QLD Apr 2022'!N4&gt;0),IF($C$5*F10/'QLD Apr 2022'!AR4&lt;('QLD Apr 2022'!L4+'QLD Apr 2022'!M4),0,IF(($C$5*F10/'QLD Apr 2022'!AR4-'QLD Apr 2022'!L4+'QLD Apr 2022'!M4)&lt;=('QLD Apr 2022'!L4+'QLD Apr 2022'!M4+'QLD Apr 2022'!N4),((($C$5*F10/'QLD Apr 2022'!AR4-('QLD Apr 2022'!L4+'QLD Apr 2022'!M4))*'QLD Apr 2022'!AE4/100))*'QLD Apr 2022'!AR4,('QLD Apr 2022'!N4*'QLD Apr 2022'!AE4/100)*'QLD Apr 2022'!AR4)),0)</f>
        <v>0</v>
      </c>
      <c r="P10" s="296">
        <f>IF(AND('QLD Apr 2022'!N4&gt;0,'QLD Apr 2022'!O4&gt;0),IF($C$5*F10/'QLD Apr 2022'!AR4&lt;('QLD Apr 2022'!L4+'QLD Apr 2022'!M4+'QLD Apr 2022'!N4),0,IF(($C$5*F10/'QLD Apr 2022'!AR4-'QLD Apr 2022'!L4+'QLD Apr 2022'!M4+'QLD Apr 2022'!N4)&lt;=('QLD Apr 2022'!L4+'QLD Apr 2022'!M4+'QLD Apr 2022'!N4+'QLD Apr 2022'!O4),(($C$5*F10/'QLD Apr 2022'!AR4-('QLD Apr 2022'!L4+'QLD Apr 2022'!M4+'QLD Apr 2022'!N4))*'QLD Apr 2022'!AF4/100)*'QLD Apr 2022'!AR4,('QLD Apr 2022'!O4*'QLD Apr 2022'!AF4/100)*'QLD Apr 2022'!AR4)),0)</f>
        <v>0</v>
      </c>
      <c r="Q10" s="296">
        <f>IF(AND('QLD Apr 2022'!P4&gt;0,'QLD Apr 2022'!P4&gt;0),IF($C$5*F10/'QLD Apr 2022'!AR4&lt;('QLD Apr 2022'!L4+'QLD Apr 2022'!M4+'QLD Apr 2022'!N4+'QLD Apr 2022'!O4),0,IF(($C$5*F10/'QLD Apr 2022'!AR4-'QLD Apr 2022'!L4+'QLD Apr 2022'!M4+'QLD Apr 2022'!N4+'QLD Apr 2022'!O4)&lt;=('QLD Apr 2022'!L4+'QLD Apr 2022'!M4+'QLD Apr 2022'!N4+'QLD Apr 2022'!O4+'QLD Apr 2022'!P4),(($C$5*F10/'QLD Apr 2022'!AR4-('QLD Apr 2022'!L4+'QLD Apr 2022'!M4+'QLD Apr 2022'!N4+'QLD Apr 2022'!O4))*'QLD Apr 2022'!AG4/100)*'QLD Apr 2022'!AR4,('QLD Apr 2022'!P4*'QLD Apr 2022'!AG4/100)*'QLD Apr 2022'!AR4)),0)</f>
        <v>0</v>
      </c>
      <c r="R10" s="296">
        <f>IF(AND('QLD Apr 2022'!P4&gt;0,'QLD Apr 2022'!O4&gt;0),IF(($C$5*F10/'QLD Apr 2022'!AR4&lt;SUM('QLD Apr 2022'!L4:P4)),(0),($C$5*F10/'QLD Apr 2022'!AR4-SUM('QLD Apr 2022'!L4:P4))*'QLD Apr 2022'!AB4/100)* 'QLD Apr 2022'!AR4,IF(AND('QLD Apr 2022'!O4&gt;0,'QLD Apr 2022'!P4=""),IF(($C$5*F10/'QLD Apr 2022'!AR4&lt; SUM('QLD Apr 2022'!L4:O4)),(0),($C$5*F10/'QLD Apr 2022'!AR4-SUM('QLD Apr 2022'!L4:O4))*'QLD Apr 2022'!AG4/100)* 'QLD Apr 2022'!AR4,IF(AND('QLD Apr 2022'!N4&gt;0,'QLD Apr 2022'!O4=""),IF(($C$5*F10/'QLD Apr 2022'!AR4&lt; SUM('QLD Apr 2022'!L4:N4)),(0),($C$5*F10/'QLD Apr 2022'!AR4-SUM('QLD Apr 2022'!L4:N4))*'QLD Apr 2022'!AF4/100)* 'QLD Apr 2022'!AR4,IF(AND('QLD Apr 2022'!M4&gt;0,'QLD Apr 2022'!N4=""),IF(($C$5*F10/'QLD Apr 2022'!AR4&lt;'QLD Apr 2022'!M4+'QLD Apr 2022'!L4),(0),(($C$5*F10/'QLD Apr 2022'!AR4-('QLD Apr 2022'!M4+'QLD Apr 2022'!L4))*'QLD Apr 2022'!AE4/100))*'QLD Apr 2022'!AR4,IF(AND('QLD Apr 2022'!L4&gt;0,'QLD Apr 2022'!M4=""&gt;0),IF(($C$5*F10/'QLD Apr 2022'!AR4&lt;'QLD Apr 2022'!L4),(0),($C$5*F10/'QLD Apr 2022'!AR4-'QLD Apr 2022'!L4)*'QLD Apr 2022'!AD4/100)*'QLD Apr 2022'!AR4,0)))))</f>
        <v>0</v>
      </c>
      <c r="S10" s="298">
        <f t="shared" si="4"/>
        <v>2554.5454545454545</v>
      </c>
      <c r="T10" s="299">
        <f t="shared" si="5"/>
        <v>2974.2954545454545</v>
      </c>
      <c r="U10" s="300">
        <f t="shared" si="6"/>
        <v>3271.7250000000004</v>
      </c>
      <c r="V10" s="114">
        <f>'QLD Apr 2022'!AT4</f>
        <v>0</v>
      </c>
      <c r="W10" s="114">
        <f>'QLD Apr 2022'!AU4</f>
        <v>0</v>
      </c>
      <c r="X10" s="114">
        <f>'QLD Apr 2022'!AV4</f>
        <v>0</v>
      </c>
      <c r="Y10" s="114">
        <f>'QLD Apr 2022'!AW4</f>
        <v>0</v>
      </c>
      <c r="Z10" s="301" t="str">
        <f t="shared" si="7"/>
        <v>No discount</v>
      </c>
      <c r="AA10" s="301" t="str">
        <f t="shared" si="8"/>
        <v>Inclusive</v>
      </c>
      <c r="AB10" s="299">
        <f t="shared" si="0"/>
        <v>2974.2954545454545</v>
      </c>
      <c r="AC10" s="299">
        <f t="shared" si="1"/>
        <v>2974.2954545454545</v>
      </c>
      <c r="AD10" s="302">
        <f t="shared" si="2"/>
        <v>3271.7250000000004</v>
      </c>
      <c r="AE10" s="302">
        <f t="shared" si="2"/>
        <v>3271.7250000000004</v>
      </c>
      <c r="AF10" s="303">
        <f>'QLD Apr 2022'!BF4</f>
        <v>0</v>
      </c>
      <c r="AG10" s="121" t="str">
        <f>'QLD Apr 2022'!BG4</f>
        <v>n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</row>
    <row r="11" spans="1:48" ht="20" customHeight="1" x14ac:dyDescent="0.2">
      <c r="A11" s="341"/>
      <c r="B11" s="207" t="str">
        <f>'QLD Apr 2022'!F5</f>
        <v>Covau</v>
      </c>
      <c r="C11" s="207" t="str">
        <f>'QLD Apr 2022'!G5</f>
        <v>Freedom</v>
      </c>
      <c r="D11" s="296">
        <f>365*'QLD Apr 2022'!H5/100</f>
        <v>409.72909090909087</v>
      </c>
      <c r="E11" s="297">
        <f>IF('QLD Apr 2022'!AQ5=3,0.5,IF('QLD Apr 2022'!AQ5=2,0.33,0))</f>
        <v>0.5</v>
      </c>
      <c r="F11" s="297">
        <f t="shared" si="3"/>
        <v>0.5</v>
      </c>
      <c r="G11" s="296">
        <f>IF('QLD Apr 2022'!K5="",($C$5*E11/'QLD Apr 2022'!AQ5*'QLD Apr 2022'!W5/100)*'QLD Apr 2022'!AQ5,IF($C$5*E11/'QLD Apr 2022'!AQ5&gt;='QLD Apr 2022'!L5,('QLD Apr 2022'!L5*'QLD Apr 2022'!W5/100)*'QLD Apr 2022'!AQ5,($C$5*E11/'QLD Apr 2022'!AQ5*'QLD Apr 2022'!W5/100)*'QLD Apr 2022'!AQ5))</f>
        <v>1786.3636363636365</v>
      </c>
      <c r="H11" s="296">
        <f>IF(AND('QLD Apr 2022'!L5&gt;0,'QLD Apr 2022'!M5&gt;0),IF($C$5*E11/'QLD Apr 2022'!AQ5&lt;'QLD Apr 2022'!L5,0,IF(($C$5*E11/'QLD Apr 2022'!AQ5-'QLD Apr 2022'!L5)&lt;=('QLD Apr 2022'!M5+'QLD Apr 2022'!L5),((($C$5*E11/'QLD Apr 2022'!AQ5-'QLD Apr 2022'!L5)*'QLD Apr 2022'!X5/100))*'QLD Apr 2022'!AQ5,((('QLD Apr 2022'!M5)*'QLD Apr 2022'!X5/100)*'QLD Apr 2022'!AQ5))),0)</f>
        <v>0</v>
      </c>
      <c r="I11" s="296">
        <f>IF(AND('QLD Apr 2022'!M5&gt;0,'QLD Apr 2022'!N5&gt;0),IF($C$5*E11/'QLD Apr 2022'!AQ5&lt;('QLD Apr 2022'!L5+'QLD Apr 2022'!M5),0,IF(($C$5*E11/'QLD Apr 2022'!AQ5-'QLD Apr 2022'!L5+'QLD Apr 2022'!M5)&lt;=('QLD Apr 2022'!L5+'QLD Apr 2022'!M5+'QLD Apr 2022'!N5),((($C$5*E11/'QLD Apr 2022'!AQ5-('QLD Apr 2022'!L5+'QLD Apr 2022'!M5))*'QLD Apr 2022'!Y5/100))*'QLD Apr 2022'!AQ5,('QLD Apr 2022'!N5*'QLD Apr 2022'!Y5/100)*'QLD Apr 2022'!AQ5)),0)</f>
        <v>0</v>
      </c>
      <c r="J11" s="296">
        <f>IF(AND('QLD Apr 2022'!N5&gt;0,'QLD Apr 2022'!O5&gt;0),IF($C$5*E11/'QLD Apr 2022'!AQ5&lt;('QLD Apr 2022'!L5+'QLD Apr 2022'!M5+'QLD Apr 2022'!N5),0,IF(($C$5*E11/'QLD Apr 2022'!AQ5-'QLD Apr 2022'!L5+'QLD Apr 2022'!M5+'QLD Apr 2022'!N5)&lt;=('QLD Apr 2022'!L5+'QLD Apr 2022'!M5+'QLD Apr 2022'!N5+'QLD Apr 2022'!O5),(($C$5*E11/'QLD Apr 2022'!AQ5-('QLD Apr 2022'!L5+'QLD Apr 2022'!M5+'QLD Apr 2022'!N5))*'QLD Apr 2022'!Z5/100)*'QLD Apr 2022'!AQ5,('QLD Apr 2022'!O5*'QLD Apr 2022'!Z5/100)*'QLD Apr 2022'!AQ5)),0)</f>
        <v>0</v>
      </c>
      <c r="K11" s="296">
        <f>IF(AND('QLD Apr 2022'!O5&gt;0,'QLD Apr 2022'!P5&gt;0),IF($C$5*E11/'QLD Apr 2022'!AQ5&lt;('QLD Apr 2022'!L5+'QLD Apr 2022'!M5+'QLD Apr 2022'!N5+'QLD Apr 2022'!O5),0,IF(($C$5*E11/'QLD Apr 2022'!AQ5-'QLD Apr 2022'!L5+'QLD Apr 2022'!M5+'QLD Apr 2022'!N5+'QLD Apr 2022'!O5)&lt;=('QLD Apr 2022'!L5+'QLD Apr 2022'!M5+'QLD Apr 2022'!N5+'QLD Apr 2022'!O5+'QLD Apr 2022'!P5),(($C$5*E11/'QLD Apr 2022'!AQ5-('QLD Apr 2022'!L5+'QLD Apr 2022'!M5+'QLD Apr 2022'!N5+'QLD Apr 2022'!O5))*'QLD Apr 2022'!AA5/100)*'QLD Apr 2022'!AQ5,('QLD Apr 2022'!P5*'QLD Apr 2022'!AA5/100)*'QLD Apr 2022'!AQ5)),0)</f>
        <v>0</v>
      </c>
      <c r="L11" s="296">
        <f>IF(AND('QLD Apr 2022'!P5&gt;0,'QLD Apr 2022'!O5&gt;0),IF(($C$5*E11/'QLD Apr 2022'!AQ5&lt;SUM('QLD Apr 2022'!L5:P5)),(0),($C$5*E11/'QLD Apr 2022'!AQ5-SUM('QLD Apr 2022'!L5:P5))*'QLD Apr 2022'!AB5/100)* 'QLD Apr 2022'!AQ5,IF(AND('QLD Apr 2022'!O5&gt;0,'QLD Apr 2022'!P5=""),IF(($C$5*E11/'QLD Apr 2022'!AQ5&lt; SUM('QLD Apr 2022'!L5:O5)),(0),($C$5*E11/'QLD Apr 2022'!AQ5-SUM('QLD Apr 2022'!L5:O5))*'QLD Apr 2022'!AA5/100)* 'QLD Apr 2022'!AQ5,IF(AND('QLD Apr 2022'!N5&gt;0,'QLD Apr 2022'!O5=""),IF(($C$5*E11/'QLD Apr 2022'!AQ5&lt; SUM('QLD Apr 2022'!L5:N5)),(0),($C$5*E11/'QLD Apr 2022'!AQ5-SUM('QLD Apr 2022'!L5:N5))*'QLD Apr 2022'!Z5/100)* 'QLD Apr 2022'!AQ5,IF(AND('QLD Apr 2022'!M5&gt;0,'QLD Apr 2022'!N5=""),IF(($C$5*E11/'QLD Apr 2022'!AQ5&lt;'QLD Apr 2022'!M5+'QLD Apr 2022'!L5),(0),(($C$5*E11/'QLD Apr 2022'!AQ5-('QLD Apr 2022'!M5+'QLD Apr 2022'!L5))*'QLD Apr 2022'!Y5/100))*'QLD Apr 2022'!AQ5,IF(AND('QLD Apr 2022'!L5&gt;0,'QLD Apr 2022'!M5=""&gt;0),IF(($C$5*E11/'QLD Apr 2022'!AQ5&lt;'QLD Apr 2022'!L5),(0),($C$5*E11/'QLD Apr 2022'!AQ5-'QLD Apr 2022'!L5)*'QLD Apr 2022'!X5/100)*'QLD Apr 2022'!AQ5,0)))))</f>
        <v>0</v>
      </c>
      <c r="M11" s="296">
        <f>IF('QLD Apr 2022'!K5="",($C$5*F11/'QLD Apr 2022'!AR5*'QLD Apr 2022'!AC5/100)*'QLD Apr 2022'!AR5,IF($C$5*F11/'QLD Apr 2022'!AR5&gt;='QLD Apr 2022'!L5,('QLD Apr 2022'!L5*'QLD Apr 2022'!AC5/100)*'QLD Apr 2022'!AR5,($C$5*F11/'QLD Apr 2022'!AR5*'QLD Apr 2022'!AC5/100)*'QLD Apr 2022'!AR5))</f>
        <v>1786.3636363636365</v>
      </c>
      <c r="N11" s="296">
        <f>IF(AND('QLD Apr 2022'!L5&gt;0,'QLD Apr 2022'!M5&gt;0),IF($C$5*F11/'QLD Apr 2022'!AR5&lt;'QLD Apr 2022'!L5,0,IF(($C$5*F11/'QLD Apr 2022'!AR5-'QLD Apr 2022'!L5)&lt;=('QLD Apr 2022'!M5+'QLD Apr 2022'!L5),((($C$5*F11/'QLD Apr 2022'!AR5-'QLD Apr 2022'!L5)*'QLD Apr 2022'!AD5/100))*'QLD Apr 2022'!AR5,((('QLD Apr 2022'!M5)*'QLD Apr 2022'!AD5/100)*'QLD Apr 2022'!AR5))),0)</f>
        <v>0</v>
      </c>
      <c r="O11" s="296">
        <f>IF(AND('QLD Apr 2022'!M5&gt;0,'QLD Apr 2022'!N5&gt;0),IF($C$5*F11/'QLD Apr 2022'!AR5&lt;('QLD Apr 2022'!L5+'QLD Apr 2022'!M5),0,IF(($C$5*F11/'QLD Apr 2022'!AR5-'QLD Apr 2022'!L5+'QLD Apr 2022'!M5)&lt;=('QLD Apr 2022'!L5+'QLD Apr 2022'!M5+'QLD Apr 2022'!N5),((($C$5*F11/'QLD Apr 2022'!AR5-('QLD Apr 2022'!L5+'QLD Apr 2022'!M5))*'QLD Apr 2022'!AE5/100))*'QLD Apr 2022'!AR5,('QLD Apr 2022'!N5*'QLD Apr 2022'!AE5/100)*'QLD Apr 2022'!AR5)),0)</f>
        <v>0</v>
      </c>
      <c r="P11" s="296">
        <f>IF(AND('QLD Apr 2022'!N5&gt;0,'QLD Apr 2022'!O5&gt;0),IF($C$5*F11/'QLD Apr 2022'!AR5&lt;('QLD Apr 2022'!L5+'QLD Apr 2022'!M5+'QLD Apr 2022'!N5),0,IF(($C$5*F11/'QLD Apr 2022'!AR5-'QLD Apr 2022'!L5+'QLD Apr 2022'!M5+'QLD Apr 2022'!N5)&lt;=('QLD Apr 2022'!L5+'QLD Apr 2022'!M5+'QLD Apr 2022'!N5+'QLD Apr 2022'!O5),(($C$5*F11/'QLD Apr 2022'!AR5-('QLD Apr 2022'!L5+'QLD Apr 2022'!M5+'QLD Apr 2022'!N5))*'QLD Apr 2022'!AF5/100)*'QLD Apr 2022'!AR5,('QLD Apr 2022'!O5*'QLD Apr 2022'!AF5/100)*'QLD Apr 2022'!AR5)),0)</f>
        <v>0</v>
      </c>
      <c r="Q11" s="296">
        <f>IF(AND('QLD Apr 2022'!P5&gt;0,'QLD Apr 2022'!P5&gt;0),IF($C$5*F11/'QLD Apr 2022'!AR5&lt;('QLD Apr 2022'!L5+'QLD Apr 2022'!M5+'QLD Apr 2022'!N5+'QLD Apr 2022'!O5),0,IF(($C$5*F11/'QLD Apr 2022'!AR5-'QLD Apr 2022'!L5+'QLD Apr 2022'!M5+'QLD Apr 2022'!N5+'QLD Apr 2022'!O5)&lt;=('QLD Apr 2022'!L5+'QLD Apr 2022'!M5+'QLD Apr 2022'!N5+'QLD Apr 2022'!O5+'QLD Apr 2022'!P5),(($C$5*F11/'QLD Apr 2022'!AR5-('QLD Apr 2022'!L5+'QLD Apr 2022'!M5+'QLD Apr 2022'!N5+'QLD Apr 2022'!O5))*'QLD Apr 2022'!AG5/100)*'QLD Apr 2022'!AR5,('QLD Apr 2022'!P5*'QLD Apr 2022'!AG5/100)*'QLD Apr 2022'!AR5)),0)</f>
        <v>0</v>
      </c>
      <c r="R11" s="296">
        <f>IF(AND('QLD Apr 2022'!P5&gt;0,'QLD Apr 2022'!O5&gt;0),IF(($C$5*F11/'QLD Apr 2022'!AR5&lt;SUM('QLD Apr 2022'!L5:P5)),(0),($C$5*F11/'QLD Apr 2022'!AR5-SUM('QLD Apr 2022'!L5:P5))*'QLD Apr 2022'!AB5/100)* 'QLD Apr 2022'!AR5,IF(AND('QLD Apr 2022'!O5&gt;0,'QLD Apr 2022'!P5=""),IF(($C$5*F11/'QLD Apr 2022'!AR5&lt; SUM('QLD Apr 2022'!L5:O5)),(0),($C$5*F11/'QLD Apr 2022'!AR5-SUM('QLD Apr 2022'!L5:O5))*'QLD Apr 2022'!AG5/100)* 'QLD Apr 2022'!AR5,IF(AND('QLD Apr 2022'!N5&gt;0,'QLD Apr 2022'!O5=""),IF(($C$5*F11/'QLD Apr 2022'!AR5&lt; SUM('QLD Apr 2022'!L5:N5)),(0),($C$5*F11/'QLD Apr 2022'!AR5-SUM('QLD Apr 2022'!L5:N5))*'QLD Apr 2022'!AF5/100)* 'QLD Apr 2022'!AR5,IF(AND('QLD Apr 2022'!M5&gt;0,'QLD Apr 2022'!N5=""),IF(($C$5*F11/'QLD Apr 2022'!AR5&lt;'QLD Apr 2022'!M5+'QLD Apr 2022'!L5),(0),(($C$5*F11/'QLD Apr 2022'!AR5-('QLD Apr 2022'!M5+'QLD Apr 2022'!L5))*'QLD Apr 2022'!AE5/100))*'QLD Apr 2022'!AR5,IF(AND('QLD Apr 2022'!L5&gt;0,'QLD Apr 2022'!M5=""&gt;0),IF(($C$5*F11/'QLD Apr 2022'!AR5&lt;'QLD Apr 2022'!L5),(0),($C$5*F11/'QLD Apr 2022'!AR5-'QLD Apr 2022'!L5)*'QLD Apr 2022'!AD5/100)*'QLD Apr 2022'!AR5,0)))))</f>
        <v>0</v>
      </c>
      <c r="S11" s="298">
        <f t="shared" ref="S11" si="9">SUM(G11:R11)</f>
        <v>3572.727272727273</v>
      </c>
      <c r="T11" s="299">
        <f t="shared" si="5"/>
        <v>3982.4563636363637</v>
      </c>
      <c r="U11" s="300">
        <f t="shared" si="6"/>
        <v>4380.7020000000002</v>
      </c>
      <c r="V11" s="114">
        <f>'QLD Apr 2022'!AT5</f>
        <v>0</v>
      </c>
      <c r="W11" s="114">
        <f>'QLD Apr 2022'!AU5</f>
        <v>15</v>
      </c>
      <c r="X11" s="114">
        <f>'QLD Apr 2022'!AV5</f>
        <v>0</v>
      </c>
      <c r="Y11" s="114">
        <f>'QLD Apr 2022'!AW5</f>
        <v>0</v>
      </c>
      <c r="Z11" s="301" t="str">
        <f t="shared" si="7"/>
        <v>Guaranteed off usage</v>
      </c>
      <c r="AA11" s="301" t="str">
        <f t="shared" si="8"/>
        <v>Exclusive</v>
      </c>
      <c r="AB11" s="299">
        <f t="shared" si="0"/>
        <v>3446.5472727272727</v>
      </c>
      <c r="AC11" s="299">
        <f t="shared" si="1"/>
        <v>3446.5472727272727</v>
      </c>
      <c r="AD11" s="302">
        <f t="shared" si="2"/>
        <v>3791.2020000000002</v>
      </c>
      <c r="AE11" s="302">
        <f t="shared" si="2"/>
        <v>3791.2020000000002</v>
      </c>
      <c r="AF11" s="303">
        <f>'QLD Apr 2022'!BF5</f>
        <v>0</v>
      </c>
      <c r="AG11" s="121" t="str">
        <f>'QLD Apr 2022'!BG5</f>
        <v>n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</row>
    <row r="12" spans="1:48" ht="20" customHeight="1" x14ac:dyDescent="0.2">
      <c r="A12" s="341"/>
      <c r="B12" s="207" t="str">
        <f>'QLD Apr 2022'!F6</f>
        <v>Alinta Energy</v>
      </c>
      <c r="C12" s="207" t="str">
        <f>'QLD Apr 2022'!G6</f>
        <v>Business Deal</v>
      </c>
      <c r="D12" s="296">
        <f>365*'QLD Apr 2022'!H6/100</f>
        <v>430.7</v>
      </c>
      <c r="E12" s="297">
        <f>IF('QLD Apr 2022'!AQ6=3,0.5,IF('QLD Apr 2022'!AQ6=2,0.33,0))</f>
        <v>0.5</v>
      </c>
      <c r="F12" s="297">
        <f t="shared" si="3"/>
        <v>0.5</v>
      </c>
      <c r="G12" s="296">
        <f>IF('QLD Apr 2022'!K6="",($C$5*E12/'QLD Apr 2022'!AQ6*'QLD Apr 2022'!W6/100)*'QLD Apr 2022'!AQ6,IF($C$5*E12/'QLD Apr 2022'!AQ6&gt;='QLD Apr 2022'!L6,('QLD Apr 2022'!L6*'QLD Apr 2022'!W6/100)*'QLD Apr 2022'!AQ6,($C$5*E12/'QLD Apr 2022'!AQ6*'QLD Apr 2022'!W6/100)*'QLD Apr 2022'!AQ6))</f>
        <v>1200</v>
      </c>
      <c r="H12" s="296">
        <f>IF(AND('QLD Apr 2022'!L6&gt;0,'QLD Apr 2022'!M6&gt;0),IF($C$5*E12/'QLD Apr 2022'!AQ6&lt;'QLD Apr 2022'!L6,0,IF(($C$5*E12/'QLD Apr 2022'!AQ6-'QLD Apr 2022'!L6)&lt;=('QLD Apr 2022'!M6+'QLD Apr 2022'!L6),((($C$5*E12/'QLD Apr 2022'!AQ6-'QLD Apr 2022'!L6)*'QLD Apr 2022'!X6/100))*'QLD Apr 2022'!AQ6,((('QLD Apr 2022'!M6)*'QLD Apr 2022'!X6/100)*'QLD Apr 2022'!AQ6))),0)</f>
        <v>0</v>
      </c>
      <c r="I12" s="296">
        <f>IF(AND('QLD Apr 2022'!M6&gt;0,'QLD Apr 2022'!N6&gt;0),IF($C$5*E12/'QLD Apr 2022'!AQ6&lt;('QLD Apr 2022'!L6+'QLD Apr 2022'!M6),0,IF(($C$5*E12/'QLD Apr 2022'!AQ6-'QLD Apr 2022'!L6+'QLD Apr 2022'!M6)&lt;=('QLD Apr 2022'!L6+'QLD Apr 2022'!M6+'QLD Apr 2022'!N6),((($C$5*E12/'QLD Apr 2022'!AQ6-('QLD Apr 2022'!L6+'QLD Apr 2022'!M6))*'QLD Apr 2022'!Y6/100))*'QLD Apr 2022'!AQ6,('QLD Apr 2022'!N6*'QLD Apr 2022'!Y6/100)*'QLD Apr 2022'!AQ6)),0)</f>
        <v>0</v>
      </c>
      <c r="J12" s="296">
        <f>IF(AND('QLD Apr 2022'!N6&gt;0,'QLD Apr 2022'!O6&gt;0),IF($C$5*E12/'QLD Apr 2022'!AQ6&lt;('QLD Apr 2022'!L6+'QLD Apr 2022'!M6+'QLD Apr 2022'!N6),0,IF(($C$5*E12/'QLD Apr 2022'!AQ6-'QLD Apr 2022'!L6+'QLD Apr 2022'!M6+'QLD Apr 2022'!N6)&lt;=('QLD Apr 2022'!L6+'QLD Apr 2022'!M6+'QLD Apr 2022'!N6+'QLD Apr 2022'!O6),(($C$5*E12/'QLD Apr 2022'!AQ6-('QLD Apr 2022'!L6+'QLD Apr 2022'!M6+'QLD Apr 2022'!N6))*'QLD Apr 2022'!Z6/100)*'QLD Apr 2022'!AQ6,('QLD Apr 2022'!O6*'QLD Apr 2022'!Z6/100)*'QLD Apr 2022'!AQ6)),0)</f>
        <v>0</v>
      </c>
      <c r="K12" s="296">
        <f>IF(AND('QLD Apr 2022'!O6&gt;0,'QLD Apr 2022'!P6&gt;0),IF($C$5*E12/'QLD Apr 2022'!AQ6&lt;('QLD Apr 2022'!L6+'QLD Apr 2022'!M6+'QLD Apr 2022'!N6+'QLD Apr 2022'!O6),0,IF(($C$5*E12/'QLD Apr 2022'!AQ6-'QLD Apr 2022'!L6+'QLD Apr 2022'!M6+'QLD Apr 2022'!N6+'QLD Apr 2022'!O6)&lt;=('QLD Apr 2022'!L6+'QLD Apr 2022'!M6+'QLD Apr 2022'!N6+'QLD Apr 2022'!O6+'QLD Apr 2022'!P6),(($C$5*E12/'QLD Apr 2022'!AQ6-('QLD Apr 2022'!L6+'QLD Apr 2022'!M6+'QLD Apr 2022'!N6+'QLD Apr 2022'!O6))*'QLD Apr 2022'!AA6/100)*'QLD Apr 2022'!AQ6,('QLD Apr 2022'!P6*'QLD Apr 2022'!AA6/100)*'QLD Apr 2022'!AQ6)),0)</f>
        <v>0</v>
      </c>
      <c r="L12" s="296">
        <f>IF(AND('QLD Apr 2022'!P6&gt;0,'QLD Apr 2022'!O6&gt;0),IF(($C$5*E12/'QLD Apr 2022'!AQ6&lt;SUM('QLD Apr 2022'!L6:P6)),(0),($C$5*E12/'QLD Apr 2022'!AQ6-SUM('QLD Apr 2022'!L6:P6))*'QLD Apr 2022'!AB6/100)* 'QLD Apr 2022'!AQ6,IF(AND('QLD Apr 2022'!O6&gt;0,'QLD Apr 2022'!P6=""),IF(($C$5*E12/'QLD Apr 2022'!AQ6&lt; SUM('QLD Apr 2022'!L6:O6)),(0),($C$5*E12/'QLD Apr 2022'!AQ6-SUM('QLD Apr 2022'!L6:O6))*'QLD Apr 2022'!AA6/100)* 'QLD Apr 2022'!AQ6,IF(AND('QLD Apr 2022'!N6&gt;0,'QLD Apr 2022'!O6=""),IF(($C$5*E12/'QLD Apr 2022'!AQ6&lt; SUM('QLD Apr 2022'!L6:N6)),(0),($C$5*E12/'QLD Apr 2022'!AQ6-SUM('QLD Apr 2022'!L6:N6))*'QLD Apr 2022'!Z6/100)* 'QLD Apr 2022'!AQ6,IF(AND('QLD Apr 2022'!M6&gt;0,'QLD Apr 2022'!N6=""),IF(($C$5*E12/'QLD Apr 2022'!AQ6&lt;'QLD Apr 2022'!M6+'QLD Apr 2022'!L6),(0),(($C$5*E12/'QLD Apr 2022'!AQ6-('QLD Apr 2022'!M6+'QLD Apr 2022'!L6))*'QLD Apr 2022'!Y6/100))*'QLD Apr 2022'!AQ6,IF(AND('QLD Apr 2022'!L6&gt;0,'QLD Apr 2022'!M6=""&gt;0),IF(($C$5*E12/'QLD Apr 2022'!AQ6&lt;'QLD Apr 2022'!L6),(0),($C$5*E12/'QLD Apr 2022'!AQ6-'QLD Apr 2022'!L6)*'QLD Apr 2022'!X6/100)*'QLD Apr 2022'!AQ6,0)))))</f>
        <v>0</v>
      </c>
      <c r="M12" s="296">
        <f>IF('QLD Apr 2022'!K6="",($C$5*F12/'QLD Apr 2022'!AR6*'QLD Apr 2022'!AC6/100)*'QLD Apr 2022'!AR6,IF($C$5*F12/'QLD Apr 2022'!AR6&gt;='QLD Apr 2022'!L6,('QLD Apr 2022'!L6*'QLD Apr 2022'!AC6/100)*'QLD Apr 2022'!AR6,($C$5*F12/'QLD Apr 2022'!AR6*'QLD Apr 2022'!AC6/100)*'QLD Apr 2022'!AR6))</f>
        <v>1200</v>
      </c>
      <c r="N12" s="296">
        <f>IF(AND('QLD Apr 2022'!L6&gt;0,'QLD Apr 2022'!M6&gt;0),IF($C$5*F12/'QLD Apr 2022'!AR6&lt;'QLD Apr 2022'!L6,0,IF(($C$5*F12/'QLD Apr 2022'!AR6-'QLD Apr 2022'!L6)&lt;=('QLD Apr 2022'!M6+'QLD Apr 2022'!L6),((($C$5*F12/'QLD Apr 2022'!AR6-'QLD Apr 2022'!L6)*'QLD Apr 2022'!AD6/100))*'QLD Apr 2022'!AR6,((('QLD Apr 2022'!M6)*'QLD Apr 2022'!AD6/100)*'QLD Apr 2022'!AR6))),0)</f>
        <v>0</v>
      </c>
      <c r="O12" s="296">
        <f>IF(AND('QLD Apr 2022'!M6&gt;0,'QLD Apr 2022'!N6&gt;0),IF($C$5*F12/'QLD Apr 2022'!AR6&lt;('QLD Apr 2022'!L6+'QLD Apr 2022'!M6),0,IF(($C$5*F12/'QLD Apr 2022'!AR6-'QLD Apr 2022'!L6+'QLD Apr 2022'!M6)&lt;=('QLD Apr 2022'!L6+'QLD Apr 2022'!M6+'QLD Apr 2022'!N6),((($C$5*F12/'QLD Apr 2022'!AR6-('QLD Apr 2022'!L6+'QLD Apr 2022'!M6))*'QLD Apr 2022'!AE6/100))*'QLD Apr 2022'!AR6,('QLD Apr 2022'!N6*'QLD Apr 2022'!AE6/100)*'QLD Apr 2022'!AR6)),0)</f>
        <v>0</v>
      </c>
      <c r="P12" s="296">
        <f>IF(AND('QLD Apr 2022'!N6&gt;0,'QLD Apr 2022'!O6&gt;0),IF($C$5*F12/'QLD Apr 2022'!AR6&lt;('QLD Apr 2022'!L6+'QLD Apr 2022'!M6+'QLD Apr 2022'!N6),0,IF(($C$5*F12/'QLD Apr 2022'!AR6-'QLD Apr 2022'!L6+'QLD Apr 2022'!M6+'QLD Apr 2022'!N6)&lt;=('QLD Apr 2022'!L6+'QLD Apr 2022'!M6+'QLD Apr 2022'!N6+'QLD Apr 2022'!O6),(($C$5*F12/'QLD Apr 2022'!AR6-('QLD Apr 2022'!L6+'QLD Apr 2022'!M6+'QLD Apr 2022'!N6))*'QLD Apr 2022'!AF6/100)*'QLD Apr 2022'!AR6,('QLD Apr 2022'!O6*'QLD Apr 2022'!AF6/100)*'QLD Apr 2022'!AR6)),0)</f>
        <v>0</v>
      </c>
      <c r="Q12" s="296">
        <f>IF(AND('QLD Apr 2022'!P6&gt;0,'QLD Apr 2022'!P6&gt;0),IF($C$5*F12/'QLD Apr 2022'!AR6&lt;('QLD Apr 2022'!L6+'QLD Apr 2022'!M6+'QLD Apr 2022'!N6+'QLD Apr 2022'!O6),0,IF(($C$5*F12/'QLD Apr 2022'!AR6-'QLD Apr 2022'!L6+'QLD Apr 2022'!M6+'QLD Apr 2022'!N6+'QLD Apr 2022'!O6)&lt;=('QLD Apr 2022'!L6+'QLD Apr 2022'!M6+'QLD Apr 2022'!N6+'QLD Apr 2022'!O6+'QLD Apr 2022'!P6),(($C$5*F12/'QLD Apr 2022'!AR6-('QLD Apr 2022'!L6+'QLD Apr 2022'!M6+'QLD Apr 2022'!N6+'QLD Apr 2022'!O6))*'QLD Apr 2022'!AG6/100)*'QLD Apr 2022'!AR6,('QLD Apr 2022'!P6*'QLD Apr 2022'!AG6/100)*'QLD Apr 2022'!AR6)),0)</f>
        <v>0</v>
      </c>
      <c r="R12" s="296">
        <f>IF(AND('QLD Apr 2022'!P6&gt;0,'QLD Apr 2022'!O6&gt;0),IF(($C$5*F12/'QLD Apr 2022'!AR6&lt;SUM('QLD Apr 2022'!L6:P6)),(0),($C$5*F12/'QLD Apr 2022'!AR6-SUM('QLD Apr 2022'!L6:P6))*'QLD Apr 2022'!AB6/100)* 'QLD Apr 2022'!AR6,IF(AND('QLD Apr 2022'!O6&gt;0,'QLD Apr 2022'!P6=""),IF(($C$5*F12/'QLD Apr 2022'!AR6&lt; SUM('QLD Apr 2022'!L6:O6)),(0),($C$5*F12/'QLD Apr 2022'!AR6-SUM('QLD Apr 2022'!L6:O6))*'QLD Apr 2022'!AG6/100)* 'QLD Apr 2022'!AR6,IF(AND('QLD Apr 2022'!N6&gt;0,'QLD Apr 2022'!O6=""),IF(($C$5*F12/'QLD Apr 2022'!AR6&lt; SUM('QLD Apr 2022'!L6:N6)),(0),($C$5*F12/'QLD Apr 2022'!AR6-SUM('QLD Apr 2022'!L6:N6))*'QLD Apr 2022'!AF6/100)* 'QLD Apr 2022'!AR6,IF(AND('QLD Apr 2022'!M6&gt;0,'QLD Apr 2022'!N6=""),IF(($C$5*F12/'QLD Apr 2022'!AR6&lt;'QLD Apr 2022'!M6+'QLD Apr 2022'!L6),(0),(($C$5*F12/'QLD Apr 2022'!AR6-('QLD Apr 2022'!M6+'QLD Apr 2022'!L6))*'QLD Apr 2022'!AE6/100))*'QLD Apr 2022'!AR6,IF(AND('QLD Apr 2022'!L6&gt;0,'QLD Apr 2022'!M6=""&gt;0),IF(($C$5*F12/'QLD Apr 2022'!AR6&lt;'QLD Apr 2022'!L6),(0),($C$5*F12/'QLD Apr 2022'!AR6-'QLD Apr 2022'!L6)*'QLD Apr 2022'!AD6/100)*'QLD Apr 2022'!AR6,0)))))</f>
        <v>0</v>
      </c>
      <c r="S12" s="298">
        <f t="shared" ref="S12" si="10">SUM(G12:R12)</f>
        <v>2400</v>
      </c>
      <c r="T12" s="299">
        <f t="shared" si="5"/>
        <v>2830.7</v>
      </c>
      <c r="U12" s="300">
        <f t="shared" si="6"/>
        <v>3113.77</v>
      </c>
      <c r="V12" s="114">
        <f>'QLD Apr 2022'!AT6</f>
        <v>0</v>
      </c>
      <c r="W12" s="114">
        <f>'QLD Apr 2022'!AU6</f>
        <v>0</v>
      </c>
      <c r="X12" s="114">
        <f>'QLD Apr 2022'!AV6</f>
        <v>0</v>
      </c>
      <c r="Y12" s="114">
        <f>'QLD Apr 2022'!AW6</f>
        <v>0</v>
      </c>
      <c r="Z12" s="301" t="str">
        <f t="shared" si="7"/>
        <v>No discount</v>
      </c>
      <c r="AA12" s="301" t="str">
        <f t="shared" si="8"/>
        <v>Exclusive</v>
      </c>
      <c r="AB12" s="299">
        <f t="shared" si="0"/>
        <v>2830.7</v>
      </c>
      <c r="AC12" s="299">
        <f t="shared" si="1"/>
        <v>2830.7</v>
      </c>
      <c r="AD12" s="302">
        <f t="shared" si="2"/>
        <v>3113.77</v>
      </c>
      <c r="AE12" s="302">
        <f t="shared" si="2"/>
        <v>3113.77</v>
      </c>
      <c r="AF12" s="303">
        <f>'QLD Apr 2022'!BF6</f>
        <v>0</v>
      </c>
      <c r="AG12" s="121" t="str">
        <f>'QLD Apr 2022'!BG6</f>
        <v>n</v>
      </c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</row>
    <row r="13" spans="1:48" ht="20" customHeight="1" thickBot="1" x14ac:dyDescent="0.25">
      <c r="A13" s="344"/>
      <c r="B13" s="315" t="str">
        <f>'QLD Apr 2022'!F7</f>
        <v>Discover Energy</v>
      </c>
      <c r="C13" s="208" t="str">
        <f>'QLD Apr 2022'!G7</f>
        <v>Business Gas Budget</v>
      </c>
      <c r="D13" s="316">
        <f>365*'QLD Apr 2022'!H7/100</f>
        <v>403.15909090909088</v>
      </c>
      <c r="E13" s="317">
        <f>IF('QLD Apr 2022'!AQ7=3,0.5,IF('QLD Apr 2022'!AQ7=2,0.33,0))</f>
        <v>0.5</v>
      </c>
      <c r="F13" s="317">
        <f t="shared" si="3"/>
        <v>0.5</v>
      </c>
      <c r="G13" s="316">
        <f>IF('QLD Apr 2022'!K7="",($C$5*E13/'QLD Apr 2022'!AQ7*'QLD Apr 2022'!W7/100)*'QLD Apr 2022'!AQ7,IF($C$5*E13/'QLD Apr 2022'!AQ7&gt;='QLD Apr 2022'!L7,('QLD Apr 2022'!L7*'QLD Apr 2022'!W7/100)*'QLD Apr 2022'!AQ7,($C$5*E13/'QLD Apr 2022'!AQ7*'QLD Apr 2022'!W7/100)*'QLD Apr 2022'!AQ7))</f>
        <v>1440.9090909090908</v>
      </c>
      <c r="H13" s="316">
        <f>IF(AND('QLD Apr 2022'!L7&gt;0,'QLD Apr 2022'!M7&gt;0),IF($C$5*E13/'QLD Apr 2022'!AQ7&lt;'QLD Apr 2022'!L7,0,IF(($C$5*E13/'QLD Apr 2022'!AQ7-'QLD Apr 2022'!L7)&lt;=('QLD Apr 2022'!M7+'QLD Apr 2022'!L7),((($C$5*E13/'QLD Apr 2022'!AQ7-'QLD Apr 2022'!L7)*'QLD Apr 2022'!X7/100))*'QLD Apr 2022'!AQ7,((('QLD Apr 2022'!M7)*'QLD Apr 2022'!X7/100)*'QLD Apr 2022'!AQ7))),0)</f>
        <v>0</v>
      </c>
      <c r="I13" s="316">
        <f>IF(AND('QLD Apr 2022'!M7&gt;0,'QLD Apr 2022'!N7&gt;0),IF($C$5*E13/'QLD Apr 2022'!AQ7&lt;('QLD Apr 2022'!L7+'QLD Apr 2022'!M7),0,IF(($C$5*E13/'QLD Apr 2022'!AQ7-'QLD Apr 2022'!L7+'QLD Apr 2022'!M7)&lt;=('QLD Apr 2022'!L7+'QLD Apr 2022'!M7+'QLD Apr 2022'!N7),((($C$5*E13/'QLD Apr 2022'!AQ7-('QLD Apr 2022'!L7+'QLD Apr 2022'!M7))*'QLD Apr 2022'!Y7/100))*'QLD Apr 2022'!AQ7,('QLD Apr 2022'!N7*'QLD Apr 2022'!Y7/100)*'QLD Apr 2022'!AQ7)),0)</f>
        <v>0</v>
      </c>
      <c r="J13" s="316">
        <f>IF(AND('QLD Apr 2022'!N7&gt;0,'QLD Apr 2022'!O7&gt;0),IF($C$5*E13/'QLD Apr 2022'!AQ7&lt;('QLD Apr 2022'!L7+'QLD Apr 2022'!M7+'QLD Apr 2022'!N7),0,IF(($C$5*E13/'QLD Apr 2022'!AQ7-'QLD Apr 2022'!L7+'QLD Apr 2022'!M7+'QLD Apr 2022'!N7)&lt;=('QLD Apr 2022'!L7+'QLD Apr 2022'!M7+'QLD Apr 2022'!N7+'QLD Apr 2022'!O7),(($C$5*E13/'QLD Apr 2022'!AQ7-('QLD Apr 2022'!L7+'QLD Apr 2022'!M7+'QLD Apr 2022'!N7))*'QLD Apr 2022'!Z7/100)*'QLD Apr 2022'!AQ7,('QLD Apr 2022'!O7*'QLD Apr 2022'!Z7/100)*'QLD Apr 2022'!AQ7)),0)</f>
        <v>0</v>
      </c>
      <c r="K13" s="316">
        <f>IF(AND('QLD Apr 2022'!O7&gt;0,'QLD Apr 2022'!P7&gt;0),IF($C$5*E13/'QLD Apr 2022'!AQ7&lt;('QLD Apr 2022'!L7+'QLD Apr 2022'!M7+'QLD Apr 2022'!N7+'QLD Apr 2022'!O7),0,IF(($C$5*E13/'QLD Apr 2022'!AQ7-'QLD Apr 2022'!L7+'QLD Apr 2022'!M7+'QLD Apr 2022'!N7+'QLD Apr 2022'!O7)&lt;=('QLD Apr 2022'!L7+'QLD Apr 2022'!M7+'QLD Apr 2022'!N7+'QLD Apr 2022'!O7+'QLD Apr 2022'!P7),(($C$5*E13/'QLD Apr 2022'!AQ7-('QLD Apr 2022'!L7+'QLD Apr 2022'!M7+'QLD Apr 2022'!N7+'QLD Apr 2022'!O7))*'QLD Apr 2022'!AA7/100)*'QLD Apr 2022'!AQ7,('QLD Apr 2022'!P7*'QLD Apr 2022'!AA7/100)*'QLD Apr 2022'!AQ7)),0)</f>
        <v>0</v>
      </c>
      <c r="L13" s="316">
        <f>IF(AND('QLD Apr 2022'!P7&gt;0,'QLD Apr 2022'!O7&gt;0),IF(($C$5*E13/'QLD Apr 2022'!AQ7&lt;SUM('QLD Apr 2022'!L7:P7)),(0),($C$5*E13/'QLD Apr 2022'!AQ7-SUM('QLD Apr 2022'!L7:P7))*'QLD Apr 2022'!AB7/100)* 'QLD Apr 2022'!AQ7,IF(AND('QLD Apr 2022'!O7&gt;0,'QLD Apr 2022'!P7=""),IF(($C$5*E13/'QLD Apr 2022'!AQ7&lt; SUM('QLD Apr 2022'!L7:O7)),(0),($C$5*E13/'QLD Apr 2022'!AQ7-SUM('QLD Apr 2022'!L7:O7))*'QLD Apr 2022'!AA7/100)* 'QLD Apr 2022'!AQ7,IF(AND('QLD Apr 2022'!N7&gt;0,'QLD Apr 2022'!O7=""),IF(($C$5*E13/'QLD Apr 2022'!AQ7&lt; SUM('QLD Apr 2022'!L7:N7)),(0),($C$5*E13/'QLD Apr 2022'!AQ7-SUM('QLD Apr 2022'!L7:N7))*'QLD Apr 2022'!Z7/100)* 'QLD Apr 2022'!AQ7,IF(AND('QLD Apr 2022'!M7&gt;0,'QLD Apr 2022'!N7=""),IF(($C$5*E13/'QLD Apr 2022'!AQ7&lt;'QLD Apr 2022'!M7+'QLD Apr 2022'!L7),(0),(($C$5*E13/'QLD Apr 2022'!AQ7-('QLD Apr 2022'!M7+'QLD Apr 2022'!L7))*'QLD Apr 2022'!Y7/100))*'QLD Apr 2022'!AQ7,IF(AND('QLD Apr 2022'!L7&gt;0,'QLD Apr 2022'!M7=""&gt;0),IF(($C$5*E13/'QLD Apr 2022'!AQ7&lt;'QLD Apr 2022'!L7),(0),($C$5*E13/'QLD Apr 2022'!AQ7-'QLD Apr 2022'!L7)*'QLD Apr 2022'!X7/100)*'QLD Apr 2022'!AQ7,0)))))</f>
        <v>0</v>
      </c>
      <c r="M13" s="316">
        <f>IF('QLD Apr 2022'!K7="",($C$5*F13/'QLD Apr 2022'!AR7*'QLD Apr 2022'!AC7/100)*'QLD Apr 2022'!AR7,IF($C$5*F13/'QLD Apr 2022'!AR7&gt;='QLD Apr 2022'!L7,('QLD Apr 2022'!L7*'QLD Apr 2022'!AC7/100)*'QLD Apr 2022'!AR7,($C$5*F13/'QLD Apr 2022'!AR7*'QLD Apr 2022'!AC7/100)*'QLD Apr 2022'!AR7))</f>
        <v>1440.9090909090908</v>
      </c>
      <c r="N13" s="316">
        <f>IF(AND('QLD Apr 2022'!L7&gt;0,'QLD Apr 2022'!M7&gt;0),IF($C$5*F13/'QLD Apr 2022'!AR7&lt;'QLD Apr 2022'!L7,0,IF(($C$5*F13/'QLD Apr 2022'!AR7-'QLD Apr 2022'!L7)&lt;=('QLD Apr 2022'!M7+'QLD Apr 2022'!L7),((($C$5*F13/'QLD Apr 2022'!AR7-'QLD Apr 2022'!L7)*'QLD Apr 2022'!AD7/100))*'QLD Apr 2022'!AR7,((('QLD Apr 2022'!M7)*'QLD Apr 2022'!AD7/100)*'QLD Apr 2022'!AR7))),0)</f>
        <v>0</v>
      </c>
      <c r="O13" s="316">
        <f>IF(AND('QLD Apr 2022'!M7&gt;0,'QLD Apr 2022'!N7&gt;0),IF($C$5*F13/'QLD Apr 2022'!AR7&lt;('QLD Apr 2022'!L7+'QLD Apr 2022'!M7),0,IF(($C$5*F13/'QLD Apr 2022'!AR7-'QLD Apr 2022'!L7+'QLD Apr 2022'!M7)&lt;=('QLD Apr 2022'!L7+'QLD Apr 2022'!M7+'QLD Apr 2022'!N7),((($C$5*F13/'QLD Apr 2022'!AR7-('QLD Apr 2022'!L7+'QLD Apr 2022'!M7))*'QLD Apr 2022'!AE7/100))*'QLD Apr 2022'!AR7,('QLD Apr 2022'!N7*'QLD Apr 2022'!AE7/100)*'QLD Apr 2022'!AR7)),0)</f>
        <v>0</v>
      </c>
      <c r="P13" s="316">
        <f>IF(AND('QLD Apr 2022'!N7&gt;0,'QLD Apr 2022'!O7&gt;0),IF($C$5*F13/'QLD Apr 2022'!AR7&lt;('QLD Apr 2022'!L7+'QLD Apr 2022'!M7+'QLD Apr 2022'!N7),0,IF(($C$5*F13/'QLD Apr 2022'!AR7-'QLD Apr 2022'!L7+'QLD Apr 2022'!M7+'QLD Apr 2022'!N7)&lt;=('QLD Apr 2022'!L7+'QLD Apr 2022'!M7+'QLD Apr 2022'!N7+'QLD Apr 2022'!O7),(($C$5*F13/'QLD Apr 2022'!AR7-('QLD Apr 2022'!L7+'QLD Apr 2022'!M7+'QLD Apr 2022'!N7))*'QLD Apr 2022'!AF7/100)*'QLD Apr 2022'!AR7,('QLD Apr 2022'!O7*'QLD Apr 2022'!AF7/100)*'QLD Apr 2022'!AR7)),0)</f>
        <v>0</v>
      </c>
      <c r="Q13" s="316">
        <f>IF(AND('QLD Apr 2022'!P7&gt;0,'QLD Apr 2022'!P7&gt;0),IF($C$5*F13/'QLD Apr 2022'!AR7&lt;('QLD Apr 2022'!L7+'QLD Apr 2022'!M7+'QLD Apr 2022'!N7+'QLD Apr 2022'!O7),0,IF(($C$5*F13/'QLD Apr 2022'!AR7-'QLD Apr 2022'!L7+'QLD Apr 2022'!M7+'QLD Apr 2022'!N7+'QLD Apr 2022'!O7)&lt;=('QLD Apr 2022'!L7+'QLD Apr 2022'!M7+'QLD Apr 2022'!N7+'QLD Apr 2022'!O7+'QLD Apr 2022'!P7),(($C$5*F13/'QLD Apr 2022'!AR7-('QLD Apr 2022'!L7+'QLD Apr 2022'!M7+'QLD Apr 2022'!N7+'QLD Apr 2022'!O7))*'QLD Apr 2022'!AG7/100)*'QLD Apr 2022'!AR7,('QLD Apr 2022'!P7*'QLD Apr 2022'!AG7/100)*'QLD Apr 2022'!AR7)),0)</f>
        <v>0</v>
      </c>
      <c r="R13" s="316">
        <f>IF(AND('QLD Apr 2022'!P7&gt;0,'QLD Apr 2022'!O7&gt;0),IF(($C$5*F13/'QLD Apr 2022'!AR7&lt;SUM('QLD Apr 2022'!L7:P7)),(0),($C$5*F13/'QLD Apr 2022'!AR7-SUM('QLD Apr 2022'!L7:P7))*'QLD Apr 2022'!AB7/100)* 'QLD Apr 2022'!AR7,IF(AND('QLD Apr 2022'!O7&gt;0,'QLD Apr 2022'!P7=""),IF(($C$5*F13/'QLD Apr 2022'!AR7&lt; SUM('QLD Apr 2022'!L7:O7)),(0),($C$5*F13/'QLD Apr 2022'!AR7-SUM('QLD Apr 2022'!L7:O7))*'QLD Apr 2022'!AG7/100)* 'QLD Apr 2022'!AR7,IF(AND('QLD Apr 2022'!N7&gt;0,'QLD Apr 2022'!O7=""),IF(($C$5*F13/'QLD Apr 2022'!AR7&lt; SUM('QLD Apr 2022'!L7:N7)),(0),($C$5*F13/'QLD Apr 2022'!AR7-SUM('QLD Apr 2022'!L7:N7))*'QLD Apr 2022'!AF7/100)* 'QLD Apr 2022'!AR7,IF(AND('QLD Apr 2022'!M7&gt;0,'QLD Apr 2022'!N7=""),IF(($C$5*F13/'QLD Apr 2022'!AR7&lt;'QLD Apr 2022'!M7+'QLD Apr 2022'!L7),(0),(($C$5*F13/'QLD Apr 2022'!AR7-('QLD Apr 2022'!M7+'QLD Apr 2022'!L7))*'QLD Apr 2022'!AE7/100))*'QLD Apr 2022'!AR7,IF(AND('QLD Apr 2022'!L7&gt;0,'QLD Apr 2022'!M7=""&gt;0),IF(($C$5*F13/'QLD Apr 2022'!AR7&lt;'QLD Apr 2022'!L7),(0),($C$5*F13/'QLD Apr 2022'!AR7-'QLD Apr 2022'!L7)*'QLD Apr 2022'!AD7/100)*'QLD Apr 2022'!AR7,0)))))</f>
        <v>0</v>
      </c>
      <c r="S13" s="318">
        <f t="shared" ref="S13" si="11">SUM(G13:R13)</f>
        <v>2881.8181818181815</v>
      </c>
      <c r="T13" s="229">
        <f t="shared" si="5"/>
        <v>3284.9772727272725</v>
      </c>
      <c r="U13" s="319">
        <f t="shared" si="6"/>
        <v>3613.4749999999999</v>
      </c>
      <c r="V13" s="122">
        <f>'QLD Apr 2022'!AT7</f>
        <v>0</v>
      </c>
      <c r="W13" s="122">
        <f>'QLD Apr 2022'!AU7</f>
        <v>5</v>
      </c>
      <c r="X13" s="122">
        <f>'QLD Apr 2022'!AV7</f>
        <v>0</v>
      </c>
      <c r="Y13" s="122">
        <f>'QLD Apr 2022'!AW7</f>
        <v>0</v>
      </c>
      <c r="Z13" s="320" t="str">
        <f t="shared" si="7"/>
        <v>Guaranteed off usage</v>
      </c>
      <c r="AA13" s="320" t="str">
        <f t="shared" si="8"/>
        <v>Exclusive</v>
      </c>
      <c r="AB13" s="229">
        <f t="shared" si="0"/>
        <v>3140.8863636363635</v>
      </c>
      <c r="AC13" s="229">
        <f t="shared" si="1"/>
        <v>3140.8863636363635</v>
      </c>
      <c r="AD13" s="321">
        <f t="shared" si="2"/>
        <v>3454.9750000000004</v>
      </c>
      <c r="AE13" s="321">
        <f t="shared" si="2"/>
        <v>3454.9750000000004</v>
      </c>
      <c r="AF13" s="322">
        <f>'QLD Apr 2022'!BF7</f>
        <v>0</v>
      </c>
      <c r="AG13" s="129" t="str">
        <f>'QLD Apr 2022'!BG7</f>
        <v>n</v>
      </c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</row>
    <row r="14" spans="1:48" ht="20" customHeight="1" thickTop="1" x14ac:dyDescent="0.2">
      <c r="A14" s="343" t="str">
        <f>'QLD Apr 2022'!D8</f>
        <v>Envestra Brisbane North</v>
      </c>
      <c r="B14" s="207" t="str">
        <f>'QLD Apr 2022'!F8</f>
        <v>AGL</v>
      </c>
      <c r="C14" s="207" t="str">
        <f>'QLD Apr 2022'!G8</f>
        <v>Business Value Saver</v>
      </c>
      <c r="D14" s="296">
        <f>365*'QLD Apr 2022'!H8/100</f>
        <v>260.34454545454543</v>
      </c>
      <c r="E14" s="297">
        <f>IF('QLD Apr 2022'!AQ8=3,0.5,IF('QLD Apr 2022'!AQ8=2,0.33,0))</f>
        <v>0.5</v>
      </c>
      <c r="F14" s="297">
        <f t="shared" si="3"/>
        <v>0.5</v>
      </c>
      <c r="G14" s="296">
        <f>IF('QLD Apr 2022'!K8="",($C$5*E14/'QLD Apr 2022'!AQ8*'QLD Apr 2022'!W8/100)*'QLD Apr 2022'!AQ8,IF($C$5*E14/'QLD Apr 2022'!AQ8&gt;='QLD Apr 2022'!L8,('QLD Apr 2022'!L8*'QLD Apr 2022'!W8/100)*'QLD Apr 2022'!AQ8,($C$5*E14/'QLD Apr 2022'!AQ8*'QLD Apr 2022'!W8/100)*'QLD Apr 2022'!AQ8))</f>
        <v>1650</v>
      </c>
      <c r="H14" s="296">
        <f>IF(AND('QLD Apr 2022'!L8&gt;0,'QLD Apr 2022'!M8&gt;0),IF($C$5*E14/'QLD Apr 2022'!AQ8&lt;'QLD Apr 2022'!L8,0,IF(($C$5*E14/'QLD Apr 2022'!AQ8-'QLD Apr 2022'!L8)&lt;=('QLD Apr 2022'!M8+'QLD Apr 2022'!L8),((($C$5*E14/'QLD Apr 2022'!AQ8-'QLD Apr 2022'!L8)*'QLD Apr 2022'!X8/100))*'QLD Apr 2022'!AQ8,((('QLD Apr 2022'!M8)*'QLD Apr 2022'!X8/100)*'QLD Apr 2022'!AQ8))),0)</f>
        <v>0</v>
      </c>
      <c r="I14" s="296">
        <f>IF(AND('QLD Apr 2022'!M8&gt;0,'QLD Apr 2022'!N8&gt;0),IF($C$5*E14/'QLD Apr 2022'!AQ8&lt;('QLD Apr 2022'!L8+'QLD Apr 2022'!M8),0,IF(($C$5*E14/'QLD Apr 2022'!AQ8-'QLD Apr 2022'!L8+'QLD Apr 2022'!M8)&lt;=('QLD Apr 2022'!L8+'QLD Apr 2022'!M8+'QLD Apr 2022'!N8),((($C$5*E14/'QLD Apr 2022'!AQ8-('QLD Apr 2022'!L8+'QLD Apr 2022'!M8))*'QLD Apr 2022'!Y8/100))*'QLD Apr 2022'!AQ8,('QLD Apr 2022'!N8*'QLD Apr 2022'!Y8/100)*'QLD Apr 2022'!AQ8)),0)</f>
        <v>0</v>
      </c>
      <c r="J14" s="296">
        <f>IF(AND('QLD Apr 2022'!N8&gt;0,'QLD Apr 2022'!O8&gt;0),IF($C$5*E14/'QLD Apr 2022'!AQ8&lt;('QLD Apr 2022'!L8+'QLD Apr 2022'!M8+'QLD Apr 2022'!N8),0,IF(($C$5*E14/'QLD Apr 2022'!AQ8-'QLD Apr 2022'!L8+'QLD Apr 2022'!M8+'QLD Apr 2022'!N8)&lt;=('QLD Apr 2022'!L8+'QLD Apr 2022'!M8+'QLD Apr 2022'!N8+'QLD Apr 2022'!O8),(($C$5*E14/'QLD Apr 2022'!AQ8-('QLD Apr 2022'!L8+'QLD Apr 2022'!M8+'QLD Apr 2022'!N8))*'QLD Apr 2022'!Z8/100)*'QLD Apr 2022'!AQ8,('QLD Apr 2022'!O8*'QLD Apr 2022'!Z8/100)*'QLD Apr 2022'!AQ8)),0)</f>
        <v>0</v>
      </c>
      <c r="K14" s="296">
        <f>IF(AND('QLD Apr 2022'!O8&gt;0,'QLD Apr 2022'!P8&gt;0),IF($C$5*E14/'QLD Apr 2022'!AQ8&lt;('QLD Apr 2022'!L8+'QLD Apr 2022'!M8+'QLD Apr 2022'!N8+'QLD Apr 2022'!O8),0,IF(($C$5*E14/'QLD Apr 2022'!AQ8-'QLD Apr 2022'!L8+'QLD Apr 2022'!M8+'QLD Apr 2022'!N8+'QLD Apr 2022'!O8)&lt;=('QLD Apr 2022'!L8+'QLD Apr 2022'!M8+'QLD Apr 2022'!N8+'QLD Apr 2022'!O8+'QLD Apr 2022'!P8),(($C$5*E14/'QLD Apr 2022'!AQ8-('QLD Apr 2022'!L8+'QLD Apr 2022'!M8+'QLD Apr 2022'!N8+'QLD Apr 2022'!O8))*'QLD Apr 2022'!AA8/100)*'QLD Apr 2022'!AQ8,('QLD Apr 2022'!P8*'QLD Apr 2022'!AA8/100)*'QLD Apr 2022'!AQ8)),0)</f>
        <v>0</v>
      </c>
      <c r="L14" s="296">
        <f>IF(AND('QLD Apr 2022'!P8&gt;0,'QLD Apr 2022'!O8&gt;0),IF(($C$5*E14/'QLD Apr 2022'!AQ8&lt;SUM('QLD Apr 2022'!L8:P8)),(0),($C$5*E14/'QLD Apr 2022'!AQ8-SUM('QLD Apr 2022'!L8:P8))*'QLD Apr 2022'!AB8/100)* 'QLD Apr 2022'!AQ8,IF(AND('QLD Apr 2022'!O8&gt;0,'QLD Apr 2022'!P8=""),IF(($C$5*E14/'QLD Apr 2022'!AQ8&lt; SUM('QLD Apr 2022'!L8:O8)),(0),($C$5*E14/'QLD Apr 2022'!AQ8-SUM('QLD Apr 2022'!L8:O8))*'QLD Apr 2022'!AA8/100)* 'QLD Apr 2022'!AQ8,IF(AND('QLD Apr 2022'!N8&gt;0,'QLD Apr 2022'!O8=""),IF(($C$5*E14/'QLD Apr 2022'!AQ8&lt; SUM('QLD Apr 2022'!L8:N8)),(0),($C$5*E14/'QLD Apr 2022'!AQ8-SUM('QLD Apr 2022'!L8:N8))*'QLD Apr 2022'!Z8/100)* 'QLD Apr 2022'!AQ8,IF(AND('QLD Apr 2022'!M8&gt;0,'QLD Apr 2022'!N8=""),IF(($C$5*E14/'QLD Apr 2022'!AQ8&lt;'QLD Apr 2022'!M8+'QLD Apr 2022'!L8),(0),(($C$5*E14/'QLD Apr 2022'!AQ8-('QLD Apr 2022'!M8+'QLD Apr 2022'!L8))*'QLD Apr 2022'!Y8/100))*'QLD Apr 2022'!AQ8,IF(AND('QLD Apr 2022'!L8&gt;0,'QLD Apr 2022'!M8=""&gt;0),IF(($C$5*E14/'QLD Apr 2022'!AQ8&lt;'QLD Apr 2022'!L8),(0),($C$5*E14/'QLD Apr 2022'!AQ8-'QLD Apr 2022'!L8)*'QLD Apr 2022'!X8/100)*'QLD Apr 2022'!AQ8,0)))))</f>
        <v>0</v>
      </c>
      <c r="M14" s="296">
        <f>IF('QLD Apr 2022'!K8="",($C$5*F14/'QLD Apr 2022'!AR8*'QLD Apr 2022'!AC8/100)*'QLD Apr 2022'!AR8,IF($C$5*F14/'QLD Apr 2022'!AR8&gt;='QLD Apr 2022'!L8,('QLD Apr 2022'!L8*'QLD Apr 2022'!AC8/100)*'QLD Apr 2022'!AR8,($C$5*F14/'QLD Apr 2022'!AR8*'QLD Apr 2022'!AC8/100)*'QLD Apr 2022'!AR8))</f>
        <v>1650</v>
      </c>
      <c r="N14" s="296">
        <f>IF(AND('QLD Apr 2022'!L8&gt;0,'QLD Apr 2022'!M8&gt;0),IF($C$5*F14/'QLD Apr 2022'!AR8&lt;'QLD Apr 2022'!L8,0,IF(($C$5*F14/'QLD Apr 2022'!AR8-'QLD Apr 2022'!L8)&lt;=('QLD Apr 2022'!M8+'QLD Apr 2022'!L8),((($C$5*F14/'QLD Apr 2022'!AR8-'QLD Apr 2022'!L8)*'QLD Apr 2022'!AD8/100))*'QLD Apr 2022'!AR8,((('QLD Apr 2022'!M8)*'QLD Apr 2022'!AD8/100)*'QLD Apr 2022'!AR8))),0)</f>
        <v>0</v>
      </c>
      <c r="O14" s="296">
        <f>IF(AND('QLD Apr 2022'!M8&gt;0,'QLD Apr 2022'!N8&gt;0),IF($C$5*F14/'QLD Apr 2022'!AR8&lt;('QLD Apr 2022'!L8+'QLD Apr 2022'!M8),0,IF(($C$5*F14/'QLD Apr 2022'!AR8-'QLD Apr 2022'!L8+'QLD Apr 2022'!M8)&lt;=('QLD Apr 2022'!L8+'QLD Apr 2022'!M8+'QLD Apr 2022'!N8),((($C$5*F14/'QLD Apr 2022'!AR8-('QLD Apr 2022'!L8+'QLD Apr 2022'!M8))*'QLD Apr 2022'!AE8/100))*'QLD Apr 2022'!AR8,('QLD Apr 2022'!N8*'QLD Apr 2022'!AE8/100)*'QLD Apr 2022'!AR8)),0)</f>
        <v>0</v>
      </c>
      <c r="P14" s="296">
        <f>IF(AND('QLD Apr 2022'!N8&gt;0,'QLD Apr 2022'!O8&gt;0),IF($C$5*F14/'QLD Apr 2022'!AR8&lt;('QLD Apr 2022'!L8+'QLD Apr 2022'!M8+'QLD Apr 2022'!N8),0,IF(($C$5*F14/'QLD Apr 2022'!AR8-'QLD Apr 2022'!L8+'QLD Apr 2022'!M8+'QLD Apr 2022'!N8)&lt;=('QLD Apr 2022'!L8+'QLD Apr 2022'!M8+'QLD Apr 2022'!N8+'QLD Apr 2022'!O8),(($C$5*F14/'QLD Apr 2022'!AR8-('QLD Apr 2022'!L8+'QLD Apr 2022'!M8+'QLD Apr 2022'!N8))*'QLD Apr 2022'!AF8/100)*'QLD Apr 2022'!AR8,('QLD Apr 2022'!O8*'QLD Apr 2022'!AF8/100)*'QLD Apr 2022'!AR8)),0)</f>
        <v>0</v>
      </c>
      <c r="Q14" s="296">
        <f>IF(AND('QLD Apr 2022'!P8&gt;0,'QLD Apr 2022'!P8&gt;0),IF($C$5*F14/'QLD Apr 2022'!AR8&lt;('QLD Apr 2022'!L8+'QLD Apr 2022'!M8+'QLD Apr 2022'!N8+'QLD Apr 2022'!O8),0,IF(($C$5*F14/'QLD Apr 2022'!AR8-'QLD Apr 2022'!L8+'QLD Apr 2022'!M8+'QLD Apr 2022'!N8+'QLD Apr 2022'!O8)&lt;=('QLD Apr 2022'!L8+'QLD Apr 2022'!M8+'QLD Apr 2022'!N8+'QLD Apr 2022'!O8+'QLD Apr 2022'!P8),(($C$5*F14/'QLD Apr 2022'!AR8-('QLD Apr 2022'!L8+'QLD Apr 2022'!M8+'QLD Apr 2022'!N8+'QLD Apr 2022'!O8))*'QLD Apr 2022'!AG8/100)*'QLD Apr 2022'!AR8,('QLD Apr 2022'!P8*'QLD Apr 2022'!AG8/100)*'QLD Apr 2022'!AR8)),0)</f>
        <v>0</v>
      </c>
      <c r="R14" s="296">
        <f>IF(AND('QLD Apr 2022'!P8&gt;0,'QLD Apr 2022'!O8&gt;0),IF(($C$5*F14/'QLD Apr 2022'!AR8&lt;SUM('QLD Apr 2022'!L8:P8)),(0),($C$5*F14/'QLD Apr 2022'!AR8-SUM('QLD Apr 2022'!L8:P8))*'QLD Apr 2022'!AB8/100)* 'QLD Apr 2022'!AR8,IF(AND('QLD Apr 2022'!O8&gt;0,'QLD Apr 2022'!P8=""),IF(($C$5*F14/'QLD Apr 2022'!AR8&lt; SUM('QLD Apr 2022'!L8:O8)),(0),($C$5*F14/'QLD Apr 2022'!AR8-SUM('QLD Apr 2022'!L8:O8))*'QLD Apr 2022'!AG8/100)* 'QLD Apr 2022'!AR8,IF(AND('QLD Apr 2022'!N8&gt;0,'QLD Apr 2022'!O8=""),IF(($C$5*F14/'QLD Apr 2022'!AR8&lt; SUM('QLD Apr 2022'!L8:N8)),(0),($C$5*F14/'QLD Apr 2022'!AR8-SUM('QLD Apr 2022'!L8:N8))*'QLD Apr 2022'!AF8/100)* 'QLD Apr 2022'!AR8,IF(AND('QLD Apr 2022'!M8&gt;0,'QLD Apr 2022'!N8=""),IF(($C$5*F14/'QLD Apr 2022'!AR8&lt;'QLD Apr 2022'!M8+'QLD Apr 2022'!L8),(0),(($C$5*F14/'QLD Apr 2022'!AR8-('QLD Apr 2022'!M8+'QLD Apr 2022'!L8))*'QLD Apr 2022'!AE8/100))*'QLD Apr 2022'!AR8,IF(AND('QLD Apr 2022'!L8&gt;0,'QLD Apr 2022'!M8=""&gt;0),IF(($C$5*F14/'QLD Apr 2022'!AR8&lt;'QLD Apr 2022'!L8),(0),($C$5*F14/'QLD Apr 2022'!AR8-'QLD Apr 2022'!L8)*'QLD Apr 2022'!AD8/100)*'QLD Apr 2022'!AR8,0)))))</f>
        <v>0</v>
      </c>
      <c r="S14" s="298">
        <f t="shared" si="4"/>
        <v>3300</v>
      </c>
      <c r="T14" s="299">
        <f t="shared" si="5"/>
        <v>3560.3445454545454</v>
      </c>
      <c r="U14" s="300">
        <f t="shared" si="6"/>
        <v>3916.3790000000004</v>
      </c>
      <c r="V14" s="114">
        <f>'QLD Apr 2022'!AT8</f>
        <v>0</v>
      </c>
      <c r="W14" s="114">
        <f>'QLD Apr 2022'!AU8</f>
        <v>0</v>
      </c>
      <c r="X14" s="114">
        <f>'QLD Apr 2022'!AV8</f>
        <v>0</v>
      </c>
      <c r="Y14" s="114">
        <f>'QLD Apr 2022'!AW8</f>
        <v>0</v>
      </c>
      <c r="Z14" s="301" t="str">
        <f t="shared" si="7"/>
        <v>No discount</v>
      </c>
      <c r="AA14" s="301" t="str">
        <f t="shared" si="8"/>
        <v>Exclusive</v>
      </c>
      <c r="AB14" s="299">
        <f t="shared" si="0"/>
        <v>3560.3445454545454</v>
      </c>
      <c r="AC14" s="299">
        <f t="shared" si="1"/>
        <v>3560.3445454545454</v>
      </c>
      <c r="AD14" s="302">
        <f t="shared" si="2"/>
        <v>3916.3790000000004</v>
      </c>
      <c r="AE14" s="302">
        <f t="shared" si="2"/>
        <v>3916.3790000000004</v>
      </c>
      <c r="AF14" s="303">
        <f>'QLD Apr 2022'!BF8</f>
        <v>0</v>
      </c>
      <c r="AG14" s="121" t="str">
        <f>'QLD Apr 2022'!BG8</f>
        <v>n</v>
      </c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</row>
    <row r="15" spans="1:48" ht="20" customHeight="1" x14ac:dyDescent="0.2">
      <c r="A15" s="341"/>
      <c r="B15" s="207" t="str">
        <f>'QLD Apr 2022'!F9</f>
        <v>Origin Energy</v>
      </c>
      <c r="C15" s="207" t="str">
        <f>'QLD Apr 2022'!G9</f>
        <v>Business Go</v>
      </c>
      <c r="D15" s="296">
        <f>365*'QLD Apr 2022'!H9/100</f>
        <v>243.55454545454549</v>
      </c>
      <c r="E15" s="297">
        <f>IF('QLD Apr 2022'!AQ9=3,0.5,IF('QLD Apr 2022'!AQ9=2,0.33,0))</f>
        <v>0.5</v>
      </c>
      <c r="F15" s="297">
        <f t="shared" si="3"/>
        <v>0.5</v>
      </c>
      <c r="G15" s="296">
        <f>IF('QLD Apr 2022'!K9="",($C$5*E15/'QLD Apr 2022'!AQ9*'QLD Apr 2022'!W9/100)*'QLD Apr 2022'!AQ9,IF($C$5*E15/'QLD Apr 2022'!AQ9&gt;='QLD Apr 2022'!L9,('QLD Apr 2022'!L9*'QLD Apr 2022'!W9/100)*'QLD Apr 2022'!AQ9,($C$5*E15/'QLD Apr 2022'!AQ9*'QLD Apr 2022'!W9/100)*'QLD Apr 2022'!AQ9))</f>
        <v>1381.090909090909</v>
      </c>
      <c r="H15" s="296">
        <f>IF(AND('QLD Apr 2022'!L9&gt;0,'QLD Apr 2022'!M9&gt;0),IF($C$5*E15/'QLD Apr 2022'!AQ9&lt;'QLD Apr 2022'!L9,0,IF(($C$5*E15/'QLD Apr 2022'!AQ9-'QLD Apr 2022'!L9)&lt;=('QLD Apr 2022'!M9+'QLD Apr 2022'!L9),((($C$5*E15/'QLD Apr 2022'!AQ9-'QLD Apr 2022'!L9)*'QLD Apr 2022'!X9/100))*'QLD Apr 2022'!AQ9,((('QLD Apr 2022'!M9)*'QLD Apr 2022'!X9/100)*'QLD Apr 2022'!AQ9))),0)</f>
        <v>473.45454545454561</v>
      </c>
      <c r="I15" s="296">
        <f>IF(AND('QLD Apr 2022'!M9&gt;0,'QLD Apr 2022'!N9&gt;0),IF($C$5*E15/'QLD Apr 2022'!AQ9&lt;('QLD Apr 2022'!L9+'QLD Apr 2022'!M9),0,IF(($C$5*E15/'QLD Apr 2022'!AQ9-'QLD Apr 2022'!L9+'QLD Apr 2022'!M9)&lt;=('QLD Apr 2022'!L9+'QLD Apr 2022'!M9+'QLD Apr 2022'!N9),((($C$5*E15/'QLD Apr 2022'!AQ9-('QLD Apr 2022'!L9+'QLD Apr 2022'!M9))*'QLD Apr 2022'!Y9/100))*'QLD Apr 2022'!AQ9,('QLD Apr 2022'!N9*'QLD Apr 2022'!Y9/100)*'QLD Apr 2022'!AQ9)),0)</f>
        <v>0</v>
      </c>
      <c r="J15" s="296">
        <f>IF(AND('QLD Apr 2022'!N9&gt;0,'QLD Apr 2022'!O9&gt;0),IF($C$5*E15/'QLD Apr 2022'!AQ9&lt;('QLD Apr 2022'!L9+'QLD Apr 2022'!M9+'QLD Apr 2022'!N9),0,IF(($C$5*E15/'QLD Apr 2022'!AQ9-'QLD Apr 2022'!L9+'QLD Apr 2022'!M9+'QLD Apr 2022'!N9)&lt;=('QLD Apr 2022'!L9+'QLD Apr 2022'!M9+'QLD Apr 2022'!N9+'QLD Apr 2022'!O9),(($C$5*E15/'QLD Apr 2022'!AQ9-('QLD Apr 2022'!L9+'QLD Apr 2022'!M9+'QLD Apr 2022'!N9))*'QLD Apr 2022'!Z9/100)*'QLD Apr 2022'!AQ9,('QLD Apr 2022'!O9*'QLD Apr 2022'!Z9/100)*'QLD Apr 2022'!AQ9)),0)</f>
        <v>0</v>
      </c>
      <c r="K15" s="296">
        <f>IF(AND('QLD Apr 2022'!O9&gt;0,'QLD Apr 2022'!P9&gt;0),IF($C$5*E15/'QLD Apr 2022'!AQ9&lt;('QLD Apr 2022'!L9+'QLD Apr 2022'!M9+'QLD Apr 2022'!N9+'QLD Apr 2022'!O9),0,IF(($C$5*E15/'QLD Apr 2022'!AQ9-'QLD Apr 2022'!L9+'QLD Apr 2022'!M9+'QLD Apr 2022'!N9+'QLD Apr 2022'!O9)&lt;=('QLD Apr 2022'!L9+'QLD Apr 2022'!M9+'QLD Apr 2022'!N9+'QLD Apr 2022'!O9+'QLD Apr 2022'!P9),(($C$5*E15/'QLD Apr 2022'!AQ9-('QLD Apr 2022'!L9+'QLD Apr 2022'!M9+'QLD Apr 2022'!N9+'QLD Apr 2022'!O9))*'QLD Apr 2022'!AA9/100)*'QLD Apr 2022'!AQ9,('QLD Apr 2022'!P9*'QLD Apr 2022'!AA9/100)*'QLD Apr 2022'!AQ9)),0)</f>
        <v>0</v>
      </c>
      <c r="L15" s="296">
        <f>IF(AND('QLD Apr 2022'!P9&gt;0,'QLD Apr 2022'!O9&gt;0),IF(($C$5*E15/'QLD Apr 2022'!AQ9&lt;SUM('QLD Apr 2022'!L9:P9)),(0),($C$5*E15/'QLD Apr 2022'!AQ9-SUM('QLD Apr 2022'!L9:P9))*'QLD Apr 2022'!AB9/100)* 'QLD Apr 2022'!AQ9,IF(AND('QLD Apr 2022'!O9&gt;0,'QLD Apr 2022'!P9=""),IF(($C$5*E15/'QLD Apr 2022'!AQ9&lt; SUM('QLD Apr 2022'!L9:O9)),(0),($C$5*E15/'QLD Apr 2022'!AQ9-SUM('QLD Apr 2022'!L9:O9))*'QLD Apr 2022'!AA9/100)* 'QLD Apr 2022'!AQ9,IF(AND('QLD Apr 2022'!N9&gt;0,'QLD Apr 2022'!O9=""),IF(($C$5*E15/'QLD Apr 2022'!AQ9&lt; SUM('QLD Apr 2022'!L9:N9)),(0),($C$5*E15/'QLD Apr 2022'!AQ9-SUM('QLD Apr 2022'!L9:N9))*'QLD Apr 2022'!Z9/100)* 'QLD Apr 2022'!AQ9,IF(AND('QLD Apr 2022'!M9&gt;0,'QLD Apr 2022'!N9=""),IF(($C$5*E15/'QLD Apr 2022'!AQ9&lt;'QLD Apr 2022'!M9+'QLD Apr 2022'!L9),(0),(($C$5*E15/'QLD Apr 2022'!AQ9-('QLD Apr 2022'!M9+'QLD Apr 2022'!L9))*'QLD Apr 2022'!Y9/100))*'QLD Apr 2022'!AQ9,IF(AND('QLD Apr 2022'!L9&gt;0,'QLD Apr 2022'!M9=""&gt;0),IF(($C$5*E15/'QLD Apr 2022'!AQ9&lt;'QLD Apr 2022'!L9),(0),($C$5*E15/'QLD Apr 2022'!AQ9-'QLD Apr 2022'!L9)*'QLD Apr 2022'!X9/100)*'QLD Apr 2022'!AQ9,0)))))</f>
        <v>0</v>
      </c>
      <c r="M15" s="296">
        <f>IF('QLD Apr 2022'!K9="",($C$5*F15/'QLD Apr 2022'!AR9*'QLD Apr 2022'!AC9/100)*'QLD Apr 2022'!AR9,IF($C$5*F15/'QLD Apr 2022'!AR9&gt;='QLD Apr 2022'!L9,('QLD Apr 2022'!L9*'QLD Apr 2022'!AC9/100)*'QLD Apr 2022'!AR9,($C$5*F15/'QLD Apr 2022'!AR9*'QLD Apr 2022'!AC9/100)*'QLD Apr 2022'!AR9))</f>
        <v>1381.090909090909</v>
      </c>
      <c r="N15" s="296">
        <f>IF(AND('QLD Apr 2022'!L9&gt;0,'QLD Apr 2022'!M9&gt;0),IF($C$5*F15/'QLD Apr 2022'!AR9&lt;'QLD Apr 2022'!L9,0,IF(($C$5*F15/'QLD Apr 2022'!AR9-'QLD Apr 2022'!L9)&lt;=('QLD Apr 2022'!M9+'QLD Apr 2022'!L9),((($C$5*F15/'QLD Apr 2022'!AR9-'QLD Apr 2022'!L9)*'QLD Apr 2022'!AD9/100))*'QLD Apr 2022'!AR9,((('QLD Apr 2022'!M9)*'QLD Apr 2022'!AD9/100)*'QLD Apr 2022'!AR9))),0)</f>
        <v>473.45454545454561</v>
      </c>
      <c r="O15" s="296">
        <f>IF(AND('QLD Apr 2022'!M9&gt;0,'QLD Apr 2022'!N9&gt;0),IF($C$5*F15/'QLD Apr 2022'!AR9&lt;('QLD Apr 2022'!L9+'QLD Apr 2022'!M9),0,IF(($C$5*F15/'QLD Apr 2022'!AR9-'QLD Apr 2022'!L9+'QLD Apr 2022'!M9)&lt;=('QLD Apr 2022'!L9+'QLD Apr 2022'!M9+'QLD Apr 2022'!N9),((($C$5*F15/'QLD Apr 2022'!AR9-('QLD Apr 2022'!L9+'QLD Apr 2022'!M9))*'QLD Apr 2022'!AE9/100))*'QLD Apr 2022'!AR9,('QLD Apr 2022'!N9*'QLD Apr 2022'!AE9/100)*'QLD Apr 2022'!AR9)),0)</f>
        <v>0</v>
      </c>
      <c r="P15" s="296">
        <f>IF(AND('QLD Apr 2022'!N9&gt;0,'QLD Apr 2022'!O9&gt;0),IF($C$5*F15/'QLD Apr 2022'!AR9&lt;('QLD Apr 2022'!L9+'QLD Apr 2022'!M9+'QLD Apr 2022'!N9),0,IF(($C$5*F15/'QLD Apr 2022'!AR9-'QLD Apr 2022'!L9+'QLD Apr 2022'!M9+'QLD Apr 2022'!N9)&lt;=('QLD Apr 2022'!L9+'QLD Apr 2022'!M9+'QLD Apr 2022'!N9+'QLD Apr 2022'!O9),(($C$5*F15/'QLD Apr 2022'!AR9-('QLD Apr 2022'!L9+'QLD Apr 2022'!M9+'QLD Apr 2022'!N9))*'QLD Apr 2022'!AF9/100)*'QLD Apr 2022'!AR9,('QLD Apr 2022'!O9*'QLD Apr 2022'!AF9/100)*'QLD Apr 2022'!AR9)),0)</f>
        <v>0</v>
      </c>
      <c r="Q15" s="296">
        <f>IF(AND('QLD Apr 2022'!P9&gt;0,'QLD Apr 2022'!P9&gt;0),IF($C$5*F15/'QLD Apr 2022'!AR9&lt;('QLD Apr 2022'!L9+'QLD Apr 2022'!M9+'QLD Apr 2022'!N9+'QLD Apr 2022'!O9),0,IF(($C$5*F15/'QLD Apr 2022'!AR9-'QLD Apr 2022'!L9+'QLD Apr 2022'!M9+'QLD Apr 2022'!N9+'QLD Apr 2022'!O9)&lt;=('QLD Apr 2022'!L9+'QLD Apr 2022'!M9+'QLD Apr 2022'!N9+'QLD Apr 2022'!O9+'QLD Apr 2022'!P9),(($C$5*F15/'QLD Apr 2022'!AR9-('QLD Apr 2022'!L9+'QLD Apr 2022'!M9+'QLD Apr 2022'!N9+'QLD Apr 2022'!O9))*'QLD Apr 2022'!AG9/100)*'QLD Apr 2022'!AR9,('QLD Apr 2022'!P9*'QLD Apr 2022'!AG9/100)*'QLD Apr 2022'!AR9)),0)</f>
        <v>0</v>
      </c>
      <c r="R15" s="296">
        <f>IF(AND('QLD Apr 2022'!P9&gt;0,'QLD Apr 2022'!O9&gt;0),IF(($C$5*F15/'QLD Apr 2022'!AR9&lt;SUM('QLD Apr 2022'!L9:P9)),(0),($C$5*F15/'QLD Apr 2022'!AR9-SUM('QLD Apr 2022'!L9:P9))*'QLD Apr 2022'!AB9/100)* 'QLD Apr 2022'!AR9,IF(AND('QLD Apr 2022'!O9&gt;0,'QLD Apr 2022'!P9=""),IF(($C$5*F15/'QLD Apr 2022'!AR9&lt; SUM('QLD Apr 2022'!L9:O9)),(0),($C$5*F15/'QLD Apr 2022'!AR9-SUM('QLD Apr 2022'!L9:O9))*'QLD Apr 2022'!AG9/100)* 'QLD Apr 2022'!AR9,IF(AND('QLD Apr 2022'!N9&gt;0,'QLD Apr 2022'!O9=""),IF(($C$5*F15/'QLD Apr 2022'!AR9&lt; SUM('QLD Apr 2022'!L9:N9)),(0),($C$5*F15/'QLD Apr 2022'!AR9-SUM('QLD Apr 2022'!L9:N9))*'QLD Apr 2022'!AF9/100)* 'QLD Apr 2022'!AR9,IF(AND('QLD Apr 2022'!M9&gt;0,'QLD Apr 2022'!N9=""),IF(($C$5*F15/'QLD Apr 2022'!AR9&lt;'QLD Apr 2022'!M9+'QLD Apr 2022'!L9),(0),(($C$5*F15/'QLD Apr 2022'!AR9-('QLD Apr 2022'!M9+'QLD Apr 2022'!L9))*'QLD Apr 2022'!AE9/100))*'QLD Apr 2022'!AR9,IF(AND('QLD Apr 2022'!L9&gt;0,'QLD Apr 2022'!M9=""&gt;0),IF(($C$5*F15/'QLD Apr 2022'!AR9&lt;'QLD Apr 2022'!L9),(0),($C$5*F15/'QLD Apr 2022'!AR9-'QLD Apr 2022'!L9)*'QLD Apr 2022'!AD9/100)*'QLD Apr 2022'!AR9,0)))))</f>
        <v>0</v>
      </c>
      <c r="S15" s="298">
        <f t="shared" si="4"/>
        <v>3709.090909090909</v>
      </c>
      <c r="T15" s="299">
        <f t="shared" si="5"/>
        <v>3952.6454545454544</v>
      </c>
      <c r="U15" s="300">
        <f t="shared" si="6"/>
        <v>4347.91</v>
      </c>
      <c r="V15" s="114">
        <f>'QLD Apr 2022'!AT9</f>
        <v>0</v>
      </c>
      <c r="W15" s="114">
        <f>'QLD Apr 2022'!AU9</f>
        <v>0</v>
      </c>
      <c r="X15" s="114">
        <f>'QLD Apr 2022'!AV9</f>
        <v>0</v>
      </c>
      <c r="Y15" s="114">
        <f>'QLD Apr 2022'!AW9</f>
        <v>0</v>
      </c>
      <c r="Z15" s="301" t="str">
        <f t="shared" si="7"/>
        <v>No discount</v>
      </c>
      <c r="AA15" s="301" t="str">
        <f t="shared" si="8"/>
        <v>Inclusive</v>
      </c>
      <c r="AB15" s="299">
        <f t="shared" si="0"/>
        <v>3952.645454545454</v>
      </c>
      <c r="AC15" s="299">
        <f t="shared" si="1"/>
        <v>3952.645454545454</v>
      </c>
      <c r="AD15" s="302">
        <f t="shared" si="2"/>
        <v>4347.91</v>
      </c>
      <c r="AE15" s="302">
        <f t="shared" si="2"/>
        <v>4347.91</v>
      </c>
      <c r="AF15" s="303">
        <f>'QLD Apr 2022'!BF9</f>
        <v>12</v>
      </c>
      <c r="AG15" s="121" t="str">
        <f>'QLD Apr 2022'!BG9</f>
        <v>y</v>
      </c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</row>
    <row r="16" spans="1:48" ht="20" customHeight="1" x14ac:dyDescent="0.2">
      <c r="A16" s="341"/>
      <c r="B16" s="207" t="str">
        <f>'QLD Apr 2022'!F10</f>
        <v>Red Energy</v>
      </c>
      <c r="C16" s="207" t="str">
        <f>'QLD Apr 2022'!G10</f>
        <v>Business Saver</v>
      </c>
      <c r="D16" s="296">
        <f>365*'QLD Apr 2022'!H10/100</f>
        <v>255.5</v>
      </c>
      <c r="E16" s="297">
        <f>IF('QLD Apr 2022'!AQ10=3,0.5,IF('QLD Apr 2022'!AQ10=2,0.33,0))</f>
        <v>0.5</v>
      </c>
      <c r="F16" s="297">
        <f t="shared" si="3"/>
        <v>0.5</v>
      </c>
      <c r="G16" s="296">
        <f>IF('QLD Apr 2022'!K10="",($C$5*E16/'QLD Apr 2022'!AQ10*'QLD Apr 2022'!W10/100)*'QLD Apr 2022'!AQ10,IF($C$5*E16/'QLD Apr 2022'!AQ10&gt;='QLD Apr 2022'!L10,('QLD Apr 2022'!L10*'QLD Apr 2022'!W10/100)*'QLD Apr 2022'!AQ10,($C$5*E16/'QLD Apr 2022'!AQ10*'QLD Apr 2022'!W10/100)*'QLD Apr 2022'!AQ10))</f>
        <v>1260</v>
      </c>
      <c r="H16" s="296">
        <f>IF(AND('QLD Apr 2022'!L10&gt;0,'QLD Apr 2022'!M10&gt;0),IF($C$5*E16/'QLD Apr 2022'!AQ10&lt;'QLD Apr 2022'!L10,0,IF(($C$5*E16/'QLD Apr 2022'!AQ10-'QLD Apr 2022'!L10)&lt;=('QLD Apr 2022'!M10+'QLD Apr 2022'!L10),((($C$5*E16/'QLD Apr 2022'!AQ10-'QLD Apr 2022'!L10)*'QLD Apr 2022'!X10/100))*'QLD Apr 2022'!AQ10,((('QLD Apr 2022'!M10)*'QLD Apr 2022'!X10/100)*'QLD Apr 2022'!AQ10))),0)</f>
        <v>441.63636363636374</v>
      </c>
      <c r="I16" s="296">
        <f>IF(AND('QLD Apr 2022'!M10&gt;0,'QLD Apr 2022'!N10&gt;0),IF($C$5*E16/'QLD Apr 2022'!AQ10&lt;('QLD Apr 2022'!L10+'QLD Apr 2022'!M10),0,IF(($C$5*E16/'QLD Apr 2022'!AQ10-'QLD Apr 2022'!L10+'QLD Apr 2022'!M10)&lt;=('QLD Apr 2022'!L10+'QLD Apr 2022'!M10+'QLD Apr 2022'!N10),((($C$5*E16/'QLD Apr 2022'!AQ10-('QLD Apr 2022'!L10+'QLD Apr 2022'!M10))*'QLD Apr 2022'!Y10/100))*'QLD Apr 2022'!AQ10,('QLD Apr 2022'!N10*'QLD Apr 2022'!Y10/100)*'QLD Apr 2022'!AQ10)),0)</f>
        <v>0</v>
      </c>
      <c r="J16" s="296">
        <f>IF(AND('QLD Apr 2022'!N10&gt;0,'QLD Apr 2022'!O10&gt;0),IF($C$5*E16/'QLD Apr 2022'!AQ10&lt;('QLD Apr 2022'!L10+'QLD Apr 2022'!M10+'QLD Apr 2022'!N10),0,IF(($C$5*E16/'QLD Apr 2022'!AQ10-'QLD Apr 2022'!L10+'QLD Apr 2022'!M10+'QLD Apr 2022'!N10)&lt;=('QLD Apr 2022'!L10+'QLD Apr 2022'!M10+'QLD Apr 2022'!N10+'QLD Apr 2022'!O10),(($C$5*E16/'QLD Apr 2022'!AQ10-('QLD Apr 2022'!L10+'QLD Apr 2022'!M10+'QLD Apr 2022'!N10))*'QLD Apr 2022'!Z10/100)*'QLD Apr 2022'!AQ10,('QLD Apr 2022'!O10*'QLD Apr 2022'!Z10/100)*'QLD Apr 2022'!AQ10)),0)</f>
        <v>0</v>
      </c>
      <c r="K16" s="296">
        <f>IF(AND('QLD Apr 2022'!O10&gt;0,'QLD Apr 2022'!P10&gt;0),IF($C$5*E16/'QLD Apr 2022'!AQ10&lt;('QLD Apr 2022'!L10+'QLD Apr 2022'!M10+'QLD Apr 2022'!N10+'QLD Apr 2022'!O10),0,IF(($C$5*E16/'QLD Apr 2022'!AQ10-'QLD Apr 2022'!L10+'QLD Apr 2022'!M10+'QLD Apr 2022'!N10+'QLD Apr 2022'!O10)&lt;=('QLD Apr 2022'!L10+'QLD Apr 2022'!M10+'QLD Apr 2022'!N10+'QLD Apr 2022'!O10+'QLD Apr 2022'!P10),(($C$5*E16/'QLD Apr 2022'!AQ10-('QLD Apr 2022'!L10+'QLD Apr 2022'!M10+'QLD Apr 2022'!N10+'QLD Apr 2022'!O10))*'QLD Apr 2022'!AA10/100)*'QLD Apr 2022'!AQ10,('QLD Apr 2022'!P10*'QLD Apr 2022'!AA10/100)*'QLD Apr 2022'!AQ10)),0)</f>
        <v>0</v>
      </c>
      <c r="L16" s="296">
        <f>IF(AND('QLD Apr 2022'!P10&gt;0,'QLD Apr 2022'!O10&gt;0),IF(($C$5*E16/'QLD Apr 2022'!AQ10&lt;SUM('QLD Apr 2022'!L10:P10)),(0),($C$5*E16/'QLD Apr 2022'!AQ10-SUM('QLD Apr 2022'!L10:P10))*'QLD Apr 2022'!AB10/100)* 'QLD Apr 2022'!AQ10,IF(AND('QLD Apr 2022'!O10&gt;0,'QLD Apr 2022'!P10=""),IF(($C$5*E16/'QLD Apr 2022'!AQ10&lt; SUM('QLD Apr 2022'!L10:O10)),(0),($C$5*E16/'QLD Apr 2022'!AQ10-SUM('QLD Apr 2022'!L10:O10))*'QLD Apr 2022'!AA10/100)* 'QLD Apr 2022'!AQ10,IF(AND('QLD Apr 2022'!N10&gt;0,'QLD Apr 2022'!O10=""),IF(($C$5*E16/'QLD Apr 2022'!AQ10&lt; SUM('QLD Apr 2022'!L10:N10)),(0),($C$5*E16/'QLD Apr 2022'!AQ10-SUM('QLD Apr 2022'!L10:N10))*'QLD Apr 2022'!Z10/100)* 'QLD Apr 2022'!AQ10,IF(AND('QLD Apr 2022'!M10&gt;0,'QLD Apr 2022'!N10=""),IF(($C$5*E16/'QLD Apr 2022'!AQ10&lt;'QLD Apr 2022'!M10+'QLD Apr 2022'!L10),(0),(($C$5*E16/'QLD Apr 2022'!AQ10-('QLD Apr 2022'!M10+'QLD Apr 2022'!L10))*'QLD Apr 2022'!Y10/100))*'QLD Apr 2022'!AQ10,IF(AND('QLD Apr 2022'!L10&gt;0,'QLD Apr 2022'!M10=""&gt;0),IF(($C$5*E16/'QLD Apr 2022'!AQ10&lt;'QLD Apr 2022'!L10),(0),($C$5*E16/'QLD Apr 2022'!AQ10-'QLD Apr 2022'!L10)*'QLD Apr 2022'!X10/100)*'QLD Apr 2022'!AQ10,0)))))</f>
        <v>0</v>
      </c>
      <c r="M16" s="296">
        <f>IF('QLD Apr 2022'!K10="",($C$5*F16/'QLD Apr 2022'!AR10*'QLD Apr 2022'!AC10/100)*'QLD Apr 2022'!AR10,IF($C$5*F16/'QLD Apr 2022'!AR10&gt;='QLD Apr 2022'!L10,('QLD Apr 2022'!L10*'QLD Apr 2022'!AC10/100)*'QLD Apr 2022'!AR10,($C$5*F16/'QLD Apr 2022'!AR10*'QLD Apr 2022'!AC10/100)*'QLD Apr 2022'!AR10))</f>
        <v>1260</v>
      </c>
      <c r="N16" s="296">
        <f>IF(AND('QLD Apr 2022'!L10&gt;0,'QLD Apr 2022'!M10&gt;0),IF($C$5*F16/'QLD Apr 2022'!AR10&lt;'QLD Apr 2022'!L10,0,IF(($C$5*F16/'QLD Apr 2022'!AR10-'QLD Apr 2022'!L10)&lt;=('QLD Apr 2022'!M10+'QLD Apr 2022'!L10),((($C$5*F16/'QLD Apr 2022'!AR10-'QLD Apr 2022'!L10)*'QLD Apr 2022'!AD10/100))*'QLD Apr 2022'!AR10,((('QLD Apr 2022'!M10)*'QLD Apr 2022'!AD10/100)*'QLD Apr 2022'!AR10))),0)</f>
        <v>441.63636363636374</v>
      </c>
      <c r="O16" s="296">
        <f>IF(AND('QLD Apr 2022'!M10&gt;0,'QLD Apr 2022'!N10&gt;0),IF($C$5*F16/'QLD Apr 2022'!AR10&lt;('QLD Apr 2022'!L10+'QLD Apr 2022'!M10),0,IF(($C$5*F16/'QLD Apr 2022'!AR10-'QLD Apr 2022'!L10+'QLD Apr 2022'!M10)&lt;=('QLD Apr 2022'!L10+'QLD Apr 2022'!M10+'QLD Apr 2022'!N10),((($C$5*F16/'QLD Apr 2022'!AR10-('QLD Apr 2022'!L10+'QLD Apr 2022'!M10))*'QLD Apr 2022'!AE10/100))*'QLD Apr 2022'!AR10,('QLD Apr 2022'!N10*'QLD Apr 2022'!AE10/100)*'QLD Apr 2022'!AR10)),0)</f>
        <v>0</v>
      </c>
      <c r="P16" s="296">
        <f>IF(AND('QLD Apr 2022'!N10&gt;0,'QLD Apr 2022'!O10&gt;0),IF($C$5*F16/'QLD Apr 2022'!AR10&lt;('QLD Apr 2022'!L10+'QLD Apr 2022'!M10+'QLD Apr 2022'!N10),0,IF(($C$5*F16/'QLD Apr 2022'!AR10-'QLD Apr 2022'!L10+'QLD Apr 2022'!M10+'QLD Apr 2022'!N10)&lt;=('QLD Apr 2022'!L10+'QLD Apr 2022'!M10+'QLD Apr 2022'!N10+'QLD Apr 2022'!O10),(($C$5*F16/'QLD Apr 2022'!AR10-('QLD Apr 2022'!L10+'QLD Apr 2022'!M10+'QLD Apr 2022'!N10))*'QLD Apr 2022'!AF10/100)*'QLD Apr 2022'!AR10,('QLD Apr 2022'!O10*'QLD Apr 2022'!AF10/100)*'QLD Apr 2022'!AR10)),0)</f>
        <v>0</v>
      </c>
      <c r="Q16" s="296">
        <f>IF(AND('QLD Apr 2022'!P10&gt;0,'QLD Apr 2022'!P10&gt;0),IF($C$5*F16/'QLD Apr 2022'!AR10&lt;('QLD Apr 2022'!L10+'QLD Apr 2022'!M10+'QLD Apr 2022'!N10+'QLD Apr 2022'!O10),0,IF(($C$5*F16/'QLD Apr 2022'!AR10-'QLD Apr 2022'!L10+'QLD Apr 2022'!M10+'QLD Apr 2022'!N10+'QLD Apr 2022'!O10)&lt;=('QLD Apr 2022'!L10+'QLD Apr 2022'!M10+'QLD Apr 2022'!N10+'QLD Apr 2022'!O10+'QLD Apr 2022'!P10),(($C$5*F16/'QLD Apr 2022'!AR10-('QLD Apr 2022'!L10+'QLD Apr 2022'!M10+'QLD Apr 2022'!N10+'QLD Apr 2022'!O10))*'QLD Apr 2022'!AG10/100)*'QLD Apr 2022'!AR10,('QLD Apr 2022'!P10*'QLD Apr 2022'!AG10/100)*'QLD Apr 2022'!AR10)),0)</f>
        <v>0</v>
      </c>
      <c r="R16" s="296">
        <f>IF(AND('QLD Apr 2022'!P10&gt;0,'QLD Apr 2022'!O10&gt;0),IF(($C$5*F16/'QLD Apr 2022'!AR10&lt;SUM('QLD Apr 2022'!L10:P10)),(0),($C$5*F16/'QLD Apr 2022'!AR10-SUM('QLD Apr 2022'!L10:P10))*'QLD Apr 2022'!AB10/100)* 'QLD Apr 2022'!AR10,IF(AND('QLD Apr 2022'!O10&gt;0,'QLD Apr 2022'!P10=""),IF(($C$5*F16/'QLD Apr 2022'!AR10&lt; SUM('QLD Apr 2022'!L10:O10)),(0),($C$5*F16/'QLD Apr 2022'!AR10-SUM('QLD Apr 2022'!L10:O10))*'QLD Apr 2022'!AG10/100)* 'QLD Apr 2022'!AR10,IF(AND('QLD Apr 2022'!N10&gt;0,'QLD Apr 2022'!O10=""),IF(($C$5*F16/'QLD Apr 2022'!AR10&lt; SUM('QLD Apr 2022'!L10:N10)),(0),($C$5*F16/'QLD Apr 2022'!AR10-SUM('QLD Apr 2022'!L10:N10))*'QLD Apr 2022'!AF10/100)* 'QLD Apr 2022'!AR10,IF(AND('QLD Apr 2022'!M10&gt;0,'QLD Apr 2022'!N10=""),IF(($C$5*F16/'QLD Apr 2022'!AR10&lt;'QLD Apr 2022'!M10+'QLD Apr 2022'!L10),(0),(($C$5*F16/'QLD Apr 2022'!AR10-('QLD Apr 2022'!M10+'QLD Apr 2022'!L10))*'QLD Apr 2022'!AE10/100))*'QLD Apr 2022'!AR10,IF(AND('QLD Apr 2022'!L10&gt;0,'QLD Apr 2022'!M10=""&gt;0),IF(($C$5*F16/'QLD Apr 2022'!AR10&lt;'QLD Apr 2022'!L10),(0),($C$5*F16/'QLD Apr 2022'!AR10-'QLD Apr 2022'!L10)*'QLD Apr 2022'!AD10/100)*'QLD Apr 2022'!AR10,0)))))</f>
        <v>0</v>
      </c>
      <c r="S16" s="298">
        <f t="shared" si="4"/>
        <v>3403.2727272727279</v>
      </c>
      <c r="T16" s="299">
        <f t="shared" si="5"/>
        <v>3658.7727272727279</v>
      </c>
      <c r="U16" s="300">
        <f t="shared" si="6"/>
        <v>4024.650000000001</v>
      </c>
      <c r="V16" s="114">
        <f>'QLD Apr 2022'!AT10</f>
        <v>0</v>
      </c>
      <c r="W16" s="114">
        <f>'QLD Apr 2022'!AU10</f>
        <v>0</v>
      </c>
      <c r="X16" s="114">
        <f>'QLD Apr 2022'!AV10</f>
        <v>0</v>
      </c>
      <c r="Y16" s="114">
        <f>'QLD Apr 2022'!AW10</f>
        <v>0</v>
      </c>
      <c r="Z16" s="301" t="str">
        <f t="shared" si="7"/>
        <v>No discount</v>
      </c>
      <c r="AA16" s="301" t="str">
        <f t="shared" si="8"/>
        <v>Inclusive</v>
      </c>
      <c r="AB16" s="299">
        <f t="shared" si="0"/>
        <v>3658.7727272727279</v>
      </c>
      <c r="AC16" s="299">
        <f t="shared" si="1"/>
        <v>3658.7727272727279</v>
      </c>
      <c r="AD16" s="302">
        <f t="shared" si="2"/>
        <v>4024.650000000001</v>
      </c>
      <c r="AE16" s="302">
        <f t="shared" si="2"/>
        <v>4024.650000000001</v>
      </c>
      <c r="AF16" s="303">
        <f>'QLD Apr 2022'!BF10</f>
        <v>0</v>
      </c>
      <c r="AG16" s="121" t="str">
        <f>'QLD Apr 2022'!BG10</f>
        <v>n</v>
      </c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</row>
    <row r="17" spans="1:48" ht="20" customHeight="1" x14ac:dyDescent="0.2">
      <c r="A17" s="341"/>
      <c r="B17" s="207" t="str">
        <f>'QLD Apr 2022'!F11</f>
        <v>Covau</v>
      </c>
      <c r="C17" s="207" t="str">
        <f>'QLD Apr 2022'!G11</f>
        <v>Freedom</v>
      </c>
      <c r="D17" s="296">
        <f>365*'QLD Apr 2022'!H11/100</f>
        <v>239.90454545454543</v>
      </c>
      <c r="E17" s="297">
        <f>IF('QLD Apr 2022'!AQ11=3,0.5,IF('QLD Apr 2022'!AQ11=2,0.33,0))</f>
        <v>0.5</v>
      </c>
      <c r="F17" s="297">
        <f t="shared" si="3"/>
        <v>0.5</v>
      </c>
      <c r="G17" s="296">
        <f>IF('QLD Apr 2022'!K11="",($C$5*E17/'QLD Apr 2022'!AQ11*'QLD Apr 2022'!W11/100)*'QLD Apr 2022'!AQ11,IF($C$5*E17/'QLD Apr 2022'!AQ11&gt;='QLD Apr 2022'!L11,('QLD Apr 2022'!L11*'QLD Apr 2022'!W11/100)*'QLD Apr 2022'!AQ11,($C$5*E17/'QLD Apr 2022'!AQ11*'QLD Apr 2022'!W11/100)*'QLD Apr 2022'!AQ11))</f>
        <v>1675.6363636363635</v>
      </c>
      <c r="H17" s="296">
        <f>IF(AND('QLD Apr 2022'!L11&gt;0,'QLD Apr 2022'!M11&gt;0),IF($C$5*E17/'QLD Apr 2022'!AQ11&lt;'QLD Apr 2022'!L11,0,IF(($C$5*E17/'QLD Apr 2022'!AQ11-'QLD Apr 2022'!L11)&lt;=('QLD Apr 2022'!M11+'QLD Apr 2022'!L11),((($C$5*E17/'QLD Apr 2022'!AQ11-'QLD Apr 2022'!L11)*'QLD Apr 2022'!X11/100))*'QLD Apr 2022'!AQ11,((('QLD Apr 2022'!M11)*'QLD Apr 2022'!X11/100)*'QLD Apr 2022'!AQ11))),0)</f>
        <v>574.00000000000011</v>
      </c>
      <c r="I17" s="296">
        <f>IF(AND('QLD Apr 2022'!M11&gt;0,'QLD Apr 2022'!N11&gt;0),IF($C$5*E17/'QLD Apr 2022'!AQ11&lt;('QLD Apr 2022'!L11+'QLD Apr 2022'!M11),0,IF(($C$5*E17/'QLD Apr 2022'!AQ11-'QLD Apr 2022'!L11+'QLD Apr 2022'!M11)&lt;=('QLD Apr 2022'!L11+'QLD Apr 2022'!M11+'QLD Apr 2022'!N11),((($C$5*E17/'QLD Apr 2022'!AQ11-('QLD Apr 2022'!L11+'QLD Apr 2022'!M11))*'QLD Apr 2022'!Y11/100))*'QLD Apr 2022'!AQ11,('QLD Apr 2022'!N11*'QLD Apr 2022'!Y11/100)*'QLD Apr 2022'!AQ11)),0)</f>
        <v>0</v>
      </c>
      <c r="J17" s="296">
        <f>IF(AND('QLD Apr 2022'!N11&gt;0,'QLD Apr 2022'!O11&gt;0),IF($C$5*E17/'QLD Apr 2022'!AQ11&lt;('QLD Apr 2022'!L11+'QLD Apr 2022'!M11+'QLD Apr 2022'!N11),0,IF(($C$5*E17/'QLD Apr 2022'!AQ11-'QLD Apr 2022'!L11+'QLD Apr 2022'!M11+'QLD Apr 2022'!N11)&lt;=('QLD Apr 2022'!L11+'QLD Apr 2022'!M11+'QLD Apr 2022'!N11+'QLD Apr 2022'!O11),(($C$5*E17/'QLD Apr 2022'!AQ11-('QLD Apr 2022'!L11+'QLD Apr 2022'!M11+'QLD Apr 2022'!N11))*'QLD Apr 2022'!Z11/100)*'QLD Apr 2022'!AQ11,('QLD Apr 2022'!O11*'QLD Apr 2022'!Z11/100)*'QLD Apr 2022'!AQ11)),0)</f>
        <v>0</v>
      </c>
      <c r="K17" s="296">
        <f>IF(AND('QLD Apr 2022'!O11&gt;0,'QLD Apr 2022'!P11&gt;0),IF($C$5*E17/'QLD Apr 2022'!AQ11&lt;('QLD Apr 2022'!L11+'QLD Apr 2022'!M11+'QLD Apr 2022'!N11+'QLD Apr 2022'!O11),0,IF(($C$5*E17/'QLD Apr 2022'!AQ11-'QLD Apr 2022'!L11+'QLD Apr 2022'!M11+'QLD Apr 2022'!N11+'QLD Apr 2022'!O11)&lt;=('QLD Apr 2022'!L11+'QLD Apr 2022'!M11+'QLD Apr 2022'!N11+'QLD Apr 2022'!O11+'QLD Apr 2022'!P11),(($C$5*E17/'QLD Apr 2022'!AQ11-('QLD Apr 2022'!L11+'QLD Apr 2022'!M11+'QLD Apr 2022'!N11+'QLD Apr 2022'!O11))*'QLD Apr 2022'!AA11/100)*'QLD Apr 2022'!AQ11,('QLD Apr 2022'!P11*'QLD Apr 2022'!AA11/100)*'QLD Apr 2022'!AQ11)),0)</f>
        <v>0</v>
      </c>
      <c r="L17" s="296">
        <f>IF(AND('QLD Apr 2022'!P11&gt;0,'QLD Apr 2022'!O11&gt;0),IF(($C$5*E17/'QLD Apr 2022'!AQ11&lt;SUM('QLD Apr 2022'!L11:P11)),(0),($C$5*E17/'QLD Apr 2022'!AQ11-SUM('QLD Apr 2022'!L11:P11))*'QLD Apr 2022'!AB11/100)* 'QLD Apr 2022'!AQ11,IF(AND('QLD Apr 2022'!O11&gt;0,'QLD Apr 2022'!P11=""),IF(($C$5*E17/'QLD Apr 2022'!AQ11&lt; SUM('QLD Apr 2022'!L11:O11)),(0),($C$5*E17/'QLD Apr 2022'!AQ11-SUM('QLD Apr 2022'!L11:O11))*'QLD Apr 2022'!AA11/100)* 'QLD Apr 2022'!AQ11,IF(AND('QLD Apr 2022'!N11&gt;0,'QLD Apr 2022'!O11=""),IF(($C$5*E17/'QLD Apr 2022'!AQ11&lt; SUM('QLD Apr 2022'!L11:N11)),(0),($C$5*E17/'QLD Apr 2022'!AQ11-SUM('QLD Apr 2022'!L11:N11))*'QLD Apr 2022'!Z11/100)* 'QLD Apr 2022'!AQ11,IF(AND('QLD Apr 2022'!M11&gt;0,'QLD Apr 2022'!N11=""),IF(($C$5*E17/'QLD Apr 2022'!AQ11&lt;'QLD Apr 2022'!M11+'QLD Apr 2022'!L11),(0),(($C$5*E17/'QLD Apr 2022'!AQ11-('QLD Apr 2022'!M11+'QLD Apr 2022'!L11))*'QLD Apr 2022'!Y11/100))*'QLD Apr 2022'!AQ11,IF(AND('QLD Apr 2022'!L11&gt;0,'QLD Apr 2022'!M11=""&gt;0),IF(($C$5*E17/'QLD Apr 2022'!AQ11&lt;'QLD Apr 2022'!L11),(0),($C$5*E17/'QLD Apr 2022'!AQ11-'QLD Apr 2022'!L11)*'QLD Apr 2022'!X11/100)*'QLD Apr 2022'!AQ11,0)))))</f>
        <v>0</v>
      </c>
      <c r="M17" s="296">
        <f>IF('QLD Apr 2022'!K11="",($C$5*F17/'QLD Apr 2022'!AR11*'QLD Apr 2022'!AC11/100)*'QLD Apr 2022'!AR11,IF($C$5*F17/'QLD Apr 2022'!AR11&gt;='QLD Apr 2022'!L11,('QLD Apr 2022'!L11*'QLD Apr 2022'!AC11/100)*'QLD Apr 2022'!AR11,($C$5*F17/'QLD Apr 2022'!AR11*'QLD Apr 2022'!AC11/100)*'QLD Apr 2022'!AR11))</f>
        <v>1675.6363636363635</v>
      </c>
      <c r="N17" s="296">
        <f>IF(AND('QLD Apr 2022'!L11&gt;0,'QLD Apr 2022'!M11&gt;0),IF($C$5*F17/'QLD Apr 2022'!AR11&lt;'QLD Apr 2022'!L11,0,IF(($C$5*F17/'QLD Apr 2022'!AR11-'QLD Apr 2022'!L11)&lt;=('QLD Apr 2022'!M11+'QLD Apr 2022'!L11),((($C$5*F17/'QLD Apr 2022'!AR11-'QLD Apr 2022'!L11)*'QLD Apr 2022'!AD11/100))*'QLD Apr 2022'!AR11,((('QLD Apr 2022'!M11)*'QLD Apr 2022'!AD11/100)*'QLD Apr 2022'!AR11))),0)</f>
        <v>574.00000000000011</v>
      </c>
      <c r="O17" s="296">
        <f>IF(AND('QLD Apr 2022'!M11&gt;0,'QLD Apr 2022'!N11&gt;0),IF($C$5*F17/'QLD Apr 2022'!AR11&lt;('QLD Apr 2022'!L11+'QLD Apr 2022'!M11),0,IF(($C$5*F17/'QLD Apr 2022'!AR11-'QLD Apr 2022'!L11+'QLD Apr 2022'!M11)&lt;=('QLD Apr 2022'!L11+'QLD Apr 2022'!M11+'QLD Apr 2022'!N11),((($C$5*F17/'QLD Apr 2022'!AR11-('QLD Apr 2022'!L11+'QLD Apr 2022'!M11))*'QLD Apr 2022'!AE11/100))*'QLD Apr 2022'!AR11,('QLD Apr 2022'!N11*'QLD Apr 2022'!AE11/100)*'QLD Apr 2022'!AR11)),0)</f>
        <v>0</v>
      </c>
      <c r="P17" s="296">
        <f>IF(AND('QLD Apr 2022'!N11&gt;0,'QLD Apr 2022'!O11&gt;0),IF($C$5*F17/'QLD Apr 2022'!AR11&lt;('QLD Apr 2022'!L11+'QLD Apr 2022'!M11+'QLD Apr 2022'!N11),0,IF(($C$5*F17/'QLD Apr 2022'!AR11-'QLD Apr 2022'!L11+'QLD Apr 2022'!M11+'QLD Apr 2022'!N11)&lt;=('QLD Apr 2022'!L11+'QLD Apr 2022'!M11+'QLD Apr 2022'!N11+'QLD Apr 2022'!O11),(($C$5*F17/'QLD Apr 2022'!AR11-('QLD Apr 2022'!L11+'QLD Apr 2022'!M11+'QLD Apr 2022'!N11))*'QLD Apr 2022'!AF11/100)*'QLD Apr 2022'!AR11,('QLD Apr 2022'!O11*'QLD Apr 2022'!AF11/100)*'QLD Apr 2022'!AR11)),0)</f>
        <v>0</v>
      </c>
      <c r="Q17" s="296">
        <f>IF(AND('QLD Apr 2022'!P11&gt;0,'QLD Apr 2022'!P11&gt;0),IF($C$5*F17/'QLD Apr 2022'!AR11&lt;('QLD Apr 2022'!L11+'QLD Apr 2022'!M11+'QLD Apr 2022'!N11+'QLD Apr 2022'!O11),0,IF(($C$5*F17/'QLD Apr 2022'!AR11-'QLD Apr 2022'!L11+'QLD Apr 2022'!M11+'QLD Apr 2022'!N11+'QLD Apr 2022'!O11)&lt;=('QLD Apr 2022'!L11+'QLD Apr 2022'!M11+'QLD Apr 2022'!N11+'QLD Apr 2022'!O11+'QLD Apr 2022'!P11),(($C$5*F17/'QLD Apr 2022'!AR11-('QLD Apr 2022'!L11+'QLD Apr 2022'!M11+'QLD Apr 2022'!N11+'QLD Apr 2022'!O11))*'QLD Apr 2022'!AG11/100)*'QLD Apr 2022'!AR11,('QLD Apr 2022'!P11*'QLD Apr 2022'!AG11/100)*'QLD Apr 2022'!AR11)),0)</f>
        <v>0</v>
      </c>
      <c r="R17" s="296">
        <f>IF(AND('QLD Apr 2022'!P11&gt;0,'QLD Apr 2022'!O11&gt;0),IF(($C$5*F17/'QLD Apr 2022'!AR11&lt;SUM('QLD Apr 2022'!L11:P11)),(0),($C$5*F17/'QLD Apr 2022'!AR11-SUM('QLD Apr 2022'!L11:P11))*'QLD Apr 2022'!AB11/100)* 'QLD Apr 2022'!AR11,IF(AND('QLD Apr 2022'!O11&gt;0,'QLD Apr 2022'!P11=""),IF(($C$5*F17/'QLD Apr 2022'!AR11&lt; SUM('QLD Apr 2022'!L11:O11)),(0),($C$5*F17/'QLD Apr 2022'!AR11-SUM('QLD Apr 2022'!L11:O11))*'QLD Apr 2022'!AG11/100)* 'QLD Apr 2022'!AR11,IF(AND('QLD Apr 2022'!N11&gt;0,'QLD Apr 2022'!O11=""),IF(($C$5*F17/'QLD Apr 2022'!AR11&lt; SUM('QLD Apr 2022'!L11:N11)),(0),($C$5*F17/'QLD Apr 2022'!AR11-SUM('QLD Apr 2022'!L11:N11))*'QLD Apr 2022'!AF11/100)* 'QLD Apr 2022'!AR11,IF(AND('QLD Apr 2022'!M11&gt;0,'QLD Apr 2022'!N11=""),IF(($C$5*F17/'QLD Apr 2022'!AR11&lt;'QLD Apr 2022'!M11+'QLD Apr 2022'!L11),(0),(($C$5*F17/'QLD Apr 2022'!AR11-('QLD Apr 2022'!M11+'QLD Apr 2022'!L11))*'QLD Apr 2022'!AE11/100))*'QLD Apr 2022'!AR11,IF(AND('QLD Apr 2022'!L11&gt;0,'QLD Apr 2022'!M11=""&gt;0),IF(($C$5*F17/'QLD Apr 2022'!AR11&lt;'QLD Apr 2022'!L11),(0),($C$5*F17/'QLD Apr 2022'!AR11-'QLD Apr 2022'!L11)*'QLD Apr 2022'!AD11/100)*'QLD Apr 2022'!AR11,0)))))</f>
        <v>0</v>
      </c>
      <c r="S17" s="298">
        <f t="shared" ref="S17" si="12">SUM(G17:R17)</f>
        <v>4499.272727272727</v>
      </c>
      <c r="T17" s="299">
        <f t="shared" si="5"/>
        <v>4739.1772727272728</v>
      </c>
      <c r="U17" s="300">
        <f t="shared" si="6"/>
        <v>5213.0950000000003</v>
      </c>
      <c r="V17" s="114">
        <f>'QLD Apr 2022'!AT11</f>
        <v>0</v>
      </c>
      <c r="W17" s="114">
        <f>'QLD Apr 2022'!AU11</f>
        <v>15</v>
      </c>
      <c r="X17" s="114">
        <f>'QLD Apr 2022'!AV11</f>
        <v>0</v>
      </c>
      <c r="Y17" s="114">
        <f>'QLD Apr 2022'!AW11</f>
        <v>0</v>
      </c>
      <c r="Z17" s="301" t="str">
        <f t="shared" si="7"/>
        <v>Guaranteed off usage</v>
      </c>
      <c r="AA17" s="301" t="str">
        <f t="shared" si="8"/>
        <v>Exclusive</v>
      </c>
      <c r="AB17" s="299">
        <f t="shared" si="0"/>
        <v>4064.2863636363636</v>
      </c>
      <c r="AC17" s="299">
        <f t="shared" si="1"/>
        <v>4064.2863636363636</v>
      </c>
      <c r="AD17" s="302">
        <f t="shared" si="2"/>
        <v>4470.7150000000001</v>
      </c>
      <c r="AE17" s="302">
        <f t="shared" si="2"/>
        <v>4470.7150000000001</v>
      </c>
      <c r="AF17" s="303">
        <f>'QLD Apr 2022'!BF11</f>
        <v>0</v>
      </c>
      <c r="AG17" s="121" t="str">
        <f>'QLD Apr 2022'!BG11</f>
        <v>n</v>
      </c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</row>
    <row r="18" spans="1:48" ht="20" customHeight="1" x14ac:dyDescent="0.2">
      <c r="A18" s="341"/>
      <c r="B18" s="207" t="str">
        <f>'QLD Apr 2022'!F12</f>
        <v>Alinta Energy</v>
      </c>
      <c r="C18" s="207" t="str">
        <f>'QLD Apr 2022'!G12</f>
        <v>Business Deal</v>
      </c>
      <c r="D18" s="296">
        <f>365*'QLD Apr 2022'!H12/100</f>
        <v>237.25</v>
      </c>
      <c r="E18" s="297">
        <f>IF('QLD Apr 2022'!AQ12=3,0.5,IF('QLD Apr 2022'!AQ12=2,0.33,0))</f>
        <v>0.5</v>
      </c>
      <c r="F18" s="297">
        <f t="shared" si="3"/>
        <v>0.5</v>
      </c>
      <c r="G18" s="296">
        <f>IF('QLD Apr 2022'!K12="",($C$5*E18/'QLD Apr 2022'!AQ12*'QLD Apr 2022'!W12/100)*'QLD Apr 2022'!AQ12,IF($C$5*E18/'QLD Apr 2022'!AQ12&gt;='QLD Apr 2022'!L12,('QLD Apr 2022'!L12*'QLD Apr 2022'!W12/100)*'QLD Apr 2022'!AQ12,($C$5*E18/'QLD Apr 2022'!AQ12*'QLD Apr 2022'!W12/100)*'QLD Apr 2022'!AQ12))</f>
        <v>1148.4000000000001</v>
      </c>
      <c r="H18" s="296">
        <f>IF(AND('QLD Apr 2022'!L12&gt;0,'QLD Apr 2022'!M12&gt;0),IF($C$5*E18/'QLD Apr 2022'!AQ12&lt;'QLD Apr 2022'!L12,0,IF(($C$5*E18/'QLD Apr 2022'!AQ12-'QLD Apr 2022'!L12)&lt;=('QLD Apr 2022'!M12+'QLD Apr 2022'!L12),((($C$5*E18/'QLD Apr 2022'!AQ12-'QLD Apr 2022'!L12)*'QLD Apr 2022'!X12/100))*'QLD Apr 2022'!AQ12,((('QLD Apr 2022'!M12)*'QLD Apr 2022'!X12/100)*'QLD Apr 2022'!AQ12))),0)</f>
        <v>446.60000000000014</v>
      </c>
      <c r="I18" s="296">
        <f>IF(AND('QLD Apr 2022'!M12&gt;0,'QLD Apr 2022'!N12&gt;0),IF($C$5*E18/'QLD Apr 2022'!AQ12&lt;('QLD Apr 2022'!L12+'QLD Apr 2022'!M12),0,IF(($C$5*E18/'QLD Apr 2022'!AQ12-'QLD Apr 2022'!L12+'QLD Apr 2022'!M12)&lt;=('QLD Apr 2022'!L12+'QLD Apr 2022'!M12+'QLD Apr 2022'!N12),((($C$5*E18/'QLD Apr 2022'!AQ12-('QLD Apr 2022'!L12+'QLD Apr 2022'!M12))*'QLD Apr 2022'!Y12/100))*'QLD Apr 2022'!AQ12,('QLD Apr 2022'!N12*'QLD Apr 2022'!Y12/100)*'QLD Apr 2022'!AQ12)),0)</f>
        <v>0</v>
      </c>
      <c r="J18" s="296">
        <f>IF(AND('QLD Apr 2022'!N12&gt;0,'QLD Apr 2022'!O12&gt;0),IF($C$5*E18/'QLD Apr 2022'!AQ12&lt;('QLD Apr 2022'!L12+'QLD Apr 2022'!M12+'QLD Apr 2022'!N12),0,IF(($C$5*E18/'QLD Apr 2022'!AQ12-'QLD Apr 2022'!L12+'QLD Apr 2022'!M12+'QLD Apr 2022'!N12)&lt;=('QLD Apr 2022'!L12+'QLD Apr 2022'!M12+'QLD Apr 2022'!N12+'QLD Apr 2022'!O12),(($C$5*E18/'QLD Apr 2022'!AQ12-('QLD Apr 2022'!L12+'QLD Apr 2022'!M12+'QLD Apr 2022'!N12))*'QLD Apr 2022'!Z12/100)*'QLD Apr 2022'!AQ12,('QLD Apr 2022'!O12*'QLD Apr 2022'!Z12/100)*'QLD Apr 2022'!AQ12)),0)</f>
        <v>0</v>
      </c>
      <c r="K18" s="296">
        <f>IF(AND('QLD Apr 2022'!O12&gt;0,'QLD Apr 2022'!P12&gt;0),IF($C$5*E18/'QLD Apr 2022'!AQ12&lt;('QLD Apr 2022'!L12+'QLD Apr 2022'!M12+'QLD Apr 2022'!N12+'QLD Apr 2022'!O12),0,IF(($C$5*E18/'QLD Apr 2022'!AQ12-'QLD Apr 2022'!L12+'QLD Apr 2022'!M12+'QLD Apr 2022'!N12+'QLD Apr 2022'!O12)&lt;=('QLD Apr 2022'!L12+'QLD Apr 2022'!M12+'QLD Apr 2022'!N12+'QLD Apr 2022'!O12+'QLD Apr 2022'!P12),(($C$5*E18/'QLD Apr 2022'!AQ12-('QLD Apr 2022'!L12+'QLD Apr 2022'!M12+'QLD Apr 2022'!N12+'QLD Apr 2022'!O12))*'QLD Apr 2022'!AA12/100)*'QLD Apr 2022'!AQ12,('QLD Apr 2022'!P12*'QLD Apr 2022'!AA12/100)*'QLD Apr 2022'!AQ12)),0)</f>
        <v>0</v>
      </c>
      <c r="L18" s="296">
        <f>IF(AND('QLD Apr 2022'!P12&gt;0,'QLD Apr 2022'!O12&gt;0),IF(($C$5*E18/'QLD Apr 2022'!AQ12&lt;SUM('QLD Apr 2022'!L12:P12)),(0),($C$5*E18/'QLD Apr 2022'!AQ12-SUM('QLD Apr 2022'!L12:P12))*'QLD Apr 2022'!AB12/100)* 'QLD Apr 2022'!AQ12,IF(AND('QLD Apr 2022'!O12&gt;0,'QLD Apr 2022'!P12=""),IF(($C$5*E18/'QLD Apr 2022'!AQ12&lt; SUM('QLD Apr 2022'!L12:O12)),(0),($C$5*E18/'QLD Apr 2022'!AQ12-SUM('QLD Apr 2022'!L12:O12))*'QLD Apr 2022'!AA12/100)* 'QLD Apr 2022'!AQ12,IF(AND('QLD Apr 2022'!N12&gt;0,'QLD Apr 2022'!O12=""),IF(($C$5*E18/'QLD Apr 2022'!AQ12&lt; SUM('QLD Apr 2022'!L12:N12)),(0),($C$5*E18/'QLD Apr 2022'!AQ12-SUM('QLD Apr 2022'!L12:N12))*'QLD Apr 2022'!Z12/100)* 'QLD Apr 2022'!AQ12,IF(AND('QLD Apr 2022'!M12&gt;0,'QLD Apr 2022'!N12=""),IF(($C$5*E18/'QLD Apr 2022'!AQ12&lt;'QLD Apr 2022'!M12+'QLD Apr 2022'!L12),(0),(($C$5*E18/'QLD Apr 2022'!AQ12-('QLD Apr 2022'!M12+'QLD Apr 2022'!L12))*'QLD Apr 2022'!Y12/100))*'QLD Apr 2022'!AQ12,IF(AND('QLD Apr 2022'!L12&gt;0,'QLD Apr 2022'!M12=""&gt;0),IF(($C$5*E18/'QLD Apr 2022'!AQ12&lt;'QLD Apr 2022'!L12),(0),($C$5*E18/'QLD Apr 2022'!AQ12-'QLD Apr 2022'!L12)*'QLD Apr 2022'!X12/100)*'QLD Apr 2022'!AQ12,0)))))</f>
        <v>0</v>
      </c>
      <c r="M18" s="296">
        <f>IF('QLD Apr 2022'!K12="",($C$5*F18/'QLD Apr 2022'!AR12*'QLD Apr 2022'!AC12/100)*'QLD Apr 2022'!AR12,IF($C$5*F18/'QLD Apr 2022'!AR12&gt;='QLD Apr 2022'!L12,('QLD Apr 2022'!L12*'QLD Apr 2022'!AC12/100)*'QLD Apr 2022'!AR12,($C$5*F18/'QLD Apr 2022'!AR12*'QLD Apr 2022'!AC12/100)*'QLD Apr 2022'!AR12))</f>
        <v>1148.4000000000001</v>
      </c>
      <c r="N18" s="296">
        <f>IF(AND('QLD Apr 2022'!L12&gt;0,'QLD Apr 2022'!M12&gt;0),IF($C$5*F18/'QLD Apr 2022'!AR12&lt;'QLD Apr 2022'!L12,0,IF(($C$5*F18/'QLD Apr 2022'!AR12-'QLD Apr 2022'!L12)&lt;=('QLD Apr 2022'!M12+'QLD Apr 2022'!L12),((($C$5*F18/'QLD Apr 2022'!AR12-'QLD Apr 2022'!L12)*'QLD Apr 2022'!AD12/100))*'QLD Apr 2022'!AR12,((('QLD Apr 2022'!M12)*'QLD Apr 2022'!AD12/100)*'QLD Apr 2022'!AR12))),0)</f>
        <v>446.60000000000014</v>
      </c>
      <c r="O18" s="296">
        <f>IF(AND('QLD Apr 2022'!M12&gt;0,'QLD Apr 2022'!N12&gt;0),IF($C$5*F18/'QLD Apr 2022'!AR12&lt;('QLD Apr 2022'!L12+'QLD Apr 2022'!M12),0,IF(($C$5*F18/'QLD Apr 2022'!AR12-'QLD Apr 2022'!L12+'QLD Apr 2022'!M12)&lt;=('QLD Apr 2022'!L12+'QLD Apr 2022'!M12+'QLD Apr 2022'!N12),((($C$5*F18/'QLD Apr 2022'!AR12-('QLD Apr 2022'!L12+'QLD Apr 2022'!M12))*'QLD Apr 2022'!AE12/100))*'QLD Apr 2022'!AR12,('QLD Apr 2022'!N12*'QLD Apr 2022'!AE12/100)*'QLD Apr 2022'!AR12)),0)</f>
        <v>0</v>
      </c>
      <c r="P18" s="296">
        <f>IF(AND('QLD Apr 2022'!N12&gt;0,'QLD Apr 2022'!O12&gt;0),IF($C$5*F18/'QLD Apr 2022'!AR12&lt;('QLD Apr 2022'!L12+'QLD Apr 2022'!M12+'QLD Apr 2022'!N12),0,IF(($C$5*F18/'QLD Apr 2022'!AR12-'QLD Apr 2022'!L12+'QLD Apr 2022'!M12+'QLD Apr 2022'!N12)&lt;=('QLD Apr 2022'!L12+'QLD Apr 2022'!M12+'QLD Apr 2022'!N12+'QLD Apr 2022'!O12),(($C$5*F18/'QLD Apr 2022'!AR12-('QLD Apr 2022'!L12+'QLD Apr 2022'!M12+'QLD Apr 2022'!N12))*'QLD Apr 2022'!AF12/100)*'QLD Apr 2022'!AR12,('QLD Apr 2022'!O12*'QLD Apr 2022'!AF12/100)*'QLD Apr 2022'!AR12)),0)</f>
        <v>0</v>
      </c>
      <c r="Q18" s="296">
        <f>IF(AND('QLD Apr 2022'!P12&gt;0,'QLD Apr 2022'!P12&gt;0),IF($C$5*F18/'QLD Apr 2022'!AR12&lt;('QLD Apr 2022'!L12+'QLD Apr 2022'!M12+'QLD Apr 2022'!N12+'QLD Apr 2022'!O12),0,IF(($C$5*F18/'QLD Apr 2022'!AR12-'QLD Apr 2022'!L12+'QLD Apr 2022'!M12+'QLD Apr 2022'!N12+'QLD Apr 2022'!O12)&lt;=('QLD Apr 2022'!L12+'QLD Apr 2022'!M12+'QLD Apr 2022'!N12+'QLD Apr 2022'!O12+'QLD Apr 2022'!P12),(($C$5*F18/'QLD Apr 2022'!AR12-('QLD Apr 2022'!L12+'QLD Apr 2022'!M12+'QLD Apr 2022'!N12+'QLD Apr 2022'!O12))*'QLD Apr 2022'!AG12/100)*'QLD Apr 2022'!AR12,('QLD Apr 2022'!P12*'QLD Apr 2022'!AG12/100)*'QLD Apr 2022'!AR12)),0)</f>
        <v>0</v>
      </c>
      <c r="R18" s="296">
        <f>IF(AND('QLD Apr 2022'!P12&gt;0,'QLD Apr 2022'!O12&gt;0),IF(($C$5*F18/'QLD Apr 2022'!AR12&lt;SUM('QLD Apr 2022'!L12:P12)),(0),($C$5*F18/'QLD Apr 2022'!AR12-SUM('QLD Apr 2022'!L12:P12))*'QLD Apr 2022'!AB12/100)* 'QLD Apr 2022'!AR12,IF(AND('QLD Apr 2022'!O12&gt;0,'QLD Apr 2022'!P12=""),IF(($C$5*F18/'QLD Apr 2022'!AR12&lt; SUM('QLD Apr 2022'!L12:O12)),(0),($C$5*F18/'QLD Apr 2022'!AR12-SUM('QLD Apr 2022'!L12:O12))*'QLD Apr 2022'!AG12/100)* 'QLD Apr 2022'!AR12,IF(AND('QLD Apr 2022'!N12&gt;0,'QLD Apr 2022'!O12=""),IF(($C$5*F18/'QLD Apr 2022'!AR12&lt; SUM('QLD Apr 2022'!L12:N12)),(0),($C$5*F18/'QLD Apr 2022'!AR12-SUM('QLD Apr 2022'!L12:N12))*'QLD Apr 2022'!AF12/100)* 'QLD Apr 2022'!AR12,IF(AND('QLD Apr 2022'!M12&gt;0,'QLD Apr 2022'!N12=""),IF(($C$5*F18/'QLD Apr 2022'!AR12&lt;'QLD Apr 2022'!M12+'QLD Apr 2022'!L12),(0),(($C$5*F18/'QLD Apr 2022'!AR12-('QLD Apr 2022'!M12+'QLD Apr 2022'!L12))*'QLD Apr 2022'!AE12/100))*'QLD Apr 2022'!AR12,IF(AND('QLD Apr 2022'!L12&gt;0,'QLD Apr 2022'!M12=""&gt;0),IF(($C$5*F18/'QLD Apr 2022'!AR12&lt;'QLD Apr 2022'!L12),(0),($C$5*F18/'QLD Apr 2022'!AR12-'QLD Apr 2022'!L12)*'QLD Apr 2022'!AD12/100)*'QLD Apr 2022'!AR12,0)))))</f>
        <v>0</v>
      </c>
      <c r="S18" s="298">
        <f t="shared" ref="S18" si="13">SUM(G18:R18)</f>
        <v>3190.0000000000009</v>
      </c>
      <c r="T18" s="299">
        <f t="shared" si="5"/>
        <v>3427.2500000000009</v>
      </c>
      <c r="U18" s="300">
        <f t="shared" si="6"/>
        <v>3769.9750000000013</v>
      </c>
      <c r="V18" s="114">
        <f>'QLD Apr 2022'!AT12</f>
        <v>0</v>
      </c>
      <c r="W18" s="114">
        <f>'QLD Apr 2022'!AU12</f>
        <v>0</v>
      </c>
      <c r="X18" s="114">
        <f>'QLD Apr 2022'!AV12</f>
        <v>0</v>
      </c>
      <c r="Y18" s="114">
        <f>'QLD Apr 2022'!AW12</f>
        <v>0</v>
      </c>
      <c r="Z18" s="301" t="str">
        <f t="shared" si="7"/>
        <v>No discount</v>
      </c>
      <c r="AA18" s="301" t="str">
        <f t="shared" si="8"/>
        <v>Exclusive</v>
      </c>
      <c r="AB18" s="299">
        <f t="shared" si="0"/>
        <v>3427.2500000000009</v>
      </c>
      <c r="AC18" s="299">
        <f t="shared" si="1"/>
        <v>3427.2500000000009</v>
      </c>
      <c r="AD18" s="302">
        <f t="shared" si="2"/>
        <v>3769.9750000000013</v>
      </c>
      <c r="AE18" s="302">
        <f t="shared" si="2"/>
        <v>3769.9750000000013</v>
      </c>
      <c r="AF18" s="303">
        <f>'QLD Apr 2022'!BF12</f>
        <v>0</v>
      </c>
      <c r="AG18" s="121" t="str">
        <f>'QLD Apr 2022'!BG12</f>
        <v>n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</row>
    <row r="19" spans="1:48" ht="20" customHeight="1" thickBot="1" x14ac:dyDescent="0.25">
      <c r="A19" s="341"/>
      <c r="B19" s="315" t="str">
        <f>'QLD Apr 2022'!F13</f>
        <v>Discover Energy</v>
      </c>
      <c r="C19" s="208" t="str">
        <f>'QLD Apr 2022'!G13</f>
        <v>Business Gas Budget</v>
      </c>
      <c r="D19" s="316">
        <f>365*'QLD Apr 2022'!H13/100</f>
        <v>226.3</v>
      </c>
      <c r="E19" s="317">
        <f>IF('QLD Apr 2022'!AQ13=3,0.5,IF('QLD Apr 2022'!AQ13=2,0.33,0))</f>
        <v>0.5</v>
      </c>
      <c r="F19" s="317">
        <f t="shared" si="3"/>
        <v>0.5</v>
      </c>
      <c r="G19" s="316">
        <f>IF('QLD Apr 2022'!K13="",($C$5*E19/'QLD Apr 2022'!AQ13*'QLD Apr 2022'!W13/100)*'QLD Apr 2022'!AQ13,IF($C$5*E19/'QLD Apr 2022'!AQ13&gt;='QLD Apr 2022'!L13,('QLD Apr 2022'!L13*'QLD Apr 2022'!W13/100)*'QLD Apr 2022'!AQ13,($C$5*E19/'QLD Apr 2022'!AQ13*'QLD Apr 2022'!W13/100)*'QLD Apr 2022'!AQ13))</f>
        <v>1374.5454545454545</v>
      </c>
      <c r="H19" s="316">
        <f>IF(AND('QLD Apr 2022'!L13&gt;0,'QLD Apr 2022'!M13&gt;0),IF($C$5*E19/'QLD Apr 2022'!AQ13&lt;'QLD Apr 2022'!L13,0,IF(($C$5*E19/'QLD Apr 2022'!AQ13-'QLD Apr 2022'!L13)&lt;=('QLD Apr 2022'!M13+'QLD Apr 2022'!L13),((($C$5*E19/'QLD Apr 2022'!AQ13-'QLD Apr 2022'!L13)*'QLD Apr 2022'!X13/100))*'QLD Apr 2022'!AQ13,((('QLD Apr 2022'!M13)*'QLD Apr 2022'!X13/100)*'QLD Apr 2022'!AQ13))),0)</f>
        <v>490.00000000000011</v>
      </c>
      <c r="I19" s="316">
        <f>IF(AND('QLD Apr 2022'!M13&gt;0,'QLD Apr 2022'!N13&gt;0),IF($C$5*E19/'QLD Apr 2022'!AQ13&lt;('QLD Apr 2022'!L13+'QLD Apr 2022'!M13),0,IF(($C$5*E19/'QLD Apr 2022'!AQ13-'QLD Apr 2022'!L13+'QLD Apr 2022'!M13)&lt;=('QLD Apr 2022'!L13+'QLD Apr 2022'!M13+'QLD Apr 2022'!N13),((($C$5*E19/'QLD Apr 2022'!AQ13-('QLD Apr 2022'!L13+'QLD Apr 2022'!M13))*'QLD Apr 2022'!Y13/100))*'QLD Apr 2022'!AQ13,('QLD Apr 2022'!N13*'QLD Apr 2022'!Y13/100)*'QLD Apr 2022'!AQ13)),0)</f>
        <v>0</v>
      </c>
      <c r="J19" s="316">
        <f>IF(AND('QLD Apr 2022'!N13&gt;0,'QLD Apr 2022'!O13&gt;0),IF($C$5*E19/'QLD Apr 2022'!AQ13&lt;('QLD Apr 2022'!L13+'QLD Apr 2022'!M13+'QLD Apr 2022'!N13),0,IF(($C$5*E19/'QLD Apr 2022'!AQ13-'QLD Apr 2022'!L13+'QLD Apr 2022'!M13+'QLD Apr 2022'!N13)&lt;=('QLD Apr 2022'!L13+'QLD Apr 2022'!M13+'QLD Apr 2022'!N13+'QLD Apr 2022'!O13),(($C$5*E19/'QLD Apr 2022'!AQ13-('QLD Apr 2022'!L13+'QLD Apr 2022'!M13+'QLD Apr 2022'!N13))*'QLD Apr 2022'!Z13/100)*'QLD Apr 2022'!AQ13,('QLD Apr 2022'!O13*'QLD Apr 2022'!Z13/100)*'QLD Apr 2022'!AQ13)),0)</f>
        <v>0</v>
      </c>
      <c r="K19" s="316">
        <f>IF(AND('QLD Apr 2022'!O13&gt;0,'QLD Apr 2022'!P13&gt;0),IF($C$5*E19/'QLD Apr 2022'!AQ13&lt;('QLD Apr 2022'!L13+'QLD Apr 2022'!M13+'QLD Apr 2022'!N13+'QLD Apr 2022'!O13),0,IF(($C$5*E19/'QLD Apr 2022'!AQ13-'QLD Apr 2022'!L13+'QLD Apr 2022'!M13+'QLD Apr 2022'!N13+'QLD Apr 2022'!O13)&lt;=('QLD Apr 2022'!L13+'QLD Apr 2022'!M13+'QLD Apr 2022'!N13+'QLD Apr 2022'!O13+'QLD Apr 2022'!P13),(($C$5*E19/'QLD Apr 2022'!AQ13-('QLD Apr 2022'!L13+'QLD Apr 2022'!M13+'QLD Apr 2022'!N13+'QLD Apr 2022'!O13))*'QLD Apr 2022'!AA13/100)*'QLD Apr 2022'!AQ13,('QLD Apr 2022'!P13*'QLD Apr 2022'!AA13/100)*'QLD Apr 2022'!AQ13)),0)</f>
        <v>0</v>
      </c>
      <c r="L19" s="316">
        <f>IF(AND('QLD Apr 2022'!P13&gt;0,'QLD Apr 2022'!O13&gt;0),IF(($C$5*E19/'QLD Apr 2022'!AQ13&lt;SUM('QLD Apr 2022'!L13:P13)),(0),($C$5*E19/'QLD Apr 2022'!AQ13-SUM('QLD Apr 2022'!L13:P13))*'QLD Apr 2022'!AB13/100)* 'QLD Apr 2022'!AQ13,IF(AND('QLD Apr 2022'!O13&gt;0,'QLD Apr 2022'!P13=""),IF(($C$5*E19/'QLD Apr 2022'!AQ13&lt; SUM('QLD Apr 2022'!L13:O13)),(0),($C$5*E19/'QLD Apr 2022'!AQ13-SUM('QLD Apr 2022'!L13:O13))*'QLD Apr 2022'!AA13/100)* 'QLD Apr 2022'!AQ13,IF(AND('QLD Apr 2022'!N13&gt;0,'QLD Apr 2022'!O13=""),IF(($C$5*E19/'QLD Apr 2022'!AQ13&lt; SUM('QLD Apr 2022'!L13:N13)),(0),($C$5*E19/'QLD Apr 2022'!AQ13-SUM('QLD Apr 2022'!L13:N13))*'QLD Apr 2022'!Z13/100)* 'QLD Apr 2022'!AQ13,IF(AND('QLD Apr 2022'!M13&gt;0,'QLD Apr 2022'!N13=""),IF(($C$5*E19/'QLD Apr 2022'!AQ13&lt;'QLD Apr 2022'!M13+'QLD Apr 2022'!L13),(0),(($C$5*E19/'QLD Apr 2022'!AQ13-('QLD Apr 2022'!M13+'QLD Apr 2022'!L13))*'QLD Apr 2022'!Y13/100))*'QLD Apr 2022'!AQ13,IF(AND('QLD Apr 2022'!L13&gt;0,'QLD Apr 2022'!M13=""&gt;0),IF(($C$5*E19/'QLD Apr 2022'!AQ13&lt;'QLD Apr 2022'!L13),(0),($C$5*E19/'QLD Apr 2022'!AQ13-'QLD Apr 2022'!L13)*'QLD Apr 2022'!X13/100)*'QLD Apr 2022'!AQ13,0)))))</f>
        <v>0</v>
      </c>
      <c r="M19" s="316">
        <f>IF('QLD Apr 2022'!K13="",($C$5*F19/'QLD Apr 2022'!AR13*'QLD Apr 2022'!AC13/100)*'QLD Apr 2022'!AR13,IF($C$5*F19/'QLD Apr 2022'!AR13&gt;='QLD Apr 2022'!L13,('QLD Apr 2022'!L13*'QLD Apr 2022'!AC13/100)*'QLD Apr 2022'!AR13,($C$5*F19/'QLD Apr 2022'!AR13*'QLD Apr 2022'!AC13/100)*'QLD Apr 2022'!AR13))</f>
        <v>1374.5454545454545</v>
      </c>
      <c r="N19" s="316">
        <f>IF(AND('QLD Apr 2022'!L13&gt;0,'QLD Apr 2022'!M13&gt;0),IF($C$5*F19/'QLD Apr 2022'!AR13&lt;'QLD Apr 2022'!L13,0,IF(($C$5*F19/'QLD Apr 2022'!AR13-'QLD Apr 2022'!L13)&lt;=('QLD Apr 2022'!M13+'QLD Apr 2022'!L13),((($C$5*F19/'QLD Apr 2022'!AR13-'QLD Apr 2022'!L13)*'QLD Apr 2022'!AD13/100))*'QLD Apr 2022'!AR13,((('QLD Apr 2022'!M13)*'QLD Apr 2022'!AD13/100)*'QLD Apr 2022'!AR13))),0)</f>
        <v>490.00000000000011</v>
      </c>
      <c r="O19" s="316">
        <f>IF(AND('QLD Apr 2022'!M13&gt;0,'QLD Apr 2022'!N13&gt;0),IF($C$5*F19/'QLD Apr 2022'!AR13&lt;('QLD Apr 2022'!L13+'QLD Apr 2022'!M13),0,IF(($C$5*F19/'QLD Apr 2022'!AR13-'QLD Apr 2022'!L13+'QLD Apr 2022'!M13)&lt;=('QLD Apr 2022'!L13+'QLD Apr 2022'!M13+'QLD Apr 2022'!N13),((($C$5*F19/'QLD Apr 2022'!AR13-('QLD Apr 2022'!L13+'QLD Apr 2022'!M13))*'QLD Apr 2022'!AE13/100))*'QLD Apr 2022'!AR13,('QLD Apr 2022'!N13*'QLD Apr 2022'!AE13/100)*'QLD Apr 2022'!AR13)),0)</f>
        <v>0</v>
      </c>
      <c r="P19" s="316">
        <f>IF(AND('QLD Apr 2022'!N13&gt;0,'QLD Apr 2022'!O13&gt;0),IF($C$5*F19/'QLD Apr 2022'!AR13&lt;('QLD Apr 2022'!L13+'QLD Apr 2022'!M13+'QLD Apr 2022'!N13),0,IF(($C$5*F19/'QLD Apr 2022'!AR13-'QLD Apr 2022'!L13+'QLD Apr 2022'!M13+'QLD Apr 2022'!N13)&lt;=('QLD Apr 2022'!L13+'QLD Apr 2022'!M13+'QLD Apr 2022'!N13+'QLD Apr 2022'!O13),(($C$5*F19/'QLD Apr 2022'!AR13-('QLD Apr 2022'!L13+'QLD Apr 2022'!M13+'QLD Apr 2022'!N13))*'QLD Apr 2022'!AF13/100)*'QLD Apr 2022'!AR13,('QLD Apr 2022'!O13*'QLD Apr 2022'!AF13/100)*'QLD Apr 2022'!AR13)),0)</f>
        <v>0</v>
      </c>
      <c r="Q19" s="316">
        <f>IF(AND('QLD Apr 2022'!P13&gt;0,'QLD Apr 2022'!P13&gt;0),IF($C$5*F19/'QLD Apr 2022'!AR13&lt;('QLD Apr 2022'!L13+'QLD Apr 2022'!M13+'QLD Apr 2022'!N13+'QLD Apr 2022'!O13),0,IF(($C$5*F19/'QLD Apr 2022'!AR13-'QLD Apr 2022'!L13+'QLD Apr 2022'!M13+'QLD Apr 2022'!N13+'QLD Apr 2022'!O13)&lt;=('QLD Apr 2022'!L13+'QLD Apr 2022'!M13+'QLD Apr 2022'!N13+'QLD Apr 2022'!O13+'QLD Apr 2022'!P13),(($C$5*F19/'QLD Apr 2022'!AR13-('QLD Apr 2022'!L13+'QLD Apr 2022'!M13+'QLD Apr 2022'!N13+'QLD Apr 2022'!O13))*'QLD Apr 2022'!AG13/100)*'QLD Apr 2022'!AR13,('QLD Apr 2022'!P13*'QLD Apr 2022'!AG13/100)*'QLD Apr 2022'!AR13)),0)</f>
        <v>0</v>
      </c>
      <c r="R19" s="316">
        <f>IF(AND('QLD Apr 2022'!P13&gt;0,'QLD Apr 2022'!O13&gt;0),IF(($C$5*F19/'QLD Apr 2022'!AR13&lt;SUM('QLD Apr 2022'!L13:P13)),(0),($C$5*F19/'QLD Apr 2022'!AR13-SUM('QLD Apr 2022'!L13:P13))*'QLD Apr 2022'!AB13/100)* 'QLD Apr 2022'!AR13,IF(AND('QLD Apr 2022'!O13&gt;0,'QLD Apr 2022'!P13=""),IF(($C$5*F19/'QLD Apr 2022'!AR13&lt; SUM('QLD Apr 2022'!L13:O13)),(0),($C$5*F19/'QLD Apr 2022'!AR13-SUM('QLD Apr 2022'!L13:O13))*'QLD Apr 2022'!AG13/100)* 'QLD Apr 2022'!AR13,IF(AND('QLD Apr 2022'!N13&gt;0,'QLD Apr 2022'!O13=""),IF(($C$5*F19/'QLD Apr 2022'!AR13&lt; SUM('QLD Apr 2022'!L13:N13)),(0),($C$5*F19/'QLD Apr 2022'!AR13-SUM('QLD Apr 2022'!L13:N13))*'QLD Apr 2022'!AF13/100)* 'QLD Apr 2022'!AR13,IF(AND('QLD Apr 2022'!M13&gt;0,'QLD Apr 2022'!N13=""),IF(($C$5*F19/'QLD Apr 2022'!AR13&lt;'QLD Apr 2022'!M13+'QLD Apr 2022'!L13),(0),(($C$5*F19/'QLD Apr 2022'!AR13-('QLD Apr 2022'!M13+'QLD Apr 2022'!L13))*'QLD Apr 2022'!AE13/100))*'QLD Apr 2022'!AR13,IF(AND('QLD Apr 2022'!L13&gt;0,'QLD Apr 2022'!M13=""&gt;0),IF(($C$5*F19/'QLD Apr 2022'!AR13&lt;'QLD Apr 2022'!L13),(0),($C$5*F19/'QLD Apr 2022'!AR13-'QLD Apr 2022'!L13)*'QLD Apr 2022'!AD13/100)*'QLD Apr 2022'!AR13,0)))))</f>
        <v>0</v>
      </c>
      <c r="S19" s="318">
        <f t="shared" ref="S19" si="14">SUM(G19:R19)</f>
        <v>3729.090909090909</v>
      </c>
      <c r="T19" s="229">
        <f t="shared" si="5"/>
        <v>3955.3909090909092</v>
      </c>
      <c r="U19" s="319">
        <f t="shared" si="6"/>
        <v>4350.93</v>
      </c>
      <c r="V19" s="122">
        <f>'QLD Apr 2022'!AT13</f>
        <v>0</v>
      </c>
      <c r="W19" s="122">
        <f>'QLD Apr 2022'!AU13</f>
        <v>5</v>
      </c>
      <c r="X19" s="122">
        <f>'QLD Apr 2022'!AV13</f>
        <v>0</v>
      </c>
      <c r="Y19" s="122">
        <f>'QLD Apr 2022'!AW13</f>
        <v>0</v>
      </c>
      <c r="Z19" s="320" t="str">
        <f t="shared" si="7"/>
        <v>Guaranteed off usage</v>
      </c>
      <c r="AA19" s="320" t="str">
        <f t="shared" si="8"/>
        <v>Exclusive</v>
      </c>
      <c r="AB19" s="229">
        <f t="shared" si="0"/>
        <v>3768.9363636363637</v>
      </c>
      <c r="AC19" s="229">
        <f t="shared" si="1"/>
        <v>3768.9363636363637</v>
      </c>
      <c r="AD19" s="321">
        <f t="shared" si="2"/>
        <v>4145.8300000000008</v>
      </c>
      <c r="AE19" s="321">
        <f t="shared" si="2"/>
        <v>4145.8300000000008</v>
      </c>
      <c r="AF19" s="322">
        <f>'QLD Apr 2022'!BF13</f>
        <v>0</v>
      </c>
      <c r="AG19" s="129" t="str">
        <f>'QLD Apr 2022'!BG13</f>
        <v>n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</row>
    <row r="20" spans="1:48" ht="20" customHeight="1" thickTop="1" x14ac:dyDescent="0.2">
      <c r="A20" s="339" t="str">
        <f>'QLD Apr 2022'!D14</f>
        <v>Envestra Northern</v>
      </c>
      <c r="B20" s="334" t="str">
        <f>'QLD Apr 2022'!F14</f>
        <v>Origin Energy</v>
      </c>
      <c r="C20" s="207" t="str">
        <f>'QLD Apr 2022'!G14</f>
        <v>Business Go</v>
      </c>
      <c r="D20" s="296">
        <f>365*'QLD Apr 2022'!H14/100</f>
        <v>236.58636363636361</v>
      </c>
      <c r="E20" s="297">
        <f>IF('QLD Apr 2022'!AQ14=3,0.5,IF('QLD Apr 2022'!AQ14=2,0.33,0))</f>
        <v>0.5</v>
      </c>
      <c r="F20" s="297">
        <f t="shared" si="3"/>
        <v>0.5</v>
      </c>
      <c r="G20" s="296">
        <f>IF('QLD Apr 2022'!K14="",($C$5*E20/'QLD Apr 2022'!AQ14*'QLD Apr 2022'!W14/100)*'QLD Apr 2022'!AQ14,IF($C$5*E20/'QLD Apr 2022'!AQ14&gt;='QLD Apr 2022'!L14,('QLD Apr 2022'!L14*'QLD Apr 2022'!W14/100)*'QLD Apr 2022'!AQ14,($C$5*E20/'QLD Apr 2022'!AQ14*'QLD Apr 2022'!W14/100)*'QLD Apr 2022'!AQ14))</f>
        <v>1462.909090909091</v>
      </c>
      <c r="H20" s="296">
        <f>IF(AND('QLD Apr 2022'!L14&gt;0,'QLD Apr 2022'!M14&gt;0),IF($C$5*E20/'QLD Apr 2022'!AQ14&lt;'QLD Apr 2022'!L14,0,IF(($C$5*E20/'QLD Apr 2022'!AQ14-'QLD Apr 2022'!L14)&lt;=('QLD Apr 2022'!M14+'QLD Apr 2022'!L14),((($C$5*E20/'QLD Apr 2022'!AQ14-'QLD Apr 2022'!L14)*'QLD Apr 2022'!X14/100))*'QLD Apr 2022'!AQ14,((('QLD Apr 2022'!M14)*'QLD Apr 2022'!X14/100)*'QLD Apr 2022'!AQ14))),0)</f>
        <v>483.63636363636374</v>
      </c>
      <c r="I20" s="296">
        <f>IF(AND('QLD Apr 2022'!M14&gt;0,'QLD Apr 2022'!N14&gt;0),IF($C$5*E20/'QLD Apr 2022'!AQ14&lt;('QLD Apr 2022'!L14+'QLD Apr 2022'!M14),0,IF(($C$5*E20/'QLD Apr 2022'!AQ14-'QLD Apr 2022'!L14+'QLD Apr 2022'!M14)&lt;=('QLD Apr 2022'!L14+'QLD Apr 2022'!M14+'QLD Apr 2022'!N14),((($C$5*E20/'QLD Apr 2022'!AQ14-('QLD Apr 2022'!L14+'QLD Apr 2022'!M14))*'QLD Apr 2022'!Y14/100))*'QLD Apr 2022'!AQ14,('QLD Apr 2022'!N14*'QLD Apr 2022'!Y14/100)*'QLD Apr 2022'!AQ14)),0)</f>
        <v>0</v>
      </c>
      <c r="J20" s="296">
        <f>IF(AND('QLD Apr 2022'!N14&gt;0,'QLD Apr 2022'!O14&gt;0),IF($C$5*E20/'QLD Apr 2022'!AQ14&lt;('QLD Apr 2022'!L14+'QLD Apr 2022'!M14+'QLD Apr 2022'!N14),0,IF(($C$5*E20/'QLD Apr 2022'!AQ14-'QLD Apr 2022'!L14+'QLD Apr 2022'!M14+'QLD Apr 2022'!N14)&lt;=('QLD Apr 2022'!L14+'QLD Apr 2022'!M14+'QLD Apr 2022'!N14+'QLD Apr 2022'!O14),(($C$5*E20/'QLD Apr 2022'!AQ14-('QLD Apr 2022'!L14+'QLD Apr 2022'!M14+'QLD Apr 2022'!N14))*'QLD Apr 2022'!Z14/100)*'QLD Apr 2022'!AQ14,('QLD Apr 2022'!O14*'QLD Apr 2022'!Z14/100)*'QLD Apr 2022'!AQ14)),0)</f>
        <v>0</v>
      </c>
      <c r="K20" s="296">
        <f>IF(AND('QLD Apr 2022'!O14&gt;0,'QLD Apr 2022'!P14&gt;0),IF($C$5*E20/'QLD Apr 2022'!AQ14&lt;('QLD Apr 2022'!L14+'QLD Apr 2022'!M14+'QLD Apr 2022'!N14+'QLD Apr 2022'!O14),0,IF(($C$5*E20/'QLD Apr 2022'!AQ14-'QLD Apr 2022'!L14+'QLD Apr 2022'!M14+'QLD Apr 2022'!N14+'QLD Apr 2022'!O14)&lt;=('QLD Apr 2022'!L14+'QLD Apr 2022'!M14+'QLD Apr 2022'!N14+'QLD Apr 2022'!O14+'QLD Apr 2022'!P14),(($C$5*E20/'QLD Apr 2022'!AQ14-('QLD Apr 2022'!L14+'QLD Apr 2022'!M14+'QLD Apr 2022'!N14+'QLD Apr 2022'!O14))*'QLD Apr 2022'!AA14/100)*'QLD Apr 2022'!AQ14,('QLD Apr 2022'!P14*'QLD Apr 2022'!AA14/100)*'QLD Apr 2022'!AQ14)),0)</f>
        <v>0</v>
      </c>
      <c r="L20" s="296">
        <f>IF(AND('QLD Apr 2022'!P14&gt;0,'QLD Apr 2022'!O14&gt;0),IF(($C$5*E20/'QLD Apr 2022'!AQ14&lt;SUM('QLD Apr 2022'!L14:P14)),(0),($C$5*E20/'QLD Apr 2022'!AQ14-SUM('QLD Apr 2022'!L14:P14))*'QLD Apr 2022'!AB14/100)* 'QLD Apr 2022'!AQ14,IF(AND('QLD Apr 2022'!O14&gt;0,'QLD Apr 2022'!P14=""),IF(($C$5*E20/'QLD Apr 2022'!AQ14&lt; SUM('QLD Apr 2022'!L14:O14)),(0),($C$5*E20/'QLD Apr 2022'!AQ14-SUM('QLD Apr 2022'!L14:O14))*'QLD Apr 2022'!AA14/100)* 'QLD Apr 2022'!AQ14,IF(AND('QLD Apr 2022'!N14&gt;0,'QLD Apr 2022'!O14=""),IF(($C$5*E20/'QLD Apr 2022'!AQ14&lt; SUM('QLD Apr 2022'!L14:N14)),(0),($C$5*E20/'QLD Apr 2022'!AQ14-SUM('QLD Apr 2022'!L14:N14))*'QLD Apr 2022'!Z14/100)* 'QLD Apr 2022'!AQ14,IF(AND('QLD Apr 2022'!M14&gt;0,'QLD Apr 2022'!N14=""),IF(($C$5*E20/'QLD Apr 2022'!AQ14&lt;'QLD Apr 2022'!M14+'QLD Apr 2022'!L14),(0),(($C$5*E20/'QLD Apr 2022'!AQ14-('QLD Apr 2022'!M14+'QLD Apr 2022'!L14))*'QLD Apr 2022'!Y14/100))*'QLD Apr 2022'!AQ14,IF(AND('QLD Apr 2022'!L14&gt;0,'QLD Apr 2022'!M14=""&gt;0),IF(($C$5*E20/'QLD Apr 2022'!AQ14&lt;'QLD Apr 2022'!L14),(0),($C$5*E20/'QLD Apr 2022'!AQ14-'QLD Apr 2022'!L14)*'QLD Apr 2022'!X14/100)*'QLD Apr 2022'!AQ14,0)))))</f>
        <v>0</v>
      </c>
      <c r="M20" s="296">
        <f>IF('QLD Apr 2022'!K14="",($C$5*F20/'QLD Apr 2022'!AR14*'QLD Apr 2022'!AC14/100)*'QLD Apr 2022'!AR14,IF($C$5*F20/'QLD Apr 2022'!AR14&gt;='QLD Apr 2022'!L14,('QLD Apr 2022'!L14*'QLD Apr 2022'!AC14/100)*'QLD Apr 2022'!AR14,($C$5*F20/'QLD Apr 2022'!AR14*'QLD Apr 2022'!AC14/100)*'QLD Apr 2022'!AR14))</f>
        <v>1462.909090909091</v>
      </c>
      <c r="N20" s="296">
        <f>IF(AND('QLD Apr 2022'!L14&gt;0,'QLD Apr 2022'!M14&gt;0),IF($C$5*F20/'QLD Apr 2022'!AR14&lt;'QLD Apr 2022'!L14,0,IF(($C$5*F20/'QLD Apr 2022'!AR14-'QLD Apr 2022'!L14)&lt;=('QLD Apr 2022'!M14+'QLD Apr 2022'!L14),((($C$5*F20/'QLD Apr 2022'!AR14-'QLD Apr 2022'!L14)*'QLD Apr 2022'!AD14/100))*'QLD Apr 2022'!AR14,((('QLD Apr 2022'!M14)*'QLD Apr 2022'!AD14/100)*'QLD Apr 2022'!AR14))),0)</f>
        <v>483.63636363636374</v>
      </c>
      <c r="O20" s="296">
        <f>IF(AND('QLD Apr 2022'!M14&gt;0,'QLD Apr 2022'!N14&gt;0),IF($C$5*F20/'QLD Apr 2022'!AR14&lt;('QLD Apr 2022'!L14+'QLD Apr 2022'!M14),0,IF(($C$5*F20/'QLD Apr 2022'!AR14-'QLD Apr 2022'!L14+'QLD Apr 2022'!M14)&lt;=('QLD Apr 2022'!L14+'QLD Apr 2022'!M14+'QLD Apr 2022'!N14),((($C$5*F20/'QLD Apr 2022'!AR14-('QLD Apr 2022'!L14+'QLD Apr 2022'!M14))*'QLD Apr 2022'!AE14/100))*'QLD Apr 2022'!AR14,('QLD Apr 2022'!N14*'QLD Apr 2022'!AE14/100)*'QLD Apr 2022'!AR14)),0)</f>
        <v>0</v>
      </c>
      <c r="P20" s="296">
        <f>IF(AND('QLD Apr 2022'!N14&gt;0,'QLD Apr 2022'!O14&gt;0),IF($C$5*F20/'QLD Apr 2022'!AR14&lt;('QLD Apr 2022'!L14+'QLD Apr 2022'!M14+'QLD Apr 2022'!N14),0,IF(($C$5*F20/'QLD Apr 2022'!AR14-'QLD Apr 2022'!L14+'QLD Apr 2022'!M14+'QLD Apr 2022'!N14)&lt;=('QLD Apr 2022'!L14+'QLD Apr 2022'!M14+'QLD Apr 2022'!N14+'QLD Apr 2022'!O14),(($C$5*F20/'QLD Apr 2022'!AR14-('QLD Apr 2022'!L14+'QLD Apr 2022'!M14+'QLD Apr 2022'!N14))*'QLD Apr 2022'!AF14/100)*'QLD Apr 2022'!AR14,('QLD Apr 2022'!O14*'QLD Apr 2022'!AF14/100)*'QLD Apr 2022'!AR14)),0)</f>
        <v>0</v>
      </c>
      <c r="Q20" s="296">
        <f>IF(AND('QLD Apr 2022'!P14&gt;0,'QLD Apr 2022'!P14&gt;0),IF($C$5*F20/'QLD Apr 2022'!AR14&lt;('QLD Apr 2022'!L14+'QLD Apr 2022'!M14+'QLD Apr 2022'!N14+'QLD Apr 2022'!O14),0,IF(($C$5*F20/'QLD Apr 2022'!AR14-'QLD Apr 2022'!L14+'QLD Apr 2022'!M14+'QLD Apr 2022'!N14+'QLD Apr 2022'!O14)&lt;=('QLD Apr 2022'!L14+'QLD Apr 2022'!M14+'QLD Apr 2022'!N14+'QLD Apr 2022'!O14+'QLD Apr 2022'!P14),(($C$5*F20/'QLD Apr 2022'!AR14-('QLD Apr 2022'!L14+'QLD Apr 2022'!M14+'QLD Apr 2022'!N14+'QLD Apr 2022'!O14))*'QLD Apr 2022'!AG14/100)*'QLD Apr 2022'!AR14,('QLD Apr 2022'!P14*'QLD Apr 2022'!AG14/100)*'QLD Apr 2022'!AR14)),0)</f>
        <v>0</v>
      </c>
      <c r="R20" s="296">
        <f>IF(AND('QLD Apr 2022'!P14&gt;0,'QLD Apr 2022'!O14&gt;0),IF(($C$5*F20/'QLD Apr 2022'!AR14&lt;SUM('QLD Apr 2022'!L14:P14)),(0),($C$5*F20/'QLD Apr 2022'!AR14-SUM('QLD Apr 2022'!L14:P14))*'QLD Apr 2022'!AB14/100)* 'QLD Apr 2022'!AR14,IF(AND('QLD Apr 2022'!O14&gt;0,'QLD Apr 2022'!P14=""),IF(($C$5*F20/'QLD Apr 2022'!AR14&lt; SUM('QLD Apr 2022'!L14:O14)),(0),($C$5*F20/'QLD Apr 2022'!AR14-SUM('QLD Apr 2022'!L14:O14))*'QLD Apr 2022'!AG14/100)* 'QLD Apr 2022'!AR14,IF(AND('QLD Apr 2022'!N14&gt;0,'QLD Apr 2022'!O14=""),IF(($C$5*F20/'QLD Apr 2022'!AR14&lt; SUM('QLD Apr 2022'!L14:N14)),(0),($C$5*F20/'QLD Apr 2022'!AR14-SUM('QLD Apr 2022'!L14:N14))*'QLD Apr 2022'!AF14/100)* 'QLD Apr 2022'!AR14,IF(AND('QLD Apr 2022'!M14&gt;0,'QLD Apr 2022'!N14=""),IF(($C$5*F20/'QLD Apr 2022'!AR14&lt;'QLD Apr 2022'!M14+'QLD Apr 2022'!L14),(0),(($C$5*F20/'QLD Apr 2022'!AR14-('QLD Apr 2022'!M14+'QLD Apr 2022'!L14))*'QLD Apr 2022'!AE14/100))*'QLD Apr 2022'!AR14,IF(AND('QLD Apr 2022'!L14&gt;0,'QLD Apr 2022'!M14=""&gt;0),IF(($C$5*F20/'QLD Apr 2022'!AR14&lt;'QLD Apr 2022'!L14),(0),($C$5*F20/'QLD Apr 2022'!AR14-'QLD Apr 2022'!L14)*'QLD Apr 2022'!AD14/100)*'QLD Apr 2022'!AR14,0)))))</f>
        <v>0</v>
      </c>
      <c r="S20" s="298">
        <f t="shared" si="4"/>
        <v>3893.0909090909099</v>
      </c>
      <c r="T20" s="299">
        <f t="shared" si="5"/>
        <v>4129.6772727272737</v>
      </c>
      <c r="U20" s="300">
        <f t="shared" si="6"/>
        <v>4542.6450000000013</v>
      </c>
      <c r="V20" s="114">
        <f>'QLD Apr 2022'!AT14</f>
        <v>0</v>
      </c>
      <c r="W20" s="114">
        <f>'QLD Apr 2022'!AU14</f>
        <v>0</v>
      </c>
      <c r="X20" s="114">
        <f>'QLD Apr 2022'!AV14</f>
        <v>0</v>
      </c>
      <c r="Y20" s="114">
        <f>'QLD Apr 2022'!AW14</f>
        <v>0</v>
      </c>
      <c r="Z20" s="301" t="str">
        <f t="shared" si="7"/>
        <v>No discount</v>
      </c>
      <c r="AA20" s="301" t="str">
        <f t="shared" si="8"/>
        <v>Inclusive</v>
      </c>
      <c r="AB20" s="299">
        <f t="shared" si="0"/>
        <v>4129.6772727272737</v>
      </c>
      <c r="AC20" s="299">
        <f t="shared" si="1"/>
        <v>4129.6772727272737</v>
      </c>
      <c r="AD20" s="302">
        <f t="shared" si="2"/>
        <v>4542.6450000000013</v>
      </c>
      <c r="AE20" s="302">
        <f t="shared" si="2"/>
        <v>4542.6450000000013</v>
      </c>
      <c r="AF20" s="303">
        <f>'QLD Apr 2022'!BF14</f>
        <v>12</v>
      </c>
      <c r="AG20" s="121" t="str">
        <f>'QLD Apr 2022'!BG14</f>
        <v>y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</row>
    <row r="21" spans="1:48" ht="20" customHeight="1" thickBot="1" x14ac:dyDescent="0.25">
      <c r="A21" s="340"/>
      <c r="B21" s="315" t="str">
        <f>'QLD Apr 2022'!F15</f>
        <v>Covau</v>
      </c>
      <c r="C21" s="208" t="str">
        <f>'QLD Apr 2022'!G15</f>
        <v>Freedom</v>
      </c>
      <c r="D21" s="316">
        <f>365*'QLD Apr 2022'!H15/100</f>
        <v>239.90454545454543</v>
      </c>
      <c r="E21" s="317">
        <f>IF('QLD Apr 2022'!AQ15=3,0.5,IF('QLD Apr 2022'!AQ15=2,0.33,0))</f>
        <v>0.5</v>
      </c>
      <c r="F21" s="317">
        <f t="shared" si="3"/>
        <v>0.5</v>
      </c>
      <c r="G21" s="316">
        <f>IF('QLD Apr 2022'!K15="",($C$5*E21/'QLD Apr 2022'!AQ15*'QLD Apr 2022'!W15/100)*'QLD Apr 2022'!AQ15,IF($C$5*E21/'QLD Apr 2022'!AQ15&gt;='QLD Apr 2022'!L15,('QLD Apr 2022'!L15*'QLD Apr 2022'!W15/100)*'QLD Apr 2022'!AQ15,($C$5*E21/'QLD Apr 2022'!AQ15*'QLD Apr 2022'!W15/100)*'QLD Apr 2022'!AQ15))</f>
        <v>1675.6363636363635</v>
      </c>
      <c r="H21" s="316">
        <f>IF(AND('QLD Apr 2022'!L15&gt;0,'QLD Apr 2022'!M15&gt;0),IF($C$5*E21/'QLD Apr 2022'!AQ15&lt;'QLD Apr 2022'!L15,0,IF(($C$5*E21/'QLD Apr 2022'!AQ15-'QLD Apr 2022'!L15)&lt;=('QLD Apr 2022'!M15+'QLD Apr 2022'!L15),((($C$5*E21/'QLD Apr 2022'!AQ15-'QLD Apr 2022'!L15)*'QLD Apr 2022'!X15/100))*'QLD Apr 2022'!AQ15,((('QLD Apr 2022'!M15)*'QLD Apr 2022'!X15/100)*'QLD Apr 2022'!AQ15))),0)</f>
        <v>574.00000000000011</v>
      </c>
      <c r="I21" s="316">
        <f>IF(AND('QLD Apr 2022'!M15&gt;0,'QLD Apr 2022'!N15&gt;0),IF($C$5*E21/'QLD Apr 2022'!AQ15&lt;('QLD Apr 2022'!L15+'QLD Apr 2022'!M15),0,IF(($C$5*E21/'QLD Apr 2022'!AQ15-'QLD Apr 2022'!L15+'QLD Apr 2022'!M15)&lt;=('QLD Apr 2022'!L15+'QLD Apr 2022'!M15+'QLD Apr 2022'!N15),((($C$5*E21/'QLD Apr 2022'!AQ15-('QLD Apr 2022'!L15+'QLD Apr 2022'!M15))*'QLD Apr 2022'!Y15/100))*'QLD Apr 2022'!AQ15,('QLD Apr 2022'!N15*'QLD Apr 2022'!Y15/100)*'QLD Apr 2022'!AQ15)),0)</f>
        <v>0</v>
      </c>
      <c r="J21" s="316">
        <f>IF(AND('QLD Apr 2022'!N15&gt;0,'QLD Apr 2022'!O15&gt;0),IF($C$5*E21/'QLD Apr 2022'!AQ15&lt;('QLD Apr 2022'!L15+'QLD Apr 2022'!M15+'QLD Apr 2022'!N15),0,IF(($C$5*E21/'QLD Apr 2022'!AQ15-'QLD Apr 2022'!L15+'QLD Apr 2022'!M15+'QLD Apr 2022'!N15)&lt;=('QLD Apr 2022'!L15+'QLD Apr 2022'!M15+'QLD Apr 2022'!N15+'QLD Apr 2022'!O15),(($C$5*E21/'QLD Apr 2022'!AQ15-('QLD Apr 2022'!L15+'QLD Apr 2022'!M15+'QLD Apr 2022'!N15))*'QLD Apr 2022'!Z15/100)*'QLD Apr 2022'!AQ15,('QLD Apr 2022'!O15*'QLD Apr 2022'!Z15/100)*'QLD Apr 2022'!AQ15)),0)</f>
        <v>0</v>
      </c>
      <c r="K21" s="316">
        <f>IF(AND('QLD Apr 2022'!O15&gt;0,'QLD Apr 2022'!P15&gt;0),IF($C$5*E21/'QLD Apr 2022'!AQ15&lt;('QLD Apr 2022'!L15+'QLD Apr 2022'!M15+'QLD Apr 2022'!N15+'QLD Apr 2022'!O15),0,IF(($C$5*E21/'QLD Apr 2022'!AQ15-'QLD Apr 2022'!L15+'QLD Apr 2022'!M15+'QLD Apr 2022'!N15+'QLD Apr 2022'!O15)&lt;=('QLD Apr 2022'!L15+'QLD Apr 2022'!M15+'QLD Apr 2022'!N15+'QLD Apr 2022'!O15+'QLD Apr 2022'!P15),(($C$5*E21/'QLD Apr 2022'!AQ15-('QLD Apr 2022'!L15+'QLD Apr 2022'!M15+'QLD Apr 2022'!N15+'QLD Apr 2022'!O15))*'QLD Apr 2022'!AA15/100)*'QLD Apr 2022'!AQ15,('QLD Apr 2022'!P15*'QLD Apr 2022'!AA15/100)*'QLD Apr 2022'!AQ15)),0)</f>
        <v>0</v>
      </c>
      <c r="L21" s="316">
        <f>IF(AND('QLD Apr 2022'!P15&gt;0,'QLD Apr 2022'!O15&gt;0),IF(($C$5*E21/'QLD Apr 2022'!AQ15&lt;SUM('QLD Apr 2022'!L15:P15)),(0),($C$5*E21/'QLD Apr 2022'!AQ15-SUM('QLD Apr 2022'!L15:P15))*'QLD Apr 2022'!AB15/100)* 'QLD Apr 2022'!AQ15,IF(AND('QLD Apr 2022'!O15&gt;0,'QLD Apr 2022'!P15=""),IF(($C$5*E21/'QLD Apr 2022'!AQ15&lt; SUM('QLD Apr 2022'!L15:O15)),(0),($C$5*E21/'QLD Apr 2022'!AQ15-SUM('QLD Apr 2022'!L15:O15))*'QLD Apr 2022'!AA15/100)* 'QLD Apr 2022'!AQ15,IF(AND('QLD Apr 2022'!N15&gt;0,'QLD Apr 2022'!O15=""),IF(($C$5*E21/'QLD Apr 2022'!AQ15&lt; SUM('QLD Apr 2022'!L15:N15)),(0),($C$5*E21/'QLD Apr 2022'!AQ15-SUM('QLD Apr 2022'!L15:N15))*'QLD Apr 2022'!Z15/100)* 'QLD Apr 2022'!AQ15,IF(AND('QLD Apr 2022'!M15&gt;0,'QLD Apr 2022'!N15=""),IF(($C$5*E21/'QLD Apr 2022'!AQ15&lt;'QLD Apr 2022'!M15+'QLD Apr 2022'!L15),(0),(($C$5*E21/'QLD Apr 2022'!AQ15-('QLD Apr 2022'!M15+'QLD Apr 2022'!L15))*'QLD Apr 2022'!Y15/100))*'QLD Apr 2022'!AQ15,IF(AND('QLD Apr 2022'!L15&gt;0,'QLD Apr 2022'!M15=""&gt;0),IF(($C$5*E21/'QLD Apr 2022'!AQ15&lt;'QLD Apr 2022'!L15),(0),($C$5*E21/'QLD Apr 2022'!AQ15-'QLD Apr 2022'!L15)*'QLD Apr 2022'!X15/100)*'QLD Apr 2022'!AQ15,0)))))</f>
        <v>0</v>
      </c>
      <c r="M21" s="316">
        <f>IF('QLD Apr 2022'!K15="",($C$5*F21/'QLD Apr 2022'!AR15*'QLD Apr 2022'!AC15/100)*'QLD Apr 2022'!AR15,IF($C$5*F21/'QLD Apr 2022'!AR15&gt;='QLD Apr 2022'!L15,('QLD Apr 2022'!L15*'QLD Apr 2022'!AC15/100)*'QLD Apr 2022'!AR15,($C$5*F21/'QLD Apr 2022'!AR15*'QLD Apr 2022'!AC15/100)*'QLD Apr 2022'!AR15))</f>
        <v>1675.6363636363635</v>
      </c>
      <c r="N21" s="316">
        <f>IF(AND('QLD Apr 2022'!L15&gt;0,'QLD Apr 2022'!M15&gt;0),IF($C$5*F21/'QLD Apr 2022'!AR15&lt;'QLD Apr 2022'!L15,0,IF(($C$5*F21/'QLD Apr 2022'!AR15-'QLD Apr 2022'!L15)&lt;=('QLD Apr 2022'!M15+'QLD Apr 2022'!L15),((($C$5*F21/'QLD Apr 2022'!AR15-'QLD Apr 2022'!L15)*'QLD Apr 2022'!AD15/100))*'QLD Apr 2022'!AR15,((('QLD Apr 2022'!M15)*'QLD Apr 2022'!AD15/100)*'QLD Apr 2022'!AR15))),0)</f>
        <v>574.00000000000011</v>
      </c>
      <c r="O21" s="316">
        <f>IF(AND('QLD Apr 2022'!M15&gt;0,'QLD Apr 2022'!N15&gt;0),IF($C$5*F21/'QLD Apr 2022'!AR15&lt;('QLD Apr 2022'!L15+'QLD Apr 2022'!M15),0,IF(($C$5*F21/'QLD Apr 2022'!AR15-'QLD Apr 2022'!L15+'QLD Apr 2022'!M15)&lt;=('QLD Apr 2022'!L15+'QLD Apr 2022'!M15+'QLD Apr 2022'!N15),((($C$5*F21/'QLD Apr 2022'!AR15-('QLD Apr 2022'!L15+'QLD Apr 2022'!M15))*'QLD Apr 2022'!AE15/100))*'QLD Apr 2022'!AR15,('QLD Apr 2022'!N15*'QLD Apr 2022'!AE15/100)*'QLD Apr 2022'!AR15)),0)</f>
        <v>0</v>
      </c>
      <c r="P21" s="316">
        <f>IF(AND('QLD Apr 2022'!N15&gt;0,'QLD Apr 2022'!O15&gt;0),IF($C$5*F21/'QLD Apr 2022'!AR15&lt;('QLD Apr 2022'!L15+'QLD Apr 2022'!M15+'QLD Apr 2022'!N15),0,IF(($C$5*F21/'QLD Apr 2022'!AR15-'QLD Apr 2022'!L15+'QLD Apr 2022'!M15+'QLD Apr 2022'!N15)&lt;=('QLD Apr 2022'!L15+'QLD Apr 2022'!M15+'QLD Apr 2022'!N15+'QLD Apr 2022'!O15),(($C$5*F21/'QLD Apr 2022'!AR15-('QLD Apr 2022'!L15+'QLD Apr 2022'!M15+'QLD Apr 2022'!N15))*'QLD Apr 2022'!AF15/100)*'QLD Apr 2022'!AR15,('QLD Apr 2022'!O15*'QLD Apr 2022'!AF15/100)*'QLD Apr 2022'!AR15)),0)</f>
        <v>0</v>
      </c>
      <c r="Q21" s="316">
        <f>IF(AND('QLD Apr 2022'!P15&gt;0,'QLD Apr 2022'!P15&gt;0),IF($C$5*F21/'QLD Apr 2022'!AR15&lt;('QLD Apr 2022'!L15+'QLD Apr 2022'!M15+'QLD Apr 2022'!N15+'QLD Apr 2022'!O15),0,IF(($C$5*F21/'QLD Apr 2022'!AR15-'QLD Apr 2022'!L15+'QLD Apr 2022'!M15+'QLD Apr 2022'!N15+'QLD Apr 2022'!O15)&lt;=('QLD Apr 2022'!L15+'QLD Apr 2022'!M15+'QLD Apr 2022'!N15+'QLD Apr 2022'!O15+'QLD Apr 2022'!P15),(($C$5*F21/'QLD Apr 2022'!AR15-('QLD Apr 2022'!L15+'QLD Apr 2022'!M15+'QLD Apr 2022'!N15+'QLD Apr 2022'!O15))*'QLD Apr 2022'!AG15/100)*'QLD Apr 2022'!AR15,('QLD Apr 2022'!P15*'QLD Apr 2022'!AG15/100)*'QLD Apr 2022'!AR15)),0)</f>
        <v>0</v>
      </c>
      <c r="R21" s="316">
        <f>IF(AND('QLD Apr 2022'!P15&gt;0,'QLD Apr 2022'!O15&gt;0),IF(($C$5*F21/'QLD Apr 2022'!AR15&lt;SUM('QLD Apr 2022'!L15:P15)),(0),($C$5*F21/'QLD Apr 2022'!AR15-SUM('QLD Apr 2022'!L15:P15))*'QLD Apr 2022'!AB15/100)* 'QLD Apr 2022'!AR15,IF(AND('QLD Apr 2022'!O15&gt;0,'QLD Apr 2022'!P15=""),IF(($C$5*F21/'QLD Apr 2022'!AR15&lt; SUM('QLD Apr 2022'!L15:O15)),(0),($C$5*F21/'QLD Apr 2022'!AR15-SUM('QLD Apr 2022'!L15:O15))*'QLD Apr 2022'!AG15/100)* 'QLD Apr 2022'!AR15,IF(AND('QLD Apr 2022'!N15&gt;0,'QLD Apr 2022'!O15=""),IF(($C$5*F21/'QLD Apr 2022'!AR15&lt; SUM('QLD Apr 2022'!L15:N15)),(0),($C$5*F21/'QLD Apr 2022'!AR15-SUM('QLD Apr 2022'!L15:N15))*'QLD Apr 2022'!AF15/100)* 'QLD Apr 2022'!AR15,IF(AND('QLD Apr 2022'!M15&gt;0,'QLD Apr 2022'!N15=""),IF(($C$5*F21/'QLD Apr 2022'!AR15&lt;'QLD Apr 2022'!M15+'QLD Apr 2022'!L15),(0),(($C$5*F21/'QLD Apr 2022'!AR15-('QLD Apr 2022'!M15+'QLD Apr 2022'!L15))*'QLD Apr 2022'!AE15/100))*'QLD Apr 2022'!AR15,IF(AND('QLD Apr 2022'!L15&gt;0,'QLD Apr 2022'!M15=""&gt;0),IF(($C$5*F21/'QLD Apr 2022'!AR15&lt;'QLD Apr 2022'!L15),(0),($C$5*F21/'QLD Apr 2022'!AR15-'QLD Apr 2022'!L15)*'QLD Apr 2022'!AD15/100)*'QLD Apr 2022'!AR15,0)))))</f>
        <v>0</v>
      </c>
      <c r="S21" s="318">
        <f t="shared" ref="S21" si="15">SUM(G21:R21)</f>
        <v>4499.272727272727</v>
      </c>
      <c r="T21" s="229">
        <f t="shared" si="5"/>
        <v>4739.1772727272728</v>
      </c>
      <c r="U21" s="319">
        <f t="shared" si="6"/>
        <v>5213.0950000000003</v>
      </c>
      <c r="V21" s="122">
        <f>'QLD Apr 2022'!AT15</f>
        <v>0</v>
      </c>
      <c r="W21" s="122">
        <f>'QLD Apr 2022'!AU15</f>
        <v>15</v>
      </c>
      <c r="X21" s="122">
        <f>'QLD Apr 2022'!AV15</f>
        <v>0</v>
      </c>
      <c r="Y21" s="122">
        <f>'QLD Apr 2022'!AW15</f>
        <v>0</v>
      </c>
      <c r="Z21" s="320" t="str">
        <f t="shared" si="7"/>
        <v>Guaranteed off usage</v>
      </c>
      <c r="AA21" s="320" t="str">
        <f t="shared" si="8"/>
        <v>Exclusive</v>
      </c>
      <c r="AB21" s="229">
        <f t="shared" si="0"/>
        <v>4064.2863636363636</v>
      </c>
      <c r="AC21" s="229">
        <f t="shared" si="1"/>
        <v>4064.2863636363636</v>
      </c>
      <c r="AD21" s="321">
        <f t="shared" si="2"/>
        <v>4470.7150000000001</v>
      </c>
      <c r="AE21" s="321">
        <f t="shared" si="2"/>
        <v>4470.7150000000001</v>
      </c>
      <c r="AF21" s="322">
        <f>'QLD Apr 2022'!BF15</f>
        <v>0</v>
      </c>
      <c r="AG21" s="129" t="str">
        <f>'QLD Apr 2022'!BG15</f>
        <v>n</v>
      </c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</row>
    <row r="22" spans="1:48" ht="20" customHeight="1" thickTop="1" x14ac:dyDescent="0.2">
      <c r="A22" s="341" t="str">
        <f>'QLD Apr 2022'!D16</f>
        <v>Envestra Wide Bay</v>
      </c>
      <c r="B22" s="207" t="str">
        <f>'QLD Apr 2022'!F16</f>
        <v>Origin Energy</v>
      </c>
      <c r="C22" s="207" t="str">
        <f>'QLD Apr 2022'!G16</f>
        <v>Business Go</v>
      </c>
      <c r="D22" s="296">
        <f>365*'QLD Apr 2022'!H16/100</f>
        <v>202.77409090909089</v>
      </c>
      <c r="E22" s="297">
        <f>IF('QLD Apr 2022'!AQ16=3,0.5,IF('QLD Apr 2022'!AQ16=2,0.33,0))</f>
        <v>0.5</v>
      </c>
      <c r="F22" s="297">
        <f t="shared" si="3"/>
        <v>0.5</v>
      </c>
      <c r="G22" s="296">
        <f>IF('QLD Apr 2022'!K16="",($C$5*E22/'QLD Apr 2022'!AQ16*'QLD Apr 2022'!W16/100)*'QLD Apr 2022'!AQ16,IF($C$5*E22/'QLD Apr 2022'!AQ16&gt;='QLD Apr 2022'!L16,('QLD Apr 2022'!L16*'QLD Apr 2022'!W16/100)*'QLD Apr 2022'!AQ16,($C$5*E22/'QLD Apr 2022'!AQ16*'QLD Apr 2022'!W16/100)*'QLD Apr 2022'!AQ16))</f>
        <v>1754.5454545454545</v>
      </c>
      <c r="H22" s="296">
        <f>IF(AND('QLD Apr 2022'!L16&gt;0,'QLD Apr 2022'!M16&gt;0),IF($C$5*E22/'QLD Apr 2022'!AQ16&lt;'QLD Apr 2022'!L16,0,IF(($C$5*E22/'QLD Apr 2022'!AQ16-'QLD Apr 2022'!L16)&lt;=('QLD Apr 2022'!M16+'QLD Apr 2022'!L16),((($C$5*E22/'QLD Apr 2022'!AQ16-'QLD Apr 2022'!L16)*'QLD Apr 2022'!X16/100))*'QLD Apr 2022'!AQ16,((('QLD Apr 2022'!M16)*'QLD Apr 2022'!X16/100)*'QLD Apr 2022'!AQ16))),0)</f>
        <v>0</v>
      </c>
      <c r="I22" s="296">
        <f>IF(AND('QLD Apr 2022'!M16&gt;0,'QLD Apr 2022'!N16&gt;0),IF($C$5*E22/'QLD Apr 2022'!AQ16&lt;('QLD Apr 2022'!L16+'QLD Apr 2022'!M16),0,IF(($C$5*E22/'QLD Apr 2022'!AQ16-'QLD Apr 2022'!L16+'QLD Apr 2022'!M16)&lt;=('QLD Apr 2022'!L16+'QLD Apr 2022'!M16+'QLD Apr 2022'!N16),((($C$5*E22/'QLD Apr 2022'!AQ16-('QLD Apr 2022'!L16+'QLD Apr 2022'!M16))*'QLD Apr 2022'!Y16/100))*'QLD Apr 2022'!AQ16,('QLD Apr 2022'!N16*'QLD Apr 2022'!Y16/100)*'QLD Apr 2022'!AQ16)),0)</f>
        <v>0</v>
      </c>
      <c r="J22" s="296">
        <f>IF(AND('QLD Apr 2022'!N16&gt;0,'QLD Apr 2022'!O16&gt;0),IF($C$5*E22/'QLD Apr 2022'!AQ16&lt;('QLD Apr 2022'!L16+'QLD Apr 2022'!M16+'QLD Apr 2022'!N16),0,IF(($C$5*E22/'QLD Apr 2022'!AQ16-'QLD Apr 2022'!L16+'QLD Apr 2022'!M16+'QLD Apr 2022'!N16)&lt;=('QLD Apr 2022'!L16+'QLD Apr 2022'!M16+'QLD Apr 2022'!N16+'QLD Apr 2022'!O16),(($C$5*E22/'QLD Apr 2022'!AQ16-('QLD Apr 2022'!L16+'QLD Apr 2022'!M16+'QLD Apr 2022'!N16))*'QLD Apr 2022'!Z16/100)*'QLD Apr 2022'!AQ16,('QLD Apr 2022'!O16*'QLD Apr 2022'!Z16/100)*'QLD Apr 2022'!AQ16)),0)</f>
        <v>0</v>
      </c>
      <c r="K22" s="296">
        <f>IF(AND('QLD Apr 2022'!O16&gt;0,'QLD Apr 2022'!P16&gt;0),IF($C$5*E22/'QLD Apr 2022'!AQ16&lt;('QLD Apr 2022'!L16+'QLD Apr 2022'!M16+'QLD Apr 2022'!N16+'QLD Apr 2022'!O16),0,IF(($C$5*E22/'QLD Apr 2022'!AQ16-'QLD Apr 2022'!L16+'QLD Apr 2022'!M16+'QLD Apr 2022'!N16+'QLD Apr 2022'!O16)&lt;=('QLD Apr 2022'!L16+'QLD Apr 2022'!M16+'QLD Apr 2022'!N16+'QLD Apr 2022'!O16+'QLD Apr 2022'!P16),(($C$5*E22/'QLD Apr 2022'!AQ16-('QLD Apr 2022'!L16+'QLD Apr 2022'!M16+'QLD Apr 2022'!N16+'QLD Apr 2022'!O16))*'QLD Apr 2022'!AA16/100)*'QLD Apr 2022'!AQ16,('QLD Apr 2022'!P16*'QLD Apr 2022'!AA16/100)*'QLD Apr 2022'!AQ16)),0)</f>
        <v>0</v>
      </c>
      <c r="L22" s="296">
        <f>IF(AND('QLD Apr 2022'!P16&gt;0,'QLD Apr 2022'!O16&gt;0),IF(($C$5*E22/'QLD Apr 2022'!AQ16&lt;SUM('QLD Apr 2022'!L16:P16)),(0),($C$5*E22/'QLD Apr 2022'!AQ16-SUM('QLD Apr 2022'!L16:P16))*'QLD Apr 2022'!AB16/100)* 'QLD Apr 2022'!AQ16,IF(AND('QLD Apr 2022'!O16&gt;0,'QLD Apr 2022'!P16=""),IF(($C$5*E22/'QLD Apr 2022'!AQ16&lt; SUM('QLD Apr 2022'!L16:O16)),(0),($C$5*E22/'QLD Apr 2022'!AQ16-SUM('QLD Apr 2022'!L16:O16))*'QLD Apr 2022'!AA16/100)* 'QLD Apr 2022'!AQ16,IF(AND('QLD Apr 2022'!N16&gt;0,'QLD Apr 2022'!O16=""),IF(($C$5*E22/'QLD Apr 2022'!AQ16&lt; SUM('QLD Apr 2022'!L16:N16)),(0),($C$5*E22/'QLD Apr 2022'!AQ16-SUM('QLD Apr 2022'!L16:N16))*'QLD Apr 2022'!Z16/100)* 'QLD Apr 2022'!AQ16,IF(AND('QLD Apr 2022'!M16&gt;0,'QLD Apr 2022'!N16=""),IF(($C$5*E22/'QLD Apr 2022'!AQ16&lt;'QLD Apr 2022'!M16+'QLD Apr 2022'!L16),(0),(($C$5*E22/'QLD Apr 2022'!AQ16-('QLD Apr 2022'!M16+'QLD Apr 2022'!L16))*'QLD Apr 2022'!Y16/100))*'QLD Apr 2022'!AQ16,IF(AND('QLD Apr 2022'!L16&gt;0,'QLD Apr 2022'!M16=""&gt;0),IF(($C$5*E22/'QLD Apr 2022'!AQ16&lt;'QLD Apr 2022'!L16),(0),($C$5*E22/'QLD Apr 2022'!AQ16-'QLD Apr 2022'!L16)*'QLD Apr 2022'!X16/100)*'QLD Apr 2022'!AQ16,0)))))</f>
        <v>0</v>
      </c>
      <c r="M22" s="296">
        <f>IF('QLD Apr 2022'!K16="",($C$5*F22/'QLD Apr 2022'!AR16*'QLD Apr 2022'!AC16/100)*'QLD Apr 2022'!AR16,IF($C$5*F22/'QLD Apr 2022'!AR16&gt;='QLD Apr 2022'!L16,('QLD Apr 2022'!L16*'QLD Apr 2022'!AC16/100)*'QLD Apr 2022'!AR16,($C$5*F22/'QLD Apr 2022'!AR16*'QLD Apr 2022'!AC16/100)*'QLD Apr 2022'!AR16))</f>
        <v>1754.5454545454545</v>
      </c>
      <c r="N22" s="296">
        <f>IF(AND('QLD Apr 2022'!L16&gt;0,'QLD Apr 2022'!M16&gt;0),IF($C$5*F22/'QLD Apr 2022'!AR16&lt;'QLD Apr 2022'!L16,0,IF(($C$5*F22/'QLD Apr 2022'!AR16-'QLD Apr 2022'!L16)&lt;=('QLD Apr 2022'!M16+'QLD Apr 2022'!L16),((($C$5*F22/'QLD Apr 2022'!AR16-'QLD Apr 2022'!L16)*'QLD Apr 2022'!AD16/100))*'QLD Apr 2022'!AR16,((('QLD Apr 2022'!M16)*'QLD Apr 2022'!AD16/100)*'QLD Apr 2022'!AR16))),0)</f>
        <v>0</v>
      </c>
      <c r="O22" s="296">
        <f>IF(AND('QLD Apr 2022'!M16&gt;0,'QLD Apr 2022'!N16&gt;0),IF($C$5*F22/'QLD Apr 2022'!AR16&lt;('QLD Apr 2022'!L16+'QLD Apr 2022'!M16),0,IF(($C$5*F22/'QLD Apr 2022'!AR16-'QLD Apr 2022'!L16+'QLD Apr 2022'!M16)&lt;=('QLD Apr 2022'!L16+'QLD Apr 2022'!M16+'QLD Apr 2022'!N16),((($C$5*F22/'QLD Apr 2022'!AR16-('QLD Apr 2022'!L16+'QLD Apr 2022'!M16))*'QLD Apr 2022'!AE16/100))*'QLD Apr 2022'!AR16,('QLD Apr 2022'!N16*'QLD Apr 2022'!AE16/100)*'QLD Apr 2022'!AR16)),0)</f>
        <v>0</v>
      </c>
      <c r="P22" s="296">
        <f>IF(AND('QLD Apr 2022'!N16&gt;0,'QLD Apr 2022'!O16&gt;0),IF($C$5*F22/'QLD Apr 2022'!AR16&lt;('QLD Apr 2022'!L16+'QLD Apr 2022'!M16+'QLD Apr 2022'!N16),0,IF(($C$5*F22/'QLD Apr 2022'!AR16-'QLD Apr 2022'!L16+'QLD Apr 2022'!M16+'QLD Apr 2022'!N16)&lt;=('QLD Apr 2022'!L16+'QLD Apr 2022'!M16+'QLD Apr 2022'!N16+'QLD Apr 2022'!O16),(($C$5*F22/'QLD Apr 2022'!AR16-('QLD Apr 2022'!L16+'QLD Apr 2022'!M16+'QLD Apr 2022'!N16))*'QLD Apr 2022'!AF16/100)*'QLD Apr 2022'!AR16,('QLD Apr 2022'!O16*'QLD Apr 2022'!AF16/100)*'QLD Apr 2022'!AR16)),0)</f>
        <v>0</v>
      </c>
      <c r="Q22" s="296">
        <f>IF(AND('QLD Apr 2022'!P16&gt;0,'QLD Apr 2022'!P16&gt;0),IF($C$5*F22/'QLD Apr 2022'!AR16&lt;('QLD Apr 2022'!L16+'QLD Apr 2022'!M16+'QLD Apr 2022'!N16+'QLD Apr 2022'!O16),0,IF(($C$5*F22/'QLD Apr 2022'!AR16-'QLD Apr 2022'!L16+'QLD Apr 2022'!M16+'QLD Apr 2022'!N16+'QLD Apr 2022'!O16)&lt;=('QLD Apr 2022'!L16+'QLD Apr 2022'!M16+'QLD Apr 2022'!N16+'QLD Apr 2022'!O16+'QLD Apr 2022'!P16),(($C$5*F22/'QLD Apr 2022'!AR16-('QLD Apr 2022'!L16+'QLD Apr 2022'!M16+'QLD Apr 2022'!N16+'QLD Apr 2022'!O16))*'QLD Apr 2022'!AG16/100)*'QLD Apr 2022'!AR16,('QLD Apr 2022'!P16*'QLD Apr 2022'!AG16/100)*'QLD Apr 2022'!AR16)),0)</f>
        <v>0</v>
      </c>
      <c r="R22" s="296">
        <f>IF(AND('QLD Apr 2022'!P16&gt;0,'QLD Apr 2022'!O16&gt;0),IF(($C$5*F22/'QLD Apr 2022'!AR16&lt;SUM('QLD Apr 2022'!L16:P16)),(0),($C$5*F22/'QLD Apr 2022'!AR16-SUM('QLD Apr 2022'!L16:P16))*'QLD Apr 2022'!AB16/100)* 'QLD Apr 2022'!AR16,IF(AND('QLD Apr 2022'!O16&gt;0,'QLD Apr 2022'!P16=""),IF(($C$5*F22/'QLD Apr 2022'!AR16&lt; SUM('QLD Apr 2022'!L16:O16)),(0),($C$5*F22/'QLD Apr 2022'!AR16-SUM('QLD Apr 2022'!L16:O16))*'QLD Apr 2022'!AG16/100)* 'QLD Apr 2022'!AR16,IF(AND('QLD Apr 2022'!N16&gt;0,'QLD Apr 2022'!O16=""),IF(($C$5*F22/'QLD Apr 2022'!AR16&lt; SUM('QLD Apr 2022'!L16:N16)),(0),($C$5*F22/'QLD Apr 2022'!AR16-SUM('QLD Apr 2022'!L16:N16))*'QLD Apr 2022'!AF16/100)* 'QLD Apr 2022'!AR16,IF(AND('QLD Apr 2022'!M16&gt;0,'QLD Apr 2022'!N16=""),IF(($C$5*F22/'QLD Apr 2022'!AR16&lt;'QLD Apr 2022'!M16+'QLD Apr 2022'!L16),(0),(($C$5*F22/'QLD Apr 2022'!AR16-('QLD Apr 2022'!M16+'QLD Apr 2022'!L16))*'QLD Apr 2022'!AE16/100))*'QLD Apr 2022'!AR16,IF(AND('QLD Apr 2022'!L16&gt;0,'QLD Apr 2022'!M16=""&gt;0),IF(($C$5*F22/'QLD Apr 2022'!AR16&lt;'QLD Apr 2022'!L16),(0),($C$5*F22/'QLD Apr 2022'!AR16-'QLD Apr 2022'!L16)*'QLD Apr 2022'!AD16/100)*'QLD Apr 2022'!AR16,0)))))</f>
        <v>0</v>
      </c>
      <c r="S22" s="298">
        <f t="shared" si="4"/>
        <v>3509.090909090909</v>
      </c>
      <c r="T22" s="299">
        <f t="shared" si="5"/>
        <v>3711.8649999999998</v>
      </c>
      <c r="U22" s="300">
        <f t="shared" si="6"/>
        <v>4083.0515</v>
      </c>
      <c r="V22" s="114">
        <f>'QLD Apr 2022'!AT16</f>
        <v>0</v>
      </c>
      <c r="W22" s="114">
        <f>'QLD Apr 2022'!AU16</f>
        <v>0</v>
      </c>
      <c r="X22" s="114">
        <f>'QLD Apr 2022'!AV16</f>
        <v>0</v>
      </c>
      <c r="Y22" s="114">
        <f>'QLD Apr 2022'!AW16</f>
        <v>0</v>
      </c>
      <c r="Z22" s="301" t="str">
        <f t="shared" si="7"/>
        <v>No discount</v>
      </c>
      <c r="AA22" s="301" t="str">
        <f t="shared" si="8"/>
        <v>Inclusive</v>
      </c>
      <c r="AB22" s="299">
        <f t="shared" si="0"/>
        <v>3711.8649999999998</v>
      </c>
      <c r="AC22" s="299">
        <f t="shared" si="1"/>
        <v>3711.8649999999998</v>
      </c>
      <c r="AD22" s="302">
        <f t="shared" si="2"/>
        <v>4083.0515</v>
      </c>
      <c r="AE22" s="302">
        <f t="shared" si="2"/>
        <v>4083.0515</v>
      </c>
      <c r="AF22" s="303">
        <f>'QLD Apr 2022'!BF16</f>
        <v>12</v>
      </c>
      <c r="AG22" s="121" t="str">
        <f>'QLD Apr 2022'!BG16</f>
        <v>y</v>
      </c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</row>
    <row r="23" spans="1:48" ht="20" customHeight="1" thickBot="1" x14ac:dyDescent="0.25">
      <c r="A23" s="342"/>
      <c r="B23" s="210" t="str">
        <f>'QLD Apr 2022'!F17</f>
        <v>Covau</v>
      </c>
      <c r="C23" s="210" t="str">
        <f>'QLD Apr 2022'!G17</f>
        <v>Freedom</v>
      </c>
      <c r="D23" s="323">
        <f>365*'QLD Apr 2022'!H17/100</f>
        <v>239.90454545454543</v>
      </c>
      <c r="E23" s="324">
        <f>IF('QLD Apr 2022'!AQ17=3,0.5,IF('QLD Apr 2022'!AQ17=2,0.33,0))</f>
        <v>0.5</v>
      </c>
      <c r="F23" s="324">
        <f t="shared" si="3"/>
        <v>0.5</v>
      </c>
      <c r="G23" s="323">
        <f>IF('QLD Apr 2022'!K17="",($C$5*E23/'QLD Apr 2022'!AQ17*'QLD Apr 2022'!W17/100)*'QLD Apr 2022'!AQ17,IF($C$5*E23/'QLD Apr 2022'!AQ17&gt;='QLD Apr 2022'!L17,('QLD Apr 2022'!L17*'QLD Apr 2022'!W17/100)*'QLD Apr 2022'!AQ17,($C$5*E23/'QLD Apr 2022'!AQ17*'QLD Apr 2022'!W17/100)*'QLD Apr 2022'!AQ17))</f>
        <v>1675.6363636363635</v>
      </c>
      <c r="H23" s="323">
        <f>IF(AND('QLD Apr 2022'!L17&gt;0,'QLD Apr 2022'!M17&gt;0),IF($C$5*E23/'QLD Apr 2022'!AQ17&lt;'QLD Apr 2022'!L17,0,IF(($C$5*E23/'QLD Apr 2022'!AQ17-'QLD Apr 2022'!L17)&lt;=('QLD Apr 2022'!M17+'QLD Apr 2022'!L17),((($C$5*E23/'QLD Apr 2022'!AQ17-'QLD Apr 2022'!L17)*'QLD Apr 2022'!X17/100))*'QLD Apr 2022'!AQ17,((('QLD Apr 2022'!M17)*'QLD Apr 2022'!X17/100)*'QLD Apr 2022'!AQ17))),0)</f>
        <v>574.00000000000011</v>
      </c>
      <c r="I23" s="323">
        <f>IF(AND('QLD Apr 2022'!M17&gt;0,'QLD Apr 2022'!N17&gt;0),IF($C$5*E23/'QLD Apr 2022'!AQ17&lt;('QLD Apr 2022'!L17+'QLD Apr 2022'!M17),0,IF(($C$5*E23/'QLD Apr 2022'!AQ17-'QLD Apr 2022'!L17+'QLD Apr 2022'!M17)&lt;=('QLD Apr 2022'!L17+'QLD Apr 2022'!M17+'QLD Apr 2022'!N17),((($C$5*E23/'QLD Apr 2022'!AQ17-('QLD Apr 2022'!L17+'QLD Apr 2022'!M17))*'QLD Apr 2022'!Y17/100))*'QLD Apr 2022'!AQ17,('QLD Apr 2022'!N17*'QLD Apr 2022'!Y17/100)*'QLD Apr 2022'!AQ17)),0)</f>
        <v>0</v>
      </c>
      <c r="J23" s="323">
        <f>IF(AND('QLD Apr 2022'!N17&gt;0,'QLD Apr 2022'!O17&gt;0),IF($C$5*E23/'QLD Apr 2022'!AQ17&lt;('QLD Apr 2022'!L17+'QLD Apr 2022'!M17+'QLD Apr 2022'!N17),0,IF(($C$5*E23/'QLD Apr 2022'!AQ17-'QLD Apr 2022'!L17+'QLD Apr 2022'!M17+'QLD Apr 2022'!N17)&lt;=('QLD Apr 2022'!L17+'QLD Apr 2022'!M17+'QLD Apr 2022'!N17+'QLD Apr 2022'!O17),(($C$5*E23/'QLD Apr 2022'!AQ17-('QLD Apr 2022'!L17+'QLD Apr 2022'!M17+'QLD Apr 2022'!N17))*'QLD Apr 2022'!Z17/100)*'QLD Apr 2022'!AQ17,('QLD Apr 2022'!O17*'QLD Apr 2022'!Z17/100)*'QLD Apr 2022'!AQ17)),0)</f>
        <v>0</v>
      </c>
      <c r="K23" s="323">
        <f>IF(AND('QLD Apr 2022'!O17&gt;0,'QLD Apr 2022'!P17&gt;0),IF($C$5*E23/'QLD Apr 2022'!AQ17&lt;('QLD Apr 2022'!L17+'QLD Apr 2022'!M17+'QLD Apr 2022'!N17+'QLD Apr 2022'!O17),0,IF(($C$5*E23/'QLD Apr 2022'!AQ17-'QLD Apr 2022'!L17+'QLD Apr 2022'!M17+'QLD Apr 2022'!N17+'QLD Apr 2022'!O17)&lt;=('QLD Apr 2022'!L17+'QLD Apr 2022'!M17+'QLD Apr 2022'!N17+'QLD Apr 2022'!O17+'QLD Apr 2022'!P17),(($C$5*E23/'QLD Apr 2022'!AQ17-('QLD Apr 2022'!L17+'QLD Apr 2022'!M17+'QLD Apr 2022'!N17+'QLD Apr 2022'!O17))*'QLD Apr 2022'!AA17/100)*'QLD Apr 2022'!AQ17,('QLD Apr 2022'!P17*'QLD Apr 2022'!AA17/100)*'QLD Apr 2022'!AQ17)),0)</f>
        <v>0</v>
      </c>
      <c r="L23" s="323">
        <f>IF(AND('QLD Apr 2022'!P17&gt;0,'QLD Apr 2022'!O17&gt;0),IF(($C$5*E23/'QLD Apr 2022'!AQ17&lt;SUM('QLD Apr 2022'!L17:P17)),(0),($C$5*E23/'QLD Apr 2022'!AQ17-SUM('QLD Apr 2022'!L17:P17))*'QLD Apr 2022'!AB17/100)* 'QLD Apr 2022'!AQ17,IF(AND('QLD Apr 2022'!O17&gt;0,'QLD Apr 2022'!P17=""),IF(($C$5*E23/'QLD Apr 2022'!AQ17&lt; SUM('QLD Apr 2022'!L17:O17)),(0),($C$5*E23/'QLD Apr 2022'!AQ17-SUM('QLD Apr 2022'!L17:O17))*'QLD Apr 2022'!AA17/100)* 'QLD Apr 2022'!AQ17,IF(AND('QLD Apr 2022'!N17&gt;0,'QLD Apr 2022'!O17=""),IF(($C$5*E23/'QLD Apr 2022'!AQ17&lt; SUM('QLD Apr 2022'!L17:N17)),(0),($C$5*E23/'QLD Apr 2022'!AQ17-SUM('QLD Apr 2022'!L17:N17))*'QLD Apr 2022'!Z17/100)* 'QLD Apr 2022'!AQ17,IF(AND('QLD Apr 2022'!M17&gt;0,'QLD Apr 2022'!N17=""),IF(($C$5*E23/'QLD Apr 2022'!AQ17&lt;'QLD Apr 2022'!M17+'QLD Apr 2022'!L17),(0),(($C$5*E23/'QLD Apr 2022'!AQ17-('QLD Apr 2022'!M17+'QLD Apr 2022'!L17))*'QLD Apr 2022'!Y17/100))*'QLD Apr 2022'!AQ17,IF(AND('QLD Apr 2022'!L17&gt;0,'QLD Apr 2022'!M17=""&gt;0),IF(($C$5*E23/'QLD Apr 2022'!AQ17&lt;'QLD Apr 2022'!L17),(0),($C$5*E23/'QLD Apr 2022'!AQ17-'QLD Apr 2022'!L17)*'QLD Apr 2022'!X17/100)*'QLD Apr 2022'!AQ17,0)))))</f>
        <v>0</v>
      </c>
      <c r="M23" s="323">
        <f>IF('QLD Apr 2022'!K17="",($C$5*F23/'QLD Apr 2022'!AR17*'QLD Apr 2022'!AC17/100)*'QLD Apr 2022'!AR17,IF($C$5*F23/'QLD Apr 2022'!AR17&gt;='QLD Apr 2022'!L17,('QLD Apr 2022'!L17*'QLD Apr 2022'!AC17/100)*'QLD Apr 2022'!AR17,($C$5*F23/'QLD Apr 2022'!AR17*'QLD Apr 2022'!AC17/100)*'QLD Apr 2022'!AR17))</f>
        <v>1675.6363636363635</v>
      </c>
      <c r="N23" s="323">
        <f>IF(AND('QLD Apr 2022'!L17&gt;0,'QLD Apr 2022'!M17&gt;0),IF($C$5*F23/'QLD Apr 2022'!AR17&lt;'QLD Apr 2022'!L17,0,IF(($C$5*F23/'QLD Apr 2022'!AR17-'QLD Apr 2022'!L17)&lt;=('QLD Apr 2022'!M17+'QLD Apr 2022'!L17),((($C$5*F23/'QLD Apr 2022'!AR17-'QLD Apr 2022'!L17)*'QLD Apr 2022'!AD17/100))*'QLD Apr 2022'!AR17,((('QLD Apr 2022'!M17)*'QLD Apr 2022'!AD17/100)*'QLD Apr 2022'!AR17))),0)</f>
        <v>574.00000000000011</v>
      </c>
      <c r="O23" s="323">
        <f>IF(AND('QLD Apr 2022'!M17&gt;0,'QLD Apr 2022'!N17&gt;0),IF($C$5*F23/'QLD Apr 2022'!AR17&lt;('QLD Apr 2022'!L17+'QLD Apr 2022'!M17),0,IF(($C$5*F23/'QLD Apr 2022'!AR17-'QLD Apr 2022'!L17+'QLD Apr 2022'!M17)&lt;=('QLD Apr 2022'!L17+'QLD Apr 2022'!M17+'QLD Apr 2022'!N17),((($C$5*F23/'QLD Apr 2022'!AR17-('QLD Apr 2022'!L17+'QLD Apr 2022'!M17))*'QLD Apr 2022'!AE17/100))*'QLD Apr 2022'!AR17,('QLD Apr 2022'!N17*'QLD Apr 2022'!AE17/100)*'QLD Apr 2022'!AR17)),0)</f>
        <v>0</v>
      </c>
      <c r="P23" s="323">
        <f>IF(AND('QLD Apr 2022'!N17&gt;0,'QLD Apr 2022'!O17&gt;0),IF($C$5*F23/'QLD Apr 2022'!AR17&lt;('QLD Apr 2022'!L17+'QLD Apr 2022'!M17+'QLD Apr 2022'!N17),0,IF(($C$5*F23/'QLD Apr 2022'!AR17-'QLD Apr 2022'!L17+'QLD Apr 2022'!M17+'QLD Apr 2022'!N17)&lt;=('QLD Apr 2022'!L17+'QLD Apr 2022'!M17+'QLD Apr 2022'!N17+'QLD Apr 2022'!O17),(($C$5*F23/'QLD Apr 2022'!AR17-('QLD Apr 2022'!L17+'QLD Apr 2022'!M17+'QLD Apr 2022'!N17))*'QLD Apr 2022'!AF17/100)*'QLD Apr 2022'!AR17,('QLD Apr 2022'!O17*'QLD Apr 2022'!AF17/100)*'QLD Apr 2022'!AR17)),0)</f>
        <v>0</v>
      </c>
      <c r="Q23" s="323">
        <f>IF(AND('QLD Apr 2022'!P17&gt;0,'QLD Apr 2022'!P17&gt;0),IF($C$5*F23/'QLD Apr 2022'!AR17&lt;('QLD Apr 2022'!L17+'QLD Apr 2022'!M17+'QLD Apr 2022'!N17+'QLD Apr 2022'!O17),0,IF(($C$5*F23/'QLD Apr 2022'!AR17-'QLD Apr 2022'!L17+'QLD Apr 2022'!M17+'QLD Apr 2022'!N17+'QLD Apr 2022'!O17)&lt;=('QLD Apr 2022'!L17+'QLD Apr 2022'!M17+'QLD Apr 2022'!N17+'QLD Apr 2022'!O17+'QLD Apr 2022'!P17),(($C$5*F23/'QLD Apr 2022'!AR17-('QLD Apr 2022'!L17+'QLD Apr 2022'!M17+'QLD Apr 2022'!N17+'QLD Apr 2022'!O17))*'QLD Apr 2022'!AG17/100)*'QLD Apr 2022'!AR17,('QLD Apr 2022'!P17*'QLD Apr 2022'!AG17/100)*'QLD Apr 2022'!AR17)),0)</f>
        <v>0</v>
      </c>
      <c r="R23" s="323">
        <f>IF(AND('QLD Apr 2022'!P17&gt;0,'QLD Apr 2022'!O17&gt;0),IF(($C$5*F23/'QLD Apr 2022'!AR17&lt;SUM('QLD Apr 2022'!L17:P17)),(0),($C$5*F23/'QLD Apr 2022'!AR17-SUM('QLD Apr 2022'!L17:P17))*'QLD Apr 2022'!AB17/100)* 'QLD Apr 2022'!AR17,IF(AND('QLD Apr 2022'!O17&gt;0,'QLD Apr 2022'!P17=""),IF(($C$5*F23/'QLD Apr 2022'!AR17&lt; SUM('QLD Apr 2022'!L17:O17)),(0),($C$5*F23/'QLD Apr 2022'!AR17-SUM('QLD Apr 2022'!L17:O17))*'QLD Apr 2022'!AG17/100)* 'QLD Apr 2022'!AR17,IF(AND('QLD Apr 2022'!N17&gt;0,'QLD Apr 2022'!O17=""),IF(($C$5*F23/'QLD Apr 2022'!AR17&lt; SUM('QLD Apr 2022'!L17:N17)),(0),($C$5*F23/'QLD Apr 2022'!AR17-SUM('QLD Apr 2022'!L17:N17))*'QLD Apr 2022'!AF17/100)* 'QLD Apr 2022'!AR17,IF(AND('QLD Apr 2022'!M17&gt;0,'QLD Apr 2022'!N17=""),IF(($C$5*F23/'QLD Apr 2022'!AR17&lt;'QLD Apr 2022'!M17+'QLD Apr 2022'!L17),(0),(($C$5*F23/'QLD Apr 2022'!AR17-('QLD Apr 2022'!M17+'QLD Apr 2022'!L17))*'QLD Apr 2022'!AE17/100))*'QLD Apr 2022'!AR17,IF(AND('QLD Apr 2022'!L17&gt;0,'QLD Apr 2022'!M17=""&gt;0),IF(($C$5*F23/'QLD Apr 2022'!AR17&lt;'QLD Apr 2022'!L17),(0),($C$5*F23/'QLD Apr 2022'!AR17-'QLD Apr 2022'!L17)*'QLD Apr 2022'!AD17/100)*'QLD Apr 2022'!AR17,0)))))</f>
        <v>0</v>
      </c>
      <c r="S23" s="325">
        <f t="shared" ref="S23" si="16">SUM(G23:R23)</f>
        <v>4499.272727272727</v>
      </c>
      <c r="T23" s="198">
        <f t="shared" si="5"/>
        <v>4739.1772727272728</v>
      </c>
      <c r="U23" s="326">
        <f t="shared" si="6"/>
        <v>5213.0950000000003</v>
      </c>
      <c r="V23" s="138">
        <f>'QLD Apr 2022'!AT17</f>
        <v>0</v>
      </c>
      <c r="W23" s="138">
        <f>'QLD Apr 2022'!AU17</f>
        <v>15</v>
      </c>
      <c r="X23" s="138">
        <f>'QLD Apr 2022'!AV17</f>
        <v>0</v>
      </c>
      <c r="Y23" s="138">
        <f>'QLD Apr 2022'!AW17</f>
        <v>0</v>
      </c>
      <c r="Z23" s="327" t="str">
        <f t="shared" si="7"/>
        <v>Guaranteed off usage</v>
      </c>
      <c r="AA23" s="327" t="str">
        <f t="shared" si="8"/>
        <v>Exclusive</v>
      </c>
      <c r="AB23" s="198">
        <f t="shared" si="0"/>
        <v>4064.2863636363636</v>
      </c>
      <c r="AC23" s="198">
        <f t="shared" si="1"/>
        <v>4064.2863636363636</v>
      </c>
      <c r="AD23" s="328">
        <f t="shared" si="2"/>
        <v>4470.7150000000001</v>
      </c>
      <c r="AE23" s="328">
        <f t="shared" si="2"/>
        <v>4470.7150000000001</v>
      </c>
      <c r="AF23" s="329">
        <f>'QLD Apr 2022'!BF17</f>
        <v>0</v>
      </c>
      <c r="AG23" s="145" t="str">
        <f>'QLD Apr 2022'!BG17</f>
        <v>n</v>
      </c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</row>
    <row r="24" spans="1:48" x14ac:dyDescent="0.2">
      <c r="A24" s="81"/>
      <c r="B24" s="81"/>
      <c r="C24" s="81"/>
      <c r="D24" s="81"/>
      <c r="E24" s="333"/>
      <c r="F24" s="333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</row>
    <row r="25" spans="1:48" x14ac:dyDescent="0.2">
      <c r="A25" s="81"/>
      <c r="B25" s="81"/>
      <c r="C25" s="81"/>
      <c r="D25" s="81"/>
      <c r="E25" s="333"/>
      <c r="F25" s="333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</row>
    <row r="26" spans="1:48" x14ac:dyDescent="0.2">
      <c r="A26" s="81"/>
      <c r="B26" s="81"/>
      <c r="C26" s="81"/>
      <c r="D26" s="81"/>
      <c r="E26" s="333"/>
      <c r="F26" s="33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</row>
    <row r="27" spans="1:48" x14ac:dyDescent="0.2">
      <c r="A27" s="81"/>
      <c r="B27" s="81"/>
      <c r="C27" s="81"/>
      <c r="D27" s="81"/>
      <c r="E27" s="333"/>
      <c r="F27" s="333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</row>
    <row r="28" spans="1:48" x14ac:dyDescent="0.2">
      <c r="A28" s="81"/>
      <c r="B28" s="81"/>
      <c r="C28" s="81"/>
      <c r="D28" s="81"/>
      <c r="E28" s="333"/>
      <c r="F28" s="333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</row>
    <row r="29" spans="1:48" x14ac:dyDescent="0.2">
      <c r="A29" s="81"/>
      <c r="B29" s="81"/>
      <c r="C29" s="81"/>
      <c r="D29" s="81"/>
      <c r="E29" s="333"/>
      <c r="F29" s="333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</row>
    <row r="30" spans="1:48" x14ac:dyDescent="0.2">
      <c r="A30" s="81"/>
      <c r="B30" s="81"/>
      <c r="C30" s="81"/>
      <c r="D30" s="81"/>
      <c r="E30" s="333"/>
      <c r="F30" s="333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</row>
    <row r="31" spans="1:48" x14ac:dyDescent="0.2">
      <c r="A31" s="81"/>
      <c r="B31" s="81"/>
      <c r="C31" s="81"/>
      <c r="D31" s="81"/>
      <c r="E31" s="333"/>
      <c r="F31" s="333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</row>
    <row r="32" spans="1:48" x14ac:dyDescent="0.2">
      <c r="A32" s="81"/>
      <c r="B32" s="81"/>
      <c r="C32" s="81"/>
      <c r="D32" s="81"/>
      <c r="E32" s="333"/>
      <c r="F32" s="333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</row>
    <row r="33" spans="1:48" x14ac:dyDescent="0.2">
      <c r="A33" s="81"/>
      <c r="B33" s="81"/>
      <c r="C33" s="81"/>
      <c r="D33" s="81"/>
      <c r="E33" s="333"/>
      <c r="F33" s="333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</row>
    <row r="34" spans="1:48" x14ac:dyDescent="0.2">
      <c r="A34" s="81"/>
      <c r="B34" s="81"/>
      <c r="C34" s="81"/>
      <c r="D34" s="81"/>
      <c r="E34" s="333"/>
      <c r="F34" s="333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</row>
    <row r="35" spans="1:48" x14ac:dyDescent="0.2">
      <c r="A35" s="81"/>
      <c r="B35" s="81"/>
      <c r="C35" s="81"/>
      <c r="D35" s="81"/>
      <c r="E35" s="333"/>
      <c r="F35" s="333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</row>
    <row r="36" spans="1:48" x14ac:dyDescent="0.2">
      <c r="A36" s="81"/>
      <c r="B36" s="81"/>
      <c r="C36" s="81"/>
      <c r="D36" s="81"/>
      <c r="E36" s="333"/>
      <c r="F36" s="333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</row>
    <row r="37" spans="1:48" x14ac:dyDescent="0.2">
      <c r="A37" s="81"/>
      <c r="B37" s="81"/>
      <c r="C37" s="81"/>
      <c r="D37" s="81"/>
      <c r="E37" s="333"/>
      <c r="F37" s="333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48" x14ac:dyDescent="0.2">
      <c r="A38" s="81"/>
      <c r="B38" s="81"/>
      <c r="C38" s="81"/>
      <c r="D38" s="81"/>
      <c r="E38" s="333"/>
      <c r="F38" s="333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</row>
    <row r="39" spans="1:48" x14ac:dyDescent="0.2">
      <c r="A39" s="81"/>
      <c r="B39" s="81"/>
      <c r="C39" s="81"/>
      <c r="D39" s="81"/>
      <c r="E39" s="333"/>
      <c r="F39" s="333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</row>
    <row r="40" spans="1:48" x14ac:dyDescent="0.2">
      <c r="A40" s="81"/>
      <c r="B40" s="81"/>
      <c r="C40" s="81"/>
      <c r="D40" s="81"/>
      <c r="E40" s="333"/>
      <c r="F40" s="333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</row>
    <row r="41" spans="1:48" x14ac:dyDescent="0.2">
      <c r="A41" s="81"/>
      <c r="B41" s="81"/>
      <c r="C41" s="81"/>
      <c r="D41" s="81"/>
      <c r="E41" s="333"/>
      <c r="F41" s="333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</row>
    <row r="42" spans="1:48" x14ac:dyDescent="0.2">
      <c r="A42" s="81"/>
      <c r="B42" s="81"/>
      <c r="C42" s="81"/>
      <c r="D42" s="81"/>
      <c r="E42" s="333"/>
      <c r="F42" s="333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</row>
    <row r="43" spans="1:48" x14ac:dyDescent="0.2">
      <c r="A43" s="81"/>
      <c r="B43" s="81"/>
      <c r="C43" s="81"/>
      <c r="D43" s="81"/>
      <c r="E43" s="333"/>
      <c r="F43" s="333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</row>
    <row r="44" spans="1:48" x14ac:dyDescent="0.2">
      <c r="A44" s="81"/>
      <c r="B44" s="81"/>
      <c r="C44" s="81"/>
      <c r="D44" s="81"/>
      <c r="E44" s="333"/>
      <c r="F44" s="333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</row>
    <row r="45" spans="1:48" x14ac:dyDescent="0.2">
      <c r="A45" s="81"/>
      <c r="B45" s="81"/>
      <c r="C45" s="81"/>
      <c r="D45" s="81"/>
      <c r="E45" s="333"/>
      <c r="F45" s="333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</row>
    <row r="46" spans="1:48" x14ac:dyDescent="0.2">
      <c r="A46" s="81"/>
      <c r="B46" s="81"/>
      <c r="C46" s="81"/>
      <c r="D46" s="81"/>
      <c r="E46" s="333"/>
      <c r="F46" s="333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</row>
    <row r="47" spans="1:48" x14ac:dyDescent="0.2">
      <c r="A47" s="81"/>
      <c r="B47" s="81"/>
      <c r="C47" s="81"/>
      <c r="D47" s="81"/>
      <c r="E47" s="333"/>
      <c r="F47" s="333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</row>
    <row r="48" spans="1:48" x14ac:dyDescent="0.2">
      <c r="A48" s="81"/>
      <c r="B48" s="81"/>
      <c r="C48" s="81"/>
      <c r="D48" s="81"/>
      <c r="E48" s="333"/>
      <c r="F48" s="333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</row>
    <row r="49" spans="1:48" x14ac:dyDescent="0.2">
      <c r="A49" s="81"/>
      <c r="B49" s="81"/>
      <c r="C49" s="81"/>
      <c r="D49" s="81"/>
      <c r="E49" s="333"/>
      <c r="F49" s="333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</row>
    <row r="50" spans="1:48" x14ac:dyDescent="0.2">
      <c r="A50" s="81"/>
      <c r="B50" s="81"/>
      <c r="C50" s="81"/>
      <c r="D50" s="81"/>
      <c r="E50" s="333"/>
      <c r="F50" s="333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</row>
    <row r="51" spans="1:48" x14ac:dyDescent="0.2">
      <c r="A51" s="81"/>
      <c r="B51" s="81"/>
      <c r="C51" s="81"/>
      <c r="D51" s="81"/>
      <c r="E51" s="333"/>
      <c r="F51" s="333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</row>
    <row r="52" spans="1:48" x14ac:dyDescent="0.2">
      <c r="A52" s="81"/>
      <c r="B52" s="81"/>
      <c r="C52" s="81"/>
      <c r="D52" s="81"/>
      <c r="E52" s="333"/>
      <c r="F52" s="333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</row>
    <row r="53" spans="1:48" x14ac:dyDescent="0.2">
      <c r="A53" s="81"/>
      <c r="B53" s="81"/>
      <c r="C53" s="81"/>
      <c r="D53" s="81"/>
      <c r="E53" s="333"/>
      <c r="F53" s="333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</row>
    <row r="54" spans="1:48" x14ac:dyDescent="0.2">
      <c r="A54" s="81"/>
      <c r="B54" s="81"/>
      <c r="C54" s="81"/>
      <c r="D54" s="81"/>
      <c r="E54" s="333"/>
      <c r="F54" s="333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</row>
    <row r="55" spans="1:48" x14ac:dyDescent="0.2">
      <c r="A55" s="81"/>
      <c r="B55" s="81"/>
      <c r="C55" s="81"/>
      <c r="D55" s="81"/>
      <c r="E55" s="333"/>
      <c r="F55" s="333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</row>
    <row r="56" spans="1:48" x14ac:dyDescent="0.2">
      <c r="A56" s="81"/>
      <c r="B56" s="81"/>
      <c r="C56" s="81"/>
      <c r="D56" s="81"/>
      <c r="E56" s="333"/>
      <c r="F56" s="333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</row>
    <row r="57" spans="1:48" x14ac:dyDescent="0.2">
      <c r="A57" s="81"/>
      <c r="B57" s="81"/>
      <c r="C57" s="81"/>
      <c r="D57" s="81"/>
      <c r="E57" s="333"/>
      <c r="F57" s="333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</row>
    <row r="58" spans="1:48" x14ac:dyDescent="0.2">
      <c r="A58" s="81"/>
      <c r="B58" s="81"/>
      <c r="C58" s="81"/>
      <c r="D58" s="81"/>
      <c r="E58" s="333"/>
      <c r="F58" s="333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</row>
    <row r="59" spans="1:48" x14ac:dyDescent="0.2">
      <c r="A59" s="81"/>
      <c r="B59" s="81"/>
      <c r="C59" s="81"/>
      <c r="D59" s="81"/>
      <c r="E59" s="333"/>
      <c r="F59" s="333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</row>
    <row r="60" spans="1:48" x14ac:dyDescent="0.2">
      <c r="A60" s="81"/>
      <c r="B60" s="81"/>
      <c r="C60" s="81"/>
      <c r="D60" s="81"/>
      <c r="E60" s="333"/>
      <c r="F60" s="333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</row>
    <row r="61" spans="1:48" x14ac:dyDescent="0.2">
      <c r="A61" s="81"/>
      <c r="B61" s="81"/>
      <c r="C61" s="81"/>
      <c r="D61" s="81"/>
      <c r="E61" s="333"/>
      <c r="F61" s="333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</row>
  </sheetData>
  <sheetProtection algorithmName="SHA-512" hashValue="U3VOBllhe2ltEeuxibGQsQdu5EgqL4UKhi9rimSxK3R7w2BF9d9YSM7Ptk7MHsoojbK9wOivXlk2SEdSDaI40g==" saltValue="17t6N5a7o/bojpBQDBDsew==" spinCount="100000" sheet="1" objects="1" scenarios="1"/>
  <mergeCells count="4">
    <mergeCell ref="A8:A13"/>
    <mergeCell ref="A14:A19"/>
    <mergeCell ref="A20:A21"/>
    <mergeCell ref="A22:A23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D1F4-98C2-2148-8248-0D3FAEB0C9CC}">
  <sheetPr codeName="Sheet23">
    <tabColor theme="9" tint="0.79998168889431442"/>
  </sheetPr>
  <dimension ref="A1:AV65"/>
  <sheetViews>
    <sheetView zoomScale="90" zoomScaleNormal="90" workbookViewId="0">
      <selection activeCell="C34" sqref="C34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91" t="s">
        <v>38</v>
      </c>
      <c r="B1" s="291"/>
      <c r="C1" s="291"/>
      <c r="D1" s="291"/>
      <c r="E1" s="292"/>
      <c r="F1" s="292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291"/>
      <c r="AM1" s="291"/>
      <c r="AN1" s="291"/>
      <c r="AO1" s="291"/>
      <c r="AP1" s="291"/>
      <c r="AQ1" s="291"/>
      <c r="AR1" s="291"/>
      <c r="AS1" s="291"/>
      <c r="AT1" s="291"/>
      <c r="AU1" s="291"/>
      <c r="AV1" s="291"/>
    </row>
    <row r="2" spans="1:48" x14ac:dyDescent="0.2">
      <c r="A2" s="293" t="s">
        <v>72</v>
      </c>
      <c r="B2" s="291"/>
      <c r="C2" s="291"/>
      <c r="D2" s="291"/>
      <c r="E2" s="292"/>
      <c r="F2" s="292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</row>
    <row r="3" spans="1:48" ht="16" thickBot="1" x14ac:dyDescent="0.25">
      <c r="A3" s="291"/>
      <c r="B3" s="294"/>
      <c r="C3" s="291"/>
      <c r="D3" s="291"/>
      <c r="E3" s="292"/>
      <c r="F3" s="292"/>
      <c r="G3" s="291"/>
      <c r="H3" s="291"/>
      <c r="I3" s="291"/>
      <c r="J3" s="294"/>
      <c r="K3" s="295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89"/>
      <c r="AI3" s="289"/>
      <c r="AJ3" s="289"/>
      <c r="AK3" s="289"/>
      <c r="AL3" s="289"/>
      <c r="AM3" s="289"/>
      <c r="AN3" s="289"/>
      <c r="AO3" s="289"/>
      <c r="AP3" s="289"/>
      <c r="AQ3" s="289"/>
      <c r="AR3" s="289"/>
      <c r="AS3" s="289"/>
      <c r="AT3" s="289"/>
      <c r="AU3" s="289"/>
      <c r="AV3" s="289"/>
    </row>
    <row r="4" spans="1: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89"/>
      <c r="AI4" s="289"/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</row>
    <row r="5" spans="1: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89"/>
      <c r="AI5" s="289"/>
      <c r="AJ5" s="289"/>
      <c r="AK5" s="289"/>
      <c r="AL5" s="289"/>
      <c r="AM5" s="289"/>
      <c r="AN5" s="289"/>
      <c r="AO5" s="289"/>
      <c r="AP5" s="289"/>
      <c r="AQ5" s="289"/>
      <c r="AR5" s="289"/>
      <c r="AS5" s="289"/>
      <c r="AT5" s="289"/>
      <c r="AU5" s="289"/>
      <c r="AV5" s="289"/>
    </row>
    <row r="6" spans="1: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</row>
    <row r="7" spans="1:48" ht="76" x14ac:dyDescent="0.2">
      <c r="A7" s="238" t="s">
        <v>41</v>
      </c>
      <c r="B7" s="107" t="s">
        <v>96</v>
      </c>
      <c r="C7" s="107" t="s">
        <v>97</v>
      </c>
      <c r="D7" s="305" t="s">
        <v>8</v>
      </c>
      <c r="E7" s="306" t="s">
        <v>179</v>
      </c>
      <c r="F7" s="306" t="s">
        <v>180</v>
      </c>
      <c r="G7" s="305" t="s">
        <v>9</v>
      </c>
      <c r="H7" s="305" t="s">
        <v>10</v>
      </c>
      <c r="I7" s="305" t="s">
        <v>11</v>
      </c>
      <c r="J7" s="305" t="s">
        <v>12</v>
      </c>
      <c r="K7" s="305" t="s">
        <v>13</v>
      </c>
      <c r="L7" s="305" t="s">
        <v>14</v>
      </c>
      <c r="M7" s="305" t="s">
        <v>15</v>
      </c>
      <c r="N7" s="305" t="s">
        <v>16</v>
      </c>
      <c r="O7" s="305" t="s">
        <v>98</v>
      </c>
      <c r="P7" s="305" t="s">
        <v>99</v>
      </c>
      <c r="Q7" s="305" t="s">
        <v>66</v>
      </c>
      <c r="R7" s="305" t="s">
        <v>67</v>
      </c>
      <c r="S7" s="306" t="s">
        <v>181</v>
      </c>
      <c r="T7" s="307" t="s">
        <v>182</v>
      </c>
      <c r="U7" s="308" t="s">
        <v>183</v>
      </c>
      <c r="V7" s="309" t="s">
        <v>101</v>
      </c>
      <c r="W7" s="309" t="s">
        <v>102</v>
      </c>
      <c r="X7" s="309" t="s">
        <v>103</v>
      </c>
      <c r="Y7" s="309" t="s">
        <v>104</v>
      </c>
      <c r="Z7" s="310" t="s">
        <v>184</v>
      </c>
      <c r="AA7" s="310" t="s">
        <v>185</v>
      </c>
      <c r="AB7" s="311" t="s">
        <v>69</v>
      </c>
      <c r="AC7" s="311" t="s">
        <v>70</v>
      </c>
      <c r="AD7" s="312" t="s">
        <v>36</v>
      </c>
      <c r="AE7" s="312" t="s">
        <v>37</v>
      </c>
      <c r="AF7" s="313" t="s">
        <v>107</v>
      </c>
      <c r="AG7" s="314" t="s">
        <v>71</v>
      </c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89"/>
      <c r="AV7" s="289"/>
    </row>
    <row r="8" spans="1:48" ht="20" customHeight="1" x14ac:dyDescent="0.2">
      <c r="A8" s="343" t="str">
        <f>'QLD Oct 2021'!D2</f>
        <v>APT Brisbane South</v>
      </c>
      <c r="B8" s="207" t="str">
        <f>'QLD Oct 2021'!F2</f>
        <v>AGL</v>
      </c>
      <c r="C8" s="304" t="str">
        <f>'QLD Oct 2021'!G2</f>
        <v>Business Flexible Saver</v>
      </c>
      <c r="D8" s="296">
        <f>365*'QLD Oct 2021'!H2/100</f>
        <v>476.78954545454542</v>
      </c>
      <c r="E8" s="297">
        <f>IF('QLD Oct 2021'!AQ2=3,0.5,IF('QLD Oct 2021'!AQ2=2,0.33,0))</f>
        <v>0.5</v>
      </c>
      <c r="F8" s="297">
        <f>1-E8</f>
        <v>0.5</v>
      </c>
      <c r="G8" s="296">
        <f>IF('QLD Oct 2021'!K2="",($C$5*E8/'QLD Oct 2021'!AQ2*'QLD Oct 2021'!W2/100)*'QLD Oct 2021'!AQ2,IF($C$5*E8/'QLD Oct 2021'!AQ2&gt;='QLD Oct 2021'!L2,('QLD Oct 2021'!L2*'QLD Oct 2021'!W2/100)*'QLD Oct 2021'!AQ2,($C$5*E8/'QLD Oct 2021'!AQ2*'QLD Oct 2021'!W2/100)*'QLD Oct 2021'!AQ2))</f>
        <v>1250.0000000000002</v>
      </c>
      <c r="H8" s="296">
        <f>IF(AND('QLD Oct 2021'!L2&gt;0,'QLD Oct 2021'!M2&gt;0),IF($C$5*E8/'QLD Oct 2021'!AQ2&lt;'QLD Oct 2021'!L2,0,IF(($C$5*E8/'QLD Oct 2021'!AQ2-'QLD Oct 2021'!L2)&lt;=('QLD Oct 2021'!M2+'QLD Oct 2021'!L2),((($C$5*E8/'QLD Oct 2021'!AQ2-'QLD Oct 2021'!L2)*'QLD Oct 2021'!X2/100))*'QLD Oct 2021'!AQ2,((('QLD Oct 2021'!M2)*'QLD Oct 2021'!X2/100)*'QLD Oct 2021'!AQ2))),0)</f>
        <v>0</v>
      </c>
      <c r="I8" s="296">
        <f>IF(AND('QLD Oct 2021'!M2&gt;0,'QLD Oct 2021'!N2&gt;0),IF($C$5*E8/'QLD Oct 2021'!AQ2&lt;('QLD Oct 2021'!L2+'QLD Oct 2021'!M2),0,IF(($C$5*E8/'QLD Oct 2021'!AQ2-'QLD Oct 2021'!L2+'QLD Oct 2021'!M2)&lt;=('QLD Oct 2021'!L2+'QLD Oct 2021'!M2+'QLD Oct 2021'!N2),((($C$5*E8/'QLD Oct 2021'!AQ2-('QLD Oct 2021'!L2+'QLD Oct 2021'!M2))*'QLD Oct 2021'!Y2/100))*'QLD Oct 2021'!AQ2,('QLD Oct 2021'!N2*'QLD Oct 2021'!Y2/100)*'QLD Oct 2021'!AQ2)),0)</f>
        <v>0</v>
      </c>
      <c r="J8" s="296">
        <f>IF(AND('QLD Oct 2021'!N2&gt;0,'QLD Oct 2021'!O2&gt;0),IF($C$5*E8/'QLD Oct 2021'!AQ2&lt;('QLD Oct 2021'!L2+'QLD Oct 2021'!M2+'QLD Oct 2021'!N2),0,IF(($C$5*E8/'QLD Oct 2021'!AQ2-'QLD Oct 2021'!L2+'QLD Oct 2021'!M2+'QLD Oct 2021'!N2)&lt;=('QLD Oct 2021'!L2+'QLD Oct 2021'!M2+'QLD Oct 2021'!N2+'QLD Oct 2021'!O2),(($C$5*E8/'QLD Oct 2021'!AQ2-('QLD Oct 2021'!L2+'QLD Oct 2021'!M2+'QLD Oct 2021'!N2))*'QLD Oct 2021'!Z2/100)*'QLD Oct 2021'!AQ2,('QLD Oct 2021'!O2*'QLD Oct 2021'!Z2/100)*'QLD Oct 2021'!AQ2)),0)</f>
        <v>0</v>
      </c>
      <c r="K8" s="296">
        <f>IF(AND('QLD Oct 2021'!O2&gt;0,'QLD Oct 2021'!P2&gt;0),IF($C$5*E8/'QLD Oct 2021'!AQ2&lt;('QLD Oct 2021'!L2+'QLD Oct 2021'!M2+'QLD Oct 2021'!N2+'QLD Oct 2021'!O2),0,IF(($C$5*E8/'QLD Oct 2021'!AQ2-'QLD Oct 2021'!L2+'QLD Oct 2021'!M2+'QLD Oct 2021'!N2+'QLD Oct 2021'!O2)&lt;=('QLD Oct 2021'!L2+'QLD Oct 2021'!M2+'QLD Oct 2021'!N2+'QLD Oct 2021'!O2+'QLD Oct 2021'!P2),(($C$5*E8/'QLD Oct 2021'!AQ2-('QLD Oct 2021'!L2+'QLD Oct 2021'!M2+'QLD Oct 2021'!N2+'QLD Oct 2021'!O2))*'QLD Oct 2021'!AA2/100)*'QLD Oct 2021'!AQ2,('QLD Oct 2021'!P2*'QLD Oct 2021'!AA2/100)*'QLD Oct 2021'!AQ2)),0)</f>
        <v>0</v>
      </c>
      <c r="L8" s="296">
        <f>IF(AND('QLD Oct 2021'!P2&gt;0,'QLD Oct 2021'!O2&gt;0),IF(($C$5*E8/'QLD Oct 2021'!AQ2&lt;SUM('QLD Oct 2021'!L2:P2)),(0),($C$5*E8/'QLD Oct 2021'!AQ2-SUM('QLD Oct 2021'!L2:P2))*'QLD Oct 2021'!AB2/100)* 'QLD Oct 2021'!AQ2,IF(AND('QLD Oct 2021'!O2&gt;0,'QLD Oct 2021'!P2=""),IF(($C$5*E8/'QLD Oct 2021'!AQ2&lt; SUM('QLD Oct 2021'!L2:O2)),(0),($C$5*E8/'QLD Oct 2021'!AQ2-SUM('QLD Oct 2021'!L2:O2))*'QLD Oct 2021'!AA2/100)* 'QLD Oct 2021'!AQ2,IF(AND('QLD Oct 2021'!N2&gt;0,'QLD Oct 2021'!O2=""),IF(($C$5*E8/'QLD Oct 2021'!AQ2&lt; SUM('QLD Oct 2021'!L2:N2)),(0),($C$5*E8/'QLD Oct 2021'!AQ2-SUM('QLD Oct 2021'!L2:N2))*'QLD Oct 2021'!Z2/100)* 'QLD Oct 2021'!AQ2,IF(AND('QLD Oct 2021'!M2&gt;0,'QLD Oct 2021'!N2=""),IF(($C$5*E8/'QLD Oct 2021'!AQ2&lt;'QLD Oct 2021'!M2+'QLD Oct 2021'!L2),(0),(($C$5*E8/'QLD Oct 2021'!AQ2-('QLD Oct 2021'!M2+'QLD Oct 2021'!L2))*'QLD Oct 2021'!Y2/100))*'QLD Oct 2021'!AQ2,IF(AND('QLD Oct 2021'!L2&gt;0,'QLD Oct 2021'!M2=""&gt;0),IF(($C$5*E8/'QLD Oct 2021'!AQ2&lt;'QLD Oct 2021'!L2),(0),($C$5*E8/'QLD Oct 2021'!AQ2-'QLD Oct 2021'!L2)*'QLD Oct 2021'!X2/100)*'QLD Oct 2021'!AQ2,0)))))</f>
        <v>0</v>
      </c>
      <c r="M8" s="296">
        <f>IF('QLD Oct 2021'!K2="",($C$5*F8/'QLD Oct 2021'!AR2*'QLD Oct 2021'!AC2/100)*'QLD Oct 2021'!AR2,IF($C$5*F8/'QLD Oct 2021'!AR2&gt;='QLD Oct 2021'!L2,('QLD Oct 2021'!L2*'QLD Oct 2021'!AC2/100)*'QLD Oct 2021'!AR2,($C$5*F8/'QLD Oct 2021'!AR2*'QLD Oct 2021'!AC2/100)*'QLD Oct 2021'!AR2))</f>
        <v>1250.0000000000002</v>
      </c>
      <c r="N8" s="296">
        <f>IF(AND('QLD Oct 2021'!L2&gt;0,'QLD Oct 2021'!M2&gt;0),IF($C$5*F8/'QLD Oct 2021'!AR2&lt;'QLD Oct 2021'!L2,0,IF(($C$5*F8/'QLD Oct 2021'!AR2-'QLD Oct 2021'!L2)&lt;=('QLD Oct 2021'!M2+'QLD Oct 2021'!L2),((($C$5*F8/'QLD Oct 2021'!AR2-'QLD Oct 2021'!L2)*'QLD Oct 2021'!AD2/100))*'QLD Oct 2021'!AR2,((('QLD Oct 2021'!M2)*'QLD Oct 2021'!AD2/100)*'QLD Oct 2021'!AR2))),0)</f>
        <v>0</v>
      </c>
      <c r="O8" s="296">
        <f>IF(AND('QLD Oct 2021'!M2&gt;0,'QLD Oct 2021'!N2&gt;0),IF($C$5*F8/'QLD Oct 2021'!AR2&lt;('QLD Oct 2021'!L2+'QLD Oct 2021'!M2),0,IF(($C$5*F8/'QLD Oct 2021'!AR2-'QLD Oct 2021'!L2+'QLD Oct 2021'!M2)&lt;=('QLD Oct 2021'!L2+'QLD Oct 2021'!M2+'QLD Oct 2021'!N2),((($C$5*F8/'QLD Oct 2021'!AR2-('QLD Oct 2021'!L2+'QLD Oct 2021'!M2))*'QLD Oct 2021'!AE2/100))*'QLD Oct 2021'!AR2,('QLD Oct 2021'!N2*'QLD Oct 2021'!AE2/100)*'QLD Oct 2021'!AR2)),0)</f>
        <v>0</v>
      </c>
      <c r="P8" s="296">
        <f>IF(AND('QLD Oct 2021'!N2&gt;0,'QLD Oct 2021'!O2&gt;0),IF($C$5*F8/'QLD Oct 2021'!AR2&lt;('QLD Oct 2021'!L2+'QLD Oct 2021'!M2+'QLD Oct 2021'!N2),0,IF(($C$5*F8/'QLD Oct 2021'!AR2-'QLD Oct 2021'!L2+'QLD Oct 2021'!M2+'QLD Oct 2021'!N2)&lt;=('QLD Oct 2021'!L2+'QLD Oct 2021'!M2+'QLD Oct 2021'!N2+'QLD Oct 2021'!O2),(($C$5*F8/'QLD Oct 2021'!AR2-('QLD Oct 2021'!L2+'QLD Oct 2021'!M2+'QLD Oct 2021'!N2))*'QLD Oct 2021'!AF2/100)*'QLD Oct 2021'!AR2,('QLD Oct 2021'!O2*'QLD Oct 2021'!AF2/100)*'QLD Oct 2021'!AR2)),0)</f>
        <v>0</v>
      </c>
      <c r="Q8" s="296">
        <f>IF(AND('QLD Oct 2021'!P2&gt;0,'QLD Oct 2021'!P2&gt;0),IF($C$5*F8/'QLD Oct 2021'!AR2&lt;('QLD Oct 2021'!L2+'QLD Oct 2021'!M2+'QLD Oct 2021'!N2+'QLD Oct 2021'!O2),0,IF(($C$5*F8/'QLD Oct 2021'!AR2-'QLD Oct 2021'!L2+'QLD Oct 2021'!M2+'QLD Oct 2021'!N2+'QLD Oct 2021'!O2)&lt;=('QLD Oct 2021'!L2+'QLD Oct 2021'!M2+'QLD Oct 2021'!N2+'QLD Oct 2021'!O2+'QLD Oct 2021'!P2),(($C$5*F8/'QLD Oct 2021'!AR2-('QLD Oct 2021'!L2+'QLD Oct 2021'!M2+'QLD Oct 2021'!N2+'QLD Oct 2021'!O2))*'QLD Oct 2021'!AG2/100)*'QLD Oct 2021'!AR2,('QLD Oct 2021'!P2*'QLD Oct 2021'!AG2/100)*'QLD Oct 2021'!AR2)),0)</f>
        <v>0</v>
      </c>
      <c r="R8" s="296">
        <f>IF(AND('QLD Oct 2021'!P2&gt;0,'QLD Oct 2021'!O2&gt;0),IF(($C$5*F8/'QLD Oct 2021'!AR2&lt;SUM('QLD Oct 2021'!L2:P2)),(0),($C$5*F8/'QLD Oct 2021'!AR2-SUM('QLD Oct 2021'!L2:P2))*'QLD Oct 2021'!AB2/100)* 'QLD Oct 2021'!AR2,IF(AND('QLD Oct 2021'!O2&gt;0,'QLD Oct 2021'!P2=""),IF(($C$5*F8/'QLD Oct 2021'!AR2&lt; SUM('QLD Oct 2021'!L2:O2)),(0),($C$5*F8/'QLD Oct 2021'!AR2-SUM('QLD Oct 2021'!L2:O2))*'QLD Oct 2021'!AG2/100)* 'QLD Oct 2021'!AR2,IF(AND('QLD Oct 2021'!N2&gt;0,'QLD Oct 2021'!O2=""),IF(($C$5*F8/'QLD Oct 2021'!AR2&lt; SUM('QLD Oct 2021'!L2:N2)),(0),($C$5*F8/'QLD Oct 2021'!AR2-SUM('QLD Oct 2021'!L2:N2))*'QLD Oct 2021'!AF2/100)* 'QLD Oct 2021'!AR2,IF(AND('QLD Oct 2021'!M2&gt;0,'QLD Oct 2021'!N2=""),IF(($C$5*F8/'QLD Oct 2021'!AR2&lt;'QLD Oct 2021'!M2+'QLD Oct 2021'!L2),(0),(($C$5*F8/'QLD Oct 2021'!AR2-('QLD Oct 2021'!M2+'QLD Oct 2021'!L2))*'QLD Oct 2021'!AE2/100))*'QLD Oct 2021'!AR2,IF(AND('QLD Oct 2021'!L2&gt;0,'QLD Oct 2021'!M2=""&gt;0),IF(($C$5*F8/'QLD Oct 2021'!AR2&lt;'QLD Oct 2021'!L2),(0),($C$5*F8/'QLD Oct 2021'!AR2-'QLD Oct 2021'!L2)*'QLD Oct 2021'!AD2/100)*'QLD Oct 2021'!AR2,0)))))</f>
        <v>0</v>
      </c>
      <c r="S8" s="298">
        <f>SUM(G8:R8)</f>
        <v>2500.0000000000005</v>
      </c>
      <c r="T8" s="299">
        <f>S8+D8</f>
        <v>2976.789545454546</v>
      </c>
      <c r="U8" s="300">
        <f>T8*1.1</f>
        <v>3274.4685000000009</v>
      </c>
      <c r="V8" s="114">
        <f>'QLD Oct 2021'!AT2</f>
        <v>0</v>
      </c>
      <c r="W8" s="114">
        <f>'QLD Oct 2021'!AU2</f>
        <v>0</v>
      </c>
      <c r="X8" s="114">
        <f>'QLD Oct 2021'!AV2</f>
        <v>0</v>
      </c>
      <c r="Y8" s="114">
        <f>'QLD Oct 2021'!AW2</f>
        <v>0</v>
      </c>
      <c r="Z8" s="301" t="str">
        <f>IF(SUM(V8:Y8)=0,"No discount",IF(V8&gt;0,"Guaranteed off bill",IF(W8&gt;0,"Guaranteed off usage",IF(X8&gt;0,"Pay-on-time off bill","Pay-on-time off usage"))))</f>
        <v>No discount</v>
      </c>
      <c r="AA8" s="301" t="str">
        <f>IF(OR(B8="Origin Energy",B8="Red Energy",B8="Powershop"),"Inclusive","Exclusive")</f>
        <v>Exclusive</v>
      </c>
      <c r="AB8" s="299">
        <f t="shared" ref="AB8:AB2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2976.789545454546</v>
      </c>
      <c r="AC8" s="299">
        <f t="shared" ref="AC8:AC2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2976.789545454546</v>
      </c>
      <c r="AD8" s="302">
        <f t="shared" ref="AD8:AE26" si="2">AB8*1.1</f>
        <v>3274.4685000000009</v>
      </c>
      <c r="AE8" s="302">
        <f t="shared" si="2"/>
        <v>3274.4685000000009</v>
      </c>
      <c r="AF8" s="303">
        <f>'QLD Oct 2021'!BF2</f>
        <v>0</v>
      </c>
      <c r="AG8" s="121" t="str">
        <f>'QLD Oct 2021'!BG2</f>
        <v>n</v>
      </c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</row>
    <row r="9" spans="1:48" ht="20" customHeight="1" x14ac:dyDescent="0.2">
      <c r="A9" s="341"/>
      <c r="B9" s="207" t="str">
        <f>'QLD Oct 2021'!F3</f>
        <v>Origin Energy</v>
      </c>
      <c r="C9" s="207" t="str">
        <f>'QLD Oct 2021'!G3</f>
        <v>Business Go</v>
      </c>
      <c r="D9" s="296">
        <f>365*'QLD Oct 2021'!H3/100</f>
        <v>399.74136363636359</v>
      </c>
      <c r="E9" s="297">
        <f>IF('QLD Oct 2021'!AQ3=3,0.5,IF('QLD Oct 2021'!AQ3=2,0.33,0))</f>
        <v>0.5</v>
      </c>
      <c r="F9" s="297">
        <f t="shared" ref="F9:F26" si="3">1-E9</f>
        <v>0.5</v>
      </c>
      <c r="G9" s="296">
        <f>IF('QLD Oct 2021'!K3="",($C$5*E9/'QLD Oct 2021'!AQ3*'QLD Oct 2021'!W3/100)*'QLD Oct 2021'!AQ3,IF($C$5*E9/'QLD Oct 2021'!AQ3&gt;='QLD Oct 2021'!L3,('QLD Oct 2021'!L3*'QLD Oct 2021'!W3/100)*'QLD Oct 2021'!AQ3,($C$5*E9/'QLD Oct 2021'!AQ3*'QLD Oct 2021'!W3/100)*'QLD Oct 2021'!AQ3))</f>
        <v>1427.2727272727273</v>
      </c>
      <c r="H9" s="296">
        <f>IF(AND('QLD Oct 2021'!L3&gt;0,'QLD Oct 2021'!M3&gt;0),IF($C$5*E9/'QLD Oct 2021'!AQ3&lt;'QLD Oct 2021'!L3,0,IF(($C$5*E9/'QLD Oct 2021'!AQ3-'QLD Oct 2021'!L3)&lt;=('QLD Oct 2021'!M3+'QLD Oct 2021'!L3),((($C$5*E9/'QLD Oct 2021'!AQ3-'QLD Oct 2021'!L3)*'QLD Oct 2021'!X3/100))*'QLD Oct 2021'!AQ3,((('QLD Oct 2021'!M3)*'QLD Oct 2021'!X3/100)*'QLD Oct 2021'!AQ3))),0)</f>
        <v>0</v>
      </c>
      <c r="I9" s="296">
        <f>IF(AND('QLD Oct 2021'!M3&gt;0,'QLD Oct 2021'!N3&gt;0),IF($C$5*E9/'QLD Oct 2021'!AQ3&lt;('QLD Oct 2021'!L3+'QLD Oct 2021'!M3),0,IF(($C$5*E9/'QLD Oct 2021'!AQ3-'QLD Oct 2021'!L3+'QLD Oct 2021'!M3)&lt;=('QLD Oct 2021'!L3+'QLD Oct 2021'!M3+'QLD Oct 2021'!N3),((($C$5*E9/'QLD Oct 2021'!AQ3-('QLD Oct 2021'!L3+'QLD Oct 2021'!M3))*'QLD Oct 2021'!Y3/100))*'QLD Oct 2021'!AQ3,('QLD Oct 2021'!N3*'QLD Oct 2021'!Y3/100)*'QLD Oct 2021'!AQ3)),0)</f>
        <v>0</v>
      </c>
      <c r="J9" s="296">
        <f>IF(AND('QLD Oct 2021'!N3&gt;0,'QLD Oct 2021'!O3&gt;0),IF($C$5*E9/'QLD Oct 2021'!AQ3&lt;('QLD Oct 2021'!L3+'QLD Oct 2021'!M3+'QLD Oct 2021'!N3),0,IF(($C$5*E9/'QLD Oct 2021'!AQ3-'QLD Oct 2021'!L3+'QLD Oct 2021'!M3+'QLD Oct 2021'!N3)&lt;=('QLD Oct 2021'!L3+'QLD Oct 2021'!M3+'QLD Oct 2021'!N3+'QLD Oct 2021'!O3),(($C$5*E9/'QLD Oct 2021'!AQ3-('QLD Oct 2021'!L3+'QLD Oct 2021'!M3+'QLD Oct 2021'!N3))*'QLD Oct 2021'!Z3/100)*'QLD Oct 2021'!AQ3,('QLD Oct 2021'!O3*'QLD Oct 2021'!Z3/100)*'QLD Oct 2021'!AQ3)),0)</f>
        <v>0</v>
      </c>
      <c r="K9" s="296">
        <f>IF(AND('QLD Oct 2021'!O3&gt;0,'QLD Oct 2021'!P3&gt;0),IF($C$5*E9/'QLD Oct 2021'!AQ3&lt;('QLD Oct 2021'!L3+'QLD Oct 2021'!M3+'QLD Oct 2021'!N3+'QLD Oct 2021'!O3),0,IF(($C$5*E9/'QLD Oct 2021'!AQ3-'QLD Oct 2021'!L3+'QLD Oct 2021'!M3+'QLD Oct 2021'!N3+'QLD Oct 2021'!O3)&lt;=('QLD Oct 2021'!L3+'QLD Oct 2021'!M3+'QLD Oct 2021'!N3+'QLD Oct 2021'!O3+'QLD Oct 2021'!P3),(($C$5*E9/'QLD Oct 2021'!AQ3-('QLD Oct 2021'!L3+'QLD Oct 2021'!M3+'QLD Oct 2021'!N3+'QLD Oct 2021'!O3))*'QLD Oct 2021'!AA3/100)*'QLD Oct 2021'!AQ3,('QLD Oct 2021'!P3*'QLD Oct 2021'!AA3/100)*'QLD Oct 2021'!AQ3)),0)</f>
        <v>0</v>
      </c>
      <c r="L9" s="296">
        <f>IF(AND('QLD Oct 2021'!P3&gt;0,'QLD Oct 2021'!O3&gt;0),IF(($C$5*E9/'QLD Oct 2021'!AQ3&lt;SUM('QLD Oct 2021'!L3:P3)),(0),($C$5*E9/'QLD Oct 2021'!AQ3-SUM('QLD Oct 2021'!L3:P3))*'QLD Oct 2021'!AB3/100)* 'QLD Oct 2021'!AQ3,IF(AND('QLD Oct 2021'!O3&gt;0,'QLD Oct 2021'!P3=""),IF(($C$5*E9/'QLD Oct 2021'!AQ3&lt; SUM('QLD Oct 2021'!L3:O3)),(0),($C$5*E9/'QLD Oct 2021'!AQ3-SUM('QLD Oct 2021'!L3:O3))*'QLD Oct 2021'!AA3/100)* 'QLD Oct 2021'!AQ3,IF(AND('QLD Oct 2021'!N3&gt;0,'QLD Oct 2021'!O3=""),IF(($C$5*E9/'QLD Oct 2021'!AQ3&lt; SUM('QLD Oct 2021'!L3:N3)),(0),($C$5*E9/'QLD Oct 2021'!AQ3-SUM('QLD Oct 2021'!L3:N3))*'QLD Oct 2021'!Z3/100)* 'QLD Oct 2021'!AQ3,IF(AND('QLD Oct 2021'!M3&gt;0,'QLD Oct 2021'!N3=""),IF(($C$5*E9/'QLD Oct 2021'!AQ3&lt;'QLD Oct 2021'!M3+'QLD Oct 2021'!L3),(0),(($C$5*E9/'QLD Oct 2021'!AQ3-('QLD Oct 2021'!M3+'QLD Oct 2021'!L3))*'QLD Oct 2021'!Y3/100))*'QLD Oct 2021'!AQ3,IF(AND('QLD Oct 2021'!L3&gt;0,'QLD Oct 2021'!M3=""&gt;0),IF(($C$5*E9/'QLD Oct 2021'!AQ3&lt;'QLD Oct 2021'!L3),(0),($C$5*E9/'QLD Oct 2021'!AQ3-'QLD Oct 2021'!L3)*'QLD Oct 2021'!X3/100)*'QLD Oct 2021'!AQ3,0)))))</f>
        <v>0</v>
      </c>
      <c r="M9" s="296">
        <f>IF('QLD Oct 2021'!K3="",($C$5*F9/'QLD Oct 2021'!AR3*'QLD Oct 2021'!AC3/100)*'QLD Oct 2021'!AR3,IF($C$5*F9/'QLD Oct 2021'!AR3&gt;='QLD Oct 2021'!L3,('QLD Oct 2021'!L3*'QLD Oct 2021'!AC3/100)*'QLD Oct 2021'!AR3,($C$5*F9/'QLD Oct 2021'!AR3*'QLD Oct 2021'!AC3/100)*'QLD Oct 2021'!AR3))</f>
        <v>1427.2727272727273</v>
      </c>
      <c r="N9" s="296">
        <f>IF(AND('QLD Oct 2021'!L3&gt;0,'QLD Oct 2021'!M3&gt;0),IF($C$5*F9/'QLD Oct 2021'!AR3&lt;'QLD Oct 2021'!L3,0,IF(($C$5*F9/'QLD Oct 2021'!AR3-'QLD Oct 2021'!L3)&lt;=('QLD Oct 2021'!M3+'QLD Oct 2021'!L3),((($C$5*F9/'QLD Oct 2021'!AR3-'QLD Oct 2021'!L3)*'QLD Oct 2021'!AD3/100))*'QLD Oct 2021'!AR3,((('QLD Oct 2021'!M3)*'QLD Oct 2021'!AD3/100)*'QLD Oct 2021'!AR3))),0)</f>
        <v>0</v>
      </c>
      <c r="O9" s="296">
        <f>IF(AND('QLD Oct 2021'!M3&gt;0,'QLD Oct 2021'!N3&gt;0),IF($C$5*F9/'QLD Oct 2021'!AR3&lt;('QLD Oct 2021'!L3+'QLD Oct 2021'!M3),0,IF(($C$5*F9/'QLD Oct 2021'!AR3-'QLD Oct 2021'!L3+'QLD Oct 2021'!M3)&lt;=('QLD Oct 2021'!L3+'QLD Oct 2021'!M3+'QLD Oct 2021'!N3),((($C$5*F9/'QLD Oct 2021'!AR3-('QLD Oct 2021'!L3+'QLD Oct 2021'!M3))*'QLD Oct 2021'!AE3/100))*'QLD Oct 2021'!AR3,('QLD Oct 2021'!N3*'QLD Oct 2021'!AE3/100)*'QLD Oct 2021'!AR3)),0)</f>
        <v>0</v>
      </c>
      <c r="P9" s="296">
        <f>IF(AND('QLD Oct 2021'!N3&gt;0,'QLD Oct 2021'!O3&gt;0),IF($C$5*F9/'QLD Oct 2021'!AR3&lt;('QLD Oct 2021'!L3+'QLD Oct 2021'!M3+'QLD Oct 2021'!N3),0,IF(($C$5*F9/'QLD Oct 2021'!AR3-'QLD Oct 2021'!L3+'QLD Oct 2021'!M3+'QLD Oct 2021'!N3)&lt;=('QLD Oct 2021'!L3+'QLD Oct 2021'!M3+'QLD Oct 2021'!N3+'QLD Oct 2021'!O3),(($C$5*F9/'QLD Oct 2021'!AR3-('QLD Oct 2021'!L3+'QLD Oct 2021'!M3+'QLD Oct 2021'!N3))*'QLD Oct 2021'!AF3/100)*'QLD Oct 2021'!AR3,('QLD Oct 2021'!O3*'QLD Oct 2021'!AF3/100)*'QLD Oct 2021'!AR3)),0)</f>
        <v>0</v>
      </c>
      <c r="Q9" s="296">
        <f>IF(AND('QLD Oct 2021'!P3&gt;0,'QLD Oct 2021'!P3&gt;0),IF($C$5*F9/'QLD Oct 2021'!AR3&lt;('QLD Oct 2021'!L3+'QLD Oct 2021'!M3+'QLD Oct 2021'!N3+'QLD Oct 2021'!O3),0,IF(($C$5*F9/'QLD Oct 2021'!AR3-'QLD Oct 2021'!L3+'QLD Oct 2021'!M3+'QLD Oct 2021'!N3+'QLD Oct 2021'!O3)&lt;=('QLD Oct 2021'!L3+'QLD Oct 2021'!M3+'QLD Oct 2021'!N3+'QLD Oct 2021'!O3+'QLD Oct 2021'!P3),(($C$5*F9/'QLD Oct 2021'!AR3-('QLD Oct 2021'!L3+'QLD Oct 2021'!M3+'QLD Oct 2021'!N3+'QLD Oct 2021'!O3))*'QLD Oct 2021'!AG3/100)*'QLD Oct 2021'!AR3,('QLD Oct 2021'!P3*'QLD Oct 2021'!AG3/100)*'QLD Oct 2021'!AR3)),0)</f>
        <v>0</v>
      </c>
      <c r="R9" s="296">
        <f>IF(AND('QLD Oct 2021'!P3&gt;0,'QLD Oct 2021'!O3&gt;0),IF(($C$5*F9/'QLD Oct 2021'!AR3&lt;SUM('QLD Oct 2021'!L3:P3)),(0),($C$5*F9/'QLD Oct 2021'!AR3-SUM('QLD Oct 2021'!L3:P3))*'QLD Oct 2021'!AB3/100)* 'QLD Oct 2021'!AR3,IF(AND('QLD Oct 2021'!O3&gt;0,'QLD Oct 2021'!P3=""),IF(($C$5*F9/'QLD Oct 2021'!AR3&lt; SUM('QLD Oct 2021'!L3:O3)),(0),($C$5*F9/'QLD Oct 2021'!AR3-SUM('QLD Oct 2021'!L3:O3))*'QLD Oct 2021'!AG3/100)* 'QLD Oct 2021'!AR3,IF(AND('QLD Oct 2021'!N3&gt;0,'QLD Oct 2021'!O3=""),IF(($C$5*F9/'QLD Oct 2021'!AR3&lt; SUM('QLD Oct 2021'!L3:N3)),(0),($C$5*F9/'QLD Oct 2021'!AR3-SUM('QLD Oct 2021'!L3:N3))*'QLD Oct 2021'!AF3/100)* 'QLD Oct 2021'!AR3,IF(AND('QLD Oct 2021'!M3&gt;0,'QLD Oct 2021'!N3=""),IF(($C$5*F9/'QLD Oct 2021'!AR3&lt;'QLD Oct 2021'!M3+'QLD Oct 2021'!L3),(0),(($C$5*F9/'QLD Oct 2021'!AR3-('QLD Oct 2021'!M3+'QLD Oct 2021'!L3))*'QLD Oct 2021'!AE3/100))*'QLD Oct 2021'!AR3,IF(AND('QLD Oct 2021'!L3&gt;0,'QLD Oct 2021'!M3=""&gt;0),IF(($C$5*F9/'QLD Oct 2021'!AR3&lt;'QLD Oct 2021'!L3),(0),($C$5*F9/'QLD Oct 2021'!AR3-'QLD Oct 2021'!L3)*'QLD Oct 2021'!AD3/100)*'QLD Oct 2021'!AR3,0)))))</f>
        <v>0</v>
      </c>
      <c r="S9" s="298">
        <f t="shared" ref="S9:S25" si="4">SUM(G9:R9)</f>
        <v>2854.5454545454545</v>
      </c>
      <c r="T9" s="299">
        <f t="shared" ref="T9:T26" si="5">S9+D9</f>
        <v>3254.286818181818</v>
      </c>
      <c r="U9" s="300">
        <f t="shared" ref="U9:U26" si="6">T9*1.1</f>
        <v>3579.7155000000002</v>
      </c>
      <c r="V9" s="114">
        <f>'QLD Oct 2021'!AT3</f>
        <v>0</v>
      </c>
      <c r="W9" s="114">
        <f>'QLD Oct 2021'!AU3</f>
        <v>0</v>
      </c>
      <c r="X9" s="114">
        <f>'QLD Oct 2021'!AV3</f>
        <v>0</v>
      </c>
      <c r="Y9" s="114">
        <f>'QLD Oct 2021'!AW3</f>
        <v>0</v>
      </c>
      <c r="Z9" s="301" t="str">
        <f t="shared" ref="Z9:Z26" si="7">IF(SUM(V9:Y9)=0,"No discount",IF(V9&gt;0,"Guaranteed off bill",IF(W9&gt;0,"Guaranteed off usage",IF(X9&gt;0,"Pay-on-time off bill","Pay-on-time off usage"))))</f>
        <v>No discount</v>
      </c>
      <c r="AA9" s="301" t="str">
        <f t="shared" ref="AA9:AA26" si="8">IF(OR(B9="Origin Energy",B9="Red Energy",B9="Powershop"),"Inclusive","Exclusive")</f>
        <v>Inclusive</v>
      </c>
      <c r="AB9" s="299">
        <f t="shared" si="0"/>
        <v>3254.286818181818</v>
      </c>
      <c r="AC9" s="299">
        <f t="shared" si="1"/>
        <v>3254.286818181818</v>
      </c>
      <c r="AD9" s="302">
        <f t="shared" si="2"/>
        <v>3579.7155000000002</v>
      </c>
      <c r="AE9" s="302">
        <f t="shared" si="2"/>
        <v>3579.7155000000002</v>
      </c>
      <c r="AF9" s="303">
        <f>'QLD Oct 2021'!BF3</f>
        <v>12</v>
      </c>
      <c r="AG9" s="121" t="str">
        <f>'QLD Oct 2021'!BG3</f>
        <v>y</v>
      </c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89"/>
      <c r="AU9" s="289"/>
      <c r="AV9" s="289"/>
    </row>
    <row r="10" spans="1:48" ht="20" customHeight="1" x14ac:dyDescent="0.2">
      <c r="A10" s="341"/>
      <c r="B10" s="207" t="str">
        <f>'QLD Oct 2021'!F4</f>
        <v>Red Energy</v>
      </c>
      <c r="C10" s="207" t="str">
        <f>'QLD Oct 2021'!G4</f>
        <v>Business Saver</v>
      </c>
      <c r="D10" s="296">
        <f>365*'QLD Oct 2021'!H4/100</f>
        <v>419.74999999999994</v>
      </c>
      <c r="E10" s="297">
        <f>IF('QLD Oct 2021'!AQ4=3,0.5,IF('QLD Oct 2021'!AQ4=2,0.33,0))</f>
        <v>0.5</v>
      </c>
      <c r="F10" s="297">
        <f t="shared" si="3"/>
        <v>0.5</v>
      </c>
      <c r="G10" s="296">
        <f>IF('QLD Oct 2021'!K4="",($C$5*E10/'QLD Oct 2021'!AQ4*'QLD Oct 2021'!W4/100)*'QLD Oct 2021'!AQ4,IF($C$5*E10/'QLD Oct 2021'!AQ4&gt;='QLD Oct 2021'!L4,('QLD Oct 2021'!L4*'QLD Oct 2021'!W4/100)*'QLD Oct 2021'!AQ4,($C$5*E10/'QLD Oct 2021'!AQ4*'QLD Oct 2021'!W4/100)*'QLD Oct 2021'!AQ4))</f>
        <v>1277.2727272727273</v>
      </c>
      <c r="H10" s="296">
        <f>IF(AND('QLD Oct 2021'!L4&gt;0,'QLD Oct 2021'!M4&gt;0),IF($C$5*E10/'QLD Oct 2021'!AQ4&lt;'QLD Oct 2021'!L4,0,IF(($C$5*E10/'QLD Oct 2021'!AQ4-'QLD Oct 2021'!L4)&lt;=('QLD Oct 2021'!M4+'QLD Oct 2021'!L4),((($C$5*E10/'QLD Oct 2021'!AQ4-'QLD Oct 2021'!L4)*'QLD Oct 2021'!X4/100))*'QLD Oct 2021'!AQ4,((('QLD Oct 2021'!M4)*'QLD Oct 2021'!X4/100)*'QLD Oct 2021'!AQ4))),0)</f>
        <v>0</v>
      </c>
      <c r="I10" s="296">
        <f>IF(AND('QLD Oct 2021'!M4&gt;0,'QLD Oct 2021'!N4&gt;0),IF($C$5*E10/'QLD Oct 2021'!AQ4&lt;('QLD Oct 2021'!L4+'QLD Oct 2021'!M4),0,IF(($C$5*E10/'QLD Oct 2021'!AQ4-'QLD Oct 2021'!L4+'QLD Oct 2021'!M4)&lt;=('QLD Oct 2021'!L4+'QLD Oct 2021'!M4+'QLD Oct 2021'!N4),((($C$5*E10/'QLD Oct 2021'!AQ4-('QLD Oct 2021'!L4+'QLD Oct 2021'!M4))*'QLD Oct 2021'!Y4/100))*'QLD Oct 2021'!AQ4,('QLD Oct 2021'!N4*'QLD Oct 2021'!Y4/100)*'QLD Oct 2021'!AQ4)),0)</f>
        <v>0</v>
      </c>
      <c r="J10" s="296">
        <f>IF(AND('QLD Oct 2021'!N4&gt;0,'QLD Oct 2021'!O4&gt;0),IF($C$5*E10/'QLD Oct 2021'!AQ4&lt;('QLD Oct 2021'!L4+'QLD Oct 2021'!M4+'QLD Oct 2021'!N4),0,IF(($C$5*E10/'QLD Oct 2021'!AQ4-'QLD Oct 2021'!L4+'QLD Oct 2021'!M4+'QLD Oct 2021'!N4)&lt;=('QLD Oct 2021'!L4+'QLD Oct 2021'!M4+'QLD Oct 2021'!N4+'QLD Oct 2021'!O4),(($C$5*E10/'QLD Oct 2021'!AQ4-('QLD Oct 2021'!L4+'QLD Oct 2021'!M4+'QLD Oct 2021'!N4))*'QLD Oct 2021'!Z4/100)*'QLD Oct 2021'!AQ4,('QLD Oct 2021'!O4*'QLD Oct 2021'!Z4/100)*'QLD Oct 2021'!AQ4)),0)</f>
        <v>0</v>
      </c>
      <c r="K10" s="296">
        <f>IF(AND('QLD Oct 2021'!O4&gt;0,'QLD Oct 2021'!P4&gt;0),IF($C$5*E10/'QLD Oct 2021'!AQ4&lt;('QLD Oct 2021'!L4+'QLD Oct 2021'!M4+'QLD Oct 2021'!N4+'QLD Oct 2021'!O4),0,IF(($C$5*E10/'QLD Oct 2021'!AQ4-'QLD Oct 2021'!L4+'QLD Oct 2021'!M4+'QLD Oct 2021'!N4+'QLD Oct 2021'!O4)&lt;=('QLD Oct 2021'!L4+'QLD Oct 2021'!M4+'QLD Oct 2021'!N4+'QLD Oct 2021'!O4+'QLD Oct 2021'!P4),(($C$5*E10/'QLD Oct 2021'!AQ4-('QLD Oct 2021'!L4+'QLD Oct 2021'!M4+'QLD Oct 2021'!N4+'QLD Oct 2021'!O4))*'QLD Oct 2021'!AA4/100)*'QLD Oct 2021'!AQ4,('QLD Oct 2021'!P4*'QLD Oct 2021'!AA4/100)*'QLD Oct 2021'!AQ4)),0)</f>
        <v>0</v>
      </c>
      <c r="L10" s="296">
        <f>IF(AND('QLD Oct 2021'!P4&gt;0,'QLD Oct 2021'!O4&gt;0),IF(($C$5*E10/'QLD Oct 2021'!AQ4&lt;SUM('QLD Oct 2021'!L4:P4)),(0),($C$5*E10/'QLD Oct 2021'!AQ4-SUM('QLD Oct 2021'!L4:P4))*'QLD Oct 2021'!AB4/100)* 'QLD Oct 2021'!AQ4,IF(AND('QLD Oct 2021'!O4&gt;0,'QLD Oct 2021'!P4=""),IF(($C$5*E10/'QLD Oct 2021'!AQ4&lt; SUM('QLD Oct 2021'!L4:O4)),(0),($C$5*E10/'QLD Oct 2021'!AQ4-SUM('QLD Oct 2021'!L4:O4))*'QLD Oct 2021'!AA4/100)* 'QLD Oct 2021'!AQ4,IF(AND('QLD Oct 2021'!N4&gt;0,'QLD Oct 2021'!O4=""),IF(($C$5*E10/'QLD Oct 2021'!AQ4&lt; SUM('QLD Oct 2021'!L4:N4)),(0),($C$5*E10/'QLD Oct 2021'!AQ4-SUM('QLD Oct 2021'!L4:N4))*'QLD Oct 2021'!Z4/100)* 'QLD Oct 2021'!AQ4,IF(AND('QLD Oct 2021'!M4&gt;0,'QLD Oct 2021'!N4=""),IF(($C$5*E10/'QLD Oct 2021'!AQ4&lt;'QLD Oct 2021'!M4+'QLD Oct 2021'!L4),(0),(($C$5*E10/'QLD Oct 2021'!AQ4-('QLD Oct 2021'!M4+'QLD Oct 2021'!L4))*'QLD Oct 2021'!Y4/100))*'QLD Oct 2021'!AQ4,IF(AND('QLD Oct 2021'!L4&gt;0,'QLD Oct 2021'!M4=""&gt;0),IF(($C$5*E10/'QLD Oct 2021'!AQ4&lt;'QLD Oct 2021'!L4),(0),($C$5*E10/'QLD Oct 2021'!AQ4-'QLD Oct 2021'!L4)*'QLD Oct 2021'!X4/100)*'QLD Oct 2021'!AQ4,0)))))</f>
        <v>0</v>
      </c>
      <c r="M10" s="296">
        <f>IF('QLD Oct 2021'!K4="",($C$5*F10/'QLD Oct 2021'!AR4*'QLD Oct 2021'!AC4/100)*'QLD Oct 2021'!AR4,IF($C$5*F10/'QLD Oct 2021'!AR4&gt;='QLD Oct 2021'!L4,('QLD Oct 2021'!L4*'QLD Oct 2021'!AC4/100)*'QLD Oct 2021'!AR4,($C$5*F10/'QLD Oct 2021'!AR4*'QLD Oct 2021'!AC4/100)*'QLD Oct 2021'!AR4))</f>
        <v>1277.2727272727273</v>
      </c>
      <c r="N10" s="296">
        <f>IF(AND('QLD Oct 2021'!L4&gt;0,'QLD Oct 2021'!M4&gt;0),IF($C$5*F10/'QLD Oct 2021'!AR4&lt;'QLD Oct 2021'!L4,0,IF(($C$5*F10/'QLD Oct 2021'!AR4-'QLD Oct 2021'!L4)&lt;=('QLD Oct 2021'!M4+'QLD Oct 2021'!L4),((($C$5*F10/'QLD Oct 2021'!AR4-'QLD Oct 2021'!L4)*'QLD Oct 2021'!AD4/100))*'QLD Oct 2021'!AR4,((('QLD Oct 2021'!M4)*'QLD Oct 2021'!AD4/100)*'QLD Oct 2021'!AR4))),0)</f>
        <v>0</v>
      </c>
      <c r="O10" s="296">
        <f>IF(AND('QLD Oct 2021'!M4&gt;0,'QLD Oct 2021'!N4&gt;0),IF($C$5*F10/'QLD Oct 2021'!AR4&lt;('QLD Oct 2021'!L4+'QLD Oct 2021'!M4),0,IF(($C$5*F10/'QLD Oct 2021'!AR4-'QLD Oct 2021'!L4+'QLD Oct 2021'!M4)&lt;=('QLD Oct 2021'!L4+'QLD Oct 2021'!M4+'QLD Oct 2021'!N4),((($C$5*F10/'QLD Oct 2021'!AR4-('QLD Oct 2021'!L4+'QLD Oct 2021'!M4))*'QLD Oct 2021'!AE4/100))*'QLD Oct 2021'!AR4,('QLD Oct 2021'!N4*'QLD Oct 2021'!AE4/100)*'QLD Oct 2021'!AR4)),0)</f>
        <v>0</v>
      </c>
      <c r="P10" s="296">
        <f>IF(AND('QLD Oct 2021'!N4&gt;0,'QLD Oct 2021'!O4&gt;0),IF($C$5*F10/'QLD Oct 2021'!AR4&lt;('QLD Oct 2021'!L4+'QLD Oct 2021'!M4+'QLD Oct 2021'!N4),0,IF(($C$5*F10/'QLD Oct 2021'!AR4-'QLD Oct 2021'!L4+'QLD Oct 2021'!M4+'QLD Oct 2021'!N4)&lt;=('QLD Oct 2021'!L4+'QLD Oct 2021'!M4+'QLD Oct 2021'!N4+'QLD Oct 2021'!O4),(($C$5*F10/'QLD Oct 2021'!AR4-('QLD Oct 2021'!L4+'QLD Oct 2021'!M4+'QLD Oct 2021'!N4))*'QLD Oct 2021'!AF4/100)*'QLD Oct 2021'!AR4,('QLD Oct 2021'!O4*'QLD Oct 2021'!AF4/100)*'QLD Oct 2021'!AR4)),0)</f>
        <v>0</v>
      </c>
      <c r="Q10" s="296">
        <f>IF(AND('QLD Oct 2021'!P4&gt;0,'QLD Oct 2021'!P4&gt;0),IF($C$5*F10/'QLD Oct 2021'!AR4&lt;('QLD Oct 2021'!L4+'QLD Oct 2021'!M4+'QLD Oct 2021'!N4+'QLD Oct 2021'!O4),0,IF(($C$5*F10/'QLD Oct 2021'!AR4-'QLD Oct 2021'!L4+'QLD Oct 2021'!M4+'QLD Oct 2021'!N4+'QLD Oct 2021'!O4)&lt;=('QLD Oct 2021'!L4+'QLD Oct 2021'!M4+'QLD Oct 2021'!N4+'QLD Oct 2021'!O4+'QLD Oct 2021'!P4),(($C$5*F10/'QLD Oct 2021'!AR4-('QLD Oct 2021'!L4+'QLD Oct 2021'!M4+'QLD Oct 2021'!N4+'QLD Oct 2021'!O4))*'QLD Oct 2021'!AG4/100)*'QLD Oct 2021'!AR4,('QLD Oct 2021'!P4*'QLD Oct 2021'!AG4/100)*'QLD Oct 2021'!AR4)),0)</f>
        <v>0</v>
      </c>
      <c r="R10" s="296">
        <f>IF(AND('QLD Oct 2021'!P4&gt;0,'QLD Oct 2021'!O4&gt;0),IF(($C$5*F10/'QLD Oct 2021'!AR4&lt;SUM('QLD Oct 2021'!L4:P4)),(0),($C$5*F10/'QLD Oct 2021'!AR4-SUM('QLD Oct 2021'!L4:P4))*'QLD Oct 2021'!AB4/100)* 'QLD Oct 2021'!AR4,IF(AND('QLD Oct 2021'!O4&gt;0,'QLD Oct 2021'!P4=""),IF(($C$5*F10/'QLD Oct 2021'!AR4&lt; SUM('QLD Oct 2021'!L4:O4)),(0),($C$5*F10/'QLD Oct 2021'!AR4-SUM('QLD Oct 2021'!L4:O4))*'QLD Oct 2021'!AG4/100)* 'QLD Oct 2021'!AR4,IF(AND('QLD Oct 2021'!N4&gt;0,'QLD Oct 2021'!O4=""),IF(($C$5*F10/'QLD Oct 2021'!AR4&lt; SUM('QLD Oct 2021'!L4:N4)),(0),($C$5*F10/'QLD Oct 2021'!AR4-SUM('QLD Oct 2021'!L4:N4))*'QLD Oct 2021'!AF4/100)* 'QLD Oct 2021'!AR4,IF(AND('QLD Oct 2021'!M4&gt;0,'QLD Oct 2021'!N4=""),IF(($C$5*F10/'QLD Oct 2021'!AR4&lt;'QLD Oct 2021'!M4+'QLD Oct 2021'!L4),(0),(($C$5*F10/'QLD Oct 2021'!AR4-('QLD Oct 2021'!M4+'QLD Oct 2021'!L4))*'QLD Oct 2021'!AE4/100))*'QLD Oct 2021'!AR4,IF(AND('QLD Oct 2021'!L4&gt;0,'QLD Oct 2021'!M4=""&gt;0),IF(($C$5*F10/'QLD Oct 2021'!AR4&lt;'QLD Oct 2021'!L4),(0),($C$5*F10/'QLD Oct 2021'!AR4-'QLD Oct 2021'!L4)*'QLD Oct 2021'!AD4/100)*'QLD Oct 2021'!AR4,0)))))</f>
        <v>0</v>
      </c>
      <c r="S10" s="298">
        <f t="shared" si="4"/>
        <v>2554.5454545454545</v>
      </c>
      <c r="T10" s="299">
        <f t="shared" si="5"/>
        <v>2974.2954545454545</v>
      </c>
      <c r="U10" s="300">
        <f t="shared" si="6"/>
        <v>3271.7250000000004</v>
      </c>
      <c r="V10" s="114">
        <f>'QLD Oct 2021'!AT4</f>
        <v>0</v>
      </c>
      <c r="W10" s="114">
        <f>'QLD Oct 2021'!AU4</f>
        <v>0</v>
      </c>
      <c r="X10" s="114">
        <f>'QLD Oct 2021'!AV4</f>
        <v>0</v>
      </c>
      <c r="Y10" s="114">
        <f>'QLD Oct 2021'!AW4</f>
        <v>0</v>
      </c>
      <c r="Z10" s="301" t="str">
        <f t="shared" si="7"/>
        <v>No discount</v>
      </c>
      <c r="AA10" s="301" t="str">
        <f t="shared" si="8"/>
        <v>Inclusive</v>
      </c>
      <c r="AB10" s="299">
        <f t="shared" si="0"/>
        <v>2974.2954545454545</v>
      </c>
      <c r="AC10" s="299">
        <f t="shared" si="1"/>
        <v>2974.2954545454545</v>
      </c>
      <c r="AD10" s="302">
        <f t="shared" si="2"/>
        <v>3271.7250000000004</v>
      </c>
      <c r="AE10" s="302">
        <f t="shared" si="2"/>
        <v>3271.7250000000004</v>
      </c>
      <c r="AF10" s="303">
        <f>'QLD Oct 2021'!BF4</f>
        <v>0</v>
      </c>
      <c r="AG10" s="121" t="str">
        <f>'QLD Oct 2021'!BG4</f>
        <v>n</v>
      </c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</row>
    <row r="11" spans="1:48" ht="20" customHeight="1" x14ac:dyDescent="0.2">
      <c r="A11" s="341"/>
      <c r="B11" s="207" t="str">
        <f>'QLD Oct 2021'!F5</f>
        <v>Covau</v>
      </c>
      <c r="C11" s="207" t="str">
        <f>'QLD Oct 2021'!G5</f>
        <v>Freedom</v>
      </c>
      <c r="D11" s="296">
        <f>365*'QLD Oct 2021'!H5/100</f>
        <v>409.72909090909087</v>
      </c>
      <c r="E11" s="297">
        <f>IF('QLD Oct 2021'!AQ5=3,0.5,IF('QLD Oct 2021'!AQ5=2,0.33,0))</f>
        <v>0.5</v>
      </c>
      <c r="F11" s="297">
        <f t="shared" si="3"/>
        <v>0.5</v>
      </c>
      <c r="G11" s="296">
        <f>IF('QLD Oct 2021'!K5="",($C$5*E11/'QLD Oct 2021'!AQ5*'QLD Oct 2021'!W5/100)*'QLD Oct 2021'!AQ5,IF($C$5*E11/'QLD Oct 2021'!AQ5&gt;='QLD Oct 2021'!L5,('QLD Oct 2021'!L5*'QLD Oct 2021'!W5/100)*'QLD Oct 2021'!AQ5,($C$5*E11/'QLD Oct 2021'!AQ5*'QLD Oct 2021'!W5/100)*'QLD Oct 2021'!AQ5))</f>
        <v>1786.3636363636365</v>
      </c>
      <c r="H11" s="296">
        <f>IF(AND('QLD Oct 2021'!L5&gt;0,'QLD Oct 2021'!M5&gt;0),IF($C$5*E11/'QLD Oct 2021'!AQ5&lt;'QLD Oct 2021'!L5,0,IF(($C$5*E11/'QLD Oct 2021'!AQ5-'QLD Oct 2021'!L5)&lt;=('QLD Oct 2021'!M5+'QLD Oct 2021'!L5),((($C$5*E11/'QLD Oct 2021'!AQ5-'QLD Oct 2021'!L5)*'QLD Oct 2021'!X5/100))*'QLD Oct 2021'!AQ5,((('QLD Oct 2021'!M5)*'QLD Oct 2021'!X5/100)*'QLD Oct 2021'!AQ5))),0)</f>
        <v>0</v>
      </c>
      <c r="I11" s="296">
        <f>IF(AND('QLD Oct 2021'!M5&gt;0,'QLD Oct 2021'!N5&gt;0),IF($C$5*E11/'QLD Oct 2021'!AQ5&lt;('QLD Oct 2021'!L5+'QLD Oct 2021'!M5),0,IF(($C$5*E11/'QLD Oct 2021'!AQ5-'QLD Oct 2021'!L5+'QLD Oct 2021'!M5)&lt;=('QLD Oct 2021'!L5+'QLD Oct 2021'!M5+'QLD Oct 2021'!N5),((($C$5*E11/'QLD Oct 2021'!AQ5-('QLD Oct 2021'!L5+'QLD Oct 2021'!M5))*'QLD Oct 2021'!Y5/100))*'QLD Oct 2021'!AQ5,('QLD Oct 2021'!N5*'QLD Oct 2021'!Y5/100)*'QLD Oct 2021'!AQ5)),0)</f>
        <v>0</v>
      </c>
      <c r="J11" s="296">
        <f>IF(AND('QLD Oct 2021'!N5&gt;0,'QLD Oct 2021'!O5&gt;0),IF($C$5*E11/'QLD Oct 2021'!AQ5&lt;('QLD Oct 2021'!L5+'QLD Oct 2021'!M5+'QLD Oct 2021'!N5),0,IF(($C$5*E11/'QLD Oct 2021'!AQ5-'QLD Oct 2021'!L5+'QLD Oct 2021'!M5+'QLD Oct 2021'!N5)&lt;=('QLD Oct 2021'!L5+'QLD Oct 2021'!M5+'QLD Oct 2021'!N5+'QLD Oct 2021'!O5),(($C$5*E11/'QLD Oct 2021'!AQ5-('QLD Oct 2021'!L5+'QLD Oct 2021'!M5+'QLD Oct 2021'!N5))*'QLD Oct 2021'!Z5/100)*'QLD Oct 2021'!AQ5,('QLD Oct 2021'!O5*'QLD Oct 2021'!Z5/100)*'QLD Oct 2021'!AQ5)),0)</f>
        <v>0</v>
      </c>
      <c r="K11" s="296">
        <f>IF(AND('QLD Oct 2021'!O5&gt;0,'QLD Oct 2021'!P5&gt;0),IF($C$5*E11/'QLD Oct 2021'!AQ5&lt;('QLD Oct 2021'!L5+'QLD Oct 2021'!M5+'QLD Oct 2021'!N5+'QLD Oct 2021'!O5),0,IF(($C$5*E11/'QLD Oct 2021'!AQ5-'QLD Oct 2021'!L5+'QLD Oct 2021'!M5+'QLD Oct 2021'!N5+'QLD Oct 2021'!O5)&lt;=('QLD Oct 2021'!L5+'QLD Oct 2021'!M5+'QLD Oct 2021'!N5+'QLD Oct 2021'!O5+'QLD Oct 2021'!P5),(($C$5*E11/'QLD Oct 2021'!AQ5-('QLD Oct 2021'!L5+'QLD Oct 2021'!M5+'QLD Oct 2021'!N5+'QLD Oct 2021'!O5))*'QLD Oct 2021'!AA5/100)*'QLD Oct 2021'!AQ5,('QLD Oct 2021'!P5*'QLD Oct 2021'!AA5/100)*'QLD Oct 2021'!AQ5)),0)</f>
        <v>0</v>
      </c>
      <c r="L11" s="296">
        <f>IF(AND('QLD Oct 2021'!P5&gt;0,'QLD Oct 2021'!O5&gt;0),IF(($C$5*E11/'QLD Oct 2021'!AQ5&lt;SUM('QLD Oct 2021'!L5:P5)),(0),($C$5*E11/'QLD Oct 2021'!AQ5-SUM('QLD Oct 2021'!L5:P5))*'QLD Oct 2021'!AB5/100)* 'QLD Oct 2021'!AQ5,IF(AND('QLD Oct 2021'!O5&gt;0,'QLD Oct 2021'!P5=""),IF(($C$5*E11/'QLD Oct 2021'!AQ5&lt; SUM('QLD Oct 2021'!L5:O5)),(0),($C$5*E11/'QLD Oct 2021'!AQ5-SUM('QLD Oct 2021'!L5:O5))*'QLD Oct 2021'!AA5/100)* 'QLD Oct 2021'!AQ5,IF(AND('QLD Oct 2021'!N5&gt;0,'QLD Oct 2021'!O5=""),IF(($C$5*E11/'QLD Oct 2021'!AQ5&lt; SUM('QLD Oct 2021'!L5:N5)),(0),($C$5*E11/'QLD Oct 2021'!AQ5-SUM('QLD Oct 2021'!L5:N5))*'QLD Oct 2021'!Z5/100)* 'QLD Oct 2021'!AQ5,IF(AND('QLD Oct 2021'!M5&gt;0,'QLD Oct 2021'!N5=""),IF(($C$5*E11/'QLD Oct 2021'!AQ5&lt;'QLD Oct 2021'!M5+'QLD Oct 2021'!L5),(0),(($C$5*E11/'QLD Oct 2021'!AQ5-('QLD Oct 2021'!M5+'QLD Oct 2021'!L5))*'QLD Oct 2021'!Y5/100))*'QLD Oct 2021'!AQ5,IF(AND('QLD Oct 2021'!L5&gt;0,'QLD Oct 2021'!M5=""&gt;0),IF(($C$5*E11/'QLD Oct 2021'!AQ5&lt;'QLD Oct 2021'!L5),(0),($C$5*E11/'QLD Oct 2021'!AQ5-'QLD Oct 2021'!L5)*'QLD Oct 2021'!X5/100)*'QLD Oct 2021'!AQ5,0)))))</f>
        <v>0</v>
      </c>
      <c r="M11" s="296">
        <f>IF('QLD Oct 2021'!K5="",($C$5*F11/'QLD Oct 2021'!AR5*'QLD Oct 2021'!AC5/100)*'QLD Oct 2021'!AR5,IF($C$5*F11/'QLD Oct 2021'!AR5&gt;='QLD Oct 2021'!L5,('QLD Oct 2021'!L5*'QLD Oct 2021'!AC5/100)*'QLD Oct 2021'!AR5,($C$5*F11/'QLD Oct 2021'!AR5*'QLD Oct 2021'!AC5/100)*'QLD Oct 2021'!AR5))</f>
        <v>1786.3636363636365</v>
      </c>
      <c r="N11" s="296">
        <f>IF(AND('QLD Oct 2021'!L5&gt;0,'QLD Oct 2021'!M5&gt;0),IF($C$5*F11/'QLD Oct 2021'!AR5&lt;'QLD Oct 2021'!L5,0,IF(($C$5*F11/'QLD Oct 2021'!AR5-'QLD Oct 2021'!L5)&lt;=('QLD Oct 2021'!M5+'QLD Oct 2021'!L5),((($C$5*F11/'QLD Oct 2021'!AR5-'QLD Oct 2021'!L5)*'QLD Oct 2021'!AD5/100))*'QLD Oct 2021'!AR5,((('QLD Oct 2021'!M5)*'QLD Oct 2021'!AD5/100)*'QLD Oct 2021'!AR5))),0)</f>
        <v>0</v>
      </c>
      <c r="O11" s="296">
        <f>IF(AND('QLD Oct 2021'!M5&gt;0,'QLD Oct 2021'!N5&gt;0),IF($C$5*F11/'QLD Oct 2021'!AR5&lt;('QLD Oct 2021'!L5+'QLD Oct 2021'!M5),0,IF(($C$5*F11/'QLD Oct 2021'!AR5-'QLD Oct 2021'!L5+'QLD Oct 2021'!M5)&lt;=('QLD Oct 2021'!L5+'QLD Oct 2021'!M5+'QLD Oct 2021'!N5),((($C$5*F11/'QLD Oct 2021'!AR5-('QLD Oct 2021'!L5+'QLD Oct 2021'!M5))*'QLD Oct 2021'!AE5/100))*'QLD Oct 2021'!AR5,('QLD Oct 2021'!N5*'QLD Oct 2021'!AE5/100)*'QLD Oct 2021'!AR5)),0)</f>
        <v>0</v>
      </c>
      <c r="P11" s="296">
        <f>IF(AND('QLD Oct 2021'!N5&gt;0,'QLD Oct 2021'!O5&gt;0),IF($C$5*F11/'QLD Oct 2021'!AR5&lt;('QLD Oct 2021'!L5+'QLD Oct 2021'!M5+'QLD Oct 2021'!N5),0,IF(($C$5*F11/'QLD Oct 2021'!AR5-'QLD Oct 2021'!L5+'QLD Oct 2021'!M5+'QLD Oct 2021'!N5)&lt;=('QLD Oct 2021'!L5+'QLD Oct 2021'!M5+'QLD Oct 2021'!N5+'QLD Oct 2021'!O5),(($C$5*F11/'QLD Oct 2021'!AR5-('QLD Oct 2021'!L5+'QLD Oct 2021'!M5+'QLD Oct 2021'!N5))*'QLD Oct 2021'!AF5/100)*'QLD Oct 2021'!AR5,('QLD Oct 2021'!O5*'QLD Oct 2021'!AF5/100)*'QLD Oct 2021'!AR5)),0)</f>
        <v>0</v>
      </c>
      <c r="Q11" s="296">
        <f>IF(AND('QLD Oct 2021'!P5&gt;0,'QLD Oct 2021'!P5&gt;0),IF($C$5*F11/'QLD Oct 2021'!AR5&lt;('QLD Oct 2021'!L5+'QLD Oct 2021'!M5+'QLD Oct 2021'!N5+'QLD Oct 2021'!O5),0,IF(($C$5*F11/'QLD Oct 2021'!AR5-'QLD Oct 2021'!L5+'QLD Oct 2021'!M5+'QLD Oct 2021'!N5+'QLD Oct 2021'!O5)&lt;=('QLD Oct 2021'!L5+'QLD Oct 2021'!M5+'QLD Oct 2021'!N5+'QLD Oct 2021'!O5+'QLD Oct 2021'!P5),(($C$5*F11/'QLD Oct 2021'!AR5-('QLD Oct 2021'!L5+'QLD Oct 2021'!M5+'QLD Oct 2021'!N5+'QLD Oct 2021'!O5))*'QLD Oct 2021'!AG5/100)*'QLD Oct 2021'!AR5,('QLD Oct 2021'!P5*'QLD Oct 2021'!AG5/100)*'QLD Oct 2021'!AR5)),0)</f>
        <v>0</v>
      </c>
      <c r="R11" s="296">
        <f>IF(AND('QLD Oct 2021'!P5&gt;0,'QLD Oct 2021'!O5&gt;0),IF(($C$5*F11/'QLD Oct 2021'!AR5&lt;SUM('QLD Oct 2021'!L5:P5)),(0),($C$5*F11/'QLD Oct 2021'!AR5-SUM('QLD Oct 2021'!L5:P5))*'QLD Oct 2021'!AB5/100)* 'QLD Oct 2021'!AR5,IF(AND('QLD Oct 2021'!O5&gt;0,'QLD Oct 2021'!P5=""),IF(($C$5*F11/'QLD Oct 2021'!AR5&lt; SUM('QLD Oct 2021'!L5:O5)),(0),($C$5*F11/'QLD Oct 2021'!AR5-SUM('QLD Oct 2021'!L5:O5))*'QLD Oct 2021'!AG5/100)* 'QLD Oct 2021'!AR5,IF(AND('QLD Oct 2021'!N5&gt;0,'QLD Oct 2021'!O5=""),IF(($C$5*F11/'QLD Oct 2021'!AR5&lt; SUM('QLD Oct 2021'!L5:N5)),(0),($C$5*F11/'QLD Oct 2021'!AR5-SUM('QLD Oct 2021'!L5:N5))*'QLD Oct 2021'!AF5/100)* 'QLD Oct 2021'!AR5,IF(AND('QLD Oct 2021'!M5&gt;0,'QLD Oct 2021'!N5=""),IF(($C$5*F11/'QLD Oct 2021'!AR5&lt;'QLD Oct 2021'!M5+'QLD Oct 2021'!L5),(0),(($C$5*F11/'QLD Oct 2021'!AR5-('QLD Oct 2021'!M5+'QLD Oct 2021'!L5))*'QLD Oct 2021'!AE5/100))*'QLD Oct 2021'!AR5,IF(AND('QLD Oct 2021'!L5&gt;0,'QLD Oct 2021'!M5=""&gt;0),IF(($C$5*F11/'QLD Oct 2021'!AR5&lt;'QLD Oct 2021'!L5),(0),($C$5*F11/'QLD Oct 2021'!AR5-'QLD Oct 2021'!L5)*'QLD Oct 2021'!AD5/100)*'QLD Oct 2021'!AR5,0)))))</f>
        <v>0</v>
      </c>
      <c r="S11" s="298">
        <f t="shared" ref="S11" si="9">SUM(G11:R11)</f>
        <v>3572.727272727273</v>
      </c>
      <c r="T11" s="299">
        <f t="shared" si="5"/>
        <v>3982.4563636363637</v>
      </c>
      <c r="U11" s="300">
        <f t="shared" si="6"/>
        <v>4380.7020000000002</v>
      </c>
      <c r="V11" s="114">
        <f>'QLD Oct 2021'!AT5</f>
        <v>0</v>
      </c>
      <c r="W11" s="114">
        <f>'QLD Oct 2021'!AU5</f>
        <v>15</v>
      </c>
      <c r="X11" s="114">
        <f>'QLD Oct 2021'!AV5</f>
        <v>0</v>
      </c>
      <c r="Y11" s="114">
        <f>'QLD Oct 2021'!AW5</f>
        <v>0</v>
      </c>
      <c r="Z11" s="301" t="str">
        <f t="shared" si="7"/>
        <v>Guaranteed off usage</v>
      </c>
      <c r="AA11" s="301" t="str">
        <f t="shared" si="8"/>
        <v>Exclusive</v>
      </c>
      <c r="AB11" s="299">
        <f t="shared" si="0"/>
        <v>3446.5472727272727</v>
      </c>
      <c r="AC11" s="299">
        <f t="shared" si="1"/>
        <v>3446.5472727272727</v>
      </c>
      <c r="AD11" s="302">
        <f t="shared" si="2"/>
        <v>3791.2020000000002</v>
      </c>
      <c r="AE11" s="302">
        <f t="shared" si="2"/>
        <v>3791.2020000000002</v>
      </c>
      <c r="AF11" s="303">
        <f>'QLD Oct 2021'!BF5</f>
        <v>0</v>
      </c>
      <c r="AG11" s="121" t="str">
        <f>'QLD Oct 2021'!BG5</f>
        <v>n</v>
      </c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</row>
    <row r="12" spans="1:48" ht="20" customHeight="1" x14ac:dyDescent="0.2">
      <c r="A12" s="341"/>
      <c r="B12" s="207" t="str">
        <f>'QLD Oct 2021'!F6</f>
        <v>Alinta Energy</v>
      </c>
      <c r="C12" s="207" t="str">
        <f>'QLD Oct 2021'!G6</f>
        <v>Business Deal</v>
      </c>
      <c r="D12" s="296">
        <f>365*'QLD Oct 2021'!H6/100</f>
        <v>430.7</v>
      </c>
      <c r="E12" s="297">
        <f>IF('QLD Oct 2021'!AQ6=3,0.5,IF('QLD Oct 2021'!AQ6=2,0.33,0))</f>
        <v>0.5</v>
      </c>
      <c r="F12" s="297">
        <f t="shared" si="3"/>
        <v>0.5</v>
      </c>
      <c r="G12" s="296">
        <f>IF('QLD Oct 2021'!K6="",($C$5*E12/'QLD Oct 2021'!AQ6*'QLD Oct 2021'!W6/100)*'QLD Oct 2021'!AQ6,IF($C$5*E12/'QLD Oct 2021'!AQ6&gt;='QLD Oct 2021'!L6,('QLD Oct 2021'!L6*'QLD Oct 2021'!W6/100)*'QLD Oct 2021'!AQ6,($C$5*E12/'QLD Oct 2021'!AQ6*'QLD Oct 2021'!W6/100)*'QLD Oct 2021'!AQ6))</f>
        <v>1200</v>
      </c>
      <c r="H12" s="296">
        <f>IF(AND('QLD Oct 2021'!L6&gt;0,'QLD Oct 2021'!M6&gt;0),IF($C$5*E12/'QLD Oct 2021'!AQ6&lt;'QLD Oct 2021'!L6,0,IF(($C$5*E12/'QLD Oct 2021'!AQ6-'QLD Oct 2021'!L6)&lt;=('QLD Oct 2021'!M6+'QLD Oct 2021'!L6),((($C$5*E12/'QLD Oct 2021'!AQ6-'QLD Oct 2021'!L6)*'QLD Oct 2021'!X6/100))*'QLD Oct 2021'!AQ6,((('QLD Oct 2021'!M6)*'QLD Oct 2021'!X6/100)*'QLD Oct 2021'!AQ6))),0)</f>
        <v>0</v>
      </c>
      <c r="I12" s="296">
        <f>IF(AND('QLD Oct 2021'!M6&gt;0,'QLD Oct 2021'!N6&gt;0),IF($C$5*E12/'QLD Oct 2021'!AQ6&lt;('QLD Oct 2021'!L6+'QLD Oct 2021'!M6),0,IF(($C$5*E12/'QLD Oct 2021'!AQ6-'QLD Oct 2021'!L6+'QLD Oct 2021'!M6)&lt;=('QLD Oct 2021'!L6+'QLD Oct 2021'!M6+'QLD Oct 2021'!N6),((($C$5*E12/'QLD Oct 2021'!AQ6-('QLD Oct 2021'!L6+'QLD Oct 2021'!M6))*'QLD Oct 2021'!Y6/100))*'QLD Oct 2021'!AQ6,('QLD Oct 2021'!N6*'QLD Oct 2021'!Y6/100)*'QLD Oct 2021'!AQ6)),0)</f>
        <v>0</v>
      </c>
      <c r="J12" s="296">
        <f>IF(AND('QLD Oct 2021'!N6&gt;0,'QLD Oct 2021'!O6&gt;0),IF($C$5*E12/'QLD Oct 2021'!AQ6&lt;('QLD Oct 2021'!L6+'QLD Oct 2021'!M6+'QLD Oct 2021'!N6),0,IF(($C$5*E12/'QLD Oct 2021'!AQ6-'QLD Oct 2021'!L6+'QLD Oct 2021'!M6+'QLD Oct 2021'!N6)&lt;=('QLD Oct 2021'!L6+'QLD Oct 2021'!M6+'QLD Oct 2021'!N6+'QLD Oct 2021'!O6),(($C$5*E12/'QLD Oct 2021'!AQ6-('QLD Oct 2021'!L6+'QLD Oct 2021'!M6+'QLD Oct 2021'!N6))*'QLD Oct 2021'!Z6/100)*'QLD Oct 2021'!AQ6,('QLD Oct 2021'!O6*'QLD Oct 2021'!Z6/100)*'QLD Oct 2021'!AQ6)),0)</f>
        <v>0</v>
      </c>
      <c r="K12" s="296">
        <f>IF(AND('QLD Oct 2021'!O6&gt;0,'QLD Oct 2021'!P6&gt;0),IF($C$5*E12/'QLD Oct 2021'!AQ6&lt;('QLD Oct 2021'!L6+'QLD Oct 2021'!M6+'QLD Oct 2021'!N6+'QLD Oct 2021'!O6),0,IF(($C$5*E12/'QLD Oct 2021'!AQ6-'QLD Oct 2021'!L6+'QLD Oct 2021'!M6+'QLD Oct 2021'!N6+'QLD Oct 2021'!O6)&lt;=('QLD Oct 2021'!L6+'QLD Oct 2021'!M6+'QLD Oct 2021'!N6+'QLD Oct 2021'!O6+'QLD Oct 2021'!P6),(($C$5*E12/'QLD Oct 2021'!AQ6-('QLD Oct 2021'!L6+'QLD Oct 2021'!M6+'QLD Oct 2021'!N6+'QLD Oct 2021'!O6))*'QLD Oct 2021'!AA6/100)*'QLD Oct 2021'!AQ6,('QLD Oct 2021'!P6*'QLD Oct 2021'!AA6/100)*'QLD Oct 2021'!AQ6)),0)</f>
        <v>0</v>
      </c>
      <c r="L12" s="296">
        <f>IF(AND('QLD Oct 2021'!P6&gt;0,'QLD Oct 2021'!O6&gt;0),IF(($C$5*E12/'QLD Oct 2021'!AQ6&lt;SUM('QLD Oct 2021'!L6:P6)),(0),($C$5*E12/'QLD Oct 2021'!AQ6-SUM('QLD Oct 2021'!L6:P6))*'QLD Oct 2021'!AB6/100)* 'QLD Oct 2021'!AQ6,IF(AND('QLD Oct 2021'!O6&gt;0,'QLD Oct 2021'!P6=""),IF(($C$5*E12/'QLD Oct 2021'!AQ6&lt; SUM('QLD Oct 2021'!L6:O6)),(0),($C$5*E12/'QLD Oct 2021'!AQ6-SUM('QLD Oct 2021'!L6:O6))*'QLD Oct 2021'!AA6/100)* 'QLD Oct 2021'!AQ6,IF(AND('QLD Oct 2021'!N6&gt;0,'QLD Oct 2021'!O6=""),IF(($C$5*E12/'QLD Oct 2021'!AQ6&lt; SUM('QLD Oct 2021'!L6:N6)),(0),($C$5*E12/'QLD Oct 2021'!AQ6-SUM('QLD Oct 2021'!L6:N6))*'QLD Oct 2021'!Z6/100)* 'QLD Oct 2021'!AQ6,IF(AND('QLD Oct 2021'!M6&gt;0,'QLD Oct 2021'!N6=""),IF(($C$5*E12/'QLD Oct 2021'!AQ6&lt;'QLD Oct 2021'!M6+'QLD Oct 2021'!L6),(0),(($C$5*E12/'QLD Oct 2021'!AQ6-('QLD Oct 2021'!M6+'QLD Oct 2021'!L6))*'QLD Oct 2021'!Y6/100))*'QLD Oct 2021'!AQ6,IF(AND('QLD Oct 2021'!L6&gt;0,'QLD Oct 2021'!M6=""&gt;0),IF(($C$5*E12/'QLD Oct 2021'!AQ6&lt;'QLD Oct 2021'!L6),(0),($C$5*E12/'QLD Oct 2021'!AQ6-'QLD Oct 2021'!L6)*'QLD Oct 2021'!X6/100)*'QLD Oct 2021'!AQ6,0)))))</f>
        <v>0</v>
      </c>
      <c r="M12" s="296">
        <f>IF('QLD Oct 2021'!K6="",($C$5*F12/'QLD Oct 2021'!AR6*'QLD Oct 2021'!AC6/100)*'QLD Oct 2021'!AR6,IF($C$5*F12/'QLD Oct 2021'!AR6&gt;='QLD Oct 2021'!L6,('QLD Oct 2021'!L6*'QLD Oct 2021'!AC6/100)*'QLD Oct 2021'!AR6,($C$5*F12/'QLD Oct 2021'!AR6*'QLD Oct 2021'!AC6/100)*'QLD Oct 2021'!AR6))</f>
        <v>1200</v>
      </c>
      <c r="N12" s="296">
        <f>IF(AND('QLD Oct 2021'!L6&gt;0,'QLD Oct 2021'!M6&gt;0),IF($C$5*F12/'QLD Oct 2021'!AR6&lt;'QLD Oct 2021'!L6,0,IF(($C$5*F12/'QLD Oct 2021'!AR6-'QLD Oct 2021'!L6)&lt;=('QLD Oct 2021'!M6+'QLD Oct 2021'!L6),((($C$5*F12/'QLD Oct 2021'!AR6-'QLD Oct 2021'!L6)*'QLD Oct 2021'!AD6/100))*'QLD Oct 2021'!AR6,((('QLD Oct 2021'!M6)*'QLD Oct 2021'!AD6/100)*'QLD Oct 2021'!AR6))),0)</f>
        <v>0</v>
      </c>
      <c r="O12" s="296">
        <f>IF(AND('QLD Oct 2021'!M6&gt;0,'QLD Oct 2021'!N6&gt;0),IF($C$5*F12/'QLD Oct 2021'!AR6&lt;('QLD Oct 2021'!L6+'QLD Oct 2021'!M6),0,IF(($C$5*F12/'QLD Oct 2021'!AR6-'QLD Oct 2021'!L6+'QLD Oct 2021'!M6)&lt;=('QLD Oct 2021'!L6+'QLD Oct 2021'!M6+'QLD Oct 2021'!N6),((($C$5*F12/'QLD Oct 2021'!AR6-('QLD Oct 2021'!L6+'QLD Oct 2021'!M6))*'QLD Oct 2021'!AE6/100))*'QLD Oct 2021'!AR6,('QLD Oct 2021'!N6*'QLD Oct 2021'!AE6/100)*'QLD Oct 2021'!AR6)),0)</f>
        <v>0</v>
      </c>
      <c r="P12" s="296">
        <f>IF(AND('QLD Oct 2021'!N6&gt;0,'QLD Oct 2021'!O6&gt;0),IF($C$5*F12/'QLD Oct 2021'!AR6&lt;('QLD Oct 2021'!L6+'QLD Oct 2021'!M6+'QLD Oct 2021'!N6),0,IF(($C$5*F12/'QLD Oct 2021'!AR6-'QLD Oct 2021'!L6+'QLD Oct 2021'!M6+'QLD Oct 2021'!N6)&lt;=('QLD Oct 2021'!L6+'QLD Oct 2021'!M6+'QLD Oct 2021'!N6+'QLD Oct 2021'!O6),(($C$5*F12/'QLD Oct 2021'!AR6-('QLD Oct 2021'!L6+'QLD Oct 2021'!M6+'QLD Oct 2021'!N6))*'QLD Oct 2021'!AF6/100)*'QLD Oct 2021'!AR6,('QLD Oct 2021'!O6*'QLD Oct 2021'!AF6/100)*'QLD Oct 2021'!AR6)),0)</f>
        <v>0</v>
      </c>
      <c r="Q12" s="296">
        <f>IF(AND('QLD Oct 2021'!P6&gt;0,'QLD Oct 2021'!P6&gt;0),IF($C$5*F12/'QLD Oct 2021'!AR6&lt;('QLD Oct 2021'!L6+'QLD Oct 2021'!M6+'QLD Oct 2021'!N6+'QLD Oct 2021'!O6),0,IF(($C$5*F12/'QLD Oct 2021'!AR6-'QLD Oct 2021'!L6+'QLD Oct 2021'!M6+'QLD Oct 2021'!N6+'QLD Oct 2021'!O6)&lt;=('QLD Oct 2021'!L6+'QLD Oct 2021'!M6+'QLD Oct 2021'!N6+'QLD Oct 2021'!O6+'QLD Oct 2021'!P6),(($C$5*F12/'QLD Oct 2021'!AR6-('QLD Oct 2021'!L6+'QLD Oct 2021'!M6+'QLD Oct 2021'!N6+'QLD Oct 2021'!O6))*'QLD Oct 2021'!AG6/100)*'QLD Oct 2021'!AR6,('QLD Oct 2021'!P6*'QLD Oct 2021'!AG6/100)*'QLD Oct 2021'!AR6)),0)</f>
        <v>0</v>
      </c>
      <c r="R12" s="296">
        <f>IF(AND('QLD Oct 2021'!P6&gt;0,'QLD Oct 2021'!O6&gt;0),IF(($C$5*F12/'QLD Oct 2021'!AR6&lt;SUM('QLD Oct 2021'!L6:P6)),(0),($C$5*F12/'QLD Oct 2021'!AR6-SUM('QLD Oct 2021'!L6:P6))*'QLD Oct 2021'!AB6/100)* 'QLD Oct 2021'!AR6,IF(AND('QLD Oct 2021'!O6&gt;0,'QLD Oct 2021'!P6=""),IF(($C$5*F12/'QLD Oct 2021'!AR6&lt; SUM('QLD Oct 2021'!L6:O6)),(0),($C$5*F12/'QLD Oct 2021'!AR6-SUM('QLD Oct 2021'!L6:O6))*'QLD Oct 2021'!AG6/100)* 'QLD Oct 2021'!AR6,IF(AND('QLD Oct 2021'!N6&gt;0,'QLD Oct 2021'!O6=""),IF(($C$5*F12/'QLD Oct 2021'!AR6&lt; SUM('QLD Oct 2021'!L6:N6)),(0),($C$5*F12/'QLD Oct 2021'!AR6-SUM('QLD Oct 2021'!L6:N6))*'QLD Oct 2021'!AF6/100)* 'QLD Oct 2021'!AR6,IF(AND('QLD Oct 2021'!M6&gt;0,'QLD Oct 2021'!N6=""),IF(($C$5*F12/'QLD Oct 2021'!AR6&lt;'QLD Oct 2021'!M6+'QLD Oct 2021'!L6),(0),(($C$5*F12/'QLD Oct 2021'!AR6-('QLD Oct 2021'!M6+'QLD Oct 2021'!L6))*'QLD Oct 2021'!AE6/100))*'QLD Oct 2021'!AR6,IF(AND('QLD Oct 2021'!L6&gt;0,'QLD Oct 2021'!M6=""&gt;0),IF(($C$5*F12/'QLD Oct 2021'!AR6&lt;'QLD Oct 2021'!L6),(0),($C$5*F12/'QLD Oct 2021'!AR6-'QLD Oct 2021'!L6)*'QLD Oct 2021'!AD6/100)*'QLD Oct 2021'!AR6,0)))))</f>
        <v>0</v>
      </c>
      <c r="S12" s="298">
        <f t="shared" ref="S12" si="10">SUM(G12:R12)</f>
        <v>2400</v>
      </c>
      <c r="T12" s="299">
        <f t="shared" si="5"/>
        <v>2830.7</v>
      </c>
      <c r="U12" s="300">
        <f t="shared" si="6"/>
        <v>3113.77</v>
      </c>
      <c r="V12" s="114">
        <f>'QLD Oct 2021'!AT6</f>
        <v>0</v>
      </c>
      <c r="W12" s="114">
        <f>'QLD Oct 2021'!AU6</f>
        <v>0</v>
      </c>
      <c r="X12" s="114">
        <f>'QLD Oct 2021'!AV6</f>
        <v>0</v>
      </c>
      <c r="Y12" s="114">
        <f>'QLD Oct 2021'!AW6</f>
        <v>0</v>
      </c>
      <c r="Z12" s="301" t="str">
        <f t="shared" si="7"/>
        <v>No discount</v>
      </c>
      <c r="AA12" s="301" t="str">
        <f t="shared" si="8"/>
        <v>Exclusive</v>
      </c>
      <c r="AB12" s="299">
        <f t="shared" si="0"/>
        <v>2830.7</v>
      </c>
      <c r="AC12" s="299">
        <f t="shared" si="1"/>
        <v>2830.7</v>
      </c>
      <c r="AD12" s="302">
        <f t="shared" si="2"/>
        <v>3113.77</v>
      </c>
      <c r="AE12" s="302">
        <f t="shared" si="2"/>
        <v>3113.77</v>
      </c>
      <c r="AF12" s="303">
        <f>'QLD Oct 2021'!BF6</f>
        <v>0</v>
      </c>
      <c r="AG12" s="121" t="str">
        <f>'QLD Oct 2021'!BG6</f>
        <v>n</v>
      </c>
      <c r="AH12" s="289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</row>
    <row r="13" spans="1:48" ht="20" customHeight="1" thickBot="1" x14ac:dyDescent="0.25">
      <c r="A13" s="344"/>
      <c r="B13" s="315" t="str">
        <f>'QLD Oct 2021'!F7</f>
        <v>Discover Energy</v>
      </c>
      <c r="C13" s="208" t="str">
        <f>'QLD Oct 2021'!G7</f>
        <v>Business Gas Budget</v>
      </c>
      <c r="D13" s="316">
        <f>365*'QLD Oct 2021'!H7/100</f>
        <v>403.15909090909088</v>
      </c>
      <c r="E13" s="317">
        <f>IF('QLD Oct 2021'!AQ7=3,0.5,IF('QLD Oct 2021'!AQ7=2,0.33,0))</f>
        <v>0.5</v>
      </c>
      <c r="F13" s="317">
        <f t="shared" ref="F13" si="11">1-E13</f>
        <v>0.5</v>
      </c>
      <c r="G13" s="316">
        <f>IF('QLD Oct 2021'!K7="",($C$5*E13/'QLD Oct 2021'!AQ7*'QLD Oct 2021'!W7/100)*'QLD Oct 2021'!AQ7,IF($C$5*E13/'QLD Oct 2021'!AQ7&gt;='QLD Oct 2021'!L7,('QLD Oct 2021'!L7*'QLD Oct 2021'!W7/100)*'QLD Oct 2021'!AQ7,($C$5*E13/'QLD Oct 2021'!AQ7*'QLD Oct 2021'!W7/100)*'QLD Oct 2021'!AQ7))</f>
        <v>1440.9090909090908</v>
      </c>
      <c r="H13" s="316">
        <f>IF(AND('QLD Oct 2021'!L7&gt;0,'QLD Oct 2021'!M7&gt;0),IF($C$5*E13/'QLD Oct 2021'!AQ7&lt;'QLD Oct 2021'!L7,0,IF(($C$5*E13/'QLD Oct 2021'!AQ7-'QLD Oct 2021'!L7)&lt;=('QLD Oct 2021'!M7+'QLD Oct 2021'!L7),((($C$5*E13/'QLD Oct 2021'!AQ7-'QLD Oct 2021'!L7)*'QLD Oct 2021'!X7/100))*'QLD Oct 2021'!AQ7,((('QLD Oct 2021'!M7)*'QLD Oct 2021'!X7/100)*'QLD Oct 2021'!AQ7))),0)</f>
        <v>0</v>
      </c>
      <c r="I13" s="316">
        <f>IF(AND('QLD Oct 2021'!M7&gt;0,'QLD Oct 2021'!N7&gt;0),IF($C$5*E13/'QLD Oct 2021'!AQ7&lt;('QLD Oct 2021'!L7+'QLD Oct 2021'!M7),0,IF(($C$5*E13/'QLD Oct 2021'!AQ7-'QLD Oct 2021'!L7+'QLD Oct 2021'!M7)&lt;=('QLD Oct 2021'!L7+'QLD Oct 2021'!M7+'QLD Oct 2021'!N7),((($C$5*E13/'QLD Oct 2021'!AQ7-('QLD Oct 2021'!L7+'QLD Oct 2021'!M7))*'QLD Oct 2021'!Y7/100))*'QLD Oct 2021'!AQ7,('QLD Oct 2021'!N7*'QLD Oct 2021'!Y7/100)*'QLD Oct 2021'!AQ7)),0)</f>
        <v>0</v>
      </c>
      <c r="J13" s="316">
        <f>IF(AND('QLD Oct 2021'!N7&gt;0,'QLD Oct 2021'!O7&gt;0),IF($C$5*E13/'QLD Oct 2021'!AQ7&lt;('QLD Oct 2021'!L7+'QLD Oct 2021'!M7+'QLD Oct 2021'!N7),0,IF(($C$5*E13/'QLD Oct 2021'!AQ7-'QLD Oct 2021'!L7+'QLD Oct 2021'!M7+'QLD Oct 2021'!N7)&lt;=('QLD Oct 2021'!L7+'QLD Oct 2021'!M7+'QLD Oct 2021'!N7+'QLD Oct 2021'!O7),(($C$5*E13/'QLD Oct 2021'!AQ7-('QLD Oct 2021'!L7+'QLD Oct 2021'!M7+'QLD Oct 2021'!N7))*'QLD Oct 2021'!Z7/100)*'QLD Oct 2021'!AQ7,('QLD Oct 2021'!O7*'QLD Oct 2021'!Z7/100)*'QLD Oct 2021'!AQ7)),0)</f>
        <v>0</v>
      </c>
      <c r="K13" s="316">
        <f>IF(AND('QLD Oct 2021'!O7&gt;0,'QLD Oct 2021'!P7&gt;0),IF($C$5*E13/'QLD Oct 2021'!AQ7&lt;('QLD Oct 2021'!L7+'QLD Oct 2021'!M7+'QLD Oct 2021'!N7+'QLD Oct 2021'!O7),0,IF(($C$5*E13/'QLD Oct 2021'!AQ7-'QLD Oct 2021'!L7+'QLD Oct 2021'!M7+'QLD Oct 2021'!N7+'QLD Oct 2021'!O7)&lt;=('QLD Oct 2021'!L7+'QLD Oct 2021'!M7+'QLD Oct 2021'!N7+'QLD Oct 2021'!O7+'QLD Oct 2021'!P7),(($C$5*E13/'QLD Oct 2021'!AQ7-('QLD Oct 2021'!L7+'QLD Oct 2021'!M7+'QLD Oct 2021'!N7+'QLD Oct 2021'!O7))*'QLD Oct 2021'!AA7/100)*'QLD Oct 2021'!AQ7,('QLD Oct 2021'!P7*'QLD Oct 2021'!AA7/100)*'QLD Oct 2021'!AQ7)),0)</f>
        <v>0</v>
      </c>
      <c r="L13" s="316">
        <f>IF(AND('QLD Oct 2021'!P7&gt;0,'QLD Oct 2021'!O7&gt;0),IF(($C$5*E13/'QLD Oct 2021'!AQ7&lt;SUM('QLD Oct 2021'!L7:P7)),(0),($C$5*E13/'QLD Oct 2021'!AQ7-SUM('QLD Oct 2021'!L7:P7))*'QLD Oct 2021'!AB7/100)* 'QLD Oct 2021'!AQ7,IF(AND('QLD Oct 2021'!O7&gt;0,'QLD Oct 2021'!P7=""),IF(($C$5*E13/'QLD Oct 2021'!AQ7&lt; SUM('QLD Oct 2021'!L7:O7)),(0),($C$5*E13/'QLD Oct 2021'!AQ7-SUM('QLD Oct 2021'!L7:O7))*'QLD Oct 2021'!AA7/100)* 'QLD Oct 2021'!AQ7,IF(AND('QLD Oct 2021'!N7&gt;0,'QLD Oct 2021'!O7=""),IF(($C$5*E13/'QLD Oct 2021'!AQ7&lt; SUM('QLD Oct 2021'!L7:N7)),(0),($C$5*E13/'QLD Oct 2021'!AQ7-SUM('QLD Oct 2021'!L7:N7))*'QLD Oct 2021'!Z7/100)* 'QLD Oct 2021'!AQ7,IF(AND('QLD Oct 2021'!M7&gt;0,'QLD Oct 2021'!N7=""),IF(($C$5*E13/'QLD Oct 2021'!AQ7&lt;'QLD Oct 2021'!M7+'QLD Oct 2021'!L7),(0),(($C$5*E13/'QLD Oct 2021'!AQ7-('QLD Oct 2021'!M7+'QLD Oct 2021'!L7))*'QLD Oct 2021'!Y7/100))*'QLD Oct 2021'!AQ7,IF(AND('QLD Oct 2021'!L7&gt;0,'QLD Oct 2021'!M7=""&gt;0),IF(($C$5*E13/'QLD Oct 2021'!AQ7&lt;'QLD Oct 2021'!L7),(0),($C$5*E13/'QLD Oct 2021'!AQ7-'QLD Oct 2021'!L7)*'QLD Oct 2021'!X7/100)*'QLD Oct 2021'!AQ7,0)))))</f>
        <v>0</v>
      </c>
      <c r="M13" s="316">
        <f>IF('QLD Oct 2021'!K7="",($C$5*F13/'QLD Oct 2021'!AR7*'QLD Oct 2021'!AC7/100)*'QLD Oct 2021'!AR7,IF($C$5*F13/'QLD Oct 2021'!AR7&gt;='QLD Oct 2021'!L7,('QLD Oct 2021'!L7*'QLD Oct 2021'!AC7/100)*'QLD Oct 2021'!AR7,($C$5*F13/'QLD Oct 2021'!AR7*'QLD Oct 2021'!AC7/100)*'QLD Oct 2021'!AR7))</f>
        <v>1440.9090909090908</v>
      </c>
      <c r="N13" s="316">
        <f>IF(AND('QLD Oct 2021'!L7&gt;0,'QLD Oct 2021'!M7&gt;0),IF($C$5*F13/'QLD Oct 2021'!AR7&lt;'QLD Oct 2021'!L7,0,IF(($C$5*F13/'QLD Oct 2021'!AR7-'QLD Oct 2021'!L7)&lt;=('QLD Oct 2021'!M7+'QLD Oct 2021'!L7),((($C$5*F13/'QLD Oct 2021'!AR7-'QLD Oct 2021'!L7)*'QLD Oct 2021'!AD7/100))*'QLD Oct 2021'!AR7,((('QLD Oct 2021'!M7)*'QLD Oct 2021'!AD7/100)*'QLD Oct 2021'!AR7))),0)</f>
        <v>0</v>
      </c>
      <c r="O13" s="316">
        <f>IF(AND('QLD Oct 2021'!M7&gt;0,'QLD Oct 2021'!N7&gt;0),IF($C$5*F13/'QLD Oct 2021'!AR7&lt;('QLD Oct 2021'!L7+'QLD Oct 2021'!M7),0,IF(($C$5*F13/'QLD Oct 2021'!AR7-'QLD Oct 2021'!L7+'QLD Oct 2021'!M7)&lt;=('QLD Oct 2021'!L7+'QLD Oct 2021'!M7+'QLD Oct 2021'!N7),((($C$5*F13/'QLD Oct 2021'!AR7-('QLD Oct 2021'!L7+'QLD Oct 2021'!M7))*'QLD Oct 2021'!AE7/100))*'QLD Oct 2021'!AR7,('QLD Oct 2021'!N7*'QLD Oct 2021'!AE7/100)*'QLD Oct 2021'!AR7)),0)</f>
        <v>0</v>
      </c>
      <c r="P13" s="316">
        <f>IF(AND('QLD Oct 2021'!N7&gt;0,'QLD Oct 2021'!O7&gt;0),IF($C$5*F13/'QLD Oct 2021'!AR7&lt;('QLD Oct 2021'!L7+'QLD Oct 2021'!M7+'QLD Oct 2021'!N7),0,IF(($C$5*F13/'QLD Oct 2021'!AR7-'QLD Oct 2021'!L7+'QLD Oct 2021'!M7+'QLD Oct 2021'!N7)&lt;=('QLD Oct 2021'!L7+'QLD Oct 2021'!M7+'QLD Oct 2021'!N7+'QLD Oct 2021'!O7),(($C$5*F13/'QLD Oct 2021'!AR7-('QLD Oct 2021'!L7+'QLD Oct 2021'!M7+'QLD Oct 2021'!N7))*'QLD Oct 2021'!AF7/100)*'QLD Oct 2021'!AR7,('QLD Oct 2021'!O7*'QLD Oct 2021'!AF7/100)*'QLD Oct 2021'!AR7)),0)</f>
        <v>0</v>
      </c>
      <c r="Q13" s="316">
        <f>IF(AND('QLD Oct 2021'!P7&gt;0,'QLD Oct 2021'!P7&gt;0),IF($C$5*F13/'QLD Oct 2021'!AR7&lt;('QLD Oct 2021'!L7+'QLD Oct 2021'!M7+'QLD Oct 2021'!N7+'QLD Oct 2021'!O7),0,IF(($C$5*F13/'QLD Oct 2021'!AR7-'QLD Oct 2021'!L7+'QLD Oct 2021'!M7+'QLD Oct 2021'!N7+'QLD Oct 2021'!O7)&lt;=('QLD Oct 2021'!L7+'QLD Oct 2021'!M7+'QLD Oct 2021'!N7+'QLD Oct 2021'!O7+'QLD Oct 2021'!P7),(($C$5*F13/'QLD Oct 2021'!AR7-('QLD Oct 2021'!L7+'QLD Oct 2021'!M7+'QLD Oct 2021'!N7+'QLD Oct 2021'!O7))*'QLD Oct 2021'!AG7/100)*'QLD Oct 2021'!AR7,('QLD Oct 2021'!P7*'QLD Oct 2021'!AG7/100)*'QLD Oct 2021'!AR7)),0)</f>
        <v>0</v>
      </c>
      <c r="R13" s="316">
        <f>IF(AND('QLD Oct 2021'!P7&gt;0,'QLD Oct 2021'!O7&gt;0),IF(($C$5*F13/'QLD Oct 2021'!AR7&lt;SUM('QLD Oct 2021'!L7:P7)),(0),($C$5*F13/'QLD Oct 2021'!AR7-SUM('QLD Oct 2021'!L7:P7))*'QLD Oct 2021'!AB7/100)* 'QLD Oct 2021'!AR7,IF(AND('QLD Oct 2021'!O7&gt;0,'QLD Oct 2021'!P7=""),IF(($C$5*F13/'QLD Oct 2021'!AR7&lt; SUM('QLD Oct 2021'!L7:O7)),(0),($C$5*F13/'QLD Oct 2021'!AR7-SUM('QLD Oct 2021'!L7:O7))*'QLD Oct 2021'!AG7/100)* 'QLD Oct 2021'!AR7,IF(AND('QLD Oct 2021'!N7&gt;0,'QLD Oct 2021'!O7=""),IF(($C$5*F13/'QLD Oct 2021'!AR7&lt; SUM('QLD Oct 2021'!L7:N7)),(0),($C$5*F13/'QLD Oct 2021'!AR7-SUM('QLD Oct 2021'!L7:N7))*'QLD Oct 2021'!AF7/100)* 'QLD Oct 2021'!AR7,IF(AND('QLD Oct 2021'!M7&gt;0,'QLD Oct 2021'!N7=""),IF(($C$5*F13/'QLD Oct 2021'!AR7&lt;'QLD Oct 2021'!M7+'QLD Oct 2021'!L7),(0),(($C$5*F13/'QLD Oct 2021'!AR7-('QLD Oct 2021'!M7+'QLD Oct 2021'!L7))*'QLD Oct 2021'!AE7/100))*'QLD Oct 2021'!AR7,IF(AND('QLD Oct 2021'!L7&gt;0,'QLD Oct 2021'!M7=""&gt;0),IF(($C$5*F13/'QLD Oct 2021'!AR7&lt;'QLD Oct 2021'!L7),(0),($C$5*F13/'QLD Oct 2021'!AR7-'QLD Oct 2021'!L7)*'QLD Oct 2021'!AD7/100)*'QLD Oct 2021'!AR7,0)))))</f>
        <v>0</v>
      </c>
      <c r="S13" s="318">
        <f t="shared" ref="S13" si="12">SUM(G13:R13)</f>
        <v>2881.8181818181815</v>
      </c>
      <c r="T13" s="229">
        <f t="shared" ref="T13" si="13">S13+D13</f>
        <v>3284.9772727272725</v>
      </c>
      <c r="U13" s="319">
        <f t="shared" ref="U13" si="14">T13*1.1</f>
        <v>3613.4749999999999</v>
      </c>
      <c r="V13" s="122">
        <f>'QLD Oct 2021'!AT7</f>
        <v>0</v>
      </c>
      <c r="W13" s="122">
        <f>'QLD Oct 2021'!AU7</f>
        <v>5</v>
      </c>
      <c r="X13" s="122">
        <f>'QLD Oct 2021'!AV7</f>
        <v>0</v>
      </c>
      <c r="Y13" s="122">
        <f>'QLD Oct 2021'!AW7</f>
        <v>0</v>
      </c>
      <c r="Z13" s="320" t="str">
        <f t="shared" ref="Z13" si="15">IF(SUM(V13:Y13)=0,"No discount",IF(V13&gt;0,"Guaranteed off bill",IF(W13&gt;0,"Guaranteed off usage",IF(X13&gt;0,"Pay-on-time off bill","Pay-on-time off usage"))))</f>
        <v>Guaranteed off usage</v>
      </c>
      <c r="AA13" s="320" t="str">
        <f t="shared" ref="AA13" si="16">IF(OR(B13="Origin Energy",B13="Red Energy",B13="Powershop"),"Inclusive","Exclusive")</f>
        <v>Exclusive</v>
      </c>
      <c r="AB13" s="229">
        <f t="shared" ref="AB13" si="17">IF(AND(Z13="Guaranteed off bill",AA13="Inclusive"),((T13*1.1)-((T13*1.1)*V13/100))/1.1,IF(AND(Z13="Guaranteed off usage",AA13="Inclusive"),((T13*1.1)-((S13*1.1)*W13/100))/1.1,IF(AND(Z13="Guaranteed off bill",AA13="Exclusive"),T13-(T13*V13/100),IF(AND(Z13="Guaranteed off usage",AA13="Exclusive"),T13-(S13*W13/100),IF(AA13="Inclusive",((T13*1.1))/1.1,T13)))))</f>
        <v>3140.8863636363635</v>
      </c>
      <c r="AC13" s="229">
        <f t="shared" ref="AC13" si="18">IF(AND(Z13="Pay-on-time off bill",AA13="Inclusive"),((AB13*1.1)-((AB13*1.1)*X13/100))/1.1,IF(AND(Z13="Pay-on-time off usage",AA13="Inclusive"),((AB13*1.1)-((S13*1.1)*Y13/100))/1.1,IF(AND(Z13="Pay-on-time off bill",AA13="Exclusive"),AB13-(AB13*X13/100),IF(AND(Z13="Pay-on-time off usage",AA13="Exclusive"),AB13-(S13*Y13/100),IF(AA13="Inclusive",((AB13*1.1))/1.1,AB13)))))</f>
        <v>3140.8863636363635</v>
      </c>
      <c r="AD13" s="321">
        <f t="shared" ref="AD13" si="19">AB13*1.1</f>
        <v>3454.9750000000004</v>
      </c>
      <c r="AE13" s="321">
        <f t="shared" ref="AE13" si="20">AC13*1.1</f>
        <v>3454.9750000000004</v>
      </c>
      <c r="AF13" s="322">
        <f>'QLD Oct 2021'!BF7</f>
        <v>0</v>
      </c>
      <c r="AG13" s="129" t="str">
        <f>'QLD Oct 2021'!BG7</f>
        <v>n</v>
      </c>
      <c r="AH13" s="289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289"/>
      <c r="AU13" s="289"/>
      <c r="AV13" s="289"/>
    </row>
    <row r="14" spans="1:48" ht="20" customHeight="1" thickTop="1" x14ac:dyDescent="0.2">
      <c r="A14" s="343" t="str">
        <f>'QLD Oct 2021'!D8</f>
        <v>Envestra Brisbane North</v>
      </c>
      <c r="B14" s="207" t="str">
        <f>'QLD Oct 2021'!F8</f>
        <v>AGL</v>
      </c>
      <c r="C14" s="207" t="str">
        <f>'QLD Oct 2021'!G8</f>
        <v>Business Flexible Saver</v>
      </c>
      <c r="D14" s="296">
        <f>365*'QLD Oct 2021'!H8/100</f>
        <v>266.11818181818182</v>
      </c>
      <c r="E14" s="297">
        <f>IF('QLD Oct 2021'!AQ8=3,0.5,IF('QLD Oct 2021'!AQ8=2,0.33,0))</f>
        <v>0.5</v>
      </c>
      <c r="F14" s="297">
        <f t="shared" si="3"/>
        <v>0.5</v>
      </c>
      <c r="G14" s="296">
        <f>IF('QLD Oct 2021'!K8="",($C$5*E14/'QLD Oct 2021'!AQ8*'QLD Oct 2021'!W8/100)*'QLD Oct 2021'!AQ8,IF($C$5*E14/'QLD Oct 2021'!AQ8&gt;='QLD Oct 2021'!L8,('QLD Oct 2021'!L8*'QLD Oct 2021'!W8/100)*'QLD Oct 2021'!AQ8,($C$5*E14/'QLD Oct 2021'!AQ8*'QLD Oct 2021'!W8/100)*'QLD Oct 2021'!AQ8))</f>
        <v>1686.3636363636365</v>
      </c>
      <c r="H14" s="296">
        <f>IF(AND('QLD Oct 2021'!L8&gt;0,'QLD Oct 2021'!M8&gt;0),IF($C$5*E14/'QLD Oct 2021'!AQ8&lt;'QLD Oct 2021'!L8,0,IF(($C$5*E14/'QLD Oct 2021'!AQ8-'QLD Oct 2021'!L8)&lt;=('QLD Oct 2021'!M8+'QLD Oct 2021'!L8),((($C$5*E14/'QLD Oct 2021'!AQ8-'QLD Oct 2021'!L8)*'QLD Oct 2021'!X8/100))*'QLD Oct 2021'!AQ8,((('QLD Oct 2021'!M8)*'QLD Oct 2021'!X8/100)*'QLD Oct 2021'!AQ8))),0)</f>
        <v>0</v>
      </c>
      <c r="I14" s="296">
        <f>IF(AND('QLD Oct 2021'!M8&gt;0,'QLD Oct 2021'!N8&gt;0),IF($C$5*E14/'QLD Oct 2021'!AQ8&lt;('QLD Oct 2021'!L8+'QLD Oct 2021'!M8),0,IF(($C$5*E14/'QLD Oct 2021'!AQ8-'QLD Oct 2021'!L8+'QLD Oct 2021'!M8)&lt;=('QLD Oct 2021'!L8+'QLD Oct 2021'!M8+'QLD Oct 2021'!N8),((($C$5*E14/'QLD Oct 2021'!AQ8-('QLD Oct 2021'!L8+'QLD Oct 2021'!M8))*'QLD Oct 2021'!Y8/100))*'QLD Oct 2021'!AQ8,('QLD Oct 2021'!N8*'QLD Oct 2021'!Y8/100)*'QLD Oct 2021'!AQ8)),0)</f>
        <v>0</v>
      </c>
      <c r="J14" s="296">
        <f>IF(AND('QLD Oct 2021'!N8&gt;0,'QLD Oct 2021'!O8&gt;0),IF($C$5*E14/'QLD Oct 2021'!AQ8&lt;('QLD Oct 2021'!L8+'QLD Oct 2021'!M8+'QLD Oct 2021'!N8),0,IF(($C$5*E14/'QLD Oct 2021'!AQ8-'QLD Oct 2021'!L8+'QLD Oct 2021'!M8+'QLD Oct 2021'!N8)&lt;=('QLD Oct 2021'!L8+'QLD Oct 2021'!M8+'QLD Oct 2021'!N8+'QLD Oct 2021'!O8),(($C$5*E14/'QLD Oct 2021'!AQ8-('QLD Oct 2021'!L8+'QLD Oct 2021'!M8+'QLD Oct 2021'!N8))*'QLD Oct 2021'!Z8/100)*'QLD Oct 2021'!AQ8,('QLD Oct 2021'!O8*'QLD Oct 2021'!Z8/100)*'QLD Oct 2021'!AQ8)),0)</f>
        <v>0</v>
      </c>
      <c r="K14" s="296">
        <f>IF(AND('QLD Oct 2021'!O8&gt;0,'QLD Oct 2021'!P8&gt;0),IF($C$5*E14/'QLD Oct 2021'!AQ8&lt;('QLD Oct 2021'!L8+'QLD Oct 2021'!M8+'QLD Oct 2021'!N8+'QLD Oct 2021'!O8),0,IF(($C$5*E14/'QLD Oct 2021'!AQ8-'QLD Oct 2021'!L8+'QLD Oct 2021'!M8+'QLD Oct 2021'!N8+'QLD Oct 2021'!O8)&lt;=('QLD Oct 2021'!L8+'QLD Oct 2021'!M8+'QLD Oct 2021'!N8+'QLD Oct 2021'!O8+'QLD Oct 2021'!P8),(($C$5*E14/'QLD Oct 2021'!AQ8-('QLD Oct 2021'!L8+'QLD Oct 2021'!M8+'QLD Oct 2021'!N8+'QLD Oct 2021'!O8))*'QLD Oct 2021'!AA8/100)*'QLD Oct 2021'!AQ8,('QLD Oct 2021'!P8*'QLD Oct 2021'!AA8/100)*'QLD Oct 2021'!AQ8)),0)</f>
        <v>0</v>
      </c>
      <c r="L14" s="296">
        <f>IF(AND('QLD Oct 2021'!P8&gt;0,'QLD Oct 2021'!O8&gt;0),IF(($C$5*E14/'QLD Oct 2021'!AQ8&lt;SUM('QLD Oct 2021'!L8:P8)),(0),($C$5*E14/'QLD Oct 2021'!AQ8-SUM('QLD Oct 2021'!L8:P8))*'QLD Oct 2021'!AB8/100)* 'QLD Oct 2021'!AQ8,IF(AND('QLD Oct 2021'!O8&gt;0,'QLD Oct 2021'!P8=""),IF(($C$5*E14/'QLD Oct 2021'!AQ8&lt; SUM('QLD Oct 2021'!L8:O8)),(0),($C$5*E14/'QLD Oct 2021'!AQ8-SUM('QLD Oct 2021'!L8:O8))*'QLD Oct 2021'!AA8/100)* 'QLD Oct 2021'!AQ8,IF(AND('QLD Oct 2021'!N8&gt;0,'QLD Oct 2021'!O8=""),IF(($C$5*E14/'QLD Oct 2021'!AQ8&lt; SUM('QLD Oct 2021'!L8:N8)),(0),($C$5*E14/'QLD Oct 2021'!AQ8-SUM('QLD Oct 2021'!L8:N8))*'QLD Oct 2021'!Z8/100)* 'QLD Oct 2021'!AQ8,IF(AND('QLD Oct 2021'!M8&gt;0,'QLD Oct 2021'!N8=""),IF(($C$5*E14/'QLD Oct 2021'!AQ8&lt;'QLD Oct 2021'!M8+'QLD Oct 2021'!L8),(0),(($C$5*E14/'QLD Oct 2021'!AQ8-('QLD Oct 2021'!M8+'QLD Oct 2021'!L8))*'QLD Oct 2021'!Y8/100))*'QLD Oct 2021'!AQ8,IF(AND('QLD Oct 2021'!L8&gt;0,'QLD Oct 2021'!M8=""&gt;0),IF(($C$5*E14/'QLD Oct 2021'!AQ8&lt;'QLD Oct 2021'!L8),(0),($C$5*E14/'QLD Oct 2021'!AQ8-'QLD Oct 2021'!L8)*'QLD Oct 2021'!X8/100)*'QLD Oct 2021'!AQ8,0)))))</f>
        <v>0</v>
      </c>
      <c r="M14" s="296">
        <f>IF('QLD Oct 2021'!K8="",($C$5*F14/'QLD Oct 2021'!AR8*'QLD Oct 2021'!AC8/100)*'QLD Oct 2021'!AR8,IF($C$5*F14/'QLD Oct 2021'!AR8&gt;='QLD Oct 2021'!L8,('QLD Oct 2021'!L8*'QLD Oct 2021'!AC8/100)*'QLD Oct 2021'!AR8,($C$5*F14/'QLD Oct 2021'!AR8*'QLD Oct 2021'!AC8/100)*'QLD Oct 2021'!AR8))</f>
        <v>1686.3636363636365</v>
      </c>
      <c r="N14" s="296">
        <f>IF(AND('QLD Oct 2021'!L8&gt;0,'QLD Oct 2021'!M8&gt;0),IF($C$5*F14/'QLD Oct 2021'!AR8&lt;'QLD Oct 2021'!L8,0,IF(($C$5*F14/'QLD Oct 2021'!AR8-'QLD Oct 2021'!L8)&lt;=('QLD Oct 2021'!M8+'QLD Oct 2021'!L8),((($C$5*F14/'QLD Oct 2021'!AR8-'QLD Oct 2021'!L8)*'QLD Oct 2021'!AD8/100))*'QLD Oct 2021'!AR8,((('QLD Oct 2021'!M8)*'QLD Oct 2021'!AD8/100)*'QLD Oct 2021'!AR8))),0)</f>
        <v>0</v>
      </c>
      <c r="O14" s="296">
        <f>IF(AND('QLD Oct 2021'!M8&gt;0,'QLD Oct 2021'!N8&gt;0),IF($C$5*F14/'QLD Oct 2021'!AR8&lt;('QLD Oct 2021'!L8+'QLD Oct 2021'!M8),0,IF(($C$5*F14/'QLD Oct 2021'!AR8-'QLD Oct 2021'!L8+'QLD Oct 2021'!M8)&lt;=('QLD Oct 2021'!L8+'QLD Oct 2021'!M8+'QLD Oct 2021'!N8),((($C$5*F14/'QLD Oct 2021'!AR8-('QLD Oct 2021'!L8+'QLD Oct 2021'!M8))*'QLD Oct 2021'!AE8/100))*'QLD Oct 2021'!AR8,('QLD Oct 2021'!N8*'QLD Oct 2021'!AE8/100)*'QLD Oct 2021'!AR8)),0)</f>
        <v>0</v>
      </c>
      <c r="P14" s="296">
        <f>IF(AND('QLD Oct 2021'!N8&gt;0,'QLD Oct 2021'!O8&gt;0),IF($C$5*F14/'QLD Oct 2021'!AR8&lt;('QLD Oct 2021'!L8+'QLD Oct 2021'!M8+'QLD Oct 2021'!N8),0,IF(($C$5*F14/'QLD Oct 2021'!AR8-'QLD Oct 2021'!L8+'QLD Oct 2021'!M8+'QLD Oct 2021'!N8)&lt;=('QLD Oct 2021'!L8+'QLD Oct 2021'!M8+'QLD Oct 2021'!N8+'QLD Oct 2021'!O8),(($C$5*F14/'QLD Oct 2021'!AR8-('QLD Oct 2021'!L8+'QLD Oct 2021'!M8+'QLD Oct 2021'!N8))*'QLD Oct 2021'!AF8/100)*'QLD Oct 2021'!AR8,('QLD Oct 2021'!O8*'QLD Oct 2021'!AF8/100)*'QLD Oct 2021'!AR8)),0)</f>
        <v>0</v>
      </c>
      <c r="Q14" s="296">
        <f>IF(AND('QLD Oct 2021'!P8&gt;0,'QLD Oct 2021'!P8&gt;0),IF($C$5*F14/'QLD Oct 2021'!AR8&lt;('QLD Oct 2021'!L8+'QLD Oct 2021'!M8+'QLD Oct 2021'!N8+'QLD Oct 2021'!O8),0,IF(($C$5*F14/'QLD Oct 2021'!AR8-'QLD Oct 2021'!L8+'QLD Oct 2021'!M8+'QLD Oct 2021'!N8+'QLD Oct 2021'!O8)&lt;=('QLD Oct 2021'!L8+'QLD Oct 2021'!M8+'QLD Oct 2021'!N8+'QLD Oct 2021'!O8+'QLD Oct 2021'!P8),(($C$5*F14/'QLD Oct 2021'!AR8-('QLD Oct 2021'!L8+'QLD Oct 2021'!M8+'QLD Oct 2021'!N8+'QLD Oct 2021'!O8))*'QLD Oct 2021'!AG8/100)*'QLD Oct 2021'!AR8,('QLD Oct 2021'!P8*'QLD Oct 2021'!AG8/100)*'QLD Oct 2021'!AR8)),0)</f>
        <v>0</v>
      </c>
      <c r="R14" s="296">
        <f>IF(AND('QLD Oct 2021'!P8&gt;0,'QLD Oct 2021'!O8&gt;0),IF(($C$5*F14/'QLD Oct 2021'!AR8&lt;SUM('QLD Oct 2021'!L8:P8)),(0),($C$5*F14/'QLD Oct 2021'!AR8-SUM('QLD Oct 2021'!L8:P8))*'QLD Oct 2021'!AB8/100)* 'QLD Oct 2021'!AR8,IF(AND('QLD Oct 2021'!O8&gt;0,'QLD Oct 2021'!P8=""),IF(($C$5*F14/'QLD Oct 2021'!AR8&lt; SUM('QLD Oct 2021'!L8:O8)),(0),($C$5*F14/'QLD Oct 2021'!AR8-SUM('QLD Oct 2021'!L8:O8))*'QLD Oct 2021'!AG8/100)* 'QLD Oct 2021'!AR8,IF(AND('QLD Oct 2021'!N8&gt;0,'QLD Oct 2021'!O8=""),IF(($C$5*F14/'QLD Oct 2021'!AR8&lt; SUM('QLD Oct 2021'!L8:N8)),(0),($C$5*F14/'QLD Oct 2021'!AR8-SUM('QLD Oct 2021'!L8:N8))*'QLD Oct 2021'!AF8/100)* 'QLD Oct 2021'!AR8,IF(AND('QLD Oct 2021'!M8&gt;0,'QLD Oct 2021'!N8=""),IF(($C$5*F14/'QLD Oct 2021'!AR8&lt;'QLD Oct 2021'!M8+'QLD Oct 2021'!L8),(0),(($C$5*F14/'QLD Oct 2021'!AR8-('QLD Oct 2021'!M8+'QLD Oct 2021'!L8))*'QLD Oct 2021'!AE8/100))*'QLD Oct 2021'!AR8,IF(AND('QLD Oct 2021'!L8&gt;0,'QLD Oct 2021'!M8=""&gt;0),IF(($C$5*F14/'QLD Oct 2021'!AR8&lt;'QLD Oct 2021'!L8),(0),($C$5*F14/'QLD Oct 2021'!AR8-'QLD Oct 2021'!L8)*'QLD Oct 2021'!AD8/100)*'QLD Oct 2021'!AR8,0)))))</f>
        <v>0</v>
      </c>
      <c r="S14" s="298">
        <f t="shared" si="4"/>
        <v>3372.727272727273</v>
      </c>
      <c r="T14" s="299">
        <f t="shared" si="5"/>
        <v>3638.8454545454547</v>
      </c>
      <c r="U14" s="300">
        <f t="shared" si="6"/>
        <v>4002.7300000000005</v>
      </c>
      <c r="V14" s="114">
        <f>'QLD Oct 2021'!AT8</f>
        <v>0</v>
      </c>
      <c r="W14" s="114">
        <f>'QLD Oct 2021'!AU8</f>
        <v>0</v>
      </c>
      <c r="X14" s="114">
        <f>'QLD Oct 2021'!AV8</f>
        <v>0</v>
      </c>
      <c r="Y14" s="114">
        <f>'QLD Oct 2021'!AW8</f>
        <v>0</v>
      </c>
      <c r="Z14" s="301" t="str">
        <f t="shared" si="7"/>
        <v>No discount</v>
      </c>
      <c r="AA14" s="301" t="str">
        <f t="shared" si="8"/>
        <v>Exclusive</v>
      </c>
      <c r="AB14" s="299">
        <f t="shared" si="0"/>
        <v>3638.8454545454547</v>
      </c>
      <c r="AC14" s="299">
        <f t="shared" si="1"/>
        <v>3638.8454545454547</v>
      </c>
      <c r="AD14" s="302">
        <f t="shared" si="2"/>
        <v>4002.7300000000005</v>
      </c>
      <c r="AE14" s="302">
        <f t="shared" si="2"/>
        <v>4002.7300000000005</v>
      </c>
      <c r="AF14" s="303">
        <f>'QLD Oct 2021'!BF8</f>
        <v>0</v>
      </c>
      <c r="AG14" s="121" t="str">
        <f>'QLD Oct 2021'!BG8</f>
        <v>n</v>
      </c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</row>
    <row r="15" spans="1:48" ht="20" customHeight="1" x14ac:dyDescent="0.2">
      <c r="A15" s="341"/>
      <c r="B15" s="207" t="str">
        <f>'QLD Oct 2021'!F9</f>
        <v>Origin Energy</v>
      </c>
      <c r="C15" s="207" t="str">
        <f>'QLD Oct 2021'!G9</f>
        <v>Business Go</v>
      </c>
      <c r="D15" s="296">
        <f>365*'QLD Oct 2021'!H9/100</f>
        <v>235.92272727272723</v>
      </c>
      <c r="E15" s="297">
        <f>IF('QLD Oct 2021'!AQ9=3,0.5,IF('QLD Oct 2021'!AQ9=2,0.33,0))</f>
        <v>0.5</v>
      </c>
      <c r="F15" s="297">
        <f t="shared" si="3"/>
        <v>0.5</v>
      </c>
      <c r="G15" s="296">
        <f>IF('QLD Oct 2021'!K9="",($C$5*E15/'QLD Oct 2021'!AQ9*'QLD Oct 2021'!W9/100)*'QLD Oct 2021'!AQ9,IF($C$5*E15/'QLD Oct 2021'!AQ9&gt;='QLD Oct 2021'!L9,('QLD Oct 2021'!L9*'QLD Oct 2021'!W9/100)*'QLD Oct 2021'!AQ9,($C$5*E15/'QLD Oct 2021'!AQ9*'QLD Oct 2021'!W9/100)*'QLD Oct 2021'!AQ9))</f>
        <v>1338.5454545454545</v>
      </c>
      <c r="H15" s="296">
        <f>IF(AND('QLD Oct 2021'!L9&gt;0,'QLD Oct 2021'!M9&gt;0),IF($C$5*E15/'QLD Oct 2021'!AQ9&lt;'QLD Oct 2021'!L9,0,IF(($C$5*E15/'QLD Oct 2021'!AQ9-'QLD Oct 2021'!L9)&lt;=('QLD Oct 2021'!M9+'QLD Oct 2021'!L9),((($C$5*E15/'QLD Oct 2021'!AQ9-'QLD Oct 2021'!L9)*'QLD Oct 2021'!X9/100))*'QLD Oct 2021'!AQ9,((('QLD Oct 2021'!M9)*'QLD Oct 2021'!X9/100)*'QLD Oct 2021'!AQ9))),0)</f>
        <v>458.18181818181824</v>
      </c>
      <c r="I15" s="296">
        <f>IF(AND('QLD Oct 2021'!M9&gt;0,'QLD Oct 2021'!N9&gt;0),IF($C$5*E15/'QLD Oct 2021'!AQ9&lt;('QLD Oct 2021'!L9+'QLD Oct 2021'!M9),0,IF(($C$5*E15/'QLD Oct 2021'!AQ9-'QLD Oct 2021'!L9+'QLD Oct 2021'!M9)&lt;=('QLD Oct 2021'!L9+'QLD Oct 2021'!M9+'QLD Oct 2021'!N9),((($C$5*E15/'QLD Oct 2021'!AQ9-('QLD Oct 2021'!L9+'QLD Oct 2021'!M9))*'QLD Oct 2021'!Y9/100))*'QLD Oct 2021'!AQ9,('QLD Oct 2021'!N9*'QLD Oct 2021'!Y9/100)*'QLD Oct 2021'!AQ9)),0)</f>
        <v>0</v>
      </c>
      <c r="J15" s="296">
        <f>IF(AND('QLD Oct 2021'!N9&gt;0,'QLD Oct 2021'!O9&gt;0),IF($C$5*E15/'QLD Oct 2021'!AQ9&lt;('QLD Oct 2021'!L9+'QLD Oct 2021'!M9+'QLD Oct 2021'!N9),0,IF(($C$5*E15/'QLD Oct 2021'!AQ9-'QLD Oct 2021'!L9+'QLD Oct 2021'!M9+'QLD Oct 2021'!N9)&lt;=('QLD Oct 2021'!L9+'QLD Oct 2021'!M9+'QLD Oct 2021'!N9+'QLD Oct 2021'!O9),(($C$5*E15/'QLD Oct 2021'!AQ9-('QLD Oct 2021'!L9+'QLD Oct 2021'!M9+'QLD Oct 2021'!N9))*'QLD Oct 2021'!Z9/100)*'QLD Oct 2021'!AQ9,('QLD Oct 2021'!O9*'QLD Oct 2021'!Z9/100)*'QLD Oct 2021'!AQ9)),0)</f>
        <v>0</v>
      </c>
      <c r="K15" s="296">
        <f>IF(AND('QLD Oct 2021'!O9&gt;0,'QLD Oct 2021'!P9&gt;0),IF($C$5*E15/'QLD Oct 2021'!AQ9&lt;('QLD Oct 2021'!L9+'QLD Oct 2021'!M9+'QLD Oct 2021'!N9+'QLD Oct 2021'!O9),0,IF(($C$5*E15/'QLD Oct 2021'!AQ9-'QLD Oct 2021'!L9+'QLD Oct 2021'!M9+'QLD Oct 2021'!N9+'QLD Oct 2021'!O9)&lt;=('QLD Oct 2021'!L9+'QLD Oct 2021'!M9+'QLD Oct 2021'!N9+'QLD Oct 2021'!O9+'QLD Oct 2021'!P9),(($C$5*E15/'QLD Oct 2021'!AQ9-('QLD Oct 2021'!L9+'QLD Oct 2021'!M9+'QLD Oct 2021'!N9+'QLD Oct 2021'!O9))*'QLD Oct 2021'!AA9/100)*'QLD Oct 2021'!AQ9,('QLD Oct 2021'!P9*'QLD Oct 2021'!AA9/100)*'QLD Oct 2021'!AQ9)),0)</f>
        <v>0</v>
      </c>
      <c r="L15" s="296">
        <f>IF(AND('QLD Oct 2021'!P9&gt;0,'QLD Oct 2021'!O9&gt;0),IF(($C$5*E15/'QLD Oct 2021'!AQ9&lt;SUM('QLD Oct 2021'!L9:P9)),(0),($C$5*E15/'QLD Oct 2021'!AQ9-SUM('QLD Oct 2021'!L9:P9))*'QLD Oct 2021'!AB9/100)* 'QLD Oct 2021'!AQ9,IF(AND('QLD Oct 2021'!O9&gt;0,'QLD Oct 2021'!P9=""),IF(($C$5*E15/'QLD Oct 2021'!AQ9&lt; SUM('QLD Oct 2021'!L9:O9)),(0),($C$5*E15/'QLD Oct 2021'!AQ9-SUM('QLD Oct 2021'!L9:O9))*'QLD Oct 2021'!AA9/100)* 'QLD Oct 2021'!AQ9,IF(AND('QLD Oct 2021'!N9&gt;0,'QLD Oct 2021'!O9=""),IF(($C$5*E15/'QLD Oct 2021'!AQ9&lt; SUM('QLD Oct 2021'!L9:N9)),(0),($C$5*E15/'QLD Oct 2021'!AQ9-SUM('QLD Oct 2021'!L9:N9))*'QLD Oct 2021'!Z9/100)* 'QLD Oct 2021'!AQ9,IF(AND('QLD Oct 2021'!M9&gt;0,'QLD Oct 2021'!N9=""),IF(($C$5*E15/'QLD Oct 2021'!AQ9&lt;'QLD Oct 2021'!M9+'QLD Oct 2021'!L9),(0),(($C$5*E15/'QLD Oct 2021'!AQ9-('QLD Oct 2021'!M9+'QLD Oct 2021'!L9))*'QLD Oct 2021'!Y9/100))*'QLD Oct 2021'!AQ9,IF(AND('QLD Oct 2021'!L9&gt;0,'QLD Oct 2021'!M9=""&gt;0),IF(($C$5*E15/'QLD Oct 2021'!AQ9&lt;'QLD Oct 2021'!L9),(0),($C$5*E15/'QLD Oct 2021'!AQ9-'QLD Oct 2021'!L9)*'QLD Oct 2021'!X9/100)*'QLD Oct 2021'!AQ9,0)))))</f>
        <v>0</v>
      </c>
      <c r="M15" s="296">
        <f>IF('QLD Oct 2021'!K9="",($C$5*F15/'QLD Oct 2021'!AR9*'QLD Oct 2021'!AC9/100)*'QLD Oct 2021'!AR9,IF($C$5*F15/'QLD Oct 2021'!AR9&gt;='QLD Oct 2021'!L9,('QLD Oct 2021'!L9*'QLD Oct 2021'!AC9/100)*'QLD Oct 2021'!AR9,($C$5*F15/'QLD Oct 2021'!AR9*'QLD Oct 2021'!AC9/100)*'QLD Oct 2021'!AR9))</f>
        <v>1338.5454545454545</v>
      </c>
      <c r="N15" s="296">
        <f>IF(AND('QLD Oct 2021'!L9&gt;0,'QLD Oct 2021'!M9&gt;0),IF($C$5*F15/'QLD Oct 2021'!AR9&lt;'QLD Oct 2021'!L9,0,IF(($C$5*F15/'QLD Oct 2021'!AR9-'QLD Oct 2021'!L9)&lt;=('QLD Oct 2021'!M9+'QLD Oct 2021'!L9),((($C$5*F15/'QLD Oct 2021'!AR9-'QLD Oct 2021'!L9)*'QLD Oct 2021'!AD9/100))*'QLD Oct 2021'!AR9,((('QLD Oct 2021'!M9)*'QLD Oct 2021'!AD9/100)*'QLD Oct 2021'!AR9))),0)</f>
        <v>458.18181818181824</v>
      </c>
      <c r="O15" s="296">
        <f>IF(AND('QLD Oct 2021'!M9&gt;0,'QLD Oct 2021'!N9&gt;0),IF($C$5*F15/'QLD Oct 2021'!AR9&lt;('QLD Oct 2021'!L9+'QLD Oct 2021'!M9),0,IF(($C$5*F15/'QLD Oct 2021'!AR9-'QLD Oct 2021'!L9+'QLD Oct 2021'!M9)&lt;=('QLD Oct 2021'!L9+'QLD Oct 2021'!M9+'QLD Oct 2021'!N9),((($C$5*F15/'QLD Oct 2021'!AR9-('QLD Oct 2021'!L9+'QLD Oct 2021'!M9))*'QLD Oct 2021'!AE9/100))*'QLD Oct 2021'!AR9,('QLD Oct 2021'!N9*'QLD Oct 2021'!AE9/100)*'QLD Oct 2021'!AR9)),0)</f>
        <v>0</v>
      </c>
      <c r="P15" s="296">
        <f>IF(AND('QLD Oct 2021'!N9&gt;0,'QLD Oct 2021'!O9&gt;0),IF($C$5*F15/'QLD Oct 2021'!AR9&lt;('QLD Oct 2021'!L9+'QLD Oct 2021'!M9+'QLD Oct 2021'!N9),0,IF(($C$5*F15/'QLD Oct 2021'!AR9-'QLD Oct 2021'!L9+'QLD Oct 2021'!M9+'QLD Oct 2021'!N9)&lt;=('QLD Oct 2021'!L9+'QLD Oct 2021'!M9+'QLD Oct 2021'!N9+'QLD Oct 2021'!O9),(($C$5*F15/'QLD Oct 2021'!AR9-('QLD Oct 2021'!L9+'QLD Oct 2021'!M9+'QLD Oct 2021'!N9))*'QLD Oct 2021'!AF9/100)*'QLD Oct 2021'!AR9,('QLD Oct 2021'!O9*'QLD Oct 2021'!AF9/100)*'QLD Oct 2021'!AR9)),0)</f>
        <v>0</v>
      </c>
      <c r="Q15" s="296">
        <f>IF(AND('QLD Oct 2021'!P9&gt;0,'QLD Oct 2021'!P9&gt;0),IF($C$5*F15/'QLD Oct 2021'!AR9&lt;('QLD Oct 2021'!L9+'QLD Oct 2021'!M9+'QLD Oct 2021'!N9+'QLD Oct 2021'!O9),0,IF(($C$5*F15/'QLD Oct 2021'!AR9-'QLD Oct 2021'!L9+'QLD Oct 2021'!M9+'QLD Oct 2021'!N9+'QLD Oct 2021'!O9)&lt;=('QLD Oct 2021'!L9+'QLD Oct 2021'!M9+'QLD Oct 2021'!N9+'QLD Oct 2021'!O9+'QLD Oct 2021'!P9),(($C$5*F15/'QLD Oct 2021'!AR9-('QLD Oct 2021'!L9+'QLD Oct 2021'!M9+'QLD Oct 2021'!N9+'QLD Oct 2021'!O9))*'QLD Oct 2021'!AG9/100)*'QLD Oct 2021'!AR9,('QLD Oct 2021'!P9*'QLD Oct 2021'!AG9/100)*'QLD Oct 2021'!AR9)),0)</f>
        <v>0</v>
      </c>
      <c r="R15" s="296">
        <f>IF(AND('QLD Oct 2021'!P9&gt;0,'QLD Oct 2021'!O9&gt;0),IF(($C$5*F15/'QLD Oct 2021'!AR9&lt;SUM('QLD Oct 2021'!L9:P9)),(0),($C$5*F15/'QLD Oct 2021'!AR9-SUM('QLD Oct 2021'!L9:P9))*'QLD Oct 2021'!AB9/100)* 'QLD Oct 2021'!AR9,IF(AND('QLD Oct 2021'!O9&gt;0,'QLD Oct 2021'!P9=""),IF(($C$5*F15/'QLD Oct 2021'!AR9&lt; SUM('QLD Oct 2021'!L9:O9)),(0),($C$5*F15/'QLD Oct 2021'!AR9-SUM('QLD Oct 2021'!L9:O9))*'QLD Oct 2021'!AG9/100)* 'QLD Oct 2021'!AR9,IF(AND('QLD Oct 2021'!N9&gt;0,'QLD Oct 2021'!O9=""),IF(($C$5*F15/'QLD Oct 2021'!AR9&lt; SUM('QLD Oct 2021'!L9:N9)),(0),($C$5*F15/'QLD Oct 2021'!AR9-SUM('QLD Oct 2021'!L9:N9))*'QLD Oct 2021'!AF9/100)* 'QLD Oct 2021'!AR9,IF(AND('QLD Oct 2021'!M9&gt;0,'QLD Oct 2021'!N9=""),IF(($C$5*F15/'QLD Oct 2021'!AR9&lt;'QLD Oct 2021'!M9+'QLD Oct 2021'!L9),(0),(($C$5*F15/'QLD Oct 2021'!AR9-('QLD Oct 2021'!M9+'QLD Oct 2021'!L9))*'QLD Oct 2021'!AE9/100))*'QLD Oct 2021'!AR9,IF(AND('QLD Oct 2021'!L9&gt;0,'QLD Oct 2021'!M9=""&gt;0),IF(($C$5*F15/'QLD Oct 2021'!AR9&lt;'QLD Oct 2021'!L9),(0),($C$5*F15/'QLD Oct 2021'!AR9-'QLD Oct 2021'!L9)*'QLD Oct 2021'!AD9/100)*'QLD Oct 2021'!AR9,0)))))</f>
        <v>0</v>
      </c>
      <c r="S15" s="298">
        <f t="shared" si="4"/>
        <v>3593.454545454545</v>
      </c>
      <c r="T15" s="299">
        <f t="shared" si="5"/>
        <v>3829.3772727272722</v>
      </c>
      <c r="U15" s="300">
        <f t="shared" si="6"/>
        <v>4212.3149999999996</v>
      </c>
      <c r="V15" s="114">
        <f>'QLD Oct 2021'!AT9</f>
        <v>0</v>
      </c>
      <c r="W15" s="114">
        <f>'QLD Oct 2021'!AU9</f>
        <v>0</v>
      </c>
      <c r="X15" s="114">
        <f>'QLD Oct 2021'!AV9</f>
        <v>0</v>
      </c>
      <c r="Y15" s="114">
        <f>'QLD Oct 2021'!AW9</f>
        <v>0</v>
      </c>
      <c r="Z15" s="301" t="str">
        <f t="shared" si="7"/>
        <v>No discount</v>
      </c>
      <c r="AA15" s="301" t="str">
        <f t="shared" si="8"/>
        <v>Inclusive</v>
      </c>
      <c r="AB15" s="299">
        <f t="shared" si="0"/>
        <v>3829.3772727272722</v>
      </c>
      <c r="AC15" s="299">
        <f t="shared" si="1"/>
        <v>3829.3772727272722</v>
      </c>
      <c r="AD15" s="302">
        <f t="shared" si="2"/>
        <v>4212.3149999999996</v>
      </c>
      <c r="AE15" s="302">
        <f t="shared" si="2"/>
        <v>4212.3149999999996</v>
      </c>
      <c r="AF15" s="303">
        <f>'QLD Oct 2021'!BF9</f>
        <v>12</v>
      </c>
      <c r="AG15" s="121" t="str">
        <f>'QLD Oct 2021'!BG9</f>
        <v>y</v>
      </c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</row>
    <row r="16" spans="1:48" ht="20" customHeight="1" x14ac:dyDescent="0.2">
      <c r="A16" s="341"/>
      <c r="B16" s="207" t="str">
        <f>'QLD Oct 2021'!F10</f>
        <v>Red Energy</v>
      </c>
      <c r="C16" s="207" t="str">
        <f>'QLD Oct 2021'!G10</f>
        <v>Business Saver</v>
      </c>
      <c r="D16" s="296">
        <f>365*'QLD Oct 2021'!H10/100</f>
        <v>255.5</v>
      </c>
      <c r="E16" s="297">
        <f>IF('QLD Oct 2021'!AQ10=3,0.5,IF('QLD Oct 2021'!AQ10=2,0.33,0))</f>
        <v>0.5</v>
      </c>
      <c r="F16" s="297">
        <f t="shared" si="3"/>
        <v>0.5</v>
      </c>
      <c r="G16" s="296">
        <f>IF('QLD Oct 2021'!K10="",($C$5*E16/'QLD Oct 2021'!AQ10*'QLD Oct 2021'!W10/100)*'QLD Oct 2021'!AQ10,IF($C$5*E16/'QLD Oct 2021'!AQ10&gt;='QLD Oct 2021'!L10,('QLD Oct 2021'!L10*'QLD Oct 2021'!W10/100)*'QLD Oct 2021'!AQ10,($C$5*E16/'QLD Oct 2021'!AQ10*'QLD Oct 2021'!W10/100)*'QLD Oct 2021'!AQ10))</f>
        <v>1260</v>
      </c>
      <c r="H16" s="296">
        <f>IF(AND('QLD Oct 2021'!L10&gt;0,'QLD Oct 2021'!M10&gt;0),IF($C$5*E16/'QLD Oct 2021'!AQ10&lt;'QLD Oct 2021'!L10,0,IF(($C$5*E16/'QLD Oct 2021'!AQ10-'QLD Oct 2021'!L10)&lt;=('QLD Oct 2021'!M10+'QLD Oct 2021'!L10),((($C$5*E16/'QLD Oct 2021'!AQ10-'QLD Oct 2021'!L10)*'QLD Oct 2021'!X10/100))*'QLD Oct 2021'!AQ10,((('QLD Oct 2021'!M10)*'QLD Oct 2021'!X10/100)*'QLD Oct 2021'!AQ10))),0)</f>
        <v>441.63636363636374</v>
      </c>
      <c r="I16" s="296">
        <f>IF(AND('QLD Oct 2021'!M10&gt;0,'QLD Oct 2021'!N10&gt;0),IF($C$5*E16/'QLD Oct 2021'!AQ10&lt;('QLD Oct 2021'!L10+'QLD Oct 2021'!M10),0,IF(($C$5*E16/'QLD Oct 2021'!AQ10-'QLD Oct 2021'!L10+'QLD Oct 2021'!M10)&lt;=('QLD Oct 2021'!L10+'QLD Oct 2021'!M10+'QLD Oct 2021'!N10),((($C$5*E16/'QLD Oct 2021'!AQ10-('QLD Oct 2021'!L10+'QLD Oct 2021'!M10))*'QLD Oct 2021'!Y10/100))*'QLD Oct 2021'!AQ10,('QLD Oct 2021'!N10*'QLD Oct 2021'!Y10/100)*'QLD Oct 2021'!AQ10)),0)</f>
        <v>0</v>
      </c>
      <c r="J16" s="296">
        <f>IF(AND('QLD Oct 2021'!N10&gt;0,'QLD Oct 2021'!O10&gt;0),IF($C$5*E16/'QLD Oct 2021'!AQ10&lt;('QLD Oct 2021'!L10+'QLD Oct 2021'!M10+'QLD Oct 2021'!N10),0,IF(($C$5*E16/'QLD Oct 2021'!AQ10-'QLD Oct 2021'!L10+'QLD Oct 2021'!M10+'QLD Oct 2021'!N10)&lt;=('QLD Oct 2021'!L10+'QLD Oct 2021'!M10+'QLD Oct 2021'!N10+'QLD Oct 2021'!O10),(($C$5*E16/'QLD Oct 2021'!AQ10-('QLD Oct 2021'!L10+'QLD Oct 2021'!M10+'QLD Oct 2021'!N10))*'QLD Oct 2021'!Z10/100)*'QLD Oct 2021'!AQ10,('QLD Oct 2021'!O10*'QLD Oct 2021'!Z10/100)*'QLD Oct 2021'!AQ10)),0)</f>
        <v>0</v>
      </c>
      <c r="K16" s="296">
        <f>IF(AND('QLD Oct 2021'!O10&gt;0,'QLD Oct 2021'!P10&gt;0),IF($C$5*E16/'QLD Oct 2021'!AQ10&lt;('QLD Oct 2021'!L10+'QLD Oct 2021'!M10+'QLD Oct 2021'!N10+'QLD Oct 2021'!O10),0,IF(($C$5*E16/'QLD Oct 2021'!AQ10-'QLD Oct 2021'!L10+'QLD Oct 2021'!M10+'QLD Oct 2021'!N10+'QLD Oct 2021'!O10)&lt;=('QLD Oct 2021'!L10+'QLD Oct 2021'!M10+'QLD Oct 2021'!N10+'QLD Oct 2021'!O10+'QLD Oct 2021'!P10),(($C$5*E16/'QLD Oct 2021'!AQ10-('QLD Oct 2021'!L10+'QLD Oct 2021'!M10+'QLD Oct 2021'!N10+'QLD Oct 2021'!O10))*'QLD Oct 2021'!AA10/100)*'QLD Oct 2021'!AQ10,('QLD Oct 2021'!P10*'QLD Oct 2021'!AA10/100)*'QLD Oct 2021'!AQ10)),0)</f>
        <v>0</v>
      </c>
      <c r="L16" s="296">
        <f>IF(AND('QLD Oct 2021'!P10&gt;0,'QLD Oct 2021'!O10&gt;0),IF(($C$5*E16/'QLD Oct 2021'!AQ10&lt;SUM('QLD Oct 2021'!L10:P10)),(0),($C$5*E16/'QLD Oct 2021'!AQ10-SUM('QLD Oct 2021'!L10:P10))*'QLD Oct 2021'!AB10/100)* 'QLD Oct 2021'!AQ10,IF(AND('QLD Oct 2021'!O10&gt;0,'QLD Oct 2021'!P10=""),IF(($C$5*E16/'QLD Oct 2021'!AQ10&lt; SUM('QLD Oct 2021'!L10:O10)),(0),($C$5*E16/'QLD Oct 2021'!AQ10-SUM('QLD Oct 2021'!L10:O10))*'QLD Oct 2021'!AA10/100)* 'QLD Oct 2021'!AQ10,IF(AND('QLD Oct 2021'!N10&gt;0,'QLD Oct 2021'!O10=""),IF(($C$5*E16/'QLD Oct 2021'!AQ10&lt; SUM('QLD Oct 2021'!L10:N10)),(0),($C$5*E16/'QLD Oct 2021'!AQ10-SUM('QLD Oct 2021'!L10:N10))*'QLD Oct 2021'!Z10/100)* 'QLD Oct 2021'!AQ10,IF(AND('QLD Oct 2021'!M10&gt;0,'QLD Oct 2021'!N10=""),IF(($C$5*E16/'QLD Oct 2021'!AQ10&lt;'QLD Oct 2021'!M10+'QLD Oct 2021'!L10),(0),(($C$5*E16/'QLD Oct 2021'!AQ10-('QLD Oct 2021'!M10+'QLD Oct 2021'!L10))*'QLD Oct 2021'!Y10/100))*'QLD Oct 2021'!AQ10,IF(AND('QLD Oct 2021'!L10&gt;0,'QLD Oct 2021'!M10=""&gt;0),IF(($C$5*E16/'QLD Oct 2021'!AQ10&lt;'QLD Oct 2021'!L10),(0),($C$5*E16/'QLD Oct 2021'!AQ10-'QLD Oct 2021'!L10)*'QLD Oct 2021'!X10/100)*'QLD Oct 2021'!AQ10,0)))))</f>
        <v>0</v>
      </c>
      <c r="M16" s="296">
        <f>IF('QLD Oct 2021'!K10="",($C$5*F16/'QLD Oct 2021'!AR10*'QLD Oct 2021'!AC10/100)*'QLD Oct 2021'!AR10,IF($C$5*F16/'QLD Oct 2021'!AR10&gt;='QLD Oct 2021'!L10,('QLD Oct 2021'!L10*'QLD Oct 2021'!AC10/100)*'QLD Oct 2021'!AR10,($C$5*F16/'QLD Oct 2021'!AR10*'QLD Oct 2021'!AC10/100)*'QLD Oct 2021'!AR10))</f>
        <v>1260</v>
      </c>
      <c r="N16" s="296">
        <f>IF(AND('QLD Oct 2021'!L10&gt;0,'QLD Oct 2021'!M10&gt;0),IF($C$5*F16/'QLD Oct 2021'!AR10&lt;'QLD Oct 2021'!L10,0,IF(($C$5*F16/'QLD Oct 2021'!AR10-'QLD Oct 2021'!L10)&lt;=('QLD Oct 2021'!M10+'QLD Oct 2021'!L10),((($C$5*F16/'QLD Oct 2021'!AR10-'QLD Oct 2021'!L10)*'QLD Oct 2021'!AD10/100))*'QLD Oct 2021'!AR10,((('QLD Oct 2021'!M10)*'QLD Oct 2021'!AD10/100)*'QLD Oct 2021'!AR10))),0)</f>
        <v>441.63636363636374</v>
      </c>
      <c r="O16" s="296">
        <f>IF(AND('QLD Oct 2021'!M10&gt;0,'QLD Oct 2021'!N10&gt;0),IF($C$5*F16/'QLD Oct 2021'!AR10&lt;('QLD Oct 2021'!L10+'QLD Oct 2021'!M10),0,IF(($C$5*F16/'QLD Oct 2021'!AR10-'QLD Oct 2021'!L10+'QLD Oct 2021'!M10)&lt;=('QLD Oct 2021'!L10+'QLD Oct 2021'!M10+'QLD Oct 2021'!N10),((($C$5*F16/'QLD Oct 2021'!AR10-('QLD Oct 2021'!L10+'QLD Oct 2021'!M10))*'QLD Oct 2021'!AE10/100))*'QLD Oct 2021'!AR10,('QLD Oct 2021'!N10*'QLD Oct 2021'!AE10/100)*'QLD Oct 2021'!AR10)),0)</f>
        <v>0</v>
      </c>
      <c r="P16" s="296">
        <f>IF(AND('QLD Oct 2021'!N10&gt;0,'QLD Oct 2021'!O10&gt;0),IF($C$5*F16/'QLD Oct 2021'!AR10&lt;('QLD Oct 2021'!L10+'QLD Oct 2021'!M10+'QLD Oct 2021'!N10),0,IF(($C$5*F16/'QLD Oct 2021'!AR10-'QLD Oct 2021'!L10+'QLD Oct 2021'!M10+'QLD Oct 2021'!N10)&lt;=('QLD Oct 2021'!L10+'QLD Oct 2021'!M10+'QLD Oct 2021'!N10+'QLD Oct 2021'!O10),(($C$5*F16/'QLD Oct 2021'!AR10-('QLD Oct 2021'!L10+'QLD Oct 2021'!M10+'QLD Oct 2021'!N10))*'QLD Oct 2021'!AF10/100)*'QLD Oct 2021'!AR10,('QLD Oct 2021'!O10*'QLD Oct 2021'!AF10/100)*'QLD Oct 2021'!AR10)),0)</f>
        <v>0</v>
      </c>
      <c r="Q16" s="296">
        <f>IF(AND('QLD Oct 2021'!P10&gt;0,'QLD Oct 2021'!P10&gt;0),IF($C$5*F16/'QLD Oct 2021'!AR10&lt;('QLD Oct 2021'!L10+'QLD Oct 2021'!M10+'QLD Oct 2021'!N10+'QLD Oct 2021'!O10),0,IF(($C$5*F16/'QLD Oct 2021'!AR10-'QLD Oct 2021'!L10+'QLD Oct 2021'!M10+'QLD Oct 2021'!N10+'QLD Oct 2021'!O10)&lt;=('QLD Oct 2021'!L10+'QLD Oct 2021'!M10+'QLD Oct 2021'!N10+'QLD Oct 2021'!O10+'QLD Oct 2021'!P10),(($C$5*F16/'QLD Oct 2021'!AR10-('QLD Oct 2021'!L10+'QLD Oct 2021'!M10+'QLD Oct 2021'!N10+'QLD Oct 2021'!O10))*'QLD Oct 2021'!AG10/100)*'QLD Oct 2021'!AR10,('QLD Oct 2021'!P10*'QLD Oct 2021'!AG10/100)*'QLD Oct 2021'!AR10)),0)</f>
        <v>0</v>
      </c>
      <c r="R16" s="296">
        <f>IF(AND('QLD Oct 2021'!P10&gt;0,'QLD Oct 2021'!O10&gt;0),IF(($C$5*F16/'QLD Oct 2021'!AR10&lt;SUM('QLD Oct 2021'!L10:P10)),(0),($C$5*F16/'QLD Oct 2021'!AR10-SUM('QLD Oct 2021'!L10:P10))*'QLD Oct 2021'!AB10/100)* 'QLD Oct 2021'!AR10,IF(AND('QLD Oct 2021'!O10&gt;0,'QLD Oct 2021'!P10=""),IF(($C$5*F16/'QLD Oct 2021'!AR10&lt; SUM('QLD Oct 2021'!L10:O10)),(0),($C$5*F16/'QLD Oct 2021'!AR10-SUM('QLD Oct 2021'!L10:O10))*'QLD Oct 2021'!AG10/100)* 'QLD Oct 2021'!AR10,IF(AND('QLD Oct 2021'!N10&gt;0,'QLD Oct 2021'!O10=""),IF(($C$5*F16/'QLD Oct 2021'!AR10&lt; SUM('QLD Oct 2021'!L10:N10)),(0),($C$5*F16/'QLD Oct 2021'!AR10-SUM('QLD Oct 2021'!L10:N10))*'QLD Oct 2021'!AF10/100)* 'QLD Oct 2021'!AR10,IF(AND('QLD Oct 2021'!M10&gt;0,'QLD Oct 2021'!N10=""),IF(($C$5*F16/'QLD Oct 2021'!AR10&lt;'QLD Oct 2021'!M10+'QLD Oct 2021'!L10),(0),(($C$5*F16/'QLD Oct 2021'!AR10-('QLD Oct 2021'!M10+'QLD Oct 2021'!L10))*'QLD Oct 2021'!AE10/100))*'QLD Oct 2021'!AR10,IF(AND('QLD Oct 2021'!L10&gt;0,'QLD Oct 2021'!M10=""&gt;0),IF(($C$5*F16/'QLD Oct 2021'!AR10&lt;'QLD Oct 2021'!L10),(0),($C$5*F16/'QLD Oct 2021'!AR10-'QLD Oct 2021'!L10)*'QLD Oct 2021'!AD10/100)*'QLD Oct 2021'!AR10,0)))))</f>
        <v>0</v>
      </c>
      <c r="S16" s="298">
        <f t="shared" si="4"/>
        <v>3403.2727272727279</v>
      </c>
      <c r="T16" s="299">
        <f t="shared" si="5"/>
        <v>3658.7727272727279</v>
      </c>
      <c r="U16" s="300">
        <f t="shared" si="6"/>
        <v>4024.650000000001</v>
      </c>
      <c r="V16" s="114">
        <f>'QLD Oct 2021'!AT10</f>
        <v>0</v>
      </c>
      <c r="W16" s="114">
        <f>'QLD Oct 2021'!AU10</f>
        <v>0</v>
      </c>
      <c r="X16" s="114">
        <f>'QLD Oct 2021'!AV10</f>
        <v>0</v>
      </c>
      <c r="Y16" s="114">
        <f>'QLD Oct 2021'!AW10</f>
        <v>0</v>
      </c>
      <c r="Z16" s="301" t="str">
        <f t="shared" si="7"/>
        <v>No discount</v>
      </c>
      <c r="AA16" s="301" t="str">
        <f t="shared" si="8"/>
        <v>Inclusive</v>
      </c>
      <c r="AB16" s="299">
        <f t="shared" si="0"/>
        <v>3658.7727272727279</v>
      </c>
      <c r="AC16" s="299">
        <f t="shared" si="1"/>
        <v>3658.7727272727279</v>
      </c>
      <c r="AD16" s="302">
        <f t="shared" si="2"/>
        <v>4024.650000000001</v>
      </c>
      <c r="AE16" s="302">
        <f t="shared" si="2"/>
        <v>4024.650000000001</v>
      </c>
      <c r="AF16" s="303">
        <f>'QLD Oct 2021'!BF10</f>
        <v>0</v>
      </c>
      <c r="AG16" s="121" t="str">
        <f>'QLD Oct 2021'!BG10</f>
        <v>n</v>
      </c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</row>
    <row r="17" spans="1:48" ht="20" customHeight="1" x14ac:dyDescent="0.2">
      <c r="A17" s="341"/>
      <c r="B17" s="207" t="str">
        <f>'QLD Oct 2021'!F11</f>
        <v>Covau</v>
      </c>
      <c r="C17" s="207" t="str">
        <f>'QLD Oct 2021'!G11</f>
        <v>Freedom</v>
      </c>
      <c r="D17" s="296">
        <f>365*'QLD Oct 2021'!H11/100</f>
        <v>239.90454545454543</v>
      </c>
      <c r="E17" s="297">
        <f>IF('QLD Oct 2021'!AQ11=3,0.5,IF('QLD Oct 2021'!AQ11=2,0.33,0))</f>
        <v>0.5</v>
      </c>
      <c r="F17" s="297">
        <f t="shared" si="3"/>
        <v>0.5</v>
      </c>
      <c r="G17" s="296">
        <f>IF('QLD Oct 2021'!K11="",($C$5*E17/'QLD Oct 2021'!AQ11*'QLD Oct 2021'!W11/100)*'QLD Oct 2021'!AQ11,IF($C$5*E17/'QLD Oct 2021'!AQ11&gt;='QLD Oct 2021'!L11,('QLD Oct 2021'!L11*'QLD Oct 2021'!W11/100)*'QLD Oct 2021'!AQ11,($C$5*E17/'QLD Oct 2021'!AQ11*'QLD Oct 2021'!W11/100)*'QLD Oct 2021'!AQ11))</f>
        <v>1675.6363636363635</v>
      </c>
      <c r="H17" s="296">
        <f>IF(AND('QLD Oct 2021'!L11&gt;0,'QLD Oct 2021'!M11&gt;0),IF($C$5*E17/'QLD Oct 2021'!AQ11&lt;'QLD Oct 2021'!L11,0,IF(($C$5*E17/'QLD Oct 2021'!AQ11-'QLD Oct 2021'!L11)&lt;=('QLD Oct 2021'!M11+'QLD Oct 2021'!L11),((($C$5*E17/'QLD Oct 2021'!AQ11-'QLD Oct 2021'!L11)*'QLD Oct 2021'!X11/100))*'QLD Oct 2021'!AQ11,((('QLD Oct 2021'!M11)*'QLD Oct 2021'!X11/100)*'QLD Oct 2021'!AQ11))),0)</f>
        <v>574.00000000000011</v>
      </c>
      <c r="I17" s="296">
        <f>IF(AND('QLD Oct 2021'!M11&gt;0,'QLD Oct 2021'!N11&gt;0),IF($C$5*E17/'QLD Oct 2021'!AQ11&lt;('QLD Oct 2021'!L11+'QLD Oct 2021'!M11),0,IF(($C$5*E17/'QLD Oct 2021'!AQ11-'QLD Oct 2021'!L11+'QLD Oct 2021'!M11)&lt;=('QLD Oct 2021'!L11+'QLD Oct 2021'!M11+'QLD Oct 2021'!N11),((($C$5*E17/'QLD Oct 2021'!AQ11-('QLD Oct 2021'!L11+'QLD Oct 2021'!M11))*'QLD Oct 2021'!Y11/100))*'QLD Oct 2021'!AQ11,('QLD Oct 2021'!N11*'QLD Oct 2021'!Y11/100)*'QLD Oct 2021'!AQ11)),0)</f>
        <v>0</v>
      </c>
      <c r="J17" s="296">
        <f>IF(AND('QLD Oct 2021'!N11&gt;0,'QLD Oct 2021'!O11&gt;0),IF($C$5*E17/'QLD Oct 2021'!AQ11&lt;('QLD Oct 2021'!L11+'QLD Oct 2021'!M11+'QLD Oct 2021'!N11),0,IF(($C$5*E17/'QLD Oct 2021'!AQ11-'QLD Oct 2021'!L11+'QLD Oct 2021'!M11+'QLD Oct 2021'!N11)&lt;=('QLD Oct 2021'!L11+'QLD Oct 2021'!M11+'QLD Oct 2021'!N11+'QLD Oct 2021'!O11),(($C$5*E17/'QLD Oct 2021'!AQ11-('QLD Oct 2021'!L11+'QLD Oct 2021'!M11+'QLD Oct 2021'!N11))*'QLD Oct 2021'!Z11/100)*'QLD Oct 2021'!AQ11,('QLD Oct 2021'!O11*'QLD Oct 2021'!Z11/100)*'QLD Oct 2021'!AQ11)),0)</f>
        <v>0</v>
      </c>
      <c r="K17" s="296">
        <f>IF(AND('QLD Oct 2021'!O11&gt;0,'QLD Oct 2021'!P11&gt;0),IF($C$5*E17/'QLD Oct 2021'!AQ11&lt;('QLD Oct 2021'!L11+'QLD Oct 2021'!M11+'QLD Oct 2021'!N11+'QLD Oct 2021'!O11),0,IF(($C$5*E17/'QLD Oct 2021'!AQ11-'QLD Oct 2021'!L11+'QLD Oct 2021'!M11+'QLD Oct 2021'!N11+'QLD Oct 2021'!O11)&lt;=('QLD Oct 2021'!L11+'QLD Oct 2021'!M11+'QLD Oct 2021'!N11+'QLD Oct 2021'!O11+'QLD Oct 2021'!P11),(($C$5*E17/'QLD Oct 2021'!AQ11-('QLD Oct 2021'!L11+'QLD Oct 2021'!M11+'QLD Oct 2021'!N11+'QLD Oct 2021'!O11))*'QLD Oct 2021'!AA11/100)*'QLD Oct 2021'!AQ11,('QLD Oct 2021'!P11*'QLD Oct 2021'!AA11/100)*'QLD Oct 2021'!AQ11)),0)</f>
        <v>0</v>
      </c>
      <c r="L17" s="296">
        <f>IF(AND('QLD Oct 2021'!P11&gt;0,'QLD Oct 2021'!O11&gt;0),IF(($C$5*E17/'QLD Oct 2021'!AQ11&lt;SUM('QLD Oct 2021'!L11:P11)),(0),($C$5*E17/'QLD Oct 2021'!AQ11-SUM('QLD Oct 2021'!L11:P11))*'QLD Oct 2021'!AB11/100)* 'QLD Oct 2021'!AQ11,IF(AND('QLD Oct 2021'!O11&gt;0,'QLD Oct 2021'!P11=""),IF(($C$5*E17/'QLD Oct 2021'!AQ11&lt; SUM('QLD Oct 2021'!L11:O11)),(0),($C$5*E17/'QLD Oct 2021'!AQ11-SUM('QLD Oct 2021'!L11:O11))*'QLD Oct 2021'!AA11/100)* 'QLD Oct 2021'!AQ11,IF(AND('QLD Oct 2021'!N11&gt;0,'QLD Oct 2021'!O11=""),IF(($C$5*E17/'QLD Oct 2021'!AQ11&lt; SUM('QLD Oct 2021'!L11:N11)),(0),($C$5*E17/'QLD Oct 2021'!AQ11-SUM('QLD Oct 2021'!L11:N11))*'QLD Oct 2021'!Z11/100)* 'QLD Oct 2021'!AQ11,IF(AND('QLD Oct 2021'!M11&gt;0,'QLD Oct 2021'!N11=""),IF(($C$5*E17/'QLD Oct 2021'!AQ11&lt;'QLD Oct 2021'!M11+'QLD Oct 2021'!L11),(0),(($C$5*E17/'QLD Oct 2021'!AQ11-('QLD Oct 2021'!M11+'QLD Oct 2021'!L11))*'QLD Oct 2021'!Y11/100))*'QLD Oct 2021'!AQ11,IF(AND('QLD Oct 2021'!L11&gt;0,'QLD Oct 2021'!M11=""&gt;0),IF(($C$5*E17/'QLD Oct 2021'!AQ11&lt;'QLD Oct 2021'!L11),(0),($C$5*E17/'QLD Oct 2021'!AQ11-'QLD Oct 2021'!L11)*'QLD Oct 2021'!X11/100)*'QLD Oct 2021'!AQ11,0)))))</f>
        <v>0</v>
      </c>
      <c r="M17" s="296">
        <f>IF('QLD Oct 2021'!K11="",($C$5*F17/'QLD Oct 2021'!AR11*'QLD Oct 2021'!AC11/100)*'QLD Oct 2021'!AR11,IF($C$5*F17/'QLD Oct 2021'!AR11&gt;='QLD Oct 2021'!L11,('QLD Oct 2021'!L11*'QLD Oct 2021'!AC11/100)*'QLD Oct 2021'!AR11,($C$5*F17/'QLD Oct 2021'!AR11*'QLD Oct 2021'!AC11/100)*'QLD Oct 2021'!AR11))</f>
        <v>1675.6363636363635</v>
      </c>
      <c r="N17" s="296">
        <f>IF(AND('QLD Oct 2021'!L11&gt;0,'QLD Oct 2021'!M11&gt;0),IF($C$5*F17/'QLD Oct 2021'!AR11&lt;'QLD Oct 2021'!L11,0,IF(($C$5*F17/'QLD Oct 2021'!AR11-'QLD Oct 2021'!L11)&lt;=('QLD Oct 2021'!M11+'QLD Oct 2021'!L11),((($C$5*F17/'QLD Oct 2021'!AR11-'QLD Oct 2021'!L11)*'QLD Oct 2021'!AD11/100))*'QLD Oct 2021'!AR11,((('QLD Oct 2021'!M11)*'QLD Oct 2021'!AD11/100)*'QLD Oct 2021'!AR11))),0)</f>
        <v>574.00000000000011</v>
      </c>
      <c r="O17" s="296">
        <f>IF(AND('QLD Oct 2021'!M11&gt;0,'QLD Oct 2021'!N11&gt;0),IF($C$5*F17/'QLD Oct 2021'!AR11&lt;('QLD Oct 2021'!L11+'QLD Oct 2021'!M11),0,IF(($C$5*F17/'QLD Oct 2021'!AR11-'QLD Oct 2021'!L11+'QLD Oct 2021'!M11)&lt;=('QLD Oct 2021'!L11+'QLD Oct 2021'!M11+'QLD Oct 2021'!N11),((($C$5*F17/'QLD Oct 2021'!AR11-('QLD Oct 2021'!L11+'QLD Oct 2021'!M11))*'QLD Oct 2021'!AE11/100))*'QLD Oct 2021'!AR11,('QLD Oct 2021'!N11*'QLD Oct 2021'!AE11/100)*'QLD Oct 2021'!AR11)),0)</f>
        <v>0</v>
      </c>
      <c r="P17" s="296">
        <f>IF(AND('QLD Oct 2021'!N11&gt;0,'QLD Oct 2021'!O11&gt;0),IF($C$5*F17/'QLD Oct 2021'!AR11&lt;('QLD Oct 2021'!L11+'QLD Oct 2021'!M11+'QLD Oct 2021'!N11),0,IF(($C$5*F17/'QLD Oct 2021'!AR11-'QLD Oct 2021'!L11+'QLD Oct 2021'!M11+'QLD Oct 2021'!N11)&lt;=('QLD Oct 2021'!L11+'QLD Oct 2021'!M11+'QLD Oct 2021'!N11+'QLD Oct 2021'!O11),(($C$5*F17/'QLD Oct 2021'!AR11-('QLD Oct 2021'!L11+'QLD Oct 2021'!M11+'QLD Oct 2021'!N11))*'QLD Oct 2021'!AF11/100)*'QLD Oct 2021'!AR11,('QLD Oct 2021'!O11*'QLD Oct 2021'!AF11/100)*'QLD Oct 2021'!AR11)),0)</f>
        <v>0</v>
      </c>
      <c r="Q17" s="296">
        <f>IF(AND('QLD Oct 2021'!P11&gt;0,'QLD Oct 2021'!P11&gt;0),IF($C$5*F17/'QLD Oct 2021'!AR11&lt;('QLD Oct 2021'!L11+'QLD Oct 2021'!M11+'QLD Oct 2021'!N11+'QLD Oct 2021'!O11),0,IF(($C$5*F17/'QLD Oct 2021'!AR11-'QLD Oct 2021'!L11+'QLD Oct 2021'!M11+'QLD Oct 2021'!N11+'QLD Oct 2021'!O11)&lt;=('QLD Oct 2021'!L11+'QLD Oct 2021'!M11+'QLD Oct 2021'!N11+'QLD Oct 2021'!O11+'QLD Oct 2021'!P11),(($C$5*F17/'QLD Oct 2021'!AR11-('QLD Oct 2021'!L11+'QLD Oct 2021'!M11+'QLD Oct 2021'!N11+'QLD Oct 2021'!O11))*'QLD Oct 2021'!AG11/100)*'QLD Oct 2021'!AR11,('QLD Oct 2021'!P11*'QLD Oct 2021'!AG11/100)*'QLD Oct 2021'!AR11)),0)</f>
        <v>0</v>
      </c>
      <c r="R17" s="296">
        <f>IF(AND('QLD Oct 2021'!P11&gt;0,'QLD Oct 2021'!O11&gt;0),IF(($C$5*F17/'QLD Oct 2021'!AR11&lt;SUM('QLD Oct 2021'!L11:P11)),(0),($C$5*F17/'QLD Oct 2021'!AR11-SUM('QLD Oct 2021'!L11:P11))*'QLD Oct 2021'!AB11/100)* 'QLD Oct 2021'!AR11,IF(AND('QLD Oct 2021'!O11&gt;0,'QLD Oct 2021'!P11=""),IF(($C$5*F17/'QLD Oct 2021'!AR11&lt; SUM('QLD Oct 2021'!L11:O11)),(0),($C$5*F17/'QLD Oct 2021'!AR11-SUM('QLD Oct 2021'!L11:O11))*'QLD Oct 2021'!AG11/100)* 'QLD Oct 2021'!AR11,IF(AND('QLD Oct 2021'!N11&gt;0,'QLD Oct 2021'!O11=""),IF(($C$5*F17/'QLD Oct 2021'!AR11&lt; SUM('QLD Oct 2021'!L11:N11)),(0),($C$5*F17/'QLD Oct 2021'!AR11-SUM('QLD Oct 2021'!L11:N11))*'QLD Oct 2021'!AF11/100)* 'QLD Oct 2021'!AR11,IF(AND('QLD Oct 2021'!M11&gt;0,'QLD Oct 2021'!N11=""),IF(($C$5*F17/'QLD Oct 2021'!AR11&lt;'QLD Oct 2021'!M11+'QLD Oct 2021'!L11),(0),(($C$5*F17/'QLD Oct 2021'!AR11-('QLD Oct 2021'!M11+'QLD Oct 2021'!L11))*'QLD Oct 2021'!AE11/100))*'QLD Oct 2021'!AR11,IF(AND('QLD Oct 2021'!L11&gt;0,'QLD Oct 2021'!M11=""&gt;0),IF(($C$5*F17/'QLD Oct 2021'!AR11&lt;'QLD Oct 2021'!L11),(0),($C$5*F17/'QLD Oct 2021'!AR11-'QLD Oct 2021'!L11)*'QLD Oct 2021'!AD11/100)*'QLD Oct 2021'!AR11,0)))))</f>
        <v>0</v>
      </c>
      <c r="S17" s="298">
        <f t="shared" ref="S17" si="21">SUM(G17:R17)</f>
        <v>4499.272727272727</v>
      </c>
      <c r="T17" s="299">
        <f t="shared" si="5"/>
        <v>4739.1772727272728</v>
      </c>
      <c r="U17" s="300">
        <f t="shared" si="6"/>
        <v>5213.0950000000003</v>
      </c>
      <c r="V17" s="114">
        <f>'QLD Oct 2021'!AT11</f>
        <v>0</v>
      </c>
      <c r="W17" s="114">
        <f>'QLD Oct 2021'!AU11</f>
        <v>15</v>
      </c>
      <c r="X17" s="114">
        <f>'QLD Oct 2021'!AV11</f>
        <v>0</v>
      </c>
      <c r="Y17" s="114">
        <f>'QLD Oct 2021'!AW11</f>
        <v>0</v>
      </c>
      <c r="Z17" s="301" t="str">
        <f t="shared" si="7"/>
        <v>Guaranteed off usage</v>
      </c>
      <c r="AA17" s="301" t="str">
        <f t="shared" si="8"/>
        <v>Exclusive</v>
      </c>
      <c r="AB17" s="299">
        <f t="shared" si="0"/>
        <v>4064.2863636363636</v>
      </c>
      <c r="AC17" s="299">
        <f t="shared" si="1"/>
        <v>4064.2863636363636</v>
      </c>
      <c r="AD17" s="302">
        <f t="shared" si="2"/>
        <v>4470.7150000000001</v>
      </c>
      <c r="AE17" s="302">
        <f t="shared" si="2"/>
        <v>4470.7150000000001</v>
      </c>
      <c r="AF17" s="303">
        <f>'QLD Oct 2021'!BF11</f>
        <v>0</v>
      </c>
      <c r="AG17" s="121" t="str">
        <f>'QLD Oct 2021'!BG11</f>
        <v>n</v>
      </c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</row>
    <row r="18" spans="1:48" ht="20" customHeight="1" x14ac:dyDescent="0.2">
      <c r="A18" s="341"/>
      <c r="B18" s="207" t="str">
        <f>'QLD Oct 2021'!F12</f>
        <v>Alinta Energy</v>
      </c>
      <c r="C18" s="207" t="str">
        <f>'QLD Oct 2021'!G12</f>
        <v>Business Deal</v>
      </c>
      <c r="D18" s="296">
        <f>365*'QLD Oct 2021'!H12/100</f>
        <v>237.25</v>
      </c>
      <c r="E18" s="297">
        <f>IF('QLD Oct 2021'!AQ12=3,0.5,IF('QLD Oct 2021'!AQ12=2,0.33,0))</f>
        <v>0.5</v>
      </c>
      <c r="F18" s="297">
        <f t="shared" si="3"/>
        <v>0.5</v>
      </c>
      <c r="G18" s="296">
        <f>IF('QLD Oct 2021'!K12="",($C$5*E18/'QLD Oct 2021'!AQ12*'QLD Oct 2021'!W12/100)*'QLD Oct 2021'!AQ12,IF($C$5*E18/'QLD Oct 2021'!AQ12&gt;='QLD Oct 2021'!L12,('QLD Oct 2021'!L12*'QLD Oct 2021'!W12/100)*'QLD Oct 2021'!AQ12,($C$5*E18/'QLD Oct 2021'!AQ12*'QLD Oct 2021'!W12/100)*'QLD Oct 2021'!AQ12))</f>
        <v>1148.4000000000001</v>
      </c>
      <c r="H18" s="296">
        <f>IF(AND('QLD Oct 2021'!L12&gt;0,'QLD Oct 2021'!M12&gt;0),IF($C$5*E18/'QLD Oct 2021'!AQ12&lt;'QLD Oct 2021'!L12,0,IF(($C$5*E18/'QLD Oct 2021'!AQ12-'QLD Oct 2021'!L12)&lt;=('QLD Oct 2021'!M12+'QLD Oct 2021'!L12),((($C$5*E18/'QLD Oct 2021'!AQ12-'QLD Oct 2021'!L12)*'QLD Oct 2021'!X12/100))*'QLD Oct 2021'!AQ12,((('QLD Oct 2021'!M12)*'QLD Oct 2021'!X12/100)*'QLD Oct 2021'!AQ12))),0)</f>
        <v>446.60000000000014</v>
      </c>
      <c r="I18" s="296">
        <f>IF(AND('QLD Oct 2021'!M12&gt;0,'QLD Oct 2021'!N12&gt;0),IF($C$5*E18/'QLD Oct 2021'!AQ12&lt;('QLD Oct 2021'!L12+'QLD Oct 2021'!M12),0,IF(($C$5*E18/'QLD Oct 2021'!AQ12-'QLD Oct 2021'!L12+'QLD Oct 2021'!M12)&lt;=('QLD Oct 2021'!L12+'QLD Oct 2021'!M12+'QLD Oct 2021'!N12),((($C$5*E18/'QLD Oct 2021'!AQ12-('QLD Oct 2021'!L12+'QLD Oct 2021'!M12))*'QLD Oct 2021'!Y12/100))*'QLD Oct 2021'!AQ12,('QLD Oct 2021'!N12*'QLD Oct 2021'!Y12/100)*'QLD Oct 2021'!AQ12)),0)</f>
        <v>0</v>
      </c>
      <c r="J18" s="296">
        <f>IF(AND('QLD Oct 2021'!N12&gt;0,'QLD Oct 2021'!O12&gt;0),IF($C$5*E18/'QLD Oct 2021'!AQ12&lt;('QLD Oct 2021'!L12+'QLD Oct 2021'!M12+'QLD Oct 2021'!N12),0,IF(($C$5*E18/'QLD Oct 2021'!AQ12-'QLD Oct 2021'!L12+'QLD Oct 2021'!M12+'QLD Oct 2021'!N12)&lt;=('QLD Oct 2021'!L12+'QLD Oct 2021'!M12+'QLD Oct 2021'!N12+'QLD Oct 2021'!O12),(($C$5*E18/'QLD Oct 2021'!AQ12-('QLD Oct 2021'!L12+'QLD Oct 2021'!M12+'QLD Oct 2021'!N12))*'QLD Oct 2021'!Z12/100)*'QLD Oct 2021'!AQ12,('QLD Oct 2021'!O12*'QLD Oct 2021'!Z12/100)*'QLD Oct 2021'!AQ12)),0)</f>
        <v>0</v>
      </c>
      <c r="K18" s="296">
        <f>IF(AND('QLD Oct 2021'!O12&gt;0,'QLD Oct 2021'!P12&gt;0),IF($C$5*E18/'QLD Oct 2021'!AQ12&lt;('QLD Oct 2021'!L12+'QLD Oct 2021'!M12+'QLD Oct 2021'!N12+'QLD Oct 2021'!O12),0,IF(($C$5*E18/'QLD Oct 2021'!AQ12-'QLD Oct 2021'!L12+'QLD Oct 2021'!M12+'QLD Oct 2021'!N12+'QLD Oct 2021'!O12)&lt;=('QLD Oct 2021'!L12+'QLD Oct 2021'!M12+'QLD Oct 2021'!N12+'QLD Oct 2021'!O12+'QLD Oct 2021'!P12),(($C$5*E18/'QLD Oct 2021'!AQ12-('QLD Oct 2021'!L12+'QLD Oct 2021'!M12+'QLD Oct 2021'!N12+'QLD Oct 2021'!O12))*'QLD Oct 2021'!AA12/100)*'QLD Oct 2021'!AQ12,('QLD Oct 2021'!P12*'QLD Oct 2021'!AA12/100)*'QLD Oct 2021'!AQ12)),0)</f>
        <v>0</v>
      </c>
      <c r="L18" s="296">
        <f>IF(AND('QLD Oct 2021'!P12&gt;0,'QLD Oct 2021'!O12&gt;0),IF(($C$5*E18/'QLD Oct 2021'!AQ12&lt;SUM('QLD Oct 2021'!L12:P12)),(0),($C$5*E18/'QLD Oct 2021'!AQ12-SUM('QLD Oct 2021'!L12:P12))*'QLD Oct 2021'!AB12/100)* 'QLD Oct 2021'!AQ12,IF(AND('QLD Oct 2021'!O12&gt;0,'QLD Oct 2021'!P12=""),IF(($C$5*E18/'QLD Oct 2021'!AQ12&lt; SUM('QLD Oct 2021'!L12:O12)),(0),($C$5*E18/'QLD Oct 2021'!AQ12-SUM('QLD Oct 2021'!L12:O12))*'QLD Oct 2021'!AA12/100)* 'QLD Oct 2021'!AQ12,IF(AND('QLD Oct 2021'!N12&gt;0,'QLD Oct 2021'!O12=""),IF(($C$5*E18/'QLD Oct 2021'!AQ12&lt; SUM('QLD Oct 2021'!L12:N12)),(0),($C$5*E18/'QLD Oct 2021'!AQ12-SUM('QLD Oct 2021'!L12:N12))*'QLD Oct 2021'!Z12/100)* 'QLD Oct 2021'!AQ12,IF(AND('QLD Oct 2021'!M12&gt;0,'QLD Oct 2021'!N12=""),IF(($C$5*E18/'QLD Oct 2021'!AQ12&lt;'QLD Oct 2021'!M12+'QLD Oct 2021'!L12),(0),(($C$5*E18/'QLD Oct 2021'!AQ12-('QLD Oct 2021'!M12+'QLD Oct 2021'!L12))*'QLD Oct 2021'!Y12/100))*'QLD Oct 2021'!AQ12,IF(AND('QLD Oct 2021'!L12&gt;0,'QLD Oct 2021'!M12=""&gt;0),IF(($C$5*E18/'QLD Oct 2021'!AQ12&lt;'QLD Oct 2021'!L12),(0),($C$5*E18/'QLD Oct 2021'!AQ12-'QLD Oct 2021'!L12)*'QLD Oct 2021'!X12/100)*'QLD Oct 2021'!AQ12,0)))))</f>
        <v>0</v>
      </c>
      <c r="M18" s="296">
        <f>IF('QLD Oct 2021'!K12="",($C$5*F18/'QLD Oct 2021'!AR12*'QLD Oct 2021'!AC12/100)*'QLD Oct 2021'!AR12,IF($C$5*F18/'QLD Oct 2021'!AR12&gt;='QLD Oct 2021'!L12,('QLD Oct 2021'!L12*'QLD Oct 2021'!AC12/100)*'QLD Oct 2021'!AR12,($C$5*F18/'QLD Oct 2021'!AR12*'QLD Oct 2021'!AC12/100)*'QLD Oct 2021'!AR12))</f>
        <v>1148.4000000000001</v>
      </c>
      <c r="N18" s="296">
        <f>IF(AND('QLD Oct 2021'!L12&gt;0,'QLD Oct 2021'!M12&gt;0),IF($C$5*F18/'QLD Oct 2021'!AR12&lt;'QLD Oct 2021'!L12,0,IF(($C$5*F18/'QLD Oct 2021'!AR12-'QLD Oct 2021'!L12)&lt;=('QLD Oct 2021'!M12+'QLD Oct 2021'!L12),((($C$5*F18/'QLD Oct 2021'!AR12-'QLD Oct 2021'!L12)*'QLD Oct 2021'!AD12/100))*'QLD Oct 2021'!AR12,((('QLD Oct 2021'!M12)*'QLD Oct 2021'!AD12/100)*'QLD Oct 2021'!AR12))),0)</f>
        <v>446.60000000000014</v>
      </c>
      <c r="O18" s="296">
        <f>IF(AND('QLD Oct 2021'!M12&gt;0,'QLD Oct 2021'!N12&gt;0),IF($C$5*F18/'QLD Oct 2021'!AR12&lt;('QLD Oct 2021'!L12+'QLD Oct 2021'!M12),0,IF(($C$5*F18/'QLD Oct 2021'!AR12-'QLD Oct 2021'!L12+'QLD Oct 2021'!M12)&lt;=('QLD Oct 2021'!L12+'QLD Oct 2021'!M12+'QLD Oct 2021'!N12),((($C$5*F18/'QLD Oct 2021'!AR12-('QLD Oct 2021'!L12+'QLD Oct 2021'!M12))*'QLD Oct 2021'!AE12/100))*'QLD Oct 2021'!AR12,('QLD Oct 2021'!N12*'QLD Oct 2021'!AE12/100)*'QLD Oct 2021'!AR12)),0)</f>
        <v>0</v>
      </c>
      <c r="P18" s="296">
        <f>IF(AND('QLD Oct 2021'!N12&gt;0,'QLD Oct 2021'!O12&gt;0),IF($C$5*F18/'QLD Oct 2021'!AR12&lt;('QLD Oct 2021'!L12+'QLD Oct 2021'!M12+'QLD Oct 2021'!N12),0,IF(($C$5*F18/'QLD Oct 2021'!AR12-'QLD Oct 2021'!L12+'QLD Oct 2021'!M12+'QLD Oct 2021'!N12)&lt;=('QLD Oct 2021'!L12+'QLD Oct 2021'!M12+'QLD Oct 2021'!N12+'QLD Oct 2021'!O12),(($C$5*F18/'QLD Oct 2021'!AR12-('QLD Oct 2021'!L12+'QLD Oct 2021'!M12+'QLD Oct 2021'!N12))*'QLD Oct 2021'!AF12/100)*'QLD Oct 2021'!AR12,('QLD Oct 2021'!O12*'QLD Oct 2021'!AF12/100)*'QLD Oct 2021'!AR12)),0)</f>
        <v>0</v>
      </c>
      <c r="Q18" s="296">
        <f>IF(AND('QLD Oct 2021'!P12&gt;0,'QLD Oct 2021'!P12&gt;0),IF($C$5*F18/'QLD Oct 2021'!AR12&lt;('QLD Oct 2021'!L12+'QLD Oct 2021'!M12+'QLD Oct 2021'!N12+'QLD Oct 2021'!O12),0,IF(($C$5*F18/'QLD Oct 2021'!AR12-'QLD Oct 2021'!L12+'QLD Oct 2021'!M12+'QLD Oct 2021'!N12+'QLD Oct 2021'!O12)&lt;=('QLD Oct 2021'!L12+'QLD Oct 2021'!M12+'QLD Oct 2021'!N12+'QLD Oct 2021'!O12+'QLD Oct 2021'!P12),(($C$5*F18/'QLD Oct 2021'!AR12-('QLD Oct 2021'!L12+'QLD Oct 2021'!M12+'QLD Oct 2021'!N12+'QLD Oct 2021'!O12))*'QLD Oct 2021'!AG12/100)*'QLD Oct 2021'!AR12,('QLD Oct 2021'!P12*'QLD Oct 2021'!AG12/100)*'QLD Oct 2021'!AR12)),0)</f>
        <v>0</v>
      </c>
      <c r="R18" s="296">
        <f>IF(AND('QLD Oct 2021'!P12&gt;0,'QLD Oct 2021'!O12&gt;0),IF(($C$5*F18/'QLD Oct 2021'!AR12&lt;SUM('QLD Oct 2021'!L12:P12)),(0),($C$5*F18/'QLD Oct 2021'!AR12-SUM('QLD Oct 2021'!L12:P12))*'QLD Oct 2021'!AB12/100)* 'QLD Oct 2021'!AR12,IF(AND('QLD Oct 2021'!O12&gt;0,'QLD Oct 2021'!P12=""),IF(($C$5*F18/'QLD Oct 2021'!AR12&lt; SUM('QLD Oct 2021'!L12:O12)),(0),($C$5*F18/'QLD Oct 2021'!AR12-SUM('QLD Oct 2021'!L12:O12))*'QLD Oct 2021'!AG12/100)* 'QLD Oct 2021'!AR12,IF(AND('QLD Oct 2021'!N12&gt;0,'QLD Oct 2021'!O12=""),IF(($C$5*F18/'QLD Oct 2021'!AR12&lt; SUM('QLD Oct 2021'!L12:N12)),(0),($C$5*F18/'QLD Oct 2021'!AR12-SUM('QLD Oct 2021'!L12:N12))*'QLD Oct 2021'!AF12/100)* 'QLD Oct 2021'!AR12,IF(AND('QLD Oct 2021'!M12&gt;0,'QLD Oct 2021'!N12=""),IF(($C$5*F18/'QLD Oct 2021'!AR12&lt;'QLD Oct 2021'!M12+'QLD Oct 2021'!L12),(0),(($C$5*F18/'QLD Oct 2021'!AR12-('QLD Oct 2021'!M12+'QLD Oct 2021'!L12))*'QLD Oct 2021'!AE12/100))*'QLD Oct 2021'!AR12,IF(AND('QLD Oct 2021'!L12&gt;0,'QLD Oct 2021'!M12=""&gt;0),IF(($C$5*F18/'QLD Oct 2021'!AR12&lt;'QLD Oct 2021'!L12),(0),($C$5*F18/'QLD Oct 2021'!AR12-'QLD Oct 2021'!L12)*'QLD Oct 2021'!AD12/100)*'QLD Oct 2021'!AR12,0)))))</f>
        <v>0</v>
      </c>
      <c r="S18" s="298">
        <f t="shared" ref="S18" si="22">SUM(G18:R18)</f>
        <v>3190.0000000000009</v>
      </c>
      <c r="T18" s="299">
        <f t="shared" si="5"/>
        <v>3427.2500000000009</v>
      </c>
      <c r="U18" s="300">
        <f t="shared" si="6"/>
        <v>3769.9750000000013</v>
      </c>
      <c r="V18" s="114">
        <f>'QLD Oct 2021'!AT12</f>
        <v>0</v>
      </c>
      <c r="W18" s="114">
        <f>'QLD Oct 2021'!AU12</f>
        <v>0</v>
      </c>
      <c r="X18" s="114">
        <f>'QLD Oct 2021'!AV12</f>
        <v>0</v>
      </c>
      <c r="Y18" s="114">
        <f>'QLD Oct 2021'!AW12</f>
        <v>0</v>
      </c>
      <c r="Z18" s="301" t="str">
        <f t="shared" si="7"/>
        <v>No discount</v>
      </c>
      <c r="AA18" s="301" t="str">
        <f t="shared" si="8"/>
        <v>Exclusive</v>
      </c>
      <c r="AB18" s="299">
        <f t="shared" si="0"/>
        <v>3427.2500000000009</v>
      </c>
      <c r="AC18" s="299">
        <f t="shared" si="1"/>
        <v>3427.2500000000009</v>
      </c>
      <c r="AD18" s="302">
        <f t="shared" si="2"/>
        <v>3769.9750000000013</v>
      </c>
      <c r="AE18" s="302">
        <f t="shared" si="2"/>
        <v>3769.9750000000013</v>
      </c>
      <c r="AF18" s="303">
        <f>'QLD Oct 2021'!BF12</f>
        <v>0</v>
      </c>
      <c r="AG18" s="121" t="str">
        <f>'QLD Oct 2021'!BG12</f>
        <v>n</v>
      </c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</row>
    <row r="19" spans="1:48" ht="20" customHeight="1" thickBot="1" x14ac:dyDescent="0.25">
      <c r="A19" s="341"/>
      <c r="B19" s="315" t="str">
        <f>'QLD Oct 2021'!F13</f>
        <v>Discover Energy</v>
      </c>
      <c r="C19" s="208" t="str">
        <f>'QLD Oct 2021'!G13</f>
        <v>Business Gas Budget</v>
      </c>
      <c r="D19" s="316">
        <f>365*'QLD Oct 2021'!H13/100</f>
        <v>226.3</v>
      </c>
      <c r="E19" s="317">
        <f>IF('QLD Oct 2021'!AQ13=3,0.5,IF('QLD Oct 2021'!AQ13=2,0.33,0))</f>
        <v>0.5</v>
      </c>
      <c r="F19" s="317">
        <f t="shared" ref="F19" si="23">1-E19</f>
        <v>0.5</v>
      </c>
      <c r="G19" s="316">
        <f>IF('QLD Oct 2021'!K13="",($C$5*E19/'QLD Oct 2021'!AQ13*'QLD Oct 2021'!W13/100)*'QLD Oct 2021'!AQ13,IF($C$5*E19/'QLD Oct 2021'!AQ13&gt;='QLD Oct 2021'!L13,('QLD Oct 2021'!L13*'QLD Oct 2021'!W13/100)*'QLD Oct 2021'!AQ13,($C$5*E19/'QLD Oct 2021'!AQ13*'QLD Oct 2021'!W13/100)*'QLD Oct 2021'!AQ13))</f>
        <v>1374.5454545454545</v>
      </c>
      <c r="H19" s="316">
        <f>IF(AND('QLD Oct 2021'!L13&gt;0,'QLD Oct 2021'!M13&gt;0),IF($C$5*E19/'QLD Oct 2021'!AQ13&lt;'QLD Oct 2021'!L13,0,IF(($C$5*E19/'QLD Oct 2021'!AQ13-'QLD Oct 2021'!L13)&lt;=('QLD Oct 2021'!M13+'QLD Oct 2021'!L13),((($C$5*E19/'QLD Oct 2021'!AQ13-'QLD Oct 2021'!L13)*'QLD Oct 2021'!X13/100))*'QLD Oct 2021'!AQ13,((('QLD Oct 2021'!M13)*'QLD Oct 2021'!X13/100)*'QLD Oct 2021'!AQ13))),0)</f>
        <v>490.00000000000011</v>
      </c>
      <c r="I19" s="316">
        <f>IF(AND('QLD Oct 2021'!M13&gt;0,'QLD Oct 2021'!N13&gt;0),IF($C$5*E19/'QLD Oct 2021'!AQ13&lt;('QLD Oct 2021'!L13+'QLD Oct 2021'!M13),0,IF(($C$5*E19/'QLD Oct 2021'!AQ13-'QLD Oct 2021'!L13+'QLD Oct 2021'!M13)&lt;=('QLD Oct 2021'!L13+'QLD Oct 2021'!M13+'QLD Oct 2021'!N13),((($C$5*E19/'QLD Oct 2021'!AQ13-('QLD Oct 2021'!L13+'QLD Oct 2021'!M13))*'QLD Oct 2021'!Y13/100))*'QLD Oct 2021'!AQ13,('QLD Oct 2021'!N13*'QLD Oct 2021'!Y13/100)*'QLD Oct 2021'!AQ13)),0)</f>
        <v>0</v>
      </c>
      <c r="J19" s="316">
        <f>IF(AND('QLD Oct 2021'!N13&gt;0,'QLD Oct 2021'!O13&gt;0),IF($C$5*E19/'QLD Oct 2021'!AQ13&lt;('QLD Oct 2021'!L13+'QLD Oct 2021'!M13+'QLD Oct 2021'!N13),0,IF(($C$5*E19/'QLD Oct 2021'!AQ13-'QLD Oct 2021'!L13+'QLD Oct 2021'!M13+'QLD Oct 2021'!N13)&lt;=('QLD Oct 2021'!L13+'QLD Oct 2021'!M13+'QLD Oct 2021'!N13+'QLD Oct 2021'!O13),(($C$5*E19/'QLD Oct 2021'!AQ13-('QLD Oct 2021'!L13+'QLD Oct 2021'!M13+'QLD Oct 2021'!N13))*'QLD Oct 2021'!Z13/100)*'QLD Oct 2021'!AQ13,('QLD Oct 2021'!O13*'QLD Oct 2021'!Z13/100)*'QLD Oct 2021'!AQ13)),0)</f>
        <v>0</v>
      </c>
      <c r="K19" s="316">
        <f>IF(AND('QLD Oct 2021'!O13&gt;0,'QLD Oct 2021'!P13&gt;0),IF($C$5*E19/'QLD Oct 2021'!AQ13&lt;('QLD Oct 2021'!L13+'QLD Oct 2021'!M13+'QLD Oct 2021'!N13+'QLD Oct 2021'!O13),0,IF(($C$5*E19/'QLD Oct 2021'!AQ13-'QLD Oct 2021'!L13+'QLD Oct 2021'!M13+'QLD Oct 2021'!N13+'QLD Oct 2021'!O13)&lt;=('QLD Oct 2021'!L13+'QLD Oct 2021'!M13+'QLD Oct 2021'!N13+'QLD Oct 2021'!O13+'QLD Oct 2021'!P13),(($C$5*E19/'QLD Oct 2021'!AQ13-('QLD Oct 2021'!L13+'QLD Oct 2021'!M13+'QLD Oct 2021'!N13+'QLD Oct 2021'!O13))*'QLD Oct 2021'!AA13/100)*'QLD Oct 2021'!AQ13,('QLD Oct 2021'!P13*'QLD Oct 2021'!AA13/100)*'QLD Oct 2021'!AQ13)),0)</f>
        <v>0</v>
      </c>
      <c r="L19" s="316">
        <f>IF(AND('QLD Oct 2021'!P13&gt;0,'QLD Oct 2021'!O13&gt;0),IF(($C$5*E19/'QLD Oct 2021'!AQ13&lt;SUM('QLD Oct 2021'!L13:P13)),(0),($C$5*E19/'QLD Oct 2021'!AQ13-SUM('QLD Oct 2021'!L13:P13))*'QLD Oct 2021'!AB13/100)* 'QLD Oct 2021'!AQ13,IF(AND('QLD Oct 2021'!O13&gt;0,'QLD Oct 2021'!P13=""),IF(($C$5*E19/'QLD Oct 2021'!AQ13&lt; SUM('QLD Oct 2021'!L13:O13)),(0),($C$5*E19/'QLD Oct 2021'!AQ13-SUM('QLD Oct 2021'!L13:O13))*'QLD Oct 2021'!AA13/100)* 'QLD Oct 2021'!AQ13,IF(AND('QLD Oct 2021'!N13&gt;0,'QLD Oct 2021'!O13=""),IF(($C$5*E19/'QLD Oct 2021'!AQ13&lt; SUM('QLD Oct 2021'!L13:N13)),(0),($C$5*E19/'QLD Oct 2021'!AQ13-SUM('QLD Oct 2021'!L13:N13))*'QLD Oct 2021'!Z13/100)* 'QLD Oct 2021'!AQ13,IF(AND('QLD Oct 2021'!M13&gt;0,'QLD Oct 2021'!N13=""),IF(($C$5*E19/'QLD Oct 2021'!AQ13&lt;'QLD Oct 2021'!M13+'QLD Oct 2021'!L13),(0),(($C$5*E19/'QLD Oct 2021'!AQ13-('QLD Oct 2021'!M13+'QLD Oct 2021'!L13))*'QLD Oct 2021'!Y13/100))*'QLD Oct 2021'!AQ13,IF(AND('QLD Oct 2021'!L13&gt;0,'QLD Oct 2021'!M13=""&gt;0),IF(($C$5*E19/'QLD Oct 2021'!AQ13&lt;'QLD Oct 2021'!L13),(0),($C$5*E19/'QLD Oct 2021'!AQ13-'QLD Oct 2021'!L13)*'QLD Oct 2021'!X13/100)*'QLD Oct 2021'!AQ13,0)))))</f>
        <v>0</v>
      </c>
      <c r="M19" s="316">
        <f>IF('QLD Oct 2021'!K13="",($C$5*F19/'QLD Oct 2021'!AR13*'QLD Oct 2021'!AC13/100)*'QLD Oct 2021'!AR13,IF($C$5*F19/'QLD Oct 2021'!AR13&gt;='QLD Oct 2021'!L13,('QLD Oct 2021'!L13*'QLD Oct 2021'!AC13/100)*'QLD Oct 2021'!AR13,($C$5*F19/'QLD Oct 2021'!AR13*'QLD Oct 2021'!AC13/100)*'QLD Oct 2021'!AR13))</f>
        <v>1374.5454545454545</v>
      </c>
      <c r="N19" s="316">
        <f>IF(AND('QLD Oct 2021'!L13&gt;0,'QLD Oct 2021'!M13&gt;0),IF($C$5*F19/'QLD Oct 2021'!AR13&lt;'QLD Oct 2021'!L13,0,IF(($C$5*F19/'QLD Oct 2021'!AR13-'QLD Oct 2021'!L13)&lt;=('QLD Oct 2021'!M13+'QLD Oct 2021'!L13),((($C$5*F19/'QLD Oct 2021'!AR13-'QLD Oct 2021'!L13)*'QLD Oct 2021'!AD13/100))*'QLD Oct 2021'!AR13,((('QLD Oct 2021'!M13)*'QLD Oct 2021'!AD13/100)*'QLD Oct 2021'!AR13))),0)</f>
        <v>490.00000000000011</v>
      </c>
      <c r="O19" s="316">
        <f>IF(AND('QLD Oct 2021'!M13&gt;0,'QLD Oct 2021'!N13&gt;0),IF($C$5*F19/'QLD Oct 2021'!AR13&lt;('QLD Oct 2021'!L13+'QLD Oct 2021'!M13),0,IF(($C$5*F19/'QLD Oct 2021'!AR13-'QLD Oct 2021'!L13+'QLD Oct 2021'!M13)&lt;=('QLD Oct 2021'!L13+'QLD Oct 2021'!M13+'QLD Oct 2021'!N13),((($C$5*F19/'QLD Oct 2021'!AR13-('QLD Oct 2021'!L13+'QLD Oct 2021'!M13))*'QLD Oct 2021'!AE13/100))*'QLD Oct 2021'!AR13,('QLD Oct 2021'!N13*'QLD Oct 2021'!AE13/100)*'QLD Oct 2021'!AR13)),0)</f>
        <v>0</v>
      </c>
      <c r="P19" s="316">
        <f>IF(AND('QLD Oct 2021'!N13&gt;0,'QLD Oct 2021'!O13&gt;0),IF($C$5*F19/'QLD Oct 2021'!AR13&lt;('QLD Oct 2021'!L13+'QLD Oct 2021'!M13+'QLD Oct 2021'!N13),0,IF(($C$5*F19/'QLD Oct 2021'!AR13-'QLD Oct 2021'!L13+'QLD Oct 2021'!M13+'QLD Oct 2021'!N13)&lt;=('QLD Oct 2021'!L13+'QLD Oct 2021'!M13+'QLD Oct 2021'!N13+'QLD Oct 2021'!O13),(($C$5*F19/'QLD Oct 2021'!AR13-('QLD Oct 2021'!L13+'QLD Oct 2021'!M13+'QLD Oct 2021'!N13))*'QLD Oct 2021'!AF13/100)*'QLD Oct 2021'!AR13,('QLD Oct 2021'!O13*'QLD Oct 2021'!AF13/100)*'QLD Oct 2021'!AR13)),0)</f>
        <v>0</v>
      </c>
      <c r="Q19" s="316">
        <f>IF(AND('QLD Oct 2021'!P13&gt;0,'QLD Oct 2021'!P13&gt;0),IF($C$5*F19/'QLD Oct 2021'!AR13&lt;('QLD Oct 2021'!L13+'QLD Oct 2021'!M13+'QLD Oct 2021'!N13+'QLD Oct 2021'!O13),0,IF(($C$5*F19/'QLD Oct 2021'!AR13-'QLD Oct 2021'!L13+'QLD Oct 2021'!M13+'QLD Oct 2021'!N13+'QLD Oct 2021'!O13)&lt;=('QLD Oct 2021'!L13+'QLD Oct 2021'!M13+'QLD Oct 2021'!N13+'QLD Oct 2021'!O13+'QLD Oct 2021'!P13),(($C$5*F19/'QLD Oct 2021'!AR13-('QLD Oct 2021'!L13+'QLD Oct 2021'!M13+'QLD Oct 2021'!N13+'QLD Oct 2021'!O13))*'QLD Oct 2021'!AG13/100)*'QLD Oct 2021'!AR13,('QLD Oct 2021'!P13*'QLD Oct 2021'!AG13/100)*'QLD Oct 2021'!AR13)),0)</f>
        <v>0</v>
      </c>
      <c r="R19" s="316">
        <f>IF(AND('QLD Oct 2021'!P13&gt;0,'QLD Oct 2021'!O13&gt;0),IF(($C$5*F19/'QLD Oct 2021'!AR13&lt;SUM('QLD Oct 2021'!L13:P13)),(0),($C$5*F19/'QLD Oct 2021'!AR13-SUM('QLD Oct 2021'!L13:P13))*'QLD Oct 2021'!AB13/100)* 'QLD Oct 2021'!AR13,IF(AND('QLD Oct 2021'!O13&gt;0,'QLD Oct 2021'!P13=""),IF(($C$5*F19/'QLD Oct 2021'!AR13&lt; SUM('QLD Oct 2021'!L13:O13)),(0),($C$5*F19/'QLD Oct 2021'!AR13-SUM('QLD Oct 2021'!L13:O13))*'QLD Oct 2021'!AG13/100)* 'QLD Oct 2021'!AR13,IF(AND('QLD Oct 2021'!N13&gt;0,'QLD Oct 2021'!O13=""),IF(($C$5*F19/'QLD Oct 2021'!AR13&lt; SUM('QLD Oct 2021'!L13:N13)),(0),($C$5*F19/'QLD Oct 2021'!AR13-SUM('QLD Oct 2021'!L13:N13))*'QLD Oct 2021'!AF13/100)* 'QLD Oct 2021'!AR13,IF(AND('QLD Oct 2021'!M13&gt;0,'QLD Oct 2021'!N13=""),IF(($C$5*F19/'QLD Oct 2021'!AR13&lt;'QLD Oct 2021'!M13+'QLD Oct 2021'!L13),(0),(($C$5*F19/'QLD Oct 2021'!AR13-('QLD Oct 2021'!M13+'QLD Oct 2021'!L13))*'QLD Oct 2021'!AE13/100))*'QLD Oct 2021'!AR13,IF(AND('QLD Oct 2021'!L13&gt;0,'QLD Oct 2021'!M13=""&gt;0),IF(($C$5*F19/'QLD Oct 2021'!AR13&lt;'QLD Oct 2021'!L13),(0),($C$5*F19/'QLD Oct 2021'!AR13-'QLD Oct 2021'!L13)*'QLD Oct 2021'!AD13/100)*'QLD Oct 2021'!AR13,0)))))</f>
        <v>0</v>
      </c>
      <c r="S19" s="318">
        <f t="shared" ref="S19" si="24">SUM(G19:R19)</f>
        <v>3729.090909090909</v>
      </c>
      <c r="T19" s="229">
        <f t="shared" ref="T19" si="25">S19+D19</f>
        <v>3955.3909090909092</v>
      </c>
      <c r="U19" s="319">
        <f t="shared" ref="U19" si="26">T19*1.1</f>
        <v>4350.93</v>
      </c>
      <c r="V19" s="122">
        <f>'QLD Oct 2021'!AT13</f>
        <v>0</v>
      </c>
      <c r="W19" s="122">
        <f>'QLD Oct 2021'!AU13</f>
        <v>5</v>
      </c>
      <c r="X19" s="122">
        <f>'QLD Oct 2021'!AV13</f>
        <v>0</v>
      </c>
      <c r="Y19" s="122">
        <f>'QLD Oct 2021'!AW13</f>
        <v>0</v>
      </c>
      <c r="Z19" s="320" t="str">
        <f t="shared" ref="Z19" si="27">IF(SUM(V19:Y19)=0,"No discount",IF(V19&gt;0,"Guaranteed off bill",IF(W19&gt;0,"Guaranteed off usage",IF(X19&gt;0,"Pay-on-time off bill","Pay-on-time off usage"))))</f>
        <v>Guaranteed off usage</v>
      </c>
      <c r="AA19" s="320" t="str">
        <f t="shared" ref="AA19" si="28">IF(OR(B19="Origin Energy",B19="Red Energy",B19="Powershop"),"Inclusive","Exclusive")</f>
        <v>Exclusive</v>
      </c>
      <c r="AB19" s="229">
        <f t="shared" ref="AB19" si="29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3768.9363636363637</v>
      </c>
      <c r="AC19" s="229">
        <f t="shared" ref="AC19" si="30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3768.9363636363637</v>
      </c>
      <c r="AD19" s="321">
        <f t="shared" ref="AD19" si="31">AB19*1.1</f>
        <v>4145.8300000000008</v>
      </c>
      <c r="AE19" s="321">
        <f t="shared" ref="AE19" si="32">AC19*1.1</f>
        <v>4145.8300000000008</v>
      </c>
      <c r="AF19" s="322">
        <f>'QLD Oct 2021'!BF13</f>
        <v>0</v>
      </c>
      <c r="AG19" s="129" t="str">
        <f>'QLD Oct 2021'!BG13</f>
        <v>n</v>
      </c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</row>
    <row r="20" spans="1:48" ht="20" customHeight="1" thickTop="1" x14ac:dyDescent="0.2">
      <c r="A20" s="343" t="str">
        <f>'QLD Oct 2021'!D14</f>
        <v>Envestra Northern</v>
      </c>
      <c r="B20" s="207" t="str">
        <f>'QLD Oct 2021'!F14</f>
        <v>Origin Energy</v>
      </c>
      <c r="C20" s="207" t="str">
        <f>'QLD Oct 2021'!G14</f>
        <v>Business Go</v>
      </c>
      <c r="D20" s="296">
        <f>365*'QLD Oct 2021'!H14/100</f>
        <v>235.92272727272723</v>
      </c>
      <c r="E20" s="297">
        <f>IF('QLD Oct 2021'!AQ14=3,0.5,IF('QLD Oct 2021'!AQ14=2,0.33,0))</f>
        <v>0.5</v>
      </c>
      <c r="F20" s="297">
        <f t="shared" si="3"/>
        <v>0.5</v>
      </c>
      <c r="G20" s="296">
        <f>IF('QLD Oct 2021'!K14="",($C$5*E20/'QLD Oct 2021'!AQ14*'QLD Oct 2021'!W14/100)*'QLD Oct 2021'!AQ14,IF($C$5*E20/'QLD Oct 2021'!AQ14&gt;='QLD Oct 2021'!L14,('QLD Oct 2021'!L14*'QLD Oct 2021'!W14/100)*'QLD Oct 2021'!AQ14,($C$5*E20/'QLD Oct 2021'!AQ14*'QLD Oct 2021'!W14/100)*'QLD Oct 2021'!AQ14))</f>
        <v>1338.5454545454545</v>
      </c>
      <c r="H20" s="296">
        <f>IF(AND('QLD Oct 2021'!L14&gt;0,'QLD Oct 2021'!M14&gt;0),IF($C$5*E20/'QLD Oct 2021'!AQ14&lt;'QLD Oct 2021'!L14,0,IF(($C$5*E20/'QLD Oct 2021'!AQ14-'QLD Oct 2021'!L14)&lt;=('QLD Oct 2021'!M14+'QLD Oct 2021'!L14),((($C$5*E20/'QLD Oct 2021'!AQ14-'QLD Oct 2021'!L14)*'QLD Oct 2021'!X14/100))*'QLD Oct 2021'!AQ14,((('QLD Oct 2021'!M14)*'QLD Oct 2021'!X14/100)*'QLD Oct 2021'!AQ14))),0)</f>
        <v>458.18181818181824</v>
      </c>
      <c r="I20" s="296">
        <f>IF(AND('QLD Oct 2021'!M14&gt;0,'QLD Oct 2021'!N14&gt;0),IF($C$5*E20/'QLD Oct 2021'!AQ14&lt;('QLD Oct 2021'!L14+'QLD Oct 2021'!M14),0,IF(($C$5*E20/'QLD Oct 2021'!AQ14-'QLD Oct 2021'!L14+'QLD Oct 2021'!M14)&lt;=('QLD Oct 2021'!L14+'QLD Oct 2021'!M14+'QLD Oct 2021'!N14),((($C$5*E20/'QLD Oct 2021'!AQ14-('QLD Oct 2021'!L14+'QLD Oct 2021'!M14))*'QLD Oct 2021'!Y14/100))*'QLD Oct 2021'!AQ14,('QLD Oct 2021'!N14*'QLD Oct 2021'!Y14/100)*'QLD Oct 2021'!AQ14)),0)</f>
        <v>0</v>
      </c>
      <c r="J20" s="296">
        <f>IF(AND('QLD Oct 2021'!N14&gt;0,'QLD Oct 2021'!O14&gt;0),IF($C$5*E20/'QLD Oct 2021'!AQ14&lt;('QLD Oct 2021'!L14+'QLD Oct 2021'!M14+'QLD Oct 2021'!N14),0,IF(($C$5*E20/'QLD Oct 2021'!AQ14-'QLD Oct 2021'!L14+'QLD Oct 2021'!M14+'QLD Oct 2021'!N14)&lt;=('QLD Oct 2021'!L14+'QLD Oct 2021'!M14+'QLD Oct 2021'!N14+'QLD Oct 2021'!O14),(($C$5*E20/'QLD Oct 2021'!AQ14-('QLD Oct 2021'!L14+'QLD Oct 2021'!M14+'QLD Oct 2021'!N14))*'QLD Oct 2021'!Z14/100)*'QLD Oct 2021'!AQ14,('QLD Oct 2021'!O14*'QLD Oct 2021'!Z14/100)*'QLD Oct 2021'!AQ14)),0)</f>
        <v>0</v>
      </c>
      <c r="K20" s="296">
        <f>IF(AND('QLD Oct 2021'!O14&gt;0,'QLD Oct 2021'!P14&gt;0),IF($C$5*E20/'QLD Oct 2021'!AQ14&lt;('QLD Oct 2021'!L14+'QLD Oct 2021'!M14+'QLD Oct 2021'!N14+'QLD Oct 2021'!O14),0,IF(($C$5*E20/'QLD Oct 2021'!AQ14-'QLD Oct 2021'!L14+'QLD Oct 2021'!M14+'QLD Oct 2021'!N14+'QLD Oct 2021'!O14)&lt;=('QLD Oct 2021'!L14+'QLD Oct 2021'!M14+'QLD Oct 2021'!N14+'QLD Oct 2021'!O14+'QLD Oct 2021'!P14),(($C$5*E20/'QLD Oct 2021'!AQ14-('QLD Oct 2021'!L14+'QLD Oct 2021'!M14+'QLD Oct 2021'!N14+'QLD Oct 2021'!O14))*'QLD Oct 2021'!AA14/100)*'QLD Oct 2021'!AQ14,('QLD Oct 2021'!P14*'QLD Oct 2021'!AA14/100)*'QLD Oct 2021'!AQ14)),0)</f>
        <v>0</v>
      </c>
      <c r="L20" s="296">
        <f>IF(AND('QLD Oct 2021'!P14&gt;0,'QLD Oct 2021'!O14&gt;0),IF(($C$5*E20/'QLD Oct 2021'!AQ14&lt;SUM('QLD Oct 2021'!L14:P14)),(0),($C$5*E20/'QLD Oct 2021'!AQ14-SUM('QLD Oct 2021'!L14:P14))*'QLD Oct 2021'!AB14/100)* 'QLD Oct 2021'!AQ14,IF(AND('QLD Oct 2021'!O14&gt;0,'QLD Oct 2021'!P14=""),IF(($C$5*E20/'QLD Oct 2021'!AQ14&lt; SUM('QLD Oct 2021'!L14:O14)),(0),($C$5*E20/'QLD Oct 2021'!AQ14-SUM('QLD Oct 2021'!L14:O14))*'QLD Oct 2021'!AA14/100)* 'QLD Oct 2021'!AQ14,IF(AND('QLD Oct 2021'!N14&gt;0,'QLD Oct 2021'!O14=""),IF(($C$5*E20/'QLD Oct 2021'!AQ14&lt; SUM('QLD Oct 2021'!L14:N14)),(0),($C$5*E20/'QLD Oct 2021'!AQ14-SUM('QLD Oct 2021'!L14:N14))*'QLD Oct 2021'!Z14/100)* 'QLD Oct 2021'!AQ14,IF(AND('QLD Oct 2021'!M14&gt;0,'QLD Oct 2021'!N14=""),IF(($C$5*E20/'QLD Oct 2021'!AQ14&lt;'QLD Oct 2021'!M14+'QLD Oct 2021'!L14),(0),(($C$5*E20/'QLD Oct 2021'!AQ14-('QLD Oct 2021'!M14+'QLD Oct 2021'!L14))*'QLD Oct 2021'!Y14/100))*'QLD Oct 2021'!AQ14,IF(AND('QLD Oct 2021'!L14&gt;0,'QLD Oct 2021'!M14=""&gt;0),IF(($C$5*E20/'QLD Oct 2021'!AQ14&lt;'QLD Oct 2021'!L14),(0),($C$5*E20/'QLD Oct 2021'!AQ14-'QLD Oct 2021'!L14)*'QLD Oct 2021'!X14/100)*'QLD Oct 2021'!AQ14,0)))))</f>
        <v>0</v>
      </c>
      <c r="M20" s="296">
        <f>IF('QLD Oct 2021'!K14="",($C$5*F20/'QLD Oct 2021'!AR14*'QLD Oct 2021'!AC14/100)*'QLD Oct 2021'!AR14,IF($C$5*F20/'QLD Oct 2021'!AR14&gt;='QLD Oct 2021'!L14,('QLD Oct 2021'!L14*'QLD Oct 2021'!AC14/100)*'QLD Oct 2021'!AR14,($C$5*F20/'QLD Oct 2021'!AR14*'QLD Oct 2021'!AC14/100)*'QLD Oct 2021'!AR14))</f>
        <v>1338.5454545454545</v>
      </c>
      <c r="N20" s="296">
        <f>IF(AND('QLD Oct 2021'!L14&gt;0,'QLD Oct 2021'!M14&gt;0),IF($C$5*F20/'QLD Oct 2021'!AR14&lt;'QLD Oct 2021'!L14,0,IF(($C$5*F20/'QLD Oct 2021'!AR14-'QLD Oct 2021'!L14)&lt;=('QLD Oct 2021'!M14+'QLD Oct 2021'!L14),((($C$5*F20/'QLD Oct 2021'!AR14-'QLD Oct 2021'!L14)*'QLD Oct 2021'!AD14/100))*'QLD Oct 2021'!AR14,((('QLD Oct 2021'!M14)*'QLD Oct 2021'!AD14/100)*'QLD Oct 2021'!AR14))),0)</f>
        <v>458.18181818181824</v>
      </c>
      <c r="O20" s="296">
        <f>IF(AND('QLD Oct 2021'!M14&gt;0,'QLD Oct 2021'!N14&gt;0),IF($C$5*F20/'QLD Oct 2021'!AR14&lt;('QLD Oct 2021'!L14+'QLD Oct 2021'!M14),0,IF(($C$5*F20/'QLD Oct 2021'!AR14-'QLD Oct 2021'!L14+'QLD Oct 2021'!M14)&lt;=('QLD Oct 2021'!L14+'QLD Oct 2021'!M14+'QLD Oct 2021'!N14),((($C$5*F20/'QLD Oct 2021'!AR14-('QLD Oct 2021'!L14+'QLD Oct 2021'!M14))*'QLD Oct 2021'!AE14/100))*'QLD Oct 2021'!AR14,('QLD Oct 2021'!N14*'QLD Oct 2021'!AE14/100)*'QLD Oct 2021'!AR14)),0)</f>
        <v>0</v>
      </c>
      <c r="P20" s="296">
        <f>IF(AND('QLD Oct 2021'!N14&gt;0,'QLD Oct 2021'!O14&gt;0),IF($C$5*F20/'QLD Oct 2021'!AR14&lt;('QLD Oct 2021'!L14+'QLD Oct 2021'!M14+'QLD Oct 2021'!N14),0,IF(($C$5*F20/'QLD Oct 2021'!AR14-'QLD Oct 2021'!L14+'QLD Oct 2021'!M14+'QLD Oct 2021'!N14)&lt;=('QLD Oct 2021'!L14+'QLD Oct 2021'!M14+'QLD Oct 2021'!N14+'QLD Oct 2021'!O14),(($C$5*F20/'QLD Oct 2021'!AR14-('QLD Oct 2021'!L14+'QLD Oct 2021'!M14+'QLD Oct 2021'!N14))*'QLD Oct 2021'!AF14/100)*'QLD Oct 2021'!AR14,('QLD Oct 2021'!O14*'QLD Oct 2021'!AF14/100)*'QLD Oct 2021'!AR14)),0)</f>
        <v>0</v>
      </c>
      <c r="Q20" s="296">
        <f>IF(AND('QLD Oct 2021'!P14&gt;0,'QLD Oct 2021'!P14&gt;0),IF($C$5*F20/'QLD Oct 2021'!AR14&lt;('QLD Oct 2021'!L14+'QLD Oct 2021'!M14+'QLD Oct 2021'!N14+'QLD Oct 2021'!O14),0,IF(($C$5*F20/'QLD Oct 2021'!AR14-'QLD Oct 2021'!L14+'QLD Oct 2021'!M14+'QLD Oct 2021'!N14+'QLD Oct 2021'!O14)&lt;=('QLD Oct 2021'!L14+'QLD Oct 2021'!M14+'QLD Oct 2021'!N14+'QLD Oct 2021'!O14+'QLD Oct 2021'!P14),(($C$5*F20/'QLD Oct 2021'!AR14-('QLD Oct 2021'!L14+'QLD Oct 2021'!M14+'QLD Oct 2021'!N14+'QLD Oct 2021'!O14))*'QLD Oct 2021'!AG14/100)*'QLD Oct 2021'!AR14,('QLD Oct 2021'!P14*'QLD Oct 2021'!AG14/100)*'QLD Oct 2021'!AR14)),0)</f>
        <v>0</v>
      </c>
      <c r="R20" s="296">
        <f>IF(AND('QLD Oct 2021'!P14&gt;0,'QLD Oct 2021'!O14&gt;0),IF(($C$5*F20/'QLD Oct 2021'!AR14&lt;SUM('QLD Oct 2021'!L14:P14)),(0),($C$5*F20/'QLD Oct 2021'!AR14-SUM('QLD Oct 2021'!L14:P14))*'QLD Oct 2021'!AB14/100)* 'QLD Oct 2021'!AR14,IF(AND('QLD Oct 2021'!O14&gt;0,'QLD Oct 2021'!P14=""),IF(($C$5*F20/'QLD Oct 2021'!AR14&lt; SUM('QLD Oct 2021'!L14:O14)),(0),($C$5*F20/'QLD Oct 2021'!AR14-SUM('QLD Oct 2021'!L14:O14))*'QLD Oct 2021'!AG14/100)* 'QLD Oct 2021'!AR14,IF(AND('QLD Oct 2021'!N14&gt;0,'QLD Oct 2021'!O14=""),IF(($C$5*F20/'QLD Oct 2021'!AR14&lt; SUM('QLD Oct 2021'!L14:N14)),(0),($C$5*F20/'QLD Oct 2021'!AR14-SUM('QLD Oct 2021'!L14:N14))*'QLD Oct 2021'!AF14/100)* 'QLD Oct 2021'!AR14,IF(AND('QLD Oct 2021'!M14&gt;0,'QLD Oct 2021'!N14=""),IF(($C$5*F20/'QLD Oct 2021'!AR14&lt;'QLD Oct 2021'!M14+'QLD Oct 2021'!L14),(0),(($C$5*F20/'QLD Oct 2021'!AR14-('QLD Oct 2021'!M14+'QLD Oct 2021'!L14))*'QLD Oct 2021'!AE14/100))*'QLD Oct 2021'!AR14,IF(AND('QLD Oct 2021'!L14&gt;0,'QLD Oct 2021'!M14=""&gt;0),IF(($C$5*F20/'QLD Oct 2021'!AR14&lt;'QLD Oct 2021'!L14),(0),($C$5*F20/'QLD Oct 2021'!AR14-'QLD Oct 2021'!L14)*'QLD Oct 2021'!AD14/100)*'QLD Oct 2021'!AR14,0)))))</f>
        <v>0</v>
      </c>
      <c r="S20" s="298">
        <f t="shared" si="4"/>
        <v>3593.454545454545</v>
      </c>
      <c r="T20" s="299">
        <f t="shared" si="5"/>
        <v>3829.3772727272722</v>
      </c>
      <c r="U20" s="300">
        <f t="shared" si="6"/>
        <v>4212.3149999999996</v>
      </c>
      <c r="V20" s="114">
        <f>'QLD Oct 2021'!AT14</f>
        <v>0</v>
      </c>
      <c r="W20" s="114">
        <f>'QLD Oct 2021'!AU14</f>
        <v>8</v>
      </c>
      <c r="X20" s="114">
        <f>'QLD Oct 2021'!AV14</f>
        <v>0</v>
      </c>
      <c r="Y20" s="114">
        <f>'QLD Oct 2021'!AW14</f>
        <v>0</v>
      </c>
      <c r="Z20" s="301" t="str">
        <f t="shared" si="7"/>
        <v>Guaranteed off usage</v>
      </c>
      <c r="AA20" s="301" t="str">
        <f t="shared" si="8"/>
        <v>Inclusive</v>
      </c>
      <c r="AB20" s="299">
        <f t="shared" si="0"/>
        <v>3541.9009090909085</v>
      </c>
      <c r="AC20" s="299">
        <f t="shared" si="1"/>
        <v>3541.9009090909085</v>
      </c>
      <c r="AD20" s="302">
        <f t="shared" si="2"/>
        <v>3896.0909999999994</v>
      </c>
      <c r="AE20" s="302">
        <f t="shared" si="2"/>
        <v>3896.0909999999994</v>
      </c>
      <c r="AF20" s="303">
        <f>'QLD Oct 2021'!BF14</f>
        <v>12</v>
      </c>
      <c r="AG20" s="121" t="str">
        <f>'QLD Oct 2021'!BG14</f>
        <v>y</v>
      </c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</row>
    <row r="21" spans="1:48" ht="20" customHeight="1" x14ac:dyDescent="0.2">
      <c r="A21" s="341"/>
      <c r="B21" s="207" t="str">
        <f>'QLD Oct 2021'!F15</f>
        <v>AGL</v>
      </c>
      <c r="C21" s="207" t="str">
        <f>'QLD Oct 2021'!G15</f>
        <v>Business Flexible Saver</v>
      </c>
      <c r="D21" s="296">
        <f>365*'QLD Oct 2021'!H15/100</f>
        <v>266.11818181818182</v>
      </c>
      <c r="E21" s="297">
        <f>IF('QLD Oct 2021'!AQ15=3,0.5,IF('QLD Oct 2021'!AQ15=2,0.33,0))</f>
        <v>0.5</v>
      </c>
      <c r="F21" s="297">
        <f t="shared" ref="F21:F23" si="33">1-E21</f>
        <v>0.5</v>
      </c>
      <c r="G21" s="296">
        <f>IF('QLD Oct 2021'!K15="",($C$5*E21/'QLD Oct 2021'!AQ15*'QLD Oct 2021'!W15/100)*'QLD Oct 2021'!AQ15,IF($C$5*E21/'QLD Oct 2021'!AQ15&gt;='QLD Oct 2021'!L15,('QLD Oct 2021'!L15*'QLD Oct 2021'!W15/100)*'QLD Oct 2021'!AQ15,($C$5*E21/'QLD Oct 2021'!AQ15*'QLD Oct 2021'!W15/100)*'QLD Oct 2021'!AQ15))</f>
        <v>1686.3636363636365</v>
      </c>
      <c r="H21" s="296">
        <f>IF(AND('QLD Oct 2021'!L15&gt;0,'QLD Oct 2021'!M15&gt;0),IF($C$5*E21/'QLD Oct 2021'!AQ15&lt;'QLD Oct 2021'!L15,0,IF(($C$5*E21/'QLD Oct 2021'!AQ15-'QLD Oct 2021'!L15)&lt;=('QLD Oct 2021'!M15+'QLD Oct 2021'!L15),((($C$5*E21/'QLD Oct 2021'!AQ15-'QLD Oct 2021'!L15)*'QLD Oct 2021'!X15/100))*'QLD Oct 2021'!AQ15,((('QLD Oct 2021'!M15)*'QLD Oct 2021'!X15/100)*'QLD Oct 2021'!AQ15))),0)</f>
        <v>0</v>
      </c>
      <c r="I21" s="296">
        <f>IF(AND('QLD Oct 2021'!M15&gt;0,'QLD Oct 2021'!N15&gt;0),IF($C$5*E21/'QLD Oct 2021'!AQ15&lt;('QLD Oct 2021'!L15+'QLD Oct 2021'!M15),0,IF(($C$5*E21/'QLD Oct 2021'!AQ15-'QLD Oct 2021'!L15+'QLD Oct 2021'!M15)&lt;=('QLD Oct 2021'!L15+'QLD Oct 2021'!M15+'QLD Oct 2021'!N15),((($C$5*E21/'QLD Oct 2021'!AQ15-('QLD Oct 2021'!L15+'QLD Oct 2021'!M15))*'QLD Oct 2021'!Y15/100))*'QLD Oct 2021'!AQ15,('QLD Oct 2021'!N15*'QLD Oct 2021'!Y15/100)*'QLD Oct 2021'!AQ15)),0)</f>
        <v>0</v>
      </c>
      <c r="J21" s="296">
        <f>IF(AND('QLD Oct 2021'!N15&gt;0,'QLD Oct 2021'!O15&gt;0),IF($C$5*E21/'QLD Oct 2021'!AQ15&lt;('QLD Oct 2021'!L15+'QLD Oct 2021'!M15+'QLD Oct 2021'!N15),0,IF(($C$5*E21/'QLD Oct 2021'!AQ15-'QLD Oct 2021'!L15+'QLD Oct 2021'!M15+'QLD Oct 2021'!N15)&lt;=('QLD Oct 2021'!L15+'QLD Oct 2021'!M15+'QLD Oct 2021'!N15+'QLD Oct 2021'!O15),(($C$5*E21/'QLD Oct 2021'!AQ15-('QLD Oct 2021'!L15+'QLD Oct 2021'!M15+'QLD Oct 2021'!N15))*'QLD Oct 2021'!Z15/100)*'QLD Oct 2021'!AQ15,('QLD Oct 2021'!O15*'QLD Oct 2021'!Z15/100)*'QLD Oct 2021'!AQ15)),0)</f>
        <v>0</v>
      </c>
      <c r="K21" s="296">
        <f>IF(AND('QLD Oct 2021'!O15&gt;0,'QLD Oct 2021'!P15&gt;0),IF($C$5*E21/'QLD Oct 2021'!AQ15&lt;('QLD Oct 2021'!L15+'QLD Oct 2021'!M15+'QLD Oct 2021'!N15+'QLD Oct 2021'!O15),0,IF(($C$5*E21/'QLD Oct 2021'!AQ15-'QLD Oct 2021'!L15+'QLD Oct 2021'!M15+'QLD Oct 2021'!N15+'QLD Oct 2021'!O15)&lt;=('QLD Oct 2021'!L15+'QLD Oct 2021'!M15+'QLD Oct 2021'!N15+'QLD Oct 2021'!O15+'QLD Oct 2021'!P15),(($C$5*E21/'QLD Oct 2021'!AQ15-('QLD Oct 2021'!L15+'QLD Oct 2021'!M15+'QLD Oct 2021'!N15+'QLD Oct 2021'!O15))*'QLD Oct 2021'!AA15/100)*'QLD Oct 2021'!AQ15,('QLD Oct 2021'!P15*'QLD Oct 2021'!AA15/100)*'QLD Oct 2021'!AQ15)),0)</f>
        <v>0</v>
      </c>
      <c r="L21" s="296">
        <f>IF(AND('QLD Oct 2021'!P15&gt;0,'QLD Oct 2021'!O15&gt;0),IF(($C$5*E21/'QLD Oct 2021'!AQ15&lt;SUM('QLD Oct 2021'!L15:P15)),(0),($C$5*E21/'QLD Oct 2021'!AQ15-SUM('QLD Oct 2021'!L15:P15))*'QLD Oct 2021'!AB15/100)* 'QLD Oct 2021'!AQ15,IF(AND('QLD Oct 2021'!O15&gt;0,'QLD Oct 2021'!P15=""),IF(($C$5*E21/'QLD Oct 2021'!AQ15&lt; SUM('QLD Oct 2021'!L15:O15)),(0),($C$5*E21/'QLD Oct 2021'!AQ15-SUM('QLD Oct 2021'!L15:O15))*'QLD Oct 2021'!AA15/100)* 'QLD Oct 2021'!AQ15,IF(AND('QLD Oct 2021'!N15&gt;0,'QLD Oct 2021'!O15=""),IF(($C$5*E21/'QLD Oct 2021'!AQ15&lt; SUM('QLD Oct 2021'!L15:N15)),(0),($C$5*E21/'QLD Oct 2021'!AQ15-SUM('QLD Oct 2021'!L15:N15))*'QLD Oct 2021'!Z15/100)* 'QLD Oct 2021'!AQ15,IF(AND('QLD Oct 2021'!M15&gt;0,'QLD Oct 2021'!N15=""),IF(($C$5*E21/'QLD Oct 2021'!AQ15&lt;'QLD Oct 2021'!M15+'QLD Oct 2021'!L15),(0),(($C$5*E21/'QLD Oct 2021'!AQ15-('QLD Oct 2021'!M15+'QLD Oct 2021'!L15))*'QLD Oct 2021'!Y15/100))*'QLD Oct 2021'!AQ15,IF(AND('QLD Oct 2021'!L15&gt;0,'QLD Oct 2021'!M15=""&gt;0),IF(($C$5*E21/'QLD Oct 2021'!AQ15&lt;'QLD Oct 2021'!L15),(0),($C$5*E21/'QLD Oct 2021'!AQ15-'QLD Oct 2021'!L15)*'QLD Oct 2021'!X15/100)*'QLD Oct 2021'!AQ15,0)))))</f>
        <v>0</v>
      </c>
      <c r="M21" s="296">
        <f>IF('QLD Oct 2021'!K15="",($C$5*F21/'QLD Oct 2021'!AR15*'QLD Oct 2021'!AC15/100)*'QLD Oct 2021'!AR15,IF($C$5*F21/'QLD Oct 2021'!AR15&gt;='QLD Oct 2021'!L15,('QLD Oct 2021'!L15*'QLD Oct 2021'!AC15/100)*'QLD Oct 2021'!AR15,($C$5*F21/'QLD Oct 2021'!AR15*'QLD Oct 2021'!AC15/100)*'QLD Oct 2021'!AR15))</f>
        <v>1686.3636363636365</v>
      </c>
      <c r="N21" s="296">
        <f>IF(AND('QLD Oct 2021'!L15&gt;0,'QLD Oct 2021'!M15&gt;0),IF($C$5*F21/'QLD Oct 2021'!AR15&lt;'QLD Oct 2021'!L15,0,IF(($C$5*F21/'QLD Oct 2021'!AR15-'QLD Oct 2021'!L15)&lt;=('QLD Oct 2021'!M15+'QLD Oct 2021'!L15),((($C$5*F21/'QLD Oct 2021'!AR15-'QLD Oct 2021'!L15)*'QLD Oct 2021'!AD15/100))*'QLD Oct 2021'!AR15,((('QLD Oct 2021'!M15)*'QLD Oct 2021'!AD15/100)*'QLD Oct 2021'!AR15))),0)</f>
        <v>0</v>
      </c>
      <c r="O21" s="296">
        <f>IF(AND('QLD Oct 2021'!M15&gt;0,'QLD Oct 2021'!N15&gt;0),IF($C$5*F21/'QLD Oct 2021'!AR15&lt;('QLD Oct 2021'!L15+'QLD Oct 2021'!M15),0,IF(($C$5*F21/'QLD Oct 2021'!AR15-'QLD Oct 2021'!L15+'QLD Oct 2021'!M15)&lt;=('QLD Oct 2021'!L15+'QLD Oct 2021'!M15+'QLD Oct 2021'!N15),((($C$5*F21/'QLD Oct 2021'!AR15-('QLD Oct 2021'!L15+'QLD Oct 2021'!M15))*'QLD Oct 2021'!AE15/100))*'QLD Oct 2021'!AR15,('QLD Oct 2021'!N15*'QLD Oct 2021'!AE15/100)*'QLD Oct 2021'!AR15)),0)</f>
        <v>0</v>
      </c>
      <c r="P21" s="296">
        <f>IF(AND('QLD Oct 2021'!N15&gt;0,'QLD Oct 2021'!O15&gt;0),IF($C$5*F21/'QLD Oct 2021'!AR15&lt;('QLD Oct 2021'!L15+'QLD Oct 2021'!M15+'QLD Oct 2021'!N15),0,IF(($C$5*F21/'QLD Oct 2021'!AR15-'QLD Oct 2021'!L15+'QLD Oct 2021'!M15+'QLD Oct 2021'!N15)&lt;=('QLD Oct 2021'!L15+'QLD Oct 2021'!M15+'QLD Oct 2021'!N15+'QLD Oct 2021'!O15),(($C$5*F21/'QLD Oct 2021'!AR15-('QLD Oct 2021'!L15+'QLD Oct 2021'!M15+'QLD Oct 2021'!N15))*'QLD Oct 2021'!AF15/100)*'QLD Oct 2021'!AR15,('QLD Oct 2021'!O15*'QLD Oct 2021'!AF15/100)*'QLD Oct 2021'!AR15)),0)</f>
        <v>0</v>
      </c>
      <c r="Q21" s="296">
        <f>IF(AND('QLD Oct 2021'!P15&gt;0,'QLD Oct 2021'!P15&gt;0),IF($C$5*F21/'QLD Oct 2021'!AR15&lt;('QLD Oct 2021'!L15+'QLD Oct 2021'!M15+'QLD Oct 2021'!N15+'QLD Oct 2021'!O15),0,IF(($C$5*F21/'QLD Oct 2021'!AR15-'QLD Oct 2021'!L15+'QLD Oct 2021'!M15+'QLD Oct 2021'!N15+'QLD Oct 2021'!O15)&lt;=('QLD Oct 2021'!L15+'QLD Oct 2021'!M15+'QLD Oct 2021'!N15+'QLD Oct 2021'!O15+'QLD Oct 2021'!P15),(($C$5*F21/'QLD Oct 2021'!AR15-('QLD Oct 2021'!L15+'QLD Oct 2021'!M15+'QLD Oct 2021'!N15+'QLD Oct 2021'!O15))*'QLD Oct 2021'!AG15/100)*'QLD Oct 2021'!AR15,('QLD Oct 2021'!P15*'QLD Oct 2021'!AG15/100)*'QLD Oct 2021'!AR15)),0)</f>
        <v>0</v>
      </c>
      <c r="R21" s="296">
        <f>IF(AND('QLD Oct 2021'!P15&gt;0,'QLD Oct 2021'!O15&gt;0),IF(($C$5*F21/'QLD Oct 2021'!AR15&lt;SUM('QLD Oct 2021'!L15:P15)),(0),($C$5*F21/'QLD Oct 2021'!AR15-SUM('QLD Oct 2021'!L15:P15))*'QLD Oct 2021'!AB15/100)* 'QLD Oct 2021'!AR15,IF(AND('QLD Oct 2021'!O15&gt;0,'QLD Oct 2021'!P15=""),IF(($C$5*F21/'QLD Oct 2021'!AR15&lt; SUM('QLD Oct 2021'!L15:O15)),(0),($C$5*F21/'QLD Oct 2021'!AR15-SUM('QLD Oct 2021'!L15:O15))*'QLD Oct 2021'!AG15/100)* 'QLD Oct 2021'!AR15,IF(AND('QLD Oct 2021'!N15&gt;0,'QLD Oct 2021'!O15=""),IF(($C$5*F21/'QLD Oct 2021'!AR15&lt; SUM('QLD Oct 2021'!L15:N15)),(0),($C$5*F21/'QLD Oct 2021'!AR15-SUM('QLD Oct 2021'!L15:N15))*'QLD Oct 2021'!AF15/100)* 'QLD Oct 2021'!AR15,IF(AND('QLD Oct 2021'!M15&gt;0,'QLD Oct 2021'!N15=""),IF(($C$5*F21/'QLD Oct 2021'!AR15&lt;'QLD Oct 2021'!M15+'QLD Oct 2021'!L15),(0),(($C$5*F21/'QLD Oct 2021'!AR15-('QLD Oct 2021'!M15+'QLD Oct 2021'!L15))*'QLD Oct 2021'!AE15/100))*'QLD Oct 2021'!AR15,IF(AND('QLD Oct 2021'!L15&gt;0,'QLD Oct 2021'!M15=""&gt;0),IF(($C$5*F21/'QLD Oct 2021'!AR15&lt;'QLD Oct 2021'!L15),(0),($C$5*F21/'QLD Oct 2021'!AR15-'QLD Oct 2021'!L15)*'QLD Oct 2021'!AD15/100)*'QLD Oct 2021'!AR15,0)))))</f>
        <v>0</v>
      </c>
      <c r="S21" s="298">
        <f t="shared" ref="S21:S23" si="34">SUM(G21:R21)</f>
        <v>3372.727272727273</v>
      </c>
      <c r="T21" s="299">
        <f t="shared" ref="T21:T23" si="35">S21+D21</f>
        <v>3638.8454545454547</v>
      </c>
      <c r="U21" s="300">
        <f t="shared" ref="U21:U23" si="36">T21*1.1</f>
        <v>4002.7300000000005</v>
      </c>
      <c r="V21" s="114">
        <f>'QLD Oct 2021'!AT15</f>
        <v>0</v>
      </c>
      <c r="W21" s="114">
        <f>'QLD Oct 2021'!AU15</f>
        <v>0</v>
      </c>
      <c r="X21" s="114">
        <f>'QLD Oct 2021'!AV15</f>
        <v>0</v>
      </c>
      <c r="Y21" s="114">
        <f>'QLD Oct 2021'!AW15</f>
        <v>0</v>
      </c>
      <c r="Z21" s="301" t="str">
        <f t="shared" ref="Z21:Z23" si="37">IF(SUM(V21:Y21)=0,"No discount",IF(V21&gt;0,"Guaranteed off bill",IF(W21&gt;0,"Guaranteed off usage",IF(X21&gt;0,"Pay-on-time off bill","Pay-on-time off usage"))))</f>
        <v>No discount</v>
      </c>
      <c r="AA21" s="301" t="str">
        <f t="shared" ref="AA21:AA23" si="38">IF(OR(B21="Origin Energy",B21="Red Energy",B21="Powershop"),"Inclusive","Exclusive")</f>
        <v>Exclusive</v>
      </c>
      <c r="AB21" s="299">
        <f t="shared" ref="AB21:AB23" si="39">IF(AND(Z21="Guaranteed off bill",AA21="Inclusive"),((T21*1.1)-((T21*1.1)*V21/100))/1.1,IF(AND(Z21="Guaranteed off usage",AA21="Inclusive"),((T21*1.1)-((S21*1.1)*W21/100))/1.1,IF(AND(Z21="Guaranteed off bill",AA21="Exclusive"),T21-(T21*V21/100),IF(AND(Z21="Guaranteed off usage",AA21="Exclusive"),T21-(S21*W21/100),IF(AA21="Inclusive",((T21*1.1))/1.1,T21)))))</f>
        <v>3638.8454545454547</v>
      </c>
      <c r="AC21" s="299">
        <f t="shared" ref="AC21:AC23" si="40">IF(AND(Z21="Pay-on-time off bill",AA21="Inclusive"),((AB21*1.1)-((AB21*1.1)*X21/100))/1.1,IF(AND(Z21="Pay-on-time off usage",AA21="Inclusive"),((AB21*1.1)-((S21*1.1)*Y21/100))/1.1,IF(AND(Z21="Pay-on-time off bill",AA21="Exclusive"),AB21-(AB21*X21/100),IF(AND(Z21="Pay-on-time off usage",AA21="Exclusive"),AB21-(S21*Y21/100),IF(AA21="Inclusive",((AB21*1.1))/1.1,AB21)))))</f>
        <v>3638.8454545454547</v>
      </c>
      <c r="AD21" s="302">
        <f t="shared" ref="AD21:AD23" si="41">AB21*1.1</f>
        <v>4002.7300000000005</v>
      </c>
      <c r="AE21" s="302">
        <f t="shared" ref="AE21:AE23" si="42">AC21*1.1</f>
        <v>4002.7300000000005</v>
      </c>
      <c r="AF21" s="303">
        <f>'QLD Oct 2021'!BF15</f>
        <v>0</v>
      </c>
      <c r="AG21" s="121" t="str">
        <f>'QLD Oct 2021'!BG15</f>
        <v>n</v>
      </c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</row>
    <row r="22" spans="1:48" ht="20" customHeight="1" x14ac:dyDescent="0.2">
      <c r="A22" s="341"/>
      <c r="B22" s="207" t="str">
        <f>'QLD Oct 2021'!F16</f>
        <v>Covau</v>
      </c>
      <c r="C22" s="207" t="str">
        <f>'QLD Oct 2021'!G16</f>
        <v>Freedom</v>
      </c>
      <c r="D22" s="296">
        <f>365*'QLD Oct 2021'!H16/100</f>
        <v>239.90454545454543</v>
      </c>
      <c r="E22" s="297">
        <f>IF('QLD Oct 2021'!AQ16=3,0.5,IF('QLD Oct 2021'!AQ16=2,0.33,0))</f>
        <v>0.5</v>
      </c>
      <c r="F22" s="297">
        <f t="shared" si="33"/>
        <v>0.5</v>
      </c>
      <c r="G22" s="296">
        <f>IF('QLD Oct 2021'!K16="",($C$5*E22/'QLD Oct 2021'!AQ16*'QLD Oct 2021'!W16/100)*'QLD Oct 2021'!AQ16,IF($C$5*E22/'QLD Oct 2021'!AQ16&gt;='QLD Oct 2021'!L16,('QLD Oct 2021'!L16*'QLD Oct 2021'!W16/100)*'QLD Oct 2021'!AQ16,($C$5*E22/'QLD Oct 2021'!AQ16*'QLD Oct 2021'!W16/100)*'QLD Oct 2021'!AQ16))</f>
        <v>1675.6363636363635</v>
      </c>
      <c r="H22" s="296">
        <f>IF(AND('QLD Oct 2021'!L16&gt;0,'QLD Oct 2021'!M16&gt;0),IF($C$5*E22/'QLD Oct 2021'!AQ16&lt;'QLD Oct 2021'!L16,0,IF(($C$5*E22/'QLD Oct 2021'!AQ16-'QLD Oct 2021'!L16)&lt;=('QLD Oct 2021'!M16+'QLD Oct 2021'!L16),((($C$5*E22/'QLD Oct 2021'!AQ16-'QLD Oct 2021'!L16)*'QLD Oct 2021'!X16/100))*'QLD Oct 2021'!AQ16,((('QLD Oct 2021'!M16)*'QLD Oct 2021'!X16/100)*'QLD Oct 2021'!AQ16))),0)</f>
        <v>574.00000000000011</v>
      </c>
      <c r="I22" s="296">
        <f>IF(AND('QLD Oct 2021'!M16&gt;0,'QLD Oct 2021'!N16&gt;0),IF($C$5*E22/'QLD Oct 2021'!AQ16&lt;('QLD Oct 2021'!L16+'QLD Oct 2021'!M16),0,IF(($C$5*E22/'QLD Oct 2021'!AQ16-'QLD Oct 2021'!L16+'QLD Oct 2021'!M16)&lt;=('QLD Oct 2021'!L16+'QLD Oct 2021'!M16+'QLD Oct 2021'!N16),((($C$5*E22/'QLD Oct 2021'!AQ16-('QLD Oct 2021'!L16+'QLD Oct 2021'!M16))*'QLD Oct 2021'!Y16/100))*'QLD Oct 2021'!AQ16,('QLD Oct 2021'!N16*'QLD Oct 2021'!Y16/100)*'QLD Oct 2021'!AQ16)),0)</f>
        <v>0</v>
      </c>
      <c r="J22" s="296">
        <f>IF(AND('QLD Oct 2021'!N16&gt;0,'QLD Oct 2021'!O16&gt;0),IF($C$5*E22/'QLD Oct 2021'!AQ16&lt;('QLD Oct 2021'!L16+'QLD Oct 2021'!M16+'QLD Oct 2021'!N16),0,IF(($C$5*E22/'QLD Oct 2021'!AQ16-'QLD Oct 2021'!L16+'QLD Oct 2021'!M16+'QLD Oct 2021'!N16)&lt;=('QLD Oct 2021'!L16+'QLD Oct 2021'!M16+'QLD Oct 2021'!N16+'QLD Oct 2021'!O16),(($C$5*E22/'QLD Oct 2021'!AQ16-('QLD Oct 2021'!L16+'QLD Oct 2021'!M16+'QLD Oct 2021'!N16))*'QLD Oct 2021'!Z16/100)*'QLD Oct 2021'!AQ16,('QLD Oct 2021'!O16*'QLD Oct 2021'!Z16/100)*'QLD Oct 2021'!AQ16)),0)</f>
        <v>0</v>
      </c>
      <c r="K22" s="296">
        <f>IF(AND('QLD Oct 2021'!O16&gt;0,'QLD Oct 2021'!P16&gt;0),IF($C$5*E22/'QLD Oct 2021'!AQ16&lt;('QLD Oct 2021'!L16+'QLD Oct 2021'!M16+'QLD Oct 2021'!N16+'QLD Oct 2021'!O16),0,IF(($C$5*E22/'QLD Oct 2021'!AQ16-'QLD Oct 2021'!L16+'QLD Oct 2021'!M16+'QLD Oct 2021'!N16+'QLD Oct 2021'!O16)&lt;=('QLD Oct 2021'!L16+'QLD Oct 2021'!M16+'QLD Oct 2021'!N16+'QLD Oct 2021'!O16+'QLD Oct 2021'!P16),(($C$5*E22/'QLD Oct 2021'!AQ16-('QLD Oct 2021'!L16+'QLD Oct 2021'!M16+'QLD Oct 2021'!N16+'QLD Oct 2021'!O16))*'QLD Oct 2021'!AA16/100)*'QLD Oct 2021'!AQ16,('QLD Oct 2021'!P16*'QLD Oct 2021'!AA16/100)*'QLD Oct 2021'!AQ16)),0)</f>
        <v>0</v>
      </c>
      <c r="L22" s="296">
        <f>IF(AND('QLD Oct 2021'!P16&gt;0,'QLD Oct 2021'!O16&gt;0),IF(($C$5*E22/'QLD Oct 2021'!AQ16&lt;SUM('QLD Oct 2021'!L16:P16)),(0),($C$5*E22/'QLD Oct 2021'!AQ16-SUM('QLD Oct 2021'!L16:P16))*'QLD Oct 2021'!AB16/100)* 'QLD Oct 2021'!AQ16,IF(AND('QLD Oct 2021'!O16&gt;0,'QLD Oct 2021'!P16=""),IF(($C$5*E22/'QLD Oct 2021'!AQ16&lt; SUM('QLD Oct 2021'!L16:O16)),(0),($C$5*E22/'QLD Oct 2021'!AQ16-SUM('QLD Oct 2021'!L16:O16))*'QLD Oct 2021'!AA16/100)* 'QLD Oct 2021'!AQ16,IF(AND('QLD Oct 2021'!N16&gt;0,'QLD Oct 2021'!O16=""),IF(($C$5*E22/'QLD Oct 2021'!AQ16&lt; SUM('QLD Oct 2021'!L16:N16)),(0),($C$5*E22/'QLD Oct 2021'!AQ16-SUM('QLD Oct 2021'!L16:N16))*'QLD Oct 2021'!Z16/100)* 'QLD Oct 2021'!AQ16,IF(AND('QLD Oct 2021'!M16&gt;0,'QLD Oct 2021'!N16=""),IF(($C$5*E22/'QLD Oct 2021'!AQ16&lt;'QLD Oct 2021'!M16+'QLD Oct 2021'!L16),(0),(($C$5*E22/'QLD Oct 2021'!AQ16-('QLD Oct 2021'!M16+'QLD Oct 2021'!L16))*'QLD Oct 2021'!Y16/100))*'QLD Oct 2021'!AQ16,IF(AND('QLD Oct 2021'!L16&gt;0,'QLD Oct 2021'!M16=""&gt;0),IF(($C$5*E22/'QLD Oct 2021'!AQ16&lt;'QLD Oct 2021'!L16),(0),($C$5*E22/'QLD Oct 2021'!AQ16-'QLD Oct 2021'!L16)*'QLD Oct 2021'!X16/100)*'QLD Oct 2021'!AQ16,0)))))</f>
        <v>0</v>
      </c>
      <c r="M22" s="296">
        <f>IF('QLD Oct 2021'!K16="",($C$5*F22/'QLD Oct 2021'!AR16*'QLD Oct 2021'!AC16/100)*'QLD Oct 2021'!AR16,IF($C$5*F22/'QLD Oct 2021'!AR16&gt;='QLD Oct 2021'!L16,('QLD Oct 2021'!L16*'QLD Oct 2021'!AC16/100)*'QLD Oct 2021'!AR16,($C$5*F22/'QLD Oct 2021'!AR16*'QLD Oct 2021'!AC16/100)*'QLD Oct 2021'!AR16))</f>
        <v>1675.6363636363635</v>
      </c>
      <c r="N22" s="296">
        <f>IF(AND('QLD Oct 2021'!L16&gt;0,'QLD Oct 2021'!M16&gt;0),IF($C$5*F22/'QLD Oct 2021'!AR16&lt;'QLD Oct 2021'!L16,0,IF(($C$5*F22/'QLD Oct 2021'!AR16-'QLD Oct 2021'!L16)&lt;=('QLD Oct 2021'!M16+'QLD Oct 2021'!L16),((($C$5*F22/'QLD Oct 2021'!AR16-'QLD Oct 2021'!L16)*'QLD Oct 2021'!AD16/100))*'QLD Oct 2021'!AR16,((('QLD Oct 2021'!M16)*'QLD Oct 2021'!AD16/100)*'QLD Oct 2021'!AR16))),0)</f>
        <v>574.00000000000011</v>
      </c>
      <c r="O22" s="296">
        <f>IF(AND('QLD Oct 2021'!M16&gt;0,'QLD Oct 2021'!N16&gt;0),IF($C$5*F22/'QLD Oct 2021'!AR16&lt;('QLD Oct 2021'!L16+'QLD Oct 2021'!M16),0,IF(($C$5*F22/'QLD Oct 2021'!AR16-'QLD Oct 2021'!L16+'QLD Oct 2021'!M16)&lt;=('QLD Oct 2021'!L16+'QLD Oct 2021'!M16+'QLD Oct 2021'!N16),((($C$5*F22/'QLD Oct 2021'!AR16-('QLD Oct 2021'!L16+'QLD Oct 2021'!M16))*'QLD Oct 2021'!AE16/100))*'QLD Oct 2021'!AR16,('QLD Oct 2021'!N16*'QLD Oct 2021'!AE16/100)*'QLD Oct 2021'!AR16)),0)</f>
        <v>0</v>
      </c>
      <c r="P22" s="296">
        <f>IF(AND('QLD Oct 2021'!N16&gt;0,'QLD Oct 2021'!O16&gt;0),IF($C$5*F22/'QLD Oct 2021'!AR16&lt;('QLD Oct 2021'!L16+'QLD Oct 2021'!M16+'QLD Oct 2021'!N16),0,IF(($C$5*F22/'QLD Oct 2021'!AR16-'QLD Oct 2021'!L16+'QLD Oct 2021'!M16+'QLD Oct 2021'!N16)&lt;=('QLD Oct 2021'!L16+'QLD Oct 2021'!M16+'QLD Oct 2021'!N16+'QLD Oct 2021'!O16),(($C$5*F22/'QLD Oct 2021'!AR16-('QLD Oct 2021'!L16+'QLD Oct 2021'!M16+'QLD Oct 2021'!N16))*'QLD Oct 2021'!AF16/100)*'QLD Oct 2021'!AR16,('QLD Oct 2021'!O16*'QLD Oct 2021'!AF16/100)*'QLD Oct 2021'!AR16)),0)</f>
        <v>0</v>
      </c>
      <c r="Q22" s="296">
        <f>IF(AND('QLD Oct 2021'!P16&gt;0,'QLD Oct 2021'!P16&gt;0),IF($C$5*F22/'QLD Oct 2021'!AR16&lt;('QLD Oct 2021'!L16+'QLD Oct 2021'!M16+'QLD Oct 2021'!N16+'QLD Oct 2021'!O16),0,IF(($C$5*F22/'QLD Oct 2021'!AR16-'QLD Oct 2021'!L16+'QLD Oct 2021'!M16+'QLD Oct 2021'!N16+'QLD Oct 2021'!O16)&lt;=('QLD Oct 2021'!L16+'QLD Oct 2021'!M16+'QLD Oct 2021'!N16+'QLD Oct 2021'!O16+'QLD Oct 2021'!P16),(($C$5*F22/'QLD Oct 2021'!AR16-('QLD Oct 2021'!L16+'QLD Oct 2021'!M16+'QLD Oct 2021'!N16+'QLD Oct 2021'!O16))*'QLD Oct 2021'!AG16/100)*'QLD Oct 2021'!AR16,('QLD Oct 2021'!P16*'QLD Oct 2021'!AG16/100)*'QLD Oct 2021'!AR16)),0)</f>
        <v>0</v>
      </c>
      <c r="R22" s="296">
        <f>IF(AND('QLD Oct 2021'!P16&gt;0,'QLD Oct 2021'!O16&gt;0),IF(($C$5*F22/'QLD Oct 2021'!AR16&lt;SUM('QLD Oct 2021'!L16:P16)),(0),($C$5*F22/'QLD Oct 2021'!AR16-SUM('QLD Oct 2021'!L16:P16))*'QLD Oct 2021'!AB16/100)* 'QLD Oct 2021'!AR16,IF(AND('QLD Oct 2021'!O16&gt;0,'QLD Oct 2021'!P16=""),IF(($C$5*F22/'QLD Oct 2021'!AR16&lt; SUM('QLD Oct 2021'!L16:O16)),(0),($C$5*F22/'QLD Oct 2021'!AR16-SUM('QLD Oct 2021'!L16:O16))*'QLD Oct 2021'!AG16/100)* 'QLD Oct 2021'!AR16,IF(AND('QLD Oct 2021'!N16&gt;0,'QLD Oct 2021'!O16=""),IF(($C$5*F22/'QLD Oct 2021'!AR16&lt; SUM('QLD Oct 2021'!L16:N16)),(0),($C$5*F22/'QLD Oct 2021'!AR16-SUM('QLD Oct 2021'!L16:N16))*'QLD Oct 2021'!AF16/100)* 'QLD Oct 2021'!AR16,IF(AND('QLD Oct 2021'!M16&gt;0,'QLD Oct 2021'!N16=""),IF(($C$5*F22/'QLD Oct 2021'!AR16&lt;'QLD Oct 2021'!M16+'QLD Oct 2021'!L16),(0),(($C$5*F22/'QLD Oct 2021'!AR16-('QLD Oct 2021'!M16+'QLD Oct 2021'!L16))*'QLD Oct 2021'!AE16/100))*'QLD Oct 2021'!AR16,IF(AND('QLD Oct 2021'!L16&gt;0,'QLD Oct 2021'!M16=""&gt;0),IF(($C$5*F22/'QLD Oct 2021'!AR16&lt;'QLD Oct 2021'!L16),(0),($C$5*F22/'QLD Oct 2021'!AR16-'QLD Oct 2021'!L16)*'QLD Oct 2021'!AD16/100)*'QLD Oct 2021'!AR16,0)))))</f>
        <v>0</v>
      </c>
      <c r="S22" s="298">
        <f t="shared" si="34"/>
        <v>4499.272727272727</v>
      </c>
      <c r="T22" s="299">
        <f t="shared" si="35"/>
        <v>4739.1772727272728</v>
      </c>
      <c r="U22" s="300">
        <f t="shared" si="36"/>
        <v>5213.0950000000003</v>
      </c>
      <c r="V22" s="114">
        <f>'QLD Oct 2021'!AT16</f>
        <v>0</v>
      </c>
      <c r="W22" s="114">
        <f>'QLD Oct 2021'!AU16</f>
        <v>15</v>
      </c>
      <c r="X22" s="114">
        <f>'QLD Oct 2021'!AV16</f>
        <v>0</v>
      </c>
      <c r="Y22" s="114">
        <f>'QLD Oct 2021'!AW16</f>
        <v>0</v>
      </c>
      <c r="Z22" s="301" t="str">
        <f t="shared" si="37"/>
        <v>Guaranteed off usage</v>
      </c>
      <c r="AA22" s="301" t="str">
        <f t="shared" si="38"/>
        <v>Exclusive</v>
      </c>
      <c r="AB22" s="299">
        <f t="shared" si="39"/>
        <v>4064.2863636363636</v>
      </c>
      <c r="AC22" s="299">
        <f t="shared" si="40"/>
        <v>4064.2863636363636</v>
      </c>
      <c r="AD22" s="302">
        <f t="shared" si="41"/>
        <v>4470.7150000000001</v>
      </c>
      <c r="AE22" s="302">
        <f t="shared" si="42"/>
        <v>4470.7150000000001</v>
      </c>
      <c r="AF22" s="303">
        <f>'QLD Oct 2021'!BF16</f>
        <v>0</v>
      </c>
      <c r="AG22" s="121" t="str">
        <f>'QLD Oct 2021'!BG16</f>
        <v>n</v>
      </c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</row>
    <row r="23" spans="1:48" ht="20" customHeight="1" thickBot="1" x14ac:dyDescent="0.25">
      <c r="A23" s="344"/>
      <c r="B23" s="315" t="str">
        <f>'QLD Oct 2021'!F17</f>
        <v>Alinta Energy</v>
      </c>
      <c r="C23" s="208" t="str">
        <f>'QLD Oct 2021'!G17</f>
        <v>Business Deal</v>
      </c>
      <c r="D23" s="316">
        <f>365*'QLD Oct 2021'!H17/100</f>
        <v>237.25</v>
      </c>
      <c r="E23" s="317">
        <f>IF('QLD Oct 2021'!AQ17=3,0.5,IF('QLD Oct 2021'!AQ17=2,0.33,0))</f>
        <v>0.5</v>
      </c>
      <c r="F23" s="317">
        <f t="shared" si="33"/>
        <v>0.5</v>
      </c>
      <c r="G23" s="316">
        <f>IF('QLD Oct 2021'!K17="",($C$5*E23/'QLD Oct 2021'!AQ17*'QLD Oct 2021'!W17/100)*'QLD Oct 2021'!AQ17,IF($C$5*E23/'QLD Oct 2021'!AQ17&gt;='QLD Oct 2021'!L17,('QLD Oct 2021'!L17*'QLD Oct 2021'!W17/100)*'QLD Oct 2021'!AQ17,($C$5*E23/'QLD Oct 2021'!AQ17*'QLD Oct 2021'!W17/100)*'QLD Oct 2021'!AQ17))</f>
        <v>1148.4000000000001</v>
      </c>
      <c r="H23" s="316">
        <f>IF(AND('QLD Oct 2021'!L17&gt;0,'QLD Oct 2021'!M17&gt;0),IF($C$5*E23/'QLD Oct 2021'!AQ17&lt;'QLD Oct 2021'!L17,0,IF(($C$5*E23/'QLD Oct 2021'!AQ17-'QLD Oct 2021'!L17)&lt;=('QLD Oct 2021'!M17+'QLD Oct 2021'!L17),((($C$5*E23/'QLD Oct 2021'!AQ17-'QLD Oct 2021'!L17)*'QLD Oct 2021'!X17/100))*'QLD Oct 2021'!AQ17,((('QLD Oct 2021'!M17)*'QLD Oct 2021'!X17/100)*'QLD Oct 2021'!AQ17))),0)</f>
        <v>446.60000000000014</v>
      </c>
      <c r="I23" s="316">
        <f>IF(AND('QLD Oct 2021'!M17&gt;0,'QLD Oct 2021'!N17&gt;0),IF($C$5*E23/'QLD Oct 2021'!AQ17&lt;('QLD Oct 2021'!L17+'QLD Oct 2021'!M17),0,IF(($C$5*E23/'QLD Oct 2021'!AQ17-'QLD Oct 2021'!L17+'QLD Oct 2021'!M17)&lt;=('QLD Oct 2021'!L17+'QLD Oct 2021'!M17+'QLD Oct 2021'!N17),((($C$5*E23/'QLD Oct 2021'!AQ17-('QLD Oct 2021'!L17+'QLD Oct 2021'!M17))*'QLD Oct 2021'!Y17/100))*'QLD Oct 2021'!AQ17,('QLD Oct 2021'!N17*'QLD Oct 2021'!Y17/100)*'QLD Oct 2021'!AQ17)),0)</f>
        <v>0</v>
      </c>
      <c r="J23" s="316">
        <f>IF(AND('QLD Oct 2021'!N17&gt;0,'QLD Oct 2021'!O17&gt;0),IF($C$5*E23/'QLD Oct 2021'!AQ17&lt;('QLD Oct 2021'!L17+'QLD Oct 2021'!M17+'QLD Oct 2021'!N17),0,IF(($C$5*E23/'QLD Oct 2021'!AQ17-'QLD Oct 2021'!L17+'QLD Oct 2021'!M17+'QLD Oct 2021'!N17)&lt;=('QLD Oct 2021'!L17+'QLD Oct 2021'!M17+'QLD Oct 2021'!N17+'QLD Oct 2021'!O17),(($C$5*E23/'QLD Oct 2021'!AQ17-('QLD Oct 2021'!L17+'QLD Oct 2021'!M17+'QLD Oct 2021'!N17))*'QLD Oct 2021'!Z17/100)*'QLD Oct 2021'!AQ17,('QLD Oct 2021'!O17*'QLD Oct 2021'!Z17/100)*'QLD Oct 2021'!AQ17)),0)</f>
        <v>0</v>
      </c>
      <c r="K23" s="316">
        <f>IF(AND('QLD Oct 2021'!O17&gt;0,'QLD Oct 2021'!P17&gt;0),IF($C$5*E23/'QLD Oct 2021'!AQ17&lt;('QLD Oct 2021'!L17+'QLD Oct 2021'!M17+'QLD Oct 2021'!N17+'QLD Oct 2021'!O17),0,IF(($C$5*E23/'QLD Oct 2021'!AQ17-'QLD Oct 2021'!L17+'QLD Oct 2021'!M17+'QLD Oct 2021'!N17+'QLD Oct 2021'!O17)&lt;=('QLD Oct 2021'!L17+'QLD Oct 2021'!M17+'QLD Oct 2021'!N17+'QLD Oct 2021'!O17+'QLD Oct 2021'!P17),(($C$5*E23/'QLD Oct 2021'!AQ17-('QLD Oct 2021'!L17+'QLD Oct 2021'!M17+'QLD Oct 2021'!N17+'QLD Oct 2021'!O17))*'QLD Oct 2021'!AA17/100)*'QLD Oct 2021'!AQ17,('QLD Oct 2021'!P17*'QLD Oct 2021'!AA17/100)*'QLD Oct 2021'!AQ17)),0)</f>
        <v>0</v>
      </c>
      <c r="L23" s="316">
        <f>IF(AND('QLD Oct 2021'!P17&gt;0,'QLD Oct 2021'!O17&gt;0),IF(($C$5*E23/'QLD Oct 2021'!AQ17&lt;SUM('QLD Oct 2021'!L17:P17)),(0),($C$5*E23/'QLD Oct 2021'!AQ17-SUM('QLD Oct 2021'!L17:P17))*'QLD Oct 2021'!AB17/100)* 'QLD Oct 2021'!AQ17,IF(AND('QLD Oct 2021'!O17&gt;0,'QLD Oct 2021'!P17=""),IF(($C$5*E23/'QLD Oct 2021'!AQ17&lt; SUM('QLD Oct 2021'!L17:O17)),(0),($C$5*E23/'QLD Oct 2021'!AQ17-SUM('QLD Oct 2021'!L17:O17))*'QLD Oct 2021'!AA17/100)* 'QLD Oct 2021'!AQ17,IF(AND('QLD Oct 2021'!N17&gt;0,'QLD Oct 2021'!O17=""),IF(($C$5*E23/'QLD Oct 2021'!AQ17&lt; SUM('QLD Oct 2021'!L17:N17)),(0),($C$5*E23/'QLD Oct 2021'!AQ17-SUM('QLD Oct 2021'!L17:N17))*'QLD Oct 2021'!Z17/100)* 'QLD Oct 2021'!AQ17,IF(AND('QLD Oct 2021'!M17&gt;0,'QLD Oct 2021'!N17=""),IF(($C$5*E23/'QLD Oct 2021'!AQ17&lt;'QLD Oct 2021'!M17+'QLD Oct 2021'!L17),(0),(($C$5*E23/'QLD Oct 2021'!AQ17-('QLD Oct 2021'!M17+'QLD Oct 2021'!L17))*'QLD Oct 2021'!Y17/100))*'QLD Oct 2021'!AQ17,IF(AND('QLD Oct 2021'!L17&gt;0,'QLD Oct 2021'!M17=""&gt;0),IF(($C$5*E23/'QLD Oct 2021'!AQ17&lt;'QLD Oct 2021'!L17),(0),($C$5*E23/'QLD Oct 2021'!AQ17-'QLD Oct 2021'!L17)*'QLD Oct 2021'!X17/100)*'QLD Oct 2021'!AQ17,0)))))</f>
        <v>0</v>
      </c>
      <c r="M23" s="316">
        <f>IF('QLD Oct 2021'!K17="",($C$5*F23/'QLD Oct 2021'!AR17*'QLD Oct 2021'!AC17/100)*'QLD Oct 2021'!AR17,IF($C$5*F23/'QLD Oct 2021'!AR17&gt;='QLD Oct 2021'!L17,('QLD Oct 2021'!L17*'QLD Oct 2021'!AC17/100)*'QLD Oct 2021'!AR17,($C$5*F23/'QLD Oct 2021'!AR17*'QLD Oct 2021'!AC17/100)*'QLD Oct 2021'!AR17))</f>
        <v>1148.4000000000001</v>
      </c>
      <c r="N23" s="316">
        <f>IF(AND('QLD Oct 2021'!L17&gt;0,'QLD Oct 2021'!M17&gt;0),IF($C$5*F23/'QLD Oct 2021'!AR17&lt;'QLD Oct 2021'!L17,0,IF(($C$5*F23/'QLD Oct 2021'!AR17-'QLD Oct 2021'!L17)&lt;=('QLD Oct 2021'!M17+'QLD Oct 2021'!L17),((($C$5*F23/'QLD Oct 2021'!AR17-'QLD Oct 2021'!L17)*'QLD Oct 2021'!AD17/100))*'QLD Oct 2021'!AR17,((('QLD Oct 2021'!M17)*'QLD Oct 2021'!AD17/100)*'QLD Oct 2021'!AR17))),0)</f>
        <v>446.60000000000014</v>
      </c>
      <c r="O23" s="316">
        <f>IF(AND('QLD Oct 2021'!M17&gt;0,'QLD Oct 2021'!N17&gt;0),IF($C$5*F23/'QLD Oct 2021'!AR17&lt;('QLD Oct 2021'!L17+'QLD Oct 2021'!M17),0,IF(($C$5*F23/'QLD Oct 2021'!AR17-'QLD Oct 2021'!L17+'QLD Oct 2021'!M17)&lt;=('QLD Oct 2021'!L17+'QLD Oct 2021'!M17+'QLD Oct 2021'!N17),((($C$5*F23/'QLD Oct 2021'!AR17-('QLD Oct 2021'!L17+'QLD Oct 2021'!M17))*'QLD Oct 2021'!AE17/100))*'QLD Oct 2021'!AR17,('QLD Oct 2021'!N17*'QLD Oct 2021'!AE17/100)*'QLD Oct 2021'!AR17)),0)</f>
        <v>0</v>
      </c>
      <c r="P23" s="316">
        <f>IF(AND('QLD Oct 2021'!N17&gt;0,'QLD Oct 2021'!O17&gt;0),IF($C$5*F23/'QLD Oct 2021'!AR17&lt;('QLD Oct 2021'!L17+'QLD Oct 2021'!M17+'QLD Oct 2021'!N17),0,IF(($C$5*F23/'QLD Oct 2021'!AR17-'QLD Oct 2021'!L17+'QLD Oct 2021'!M17+'QLD Oct 2021'!N17)&lt;=('QLD Oct 2021'!L17+'QLD Oct 2021'!M17+'QLD Oct 2021'!N17+'QLD Oct 2021'!O17),(($C$5*F23/'QLD Oct 2021'!AR17-('QLD Oct 2021'!L17+'QLD Oct 2021'!M17+'QLD Oct 2021'!N17))*'QLD Oct 2021'!AF17/100)*'QLD Oct 2021'!AR17,('QLD Oct 2021'!O17*'QLD Oct 2021'!AF17/100)*'QLD Oct 2021'!AR17)),0)</f>
        <v>0</v>
      </c>
      <c r="Q23" s="316">
        <f>IF(AND('QLD Oct 2021'!P17&gt;0,'QLD Oct 2021'!P17&gt;0),IF($C$5*F23/'QLD Oct 2021'!AR17&lt;('QLD Oct 2021'!L17+'QLD Oct 2021'!M17+'QLD Oct 2021'!N17+'QLD Oct 2021'!O17),0,IF(($C$5*F23/'QLD Oct 2021'!AR17-'QLD Oct 2021'!L17+'QLD Oct 2021'!M17+'QLD Oct 2021'!N17+'QLD Oct 2021'!O17)&lt;=('QLD Oct 2021'!L17+'QLD Oct 2021'!M17+'QLD Oct 2021'!N17+'QLD Oct 2021'!O17+'QLD Oct 2021'!P17),(($C$5*F23/'QLD Oct 2021'!AR17-('QLD Oct 2021'!L17+'QLD Oct 2021'!M17+'QLD Oct 2021'!N17+'QLD Oct 2021'!O17))*'QLD Oct 2021'!AG17/100)*'QLD Oct 2021'!AR17,('QLD Oct 2021'!P17*'QLD Oct 2021'!AG17/100)*'QLD Oct 2021'!AR17)),0)</f>
        <v>0</v>
      </c>
      <c r="R23" s="316">
        <f>IF(AND('QLD Oct 2021'!P17&gt;0,'QLD Oct 2021'!O17&gt;0),IF(($C$5*F23/'QLD Oct 2021'!AR17&lt;SUM('QLD Oct 2021'!L17:P17)),(0),($C$5*F23/'QLD Oct 2021'!AR17-SUM('QLD Oct 2021'!L17:P17))*'QLD Oct 2021'!AB17/100)* 'QLD Oct 2021'!AR17,IF(AND('QLD Oct 2021'!O17&gt;0,'QLD Oct 2021'!P17=""),IF(($C$5*F23/'QLD Oct 2021'!AR17&lt; SUM('QLD Oct 2021'!L17:O17)),(0),($C$5*F23/'QLD Oct 2021'!AR17-SUM('QLD Oct 2021'!L17:O17))*'QLD Oct 2021'!AG17/100)* 'QLD Oct 2021'!AR17,IF(AND('QLD Oct 2021'!N17&gt;0,'QLD Oct 2021'!O17=""),IF(($C$5*F23/'QLD Oct 2021'!AR17&lt; SUM('QLD Oct 2021'!L17:N17)),(0),($C$5*F23/'QLD Oct 2021'!AR17-SUM('QLD Oct 2021'!L17:N17))*'QLD Oct 2021'!AF17/100)* 'QLD Oct 2021'!AR17,IF(AND('QLD Oct 2021'!M17&gt;0,'QLD Oct 2021'!N17=""),IF(($C$5*F23/'QLD Oct 2021'!AR17&lt;'QLD Oct 2021'!M17+'QLD Oct 2021'!L17),(0),(($C$5*F23/'QLD Oct 2021'!AR17-('QLD Oct 2021'!M17+'QLD Oct 2021'!L17))*'QLD Oct 2021'!AE17/100))*'QLD Oct 2021'!AR17,IF(AND('QLD Oct 2021'!L17&gt;0,'QLD Oct 2021'!M17=""&gt;0),IF(($C$5*F23/'QLD Oct 2021'!AR17&lt;'QLD Oct 2021'!L17),(0),($C$5*F23/'QLD Oct 2021'!AR17-'QLD Oct 2021'!L17)*'QLD Oct 2021'!AD17/100)*'QLD Oct 2021'!AR17,0)))))</f>
        <v>0</v>
      </c>
      <c r="S23" s="318">
        <f t="shared" si="34"/>
        <v>3190.0000000000009</v>
      </c>
      <c r="T23" s="229">
        <f t="shared" si="35"/>
        <v>3427.2500000000009</v>
      </c>
      <c r="U23" s="319">
        <f t="shared" si="36"/>
        <v>3769.9750000000013</v>
      </c>
      <c r="V23" s="122">
        <f>'QLD Oct 2021'!AT17</f>
        <v>0</v>
      </c>
      <c r="W23" s="122">
        <f>'QLD Oct 2021'!AU17</f>
        <v>0</v>
      </c>
      <c r="X23" s="122">
        <f>'QLD Oct 2021'!AV17</f>
        <v>0</v>
      </c>
      <c r="Y23" s="122">
        <f>'QLD Oct 2021'!AW17</f>
        <v>0</v>
      </c>
      <c r="Z23" s="320" t="str">
        <f t="shared" si="37"/>
        <v>No discount</v>
      </c>
      <c r="AA23" s="320" t="str">
        <f t="shared" si="38"/>
        <v>Exclusive</v>
      </c>
      <c r="AB23" s="229">
        <f t="shared" si="39"/>
        <v>3427.2500000000009</v>
      </c>
      <c r="AC23" s="229">
        <f t="shared" si="40"/>
        <v>3427.2500000000009</v>
      </c>
      <c r="AD23" s="321">
        <f t="shared" si="41"/>
        <v>3769.9750000000013</v>
      </c>
      <c r="AE23" s="321">
        <f t="shared" si="42"/>
        <v>3769.9750000000013</v>
      </c>
      <c r="AF23" s="322">
        <f>'QLD Oct 2021'!BF17</f>
        <v>0</v>
      </c>
      <c r="AG23" s="129" t="str">
        <f>'QLD Oct 2021'!BG17</f>
        <v>n</v>
      </c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</row>
    <row r="24" spans="1:48" ht="20" customHeight="1" thickTop="1" x14ac:dyDescent="0.2">
      <c r="A24" s="343" t="str">
        <f>'QLD Oct 2021'!D18</f>
        <v>Envestra Wide Bay</v>
      </c>
      <c r="B24" s="207" t="str">
        <f>'QLD Oct 2021'!F18</f>
        <v>AGL</v>
      </c>
      <c r="C24" s="207" t="str">
        <f>'QLD Oct 2021'!G18</f>
        <v>Business Flexible Saver</v>
      </c>
      <c r="D24" s="296">
        <f>365*'QLD Oct 2021'!H18/100</f>
        <v>266.11818181818182</v>
      </c>
      <c r="E24" s="297">
        <f>IF('QLD Oct 2021'!AQ18=3,0.5,IF('QLD Oct 2021'!AQ18=2,0.33,0))</f>
        <v>0.5</v>
      </c>
      <c r="F24" s="297">
        <f t="shared" si="3"/>
        <v>0.5</v>
      </c>
      <c r="G24" s="296">
        <f>IF('QLD Oct 2021'!K18="",($C$5*E24/'QLD Oct 2021'!AQ18*'QLD Oct 2021'!W18/100)*'QLD Oct 2021'!AQ18,IF($C$5*E24/'QLD Oct 2021'!AQ18&gt;='QLD Oct 2021'!L18,('QLD Oct 2021'!L18*'QLD Oct 2021'!W18/100)*'QLD Oct 2021'!AQ18,($C$5*E24/'QLD Oct 2021'!AQ18*'QLD Oct 2021'!W18/100)*'QLD Oct 2021'!AQ18))</f>
        <v>1686.3636363636365</v>
      </c>
      <c r="H24" s="296">
        <f>IF(AND('QLD Oct 2021'!L18&gt;0,'QLD Oct 2021'!M18&gt;0),IF($C$5*E24/'QLD Oct 2021'!AQ18&lt;'QLD Oct 2021'!L18,0,IF(($C$5*E24/'QLD Oct 2021'!AQ18-'QLD Oct 2021'!L18)&lt;=('QLD Oct 2021'!M18+'QLD Oct 2021'!L18),((($C$5*E24/'QLD Oct 2021'!AQ18-'QLD Oct 2021'!L18)*'QLD Oct 2021'!X18/100))*'QLD Oct 2021'!AQ18,((('QLD Oct 2021'!M18)*'QLD Oct 2021'!X18/100)*'QLD Oct 2021'!AQ18))),0)</f>
        <v>0</v>
      </c>
      <c r="I24" s="296">
        <f>IF(AND('QLD Oct 2021'!M18&gt;0,'QLD Oct 2021'!N18&gt;0),IF($C$5*E24/'QLD Oct 2021'!AQ18&lt;('QLD Oct 2021'!L18+'QLD Oct 2021'!M18),0,IF(($C$5*E24/'QLD Oct 2021'!AQ18-'QLD Oct 2021'!L18+'QLD Oct 2021'!M18)&lt;=('QLD Oct 2021'!L18+'QLD Oct 2021'!M18+'QLD Oct 2021'!N18),((($C$5*E24/'QLD Oct 2021'!AQ18-('QLD Oct 2021'!L18+'QLD Oct 2021'!M18))*'QLD Oct 2021'!Y18/100))*'QLD Oct 2021'!AQ18,('QLD Oct 2021'!N18*'QLD Oct 2021'!Y18/100)*'QLD Oct 2021'!AQ18)),0)</f>
        <v>0</v>
      </c>
      <c r="J24" s="296">
        <f>IF(AND('QLD Oct 2021'!N18&gt;0,'QLD Oct 2021'!O18&gt;0),IF($C$5*E24/'QLD Oct 2021'!AQ18&lt;('QLD Oct 2021'!L18+'QLD Oct 2021'!M18+'QLD Oct 2021'!N18),0,IF(($C$5*E24/'QLD Oct 2021'!AQ18-'QLD Oct 2021'!L18+'QLD Oct 2021'!M18+'QLD Oct 2021'!N18)&lt;=('QLD Oct 2021'!L18+'QLD Oct 2021'!M18+'QLD Oct 2021'!N18+'QLD Oct 2021'!O18),(($C$5*E24/'QLD Oct 2021'!AQ18-('QLD Oct 2021'!L18+'QLD Oct 2021'!M18+'QLD Oct 2021'!N18))*'QLD Oct 2021'!Z18/100)*'QLD Oct 2021'!AQ18,('QLD Oct 2021'!O18*'QLD Oct 2021'!Z18/100)*'QLD Oct 2021'!AQ18)),0)</f>
        <v>0</v>
      </c>
      <c r="K24" s="296">
        <f>IF(AND('QLD Oct 2021'!O18&gt;0,'QLD Oct 2021'!P18&gt;0),IF($C$5*E24/'QLD Oct 2021'!AQ18&lt;('QLD Oct 2021'!L18+'QLD Oct 2021'!M18+'QLD Oct 2021'!N18+'QLD Oct 2021'!O18),0,IF(($C$5*E24/'QLD Oct 2021'!AQ18-'QLD Oct 2021'!L18+'QLD Oct 2021'!M18+'QLD Oct 2021'!N18+'QLD Oct 2021'!O18)&lt;=('QLD Oct 2021'!L18+'QLD Oct 2021'!M18+'QLD Oct 2021'!N18+'QLD Oct 2021'!O18+'QLD Oct 2021'!P18),(($C$5*E24/'QLD Oct 2021'!AQ18-('QLD Oct 2021'!L18+'QLD Oct 2021'!M18+'QLD Oct 2021'!N18+'QLD Oct 2021'!O18))*'QLD Oct 2021'!AA18/100)*'QLD Oct 2021'!AQ18,('QLD Oct 2021'!P18*'QLD Oct 2021'!AA18/100)*'QLD Oct 2021'!AQ18)),0)</f>
        <v>0</v>
      </c>
      <c r="L24" s="296">
        <f>IF(AND('QLD Oct 2021'!P18&gt;0,'QLD Oct 2021'!O18&gt;0),IF(($C$5*E24/'QLD Oct 2021'!AQ18&lt;SUM('QLD Oct 2021'!L18:P18)),(0),($C$5*E24/'QLD Oct 2021'!AQ18-SUM('QLD Oct 2021'!L18:P18))*'QLD Oct 2021'!AB18/100)* 'QLD Oct 2021'!AQ18,IF(AND('QLD Oct 2021'!O18&gt;0,'QLD Oct 2021'!P18=""),IF(($C$5*E24/'QLD Oct 2021'!AQ18&lt; SUM('QLD Oct 2021'!L18:O18)),(0),($C$5*E24/'QLD Oct 2021'!AQ18-SUM('QLD Oct 2021'!L18:O18))*'QLD Oct 2021'!AA18/100)* 'QLD Oct 2021'!AQ18,IF(AND('QLD Oct 2021'!N18&gt;0,'QLD Oct 2021'!O18=""),IF(($C$5*E24/'QLD Oct 2021'!AQ18&lt; SUM('QLD Oct 2021'!L18:N18)),(0),($C$5*E24/'QLD Oct 2021'!AQ18-SUM('QLD Oct 2021'!L18:N18))*'QLD Oct 2021'!Z18/100)* 'QLD Oct 2021'!AQ18,IF(AND('QLD Oct 2021'!M18&gt;0,'QLD Oct 2021'!N18=""),IF(($C$5*E24/'QLD Oct 2021'!AQ18&lt;'QLD Oct 2021'!M18+'QLD Oct 2021'!L18),(0),(($C$5*E24/'QLD Oct 2021'!AQ18-('QLD Oct 2021'!M18+'QLD Oct 2021'!L18))*'QLD Oct 2021'!Y18/100))*'QLD Oct 2021'!AQ18,IF(AND('QLD Oct 2021'!L18&gt;0,'QLD Oct 2021'!M18=""&gt;0),IF(($C$5*E24/'QLD Oct 2021'!AQ18&lt;'QLD Oct 2021'!L18),(0),($C$5*E24/'QLD Oct 2021'!AQ18-'QLD Oct 2021'!L18)*'QLD Oct 2021'!X18/100)*'QLD Oct 2021'!AQ18,0)))))</f>
        <v>0</v>
      </c>
      <c r="M24" s="296">
        <f>IF('QLD Oct 2021'!K18="",($C$5*F24/'QLD Oct 2021'!AR18*'QLD Oct 2021'!AC18/100)*'QLD Oct 2021'!AR18,IF($C$5*F24/'QLD Oct 2021'!AR18&gt;='QLD Oct 2021'!L18,('QLD Oct 2021'!L18*'QLD Oct 2021'!AC18/100)*'QLD Oct 2021'!AR18,($C$5*F24/'QLD Oct 2021'!AR18*'QLD Oct 2021'!AC18/100)*'QLD Oct 2021'!AR18))</f>
        <v>1686.3636363636365</v>
      </c>
      <c r="N24" s="296">
        <f>IF(AND('QLD Oct 2021'!L18&gt;0,'QLD Oct 2021'!M18&gt;0),IF($C$5*F24/'QLD Oct 2021'!AR18&lt;'QLD Oct 2021'!L18,0,IF(($C$5*F24/'QLD Oct 2021'!AR18-'QLD Oct 2021'!L18)&lt;=('QLD Oct 2021'!M18+'QLD Oct 2021'!L18),((($C$5*F24/'QLD Oct 2021'!AR18-'QLD Oct 2021'!L18)*'QLD Oct 2021'!AD18/100))*'QLD Oct 2021'!AR18,((('QLD Oct 2021'!M18)*'QLD Oct 2021'!AD18/100)*'QLD Oct 2021'!AR18))),0)</f>
        <v>0</v>
      </c>
      <c r="O24" s="296">
        <f>IF(AND('QLD Oct 2021'!M18&gt;0,'QLD Oct 2021'!N18&gt;0),IF($C$5*F24/'QLD Oct 2021'!AR18&lt;('QLD Oct 2021'!L18+'QLD Oct 2021'!M18),0,IF(($C$5*F24/'QLD Oct 2021'!AR18-'QLD Oct 2021'!L18+'QLD Oct 2021'!M18)&lt;=('QLD Oct 2021'!L18+'QLD Oct 2021'!M18+'QLD Oct 2021'!N18),((($C$5*F24/'QLD Oct 2021'!AR18-('QLD Oct 2021'!L18+'QLD Oct 2021'!M18))*'QLD Oct 2021'!AE18/100))*'QLD Oct 2021'!AR18,('QLD Oct 2021'!N18*'QLD Oct 2021'!AE18/100)*'QLD Oct 2021'!AR18)),0)</f>
        <v>0</v>
      </c>
      <c r="P24" s="296">
        <f>IF(AND('QLD Oct 2021'!N18&gt;0,'QLD Oct 2021'!O18&gt;0),IF($C$5*F24/'QLD Oct 2021'!AR18&lt;('QLD Oct 2021'!L18+'QLD Oct 2021'!M18+'QLD Oct 2021'!N18),0,IF(($C$5*F24/'QLD Oct 2021'!AR18-'QLD Oct 2021'!L18+'QLD Oct 2021'!M18+'QLD Oct 2021'!N18)&lt;=('QLD Oct 2021'!L18+'QLD Oct 2021'!M18+'QLD Oct 2021'!N18+'QLD Oct 2021'!O18),(($C$5*F24/'QLD Oct 2021'!AR18-('QLD Oct 2021'!L18+'QLD Oct 2021'!M18+'QLD Oct 2021'!N18))*'QLD Oct 2021'!AF18/100)*'QLD Oct 2021'!AR18,('QLD Oct 2021'!O18*'QLD Oct 2021'!AF18/100)*'QLD Oct 2021'!AR18)),0)</f>
        <v>0</v>
      </c>
      <c r="Q24" s="296">
        <f>IF(AND('QLD Oct 2021'!P18&gt;0,'QLD Oct 2021'!P18&gt;0),IF($C$5*F24/'QLD Oct 2021'!AR18&lt;('QLD Oct 2021'!L18+'QLD Oct 2021'!M18+'QLD Oct 2021'!N18+'QLD Oct 2021'!O18),0,IF(($C$5*F24/'QLD Oct 2021'!AR18-'QLD Oct 2021'!L18+'QLD Oct 2021'!M18+'QLD Oct 2021'!N18+'QLD Oct 2021'!O18)&lt;=('QLD Oct 2021'!L18+'QLD Oct 2021'!M18+'QLD Oct 2021'!N18+'QLD Oct 2021'!O18+'QLD Oct 2021'!P18),(($C$5*F24/'QLD Oct 2021'!AR18-('QLD Oct 2021'!L18+'QLD Oct 2021'!M18+'QLD Oct 2021'!N18+'QLD Oct 2021'!O18))*'QLD Oct 2021'!AG18/100)*'QLD Oct 2021'!AR18,('QLD Oct 2021'!P18*'QLD Oct 2021'!AG18/100)*'QLD Oct 2021'!AR18)),0)</f>
        <v>0</v>
      </c>
      <c r="R24" s="296">
        <f>IF(AND('QLD Oct 2021'!P18&gt;0,'QLD Oct 2021'!O18&gt;0),IF(($C$5*F24/'QLD Oct 2021'!AR18&lt;SUM('QLD Oct 2021'!L18:P18)),(0),($C$5*F24/'QLD Oct 2021'!AR18-SUM('QLD Oct 2021'!L18:P18))*'QLD Oct 2021'!AB18/100)* 'QLD Oct 2021'!AR18,IF(AND('QLD Oct 2021'!O18&gt;0,'QLD Oct 2021'!P18=""),IF(($C$5*F24/'QLD Oct 2021'!AR18&lt; SUM('QLD Oct 2021'!L18:O18)),(0),($C$5*F24/'QLD Oct 2021'!AR18-SUM('QLD Oct 2021'!L18:O18))*'QLD Oct 2021'!AG18/100)* 'QLD Oct 2021'!AR18,IF(AND('QLD Oct 2021'!N18&gt;0,'QLD Oct 2021'!O18=""),IF(($C$5*F24/'QLD Oct 2021'!AR18&lt; SUM('QLD Oct 2021'!L18:N18)),(0),($C$5*F24/'QLD Oct 2021'!AR18-SUM('QLD Oct 2021'!L18:N18))*'QLD Oct 2021'!AF18/100)* 'QLD Oct 2021'!AR18,IF(AND('QLD Oct 2021'!M18&gt;0,'QLD Oct 2021'!N18=""),IF(($C$5*F24/'QLD Oct 2021'!AR18&lt;'QLD Oct 2021'!M18+'QLD Oct 2021'!L18),(0),(($C$5*F24/'QLD Oct 2021'!AR18-('QLD Oct 2021'!M18+'QLD Oct 2021'!L18))*'QLD Oct 2021'!AE18/100))*'QLD Oct 2021'!AR18,IF(AND('QLD Oct 2021'!L18&gt;0,'QLD Oct 2021'!M18=""&gt;0),IF(($C$5*F24/'QLD Oct 2021'!AR18&lt;'QLD Oct 2021'!L18),(0),($C$5*F24/'QLD Oct 2021'!AR18-'QLD Oct 2021'!L18)*'QLD Oct 2021'!AD18/100)*'QLD Oct 2021'!AR18,0)))))</f>
        <v>0</v>
      </c>
      <c r="S24" s="298">
        <f t="shared" si="4"/>
        <v>3372.727272727273</v>
      </c>
      <c r="T24" s="299">
        <f t="shared" si="5"/>
        <v>3638.8454545454547</v>
      </c>
      <c r="U24" s="300">
        <f t="shared" si="6"/>
        <v>4002.7300000000005</v>
      </c>
      <c r="V24" s="114">
        <f>'QLD Oct 2021'!AT18</f>
        <v>0</v>
      </c>
      <c r="W24" s="114">
        <f>'QLD Oct 2021'!AU18</f>
        <v>0</v>
      </c>
      <c r="X24" s="114">
        <f>'QLD Oct 2021'!AV18</f>
        <v>0</v>
      </c>
      <c r="Y24" s="114">
        <f>'QLD Oct 2021'!AW18</f>
        <v>0</v>
      </c>
      <c r="Z24" s="301" t="str">
        <f t="shared" si="7"/>
        <v>No discount</v>
      </c>
      <c r="AA24" s="301" t="str">
        <f t="shared" si="8"/>
        <v>Exclusive</v>
      </c>
      <c r="AB24" s="299">
        <f t="shared" si="0"/>
        <v>3638.8454545454547</v>
      </c>
      <c r="AC24" s="299">
        <f t="shared" si="1"/>
        <v>3638.8454545454547</v>
      </c>
      <c r="AD24" s="302">
        <f t="shared" si="2"/>
        <v>4002.7300000000005</v>
      </c>
      <c r="AE24" s="302">
        <f t="shared" si="2"/>
        <v>4002.7300000000005</v>
      </c>
      <c r="AF24" s="303">
        <f>'QLD Oct 2021'!BF18</f>
        <v>0</v>
      </c>
      <c r="AG24" s="121" t="str">
        <f>'QLD Oct 2021'!BG18</f>
        <v>n</v>
      </c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</row>
    <row r="25" spans="1:48" ht="20" customHeight="1" x14ac:dyDescent="0.2">
      <c r="A25" s="341"/>
      <c r="B25" s="207" t="str">
        <f>'QLD Oct 2021'!F19</f>
        <v>Origin Energy</v>
      </c>
      <c r="C25" s="207" t="str">
        <f>'QLD Oct 2021'!G19</f>
        <v>Business Go</v>
      </c>
      <c r="D25" s="296">
        <f>365*'QLD Oct 2021'!H19/100</f>
        <v>235.92272727272723</v>
      </c>
      <c r="E25" s="297">
        <f>IF('QLD Oct 2021'!AQ19=3,0.5,IF('QLD Oct 2021'!AQ19=2,0.33,0))</f>
        <v>0.5</v>
      </c>
      <c r="F25" s="297">
        <f t="shared" si="3"/>
        <v>0.5</v>
      </c>
      <c r="G25" s="296">
        <f>IF('QLD Oct 2021'!K19="",($C$5*E25/'QLD Oct 2021'!AQ19*'QLD Oct 2021'!W19/100)*'QLD Oct 2021'!AQ19,IF($C$5*E25/'QLD Oct 2021'!AQ19&gt;='QLD Oct 2021'!L19,('QLD Oct 2021'!L19*'QLD Oct 2021'!W19/100)*'QLD Oct 2021'!AQ19,($C$5*E25/'QLD Oct 2021'!AQ19*'QLD Oct 2021'!W19/100)*'QLD Oct 2021'!AQ19))</f>
        <v>1338.5454545454545</v>
      </c>
      <c r="H25" s="296">
        <f>IF(AND('QLD Oct 2021'!L19&gt;0,'QLD Oct 2021'!M19&gt;0),IF($C$5*E25/'QLD Oct 2021'!AQ19&lt;'QLD Oct 2021'!L19,0,IF(($C$5*E25/'QLD Oct 2021'!AQ19-'QLD Oct 2021'!L19)&lt;=('QLD Oct 2021'!M19+'QLD Oct 2021'!L19),((($C$5*E25/'QLD Oct 2021'!AQ19-'QLD Oct 2021'!L19)*'QLD Oct 2021'!X19/100))*'QLD Oct 2021'!AQ19,((('QLD Oct 2021'!M19)*'QLD Oct 2021'!X19/100)*'QLD Oct 2021'!AQ19))),0)</f>
        <v>458.18181818181824</v>
      </c>
      <c r="I25" s="296">
        <f>IF(AND('QLD Oct 2021'!M19&gt;0,'QLD Oct 2021'!N19&gt;0),IF($C$5*E25/'QLD Oct 2021'!AQ19&lt;('QLD Oct 2021'!L19+'QLD Oct 2021'!M19),0,IF(($C$5*E25/'QLD Oct 2021'!AQ19-'QLD Oct 2021'!L19+'QLD Oct 2021'!M19)&lt;=('QLD Oct 2021'!L19+'QLD Oct 2021'!M19+'QLD Oct 2021'!N19),((($C$5*E25/'QLD Oct 2021'!AQ19-('QLD Oct 2021'!L19+'QLD Oct 2021'!M19))*'QLD Oct 2021'!Y19/100))*'QLD Oct 2021'!AQ19,('QLD Oct 2021'!N19*'QLD Oct 2021'!Y19/100)*'QLD Oct 2021'!AQ19)),0)</f>
        <v>0</v>
      </c>
      <c r="J25" s="296">
        <f>IF(AND('QLD Oct 2021'!N19&gt;0,'QLD Oct 2021'!O19&gt;0),IF($C$5*E25/'QLD Oct 2021'!AQ19&lt;('QLD Oct 2021'!L19+'QLD Oct 2021'!M19+'QLD Oct 2021'!N19),0,IF(($C$5*E25/'QLD Oct 2021'!AQ19-'QLD Oct 2021'!L19+'QLD Oct 2021'!M19+'QLD Oct 2021'!N19)&lt;=('QLD Oct 2021'!L19+'QLD Oct 2021'!M19+'QLD Oct 2021'!N19+'QLD Oct 2021'!O19),(($C$5*E25/'QLD Oct 2021'!AQ19-('QLD Oct 2021'!L19+'QLD Oct 2021'!M19+'QLD Oct 2021'!N19))*'QLD Oct 2021'!Z19/100)*'QLD Oct 2021'!AQ19,('QLD Oct 2021'!O19*'QLD Oct 2021'!Z19/100)*'QLD Oct 2021'!AQ19)),0)</f>
        <v>0</v>
      </c>
      <c r="K25" s="296">
        <f>IF(AND('QLD Oct 2021'!O19&gt;0,'QLD Oct 2021'!P19&gt;0),IF($C$5*E25/'QLD Oct 2021'!AQ19&lt;('QLD Oct 2021'!L19+'QLD Oct 2021'!M19+'QLD Oct 2021'!N19+'QLD Oct 2021'!O19),0,IF(($C$5*E25/'QLD Oct 2021'!AQ19-'QLD Oct 2021'!L19+'QLD Oct 2021'!M19+'QLD Oct 2021'!N19+'QLD Oct 2021'!O19)&lt;=('QLD Oct 2021'!L19+'QLD Oct 2021'!M19+'QLD Oct 2021'!N19+'QLD Oct 2021'!O19+'QLD Oct 2021'!P19),(($C$5*E25/'QLD Oct 2021'!AQ19-('QLD Oct 2021'!L19+'QLD Oct 2021'!M19+'QLD Oct 2021'!N19+'QLD Oct 2021'!O19))*'QLD Oct 2021'!AA19/100)*'QLD Oct 2021'!AQ19,('QLD Oct 2021'!P19*'QLD Oct 2021'!AA19/100)*'QLD Oct 2021'!AQ19)),0)</f>
        <v>0</v>
      </c>
      <c r="L25" s="296">
        <f>IF(AND('QLD Oct 2021'!P19&gt;0,'QLD Oct 2021'!O19&gt;0),IF(($C$5*E25/'QLD Oct 2021'!AQ19&lt;SUM('QLD Oct 2021'!L19:P19)),(0),($C$5*E25/'QLD Oct 2021'!AQ19-SUM('QLD Oct 2021'!L19:P19))*'QLD Oct 2021'!AB19/100)* 'QLD Oct 2021'!AQ19,IF(AND('QLD Oct 2021'!O19&gt;0,'QLD Oct 2021'!P19=""),IF(($C$5*E25/'QLD Oct 2021'!AQ19&lt; SUM('QLD Oct 2021'!L19:O19)),(0),($C$5*E25/'QLD Oct 2021'!AQ19-SUM('QLD Oct 2021'!L19:O19))*'QLD Oct 2021'!AA19/100)* 'QLD Oct 2021'!AQ19,IF(AND('QLD Oct 2021'!N19&gt;0,'QLD Oct 2021'!O19=""),IF(($C$5*E25/'QLD Oct 2021'!AQ19&lt; SUM('QLD Oct 2021'!L19:N19)),(0),($C$5*E25/'QLD Oct 2021'!AQ19-SUM('QLD Oct 2021'!L19:N19))*'QLD Oct 2021'!Z19/100)* 'QLD Oct 2021'!AQ19,IF(AND('QLD Oct 2021'!M19&gt;0,'QLD Oct 2021'!N19=""),IF(($C$5*E25/'QLD Oct 2021'!AQ19&lt;'QLD Oct 2021'!M19+'QLD Oct 2021'!L19),(0),(($C$5*E25/'QLD Oct 2021'!AQ19-('QLD Oct 2021'!M19+'QLD Oct 2021'!L19))*'QLD Oct 2021'!Y19/100))*'QLD Oct 2021'!AQ19,IF(AND('QLD Oct 2021'!L19&gt;0,'QLD Oct 2021'!M19=""&gt;0),IF(($C$5*E25/'QLD Oct 2021'!AQ19&lt;'QLD Oct 2021'!L19),(0),($C$5*E25/'QLD Oct 2021'!AQ19-'QLD Oct 2021'!L19)*'QLD Oct 2021'!X19/100)*'QLD Oct 2021'!AQ19,0)))))</f>
        <v>0</v>
      </c>
      <c r="M25" s="296">
        <f>IF('QLD Oct 2021'!K19="",($C$5*F25/'QLD Oct 2021'!AR19*'QLD Oct 2021'!AC19/100)*'QLD Oct 2021'!AR19,IF($C$5*F25/'QLD Oct 2021'!AR19&gt;='QLD Oct 2021'!L19,('QLD Oct 2021'!L19*'QLD Oct 2021'!AC19/100)*'QLD Oct 2021'!AR19,($C$5*F25/'QLD Oct 2021'!AR19*'QLD Oct 2021'!AC19/100)*'QLD Oct 2021'!AR19))</f>
        <v>1338.5454545454545</v>
      </c>
      <c r="N25" s="296">
        <f>IF(AND('QLD Oct 2021'!L19&gt;0,'QLD Oct 2021'!M19&gt;0),IF($C$5*F25/'QLD Oct 2021'!AR19&lt;'QLD Oct 2021'!L19,0,IF(($C$5*F25/'QLD Oct 2021'!AR19-'QLD Oct 2021'!L19)&lt;=('QLD Oct 2021'!M19+'QLD Oct 2021'!L19),((($C$5*F25/'QLD Oct 2021'!AR19-'QLD Oct 2021'!L19)*'QLD Oct 2021'!AD19/100))*'QLD Oct 2021'!AR19,((('QLD Oct 2021'!M19)*'QLD Oct 2021'!AD19/100)*'QLD Oct 2021'!AR19))),0)</f>
        <v>458.18181818181824</v>
      </c>
      <c r="O25" s="296">
        <f>IF(AND('QLD Oct 2021'!M19&gt;0,'QLD Oct 2021'!N19&gt;0),IF($C$5*F25/'QLD Oct 2021'!AR19&lt;('QLD Oct 2021'!L19+'QLD Oct 2021'!M19),0,IF(($C$5*F25/'QLD Oct 2021'!AR19-'QLD Oct 2021'!L19+'QLD Oct 2021'!M19)&lt;=('QLD Oct 2021'!L19+'QLD Oct 2021'!M19+'QLD Oct 2021'!N19),((($C$5*F25/'QLD Oct 2021'!AR19-('QLD Oct 2021'!L19+'QLD Oct 2021'!M19))*'QLD Oct 2021'!AE19/100))*'QLD Oct 2021'!AR19,('QLD Oct 2021'!N19*'QLD Oct 2021'!AE19/100)*'QLD Oct 2021'!AR19)),0)</f>
        <v>0</v>
      </c>
      <c r="P25" s="296">
        <f>IF(AND('QLD Oct 2021'!N19&gt;0,'QLD Oct 2021'!O19&gt;0),IF($C$5*F25/'QLD Oct 2021'!AR19&lt;('QLD Oct 2021'!L19+'QLD Oct 2021'!M19+'QLD Oct 2021'!N19),0,IF(($C$5*F25/'QLD Oct 2021'!AR19-'QLD Oct 2021'!L19+'QLD Oct 2021'!M19+'QLD Oct 2021'!N19)&lt;=('QLD Oct 2021'!L19+'QLD Oct 2021'!M19+'QLD Oct 2021'!N19+'QLD Oct 2021'!O19),(($C$5*F25/'QLD Oct 2021'!AR19-('QLD Oct 2021'!L19+'QLD Oct 2021'!M19+'QLD Oct 2021'!N19))*'QLD Oct 2021'!AF19/100)*'QLD Oct 2021'!AR19,('QLD Oct 2021'!O19*'QLD Oct 2021'!AF19/100)*'QLD Oct 2021'!AR19)),0)</f>
        <v>0</v>
      </c>
      <c r="Q25" s="296">
        <f>IF(AND('QLD Oct 2021'!P19&gt;0,'QLD Oct 2021'!P19&gt;0),IF($C$5*F25/'QLD Oct 2021'!AR19&lt;('QLD Oct 2021'!L19+'QLD Oct 2021'!M19+'QLD Oct 2021'!N19+'QLD Oct 2021'!O19),0,IF(($C$5*F25/'QLD Oct 2021'!AR19-'QLD Oct 2021'!L19+'QLD Oct 2021'!M19+'QLD Oct 2021'!N19+'QLD Oct 2021'!O19)&lt;=('QLD Oct 2021'!L19+'QLD Oct 2021'!M19+'QLD Oct 2021'!N19+'QLD Oct 2021'!O19+'QLD Oct 2021'!P19),(($C$5*F25/'QLD Oct 2021'!AR19-('QLD Oct 2021'!L19+'QLD Oct 2021'!M19+'QLD Oct 2021'!N19+'QLD Oct 2021'!O19))*'QLD Oct 2021'!AG19/100)*'QLD Oct 2021'!AR19,('QLD Oct 2021'!P19*'QLD Oct 2021'!AG19/100)*'QLD Oct 2021'!AR19)),0)</f>
        <v>0</v>
      </c>
      <c r="R25" s="296">
        <f>IF(AND('QLD Oct 2021'!P19&gt;0,'QLD Oct 2021'!O19&gt;0),IF(($C$5*F25/'QLD Oct 2021'!AR19&lt;SUM('QLD Oct 2021'!L19:P19)),(0),($C$5*F25/'QLD Oct 2021'!AR19-SUM('QLD Oct 2021'!L19:P19))*'QLD Oct 2021'!AB19/100)* 'QLD Oct 2021'!AR19,IF(AND('QLD Oct 2021'!O19&gt;0,'QLD Oct 2021'!P19=""),IF(($C$5*F25/'QLD Oct 2021'!AR19&lt; SUM('QLD Oct 2021'!L19:O19)),(0),($C$5*F25/'QLD Oct 2021'!AR19-SUM('QLD Oct 2021'!L19:O19))*'QLD Oct 2021'!AG19/100)* 'QLD Oct 2021'!AR19,IF(AND('QLD Oct 2021'!N19&gt;0,'QLD Oct 2021'!O19=""),IF(($C$5*F25/'QLD Oct 2021'!AR19&lt; SUM('QLD Oct 2021'!L19:N19)),(0),($C$5*F25/'QLD Oct 2021'!AR19-SUM('QLD Oct 2021'!L19:N19))*'QLD Oct 2021'!AF19/100)* 'QLD Oct 2021'!AR19,IF(AND('QLD Oct 2021'!M19&gt;0,'QLD Oct 2021'!N19=""),IF(($C$5*F25/'QLD Oct 2021'!AR19&lt;'QLD Oct 2021'!M19+'QLD Oct 2021'!L19),(0),(($C$5*F25/'QLD Oct 2021'!AR19-('QLD Oct 2021'!M19+'QLD Oct 2021'!L19))*'QLD Oct 2021'!AE19/100))*'QLD Oct 2021'!AR19,IF(AND('QLD Oct 2021'!L19&gt;0,'QLD Oct 2021'!M19=""&gt;0),IF(($C$5*F25/'QLD Oct 2021'!AR19&lt;'QLD Oct 2021'!L19),(0),($C$5*F25/'QLD Oct 2021'!AR19-'QLD Oct 2021'!L19)*'QLD Oct 2021'!AD19/100)*'QLD Oct 2021'!AR19,0)))))</f>
        <v>0</v>
      </c>
      <c r="S25" s="298">
        <f t="shared" si="4"/>
        <v>3593.454545454545</v>
      </c>
      <c r="T25" s="299">
        <f t="shared" si="5"/>
        <v>3829.3772727272722</v>
      </c>
      <c r="U25" s="300">
        <f t="shared" si="6"/>
        <v>4212.3149999999996</v>
      </c>
      <c r="V25" s="114">
        <f>'QLD Oct 2021'!AT19</f>
        <v>0</v>
      </c>
      <c r="W25" s="114">
        <f>'QLD Oct 2021'!AU19</f>
        <v>0</v>
      </c>
      <c r="X25" s="114">
        <f>'QLD Oct 2021'!AV19</f>
        <v>0</v>
      </c>
      <c r="Y25" s="114">
        <f>'QLD Oct 2021'!AW19</f>
        <v>0</v>
      </c>
      <c r="Z25" s="301" t="str">
        <f t="shared" si="7"/>
        <v>No discount</v>
      </c>
      <c r="AA25" s="301" t="str">
        <f t="shared" si="8"/>
        <v>Inclusive</v>
      </c>
      <c r="AB25" s="299">
        <f t="shared" si="0"/>
        <v>3829.3772727272722</v>
      </c>
      <c r="AC25" s="299">
        <f t="shared" si="1"/>
        <v>3829.3772727272722</v>
      </c>
      <c r="AD25" s="302">
        <f t="shared" si="2"/>
        <v>4212.3149999999996</v>
      </c>
      <c r="AE25" s="302">
        <f t="shared" si="2"/>
        <v>4212.3149999999996</v>
      </c>
      <c r="AF25" s="303">
        <f>'QLD Oct 2021'!BF19</f>
        <v>12</v>
      </c>
      <c r="AG25" s="121" t="str">
        <f>'QLD Oct 2021'!BG19</f>
        <v>y</v>
      </c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</row>
    <row r="26" spans="1:48" ht="20" customHeight="1" x14ac:dyDescent="0.2">
      <c r="A26" s="341"/>
      <c r="B26" s="207" t="str">
        <f>'QLD Oct 2021'!F20</f>
        <v>Covau</v>
      </c>
      <c r="C26" s="207" t="str">
        <f>'QLD Oct 2021'!G20</f>
        <v>Freedom</v>
      </c>
      <c r="D26" s="296">
        <f>365*'QLD Oct 2021'!H20/100</f>
        <v>239.90454545454543</v>
      </c>
      <c r="E26" s="297">
        <f>IF('QLD Oct 2021'!AQ20=3,0.5,IF('QLD Oct 2021'!AQ20=2,0.33,0))</f>
        <v>0.5</v>
      </c>
      <c r="F26" s="297">
        <f t="shared" si="3"/>
        <v>0.5</v>
      </c>
      <c r="G26" s="296">
        <f>IF('QLD Oct 2021'!K20="",($C$5*E26/'QLD Oct 2021'!AQ20*'QLD Oct 2021'!W20/100)*'QLD Oct 2021'!AQ20,IF($C$5*E26/'QLD Oct 2021'!AQ20&gt;='QLD Oct 2021'!L20,('QLD Oct 2021'!L20*'QLD Oct 2021'!W20/100)*'QLD Oct 2021'!AQ20,($C$5*E26/'QLD Oct 2021'!AQ20*'QLD Oct 2021'!W20/100)*'QLD Oct 2021'!AQ20))</f>
        <v>1675.6363636363635</v>
      </c>
      <c r="H26" s="296">
        <f>IF(AND('QLD Oct 2021'!L20&gt;0,'QLD Oct 2021'!M20&gt;0),IF($C$5*E26/'QLD Oct 2021'!AQ20&lt;'QLD Oct 2021'!L20,0,IF(($C$5*E26/'QLD Oct 2021'!AQ20-'QLD Oct 2021'!L20)&lt;=('QLD Oct 2021'!M20+'QLD Oct 2021'!L20),((($C$5*E26/'QLD Oct 2021'!AQ20-'QLD Oct 2021'!L20)*'QLD Oct 2021'!X20/100))*'QLD Oct 2021'!AQ20,((('QLD Oct 2021'!M20)*'QLD Oct 2021'!X20/100)*'QLD Oct 2021'!AQ20))),0)</f>
        <v>574.00000000000011</v>
      </c>
      <c r="I26" s="296">
        <f>IF(AND('QLD Oct 2021'!M20&gt;0,'QLD Oct 2021'!N20&gt;0),IF($C$5*E26/'QLD Oct 2021'!AQ20&lt;('QLD Oct 2021'!L20+'QLD Oct 2021'!M20),0,IF(($C$5*E26/'QLD Oct 2021'!AQ20-'QLD Oct 2021'!L20+'QLD Oct 2021'!M20)&lt;=('QLD Oct 2021'!L20+'QLD Oct 2021'!M20+'QLD Oct 2021'!N20),((($C$5*E26/'QLD Oct 2021'!AQ20-('QLD Oct 2021'!L20+'QLD Oct 2021'!M20))*'QLD Oct 2021'!Y20/100))*'QLD Oct 2021'!AQ20,('QLD Oct 2021'!N20*'QLD Oct 2021'!Y20/100)*'QLD Oct 2021'!AQ20)),0)</f>
        <v>0</v>
      </c>
      <c r="J26" s="296">
        <f>IF(AND('QLD Oct 2021'!N20&gt;0,'QLD Oct 2021'!O20&gt;0),IF($C$5*E26/'QLD Oct 2021'!AQ20&lt;('QLD Oct 2021'!L20+'QLD Oct 2021'!M20+'QLD Oct 2021'!N20),0,IF(($C$5*E26/'QLD Oct 2021'!AQ20-'QLD Oct 2021'!L20+'QLD Oct 2021'!M20+'QLD Oct 2021'!N20)&lt;=('QLD Oct 2021'!L20+'QLD Oct 2021'!M20+'QLD Oct 2021'!N20+'QLD Oct 2021'!O20),(($C$5*E26/'QLD Oct 2021'!AQ20-('QLD Oct 2021'!L20+'QLD Oct 2021'!M20+'QLD Oct 2021'!N20))*'QLD Oct 2021'!Z20/100)*'QLD Oct 2021'!AQ20,('QLD Oct 2021'!O20*'QLD Oct 2021'!Z20/100)*'QLD Oct 2021'!AQ20)),0)</f>
        <v>0</v>
      </c>
      <c r="K26" s="296">
        <f>IF(AND('QLD Oct 2021'!O20&gt;0,'QLD Oct 2021'!P20&gt;0),IF($C$5*E26/'QLD Oct 2021'!AQ20&lt;('QLD Oct 2021'!L20+'QLD Oct 2021'!M20+'QLD Oct 2021'!N20+'QLD Oct 2021'!O20),0,IF(($C$5*E26/'QLD Oct 2021'!AQ20-'QLD Oct 2021'!L20+'QLD Oct 2021'!M20+'QLD Oct 2021'!N20+'QLD Oct 2021'!O20)&lt;=('QLD Oct 2021'!L20+'QLD Oct 2021'!M20+'QLD Oct 2021'!N20+'QLD Oct 2021'!O20+'QLD Oct 2021'!P20),(($C$5*E26/'QLD Oct 2021'!AQ20-('QLD Oct 2021'!L20+'QLD Oct 2021'!M20+'QLD Oct 2021'!N20+'QLD Oct 2021'!O20))*'QLD Oct 2021'!AA20/100)*'QLD Oct 2021'!AQ20,('QLD Oct 2021'!P20*'QLD Oct 2021'!AA20/100)*'QLD Oct 2021'!AQ20)),0)</f>
        <v>0</v>
      </c>
      <c r="L26" s="296">
        <f>IF(AND('QLD Oct 2021'!P20&gt;0,'QLD Oct 2021'!O20&gt;0),IF(($C$5*E26/'QLD Oct 2021'!AQ20&lt;SUM('QLD Oct 2021'!L20:P20)),(0),($C$5*E26/'QLD Oct 2021'!AQ20-SUM('QLD Oct 2021'!L20:P20))*'QLD Oct 2021'!AB20/100)* 'QLD Oct 2021'!AQ20,IF(AND('QLD Oct 2021'!O20&gt;0,'QLD Oct 2021'!P20=""),IF(($C$5*E26/'QLD Oct 2021'!AQ20&lt; SUM('QLD Oct 2021'!L20:O20)),(0),($C$5*E26/'QLD Oct 2021'!AQ20-SUM('QLD Oct 2021'!L20:O20))*'QLD Oct 2021'!AA20/100)* 'QLD Oct 2021'!AQ20,IF(AND('QLD Oct 2021'!N20&gt;0,'QLD Oct 2021'!O20=""),IF(($C$5*E26/'QLD Oct 2021'!AQ20&lt; SUM('QLD Oct 2021'!L20:N20)),(0),($C$5*E26/'QLD Oct 2021'!AQ20-SUM('QLD Oct 2021'!L20:N20))*'QLD Oct 2021'!Z20/100)* 'QLD Oct 2021'!AQ20,IF(AND('QLD Oct 2021'!M20&gt;0,'QLD Oct 2021'!N20=""),IF(($C$5*E26/'QLD Oct 2021'!AQ20&lt;'QLD Oct 2021'!M20+'QLD Oct 2021'!L20),(0),(($C$5*E26/'QLD Oct 2021'!AQ20-('QLD Oct 2021'!M20+'QLD Oct 2021'!L20))*'QLD Oct 2021'!Y20/100))*'QLD Oct 2021'!AQ20,IF(AND('QLD Oct 2021'!L20&gt;0,'QLD Oct 2021'!M20=""&gt;0),IF(($C$5*E26/'QLD Oct 2021'!AQ20&lt;'QLD Oct 2021'!L20),(0),($C$5*E26/'QLD Oct 2021'!AQ20-'QLD Oct 2021'!L20)*'QLD Oct 2021'!X20/100)*'QLD Oct 2021'!AQ20,0)))))</f>
        <v>0</v>
      </c>
      <c r="M26" s="296">
        <f>IF('QLD Oct 2021'!K20="",($C$5*F26/'QLD Oct 2021'!AR20*'QLD Oct 2021'!AC20/100)*'QLD Oct 2021'!AR20,IF($C$5*F26/'QLD Oct 2021'!AR20&gt;='QLD Oct 2021'!L20,('QLD Oct 2021'!L20*'QLD Oct 2021'!AC20/100)*'QLD Oct 2021'!AR20,($C$5*F26/'QLD Oct 2021'!AR20*'QLD Oct 2021'!AC20/100)*'QLD Oct 2021'!AR20))</f>
        <v>1675.6363636363635</v>
      </c>
      <c r="N26" s="296">
        <f>IF(AND('QLD Oct 2021'!L20&gt;0,'QLD Oct 2021'!M20&gt;0),IF($C$5*F26/'QLD Oct 2021'!AR20&lt;'QLD Oct 2021'!L20,0,IF(($C$5*F26/'QLD Oct 2021'!AR20-'QLD Oct 2021'!L20)&lt;=('QLD Oct 2021'!M20+'QLD Oct 2021'!L20),((($C$5*F26/'QLD Oct 2021'!AR20-'QLD Oct 2021'!L20)*'QLD Oct 2021'!AD20/100))*'QLD Oct 2021'!AR20,((('QLD Oct 2021'!M20)*'QLD Oct 2021'!AD20/100)*'QLD Oct 2021'!AR20))),0)</f>
        <v>574.00000000000011</v>
      </c>
      <c r="O26" s="296">
        <f>IF(AND('QLD Oct 2021'!M20&gt;0,'QLD Oct 2021'!N20&gt;0),IF($C$5*F26/'QLD Oct 2021'!AR20&lt;('QLD Oct 2021'!L20+'QLD Oct 2021'!M20),0,IF(($C$5*F26/'QLD Oct 2021'!AR20-'QLD Oct 2021'!L20+'QLD Oct 2021'!M20)&lt;=('QLD Oct 2021'!L20+'QLD Oct 2021'!M20+'QLD Oct 2021'!N20),((($C$5*F26/'QLD Oct 2021'!AR20-('QLD Oct 2021'!L20+'QLD Oct 2021'!M20))*'QLD Oct 2021'!AE20/100))*'QLD Oct 2021'!AR20,('QLD Oct 2021'!N20*'QLD Oct 2021'!AE20/100)*'QLD Oct 2021'!AR20)),0)</f>
        <v>0</v>
      </c>
      <c r="P26" s="296">
        <f>IF(AND('QLD Oct 2021'!N20&gt;0,'QLD Oct 2021'!O20&gt;0),IF($C$5*F26/'QLD Oct 2021'!AR20&lt;('QLD Oct 2021'!L20+'QLD Oct 2021'!M20+'QLD Oct 2021'!N20),0,IF(($C$5*F26/'QLD Oct 2021'!AR20-'QLD Oct 2021'!L20+'QLD Oct 2021'!M20+'QLD Oct 2021'!N20)&lt;=('QLD Oct 2021'!L20+'QLD Oct 2021'!M20+'QLD Oct 2021'!N20+'QLD Oct 2021'!O20),(($C$5*F26/'QLD Oct 2021'!AR20-('QLD Oct 2021'!L20+'QLD Oct 2021'!M20+'QLD Oct 2021'!N20))*'QLD Oct 2021'!AF20/100)*'QLD Oct 2021'!AR20,('QLD Oct 2021'!O20*'QLD Oct 2021'!AF20/100)*'QLD Oct 2021'!AR20)),0)</f>
        <v>0</v>
      </c>
      <c r="Q26" s="296">
        <f>IF(AND('QLD Oct 2021'!P20&gt;0,'QLD Oct 2021'!P20&gt;0),IF($C$5*F26/'QLD Oct 2021'!AR20&lt;('QLD Oct 2021'!L20+'QLD Oct 2021'!M20+'QLD Oct 2021'!N20+'QLD Oct 2021'!O20),0,IF(($C$5*F26/'QLD Oct 2021'!AR20-'QLD Oct 2021'!L20+'QLD Oct 2021'!M20+'QLD Oct 2021'!N20+'QLD Oct 2021'!O20)&lt;=('QLD Oct 2021'!L20+'QLD Oct 2021'!M20+'QLD Oct 2021'!N20+'QLD Oct 2021'!O20+'QLD Oct 2021'!P20),(($C$5*F26/'QLD Oct 2021'!AR20-('QLD Oct 2021'!L20+'QLD Oct 2021'!M20+'QLD Oct 2021'!N20+'QLD Oct 2021'!O20))*'QLD Oct 2021'!AG20/100)*'QLD Oct 2021'!AR20,('QLD Oct 2021'!P20*'QLD Oct 2021'!AG20/100)*'QLD Oct 2021'!AR20)),0)</f>
        <v>0</v>
      </c>
      <c r="R26" s="296">
        <f>IF(AND('QLD Oct 2021'!P20&gt;0,'QLD Oct 2021'!O20&gt;0),IF(($C$5*F26/'QLD Oct 2021'!AR20&lt;SUM('QLD Oct 2021'!L20:P20)),(0),($C$5*F26/'QLD Oct 2021'!AR20-SUM('QLD Oct 2021'!L20:P20))*'QLD Oct 2021'!AB20/100)* 'QLD Oct 2021'!AR20,IF(AND('QLD Oct 2021'!O20&gt;0,'QLD Oct 2021'!P20=""),IF(($C$5*F26/'QLD Oct 2021'!AR20&lt; SUM('QLD Oct 2021'!L20:O20)),(0),($C$5*F26/'QLD Oct 2021'!AR20-SUM('QLD Oct 2021'!L20:O20))*'QLD Oct 2021'!AG20/100)* 'QLD Oct 2021'!AR20,IF(AND('QLD Oct 2021'!N20&gt;0,'QLD Oct 2021'!O20=""),IF(($C$5*F26/'QLD Oct 2021'!AR20&lt; SUM('QLD Oct 2021'!L20:N20)),(0),($C$5*F26/'QLD Oct 2021'!AR20-SUM('QLD Oct 2021'!L20:N20))*'QLD Oct 2021'!AF20/100)* 'QLD Oct 2021'!AR20,IF(AND('QLD Oct 2021'!M20&gt;0,'QLD Oct 2021'!N20=""),IF(($C$5*F26/'QLD Oct 2021'!AR20&lt;'QLD Oct 2021'!M20+'QLD Oct 2021'!L20),(0),(($C$5*F26/'QLD Oct 2021'!AR20-('QLD Oct 2021'!M20+'QLD Oct 2021'!L20))*'QLD Oct 2021'!AE20/100))*'QLD Oct 2021'!AR20,IF(AND('QLD Oct 2021'!L20&gt;0,'QLD Oct 2021'!M20=""&gt;0),IF(($C$5*F26/'QLD Oct 2021'!AR20&lt;'QLD Oct 2021'!L20),(0),($C$5*F26/'QLD Oct 2021'!AR20-'QLD Oct 2021'!L20)*'QLD Oct 2021'!AD20/100)*'QLD Oct 2021'!AR20,0)))))</f>
        <v>0</v>
      </c>
      <c r="S26" s="298">
        <f t="shared" ref="S26" si="43">SUM(G26:R26)</f>
        <v>4499.272727272727</v>
      </c>
      <c r="T26" s="299">
        <f t="shared" si="5"/>
        <v>4739.1772727272728</v>
      </c>
      <c r="U26" s="300">
        <f t="shared" si="6"/>
        <v>5213.0950000000003</v>
      </c>
      <c r="V26" s="114">
        <f>'QLD Oct 2021'!AT20</f>
        <v>0</v>
      </c>
      <c r="W26" s="114">
        <f>'QLD Oct 2021'!AU20</f>
        <v>15</v>
      </c>
      <c r="X26" s="114">
        <f>'QLD Oct 2021'!AV20</f>
        <v>0</v>
      </c>
      <c r="Y26" s="114">
        <f>'QLD Oct 2021'!AW20</f>
        <v>0</v>
      </c>
      <c r="Z26" s="301" t="str">
        <f t="shared" si="7"/>
        <v>Guaranteed off usage</v>
      </c>
      <c r="AA26" s="301" t="str">
        <f t="shared" si="8"/>
        <v>Exclusive</v>
      </c>
      <c r="AB26" s="299">
        <f t="shared" si="0"/>
        <v>4064.2863636363636</v>
      </c>
      <c r="AC26" s="299">
        <f t="shared" si="1"/>
        <v>4064.2863636363636</v>
      </c>
      <c r="AD26" s="302">
        <f t="shared" si="2"/>
        <v>4470.7150000000001</v>
      </c>
      <c r="AE26" s="302">
        <f t="shared" si="2"/>
        <v>4470.7150000000001</v>
      </c>
      <c r="AF26" s="303">
        <f>'QLD Oct 2021'!BF20</f>
        <v>0</v>
      </c>
      <c r="AG26" s="121" t="str">
        <f>'QLD Oct 2021'!BG20</f>
        <v>n</v>
      </c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</row>
    <row r="27" spans="1:48" ht="16" thickBot="1" x14ac:dyDescent="0.25">
      <c r="A27" s="342"/>
      <c r="B27" s="210" t="str">
        <f>'QLD Oct 2021'!F21</f>
        <v>Alinta Energy</v>
      </c>
      <c r="C27" s="210" t="str">
        <f>'QLD Oct 2021'!G21</f>
        <v>Business Deal</v>
      </c>
      <c r="D27" s="323">
        <f>365*'QLD Oct 2021'!H21/100</f>
        <v>237.25</v>
      </c>
      <c r="E27" s="324">
        <f>IF('QLD Oct 2021'!AQ21=3,0.5,IF('QLD Oct 2021'!AQ21=2,0.33,0))</f>
        <v>0.5</v>
      </c>
      <c r="F27" s="324">
        <f t="shared" ref="F27" si="44">1-E27</f>
        <v>0.5</v>
      </c>
      <c r="G27" s="323">
        <f>IF('QLD Oct 2021'!K21="",($C$5*E27/'QLD Oct 2021'!AQ21*'QLD Oct 2021'!W21/100)*'QLD Oct 2021'!AQ21,IF($C$5*E27/'QLD Oct 2021'!AQ21&gt;='QLD Oct 2021'!L21,('QLD Oct 2021'!L21*'QLD Oct 2021'!W21/100)*'QLD Oct 2021'!AQ21,($C$5*E27/'QLD Oct 2021'!AQ21*'QLD Oct 2021'!W21/100)*'QLD Oct 2021'!AQ21))</f>
        <v>1148.4000000000001</v>
      </c>
      <c r="H27" s="323">
        <f>IF(AND('QLD Oct 2021'!L21&gt;0,'QLD Oct 2021'!M21&gt;0),IF($C$5*E27/'QLD Oct 2021'!AQ21&lt;'QLD Oct 2021'!L21,0,IF(($C$5*E27/'QLD Oct 2021'!AQ21-'QLD Oct 2021'!L21)&lt;=('QLD Oct 2021'!M21+'QLD Oct 2021'!L21),((($C$5*E27/'QLD Oct 2021'!AQ21-'QLD Oct 2021'!L21)*'QLD Oct 2021'!X21/100))*'QLD Oct 2021'!AQ21,((('QLD Oct 2021'!M21)*'QLD Oct 2021'!X21/100)*'QLD Oct 2021'!AQ21))),0)</f>
        <v>446.60000000000014</v>
      </c>
      <c r="I27" s="323">
        <f>IF(AND('QLD Oct 2021'!M21&gt;0,'QLD Oct 2021'!N21&gt;0),IF($C$5*E27/'QLD Oct 2021'!AQ21&lt;('QLD Oct 2021'!L21+'QLD Oct 2021'!M21),0,IF(($C$5*E27/'QLD Oct 2021'!AQ21-'QLD Oct 2021'!L21+'QLD Oct 2021'!M21)&lt;=('QLD Oct 2021'!L21+'QLD Oct 2021'!M21+'QLD Oct 2021'!N21),((($C$5*E27/'QLD Oct 2021'!AQ21-('QLD Oct 2021'!L21+'QLD Oct 2021'!M21))*'QLD Oct 2021'!Y21/100))*'QLD Oct 2021'!AQ21,('QLD Oct 2021'!N21*'QLD Oct 2021'!Y21/100)*'QLD Oct 2021'!AQ21)),0)</f>
        <v>0</v>
      </c>
      <c r="J27" s="323">
        <f>IF(AND('QLD Oct 2021'!N21&gt;0,'QLD Oct 2021'!O21&gt;0),IF($C$5*E27/'QLD Oct 2021'!AQ21&lt;('QLD Oct 2021'!L21+'QLD Oct 2021'!M21+'QLD Oct 2021'!N21),0,IF(($C$5*E27/'QLD Oct 2021'!AQ21-'QLD Oct 2021'!L21+'QLD Oct 2021'!M21+'QLD Oct 2021'!N21)&lt;=('QLD Oct 2021'!L21+'QLD Oct 2021'!M21+'QLD Oct 2021'!N21+'QLD Oct 2021'!O21),(($C$5*E27/'QLD Oct 2021'!AQ21-('QLD Oct 2021'!L21+'QLD Oct 2021'!M21+'QLD Oct 2021'!N21))*'QLD Oct 2021'!Z21/100)*'QLD Oct 2021'!AQ21,('QLD Oct 2021'!O21*'QLD Oct 2021'!Z21/100)*'QLD Oct 2021'!AQ21)),0)</f>
        <v>0</v>
      </c>
      <c r="K27" s="323">
        <f>IF(AND('QLD Oct 2021'!O21&gt;0,'QLD Oct 2021'!P21&gt;0),IF($C$5*E27/'QLD Oct 2021'!AQ21&lt;('QLD Oct 2021'!L21+'QLD Oct 2021'!M21+'QLD Oct 2021'!N21+'QLD Oct 2021'!O21),0,IF(($C$5*E27/'QLD Oct 2021'!AQ21-'QLD Oct 2021'!L21+'QLD Oct 2021'!M21+'QLD Oct 2021'!N21+'QLD Oct 2021'!O21)&lt;=('QLD Oct 2021'!L21+'QLD Oct 2021'!M21+'QLD Oct 2021'!N21+'QLD Oct 2021'!O21+'QLD Oct 2021'!P21),(($C$5*E27/'QLD Oct 2021'!AQ21-('QLD Oct 2021'!L21+'QLD Oct 2021'!M21+'QLD Oct 2021'!N21+'QLD Oct 2021'!O21))*'QLD Oct 2021'!AA21/100)*'QLD Oct 2021'!AQ21,('QLD Oct 2021'!P21*'QLD Oct 2021'!AA21/100)*'QLD Oct 2021'!AQ21)),0)</f>
        <v>0</v>
      </c>
      <c r="L27" s="323">
        <f>IF(AND('QLD Oct 2021'!P21&gt;0,'QLD Oct 2021'!O21&gt;0),IF(($C$5*E27/'QLD Oct 2021'!AQ21&lt;SUM('QLD Oct 2021'!L21:P21)),(0),($C$5*E27/'QLD Oct 2021'!AQ21-SUM('QLD Oct 2021'!L21:P21))*'QLD Oct 2021'!AB21/100)* 'QLD Oct 2021'!AQ21,IF(AND('QLD Oct 2021'!O21&gt;0,'QLD Oct 2021'!P21=""),IF(($C$5*E27/'QLD Oct 2021'!AQ21&lt; SUM('QLD Oct 2021'!L21:O21)),(0),($C$5*E27/'QLD Oct 2021'!AQ21-SUM('QLD Oct 2021'!L21:O21))*'QLD Oct 2021'!AA21/100)* 'QLD Oct 2021'!AQ21,IF(AND('QLD Oct 2021'!N21&gt;0,'QLD Oct 2021'!O21=""),IF(($C$5*E27/'QLD Oct 2021'!AQ21&lt; SUM('QLD Oct 2021'!L21:N21)),(0),($C$5*E27/'QLD Oct 2021'!AQ21-SUM('QLD Oct 2021'!L21:N21))*'QLD Oct 2021'!Z21/100)* 'QLD Oct 2021'!AQ21,IF(AND('QLD Oct 2021'!M21&gt;0,'QLD Oct 2021'!N21=""),IF(($C$5*E27/'QLD Oct 2021'!AQ21&lt;'QLD Oct 2021'!M21+'QLD Oct 2021'!L21),(0),(($C$5*E27/'QLD Oct 2021'!AQ21-('QLD Oct 2021'!M21+'QLD Oct 2021'!L21))*'QLD Oct 2021'!Y21/100))*'QLD Oct 2021'!AQ21,IF(AND('QLD Oct 2021'!L21&gt;0,'QLD Oct 2021'!M21=""&gt;0),IF(($C$5*E27/'QLD Oct 2021'!AQ21&lt;'QLD Oct 2021'!L21),(0),($C$5*E27/'QLD Oct 2021'!AQ21-'QLD Oct 2021'!L21)*'QLD Oct 2021'!X21/100)*'QLD Oct 2021'!AQ21,0)))))</f>
        <v>0</v>
      </c>
      <c r="M27" s="323">
        <f>IF('QLD Oct 2021'!K21="",($C$5*F27/'QLD Oct 2021'!AR21*'QLD Oct 2021'!AC21/100)*'QLD Oct 2021'!AR21,IF($C$5*F27/'QLD Oct 2021'!AR21&gt;='QLD Oct 2021'!L21,('QLD Oct 2021'!L21*'QLD Oct 2021'!AC21/100)*'QLD Oct 2021'!AR21,($C$5*F27/'QLD Oct 2021'!AR21*'QLD Oct 2021'!AC21/100)*'QLD Oct 2021'!AR21))</f>
        <v>1148.4000000000001</v>
      </c>
      <c r="N27" s="323">
        <f>IF(AND('QLD Oct 2021'!L21&gt;0,'QLD Oct 2021'!M21&gt;0),IF($C$5*F27/'QLD Oct 2021'!AR21&lt;'QLD Oct 2021'!L21,0,IF(($C$5*F27/'QLD Oct 2021'!AR21-'QLD Oct 2021'!L21)&lt;=('QLD Oct 2021'!M21+'QLD Oct 2021'!L21),((($C$5*F27/'QLD Oct 2021'!AR21-'QLD Oct 2021'!L21)*'QLD Oct 2021'!AD21/100))*'QLD Oct 2021'!AR21,((('QLD Oct 2021'!M21)*'QLD Oct 2021'!AD21/100)*'QLD Oct 2021'!AR21))),0)</f>
        <v>446.60000000000014</v>
      </c>
      <c r="O27" s="323">
        <f>IF(AND('QLD Oct 2021'!M21&gt;0,'QLD Oct 2021'!N21&gt;0),IF($C$5*F27/'QLD Oct 2021'!AR21&lt;('QLD Oct 2021'!L21+'QLD Oct 2021'!M21),0,IF(($C$5*F27/'QLD Oct 2021'!AR21-'QLD Oct 2021'!L21+'QLD Oct 2021'!M21)&lt;=('QLD Oct 2021'!L21+'QLD Oct 2021'!M21+'QLD Oct 2021'!N21),((($C$5*F27/'QLD Oct 2021'!AR21-('QLD Oct 2021'!L21+'QLD Oct 2021'!M21))*'QLD Oct 2021'!AE21/100))*'QLD Oct 2021'!AR21,('QLD Oct 2021'!N21*'QLD Oct 2021'!AE21/100)*'QLD Oct 2021'!AR21)),0)</f>
        <v>0</v>
      </c>
      <c r="P27" s="323">
        <f>IF(AND('QLD Oct 2021'!N21&gt;0,'QLD Oct 2021'!O21&gt;0),IF($C$5*F27/'QLD Oct 2021'!AR21&lt;('QLD Oct 2021'!L21+'QLD Oct 2021'!M21+'QLD Oct 2021'!N21),0,IF(($C$5*F27/'QLD Oct 2021'!AR21-'QLD Oct 2021'!L21+'QLD Oct 2021'!M21+'QLD Oct 2021'!N21)&lt;=('QLD Oct 2021'!L21+'QLD Oct 2021'!M21+'QLD Oct 2021'!N21+'QLD Oct 2021'!O21),(($C$5*F27/'QLD Oct 2021'!AR21-('QLD Oct 2021'!L21+'QLD Oct 2021'!M21+'QLD Oct 2021'!N21))*'QLD Oct 2021'!AF21/100)*'QLD Oct 2021'!AR21,('QLD Oct 2021'!O21*'QLD Oct 2021'!AF21/100)*'QLD Oct 2021'!AR21)),0)</f>
        <v>0</v>
      </c>
      <c r="Q27" s="323">
        <f>IF(AND('QLD Oct 2021'!P21&gt;0,'QLD Oct 2021'!P21&gt;0),IF($C$5*F27/'QLD Oct 2021'!AR21&lt;('QLD Oct 2021'!L21+'QLD Oct 2021'!M21+'QLD Oct 2021'!N21+'QLD Oct 2021'!O21),0,IF(($C$5*F27/'QLD Oct 2021'!AR21-'QLD Oct 2021'!L21+'QLD Oct 2021'!M21+'QLD Oct 2021'!N21+'QLD Oct 2021'!O21)&lt;=('QLD Oct 2021'!L21+'QLD Oct 2021'!M21+'QLD Oct 2021'!N21+'QLD Oct 2021'!O21+'QLD Oct 2021'!P21),(($C$5*F27/'QLD Oct 2021'!AR21-('QLD Oct 2021'!L21+'QLD Oct 2021'!M21+'QLD Oct 2021'!N21+'QLD Oct 2021'!O21))*'QLD Oct 2021'!AG21/100)*'QLD Oct 2021'!AR21,('QLD Oct 2021'!P21*'QLD Oct 2021'!AG21/100)*'QLD Oct 2021'!AR21)),0)</f>
        <v>0</v>
      </c>
      <c r="R27" s="323">
        <f>IF(AND('QLD Oct 2021'!P21&gt;0,'QLD Oct 2021'!O21&gt;0),IF(($C$5*F27/'QLD Oct 2021'!AR21&lt;SUM('QLD Oct 2021'!L21:P21)),(0),($C$5*F27/'QLD Oct 2021'!AR21-SUM('QLD Oct 2021'!L21:P21))*'QLD Oct 2021'!AB21/100)* 'QLD Oct 2021'!AR21,IF(AND('QLD Oct 2021'!O21&gt;0,'QLD Oct 2021'!P21=""),IF(($C$5*F27/'QLD Oct 2021'!AR21&lt; SUM('QLD Oct 2021'!L21:O21)),(0),($C$5*F27/'QLD Oct 2021'!AR21-SUM('QLD Oct 2021'!L21:O21))*'QLD Oct 2021'!AG21/100)* 'QLD Oct 2021'!AR21,IF(AND('QLD Oct 2021'!N21&gt;0,'QLD Oct 2021'!O21=""),IF(($C$5*F27/'QLD Oct 2021'!AR21&lt; SUM('QLD Oct 2021'!L21:N21)),(0),($C$5*F27/'QLD Oct 2021'!AR21-SUM('QLD Oct 2021'!L21:N21))*'QLD Oct 2021'!AF21/100)* 'QLD Oct 2021'!AR21,IF(AND('QLD Oct 2021'!M21&gt;0,'QLD Oct 2021'!N21=""),IF(($C$5*F27/'QLD Oct 2021'!AR21&lt;'QLD Oct 2021'!M21+'QLD Oct 2021'!L21),(0),(($C$5*F27/'QLD Oct 2021'!AR21-('QLD Oct 2021'!M21+'QLD Oct 2021'!L21))*'QLD Oct 2021'!AE21/100))*'QLD Oct 2021'!AR21,IF(AND('QLD Oct 2021'!L21&gt;0,'QLD Oct 2021'!M21=""&gt;0),IF(($C$5*F27/'QLD Oct 2021'!AR21&lt;'QLD Oct 2021'!L21),(0),($C$5*F27/'QLD Oct 2021'!AR21-'QLD Oct 2021'!L21)*'QLD Oct 2021'!AD21/100)*'QLD Oct 2021'!AR21,0)))))</f>
        <v>0</v>
      </c>
      <c r="S27" s="325">
        <f t="shared" ref="S27" si="45">SUM(G27:R27)</f>
        <v>3190.0000000000009</v>
      </c>
      <c r="T27" s="198">
        <f t="shared" ref="T27" si="46">S27+D27</f>
        <v>3427.2500000000009</v>
      </c>
      <c r="U27" s="326">
        <f t="shared" ref="U27" si="47">T27*1.1</f>
        <v>3769.9750000000013</v>
      </c>
      <c r="V27" s="138">
        <f>'QLD Oct 2021'!AT21</f>
        <v>0</v>
      </c>
      <c r="W27" s="138">
        <f>'QLD Oct 2021'!AU21</f>
        <v>0</v>
      </c>
      <c r="X27" s="138">
        <f>'QLD Oct 2021'!AV21</f>
        <v>0</v>
      </c>
      <c r="Y27" s="138">
        <f>'QLD Oct 2021'!AW21</f>
        <v>0</v>
      </c>
      <c r="Z27" s="327" t="str">
        <f t="shared" ref="Z27" si="48">IF(SUM(V27:Y27)=0,"No discount",IF(V27&gt;0,"Guaranteed off bill",IF(W27&gt;0,"Guaranteed off usage",IF(X27&gt;0,"Pay-on-time off bill","Pay-on-time off usage"))))</f>
        <v>No discount</v>
      </c>
      <c r="AA27" s="327" t="str">
        <f t="shared" ref="AA27" si="49">IF(OR(B27="Origin Energy",B27="Red Energy",B27="Powershop"),"Inclusive","Exclusive")</f>
        <v>Exclusive</v>
      </c>
      <c r="AB27" s="198">
        <f t="shared" ref="AB27" si="50">IF(AND(Z27="Guaranteed off bill",AA27="Inclusive"),((T27*1.1)-((T27*1.1)*V27/100))/1.1,IF(AND(Z27="Guaranteed off usage",AA27="Inclusive"),((T27*1.1)-((S27*1.1)*W27/100))/1.1,IF(AND(Z27="Guaranteed off bill",AA27="Exclusive"),T27-(T27*V27/100),IF(AND(Z27="Guaranteed off usage",AA27="Exclusive"),T27-(S27*W27/100),IF(AA27="Inclusive",((T27*1.1))/1.1,T27)))))</f>
        <v>3427.2500000000009</v>
      </c>
      <c r="AC27" s="198">
        <f t="shared" ref="AC27" si="51">IF(AND(Z27="Pay-on-time off bill",AA27="Inclusive"),((AB27*1.1)-((AB27*1.1)*X27/100))/1.1,IF(AND(Z27="Pay-on-time off usage",AA27="Inclusive"),((AB27*1.1)-((S27*1.1)*Y27/100))/1.1,IF(AND(Z27="Pay-on-time off bill",AA27="Exclusive"),AB27-(AB27*X27/100),IF(AND(Z27="Pay-on-time off usage",AA27="Exclusive"),AB27-(S27*Y27/100),IF(AA27="Inclusive",((AB27*1.1))/1.1,AB27)))))</f>
        <v>3427.2500000000009</v>
      </c>
      <c r="AD27" s="328">
        <f t="shared" ref="AD27" si="52">AB27*1.1</f>
        <v>3769.9750000000013</v>
      </c>
      <c r="AE27" s="328">
        <f t="shared" ref="AE27" si="53">AC27*1.1</f>
        <v>3769.9750000000013</v>
      </c>
      <c r="AF27" s="329">
        <f>'QLD Oct 2021'!BF21</f>
        <v>0</v>
      </c>
      <c r="AG27" s="145" t="str">
        <f>'QLD Oct 2021'!BG21</f>
        <v>n</v>
      </c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</row>
    <row r="28" spans="1:48" x14ac:dyDescent="0.2">
      <c r="A28" s="289"/>
      <c r="B28" s="289"/>
      <c r="C28" s="289"/>
      <c r="D28" s="289"/>
      <c r="E28" s="290"/>
      <c r="F28" s="290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</row>
    <row r="29" spans="1:48" x14ac:dyDescent="0.2">
      <c r="A29" s="289"/>
      <c r="B29" s="289"/>
      <c r="C29" s="289"/>
      <c r="D29" s="289"/>
      <c r="E29" s="290"/>
      <c r="F29" s="290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</row>
    <row r="30" spans="1:48" x14ac:dyDescent="0.2">
      <c r="A30" s="289"/>
      <c r="B30" s="289"/>
      <c r="C30" s="289"/>
      <c r="D30" s="289"/>
      <c r="E30" s="290"/>
      <c r="F30" s="290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</row>
    <row r="31" spans="1:48" x14ac:dyDescent="0.2">
      <c r="A31" s="289"/>
      <c r="B31" s="289"/>
      <c r="C31" s="289"/>
      <c r="D31" s="289"/>
      <c r="E31" s="290"/>
      <c r="F31" s="290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</row>
    <row r="32" spans="1:48" x14ac:dyDescent="0.2">
      <c r="A32" s="289"/>
      <c r="B32" s="289"/>
      <c r="C32" s="289"/>
      <c r="D32" s="289"/>
      <c r="E32" s="290"/>
      <c r="F32" s="290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</row>
    <row r="33" spans="1:48" x14ac:dyDescent="0.2">
      <c r="A33" s="289"/>
      <c r="B33" s="289"/>
      <c r="C33" s="289"/>
      <c r="D33" s="289"/>
      <c r="E33" s="290"/>
      <c r="F33" s="290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</row>
    <row r="34" spans="1:48" x14ac:dyDescent="0.2">
      <c r="A34" s="289"/>
      <c r="B34" s="289"/>
      <c r="C34" s="289"/>
      <c r="D34" s="289"/>
      <c r="E34" s="290"/>
      <c r="F34" s="290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</row>
    <row r="35" spans="1:48" x14ac:dyDescent="0.2">
      <c r="A35" s="289"/>
      <c r="B35" s="289"/>
      <c r="C35" s="289"/>
      <c r="D35" s="289"/>
      <c r="E35" s="290"/>
      <c r="F35" s="290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</row>
    <row r="36" spans="1:48" x14ac:dyDescent="0.2">
      <c r="A36" s="289"/>
      <c r="B36" s="289"/>
      <c r="C36" s="289"/>
      <c r="D36" s="289"/>
      <c r="E36" s="290"/>
      <c r="F36" s="290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</row>
    <row r="37" spans="1:48" x14ac:dyDescent="0.2">
      <c r="A37" s="289"/>
      <c r="B37" s="289"/>
      <c r="C37" s="289"/>
      <c r="D37" s="289"/>
      <c r="E37" s="290"/>
      <c r="F37" s="290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</row>
    <row r="38" spans="1:48" x14ac:dyDescent="0.2">
      <c r="A38" s="289"/>
      <c r="B38" s="289"/>
      <c r="C38" s="289"/>
      <c r="D38" s="289"/>
      <c r="E38" s="290"/>
      <c r="F38" s="290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</row>
    <row r="39" spans="1:48" x14ac:dyDescent="0.2">
      <c r="A39" s="289"/>
      <c r="B39" s="289"/>
      <c r="C39" s="289"/>
      <c r="D39" s="289"/>
      <c r="E39" s="290"/>
      <c r="F39" s="290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</row>
    <row r="40" spans="1:48" x14ac:dyDescent="0.2">
      <c r="A40" s="289"/>
      <c r="B40" s="289"/>
      <c r="C40" s="289"/>
      <c r="D40" s="289"/>
      <c r="E40" s="290"/>
      <c r="F40" s="290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</row>
    <row r="41" spans="1:48" x14ac:dyDescent="0.2">
      <c r="A41" s="289"/>
      <c r="B41" s="289"/>
      <c r="C41" s="289"/>
      <c r="D41" s="289"/>
      <c r="E41" s="290"/>
      <c r="F41" s="290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</row>
    <row r="42" spans="1:48" x14ac:dyDescent="0.2">
      <c r="A42" s="289"/>
      <c r="B42" s="289"/>
      <c r="C42" s="289"/>
      <c r="D42" s="289"/>
      <c r="E42" s="290"/>
      <c r="F42" s="290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</row>
    <row r="43" spans="1:48" x14ac:dyDescent="0.2">
      <c r="A43" s="289"/>
      <c r="B43" s="289"/>
      <c r="C43" s="289"/>
      <c r="D43" s="289"/>
      <c r="E43" s="290"/>
      <c r="F43" s="290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</row>
    <row r="44" spans="1:48" x14ac:dyDescent="0.2">
      <c r="A44" s="289"/>
      <c r="B44" s="289"/>
      <c r="C44" s="289"/>
      <c r="D44" s="289"/>
      <c r="E44" s="290"/>
      <c r="F44" s="290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</row>
    <row r="45" spans="1:48" x14ac:dyDescent="0.2">
      <c r="A45" s="289"/>
      <c r="B45" s="289"/>
      <c r="C45" s="289"/>
      <c r="D45" s="289"/>
      <c r="E45" s="290"/>
      <c r="F45" s="290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</row>
    <row r="46" spans="1:48" x14ac:dyDescent="0.2">
      <c r="A46" s="289"/>
      <c r="B46" s="289"/>
      <c r="C46" s="289"/>
      <c r="D46" s="289"/>
      <c r="E46" s="290"/>
      <c r="F46" s="290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</row>
    <row r="47" spans="1:48" x14ac:dyDescent="0.2">
      <c r="A47" s="289"/>
      <c r="B47" s="289"/>
      <c r="C47" s="289"/>
      <c r="D47" s="289"/>
      <c r="E47" s="290"/>
      <c r="F47" s="290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</row>
    <row r="48" spans="1:48" x14ac:dyDescent="0.2">
      <c r="A48" s="289"/>
      <c r="B48" s="289"/>
      <c r="C48" s="289"/>
      <c r="D48" s="289"/>
      <c r="E48" s="290"/>
      <c r="F48" s="290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</row>
    <row r="49" spans="1:48" x14ac:dyDescent="0.2">
      <c r="A49" s="289"/>
      <c r="B49" s="289"/>
      <c r="C49" s="289"/>
      <c r="D49" s="289"/>
      <c r="E49" s="290"/>
      <c r="F49" s="290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</row>
    <row r="50" spans="1:48" x14ac:dyDescent="0.2">
      <c r="A50" s="289"/>
      <c r="B50" s="289"/>
      <c r="C50" s="289"/>
      <c r="D50" s="289"/>
      <c r="E50" s="290"/>
      <c r="F50" s="290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</row>
    <row r="51" spans="1:48" x14ac:dyDescent="0.2">
      <c r="A51" s="289"/>
      <c r="B51" s="289"/>
      <c r="C51" s="289"/>
      <c r="D51" s="289"/>
      <c r="E51" s="290"/>
      <c r="F51" s="290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</row>
    <row r="52" spans="1:48" x14ac:dyDescent="0.2">
      <c r="A52" s="289"/>
      <c r="B52" s="289"/>
      <c r="C52" s="289"/>
      <c r="D52" s="289"/>
      <c r="E52" s="290"/>
      <c r="F52" s="290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</row>
    <row r="53" spans="1:48" x14ac:dyDescent="0.2">
      <c r="A53" s="289"/>
      <c r="B53" s="289"/>
      <c r="C53" s="289"/>
      <c r="D53" s="289"/>
      <c r="E53" s="290"/>
      <c r="F53" s="290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</row>
    <row r="54" spans="1:48" x14ac:dyDescent="0.2">
      <c r="A54" s="289"/>
      <c r="B54" s="289"/>
      <c r="C54" s="289"/>
      <c r="D54" s="289"/>
      <c r="E54" s="290"/>
      <c r="F54" s="290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</row>
    <row r="55" spans="1:48" x14ac:dyDescent="0.2">
      <c r="A55" s="289"/>
      <c r="B55" s="289"/>
      <c r="C55" s="289"/>
      <c r="D55" s="289"/>
      <c r="E55" s="290"/>
      <c r="F55" s="290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</row>
    <row r="56" spans="1:48" x14ac:dyDescent="0.2">
      <c r="A56" s="289"/>
      <c r="B56" s="289"/>
      <c r="C56" s="289"/>
      <c r="D56" s="289"/>
      <c r="E56" s="290"/>
      <c r="F56" s="290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</row>
    <row r="57" spans="1:48" x14ac:dyDescent="0.2">
      <c r="A57" s="289"/>
      <c r="B57" s="289"/>
      <c r="C57" s="289"/>
      <c r="D57" s="289"/>
      <c r="E57" s="290"/>
      <c r="F57" s="290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</row>
    <row r="58" spans="1:48" x14ac:dyDescent="0.2">
      <c r="A58" s="289"/>
      <c r="B58" s="289"/>
      <c r="C58" s="289"/>
      <c r="D58" s="289"/>
      <c r="E58" s="290"/>
      <c r="F58" s="290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</row>
    <row r="59" spans="1:48" x14ac:dyDescent="0.2">
      <c r="A59" s="289"/>
      <c r="B59" s="289"/>
      <c r="C59" s="289"/>
      <c r="D59" s="289"/>
      <c r="E59" s="290"/>
      <c r="F59" s="290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</row>
    <row r="60" spans="1:48" x14ac:dyDescent="0.2">
      <c r="A60" s="289"/>
      <c r="B60" s="289"/>
      <c r="C60" s="289"/>
      <c r="D60" s="289"/>
      <c r="E60" s="290"/>
      <c r="F60" s="290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</row>
    <row r="61" spans="1:48" x14ac:dyDescent="0.2">
      <c r="A61" s="289"/>
      <c r="B61" s="289"/>
      <c r="C61" s="289"/>
      <c r="D61" s="289"/>
      <c r="E61" s="290"/>
      <c r="F61" s="290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</row>
    <row r="62" spans="1:48" x14ac:dyDescent="0.2">
      <c r="A62" s="289"/>
      <c r="B62" s="289"/>
      <c r="C62" s="289"/>
      <c r="D62" s="289"/>
      <c r="E62" s="290"/>
      <c r="F62" s="290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</row>
    <row r="63" spans="1:48" x14ac:dyDescent="0.2">
      <c r="A63" s="289"/>
      <c r="B63" s="289"/>
      <c r="C63" s="289"/>
      <c r="D63" s="289"/>
      <c r="E63" s="290"/>
      <c r="F63" s="290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</row>
    <row r="64" spans="1:48" x14ac:dyDescent="0.2">
      <c r="A64" s="289"/>
      <c r="B64" s="289"/>
      <c r="C64" s="289"/>
      <c r="D64" s="289"/>
      <c r="E64" s="290"/>
      <c r="F64" s="290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</row>
    <row r="65" spans="1:48" x14ac:dyDescent="0.2">
      <c r="A65" s="289"/>
      <c r="B65" s="289"/>
      <c r="C65" s="289"/>
      <c r="D65" s="289"/>
      <c r="E65" s="290"/>
      <c r="F65" s="290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</row>
  </sheetData>
  <sheetProtection algorithmName="SHA-512" hashValue="Q9eg2jnwR+7dddRpOka6dxeZ/hw/wCiDj/WHi9M21jfrTwy6qfbNiMrsuNGdhhZdWjvG6TqjRrKXakkDGtHSGA==" saltValue="KFqEw/yJexDp4mnYiHLGyA==" spinCount="100000" sheet="1" objects="1" scenarios="1"/>
  <mergeCells count="4">
    <mergeCell ref="A8:A13"/>
    <mergeCell ref="A14:A19"/>
    <mergeCell ref="A20:A23"/>
    <mergeCell ref="A24:A27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D81F-A037-A64C-98AE-FDCA9FDA3749}">
  <sheetPr codeName="Sheet20">
    <tabColor rgb="FFCD7B93"/>
  </sheetPr>
  <dimension ref="A1:AV60"/>
  <sheetViews>
    <sheetView zoomScale="90" zoomScaleNormal="90" workbookViewId="0">
      <selection activeCell="AE19" sqref="AE19:AE21"/>
    </sheetView>
  </sheetViews>
  <sheetFormatPr baseColWidth="10" defaultRowHeight="15" x14ac:dyDescent="0.2"/>
  <cols>
    <col min="1" max="1" width="23.1640625" customWidth="1"/>
    <col min="2" max="2" width="15.33203125" bestFit="1" customWidth="1"/>
    <col min="3" max="3" width="23.33203125" bestFit="1" customWidth="1"/>
    <col min="4" max="4" width="14.1640625" customWidth="1"/>
    <col min="5" max="6" width="14.1640625" hidden="1" customWidth="1"/>
    <col min="7" max="18" width="14.1640625" customWidth="1"/>
    <col min="19" max="20" width="14.1640625" hidden="1" customWidth="1"/>
    <col min="21" max="25" width="14.1640625" customWidth="1"/>
    <col min="26" max="29" width="14.1640625" hidden="1" customWidth="1"/>
    <col min="30" max="43" width="14.1640625" customWidth="1"/>
    <col min="44" max="148" width="12.5" customWidth="1"/>
  </cols>
  <sheetData>
    <row r="1" spans="1:48" x14ac:dyDescent="0.2">
      <c r="A1" s="279" t="s">
        <v>38</v>
      </c>
      <c r="B1" s="279"/>
      <c r="C1" s="279"/>
      <c r="D1" s="279"/>
      <c r="E1" s="280"/>
      <c r="F1" s="280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</row>
    <row r="2" spans="1:48" x14ac:dyDescent="0.2">
      <c r="A2" s="282" t="s">
        <v>72</v>
      </c>
      <c r="B2" s="279"/>
      <c r="C2" s="279"/>
      <c r="D2" s="279"/>
      <c r="E2" s="280"/>
      <c r="F2" s="280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</row>
    <row r="3" spans="1:48" ht="16" thickBot="1" x14ac:dyDescent="0.25">
      <c r="A3" s="279"/>
      <c r="B3" s="283"/>
      <c r="C3" s="279"/>
      <c r="D3" s="279"/>
      <c r="E3" s="280"/>
      <c r="F3" s="280"/>
      <c r="G3" s="279"/>
      <c r="H3" s="279"/>
      <c r="I3" s="279"/>
      <c r="J3" s="283"/>
      <c r="K3" s="284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</row>
    <row r="4" spans="1: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</row>
    <row r="5" spans="1: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</row>
    <row r="6" spans="1: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</row>
    <row r="7" spans="1:48" ht="76" x14ac:dyDescent="0.2">
      <c r="A7" s="238" t="s">
        <v>41</v>
      </c>
      <c r="B7" s="107" t="s">
        <v>96</v>
      </c>
      <c r="C7" s="107" t="s">
        <v>97</v>
      </c>
      <c r="D7" s="108" t="s">
        <v>8</v>
      </c>
      <c r="E7" s="215" t="s">
        <v>179</v>
      </c>
      <c r="F7" s="215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5" t="s">
        <v>181</v>
      </c>
      <c r="T7" s="219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3" t="s">
        <v>184</v>
      </c>
      <c r="AA7" s="223" t="s">
        <v>185</v>
      </c>
      <c r="AB7" s="224" t="s">
        <v>69</v>
      </c>
      <c r="AC7" s="224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</row>
    <row r="8" spans="1:48" ht="20" customHeight="1" x14ac:dyDescent="0.2">
      <c r="A8" s="339" t="str">
        <f>'QLD Apr 2021'!D2</f>
        <v>APT Brisbane South</v>
      </c>
      <c r="B8" s="207" t="str">
        <f>'QLD Apr 2021'!F2</f>
        <v>AGL</v>
      </c>
      <c r="C8" s="239" t="str">
        <f>'QLD Apr 2021'!G2</f>
        <v>Business Essential Saver</v>
      </c>
      <c r="D8" s="242">
        <f>365*'QLD Apr 2021'!H2/100</f>
        <v>455.22136363636361</v>
      </c>
      <c r="E8" s="243">
        <f>IF('QLD Apr 2021'!AQ2=3,0.5,IF('QLD Apr 2021'!AQ2=2,0.33,0))</f>
        <v>0.5</v>
      </c>
      <c r="F8" s="243">
        <f>1-E8</f>
        <v>0.5</v>
      </c>
      <c r="G8" s="242">
        <f>IF('QLD Apr 2021'!K2="",($C$5*E8/'QLD Apr 2021'!AQ2*'QLD Apr 2021'!W2/100)*'QLD Apr 2021'!AQ2,IF($C$5*E8/'QLD Apr 2021'!AQ2&gt;='QLD Apr 2021'!L2,('QLD Apr 2021'!L2*'QLD Apr 2021'!W2/100)*'QLD Apr 2021'!AQ2,($C$5*E8/'QLD Apr 2021'!AQ2*'QLD Apr 2021'!W2/100)*'QLD Apr 2021'!AQ2))</f>
        <v>1213.6363636363635</v>
      </c>
      <c r="H8" s="242">
        <f>IF(AND('QLD Apr 2021'!L2&gt;0,'QLD Apr 2021'!M2&gt;0),IF($C$5*E8/'QLD Apr 2021'!AQ2&lt;'QLD Apr 2021'!L2,0,IF(($C$5*E8/'QLD Apr 2021'!AQ2-'QLD Apr 2021'!L2)&lt;=('QLD Apr 2021'!M2+'QLD Apr 2021'!L2),((($C$5*E8/'QLD Apr 2021'!AQ2-'QLD Apr 2021'!L2)*'QLD Apr 2021'!X2/100))*'QLD Apr 2021'!AQ2,((('QLD Apr 2021'!M2)*'QLD Apr 2021'!X2/100)*'QLD Apr 2021'!AQ2))),0)</f>
        <v>0</v>
      </c>
      <c r="I8" s="242">
        <f>IF(AND('QLD Apr 2021'!M2&gt;0,'QLD Apr 2021'!N2&gt;0),IF($C$5*E8/'QLD Apr 2021'!AQ2&lt;('QLD Apr 2021'!L2+'QLD Apr 2021'!M2),0,IF(($C$5*E8/'QLD Apr 2021'!AQ2-'QLD Apr 2021'!L2+'QLD Apr 2021'!M2)&lt;=('QLD Apr 2021'!L2+'QLD Apr 2021'!M2+'QLD Apr 2021'!N2),((($C$5*E8/'QLD Apr 2021'!AQ2-('QLD Apr 2021'!L2+'QLD Apr 2021'!M2))*'QLD Apr 2021'!Y2/100))*'QLD Apr 2021'!AQ2,('QLD Apr 2021'!N2*'QLD Apr 2021'!Y2/100)*'QLD Apr 2021'!AQ2)),0)</f>
        <v>0</v>
      </c>
      <c r="J8" s="242">
        <f>IF(AND('QLD Apr 2021'!N2&gt;0,'QLD Apr 2021'!O2&gt;0),IF($C$5*E8/'QLD Apr 2021'!AQ2&lt;('QLD Apr 2021'!L2+'QLD Apr 2021'!M2+'QLD Apr 2021'!N2),0,IF(($C$5*E8/'QLD Apr 2021'!AQ2-'QLD Apr 2021'!L2+'QLD Apr 2021'!M2+'QLD Apr 2021'!N2)&lt;=('QLD Apr 2021'!L2+'QLD Apr 2021'!M2+'QLD Apr 2021'!N2+'QLD Apr 2021'!O2),(($C$5*E8/'QLD Apr 2021'!AQ2-('QLD Apr 2021'!L2+'QLD Apr 2021'!M2+'QLD Apr 2021'!N2))*'QLD Apr 2021'!Z2/100)*'QLD Apr 2021'!AQ2,('QLD Apr 2021'!O2*'QLD Apr 2021'!Z2/100)*'QLD Apr 2021'!AQ2)),0)</f>
        <v>0</v>
      </c>
      <c r="K8" s="242">
        <f>IF(AND('QLD Apr 2021'!O2&gt;0,'QLD Apr 2021'!P2&gt;0),IF($C$5*E8/'QLD Apr 2021'!AQ2&lt;('QLD Apr 2021'!L2+'QLD Apr 2021'!M2+'QLD Apr 2021'!N2+'QLD Apr 2021'!O2),0,IF(($C$5*E8/'QLD Apr 2021'!AQ2-'QLD Apr 2021'!L2+'QLD Apr 2021'!M2+'QLD Apr 2021'!N2+'QLD Apr 2021'!O2)&lt;=('QLD Apr 2021'!L2+'QLD Apr 2021'!M2+'QLD Apr 2021'!N2+'QLD Apr 2021'!O2+'QLD Apr 2021'!P2),(($C$5*E8/'QLD Apr 2021'!AQ2-('QLD Apr 2021'!L2+'QLD Apr 2021'!M2+'QLD Apr 2021'!N2+'QLD Apr 2021'!O2))*'QLD Apr 2021'!AA2/100)*'QLD Apr 2021'!AQ2,('QLD Apr 2021'!P2*'QLD Apr 2021'!AA2/100)*'QLD Apr 2021'!AQ2)),0)</f>
        <v>0</v>
      </c>
      <c r="L8" s="242">
        <f>IF(AND('QLD Apr 2021'!P2&gt;0,'QLD Apr 2021'!O2&gt;0),IF(($C$5*E8/'QLD Apr 2021'!AQ2&lt;SUM('QLD Apr 2021'!L2:P2)),(0),($C$5*E8/'QLD Apr 2021'!AQ2-SUM('QLD Apr 2021'!L2:P2))*'QLD Apr 2021'!AB2/100)* 'QLD Apr 2021'!AQ2,IF(AND('QLD Apr 2021'!O2&gt;0,'QLD Apr 2021'!P2=""),IF(($C$5*E8/'QLD Apr 2021'!AQ2&lt; SUM('QLD Apr 2021'!L2:O2)),(0),($C$5*E8/'QLD Apr 2021'!AQ2-SUM('QLD Apr 2021'!L2:O2))*'QLD Apr 2021'!AA2/100)* 'QLD Apr 2021'!AQ2,IF(AND('QLD Apr 2021'!N2&gt;0,'QLD Apr 2021'!O2=""),IF(($C$5*E8/'QLD Apr 2021'!AQ2&lt; SUM('QLD Apr 2021'!L2:N2)),(0),($C$5*E8/'QLD Apr 2021'!AQ2-SUM('QLD Apr 2021'!L2:N2))*'QLD Apr 2021'!Z2/100)* 'QLD Apr 2021'!AQ2,IF(AND('QLD Apr 2021'!M2&gt;0,'QLD Apr 2021'!N2=""),IF(($C$5*E8/'QLD Apr 2021'!AQ2&lt;'QLD Apr 2021'!M2+'QLD Apr 2021'!L2),(0),(($C$5*E8/'QLD Apr 2021'!AQ2-('QLD Apr 2021'!M2+'QLD Apr 2021'!L2))*'QLD Apr 2021'!Y2/100))*'QLD Apr 2021'!AQ2,IF(AND('QLD Apr 2021'!L2&gt;0,'QLD Apr 2021'!M2=""&gt;0),IF(($C$5*E8/'QLD Apr 2021'!AQ2&lt;'QLD Apr 2021'!L2),(0),($C$5*E8/'QLD Apr 2021'!AQ2-'QLD Apr 2021'!L2)*'QLD Apr 2021'!X2/100)*'QLD Apr 2021'!AQ2,0)))))</f>
        <v>0</v>
      </c>
      <c r="M8" s="242">
        <f>IF('QLD Apr 2021'!K2="",($C$5*F8/'QLD Apr 2021'!AR2*'QLD Apr 2021'!AC2/100)*'QLD Apr 2021'!AR2,IF($C$5*F8/'QLD Apr 2021'!AR2&gt;='QLD Apr 2021'!L2,('QLD Apr 2021'!L2*'QLD Apr 2021'!AC2/100)*'QLD Apr 2021'!AR2,($C$5*F8/'QLD Apr 2021'!AR2*'QLD Apr 2021'!AC2/100)*'QLD Apr 2021'!AR2))</f>
        <v>1213.6363636363635</v>
      </c>
      <c r="N8" s="242">
        <f>IF(AND('QLD Apr 2021'!L2&gt;0,'QLD Apr 2021'!M2&gt;0),IF($C$5*F8/'QLD Apr 2021'!AR2&lt;'QLD Apr 2021'!L2,0,IF(($C$5*F8/'QLD Apr 2021'!AR2-'QLD Apr 2021'!L2)&lt;=('QLD Apr 2021'!M2+'QLD Apr 2021'!L2),((($C$5*F8/'QLD Apr 2021'!AR2-'QLD Apr 2021'!L2)*'QLD Apr 2021'!AD2/100))*'QLD Apr 2021'!AR2,((('QLD Apr 2021'!M2)*'QLD Apr 2021'!AD2/100)*'QLD Apr 2021'!AR2))),0)</f>
        <v>0</v>
      </c>
      <c r="O8" s="242">
        <f>IF(AND('QLD Apr 2021'!M2&gt;0,'QLD Apr 2021'!N2&gt;0),IF($C$5*F8/'QLD Apr 2021'!AR2&lt;('QLD Apr 2021'!L2+'QLD Apr 2021'!M2),0,IF(($C$5*F8/'QLD Apr 2021'!AR2-'QLD Apr 2021'!L2+'QLD Apr 2021'!M2)&lt;=('QLD Apr 2021'!L2+'QLD Apr 2021'!M2+'QLD Apr 2021'!N2),((($C$5*F8/'QLD Apr 2021'!AR2-('QLD Apr 2021'!L2+'QLD Apr 2021'!M2))*'QLD Apr 2021'!AE2/100))*'QLD Apr 2021'!AR2,('QLD Apr 2021'!N2*'QLD Apr 2021'!AE2/100)*'QLD Apr 2021'!AR2)),0)</f>
        <v>0</v>
      </c>
      <c r="P8" s="242">
        <f>IF(AND('QLD Apr 2021'!N2&gt;0,'QLD Apr 2021'!O2&gt;0),IF($C$5*F8/'QLD Apr 2021'!AR2&lt;('QLD Apr 2021'!L2+'QLD Apr 2021'!M2+'QLD Apr 2021'!N2),0,IF(($C$5*F8/'QLD Apr 2021'!AR2-'QLD Apr 2021'!L2+'QLD Apr 2021'!M2+'QLD Apr 2021'!N2)&lt;=('QLD Apr 2021'!L2+'QLD Apr 2021'!M2+'QLD Apr 2021'!N2+'QLD Apr 2021'!O2),(($C$5*F8/'QLD Apr 2021'!AR2-('QLD Apr 2021'!L2+'QLD Apr 2021'!M2+'QLD Apr 2021'!N2))*'QLD Apr 2021'!AF2/100)*'QLD Apr 2021'!AR2,('QLD Apr 2021'!O2*'QLD Apr 2021'!AF2/100)*'QLD Apr 2021'!AR2)),0)</f>
        <v>0</v>
      </c>
      <c r="Q8" s="242">
        <f>IF(AND('QLD Apr 2021'!P2&gt;0,'QLD Apr 2021'!P2&gt;0),IF($C$5*F8/'QLD Apr 2021'!AR2&lt;('QLD Apr 2021'!L2+'QLD Apr 2021'!M2+'QLD Apr 2021'!N2+'QLD Apr 2021'!O2),0,IF(($C$5*F8/'QLD Apr 2021'!AR2-'QLD Apr 2021'!L2+'QLD Apr 2021'!M2+'QLD Apr 2021'!N2+'QLD Apr 2021'!O2)&lt;=('QLD Apr 2021'!L2+'QLD Apr 2021'!M2+'QLD Apr 2021'!N2+'QLD Apr 2021'!O2+'QLD Apr 2021'!P2),(($C$5*F8/'QLD Apr 2021'!AR2-('QLD Apr 2021'!L2+'QLD Apr 2021'!M2+'QLD Apr 2021'!N2+'QLD Apr 2021'!O2))*'QLD Apr 2021'!AG2/100)*'QLD Apr 2021'!AR2,('QLD Apr 2021'!P2*'QLD Apr 2021'!AG2/100)*'QLD Apr 2021'!AR2)),0)</f>
        <v>0</v>
      </c>
      <c r="R8" s="242">
        <f>IF(AND('QLD Apr 2021'!P2&gt;0,'QLD Apr 2021'!O2&gt;0),IF(($C$5*F8/'QLD Apr 2021'!AR2&lt;SUM('QLD Apr 2021'!L2:P2)),(0),($C$5*F8/'QLD Apr 2021'!AR2-SUM('QLD Apr 2021'!L2:P2))*'QLD Apr 2021'!AB2/100)* 'QLD Apr 2021'!AR2,IF(AND('QLD Apr 2021'!O2&gt;0,'QLD Apr 2021'!P2=""),IF(($C$5*F8/'QLD Apr 2021'!AR2&lt; SUM('QLD Apr 2021'!L2:O2)),(0),($C$5*F8/'QLD Apr 2021'!AR2-SUM('QLD Apr 2021'!L2:O2))*'QLD Apr 2021'!AG2/100)* 'QLD Apr 2021'!AR2,IF(AND('QLD Apr 2021'!N2&gt;0,'QLD Apr 2021'!O2=""),IF(($C$5*F8/'QLD Apr 2021'!AR2&lt; SUM('QLD Apr 2021'!L2:N2)),(0),($C$5*F8/'QLD Apr 2021'!AR2-SUM('QLD Apr 2021'!L2:N2))*'QLD Apr 2021'!AF2/100)* 'QLD Apr 2021'!AR2,IF(AND('QLD Apr 2021'!M2&gt;0,'QLD Apr 2021'!N2=""),IF(($C$5*F8/'QLD Apr 2021'!AR2&lt;'QLD Apr 2021'!M2+'QLD Apr 2021'!L2),(0),(($C$5*F8/'QLD Apr 2021'!AR2-('QLD Apr 2021'!M2+'QLD Apr 2021'!L2))*'QLD Apr 2021'!AE2/100))*'QLD Apr 2021'!AR2,IF(AND('QLD Apr 2021'!L2&gt;0,'QLD Apr 2021'!M2=""&gt;0),IF(($C$5*F8/'QLD Apr 2021'!AR2&lt;'QLD Apr 2021'!L2),(0),($C$5*F8/'QLD Apr 2021'!AR2-'QLD Apr 2021'!L2)*'QLD Apr 2021'!AD2/100)*'QLD Apr 2021'!AR2,0)))))</f>
        <v>0</v>
      </c>
      <c r="S8" s="277">
        <f>SUM(G8:R8)</f>
        <v>2427.272727272727</v>
      </c>
      <c r="T8" s="244">
        <f>S8+D8</f>
        <v>2882.4940909090906</v>
      </c>
      <c r="U8" s="245">
        <f>T8*1.1</f>
        <v>3170.7435</v>
      </c>
      <c r="V8" s="246">
        <f>'QLD Apr 2021'!AT2</f>
        <v>0</v>
      </c>
      <c r="W8" s="246">
        <f>'QLD Apr 2021'!AU2</f>
        <v>0</v>
      </c>
      <c r="X8" s="246">
        <f>'QLD Apr 2021'!AV2</f>
        <v>0</v>
      </c>
      <c r="Y8" s="246">
        <f>'QLD Apr 2021'!AW2</f>
        <v>0</v>
      </c>
      <c r="Z8" s="247" t="str">
        <f>IF(SUM(V8:Y8)=0,"No discount",IF(V8&gt;0,"Guaranteed off bill",IF(W8&gt;0,"Guaranteed off usage",IF(X8&gt;0,"Pay-on-time off bill","Pay-on-time off usage"))))</f>
        <v>No discount</v>
      </c>
      <c r="AA8" s="247" t="str">
        <f>IF(OR(B8="Origin Energy",B8="Red Energy",B8="Powershop"),"Inclusive","Exclusive")</f>
        <v>Exclusive</v>
      </c>
      <c r="AB8" s="244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44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48">
        <f t="shared" ref="AD8:AE21" si="2">AB8*1.1</f>
        <v>3170.7435</v>
      </c>
      <c r="AE8" s="248">
        <f t="shared" si="2"/>
        <v>3170.7435</v>
      </c>
      <c r="AF8" s="273">
        <f>'QLD Apr 2021'!BF2</f>
        <v>0</v>
      </c>
      <c r="AG8" s="252" t="str">
        <f>'QLD Apr 2021'!BG2</f>
        <v>n</v>
      </c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</row>
    <row r="9" spans="1:48" ht="20" customHeight="1" x14ac:dyDescent="0.2">
      <c r="A9" s="345"/>
      <c r="B9" s="207" t="str">
        <f>'QLD Apr 2021'!F3</f>
        <v>Origin Energy</v>
      </c>
      <c r="C9" s="240" t="str">
        <f>'QLD Apr 2021'!G3</f>
        <v>Business Flexi</v>
      </c>
      <c r="D9" s="115">
        <f>365*'QLD Apr 2021'!H3/100</f>
        <v>386.56818181818181</v>
      </c>
      <c r="E9" s="216">
        <f>IF('QLD Apr 2021'!AQ3=3,0.5,IF('QLD Apr 2021'!AQ3=2,0.33,0))</f>
        <v>0.5</v>
      </c>
      <c r="F9" s="216">
        <f t="shared" ref="F9:F21" si="3">1-E9</f>
        <v>0.5</v>
      </c>
      <c r="G9" s="115">
        <f>IF('QLD Apr 2021'!K3="",($C$5*E9/'QLD Apr 2021'!AQ3*'QLD Apr 2021'!W3/100)*'QLD Apr 2021'!AQ3,IF($C$5*E9/'QLD Apr 2021'!AQ3&gt;='QLD Apr 2021'!L3,('QLD Apr 2021'!L3*'QLD Apr 2021'!W3/100)*'QLD Apr 2021'!AQ3,($C$5*E9/'QLD Apr 2021'!AQ3*'QLD Apr 2021'!W3/100)*'QLD Apr 2021'!AQ3))</f>
        <v>1427.2727272727273</v>
      </c>
      <c r="H9" s="115">
        <f>IF(AND('QLD Apr 2021'!L3&gt;0,'QLD Apr 2021'!M3&gt;0),IF($C$5*E9/'QLD Apr 2021'!AQ3&lt;'QLD Apr 2021'!L3,0,IF(($C$5*E9/'QLD Apr 2021'!AQ3-'QLD Apr 2021'!L3)&lt;=('QLD Apr 2021'!M3+'QLD Apr 2021'!L3),((($C$5*E9/'QLD Apr 2021'!AQ3-'QLD Apr 2021'!L3)*'QLD Apr 2021'!X3/100))*'QLD Apr 2021'!AQ3,((('QLD Apr 2021'!M3)*'QLD Apr 2021'!X3/100)*'QLD Apr 2021'!AQ3))),0)</f>
        <v>0</v>
      </c>
      <c r="I9" s="115">
        <f>IF(AND('QLD Apr 2021'!M3&gt;0,'QLD Apr 2021'!N3&gt;0),IF($C$5*E9/'QLD Apr 2021'!AQ3&lt;('QLD Apr 2021'!L3+'QLD Apr 2021'!M3),0,IF(($C$5*E9/'QLD Apr 2021'!AQ3-'QLD Apr 2021'!L3+'QLD Apr 2021'!M3)&lt;=('QLD Apr 2021'!L3+'QLD Apr 2021'!M3+'QLD Apr 2021'!N3),((($C$5*E9/'QLD Apr 2021'!AQ3-('QLD Apr 2021'!L3+'QLD Apr 2021'!M3))*'QLD Apr 2021'!Y3/100))*'QLD Apr 2021'!AQ3,('QLD Apr 2021'!N3*'QLD Apr 2021'!Y3/100)*'QLD Apr 2021'!AQ3)),0)</f>
        <v>0</v>
      </c>
      <c r="J9" s="115">
        <f>IF(AND('QLD Apr 2021'!N3&gt;0,'QLD Apr 2021'!O3&gt;0),IF($C$5*E9/'QLD Apr 2021'!AQ3&lt;('QLD Apr 2021'!L3+'QLD Apr 2021'!M3+'QLD Apr 2021'!N3),0,IF(($C$5*E9/'QLD Apr 2021'!AQ3-'QLD Apr 2021'!L3+'QLD Apr 2021'!M3+'QLD Apr 2021'!N3)&lt;=('QLD Apr 2021'!L3+'QLD Apr 2021'!M3+'QLD Apr 2021'!N3+'QLD Apr 2021'!O3),(($C$5*E9/'QLD Apr 2021'!AQ3-('QLD Apr 2021'!L3+'QLD Apr 2021'!M3+'QLD Apr 2021'!N3))*'QLD Apr 2021'!Z3/100)*'QLD Apr 2021'!AQ3,('QLD Apr 2021'!O3*'QLD Apr 2021'!Z3/100)*'QLD Apr 2021'!AQ3)),0)</f>
        <v>0</v>
      </c>
      <c r="K9" s="115">
        <f>IF(AND('QLD Apr 2021'!O3&gt;0,'QLD Apr 2021'!P3&gt;0),IF($C$5*E9/'QLD Apr 2021'!AQ3&lt;('QLD Apr 2021'!L3+'QLD Apr 2021'!M3+'QLD Apr 2021'!N3+'QLD Apr 2021'!O3),0,IF(($C$5*E9/'QLD Apr 2021'!AQ3-'QLD Apr 2021'!L3+'QLD Apr 2021'!M3+'QLD Apr 2021'!N3+'QLD Apr 2021'!O3)&lt;=('QLD Apr 2021'!L3+'QLD Apr 2021'!M3+'QLD Apr 2021'!N3+'QLD Apr 2021'!O3+'QLD Apr 2021'!P3),(($C$5*E9/'QLD Apr 2021'!AQ3-('QLD Apr 2021'!L3+'QLD Apr 2021'!M3+'QLD Apr 2021'!N3+'QLD Apr 2021'!O3))*'QLD Apr 2021'!AA3/100)*'QLD Apr 2021'!AQ3,('QLD Apr 2021'!P3*'QLD Apr 2021'!AA3/100)*'QLD Apr 2021'!AQ3)),0)</f>
        <v>0</v>
      </c>
      <c r="L9" s="115">
        <f>IF(AND('QLD Apr 2021'!P3&gt;0,'QLD Apr 2021'!O3&gt;0),IF(($C$5*E9/'QLD Apr 2021'!AQ3&lt;SUM('QLD Apr 2021'!L3:P3)),(0),($C$5*E9/'QLD Apr 2021'!AQ3-SUM('QLD Apr 2021'!L3:P3))*'QLD Apr 2021'!AB3/100)* 'QLD Apr 2021'!AQ3,IF(AND('QLD Apr 2021'!O3&gt;0,'QLD Apr 2021'!P3=""),IF(($C$5*E9/'QLD Apr 2021'!AQ3&lt; SUM('QLD Apr 2021'!L3:O3)),(0),($C$5*E9/'QLD Apr 2021'!AQ3-SUM('QLD Apr 2021'!L3:O3))*'QLD Apr 2021'!AA3/100)* 'QLD Apr 2021'!AQ3,IF(AND('QLD Apr 2021'!N3&gt;0,'QLD Apr 2021'!O3=""),IF(($C$5*E9/'QLD Apr 2021'!AQ3&lt; SUM('QLD Apr 2021'!L3:N3)),(0),($C$5*E9/'QLD Apr 2021'!AQ3-SUM('QLD Apr 2021'!L3:N3))*'QLD Apr 2021'!Z3/100)* 'QLD Apr 2021'!AQ3,IF(AND('QLD Apr 2021'!M3&gt;0,'QLD Apr 2021'!N3=""),IF(($C$5*E9/'QLD Apr 2021'!AQ3&lt;'QLD Apr 2021'!M3+'QLD Apr 2021'!L3),(0),(($C$5*E9/'QLD Apr 2021'!AQ3-('QLD Apr 2021'!M3+'QLD Apr 2021'!L3))*'QLD Apr 2021'!Y3/100))*'QLD Apr 2021'!AQ3,IF(AND('QLD Apr 2021'!L3&gt;0,'QLD Apr 2021'!M3=""&gt;0),IF(($C$5*E9/'QLD Apr 2021'!AQ3&lt;'QLD Apr 2021'!L3),(0),($C$5*E9/'QLD Apr 2021'!AQ3-'QLD Apr 2021'!L3)*'QLD Apr 2021'!X3/100)*'QLD Apr 2021'!AQ3,0)))))</f>
        <v>0</v>
      </c>
      <c r="M9" s="115">
        <f>IF('QLD Apr 2021'!K3="",($C$5*F9/'QLD Apr 2021'!AR3*'QLD Apr 2021'!AC3/100)*'QLD Apr 2021'!AR3,IF($C$5*F9/'QLD Apr 2021'!AR3&gt;='QLD Apr 2021'!L3,('QLD Apr 2021'!L3*'QLD Apr 2021'!AC3/100)*'QLD Apr 2021'!AR3,($C$5*F9/'QLD Apr 2021'!AR3*'QLD Apr 2021'!AC3/100)*'QLD Apr 2021'!AR3))</f>
        <v>1427.2727272727273</v>
      </c>
      <c r="N9" s="115">
        <f>IF(AND('QLD Apr 2021'!L3&gt;0,'QLD Apr 2021'!M3&gt;0),IF($C$5*F9/'QLD Apr 2021'!AR3&lt;'QLD Apr 2021'!L3,0,IF(($C$5*F9/'QLD Apr 2021'!AR3-'QLD Apr 2021'!L3)&lt;=('QLD Apr 2021'!M3+'QLD Apr 2021'!L3),((($C$5*F9/'QLD Apr 2021'!AR3-'QLD Apr 2021'!L3)*'QLD Apr 2021'!AD3/100))*'QLD Apr 2021'!AR3,((('QLD Apr 2021'!M3)*'QLD Apr 2021'!AD3/100)*'QLD Apr 2021'!AR3))),0)</f>
        <v>0</v>
      </c>
      <c r="O9" s="115">
        <f>IF(AND('QLD Apr 2021'!M3&gt;0,'QLD Apr 2021'!N3&gt;0),IF($C$5*F9/'QLD Apr 2021'!AR3&lt;('QLD Apr 2021'!L3+'QLD Apr 2021'!M3),0,IF(($C$5*F9/'QLD Apr 2021'!AR3-'QLD Apr 2021'!L3+'QLD Apr 2021'!M3)&lt;=('QLD Apr 2021'!L3+'QLD Apr 2021'!M3+'QLD Apr 2021'!N3),((($C$5*F9/'QLD Apr 2021'!AR3-('QLD Apr 2021'!L3+'QLD Apr 2021'!M3))*'QLD Apr 2021'!AE3/100))*'QLD Apr 2021'!AR3,('QLD Apr 2021'!N3*'QLD Apr 2021'!AE3/100)*'QLD Apr 2021'!AR3)),0)</f>
        <v>0</v>
      </c>
      <c r="P9" s="115">
        <f>IF(AND('QLD Apr 2021'!N3&gt;0,'QLD Apr 2021'!O3&gt;0),IF($C$5*F9/'QLD Apr 2021'!AR3&lt;('QLD Apr 2021'!L3+'QLD Apr 2021'!M3+'QLD Apr 2021'!N3),0,IF(($C$5*F9/'QLD Apr 2021'!AR3-'QLD Apr 2021'!L3+'QLD Apr 2021'!M3+'QLD Apr 2021'!N3)&lt;=('QLD Apr 2021'!L3+'QLD Apr 2021'!M3+'QLD Apr 2021'!N3+'QLD Apr 2021'!O3),(($C$5*F9/'QLD Apr 2021'!AR3-('QLD Apr 2021'!L3+'QLD Apr 2021'!M3+'QLD Apr 2021'!N3))*'QLD Apr 2021'!AF3/100)*'QLD Apr 2021'!AR3,('QLD Apr 2021'!O3*'QLD Apr 2021'!AF3/100)*'QLD Apr 2021'!AR3)),0)</f>
        <v>0</v>
      </c>
      <c r="Q9" s="115">
        <f>IF(AND('QLD Apr 2021'!P3&gt;0,'QLD Apr 2021'!P3&gt;0),IF($C$5*F9/'QLD Apr 2021'!AR3&lt;('QLD Apr 2021'!L3+'QLD Apr 2021'!M3+'QLD Apr 2021'!N3+'QLD Apr 2021'!O3),0,IF(($C$5*F9/'QLD Apr 2021'!AR3-'QLD Apr 2021'!L3+'QLD Apr 2021'!M3+'QLD Apr 2021'!N3+'QLD Apr 2021'!O3)&lt;=('QLD Apr 2021'!L3+'QLD Apr 2021'!M3+'QLD Apr 2021'!N3+'QLD Apr 2021'!O3+'QLD Apr 2021'!P3),(($C$5*F9/'QLD Apr 2021'!AR3-('QLD Apr 2021'!L3+'QLD Apr 2021'!M3+'QLD Apr 2021'!N3+'QLD Apr 2021'!O3))*'QLD Apr 2021'!AG3/100)*'QLD Apr 2021'!AR3,('QLD Apr 2021'!P3*'QLD Apr 2021'!AG3/100)*'QLD Apr 2021'!AR3)),0)</f>
        <v>0</v>
      </c>
      <c r="R9" s="115">
        <f>IF(AND('QLD Apr 2021'!P3&gt;0,'QLD Apr 2021'!O3&gt;0),IF(($C$5*F9/'QLD Apr 2021'!AR3&lt;SUM('QLD Apr 2021'!L3:P3)),(0),($C$5*F9/'QLD Apr 2021'!AR3-SUM('QLD Apr 2021'!L3:P3))*'QLD Apr 2021'!AB3/100)* 'QLD Apr 2021'!AR3,IF(AND('QLD Apr 2021'!O3&gt;0,'QLD Apr 2021'!P3=""),IF(($C$5*F9/'QLD Apr 2021'!AR3&lt; SUM('QLD Apr 2021'!L3:O3)),(0),($C$5*F9/'QLD Apr 2021'!AR3-SUM('QLD Apr 2021'!L3:O3))*'QLD Apr 2021'!AG3/100)* 'QLD Apr 2021'!AR3,IF(AND('QLD Apr 2021'!N3&gt;0,'QLD Apr 2021'!O3=""),IF(($C$5*F9/'QLD Apr 2021'!AR3&lt; SUM('QLD Apr 2021'!L3:N3)),(0),($C$5*F9/'QLD Apr 2021'!AR3-SUM('QLD Apr 2021'!L3:N3))*'QLD Apr 2021'!AF3/100)* 'QLD Apr 2021'!AR3,IF(AND('QLD Apr 2021'!M3&gt;0,'QLD Apr 2021'!N3=""),IF(($C$5*F9/'QLD Apr 2021'!AR3&lt;'QLD Apr 2021'!M3+'QLD Apr 2021'!L3),(0),(($C$5*F9/'QLD Apr 2021'!AR3-('QLD Apr 2021'!M3+'QLD Apr 2021'!L3))*'QLD Apr 2021'!AE3/100))*'QLD Apr 2021'!AR3,IF(AND('QLD Apr 2021'!L3&gt;0,'QLD Apr 2021'!M3=""&gt;0),IF(($C$5*F9/'QLD Apr 2021'!AR3&lt;'QLD Apr 2021'!L3),(0),($C$5*F9/'QLD Apr 2021'!AR3-'QLD Apr 2021'!L3)*'QLD Apr 2021'!AD3/100)*'QLD Apr 2021'!AR3,0)))))</f>
        <v>0</v>
      </c>
      <c r="S9" s="203">
        <f t="shared" ref="S9:S20" si="4">SUM(G9:R9)</f>
        <v>2854.5454545454545</v>
      </c>
      <c r="T9" s="220">
        <f t="shared" ref="T9:T21" si="5">S9+D9</f>
        <v>3241.1136363636365</v>
      </c>
      <c r="U9" s="118">
        <f t="shared" ref="U9:U21" si="6">T9*1.1</f>
        <v>3565.2250000000004</v>
      </c>
      <c r="V9" s="119">
        <f>'QLD Apr 2021'!AT3</f>
        <v>0</v>
      </c>
      <c r="W9" s="119">
        <f>'QLD Apr 2021'!AU3</f>
        <v>8</v>
      </c>
      <c r="X9" s="119">
        <f>'QLD Apr 2021'!AV3</f>
        <v>0</v>
      </c>
      <c r="Y9" s="119">
        <f>'QLD Apr 2021'!AW3</f>
        <v>0</v>
      </c>
      <c r="Z9" s="225" t="str">
        <f t="shared" ref="Z9:Z21" si="7">IF(SUM(V9:Y9)=0,"No discount",IF(V9&gt;0,"Guaranteed off bill",IF(W9&gt;0,"Guaranteed off usage",IF(X9&gt;0,"Pay-on-time off bill","Pay-on-time off usage"))))</f>
        <v>Guaranteed off usage</v>
      </c>
      <c r="AA9" s="225" t="str">
        <f t="shared" ref="AA9:AA21" si="8">IF(OR(B9="Origin Energy",B9="Red Energy",B9="Powershop"),"Inclusive","Exclusive")</f>
        <v>Inclusive</v>
      </c>
      <c r="AB9" s="220">
        <f t="shared" si="0"/>
        <v>3012.7500000000005</v>
      </c>
      <c r="AC9" s="220">
        <f t="shared" si="1"/>
        <v>3012.7500000000005</v>
      </c>
      <c r="AD9" s="196">
        <f t="shared" si="2"/>
        <v>3314.0250000000005</v>
      </c>
      <c r="AE9" s="196">
        <f t="shared" si="2"/>
        <v>3314.0250000000005</v>
      </c>
      <c r="AF9" s="274">
        <f>'QLD Apr 2021'!BF3</f>
        <v>12</v>
      </c>
      <c r="AG9" s="121" t="str">
        <f>'QLD Apr 2021'!BG3</f>
        <v>y</v>
      </c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</row>
    <row r="10" spans="1:48" ht="20" customHeight="1" x14ac:dyDescent="0.2">
      <c r="A10" s="345"/>
      <c r="B10" s="207" t="str">
        <f>'QLD Apr 2021'!F4</f>
        <v>Red Energy</v>
      </c>
      <c r="C10" s="240" t="str">
        <f>'QLD Apr 2021'!G4</f>
        <v>Business Saver</v>
      </c>
      <c r="D10" s="115">
        <f>365*'QLD Apr 2021'!H4/100</f>
        <v>419.74999999999994</v>
      </c>
      <c r="E10" s="216">
        <f>IF('QLD Apr 2021'!AQ4=3,0.5,IF('QLD Apr 2021'!AQ4=2,0.33,0))</f>
        <v>0.5</v>
      </c>
      <c r="F10" s="216">
        <f t="shared" si="3"/>
        <v>0.5</v>
      </c>
      <c r="G10" s="115">
        <f>IF('QLD Apr 2021'!K4="",($C$5*E10/'QLD Apr 2021'!AQ4*'QLD Apr 2021'!W4/100)*'QLD Apr 2021'!AQ4,IF($C$5*E10/'QLD Apr 2021'!AQ4&gt;='QLD Apr 2021'!L4,('QLD Apr 2021'!L4*'QLD Apr 2021'!W4/100)*'QLD Apr 2021'!AQ4,($C$5*E10/'QLD Apr 2021'!AQ4*'QLD Apr 2021'!W4/100)*'QLD Apr 2021'!AQ4))</f>
        <v>1277.2727272727273</v>
      </c>
      <c r="H10" s="115">
        <f>IF(AND('QLD Apr 2021'!L4&gt;0,'QLD Apr 2021'!M4&gt;0),IF($C$5*E10/'QLD Apr 2021'!AQ4&lt;'QLD Apr 2021'!L4,0,IF(($C$5*E10/'QLD Apr 2021'!AQ4-'QLD Apr 2021'!L4)&lt;=('QLD Apr 2021'!M4+'QLD Apr 2021'!L4),((($C$5*E10/'QLD Apr 2021'!AQ4-'QLD Apr 2021'!L4)*'QLD Apr 2021'!X4/100))*'QLD Apr 2021'!AQ4,((('QLD Apr 2021'!M4)*'QLD Apr 2021'!X4/100)*'QLD Apr 2021'!AQ4))),0)</f>
        <v>0</v>
      </c>
      <c r="I10" s="115">
        <f>IF(AND('QLD Apr 2021'!M4&gt;0,'QLD Apr 2021'!N4&gt;0),IF($C$5*E10/'QLD Apr 2021'!AQ4&lt;('QLD Apr 2021'!L4+'QLD Apr 2021'!M4),0,IF(($C$5*E10/'QLD Apr 2021'!AQ4-'QLD Apr 2021'!L4+'QLD Apr 2021'!M4)&lt;=('QLD Apr 2021'!L4+'QLD Apr 2021'!M4+'QLD Apr 2021'!N4),((($C$5*E10/'QLD Apr 2021'!AQ4-('QLD Apr 2021'!L4+'QLD Apr 2021'!M4))*'QLD Apr 2021'!Y4/100))*'QLD Apr 2021'!AQ4,('QLD Apr 2021'!N4*'QLD Apr 2021'!Y4/100)*'QLD Apr 2021'!AQ4)),0)</f>
        <v>0</v>
      </c>
      <c r="J10" s="115">
        <f>IF(AND('QLD Apr 2021'!N4&gt;0,'QLD Apr 2021'!O4&gt;0),IF($C$5*E10/'QLD Apr 2021'!AQ4&lt;('QLD Apr 2021'!L4+'QLD Apr 2021'!M4+'QLD Apr 2021'!N4),0,IF(($C$5*E10/'QLD Apr 2021'!AQ4-'QLD Apr 2021'!L4+'QLD Apr 2021'!M4+'QLD Apr 2021'!N4)&lt;=('QLD Apr 2021'!L4+'QLD Apr 2021'!M4+'QLD Apr 2021'!N4+'QLD Apr 2021'!O4),(($C$5*E10/'QLD Apr 2021'!AQ4-('QLD Apr 2021'!L4+'QLD Apr 2021'!M4+'QLD Apr 2021'!N4))*'QLD Apr 2021'!Z4/100)*'QLD Apr 2021'!AQ4,('QLD Apr 2021'!O4*'QLD Apr 2021'!Z4/100)*'QLD Apr 2021'!AQ4)),0)</f>
        <v>0</v>
      </c>
      <c r="K10" s="115">
        <f>IF(AND('QLD Apr 2021'!O4&gt;0,'QLD Apr 2021'!P4&gt;0),IF($C$5*E10/'QLD Apr 2021'!AQ4&lt;('QLD Apr 2021'!L4+'QLD Apr 2021'!M4+'QLD Apr 2021'!N4+'QLD Apr 2021'!O4),0,IF(($C$5*E10/'QLD Apr 2021'!AQ4-'QLD Apr 2021'!L4+'QLD Apr 2021'!M4+'QLD Apr 2021'!N4+'QLD Apr 2021'!O4)&lt;=('QLD Apr 2021'!L4+'QLD Apr 2021'!M4+'QLD Apr 2021'!N4+'QLD Apr 2021'!O4+'QLD Apr 2021'!P4),(($C$5*E10/'QLD Apr 2021'!AQ4-('QLD Apr 2021'!L4+'QLD Apr 2021'!M4+'QLD Apr 2021'!N4+'QLD Apr 2021'!O4))*'QLD Apr 2021'!AA4/100)*'QLD Apr 2021'!AQ4,('QLD Apr 2021'!P4*'QLD Apr 2021'!AA4/100)*'QLD Apr 2021'!AQ4)),0)</f>
        <v>0</v>
      </c>
      <c r="L10" s="115">
        <f>IF(AND('QLD Apr 2021'!P4&gt;0,'QLD Apr 2021'!O4&gt;0),IF(($C$5*E10/'QLD Apr 2021'!AQ4&lt;SUM('QLD Apr 2021'!L4:P4)),(0),($C$5*E10/'QLD Apr 2021'!AQ4-SUM('QLD Apr 2021'!L4:P4))*'QLD Apr 2021'!AB4/100)* 'QLD Apr 2021'!AQ4,IF(AND('QLD Apr 2021'!O4&gt;0,'QLD Apr 2021'!P4=""),IF(($C$5*E10/'QLD Apr 2021'!AQ4&lt; SUM('QLD Apr 2021'!L4:O4)),(0),($C$5*E10/'QLD Apr 2021'!AQ4-SUM('QLD Apr 2021'!L4:O4))*'QLD Apr 2021'!AA4/100)* 'QLD Apr 2021'!AQ4,IF(AND('QLD Apr 2021'!N4&gt;0,'QLD Apr 2021'!O4=""),IF(($C$5*E10/'QLD Apr 2021'!AQ4&lt; SUM('QLD Apr 2021'!L4:N4)),(0),($C$5*E10/'QLD Apr 2021'!AQ4-SUM('QLD Apr 2021'!L4:N4))*'QLD Apr 2021'!Z4/100)* 'QLD Apr 2021'!AQ4,IF(AND('QLD Apr 2021'!M4&gt;0,'QLD Apr 2021'!N4=""),IF(($C$5*E10/'QLD Apr 2021'!AQ4&lt;'QLD Apr 2021'!M4+'QLD Apr 2021'!L4),(0),(($C$5*E10/'QLD Apr 2021'!AQ4-('QLD Apr 2021'!M4+'QLD Apr 2021'!L4))*'QLD Apr 2021'!Y4/100))*'QLD Apr 2021'!AQ4,IF(AND('QLD Apr 2021'!L4&gt;0,'QLD Apr 2021'!M4=""&gt;0),IF(($C$5*E10/'QLD Apr 2021'!AQ4&lt;'QLD Apr 2021'!L4),(0),($C$5*E10/'QLD Apr 2021'!AQ4-'QLD Apr 2021'!L4)*'QLD Apr 2021'!X4/100)*'QLD Apr 2021'!AQ4,0)))))</f>
        <v>0</v>
      </c>
      <c r="M10" s="115">
        <f>IF('QLD Apr 2021'!K4="",($C$5*F10/'QLD Apr 2021'!AR4*'QLD Apr 2021'!AC4/100)*'QLD Apr 2021'!AR4,IF($C$5*F10/'QLD Apr 2021'!AR4&gt;='QLD Apr 2021'!L4,('QLD Apr 2021'!L4*'QLD Apr 2021'!AC4/100)*'QLD Apr 2021'!AR4,($C$5*F10/'QLD Apr 2021'!AR4*'QLD Apr 2021'!AC4/100)*'QLD Apr 2021'!AR4))</f>
        <v>1277.2727272727273</v>
      </c>
      <c r="N10" s="115">
        <f>IF(AND('QLD Apr 2021'!L4&gt;0,'QLD Apr 2021'!M4&gt;0),IF($C$5*F10/'QLD Apr 2021'!AR4&lt;'QLD Apr 2021'!L4,0,IF(($C$5*F10/'QLD Apr 2021'!AR4-'QLD Apr 2021'!L4)&lt;=('QLD Apr 2021'!M4+'QLD Apr 2021'!L4),((($C$5*F10/'QLD Apr 2021'!AR4-'QLD Apr 2021'!L4)*'QLD Apr 2021'!AD4/100))*'QLD Apr 2021'!AR4,((('QLD Apr 2021'!M4)*'QLD Apr 2021'!AD4/100)*'QLD Apr 2021'!AR4))),0)</f>
        <v>0</v>
      </c>
      <c r="O10" s="115">
        <f>IF(AND('QLD Apr 2021'!M4&gt;0,'QLD Apr 2021'!N4&gt;0),IF($C$5*F10/'QLD Apr 2021'!AR4&lt;('QLD Apr 2021'!L4+'QLD Apr 2021'!M4),0,IF(($C$5*F10/'QLD Apr 2021'!AR4-'QLD Apr 2021'!L4+'QLD Apr 2021'!M4)&lt;=('QLD Apr 2021'!L4+'QLD Apr 2021'!M4+'QLD Apr 2021'!N4),((($C$5*F10/'QLD Apr 2021'!AR4-('QLD Apr 2021'!L4+'QLD Apr 2021'!M4))*'QLD Apr 2021'!AE4/100))*'QLD Apr 2021'!AR4,('QLD Apr 2021'!N4*'QLD Apr 2021'!AE4/100)*'QLD Apr 2021'!AR4)),0)</f>
        <v>0</v>
      </c>
      <c r="P10" s="115">
        <f>IF(AND('QLD Apr 2021'!N4&gt;0,'QLD Apr 2021'!O4&gt;0),IF($C$5*F10/'QLD Apr 2021'!AR4&lt;('QLD Apr 2021'!L4+'QLD Apr 2021'!M4+'QLD Apr 2021'!N4),0,IF(($C$5*F10/'QLD Apr 2021'!AR4-'QLD Apr 2021'!L4+'QLD Apr 2021'!M4+'QLD Apr 2021'!N4)&lt;=('QLD Apr 2021'!L4+'QLD Apr 2021'!M4+'QLD Apr 2021'!N4+'QLD Apr 2021'!O4),(($C$5*F10/'QLD Apr 2021'!AR4-('QLD Apr 2021'!L4+'QLD Apr 2021'!M4+'QLD Apr 2021'!N4))*'QLD Apr 2021'!AF4/100)*'QLD Apr 2021'!AR4,('QLD Apr 2021'!O4*'QLD Apr 2021'!AF4/100)*'QLD Apr 2021'!AR4)),0)</f>
        <v>0</v>
      </c>
      <c r="Q10" s="115">
        <f>IF(AND('QLD Apr 2021'!P4&gt;0,'QLD Apr 2021'!P4&gt;0),IF($C$5*F10/'QLD Apr 2021'!AR4&lt;('QLD Apr 2021'!L4+'QLD Apr 2021'!M4+'QLD Apr 2021'!N4+'QLD Apr 2021'!O4),0,IF(($C$5*F10/'QLD Apr 2021'!AR4-'QLD Apr 2021'!L4+'QLD Apr 2021'!M4+'QLD Apr 2021'!N4+'QLD Apr 2021'!O4)&lt;=('QLD Apr 2021'!L4+'QLD Apr 2021'!M4+'QLD Apr 2021'!N4+'QLD Apr 2021'!O4+'QLD Apr 2021'!P4),(($C$5*F10/'QLD Apr 2021'!AR4-('QLD Apr 2021'!L4+'QLD Apr 2021'!M4+'QLD Apr 2021'!N4+'QLD Apr 2021'!O4))*'QLD Apr 2021'!AG4/100)*'QLD Apr 2021'!AR4,('QLD Apr 2021'!P4*'QLD Apr 2021'!AG4/100)*'QLD Apr 2021'!AR4)),0)</f>
        <v>0</v>
      </c>
      <c r="R10" s="115">
        <f>IF(AND('QLD Apr 2021'!P4&gt;0,'QLD Apr 2021'!O4&gt;0),IF(($C$5*F10/'QLD Apr 2021'!AR4&lt;SUM('QLD Apr 2021'!L4:P4)),(0),($C$5*F10/'QLD Apr 2021'!AR4-SUM('QLD Apr 2021'!L4:P4))*'QLD Apr 2021'!AB4/100)* 'QLD Apr 2021'!AR4,IF(AND('QLD Apr 2021'!O4&gt;0,'QLD Apr 2021'!P4=""),IF(($C$5*F10/'QLD Apr 2021'!AR4&lt; SUM('QLD Apr 2021'!L4:O4)),(0),($C$5*F10/'QLD Apr 2021'!AR4-SUM('QLD Apr 2021'!L4:O4))*'QLD Apr 2021'!AG4/100)* 'QLD Apr 2021'!AR4,IF(AND('QLD Apr 2021'!N4&gt;0,'QLD Apr 2021'!O4=""),IF(($C$5*F10/'QLD Apr 2021'!AR4&lt; SUM('QLD Apr 2021'!L4:N4)),(0),($C$5*F10/'QLD Apr 2021'!AR4-SUM('QLD Apr 2021'!L4:N4))*'QLD Apr 2021'!AF4/100)* 'QLD Apr 2021'!AR4,IF(AND('QLD Apr 2021'!M4&gt;0,'QLD Apr 2021'!N4=""),IF(($C$5*F10/'QLD Apr 2021'!AR4&lt;'QLD Apr 2021'!M4+'QLD Apr 2021'!L4),(0),(($C$5*F10/'QLD Apr 2021'!AR4-('QLD Apr 2021'!M4+'QLD Apr 2021'!L4))*'QLD Apr 2021'!AE4/100))*'QLD Apr 2021'!AR4,IF(AND('QLD Apr 2021'!L4&gt;0,'QLD Apr 2021'!M4=""&gt;0),IF(($C$5*F10/'QLD Apr 2021'!AR4&lt;'QLD Apr 2021'!L4),(0),($C$5*F10/'QLD Apr 2021'!AR4-'QLD Apr 2021'!L4)*'QLD Apr 2021'!AD4/100)*'QLD Apr 2021'!AR4,0)))))</f>
        <v>0</v>
      </c>
      <c r="S10" s="203">
        <f t="shared" si="4"/>
        <v>2554.5454545454545</v>
      </c>
      <c r="T10" s="220">
        <f t="shared" si="5"/>
        <v>2974.2954545454545</v>
      </c>
      <c r="U10" s="118">
        <f t="shared" si="6"/>
        <v>3271.7250000000004</v>
      </c>
      <c r="V10" s="119">
        <f>'QLD Apr 2021'!AT4</f>
        <v>0</v>
      </c>
      <c r="W10" s="119">
        <f>'QLD Apr 2021'!AU4</f>
        <v>0</v>
      </c>
      <c r="X10" s="119">
        <f>'QLD Apr 2021'!AV4</f>
        <v>0</v>
      </c>
      <c r="Y10" s="119">
        <f>'QLD Apr 2021'!AW4</f>
        <v>0</v>
      </c>
      <c r="Z10" s="225" t="str">
        <f t="shared" si="7"/>
        <v>No discount</v>
      </c>
      <c r="AA10" s="225" t="str">
        <f t="shared" si="8"/>
        <v>Inclusive</v>
      </c>
      <c r="AB10" s="220">
        <f t="shared" si="0"/>
        <v>2974.2954545454545</v>
      </c>
      <c r="AC10" s="220">
        <f t="shared" si="1"/>
        <v>2974.2954545454545</v>
      </c>
      <c r="AD10" s="196">
        <f t="shared" si="2"/>
        <v>3271.7250000000004</v>
      </c>
      <c r="AE10" s="196">
        <f t="shared" si="2"/>
        <v>3271.7250000000004</v>
      </c>
      <c r="AF10" s="274">
        <f>'QLD Apr 2021'!BF4</f>
        <v>0</v>
      </c>
      <c r="AG10" s="121" t="str">
        <f>'QLD Apr 2021'!BG4</f>
        <v>n</v>
      </c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</row>
    <row r="11" spans="1:48" ht="20" customHeight="1" x14ac:dyDescent="0.2">
      <c r="A11" s="345"/>
      <c r="B11" s="207" t="str">
        <f>'QLD Apr 2021'!F5</f>
        <v>Covau</v>
      </c>
      <c r="C11" s="240" t="str">
        <f>'QLD Apr 2021'!G5</f>
        <v>Freedom</v>
      </c>
      <c r="D11" s="115">
        <f>365*'QLD Apr 2021'!H5/100</f>
        <v>419.75</v>
      </c>
      <c r="E11" s="216">
        <f>IF('QLD Apr 2021'!AQ5=3,0.5,IF('QLD Apr 2021'!AQ5=2,0.33,0))</f>
        <v>0.5</v>
      </c>
      <c r="F11" s="216">
        <f t="shared" si="3"/>
        <v>0.5</v>
      </c>
      <c r="G11" s="115">
        <f>IF('QLD Apr 2021'!K5="",($C$5*E11/'QLD Apr 2021'!AQ5*'QLD Apr 2021'!W5/100)*'QLD Apr 2021'!AQ5,IF($C$5*E11/'QLD Apr 2021'!AQ5&gt;='QLD Apr 2021'!L5,('QLD Apr 2021'!L5*'QLD Apr 2021'!W5/100)*'QLD Apr 2021'!AQ5,($C$5*E11/'QLD Apr 2021'!AQ5*'QLD Apr 2021'!W5/100)*'QLD Apr 2021'!AQ5))</f>
        <v>1468.181818181818</v>
      </c>
      <c r="H11" s="115">
        <f>IF(AND('QLD Apr 2021'!L5&gt;0,'QLD Apr 2021'!M5&gt;0),IF($C$5*E11/'QLD Apr 2021'!AQ5&lt;'QLD Apr 2021'!L5,0,IF(($C$5*E11/'QLD Apr 2021'!AQ5-'QLD Apr 2021'!L5)&lt;=('QLD Apr 2021'!M5+'QLD Apr 2021'!L5),((($C$5*E11/'QLD Apr 2021'!AQ5-'QLD Apr 2021'!L5)*'QLD Apr 2021'!X5/100))*'QLD Apr 2021'!AQ5,((('QLD Apr 2021'!M5)*'QLD Apr 2021'!X5/100)*'QLD Apr 2021'!AQ5))),0)</f>
        <v>0</v>
      </c>
      <c r="I11" s="115">
        <f>IF(AND('QLD Apr 2021'!M5&gt;0,'QLD Apr 2021'!N5&gt;0),IF($C$5*E11/'QLD Apr 2021'!AQ5&lt;('QLD Apr 2021'!L5+'QLD Apr 2021'!M5),0,IF(($C$5*E11/'QLD Apr 2021'!AQ5-'QLD Apr 2021'!L5+'QLD Apr 2021'!M5)&lt;=('QLD Apr 2021'!L5+'QLD Apr 2021'!M5+'QLD Apr 2021'!N5),((($C$5*E11/'QLD Apr 2021'!AQ5-('QLD Apr 2021'!L5+'QLD Apr 2021'!M5))*'QLD Apr 2021'!Y5/100))*'QLD Apr 2021'!AQ5,('QLD Apr 2021'!N5*'QLD Apr 2021'!Y5/100)*'QLD Apr 2021'!AQ5)),0)</f>
        <v>0</v>
      </c>
      <c r="J11" s="115">
        <f>IF(AND('QLD Apr 2021'!N5&gt;0,'QLD Apr 2021'!O5&gt;0),IF($C$5*E11/'QLD Apr 2021'!AQ5&lt;('QLD Apr 2021'!L5+'QLD Apr 2021'!M5+'QLD Apr 2021'!N5),0,IF(($C$5*E11/'QLD Apr 2021'!AQ5-'QLD Apr 2021'!L5+'QLD Apr 2021'!M5+'QLD Apr 2021'!N5)&lt;=('QLD Apr 2021'!L5+'QLD Apr 2021'!M5+'QLD Apr 2021'!N5+'QLD Apr 2021'!O5),(($C$5*E11/'QLD Apr 2021'!AQ5-('QLD Apr 2021'!L5+'QLD Apr 2021'!M5+'QLD Apr 2021'!N5))*'QLD Apr 2021'!Z5/100)*'QLD Apr 2021'!AQ5,('QLD Apr 2021'!O5*'QLD Apr 2021'!Z5/100)*'QLD Apr 2021'!AQ5)),0)</f>
        <v>0</v>
      </c>
      <c r="K11" s="115">
        <f>IF(AND('QLD Apr 2021'!O5&gt;0,'QLD Apr 2021'!P5&gt;0),IF($C$5*E11/'QLD Apr 2021'!AQ5&lt;('QLD Apr 2021'!L5+'QLD Apr 2021'!M5+'QLD Apr 2021'!N5+'QLD Apr 2021'!O5),0,IF(($C$5*E11/'QLD Apr 2021'!AQ5-'QLD Apr 2021'!L5+'QLD Apr 2021'!M5+'QLD Apr 2021'!N5+'QLD Apr 2021'!O5)&lt;=('QLD Apr 2021'!L5+'QLD Apr 2021'!M5+'QLD Apr 2021'!N5+'QLD Apr 2021'!O5+'QLD Apr 2021'!P5),(($C$5*E11/'QLD Apr 2021'!AQ5-('QLD Apr 2021'!L5+'QLD Apr 2021'!M5+'QLD Apr 2021'!N5+'QLD Apr 2021'!O5))*'QLD Apr 2021'!AA5/100)*'QLD Apr 2021'!AQ5,('QLD Apr 2021'!P5*'QLD Apr 2021'!AA5/100)*'QLD Apr 2021'!AQ5)),0)</f>
        <v>0</v>
      </c>
      <c r="L11" s="115">
        <f>IF(AND('QLD Apr 2021'!P5&gt;0,'QLD Apr 2021'!O5&gt;0),IF(($C$5*E11/'QLD Apr 2021'!AQ5&lt;SUM('QLD Apr 2021'!L5:P5)),(0),($C$5*E11/'QLD Apr 2021'!AQ5-SUM('QLD Apr 2021'!L5:P5))*'QLD Apr 2021'!AB5/100)* 'QLD Apr 2021'!AQ5,IF(AND('QLD Apr 2021'!O5&gt;0,'QLD Apr 2021'!P5=""),IF(($C$5*E11/'QLD Apr 2021'!AQ5&lt; SUM('QLD Apr 2021'!L5:O5)),(0),($C$5*E11/'QLD Apr 2021'!AQ5-SUM('QLD Apr 2021'!L5:O5))*'QLD Apr 2021'!AA5/100)* 'QLD Apr 2021'!AQ5,IF(AND('QLD Apr 2021'!N5&gt;0,'QLD Apr 2021'!O5=""),IF(($C$5*E11/'QLD Apr 2021'!AQ5&lt; SUM('QLD Apr 2021'!L5:N5)),(0),($C$5*E11/'QLD Apr 2021'!AQ5-SUM('QLD Apr 2021'!L5:N5))*'QLD Apr 2021'!Z5/100)* 'QLD Apr 2021'!AQ5,IF(AND('QLD Apr 2021'!M5&gt;0,'QLD Apr 2021'!N5=""),IF(($C$5*E11/'QLD Apr 2021'!AQ5&lt;'QLD Apr 2021'!M5+'QLD Apr 2021'!L5),(0),(($C$5*E11/'QLD Apr 2021'!AQ5-('QLD Apr 2021'!M5+'QLD Apr 2021'!L5))*'QLD Apr 2021'!Y5/100))*'QLD Apr 2021'!AQ5,IF(AND('QLD Apr 2021'!L5&gt;0,'QLD Apr 2021'!M5=""&gt;0),IF(($C$5*E11/'QLD Apr 2021'!AQ5&lt;'QLD Apr 2021'!L5),(0),($C$5*E11/'QLD Apr 2021'!AQ5-'QLD Apr 2021'!L5)*'QLD Apr 2021'!X5/100)*'QLD Apr 2021'!AQ5,0)))))</f>
        <v>0</v>
      </c>
      <c r="M11" s="115">
        <f>IF('QLD Apr 2021'!K5="",($C$5*F11/'QLD Apr 2021'!AR5*'QLD Apr 2021'!AC5/100)*'QLD Apr 2021'!AR5,IF($C$5*F11/'QLD Apr 2021'!AR5&gt;='QLD Apr 2021'!L5,('QLD Apr 2021'!L5*'QLD Apr 2021'!AC5/100)*'QLD Apr 2021'!AR5,($C$5*F11/'QLD Apr 2021'!AR5*'QLD Apr 2021'!AC5/100)*'QLD Apr 2021'!AR5))</f>
        <v>1468.181818181818</v>
      </c>
      <c r="N11" s="115">
        <f>IF(AND('QLD Apr 2021'!L5&gt;0,'QLD Apr 2021'!M5&gt;0),IF($C$5*F11/'QLD Apr 2021'!AR5&lt;'QLD Apr 2021'!L5,0,IF(($C$5*F11/'QLD Apr 2021'!AR5-'QLD Apr 2021'!L5)&lt;=('QLD Apr 2021'!M5+'QLD Apr 2021'!L5),((($C$5*F11/'QLD Apr 2021'!AR5-'QLD Apr 2021'!L5)*'QLD Apr 2021'!AD5/100))*'QLD Apr 2021'!AR5,((('QLD Apr 2021'!M5)*'QLD Apr 2021'!AD5/100)*'QLD Apr 2021'!AR5))),0)</f>
        <v>0</v>
      </c>
      <c r="O11" s="115">
        <f>IF(AND('QLD Apr 2021'!M5&gt;0,'QLD Apr 2021'!N5&gt;0),IF($C$5*F11/'QLD Apr 2021'!AR5&lt;('QLD Apr 2021'!L5+'QLD Apr 2021'!M5),0,IF(($C$5*F11/'QLD Apr 2021'!AR5-'QLD Apr 2021'!L5+'QLD Apr 2021'!M5)&lt;=('QLD Apr 2021'!L5+'QLD Apr 2021'!M5+'QLD Apr 2021'!N5),((($C$5*F11/'QLD Apr 2021'!AR5-('QLD Apr 2021'!L5+'QLD Apr 2021'!M5))*'QLD Apr 2021'!AE5/100))*'QLD Apr 2021'!AR5,('QLD Apr 2021'!N5*'QLD Apr 2021'!AE5/100)*'QLD Apr 2021'!AR5)),0)</f>
        <v>0</v>
      </c>
      <c r="P11" s="115">
        <f>IF(AND('QLD Apr 2021'!N5&gt;0,'QLD Apr 2021'!O5&gt;0),IF($C$5*F11/'QLD Apr 2021'!AR5&lt;('QLD Apr 2021'!L5+'QLD Apr 2021'!M5+'QLD Apr 2021'!N5),0,IF(($C$5*F11/'QLD Apr 2021'!AR5-'QLD Apr 2021'!L5+'QLD Apr 2021'!M5+'QLD Apr 2021'!N5)&lt;=('QLD Apr 2021'!L5+'QLD Apr 2021'!M5+'QLD Apr 2021'!N5+'QLD Apr 2021'!O5),(($C$5*F11/'QLD Apr 2021'!AR5-('QLD Apr 2021'!L5+'QLD Apr 2021'!M5+'QLD Apr 2021'!N5))*'QLD Apr 2021'!AF5/100)*'QLD Apr 2021'!AR5,('QLD Apr 2021'!O5*'QLD Apr 2021'!AF5/100)*'QLD Apr 2021'!AR5)),0)</f>
        <v>0</v>
      </c>
      <c r="Q11" s="115">
        <f>IF(AND('QLD Apr 2021'!P5&gt;0,'QLD Apr 2021'!P5&gt;0),IF($C$5*F11/'QLD Apr 2021'!AR5&lt;('QLD Apr 2021'!L5+'QLD Apr 2021'!M5+'QLD Apr 2021'!N5+'QLD Apr 2021'!O5),0,IF(($C$5*F11/'QLD Apr 2021'!AR5-'QLD Apr 2021'!L5+'QLD Apr 2021'!M5+'QLD Apr 2021'!N5+'QLD Apr 2021'!O5)&lt;=('QLD Apr 2021'!L5+'QLD Apr 2021'!M5+'QLD Apr 2021'!N5+'QLD Apr 2021'!O5+'QLD Apr 2021'!P5),(($C$5*F11/'QLD Apr 2021'!AR5-('QLD Apr 2021'!L5+'QLD Apr 2021'!M5+'QLD Apr 2021'!N5+'QLD Apr 2021'!O5))*'QLD Apr 2021'!AG5/100)*'QLD Apr 2021'!AR5,('QLD Apr 2021'!P5*'QLD Apr 2021'!AG5/100)*'QLD Apr 2021'!AR5)),0)</f>
        <v>0</v>
      </c>
      <c r="R11" s="115">
        <f>IF(AND('QLD Apr 2021'!P5&gt;0,'QLD Apr 2021'!O5&gt;0),IF(($C$5*F11/'QLD Apr 2021'!AR5&lt;SUM('QLD Apr 2021'!L5:P5)),(0),($C$5*F11/'QLD Apr 2021'!AR5-SUM('QLD Apr 2021'!L5:P5))*'QLD Apr 2021'!AB5/100)* 'QLD Apr 2021'!AR5,IF(AND('QLD Apr 2021'!O5&gt;0,'QLD Apr 2021'!P5=""),IF(($C$5*F11/'QLD Apr 2021'!AR5&lt; SUM('QLD Apr 2021'!L5:O5)),(0),($C$5*F11/'QLD Apr 2021'!AR5-SUM('QLD Apr 2021'!L5:O5))*'QLD Apr 2021'!AG5/100)* 'QLD Apr 2021'!AR5,IF(AND('QLD Apr 2021'!N5&gt;0,'QLD Apr 2021'!O5=""),IF(($C$5*F11/'QLD Apr 2021'!AR5&lt; SUM('QLD Apr 2021'!L5:N5)),(0),($C$5*F11/'QLD Apr 2021'!AR5-SUM('QLD Apr 2021'!L5:N5))*'QLD Apr 2021'!AF5/100)* 'QLD Apr 2021'!AR5,IF(AND('QLD Apr 2021'!M5&gt;0,'QLD Apr 2021'!N5=""),IF(($C$5*F11/'QLD Apr 2021'!AR5&lt;'QLD Apr 2021'!M5+'QLD Apr 2021'!L5),(0),(($C$5*F11/'QLD Apr 2021'!AR5-('QLD Apr 2021'!M5+'QLD Apr 2021'!L5))*'QLD Apr 2021'!AE5/100))*'QLD Apr 2021'!AR5,IF(AND('QLD Apr 2021'!L5&gt;0,'QLD Apr 2021'!M5=""&gt;0),IF(($C$5*F11/'QLD Apr 2021'!AR5&lt;'QLD Apr 2021'!L5),(0),($C$5*F11/'QLD Apr 2021'!AR5-'QLD Apr 2021'!L5)*'QLD Apr 2021'!AD5/100)*'QLD Apr 2021'!AR5,0)))))</f>
        <v>0</v>
      </c>
      <c r="S11" s="203">
        <f t="shared" ref="S11" si="9">SUM(G11:R11)</f>
        <v>2936.363636363636</v>
      </c>
      <c r="T11" s="220">
        <f t="shared" si="5"/>
        <v>3356.113636363636</v>
      </c>
      <c r="U11" s="118">
        <f t="shared" si="6"/>
        <v>3691.7249999999999</v>
      </c>
      <c r="V11" s="119">
        <f>'QLD Apr 2021'!AT5</f>
        <v>0</v>
      </c>
      <c r="W11" s="119">
        <f>'QLD Apr 2021'!AU5</f>
        <v>15</v>
      </c>
      <c r="X11" s="119">
        <f>'QLD Apr 2021'!AV5</f>
        <v>0</v>
      </c>
      <c r="Y11" s="119">
        <f>'QLD Apr 2021'!AW5</f>
        <v>0</v>
      </c>
      <c r="Z11" s="225" t="str">
        <f t="shared" si="7"/>
        <v>Guaranteed off usage</v>
      </c>
      <c r="AA11" s="225" t="str">
        <f t="shared" si="8"/>
        <v>Exclusive</v>
      </c>
      <c r="AB11" s="220">
        <f t="shared" si="0"/>
        <v>2915.6590909090905</v>
      </c>
      <c r="AC11" s="220">
        <f t="shared" si="1"/>
        <v>2915.6590909090905</v>
      </c>
      <c r="AD11" s="196">
        <f t="shared" si="2"/>
        <v>3207.2249999999999</v>
      </c>
      <c r="AE11" s="196">
        <f t="shared" si="2"/>
        <v>3207.2249999999999</v>
      </c>
      <c r="AF11" s="274">
        <f>'QLD Apr 2021'!BF5</f>
        <v>0</v>
      </c>
      <c r="AG11" s="121" t="str">
        <f>'QLD Apr 2021'!BG5</f>
        <v>n</v>
      </c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</row>
    <row r="12" spans="1:48" ht="20" customHeight="1" thickBot="1" x14ac:dyDescent="0.25">
      <c r="A12" s="346"/>
      <c r="B12" s="208" t="str">
        <f>'QLD Apr 2021'!F6</f>
        <v>Alinta Energy</v>
      </c>
      <c r="C12" s="241" t="str">
        <f>'QLD Apr 2021'!G6</f>
        <v>Business Deal</v>
      </c>
      <c r="D12" s="123">
        <f>365*'QLD Apr 2021'!H6/100</f>
        <v>430.7</v>
      </c>
      <c r="E12" s="217">
        <f>IF('QLD Apr 2021'!AQ6=3,0.5,IF('QLD Apr 2021'!AQ6=2,0.33,0))</f>
        <v>0.5</v>
      </c>
      <c r="F12" s="217">
        <f t="shared" si="3"/>
        <v>0.5</v>
      </c>
      <c r="G12" s="123">
        <f>IF('QLD Apr 2021'!K6="",($C$5*E12/'QLD Apr 2021'!AQ6*'QLD Apr 2021'!W6/100)*'QLD Apr 2021'!AQ6,IF($C$5*E12/'QLD Apr 2021'!AQ6&gt;='QLD Apr 2021'!L6,('QLD Apr 2021'!L6*'QLD Apr 2021'!W6/100)*'QLD Apr 2021'!AQ6,($C$5*E12/'QLD Apr 2021'!AQ6*'QLD Apr 2021'!W6/100)*'QLD Apr 2021'!AQ6))</f>
        <v>1200</v>
      </c>
      <c r="H12" s="123">
        <f>IF(AND('QLD Apr 2021'!L6&gt;0,'QLD Apr 2021'!M6&gt;0),IF($C$5*E12/'QLD Apr 2021'!AQ6&lt;'QLD Apr 2021'!L6,0,IF(($C$5*E12/'QLD Apr 2021'!AQ6-'QLD Apr 2021'!L6)&lt;=('QLD Apr 2021'!M6+'QLD Apr 2021'!L6),((($C$5*E12/'QLD Apr 2021'!AQ6-'QLD Apr 2021'!L6)*'QLD Apr 2021'!X6/100))*'QLD Apr 2021'!AQ6,((('QLD Apr 2021'!M6)*'QLD Apr 2021'!X6/100)*'QLD Apr 2021'!AQ6))),0)</f>
        <v>0</v>
      </c>
      <c r="I12" s="123">
        <f>IF(AND('QLD Apr 2021'!M6&gt;0,'QLD Apr 2021'!N6&gt;0),IF($C$5*E12/'QLD Apr 2021'!AQ6&lt;('QLD Apr 2021'!L6+'QLD Apr 2021'!M6),0,IF(($C$5*E12/'QLD Apr 2021'!AQ6-'QLD Apr 2021'!L6+'QLD Apr 2021'!M6)&lt;=('QLD Apr 2021'!L6+'QLD Apr 2021'!M6+'QLD Apr 2021'!N6),((($C$5*E12/'QLD Apr 2021'!AQ6-('QLD Apr 2021'!L6+'QLD Apr 2021'!M6))*'QLD Apr 2021'!Y6/100))*'QLD Apr 2021'!AQ6,('QLD Apr 2021'!N6*'QLD Apr 2021'!Y6/100)*'QLD Apr 2021'!AQ6)),0)</f>
        <v>0</v>
      </c>
      <c r="J12" s="123">
        <f>IF(AND('QLD Apr 2021'!N6&gt;0,'QLD Apr 2021'!O6&gt;0),IF($C$5*E12/'QLD Apr 2021'!AQ6&lt;('QLD Apr 2021'!L6+'QLD Apr 2021'!M6+'QLD Apr 2021'!N6),0,IF(($C$5*E12/'QLD Apr 2021'!AQ6-'QLD Apr 2021'!L6+'QLD Apr 2021'!M6+'QLD Apr 2021'!N6)&lt;=('QLD Apr 2021'!L6+'QLD Apr 2021'!M6+'QLD Apr 2021'!N6+'QLD Apr 2021'!O6),(($C$5*E12/'QLD Apr 2021'!AQ6-('QLD Apr 2021'!L6+'QLD Apr 2021'!M6+'QLD Apr 2021'!N6))*'QLD Apr 2021'!Z6/100)*'QLD Apr 2021'!AQ6,('QLD Apr 2021'!O6*'QLD Apr 2021'!Z6/100)*'QLD Apr 2021'!AQ6)),0)</f>
        <v>0</v>
      </c>
      <c r="K12" s="123">
        <f>IF(AND('QLD Apr 2021'!O6&gt;0,'QLD Apr 2021'!P6&gt;0),IF($C$5*E12/'QLD Apr 2021'!AQ6&lt;('QLD Apr 2021'!L6+'QLD Apr 2021'!M6+'QLD Apr 2021'!N6+'QLD Apr 2021'!O6),0,IF(($C$5*E12/'QLD Apr 2021'!AQ6-'QLD Apr 2021'!L6+'QLD Apr 2021'!M6+'QLD Apr 2021'!N6+'QLD Apr 2021'!O6)&lt;=('QLD Apr 2021'!L6+'QLD Apr 2021'!M6+'QLD Apr 2021'!N6+'QLD Apr 2021'!O6+'QLD Apr 2021'!P6),(($C$5*E12/'QLD Apr 2021'!AQ6-('QLD Apr 2021'!L6+'QLD Apr 2021'!M6+'QLD Apr 2021'!N6+'QLD Apr 2021'!O6))*'QLD Apr 2021'!AA6/100)*'QLD Apr 2021'!AQ6,('QLD Apr 2021'!P6*'QLD Apr 2021'!AA6/100)*'QLD Apr 2021'!AQ6)),0)</f>
        <v>0</v>
      </c>
      <c r="L12" s="123">
        <f>IF(AND('QLD Apr 2021'!P6&gt;0,'QLD Apr 2021'!O6&gt;0),IF(($C$5*E12/'QLD Apr 2021'!AQ6&lt;SUM('QLD Apr 2021'!L6:P6)),(0),($C$5*E12/'QLD Apr 2021'!AQ6-SUM('QLD Apr 2021'!L6:P6))*'QLD Apr 2021'!AB6/100)* 'QLD Apr 2021'!AQ6,IF(AND('QLD Apr 2021'!O6&gt;0,'QLD Apr 2021'!P6=""),IF(($C$5*E12/'QLD Apr 2021'!AQ6&lt; SUM('QLD Apr 2021'!L6:O6)),(0),($C$5*E12/'QLD Apr 2021'!AQ6-SUM('QLD Apr 2021'!L6:O6))*'QLD Apr 2021'!AA6/100)* 'QLD Apr 2021'!AQ6,IF(AND('QLD Apr 2021'!N6&gt;0,'QLD Apr 2021'!O6=""),IF(($C$5*E12/'QLD Apr 2021'!AQ6&lt; SUM('QLD Apr 2021'!L6:N6)),(0),($C$5*E12/'QLD Apr 2021'!AQ6-SUM('QLD Apr 2021'!L6:N6))*'QLD Apr 2021'!Z6/100)* 'QLD Apr 2021'!AQ6,IF(AND('QLD Apr 2021'!M6&gt;0,'QLD Apr 2021'!N6=""),IF(($C$5*E12/'QLD Apr 2021'!AQ6&lt;'QLD Apr 2021'!M6+'QLD Apr 2021'!L6),(0),(($C$5*E12/'QLD Apr 2021'!AQ6-('QLD Apr 2021'!M6+'QLD Apr 2021'!L6))*'QLD Apr 2021'!Y6/100))*'QLD Apr 2021'!AQ6,IF(AND('QLD Apr 2021'!L6&gt;0,'QLD Apr 2021'!M6=""&gt;0),IF(($C$5*E12/'QLD Apr 2021'!AQ6&lt;'QLD Apr 2021'!L6),(0),($C$5*E12/'QLD Apr 2021'!AQ6-'QLD Apr 2021'!L6)*'QLD Apr 2021'!X6/100)*'QLD Apr 2021'!AQ6,0)))))</f>
        <v>0</v>
      </c>
      <c r="M12" s="123">
        <f>IF('QLD Apr 2021'!K6="",($C$5*F12/'QLD Apr 2021'!AR6*'QLD Apr 2021'!AC6/100)*'QLD Apr 2021'!AR6,IF($C$5*F12/'QLD Apr 2021'!AR6&gt;='QLD Apr 2021'!L6,('QLD Apr 2021'!L6*'QLD Apr 2021'!AC6/100)*'QLD Apr 2021'!AR6,($C$5*F12/'QLD Apr 2021'!AR6*'QLD Apr 2021'!AC6/100)*'QLD Apr 2021'!AR6))</f>
        <v>1200</v>
      </c>
      <c r="N12" s="123">
        <f>IF(AND('QLD Apr 2021'!L6&gt;0,'QLD Apr 2021'!M6&gt;0),IF($C$5*F12/'QLD Apr 2021'!AR6&lt;'QLD Apr 2021'!L6,0,IF(($C$5*F12/'QLD Apr 2021'!AR6-'QLD Apr 2021'!L6)&lt;=('QLD Apr 2021'!M6+'QLD Apr 2021'!L6),((($C$5*F12/'QLD Apr 2021'!AR6-'QLD Apr 2021'!L6)*'QLD Apr 2021'!AD6/100))*'QLD Apr 2021'!AR6,((('QLD Apr 2021'!M6)*'QLD Apr 2021'!AD6/100)*'QLD Apr 2021'!AR6))),0)</f>
        <v>0</v>
      </c>
      <c r="O12" s="123">
        <f>IF(AND('QLD Apr 2021'!M6&gt;0,'QLD Apr 2021'!N6&gt;0),IF($C$5*F12/'QLD Apr 2021'!AR6&lt;('QLD Apr 2021'!L6+'QLD Apr 2021'!M6),0,IF(($C$5*F12/'QLD Apr 2021'!AR6-'QLD Apr 2021'!L6+'QLD Apr 2021'!M6)&lt;=('QLD Apr 2021'!L6+'QLD Apr 2021'!M6+'QLD Apr 2021'!N6),((($C$5*F12/'QLD Apr 2021'!AR6-('QLD Apr 2021'!L6+'QLD Apr 2021'!M6))*'QLD Apr 2021'!AE6/100))*'QLD Apr 2021'!AR6,('QLD Apr 2021'!N6*'QLD Apr 2021'!AE6/100)*'QLD Apr 2021'!AR6)),0)</f>
        <v>0</v>
      </c>
      <c r="P12" s="123">
        <f>IF(AND('QLD Apr 2021'!N6&gt;0,'QLD Apr 2021'!O6&gt;0),IF($C$5*F12/'QLD Apr 2021'!AR6&lt;('QLD Apr 2021'!L6+'QLD Apr 2021'!M6+'QLD Apr 2021'!N6),0,IF(($C$5*F12/'QLD Apr 2021'!AR6-'QLD Apr 2021'!L6+'QLD Apr 2021'!M6+'QLD Apr 2021'!N6)&lt;=('QLD Apr 2021'!L6+'QLD Apr 2021'!M6+'QLD Apr 2021'!N6+'QLD Apr 2021'!O6),(($C$5*F12/'QLD Apr 2021'!AR6-('QLD Apr 2021'!L6+'QLD Apr 2021'!M6+'QLD Apr 2021'!N6))*'QLD Apr 2021'!AF6/100)*'QLD Apr 2021'!AR6,('QLD Apr 2021'!O6*'QLD Apr 2021'!AF6/100)*'QLD Apr 2021'!AR6)),0)</f>
        <v>0</v>
      </c>
      <c r="Q12" s="123">
        <f>IF(AND('QLD Apr 2021'!P6&gt;0,'QLD Apr 2021'!P6&gt;0),IF($C$5*F12/'QLD Apr 2021'!AR6&lt;('QLD Apr 2021'!L6+'QLD Apr 2021'!M6+'QLD Apr 2021'!N6+'QLD Apr 2021'!O6),0,IF(($C$5*F12/'QLD Apr 2021'!AR6-'QLD Apr 2021'!L6+'QLD Apr 2021'!M6+'QLD Apr 2021'!N6+'QLD Apr 2021'!O6)&lt;=('QLD Apr 2021'!L6+'QLD Apr 2021'!M6+'QLD Apr 2021'!N6+'QLD Apr 2021'!O6+'QLD Apr 2021'!P6),(($C$5*F12/'QLD Apr 2021'!AR6-('QLD Apr 2021'!L6+'QLD Apr 2021'!M6+'QLD Apr 2021'!N6+'QLD Apr 2021'!O6))*'QLD Apr 2021'!AG6/100)*'QLD Apr 2021'!AR6,('QLD Apr 2021'!P6*'QLD Apr 2021'!AG6/100)*'QLD Apr 2021'!AR6)),0)</f>
        <v>0</v>
      </c>
      <c r="R12" s="123">
        <f>IF(AND('QLD Apr 2021'!P6&gt;0,'QLD Apr 2021'!O6&gt;0),IF(($C$5*F12/'QLD Apr 2021'!AR6&lt;SUM('QLD Apr 2021'!L6:P6)),(0),($C$5*F12/'QLD Apr 2021'!AR6-SUM('QLD Apr 2021'!L6:P6))*'QLD Apr 2021'!AB6/100)* 'QLD Apr 2021'!AR6,IF(AND('QLD Apr 2021'!O6&gt;0,'QLD Apr 2021'!P6=""),IF(($C$5*F12/'QLD Apr 2021'!AR6&lt; SUM('QLD Apr 2021'!L6:O6)),(0),($C$5*F12/'QLD Apr 2021'!AR6-SUM('QLD Apr 2021'!L6:O6))*'QLD Apr 2021'!AG6/100)* 'QLD Apr 2021'!AR6,IF(AND('QLD Apr 2021'!N6&gt;0,'QLD Apr 2021'!O6=""),IF(($C$5*F12/'QLD Apr 2021'!AR6&lt; SUM('QLD Apr 2021'!L6:N6)),(0),($C$5*F12/'QLD Apr 2021'!AR6-SUM('QLD Apr 2021'!L6:N6))*'QLD Apr 2021'!AF6/100)* 'QLD Apr 2021'!AR6,IF(AND('QLD Apr 2021'!M6&gt;0,'QLD Apr 2021'!N6=""),IF(($C$5*F12/'QLD Apr 2021'!AR6&lt;'QLD Apr 2021'!M6+'QLD Apr 2021'!L6),(0),(($C$5*F12/'QLD Apr 2021'!AR6-('QLD Apr 2021'!M6+'QLD Apr 2021'!L6))*'QLD Apr 2021'!AE6/100))*'QLD Apr 2021'!AR6,IF(AND('QLD Apr 2021'!L6&gt;0,'QLD Apr 2021'!M6=""&gt;0),IF(($C$5*F12/'QLD Apr 2021'!AR6&lt;'QLD Apr 2021'!L6),(0),($C$5*F12/'QLD Apr 2021'!AR6-'QLD Apr 2021'!L6)*'QLD Apr 2021'!AD6/100)*'QLD Apr 2021'!AR6,0)))))</f>
        <v>0</v>
      </c>
      <c r="S12" s="204">
        <f t="shared" ref="S12" si="10">SUM(G12:R12)</f>
        <v>2400</v>
      </c>
      <c r="T12" s="221">
        <f t="shared" si="5"/>
        <v>2830.7</v>
      </c>
      <c r="U12" s="126">
        <f t="shared" si="6"/>
        <v>3113.77</v>
      </c>
      <c r="V12" s="127">
        <f>'QLD Apr 2021'!AT6</f>
        <v>0</v>
      </c>
      <c r="W12" s="127">
        <f>'QLD Apr 2021'!AU6</f>
        <v>0</v>
      </c>
      <c r="X12" s="127">
        <f>'QLD Apr 2021'!AV6</f>
        <v>0</v>
      </c>
      <c r="Y12" s="127">
        <f>'QLD Apr 2021'!AW6</f>
        <v>0</v>
      </c>
      <c r="Z12" s="226" t="str">
        <f t="shared" si="7"/>
        <v>No discount</v>
      </c>
      <c r="AA12" s="226" t="str">
        <f t="shared" si="8"/>
        <v>Exclusive</v>
      </c>
      <c r="AB12" s="221">
        <f t="shared" si="0"/>
        <v>2830.7</v>
      </c>
      <c r="AC12" s="221">
        <f t="shared" si="1"/>
        <v>2830.7</v>
      </c>
      <c r="AD12" s="230">
        <f t="shared" si="2"/>
        <v>3113.77</v>
      </c>
      <c r="AE12" s="230">
        <f t="shared" si="2"/>
        <v>3113.77</v>
      </c>
      <c r="AF12" s="275">
        <f>'QLD Apr 2021'!BF6</f>
        <v>0</v>
      </c>
      <c r="AG12" s="129" t="str">
        <f>'QLD Apr 2021'!BG6</f>
        <v>n</v>
      </c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</row>
    <row r="13" spans="1:48" ht="20" customHeight="1" thickTop="1" x14ac:dyDescent="0.2">
      <c r="A13" s="347" t="str">
        <f>'QLD Apr 2021'!D7</f>
        <v>Envestra Brisbane North</v>
      </c>
      <c r="B13" s="207" t="str">
        <f>'QLD Apr 2021'!F7</f>
        <v>AGL</v>
      </c>
      <c r="C13" s="240" t="str">
        <f>'QLD Apr 2021'!G7</f>
        <v>Business Essential Saver</v>
      </c>
      <c r="D13" s="115">
        <f>365*'QLD Apr 2021'!H7/100</f>
        <v>254.1063636363636</v>
      </c>
      <c r="E13" s="216">
        <f>IF('QLD Apr 2021'!AQ7=3,0.5,IF('QLD Apr 2021'!AQ7=2,0.33,0))</f>
        <v>0.5</v>
      </c>
      <c r="F13" s="216">
        <f t="shared" si="3"/>
        <v>0.5</v>
      </c>
      <c r="G13" s="115">
        <f>IF('QLD Apr 2021'!K7="",($C$5*E13/'QLD Apr 2021'!AQ7*'QLD Apr 2021'!W7/100)*'QLD Apr 2021'!AQ7,IF($C$5*E13/'QLD Apr 2021'!AQ7&gt;='QLD Apr 2021'!L7,('QLD Apr 2021'!L7*'QLD Apr 2021'!W7/100)*'QLD Apr 2021'!AQ7,($C$5*E13/'QLD Apr 2021'!AQ7*'QLD Apr 2021'!W7/100)*'QLD Apr 2021'!AQ7))</f>
        <v>1663.6363636363635</v>
      </c>
      <c r="H13" s="115">
        <f>IF(AND('QLD Apr 2021'!L7&gt;0,'QLD Apr 2021'!M7&gt;0),IF($C$5*E13/'QLD Apr 2021'!AQ7&lt;'QLD Apr 2021'!L7,0,IF(($C$5*E13/'QLD Apr 2021'!AQ7-'QLD Apr 2021'!L7)&lt;=('QLD Apr 2021'!M7+'QLD Apr 2021'!L7),((($C$5*E13/'QLD Apr 2021'!AQ7-'QLD Apr 2021'!L7)*'QLD Apr 2021'!X7/100))*'QLD Apr 2021'!AQ7,((('QLD Apr 2021'!M7)*'QLD Apr 2021'!X7/100)*'QLD Apr 2021'!AQ7))),0)</f>
        <v>0</v>
      </c>
      <c r="I13" s="115">
        <f>IF(AND('QLD Apr 2021'!M7&gt;0,'QLD Apr 2021'!N7&gt;0),IF($C$5*E13/'QLD Apr 2021'!AQ7&lt;('QLD Apr 2021'!L7+'QLD Apr 2021'!M7),0,IF(($C$5*E13/'QLD Apr 2021'!AQ7-'QLD Apr 2021'!L7+'QLD Apr 2021'!M7)&lt;=('QLD Apr 2021'!L7+'QLD Apr 2021'!M7+'QLD Apr 2021'!N7),((($C$5*E13/'QLD Apr 2021'!AQ7-('QLD Apr 2021'!L7+'QLD Apr 2021'!M7))*'QLD Apr 2021'!Y7/100))*'QLD Apr 2021'!AQ7,('QLD Apr 2021'!N7*'QLD Apr 2021'!Y7/100)*'QLD Apr 2021'!AQ7)),0)</f>
        <v>0</v>
      </c>
      <c r="J13" s="115">
        <f>IF(AND('QLD Apr 2021'!N7&gt;0,'QLD Apr 2021'!O7&gt;0),IF($C$5*E13/'QLD Apr 2021'!AQ7&lt;('QLD Apr 2021'!L7+'QLD Apr 2021'!M7+'QLD Apr 2021'!N7),0,IF(($C$5*E13/'QLD Apr 2021'!AQ7-'QLD Apr 2021'!L7+'QLD Apr 2021'!M7+'QLD Apr 2021'!N7)&lt;=('QLD Apr 2021'!L7+'QLD Apr 2021'!M7+'QLD Apr 2021'!N7+'QLD Apr 2021'!O7),(($C$5*E13/'QLD Apr 2021'!AQ7-('QLD Apr 2021'!L7+'QLD Apr 2021'!M7+'QLD Apr 2021'!N7))*'QLD Apr 2021'!Z7/100)*'QLD Apr 2021'!AQ7,('QLD Apr 2021'!O7*'QLD Apr 2021'!Z7/100)*'QLD Apr 2021'!AQ7)),0)</f>
        <v>0</v>
      </c>
      <c r="K13" s="115">
        <f>IF(AND('QLD Apr 2021'!O7&gt;0,'QLD Apr 2021'!P7&gt;0),IF($C$5*E13/'QLD Apr 2021'!AQ7&lt;('QLD Apr 2021'!L7+'QLD Apr 2021'!M7+'QLD Apr 2021'!N7+'QLD Apr 2021'!O7),0,IF(($C$5*E13/'QLD Apr 2021'!AQ7-'QLD Apr 2021'!L7+'QLD Apr 2021'!M7+'QLD Apr 2021'!N7+'QLD Apr 2021'!O7)&lt;=('QLD Apr 2021'!L7+'QLD Apr 2021'!M7+'QLD Apr 2021'!N7+'QLD Apr 2021'!O7+'QLD Apr 2021'!P7),(($C$5*E13/'QLD Apr 2021'!AQ7-('QLD Apr 2021'!L7+'QLD Apr 2021'!M7+'QLD Apr 2021'!N7+'QLD Apr 2021'!O7))*'QLD Apr 2021'!AA7/100)*'QLD Apr 2021'!AQ7,('QLD Apr 2021'!P7*'QLD Apr 2021'!AA7/100)*'QLD Apr 2021'!AQ7)),0)</f>
        <v>0</v>
      </c>
      <c r="L13" s="115">
        <f>IF(AND('QLD Apr 2021'!P7&gt;0,'QLD Apr 2021'!O7&gt;0),IF(($C$5*E13/'QLD Apr 2021'!AQ7&lt;SUM('QLD Apr 2021'!L7:P7)),(0),($C$5*E13/'QLD Apr 2021'!AQ7-SUM('QLD Apr 2021'!L7:P7))*'QLD Apr 2021'!AB7/100)* 'QLD Apr 2021'!AQ7,IF(AND('QLD Apr 2021'!O7&gt;0,'QLD Apr 2021'!P7=""),IF(($C$5*E13/'QLD Apr 2021'!AQ7&lt; SUM('QLD Apr 2021'!L7:O7)),(0),($C$5*E13/'QLD Apr 2021'!AQ7-SUM('QLD Apr 2021'!L7:O7))*'QLD Apr 2021'!AA7/100)* 'QLD Apr 2021'!AQ7,IF(AND('QLD Apr 2021'!N7&gt;0,'QLD Apr 2021'!O7=""),IF(($C$5*E13/'QLD Apr 2021'!AQ7&lt; SUM('QLD Apr 2021'!L7:N7)),(0),($C$5*E13/'QLD Apr 2021'!AQ7-SUM('QLD Apr 2021'!L7:N7))*'QLD Apr 2021'!Z7/100)* 'QLD Apr 2021'!AQ7,IF(AND('QLD Apr 2021'!M7&gt;0,'QLD Apr 2021'!N7=""),IF(($C$5*E13/'QLD Apr 2021'!AQ7&lt;'QLD Apr 2021'!M7+'QLD Apr 2021'!L7),(0),(($C$5*E13/'QLD Apr 2021'!AQ7-('QLD Apr 2021'!M7+'QLD Apr 2021'!L7))*'QLD Apr 2021'!Y7/100))*'QLD Apr 2021'!AQ7,IF(AND('QLD Apr 2021'!L7&gt;0,'QLD Apr 2021'!M7=""&gt;0),IF(($C$5*E13/'QLD Apr 2021'!AQ7&lt;'QLD Apr 2021'!L7),(0),($C$5*E13/'QLD Apr 2021'!AQ7-'QLD Apr 2021'!L7)*'QLD Apr 2021'!X7/100)*'QLD Apr 2021'!AQ7,0)))))</f>
        <v>0</v>
      </c>
      <c r="M13" s="115">
        <f>IF('QLD Apr 2021'!K7="",($C$5*F13/'QLD Apr 2021'!AR7*'QLD Apr 2021'!AC7/100)*'QLD Apr 2021'!AR7,IF($C$5*F13/'QLD Apr 2021'!AR7&gt;='QLD Apr 2021'!L7,('QLD Apr 2021'!L7*'QLD Apr 2021'!AC7/100)*'QLD Apr 2021'!AR7,($C$5*F13/'QLD Apr 2021'!AR7*'QLD Apr 2021'!AC7/100)*'QLD Apr 2021'!AR7))</f>
        <v>1663.6363636363635</v>
      </c>
      <c r="N13" s="115">
        <f>IF(AND('QLD Apr 2021'!L7&gt;0,'QLD Apr 2021'!M7&gt;0),IF($C$5*F13/'QLD Apr 2021'!AR7&lt;'QLD Apr 2021'!L7,0,IF(($C$5*F13/'QLD Apr 2021'!AR7-'QLD Apr 2021'!L7)&lt;=('QLD Apr 2021'!M7+'QLD Apr 2021'!L7),((($C$5*F13/'QLD Apr 2021'!AR7-'QLD Apr 2021'!L7)*'QLD Apr 2021'!AD7/100))*'QLD Apr 2021'!AR7,((('QLD Apr 2021'!M7)*'QLD Apr 2021'!AD7/100)*'QLD Apr 2021'!AR7))),0)</f>
        <v>0</v>
      </c>
      <c r="O13" s="115">
        <f>IF(AND('QLD Apr 2021'!M7&gt;0,'QLD Apr 2021'!N7&gt;0),IF($C$5*F13/'QLD Apr 2021'!AR7&lt;('QLD Apr 2021'!L7+'QLD Apr 2021'!M7),0,IF(($C$5*F13/'QLD Apr 2021'!AR7-'QLD Apr 2021'!L7+'QLD Apr 2021'!M7)&lt;=('QLD Apr 2021'!L7+'QLD Apr 2021'!M7+'QLD Apr 2021'!N7),((($C$5*F13/'QLD Apr 2021'!AR7-('QLD Apr 2021'!L7+'QLD Apr 2021'!M7))*'QLD Apr 2021'!AE7/100))*'QLD Apr 2021'!AR7,('QLD Apr 2021'!N7*'QLD Apr 2021'!AE7/100)*'QLD Apr 2021'!AR7)),0)</f>
        <v>0</v>
      </c>
      <c r="P13" s="115">
        <f>IF(AND('QLD Apr 2021'!N7&gt;0,'QLD Apr 2021'!O7&gt;0),IF($C$5*F13/'QLD Apr 2021'!AR7&lt;('QLD Apr 2021'!L7+'QLD Apr 2021'!M7+'QLD Apr 2021'!N7),0,IF(($C$5*F13/'QLD Apr 2021'!AR7-'QLD Apr 2021'!L7+'QLD Apr 2021'!M7+'QLD Apr 2021'!N7)&lt;=('QLD Apr 2021'!L7+'QLD Apr 2021'!M7+'QLD Apr 2021'!N7+'QLD Apr 2021'!O7),(($C$5*F13/'QLD Apr 2021'!AR7-('QLD Apr 2021'!L7+'QLD Apr 2021'!M7+'QLD Apr 2021'!N7))*'QLD Apr 2021'!AF7/100)*'QLD Apr 2021'!AR7,('QLD Apr 2021'!O7*'QLD Apr 2021'!AF7/100)*'QLD Apr 2021'!AR7)),0)</f>
        <v>0</v>
      </c>
      <c r="Q13" s="115">
        <f>IF(AND('QLD Apr 2021'!P7&gt;0,'QLD Apr 2021'!P7&gt;0),IF($C$5*F13/'QLD Apr 2021'!AR7&lt;('QLD Apr 2021'!L7+'QLD Apr 2021'!M7+'QLD Apr 2021'!N7+'QLD Apr 2021'!O7),0,IF(($C$5*F13/'QLD Apr 2021'!AR7-'QLD Apr 2021'!L7+'QLD Apr 2021'!M7+'QLD Apr 2021'!N7+'QLD Apr 2021'!O7)&lt;=('QLD Apr 2021'!L7+'QLD Apr 2021'!M7+'QLD Apr 2021'!N7+'QLD Apr 2021'!O7+'QLD Apr 2021'!P7),(($C$5*F13/'QLD Apr 2021'!AR7-('QLD Apr 2021'!L7+'QLD Apr 2021'!M7+'QLD Apr 2021'!N7+'QLD Apr 2021'!O7))*'QLD Apr 2021'!AG7/100)*'QLD Apr 2021'!AR7,('QLD Apr 2021'!P7*'QLD Apr 2021'!AG7/100)*'QLD Apr 2021'!AR7)),0)</f>
        <v>0</v>
      </c>
      <c r="R13" s="115">
        <f>IF(AND('QLD Apr 2021'!P7&gt;0,'QLD Apr 2021'!O7&gt;0),IF(($C$5*F13/'QLD Apr 2021'!AR7&lt;SUM('QLD Apr 2021'!L7:P7)),(0),($C$5*F13/'QLD Apr 2021'!AR7-SUM('QLD Apr 2021'!L7:P7))*'QLD Apr 2021'!AB7/100)* 'QLD Apr 2021'!AR7,IF(AND('QLD Apr 2021'!O7&gt;0,'QLD Apr 2021'!P7=""),IF(($C$5*F13/'QLD Apr 2021'!AR7&lt; SUM('QLD Apr 2021'!L7:O7)),(0),($C$5*F13/'QLD Apr 2021'!AR7-SUM('QLD Apr 2021'!L7:O7))*'QLD Apr 2021'!AG7/100)* 'QLD Apr 2021'!AR7,IF(AND('QLD Apr 2021'!N7&gt;0,'QLD Apr 2021'!O7=""),IF(($C$5*F13/'QLD Apr 2021'!AR7&lt; SUM('QLD Apr 2021'!L7:N7)),(0),($C$5*F13/'QLD Apr 2021'!AR7-SUM('QLD Apr 2021'!L7:N7))*'QLD Apr 2021'!AF7/100)* 'QLD Apr 2021'!AR7,IF(AND('QLD Apr 2021'!M7&gt;0,'QLD Apr 2021'!N7=""),IF(($C$5*F13/'QLD Apr 2021'!AR7&lt;'QLD Apr 2021'!M7+'QLD Apr 2021'!L7),(0),(($C$5*F13/'QLD Apr 2021'!AR7-('QLD Apr 2021'!M7+'QLD Apr 2021'!L7))*'QLD Apr 2021'!AE7/100))*'QLD Apr 2021'!AR7,IF(AND('QLD Apr 2021'!L7&gt;0,'QLD Apr 2021'!M7=""&gt;0),IF(($C$5*F13/'QLD Apr 2021'!AR7&lt;'QLD Apr 2021'!L7),(0),($C$5*F13/'QLD Apr 2021'!AR7-'QLD Apr 2021'!L7)*'QLD Apr 2021'!AD7/100)*'QLD Apr 2021'!AR7,0)))))</f>
        <v>0</v>
      </c>
      <c r="S13" s="203">
        <f t="shared" si="4"/>
        <v>3327.272727272727</v>
      </c>
      <c r="T13" s="220">
        <f t="shared" si="5"/>
        <v>3581.3790909090908</v>
      </c>
      <c r="U13" s="118">
        <f t="shared" si="6"/>
        <v>3939.5170000000003</v>
      </c>
      <c r="V13" s="119">
        <f>'QLD Apr 2021'!AT7</f>
        <v>0</v>
      </c>
      <c r="W13" s="119">
        <f>'QLD Apr 2021'!AU7</f>
        <v>0</v>
      </c>
      <c r="X13" s="119">
        <f>'QLD Apr 2021'!AV7</f>
        <v>0</v>
      </c>
      <c r="Y13" s="119">
        <f>'QLD Apr 2021'!AW7</f>
        <v>0</v>
      </c>
      <c r="Z13" s="225" t="str">
        <f t="shared" si="7"/>
        <v>No discount</v>
      </c>
      <c r="AA13" s="225" t="str">
        <f t="shared" si="8"/>
        <v>Exclusive</v>
      </c>
      <c r="AB13" s="220">
        <f t="shared" si="0"/>
        <v>3581.3790909090908</v>
      </c>
      <c r="AC13" s="220">
        <f t="shared" si="1"/>
        <v>3581.3790909090908</v>
      </c>
      <c r="AD13" s="196">
        <f t="shared" si="2"/>
        <v>3939.5170000000003</v>
      </c>
      <c r="AE13" s="196">
        <f t="shared" si="2"/>
        <v>3939.5170000000003</v>
      </c>
      <c r="AF13" s="274">
        <f>'QLD Apr 2021'!BF7</f>
        <v>0</v>
      </c>
      <c r="AG13" s="121" t="str">
        <f>'QLD Apr 2021'!BG7</f>
        <v>n</v>
      </c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</row>
    <row r="14" spans="1:48" ht="20" customHeight="1" x14ac:dyDescent="0.2">
      <c r="A14" s="345"/>
      <c r="B14" s="207" t="str">
        <f>'QLD Apr 2021'!F8</f>
        <v>Origin Energy</v>
      </c>
      <c r="C14" s="240" t="str">
        <f>'QLD Apr 2021'!G8</f>
        <v>Business Flexi</v>
      </c>
      <c r="D14" s="115">
        <f>365*'QLD Apr 2021'!H8/100</f>
        <v>238.90909090909091</v>
      </c>
      <c r="E14" s="216">
        <f>IF('QLD Apr 2021'!AQ8=3,0.5,IF('QLD Apr 2021'!AQ8=2,0.33,0))</f>
        <v>0.5</v>
      </c>
      <c r="F14" s="216">
        <f t="shared" si="3"/>
        <v>0.5</v>
      </c>
      <c r="G14" s="115">
        <f>IF('QLD Apr 2021'!K8="",($C$5*E14/'QLD Apr 2021'!AQ8*'QLD Apr 2021'!W8/100)*'QLD Apr 2021'!AQ8,IF($C$5*E14/'QLD Apr 2021'!AQ8&gt;='QLD Apr 2021'!L8,('QLD Apr 2021'!L8*'QLD Apr 2021'!W8/100)*'QLD Apr 2021'!AQ8,($C$5*E14/'QLD Apr 2021'!AQ8*'QLD Apr 2021'!W8/100)*'QLD Apr 2021'!AQ8))</f>
        <v>1417.090909090909</v>
      </c>
      <c r="H14" s="115">
        <f>IF(AND('QLD Apr 2021'!L8&gt;0,'QLD Apr 2021'!M8&gt;0),IF($C$5*E14/'QLD Apr 2021'!AQ8&lt;'QLD Apr 2021'!L8,0,IF(($C$5*E14/'QLD Apr 2021'!AQ8-'QLD Apr 2021'!L8)&lt;=('QLD Apr 2021'!M8+'QLD Apr 2021'!L8),((($C$5*E14/'QLD Apr 2021'!AQ8-'QLD Apr 2021'!L8)*'QLD Apr 2021'!X8/100))*'QLD Apr 2021'!AQ8,((('QLD Apr 2021'!M8)*'QLD Apr 2021'!X8/100)*'QLD Apr 2021'!AQ8))),0)</f>
        <v>476.00000000000006</v>
      </c>
      <c r="I14" s="115">
        <f>IF(AND('QLD Apr 2021'!M8&gt;0,'QLD Apr 2021'!N8&gt;0),IF($C$5*E14/'QLD Apr 2021'!AQ8&lt;('QLD Apr 2021'!L8+'QLD Apr 2021'!M8),0,IF(($C$5*E14/'QLD Apr 2021'!AQ8-'QLD Apr 2021'!L8+'QLD Apr 2021'!M8)&lt;=('QLD Apr 2021'!L8+'QLD Apr 2021'!M8+'QLD Apr 2021'!N8),((($C$5*E14/'QLD Apr 2021'!AQ8-('QLD Apr 2021'!L8+'QLD Apr 2021'!M8))*'QLD Apr 2021'!Y8/100))*'QLD Apr 2021'!AQ8,('QLD Apr 2021'!N8*'QLD Apr 2021'!Y8/100)*'QLD Apr 2021'!AQ8)),0)</f>
        <v>0</v>
      </c>
      <c r="J14" s="115">
        <f>IF(AND('QLD Apr 2021'!N8&gt;0,'QLD Apr 2021'!O8&gt;0),IF($C$5*E14/'QLD Apr 2021'!AQ8&lt;('QLD Apr 2021'!L8+'QLD Apr 2021'!M8+'QLD Apr 2021'!N8),0,IF(($C$5*E14/'QLD Apr 2021'!AQ8-'QLD Apr 2021'!L8+'QLD Apr 2021'!M8+'QLD Apr 2021'!N8)&lt;=('QLD Apr 2021'!L8+'QLD Apr 2021'!M8+'QLD Apr 2021'!N8+'QLD Apr 2021'!O8),(($C$5*E14/'QLD Apr 2021'!AQ8-('QLD Apr 2021'!L8+'QLD Apr 2021'!M8+'QLD Apr 2021'!N8))*'QLD Apr 2021'!Z8/100)*'QLD Apr 2021'!AQ8,('QLD Apr 2021'!O8*'QLD Apr 2021'!Z8/100)*'QLD Apr 2021'!AQ8)),0)</f>
        <v>0</v>
      </c>
      <c r="K14" s="115">
        <f>IF(AND('QLD Apr 2021'!O8&gt;0,'QLD Apr 2021'!P8&gt;0),IF($C$5*E14/'QLD Apr 2021'!AQ8&lt;('QLD Apr 2021'!L8+'QLD Apr 2021'!M8+'QLD Apr 2021'!N8+'QLD Apr 2021'!O8),0,IF(($C$5*E14/'QLD Apr 2021'!AQ8-'QLD Apr 2021'!L8+'QLD Apr 2021'!M8+'QLD Apr 2021'!N8+'QLD Apr 2021'!O8)&lt;=('QLD Apr 2021'!L8+'QLD Apr 2021'!M8+'QLD Apr 2021'!N8+'QLD Apr 2021'!O8+'QLD Apr 2021'!P8),(($C$5*E14/'QLD Apr 2021'!AQ8-('QLD Apr 2021'!L8+'QLD Apr 2021'!M8+'QLD Apr 2021'!N8+'QLD Apr 2021'!O8))*'QLD Apr 2021'!AA8/100)*'QLD Apr 2021'!AQ8,('QLD Apr 2021'!P8*'QLD Apr 2021'!AA8/100)*'QLD Apr 2021'!AQ8)),0)</f>
        <v>0</v>
      </c>
      <c r="L14" s="115">
        <f>IF(AND('QLD Apr 2021'!P8&gt;0,'QLD Apr 2021'!O8&gt;0),IF(($C$5*E14/'QLD Apr 2021'!AQ8&lt;SUM('QLD Apr 2021'!L8:P8)),(0),($C$5*E14/'QLD Apr 2021'!AQ8-SUM('QLD Apr 2021'!L8:P8))*'QLD Apr 2021'!AB8/100)* 'QLD Apr 2021'!AQ8,IF(AND('QLD Apr 2021'!O8&gt;0,'QLD Apr 2021'!P8=""),IF(($C$5*E14/'QLD Apr 2021'!AQ8&lt; SUM('QLD Apr 2021'!L8:O8)),(0),($C$5*E14/'QLD Apr 2021'!AQ8-SUM('QLD Apr 2021'!L8:O8))*'QLD Apr 2021'!AA8/100)* 'QLD Apr 2021'!AQ8,IF(AND('QLD Apr 2021'!N8&gt;0,'QLD Apr 2021'!O8=""),IF(($C$5*E14/'QLD Apr 2021'!AQ8&lt; SUM('QLD Apr 2021'!L8:N8)),(0),($C$5*E14/'QLD Apr 2021'!AQ8-SUM('QLD Apr 2021'!L8:N8))*'QLD Apr 2021'!Z8/100)* 'QLD Apr 2021'!AQ8,IF(AND('QLD Apr 2021'!M8&gt;0,'QLD Apr 2021'!N8=""),IF(($C$5*E14/'QLD Apr 2021'!AQ8&lt;'QLD Apr 2021'!M8+'QLD Apr 2021'!L8),(0),(($C$5*E14/'QLD Apr 2021'!AQ8-('QLD Apr 2021'!M8+'QLD Apr 2021'!L8))*'QLD Apr 2021'!Y8/100))*'QLD Apr 2021'!AQ8,IF(AND('QLD Apr 2021'!L8&gt;0,'QLD Apr 2021'!M8=""&gt;0),IF(($C$5*E14/'QLD Apr 2021'!AQ8&lt;'QLD Apr 2021'!L8),(0),($C$5*E14/'QLD Apr 2021'!AQ8-'QLD Apr 2021'!L8)*'QLD Apr 2021'!X8/100)*'QLD Apr 2021'!AQ8,0)))))</f>
        <v>0</v>
      </c>
      <c r="M14" s="115">
        <f>IF('QLD Apr 2021'!K8="",($C$5*F14/'QLD Apr 2021'!AR8*'QLD Apr 2021'!AC8/100)*'QLD Apr 2021'!AR8,IF($C$5*F14/'QLD Apr 2021'!AR8&gt;='QLD Apr 2021'!L8,('QLD Apr 2021'!L8*'QLD Apr 2021'!AC8/100)*'QLD Apr 2021'!AR8,($C$5*F14/'QLD Apr 2021'!AR8*'QLD Apr 2021'!AC8/100)*'QLD Apr 2021'!AR8))</f>
        <v>1417.090909090909</v>
      </c>
      <c r="N14" s="115">
        <f>IF(AND('QLD Apr 2021'!L8&gt;0,'QLD Apr 2021'!M8&gt;0),IF($C$5*F14/'QLD Apr 2021'!AR8&lt;'QLD Apr 2021'!L8,0,IF(($C$5*F14/'QLD Apr 2021'!AR8-'QLD Apr 2021'!L8)&lt;=('QLD Apr 2021'!M8+'QLD Apr 2021'!L8),((($C$5*F14/'QLD Apr 2021'!AR8-'QLD Apr 2021'!L8)*'QLD Apr 2021'!AD8/100))*'QLD Apr 2021'!AR8,((('QLD Apr 2021'!M8)*'QLD Apr 2021'!AD8/100)*'QLD Apr 2021'!AR8))),0)</f>
        <v>476.00000000000006</v>
      </c>
      <c r="O14" s="115">
        <f>IF(AND('QLD Apr 2021'!M8&gt;0,'QLD Apr 2021'!N8&gt;0),IF($C$5*F14/'QLD Apr 2021'!AR8&lt;('QLD Apr 2021'!L8+'QLD Apr 2021'!M8),0,IF(($C$5*F14/'QLD Apr 2021'!AR8-'QLD Apr 2021'!L8+'QLD Apr 2021'!M8)&lt;=('QLD Apr 2021'!L8+'QLD Apr 2021'!M8+'QLD Apr 2021'!N8),((($C$5*F14/'QLD Apr 2021'!AR8-('QLD Apr 2021'!L8+'QLD Apr 2021'!M8))*'QLD Apr 2021'!AE8/100))*'QLD Apr 2021'!AR8,('QLD Apr 2021'!N8*'QLD Apr 2021'!AE8/100)*'QLD Apr 2021'!AR8)),0)</f>
        <v>0</v>
      </c>
      <c r="P14" s="115">
        <f>IF(AND('QLD Apr 2021'!N8&gt;0,'QLD Apr 2021'!O8&gt;0),IF($C$5*F14/'QLD Apr 2021'!AR8&lt;('QLD Apr 2021'!L8+'QLD Apr 2021'!M8+'QLD Apr 2021'!N8),0,IF(($C$5*F14/'QLD Apr 2021'!AR8-'QLD Apr 2021'!L8+'QLD Apr 2021'!M8+'QLD Apr 2021'!N8)&lt;=('QLD Apr 2021'!L8+'QLD Apr 2021'!M8+'QLD Apr 2021'!N8+'QLD Apr 2021'!O8),(($C$5*F14/'QLD Apr 2021'!AR8-('QLD Apr 2021'!L8+'QLD Apr 2021'!M8+'QLD Apr 2021'!N8))*'QLD Apr 2021'!AF8/100)*'QLD Apr 2021'!AR8,('QLD Apr 2021'!O8*'QLD Apr 2021'!AF8/100)*'QLD Apr 2021'!AR8)),0)</f>
        <v>0</v>
      </c>
      <c r="Q14" s="115">
        <f>IF(AND('QLD Apr 2021'!P8&gt;0,'QLD Apr 2021'!P8&gt;0),IF($C$5*F14/'QLD Apr 2021'!AR8&lt;('QLD Apr 2021'!L8+'QLD Apr 2021'!M8+'QLD Apr 2021'!N8+'QLD Apr 2021'!O8),0,IF(($C$5*F14/'QLD Apr 2021'!AR8-'QLD Apr 2021'!L8+'QLD Apr 2021'!M8+'QLD Apr 2021'!N8+'QLD Apr 2021'!O8)&lt;=('QLD Apr 2021'!L8+'QLD Apr 2021'!M8+'QLD Apr 2021'!N8+'QLD Apr 2021'!O8+'QLD Apr 2021'!P8),(($C$5*F14/'QLD Apr 2021'!AR8-('QLD Apr 2021'!L8+'QLD Apr 2021'!M8+'QLD Apr 2021'!N8+'QLD Apr 2021'!O8))*'QLD Apr 2021'!AG8/100)*'QLD Apr 2021'!AR8,('QLD Apr 2021'!P8*'QLD Apr 2021'!AG8/100)*'QLD Apr 2021'!AR8)),0)</f>
        <v>0</v>
      </c>
      <c r="R14" s="115">
        <f>IF(AND('QLD Apr 2021'!P8&gt;0,'QLD Apr 2021'!O8&gt;0),IF(($C$5*F14/'QLD Apr 2021'!AR8&lt;SUM('QLD Apr 2021'!L8:P8)),(0),($C$5*F14/'QLD Apr 2021'!AR8-SUM('QLD Apr 2021'!L8:P8))*'QLD Apr 2021'!AB8/100)* 'QLD Apr 2021'!AR8,IF(AND('QLD Apr 2021'!O8&gt;0,'QLD Apr 2021'!P8=""),IF(($C$5*F14/'QLD Apr 2021'!AR8&lt; SUM('QLD Apr 2021'!L8:O8)),(0),($C$5*F14/'QLD Apr 2021'!AR8-SUM('QLD Apr 2021'!L8:O8))*'QLD Apr 2021'!AG8/100)* 'QLD Apr 2021'!AR8,IF(AND('QLD Apr 2021'!N8&gt;0,'QLD Apr 2021'!O8=""),IF(($C$5*F14/'QLD Apr 2021'!AR8&lt; SUM('QLD Apr 2021'!L8:N8)),(0),($C$5*F14/'QLD Apr 2021'!AR8-SUM('QLD Apr 2021'!L8:N8))*'QLD Apr 2021'!AF8/100)* 'QLD Apr 2021'!AR8,IF(AND('QLD Apr 2021'!M8&gt;0,'QLD Apr 2021'!N8=""),IF(($C$5*F14/'QLD Apr 2021'!AR8&lt;'QLD Apr 2021'!M8+'QLD Apr 2021'!L8),(0),(($C$5*F14/'QLD Apr 2021'!AR8-('QLD Apr 2021'!M8+'QLD Apr 2021'!L8))*'QLD Apr 2021'!AE8/100))*'QLD Apr 2021'!AR8,IF(AND('QLD Apr 2021'!L8&gt;0,'QLD Apr 2021'!M8=""&gt;0),IF(($C$5*F14/'QLD Apr 2021'!AR8&lt;'QLD Apr 2021'!L8),(0),($C$5*F14/'QLD Apr 2021'!AR8-'QLD Apr 2021'!L8)*'QLD Apr 2021'!AD8/100)*'QLD Apr 2021'!AR8,0)))))</f>
        <v>0</v>
      </c>
      <c r="S14" s="203">
        <f t="shared" si="4"/>
        <v>3786.181818181818</v>
      </c>
      <c r="T14" s="220">
        <f t="shared" si="5"/>
        <v>4025.090909090909</v>
      </c>
      <c r="U14" s="118">
        <f t="shared" si="6"/>
        <v>4427.6000000000004</v>
      </c>
      <c r="V14" s="119">
        <f>'QLD Apr 2021'!AT8</f>
        <v>0</v>
      </c>
      <c r="W14" s="119">
        <f>'QLD Apr 2021'!AU8</f>
        <v>8</v>
      </c>
      <c r="X14" s="119">
        <f>'QLD Apr 2021'!AV8</f>
        <v>0</v>
      </c>
      <c r="Y14" s="119">
        <f>'QLD Apr 2021'!AW8</f>
        <v>0</v>
      </c>
      <c r="Z14" s="225" t="str">
        <f t="shared" si="7"/>
        <v>Guaranteed off usage</v>
      </c>
      <c r="AA14" s="225" t="str">
        <f t="shared" si="8"/>
        <v>Inclusive</v>
      </c>
      <c r="AB14" s="220">
        <f t="shared" si="0"/>
        <v>3722.1963636363635</v>
      </c>
      <c r="AC14" s="220">
        <f t="shared" si="1"/>
        <v>3722.1963636363635</v>
      </c>
      <c r="AD14" s="196">
        <f t="shared" si="2"/>
        <v>4094.4160000000002</v>
      </c>
      <c r="AE14" s="196">
        <f t="shared" si="2"/>
        <v>4094.4160000000002</v>
      </c>
      <c r="AF14" s="274">
        <f>'QLD Apr 2021'!BF8</f>
        <v>12</v>
      </c>
      <c r="AG14" s="121" t="str">
        <f>'QLD Apr 2021'!BG8</f>
        <v>y</v>
      </c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</row>
    <row r="15" spans="1:48" ht="20" customHeight="1" x14ac:dyDescent="0.2">
      <c r="A15" s="345"/>
      <c r="B15" s="207" t="str">
        <f>'QLD Apr 2021'!F9</f>
        <v>Red Energy</v>
      </c>
      <c r="C15" s="240" t="str">
        <f>'QLD Apr 2021'!G9</f>
        <v>Business Saver</v>
      </c>
      <c r="D15" s="115">
        <f>365*'QLD Apr 2021'!H9/100</f>
        <v>255.5</v>
      </c>
      <c r="E15" s="216">
        <f>IF('QLD Apr 2021'!AQ9=3,0.5,IF('QLD Apr 2021'!AQ9=2,0.33,0))</f>
        <v>0.5</v>
      </c>
      <c r="F15" s="216">
        <f t="shared" si="3"/>
        <v>0.5</v>
      </c>
      <c r="G15" s="115">
        <f>IF('QLD Apr 2021'!K9="",($C$5*E15/'QLD Apr 2021'!AQ9*'QLD Apr 2021'!W9/100)*'QLD Apr 2021'!AQ9,IF($C$5*E15/'QLD Apr 2021'!AQ9&gt;='QLD Apr 2021'!L9,('QLD Apr 2021'!L9*'QLD Apr 2021'!W9/100)*'QLD Apr 2021'!AQ9,($C$5*E15/'QLD Apr 2021'!AQ9*'QLD Apr 2021'!W9/100)*'QLD Apr 2021'!AQ9))</f>
        <v>1260</v>
      </c>
      <c r="H15" s="115">
        <f>IF(AND('QLD Apr 2021'!L9&gt;0,'QLD Apr 2021'!M9&gt;0),IF($C$5*E15/'QLD Apr 2021'!AQ9&lt;'QLD Apr 2021'!L9,0,IF(($C$5*E15/'QLD Apr 2021'!AQ9-'QLD Apr 2021'!L9)&lt;=('QLD Apr 2021'!M9+'QLD Apr 2021'!L9),((($C$5*E15/'QLD Apr 2021'!AQ9-'QLD Apr 2021'!L9)*'QLD Apr 2021'!X9/100))*'QLD Apr 2021'!AQ9,((('QLD Apr 2021'!M9)*'QLD Apr 2021'!X9/100)*'QLD Apr 2021'!AQ9))),0)</f>
        <v>441.63636363636374</v>
      </c>
      <c r="I15" s="115">
        <f>IF(AND('QLD Apr 2021'!M9&gt;0,'QLD Apr 2021'!N9&gt;0),IF($C$5*E15/'QLD Apr 2021'!AQ9&lt;('QLD Apr 2021'!L9+'QLD Apr 2021'!M9),0,IF(($C$5*E15/'QLD Apr 2021'!AQ9-'QLD Apr 2021'!L9+'QLD Apr 2021'!M9)&lt;=('QLD Apr 2021'!L9+'QLD Apr 2021'!M9+'QLD Apr 2021'!N9),((($C$5*E15/'QLD Apr 2021'!AQ9-('QLD Apr 2021'!L9+'QLD Apr 2021'!M9))*'QLD Apr 2021'!Y9/100))*'QLD Apr 2021'!AQ9,('QLD Apr 2021'!N9*'QLD Apr 2021'!Y9/100)*'QLD Apr 2021'!AQ9)),0)</f>
        <v>0</v>
      </c>
      <c r="J15" s="115">
        <f>IF(AND('QLD Apr 2021'!N9&gt;0,'QLD Apr 2021'!O9&gt;0),IF($C$5*E15/'QLD Apr 2021'!AQ9&lt;('QLD Apr 2021'!L9+'QLD Apr 2021'!M9+'QLD Apr 2021'!N9),0,IF(($C$5*E15/'QLD Apr 2021'!AQ9-'QLD Apr 2021'!L9+'QLD Apr 2021'!M9+'QLD Apr 2021'!N9)&lt;=('QLD Apr 2021'!L9+'QLD Apr 2021'!M9+'QLD Apr 2021'!N9+'QLD Apr 2021'!O9),(($C$5*E15/'QLD Apr 2021'!AQ9-('QLD Apr 2021'!L9+'QLD Apr 2021'!M9+'QLD Apr 2021'!N9))*'QLD Apr 2021'!Z9/100)*'QLD Apr 2021'!AQ9,('QLD Apr 2021'!O9*'QLD Apr 2021'!Z9/100)*'QLD Apr 2021'!AQ9)),0)</f>
        <v>0</v>
      </c>
      <c r="K15" s="115">
        <f>IF(AND('QLD Apr 2021'!O9&gt;0,'QLD Apr 2021'!P9&gt;0),IF($C$5*E15/'QLD Apr 2021'!AQ9&lt;('QLD Apr 2021'!L9+'QLD Apr 2021'!M9+'QLD Apr 2021'!N9+'QLD Apr 2021'!O9),0,IF(($C$5*E15/'QLD Apr 2021'!AQ9-'QLD Apr 2021'!L9+'QLD Apr 2021'!M9+'QLD Apr 2021'!N9+'QLD Apr 2021'!O9)&lt;=('QLD Apr 2021'!L9+'QLD Apr 2021'!M9+'QLD Apr 2021'!N9+'QLD Apr 2021'!O9+'QLD Apr 2021'!P9),(($C$5*E15/'QLD Apr 2021'!AQ9-('QLD Apr 2021'!L9+'QLD Apr 2021'!M9+'QLD Apr 2021'!N9+'QLD Apr 2021'!O9))*'QLD Apr 2021'!AA9/100)*'QLD Apr 2021'!AQ9,('QLD Apr 2021'!P9*'QLD Apr 2021'!AA9/100)*'QLD Apr 2021'!AQ9)),0)</f>
        <v>0</v>
      </c>
      <c r="L15" s="115">
        <f>IF(AND('QLD Apr 2021'!P9&gt;0,'QLD Apr 2021'!O9&gt;0),IF(($C$5*E15/'QLD Apr 2021'!AQ9&lt;SUM('QLD Apr 2021'!L9:P9)),(0),($C$5*E15/'QLD Apr 2021'!AQ9-SUM('QLD Apr 2021'!L9:P9))*'QLD Apr 2021'!AB9/100)* 'QLD Apr 2021'!AQ9,IF(AND('QLD Apr 2021'!O9&gt;0,'QLD Apr 2021'!P9=""),IF(($C$5*E15/'QLD Apr 2021'!AQ9&lt; SUM('QLD Apr 2021'!L9:O9)),(0),($C$5*E15/'QLD Apr 2021'!AQ9-SUM('QLD Apr 2021'!L9:O9))*'QLD Apr 2021'!AA9/100)* 'QLD Apr 2021'!AQ9,IF(AND('QLD Apr 2021'!N9&gt;0,'QLD Apr 2021'!O9=""),IF(($C$5*E15/'QLD Apr 2021'!AQ9&lt; SUM('QLD Apr 2021'!L9:N9)),(0),($C$5*E15/'QLD Apr 2021'!AQ9-SUM('QLD Apr 2021'!L9:N9))*'QLD Apr 2021'!Z9/100)* 'QLD Apr 2021'!AQ9,IF(AND('QLD Apr 2021'!M9&gt;0,'QLD Apr 2021'!N9=""),IF(($C$5*E15/'QLD Apr 2021'!AQ9&lt;'QLD Apr 2021'!M9+'QLD Apr 2021'!L9),(0),(($C$5*E15/'QLD Apr 2021'!AQ9-('QLD Apr 2021'!M9+'QLD Apr 2021'!L9))*'QLD Apr 2021'!Y9/100))*'QLD Apr 2021'!AQ9,IF(AND('QLD Apr 2021'!L9&gt;0,'QLD Apr 2021'!M9=""&gt;0),IF(($C$5*E15/'QLD Apr 2021'!AQ9&lt;'QLD Apr 2021'!L9),(0),($C$5*E15/'QLD Apr 2021'!AQ9-'QLD Apr 2021'!L9)*'QLD Apr 2021'!X9/100)*'QLD Apr 2021'!AQ9,0)))))</f>
        <v>0</v>
      </c>
      <c r="M15" s="115">
        <f>IF('QLD Apr 2021'!K9="",($C$5*F15/'QLD Apr 2021'!AR9*'QLD Apr 2021'!AC9/100)*'QLD Apr 2021'!AR9,IF($C$5*F15/'QLD Apr 2021'!AR9&gt;='QLD Apr 2021'!L9,('QLD Apr 2021'!L9*'QLD Apr 2021'!AC9/100)*'QLD Apr 2021'!AR9,($C$5*F15/'QLD Apr 2021'!AR9*'QLD Apr 2021'!AC9/100)*'QLD Apr 2021'!AR9))</f>
        <v>1260</v>
      </c>
      <c r="N15" s="115">
        <f>IF(AND('QLD Apr 2021'!L9&gt;0,'QLD Apr 2021'!M9&gt;0),IF($C$5*F15/'QLD Apr 2021'!AR9&lt;'QLD Apr 2021'!L9,0,IF(($C$5*F15/'QLD Apr 2021'!AR9-'QLD Apr 2021'!L9)&lt;=('QLD Apr 2021'!M9+'QLD Apr 2021'!L9),((($C$5*F15/'QLD Apr 2021'!AR9-'QLD Apr 2021'!L9)*'QLD Apr 2021'!AD9/100))*'QLD Apr 2021'!AR9,((('QLD Apr 2021'!M9)*'QLD Apr 2021'!AD9/100)*'QLD Apr 2021'!AR9))),0)</f>
        <v>441.63636363636374</v>
      </c>
      <c r="O15" s="115">
        <f>IF(AND('QLD Apr 2021'!M9&gt;0,'QLD Apr 2021'!N9&gt;0),IF($C$5*F15/'QLD Apr 2021'!AR9&lt;('QLD Apr 2021'!L9+'QLD Apr 2021'!M9),0,IF(($C$5*F15/'QLD Apr 2021'!AR9-'QLD Apr 2021'!L9+'QLD Apr 2021'!M9)&lt;=('QLD Apr 2021'!L9+'QLD Apr 2021'!M9+'QLD Apr 2021'!N9),((($C$5*F15/'QLD Apr 2021'!AR9-('QLD Apr 2021'!L9+'QLD Apr 2021'!M9))*'QLD Apr 2021'!AE9/100))*'QLD Apr 2021'!AR9,('QLD Apr 2021'!N9*'QLD Apr 2021'!AE9/100)*'QLD Apr 2021'!AR9)),0)</f>
        <v>0</v>
      </c>
      <c r="P15" s="115">
        <f>IF(AND('QLD Apr 2021'!N9&gt;0,'QLD Apr 2021'!O9&gt;0),IF($C$5*F15/'QLD Apr 2021'!AR9&lt;('QLD Apr 2021'!L9+'QLD Apr 2021'!M9+'QLD Apr 2021'!N9),0,IF(($C$5*F15/'QLD Apr 2021'!AR9-'QLD Apr 2021'!L9+'QLD Apr 2021'!M9+'QLD Apr 2021'!N9)&lt;=('QLD Apr 2021'!L9+'QLD Apr 2021'!M9+'QLD Apr 2021'!N9+'QLD Apr 2021'!O9),(($C$5*F15/'QLD Apr 2021'!AR9-('QLD Apr 2021'!L9+'QLD Apr 2021'!M9+'QLD Apr 2021'!N9))*'QLD Apr 2021'!AF9/100)*'QLD Apr 2021'!AR9,('QLD Apr 2021'!O9*'QLD Apr 2021'!AF9/100)*'QLD Apr 2021'!AR9)),0)</f>
        <v>0</v>
      </c>
      <c r="Q15" s="115">
        <f>IF(AND('QLD Apr 2021'!P9&gt;0,'QLD Apr 2021'!P9&gt;0),IF($C$5*F15/'QLD Apr 2021'!AR9&lt;('QLD Apr 2021'!L9+'QLD Apr 2021'!M9+'QLD Apr 2021'!N9+'QLD Apr 2021'!O9),0,IF(($C$5*F15/'QLD Apr 2021'!AR9-'QLD Apr 2021'!L9+'QLD Apr 2021'!M9+'QLD Apr 2021'!N9+'QLD Apr 2021'!O9)&lt;=('QLD Apr 2021'!L9+'QLD Apr 2021'!M9+'QLD Apr 2021'!N9+'QLD Apr 2021'!O9+'QLD Apr 2021'!P9),(($C$5*F15/'QLD Apr 2021'!AR9-('QLD Apr 2021'!L9+'QLD Apr 2021'!M9+'QLD Apr 2021'!N9+'QLD Apr 2021'!O9))*'QLD Apr 2021'!AG9/100)*'QLD Apr 2021'!AR9,('QLD Apr 2021'!P9*'QLD Apr 2021'!AG9/100)*'QLD Apr 2021'!AR9)),0)</f>
        <v>0</v>
      </c>
      <c r="R15" s="115">
        <f>IF(AND('QLD Apr 2021'!P9&gt;0,'QLD Apr 2021'!O9&gt;0),IF(($C$5*F15/'QLD Apr 2021'!AR9&lt;SUM('QLD Apr 2021'!L9:P9)),(0),($C$5*F15/'QLD Apr 2021'!AR9-SUM('QLD Apr 2021'!L9:P9))*'QLD Apr 2021'!AB9/100)* 'QLD Apr 2021'!AR9,IF(AND('QLD Apr 2021'!O9&gt;0,'QLD Apr 2021'!P9=""),IF(($C$5*F15/'QLD Apr 2021'!AR9&lt; SUM('QLD Apr 2021'!L9:O9)),(0),($C$5*F15/'QLD Apr 2021'!AR9-SUM('QLD Apr 2021'!L9:O9))*'QLD Apr 2021'!AG9/100)* 'QLD Apr 2021'!AR9,IF(AND('QLD Apr 2021'!N9&gt;0,'QLD Apr 2021'!O9=""),IF(($C$5*F15/'QLD Apr 2021'!AR9&lt; SUM('QLD Apr 2021'!L9:N9)),(0),($C$5*F15/'QLD Apr 2021'!AR9-SUM('QLD Apr 2021'!L9:N9))*'QLD Apr 2021'!AF9/100)* 'QLD Apr 2021'!AR9,IF(AND('QLD Apr 2021'!M9&gt;0,'QLD Apr 2021'!N9=""),IF(($C$5*F15/'QLD Apr 2021'!AR9&lt;'QLD Apr 2021'!M9+'QLD Apr 2021'!L9),(0),(($C$5*F15/'QLD Apr 2021'!AR9-('QLD Apr 2021'!M9+'QLD Apr 2021'!L9))*'QLD Apr 2021'!AE9/100))*'QLD Apr 2021'!AR9,IF(AND('QLD Apr 2021'!L9&gt;0,'QLD Apr 2021'!M9=""&gt;0),IF(($C$5*F15/'QLD Apr 2021'!AR9&lt;'QLD Apr 2021'!L9),(0),($C$5*F15/'QLD Apr 2021'!AR9-'QLD Apr 2021'!L9)*'QLD Apr 2021'!AD9/100)*'QLD Apr 2021'!AR9,0)))))</f>
        <v>0</v>
      </c>
      <c r="S15" s="203">
        <f t="shared" si="4"/>
        <v>3403.2727272727279</v>
      </c>
      <c r="T15" s="220">
        <f t="shared" si="5"/>
        <v>3658.7727272727279</v>
      </c>
      <c r="U15" s="118">
        <f t="shared" si="6"/>
        <v>4024.650000000001</v>
      </c>
      <c r="V15" s="119">
        <f>'QLD Apr 2021'!AT9</f>
        <v>0</v>
      </c>
      <c r="W15" s="119">
        <f>'QLD Apr 2021'!AU9</f>
        <v>0</v>
      </c>
      <c r="X15" s="119">
        <f>'QLD Apr 2021'!AV9</f>
        <v>0</v>
      </c>
      <c r="Y15" s="119">
        <f>'QLD Apr 2021'!AW9</f>
        <v>0</v>
      </c>
      <c r="Z15" s="225" t="str">
        <f t="shared" si="7"/>
        <v>No discount</v>
      </c>
      <c r="AA15" s="225" t="str">
        <f t="shared" si="8"/>
        <v>Inclusive</v>
      </c>
      <c r="AB15" s="220">
        <f t="shared" si="0"/>
        <v>3658.7727272727279</v>
      </c>
      <c r="AC15" s="220">
        <f t="shared" si="1"/>
        <v>3658.7727272727279</v>
      </c>
      <c r="AD15" s="196">
        <f t="shared" si="2"/>
        <v>4024.650000000001</v>
      </c>
      <c r="AE15" s="196">
        <f t="shared" si="2"/>
        <v>4024.650000000001</v>
      </c>
      <c r="AF15" s="274">
        <f>'QLD Apr 2021'!BF9</f>
        <v>0</v>
      </c>
      <c r="AG15" s="121" t="str">
        <f>'QLD Apr 2021'!BG9</f>
        <v>n</v>
      </c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</row>
    <row r="16" spans="1:48" ht="20" customHeight="1" x14ac:dyDescent="0.2">
      <c r="A16" s="345"/>
      <c r="B16" s="207" t="str">
        <f>'QLD Apr 2021'!F10</f>
        <v>Covau</v>
      </c>
      <c r="C16" s="240" t="str">
        <f>'QLD Apr 2021'!G10</f>
        <v>Freedom</v>
      </c>
      <c r="D16" s="115">
        <f>365*'QLD Apr 2021'!H10/100</f>
        <v>255.5</v>
      </c>
      <c r="E16" s="216">
        <f>IF('QLD Apr 2021'!AQ10=3,0.5,IF('QLD Apr 2021'!AQ10=2,0.33,0))</f>
        <v>0.5</v>
      </c>
      <c r="F16" s="216">
        <f t="shared" si="3"/>
        <v>0.5</v>
      </c>
      <c r="G16" s="115">
        <f>IF('QLD Apr 2021'!K10="",($C$5*E16/'QLD Apr 2021'!AQ10*'QLD Apr 2021'!W10/100)*'QLD Apr 2021'!AQ10,IF($C$5*E16/'QLD Apr 2021'!AQ10&gt;='QLD Apr 2021'!L10,('QLD Apr 2021'!L10*'QLD Apr 2021'!W10/100)*'QLD Apr 2021'!AQ10,($C$5*E16/'QLD Apr 2021'!AQ10*'QLD Apr 2021'!W10/100)*'QLD Apr 2021'!AQ10))</f>
        <v>1489.090909090909</v>
      </c>
      <c r="H16" s="115">
        <f>IF(AND('QLD Apr 2021'!L10&gt;0,'QLD Apr 2021'!M10&gt;0),IF($C$5*E16/'QLD Apr 2021'!AQ10&lt;'QLD Apr 2021'!L10,0,IF(($C$5*E16/'QLD Apr 2021'!AQ10-'QLD Apr 2021'!L10)&lt;=('QLD Apr 2021'!M10+'QLD Apr 2021'!L10),((($C$5*E16/'QLD Apr 2021'!AQ10-'QLD Apr 2021'!L10)*'QLD Apr 2021'!X10/100))*'QLD Apr 2021'!AQ10,((('QLD Apr 2021'!M10)*'QLD Apr 2021'!X10/100)*'QLD Apr 2021'!AQ10))),0)</f>
        <v>537.09090909090924</v>
      </c>
      <c r="I16" s="115">
        <f>IF(AND('QLD Apr 2021'!M10&gt;0,'QLD Apr 2021'!N10&gt;0),IF($C$5*E16/'QLD Apr 2021'!AQ10&lt;('QLD Apr 2021'!L10+'QLD Apr 2021'!M10),0,IF(($C$5*E16/'QLD Apr 2021'!AQ10-'QLD Apr 2021'!L10+'QLD Apr 2021'!M10)&lt;=('QLD Apr 2021'!L10+'QLD Apr 2021'!M10+'QLD Apr 2021'!N10),((($C$5*E16/'QLD Apr 2021'!AQ10-('QLD Apr 2021'!L10+'QLD Apr 2021'!M10))*'QLD Apr 2021'!Y10/100))*'QLD Apr 2021'!AQ10,('QLD Apr 2021'!N10*'QLD Apr 2021'!Y10/100)*'QLD Apr 2021'!AQ10)),0)</f>
        <v>0</v>
      </c>
      <c r="J16" s="115">
        <f>IF(AND('QLD Apr 2021'!N10&gt;0,'QLD Apr 2021'!O10&gt;0),IF($C$5*E16/'QLD Apr 2021'!AQ10&lt;('QLD Apr 2021'!L10+'QLD Apr 2021'!M10+'QLD Apr 2021'!N10),0,IF(($C$5*E16/'QLD Apr 2021'!AQ10-'QLD Apr 2021'!L10+'QLD Apr 2021'!M10+'QLD Apr 2021'!N10)&lt;=('QLD Apr 2021'!L10+'QLD Apr 2021'!M10+'QLD Apr 2021'!N10+'QLD Apr 2021'!O10),(($C$5*E16/'QLD Apr 2021'!AQ10-('QLD Apr 2021'!L10+'QLD Apr 2021'!M10+'QLD Apr 2021'!N10))*'QLD Apr 2021'!Z10/100)*'QLD Apr 2021'!AQ10,('QLD Apr 2021'!O10*'QLD Apr 2021'!Z10/100)*'QLD Apr 2021'!AQ10)),0)</f>
        <v>0</v>
      </c>
      <c r="K16" s="115">
        <f>IF(AND('QLD Apr 2021'!O10&gt;0,'QLD Apr 2021'!P10&gt;0),IF($C$5*E16/'QLD Apr 2021'!AQ10&lt;('QLD Apr 2021'!L10+'QLD Apr 2021'!M10+'QLD Apr 2021'!N10+'QLD Apr 2021'!O10),0,IF(($C$5*E16/'QLD Apr 2021'!AQ10-'QLD Apr 2021'!L10+'QLD Apr 2021'!M10+'QLD Apr 2021'!N10+'QLD Apr 2021'!O10)&lt;=('QLD Apr 2021'!L10+'QLD Apr 2021'!M10+'QLD Apr 2021'!N10+'QLD Apr 2021'!O10+'QLD Apr 2021'!P10),(($C$5*E16/'QLD Apr 2021'!AQ10-('QLD Apr 2021'!L10+'QLD Apr 2021'!M10+'QLD Apr 2021'!N10+'QLD Apr 2021'!O10))*'QLD Apr 2021'!AA10/100)*'QLD Apr 2021'!AQ10,('QLD Apr 2021'!P10*'QLD Apr 2021'!AA10/100)*'QLD Apr 2021'!AQ10)),0)</f>
        <v>0</v>
      </c>
      <c r="L16" s="115">
        <f>IF(AND('QLD Apr 2021'!P10&gt;0,'QLD Apr 2021'!O10&gt;0),IF(($C$5*E16/'QLD Apr 2021'!AQ10&lt;SUM('QLD Apr 2021'!L10:P10)),(0),($C$5*E16/'QLD Apr 2021'!AQ10-SUM('QLD Apr 2021'!L10:P10))*'QLD Apr 2021'!AB10/100)* 'QLD Apr 2021'!AQ10,IF(AND('QLD Apr 2021'!O10&gt;0,'QLD Apr 2021'!P10=""),IF(($C$5*E16/'QLD Apr 2021'!AQ10&lt; SUM('QLD Apr 2021'!L10:O10)),(0),($C$5*E16/'QLD Apr 2021'!AQ10-SUM('QLD Apr 2021'!L10:O10))*'QLD Apr 2021'!AA10/100)* 'QLD Apr 2021'!AQ10,IF(AND('QLD Apr 2021'!N10&gt;0,'QLD Apr 2021'!O10=""),IF(($C$5*E16/'QLD Apr 2021'!AQ10&lt; SUM('QLD Apr 2021'!L10:N10)),(0),($C$5*E16/'QLD Apr 2021'!AQ10-SUM('QLD Apr 2021'!L10:N10))*'QLD Apr 2021'!Z10/100)* 'QLD Apr 2021'!AQ10,IF(AND('QLD Apr 2021'!M10&gt;0,'QLD Apr 2021'!N10=""),IF(($C$5*E16/'QLD Apr 2021'!AQ10&lt;'QLD Apr 2021'!M10+'QLD Apr 2021'!L10),(0),(($C$5*E16/'QLD Apr 2021'!AQ10-('QLD Apr 2021'!M10+'QLD Apr 2021'!L10))*'QLD Apr 2021'!Y10/100))*'QLD Apr 2021'!AQ10,IF(AND('QLD Apr 2021'!L10&gt;0,'QLD Apr 2021'!M10=""&gt;0),IF(($C$5*E16/'QLD Apr 2021'!AQ10&lt;'QLD Apr 2021'!L10),(0),($C$5*E16/'QLD Apr 2021'!AQ10-'QLD Apr 2021'!L10)*'QLD Apr 2021'!X10/100)*'QLD Apr 2021'!AQ10,0)))))</f>
        <v>0</v>
      </c>
      <c r="M16" s="115">
        <f>IF('QLD Apr 2021'!K10="",($C$5*F16/'QLD Apr 2021'!AR10*'QLD Apr 2021'!AC10/100)*'QLD Apr 2021'!AR10,IF($C$5*F16/'QLD Apr 2021'!AR10&gt;='QLD Apr 2021'!L10,('QLD Apr 2021'!L10*'QLD Apr 2021'!AC10/100)*'QLD Apr 2021'!AR10,($C$5*F16/'QLD Apr 2021'!AR10*'QLD Apr 2021'!AC10/100)*'QLD Apr 2021'!AR10))</f>
        <v>1489.090909090909</v>
      </c>
      <c r="N16" s="115">
        <f>IF(AND('QLD Apr 2021'!L10&gt;0,'QLD Apr 2021'!M10&gt;0),IF($C$5*F16/'QLD Apr 2021'!AR10&lt;'QLD Apr 2021'!L10,0,IF(($C$5*F16/'QLD Apr 2021'!AR10-'QLD Apr 2021'!L10)&lt;=('QLD Apr 2021'!M10+'QLD Apr 2021'!L10),((($C$5*F16/'QLD Apr 2021'!AR10-'QLD Apr 2021'!L10)*'QLD Apr 2021'!AD10/100))*'QLD Apr 2021'!AR10,((('QLD Apr 2021'!M10)*'QLD Apr 2021'!AD10/100)*'QLD Apr 2021'!AR10))),0)</f>
        <v>537.09090909090924</v>
      </c>
      <c r="O16" s="115">
        <f>IF(AND('QLD Apr 2021'!M10&gt;0,'QLD Apr 2021'!N10&gt;0),IF($C$5*F16/'QLD Apr 2021'!AR10&lt;('QLD Apr 2021'!L10+'QLD Apr 2021'!M10),0,IF(($C$5*F16/'QLD Apr 2021'!AR10-'QLD Apr 2021'!L10+'QLD Apr 2021'!M10)&lt;=('QLD Apr 2021'!L10+'QLD Apr 2021'!M10+'QLD Apr 2021'!N10),((($C$5*F16/'QLD Apr 2021'!AR10-('QLD Apr 2021'!L10+'QLD Apr 2021'!M10))*'QLD Apr 2021'!AE10/100))*'QLD Apr 2021'!AR10,('QLD Apr 2021'!N10*'QLD Apr 2021'!AE10/100)*'QLD Apr 2021'!AR10)),0)</f>
        <v>0</v>
      </c>
      <c r="P16" s="115">
        <f>IF(AND('QLD Apr 2021'!N10&gt;0,'QLD Apr 2021'!O10&gt;0),IF($C$5*F16/'QLD Apr 2021'!AR10&lt;('QLD Apr 2021'!L10+'QLD Apr 2021'!M10+'QLD Apr 2021'!N10),0,IF(($C$5*F16/'QLD Apr 2021'!AR10-'QLD Apr 2021'!L10+'QLD Apr 2021'!M10+'QLD Apr 2021'!N10)&lt;=('QLD Apr 2021'!L10+'QLD Apr 2021'!M10+'QLD Apr 2021'!N10+'QLD Apr 2021'!O10),(($C$5*F16/'QLD Apr 2021'!AR10-('QLD Apr 2021'!L10+'QLD Apr 2021'!M10+'QLD Apr 2021'!N10))*'QLD Apr 2021'!AF10/100)*'QLD Apr 2021'!AR10,('QLD Apr 2021'!O10*'QLD Apr 2021'!AF10/100)*'QLD Apr 2021'!AR10)),0)</f>
        <v>0</v>
      </c>
      <c r="Q16" s="115">
        <f>IF(AND('QLD Apr 2021'!P10&gt;0,'QLD Apr 2021'!P10&gt;0),IF($C$5*F16/'QLD Apr 2021'!AR10&lt;('QLD Apr 2021'!L10+'QLD Apr 2021'!M10+'QLD Apr 2021'!N10+'QLD Apr 2021'!O10),0,IF(($C$5*F16/'QLD Apr 2021'!AR10-'QLD Apr 2021'!L10+'QLD Apr 2021'!M10+'QLD Apr 2021'!N10+'QLD Apr 2021'!O10)&lt;=('QLD Apr 2021'!L10+'QLD Apr 2021'!M10+'QLD Apr 2021'!N10+'QLD Apr 2021'!O10+'QLD Apr 2021'!P10),(($C$5*F16/'QLD Apr 2021'!AR10-('QLD Apr 2021'!L10+'QLD Apr 2021'!M10+'QLD Apr 2021'!N10+'QLD Apr 2021'!O10))*'QLD Apr 2021'!AG10/100)*'QLD Apr 2021'!AR10,('QLD Apr 2021'!P10*'QLD Apr 2021'!AG10/100)*'QLD Apr 2021'!AR10)),0)</f>
        <v>0</v>
      </c>
      <c r="R16" s="115">
        <f>IF(AND('QLD Apr 2021'!P10&gt;0,'QLD Apr 2021'!O10&gt;0),IF(($C$5*F16/'QLD Apr 2021'!AR10&lt;SUM('QLD Apr 2021'!L10:P10)),(0),($C$5*F16/'QLD Apr 2021'!AR10-SUM('QLD Apr 2021'!L10:P10))*'QLD Apr 2021'!AB10/100)* 'QLD Apr 2021'!AR10,IF(AND('QLD Apr 2021'!O10&gt;0,'QLD Apr 2021'!P10=""),IF(($C$5*F16/'QLD Apr 2021'!AR10&lt; SUM('QLD Apr 2021'!L10:O10)),(0),($C$5*F16/'QLD Apr 2021'!AR10-SUM('QLD Apr 2021'!L10:O10))*'QLD Apr 2021'!AG10/100)* 'QLD Apr 2021'!AR10,IF(AND('QLD Apr 2021'!N10&gt;0,'QLD Apr 2021'!O10=""),IF(($C$5*F16/'QLD Apr 2021'!AR10&lt; SUM('QLD Apr 2021'!L10:N10)),(0),($C$5*F16/'QLD Apr 2021'!AR10-SUM('QLD Apr 2021'!L10:N10))*'QLD Apr 2021'!AF10/100)* 'QLD Apr 2021'!AR10,IF(AND('QLD Apr 2021'!M10&gt;0,'QLD Apr 2021'!N10=""),IF(($C$5*F16/'QLD Apr 2021'!AR10&lt;'QLD Apr 2021'!M10+'QLD Apr 2021'!L10),(0),(($C$5*F16/'QLD Apr 2021'!AR10-('QLD Apr 2021'!M10+'QLD Apr 2021'!L10))*'QLD Apr 2021'!AE10/100))*'QLD Apr 2021'!AR10,IF(AND('QLD Apr 2021'!L10&gt;0,'QLD Apr 2021'!M10=""&gt;0),IF(($C$5*F16/'QLD Apr 2021'!AR10&lt;'QLD Apr 2021'!L10),(0),($C$5*F16/'QLD Apr 2021'!AR10-'QLD Apr 2021'!L10)*'QLD Apr 2021'!AD10/100)*'QLD Apr 2021'!AR10,0)))))</f>
        <v>0</v>
      </c>
      <c r="S16" s="203">
        <f t="shared" ref="S16" si="11">SUM(G16:R16)</f>
        <v>4052.363636363636</v>
      </c>
      <c r="T16" s="220">
        <f t="shared" si="5"/>
        <v>4307.863636363636</v>
      </c>
      <c r="U16" s="118">
        <f t="shared" si="6"/>
        <v>4738.6499999999996</v>
      </c>
      <c r="V16" s="119">
        <f>'QLD Apr 2021'!AT10</f>
        <v>0</v>
      </c>
      <c r="W16" s="119">
        <f>'QLD Apr 2021'!AU10</f>
        <v>15</v>
      </c>
      <c r="X16" s="119">
        <f>'QLD Apr 2021'!AV10</f>
        <v>0</v>
      </c>
      <c r="Y16" s="119">
        <f>'QLD Apr 2021'!AW10</f>
        <v>0</v>
      </c>
      <c r="Z16" s="225" t="str">
        <f t="shared" si="7"/>
        <v>Guaranteed off usage</v>
      </c>
      <c r="AA16" s="225" t="str">
        <f t="shared" si="8"/>
        <v>Exclusive</v>
      </c>
      <c r="AB16" s="220">
        <f t="shared" si="0"/>
        <v>3700.0090909090904</v>
      </c>
      <c r="AC16" s="220">
        <f t="shared" si="1"/>
        <v>3700.0090909090904</v>
      </c>
      <c r="AD16" s="196">
        <f t="shared" si="2"/>
        <v>4070.0099999999998</v>
      </c>
      <c r="AE16" s="196">
        <f t="shared" si="2"/>
        <v>4070.0099999999998</v>
      </c>
      <c r="AF16" s="274">
        <f>'QLD Apr 2021'!BF10</f>
        <v>0</v>
      </c>
      <c r="AG16" s="121" t="str">
        <f>'QLD Apr 2021'!BG10</f>
        <v>n</v>
      </c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</row>
    <row r="17" spans="1:48" ht="20" customHeight="1" thickBot="1" x14ac:dyDescent="0.25">
      <c r="A17" s="346"/>
      <c r="B17" s="208" t="str">
        <f>'QLD Apr 2021'!F11</f>
        <v>Alinta Energy</v>
      </c>
      <c r="C17" s="241" t="str">
        <f>'QLD Apr 2021'!G11</f>
        <v>Business Deal</v>
      </c>
      <c r="D17" s="123">
        <f>365*'QLD Apr 2021'!H11/100</f>
        <v>237.25</v>
      </c>
      <c r="E17" s="217">
        <f>IF('QLD Apr 2021'!AQ11=3,0.5,IF('QLD Apr 2021'!AQ11=2,0.33,0))</f>
        <v>0.5</v>
      </c>
      <c r="F17" s="217">
        <f t="shared" si="3"/>
        <v>0.5</v>
      </c>
      <c r="G17" s="123">
        <f>IF('QLD Apr 2021'!K11="",($C$5*E17/'QLD Apr 2021'!AQ11*'QLD Apr 2021'!W11/100)*'QLD Apr 2021'!AQ11,IF($C$5*E17/'QLD Apr 2021'!AQ11&gt;='QLD Apr 2021'!L11,('QLD Apr 2021'!L11*'QLD Apr 2021'!W11/100)*'QLD Apr 2021'!AQ11,($C$5*E17/'QLD Apr 2021'!AQ11*'QLD Apr 2021'!W11/100)*'QLD Apr 2021'!AQ11))</f>
        <v>1148.4000000000001</v>
      </c>
      <c r="H17" s="123">
        <f>IF(AND('QLD Apr 2021'!L11&gt;0,'QLD Apr 2021'!M11&gt;0),IF($C$5*E17/'QLD Apr 2021'!AQ11&lt;'QLD Apr 2021'!L11,0,IF(($C$5*E17/'QLD Apr 2021'!AQ11-'QLD Apr 2021'!L11)&lt;=('QLD Apr 2021'!M11+'QLD Apr 2021'!L11),((($C$5*E17/'QLD Apr 2021'!AQ11-'QLD Apr 2021'!L11)*'QLD Apr 2021'!X11/100))*'QLD Apr 2021'!AQ11,((('QLD Apr 2021'!M11)*'QLD Apr 2021'!X11/100)*'QLD Apr 2021'!AQ11))),0)</f>
        <v>446.60000000000014</v>
      </c>
      <c r="I17" s="123">
        <f>IF(AND('QLD Apr 2021'!M11&gt;0,'QLD Apr 2021'!N11&gt;0),IF($C$5*E17/'QLD Apr 2021'!AQ11&lt;('QLD Apr 2021'!L11+'QLD Apr 2021'!M11),0,IF(($C$5*E17/'QLD Apr 2021'!AQ11-'QLD Apr 2021'!L11+'QLD Apr 2021'!M11)&lt;=('QLD Apr 2021'!L11+'QLD Apr 2021'!M11+'QLD Apr 2021'!N11),((($C$5*E17/'QLD Apr 2021'!AQ11-('QLD Apr 2021'!L11+'QLD Apr 2021'!M11))*'QLD Apr 2021'!Y11/100))*'QLD Apr 2021'!AQ11,('QLD Apr 2021'!N11*'QLD Apr 2021'!Y11/100)*'QLD Apr 2021'!AQ11)),0)</f>
        <v>0</v>
      </c>
      <c r="J17" s="123">
        <f>IF(AND('QLD Apr 2021'!N11&gt;0,'QLD Apr 2021'!O11&gt;0),IF($C$5*E17/'QLD Apr 2021'!AQ11&lt;('QLD Apr 2021'!L11+'QLD Apr 2021'!M11+'QLD Apr 2021'!N11),0,IF(($C$5*E17/'QLD Apr 2021'!AQ11-'QLD Apr 2021'!L11+'QLD Apr 2021'!M11+'QLD Apr 2021'!N11)&lt;=('QLD Apr 2021'!L11+'QLD Apr 2021'!M11+'QLD Apr 2021'!N11+'QLD Apr 2021'!O11),(($C$5*E17/'QLD Apr 2021'!AQ11-('QLD Apr 2021'!L11+'QLD Apr 2021'!M11+'QLD Apr 2021'!N11))*'QLD Apr 2021'!Z11/100)*'QLD Apr 2021'!AQ11,('QLD Apr 2021'!O11*'QLD Apr 2021'!Z11/100)*'QLD Apr 2021'!AQ11)),0)</f>
        <v>0</v>
      </c>
      <c r="K17" s="123">
        <f>IF(AND('QLD Apr 2021'!O11&gt;0,'QLD Apr 2021'!P11&gt;0),IF($C$5*E17/'QLD Apr 2021'!AQ11&lt;('QLD Apr 2021'!L11+'QLD Apr 2021'!M11+'QLD Apr 2021'!N11+'QLD Apr 2021'!O11),0,IF(($C$5*E17/'QLD Apr 2021'!AQ11-'QLD Apr 2021'!L11+'QLD Apr 2021'!M11+'QLD Apr 2021'!N11+'QLD Apr 2021'!O11)&lt;=('QLD Apr 2021'!L11+'QLD Apr 2021'!M11+'QLD Apr 2021'!N11+'QLD Apr 2021'!O11+'QLD Apr 2021'!P11),(($C$5*E17/'QLD Apr 2021'!AQ11-('QLD Apr 2021'!L11+'QLD Apr 2021'!M11+'QLD Apr 2021'!N11+'QLD Apr 2021'!O11))*'QLD Apr 2021'!AA11/100)*'QLD Apr 2021'!AQ11,('QLD Apr 2021'!P11*'QLD Apr 2021'!AA11/100)*'QLD Apr 2021'!AQ11)),0)</f>
        <v>0</v>
      </c>
      <c r="L17" s="123">
        <f>IF(AND('QLD Apr 2021'!P11&gt;0,'QLD Apr 2021'!O11&gt;0),IF(($C$5*E17/'QLD Apr 2021'!AQ11&lt;SUM('QLD Apr 2021'!L11:P11)),(0),($C$5*E17/'QLD Apr 2021'!AQ11-SUM('QLD Apr 2021'!L11:P11))*'QLD Apr 2021'!AB11/100)* 'QLD Apr 2021'!AQ11,IF(AND('QLD Apr 2021'!O11&gt;0,'QLD Apr 2021'!P11=""),IF(($C$5*E17/'QLD Apr 2021'!AQ11&lt; SUM('QLD Apr 2021'!L11:O11)),(0),($C$5*E17/'QLD Apr 2021'!AQ11-SUM('QLD Apr 2021'!L11:O11))*'QLD Apr 2021'!AA11/100)* 'QLD Apr 2021'!AQ11,IF(AND('QLD Apr 2021'!N11&gt;0,'QLD Apr 2021'!O11=""),IF(($C$5*E17/'QLD Apr 2021'!AQ11&lt; SUM('QLD Apr 2021'!L11:N11)),(0),($C$5*E17/'QLD Apr 2021'!AQ11-SUM('QLD Apr 2021'!L11:N11))*'QLD Apr 2021'!Z11/100)* 'QLD Apr 2021'!AQ11,IF(AND('QLD Apr 2021'!M11&gt;0,'QLD Apr 2021'!N11=""),IF(($C$5*E17/'QLD Apr 2021'!AQ11&lt;'QLD Apr 2021'!M11+'QLD Apr 2021'!L11),(0),(($C$5*E17/'QLD Apr 2021'!AQ11-('QLD Apr 2021'!M11+'QLD Apr 2021'!L11))*'QLD Apr 2021'!Y11/100))*'QLD Apr 2021'!AQ11,IF(AND('QLD Apr 2021'!L11&gt;0,'QLD Apr 2021'!M11=""&gt;0),IF(($C$5*E17/'QLD Apr 2021'!AQ11&lt;'QLD Apr 2021'!L11),(0),($C$5*E17/'QLD Apr 2021'!AQ11-'QLD Apr 2021'!L11)*'QLD Apr 2021'!X11/100)*'QLD Apr 2021'!AQ11,0)))))</f>
        <v>0</v>
      </c>
      <c r="M17" s="123">
        <f>IF('QLD Apr 2021'!K11="",($C$5*F17/'QLD Apr 2021'!AR11*'QLD Apr 2021'!AC11/100)*'QLD Apr 2021'!AR11,IF($C$5*F17/'QLD Apr 2021'!AR11&gt;='QLD Apr 2021'!L11,('QLD Apr 2021'!L11*'QLD Apr 2021'!AC11/100)*'QLD Apr 2021'!AR11,($C$5*F17/'QLD Apr 2021'!AR11*'QLD Apr 2021'!AC11/100)*'QLD Apr 2021'!AR11))</f>
        <v>1148.4000000000001</v>
      </c>
      <c r="N17" s="123">
        <f>IF(AND('QLD Apr 2021'!L11&gt;0,'QLD Apr 2021'!M11&gt;0),IF($C$5*F17/'QLD Apr 2021'!AR11&lt;'QLD Apr 2021'!L11,0,IF(($C$5*F17/'QLD Apr 2021'!AR11-'QLD Apr 2021'!L11)&lt;=('QLD Apr 2021'!M11+'QLD Apr 2021'!L11),((($C$5*F17/'QLD Apr 2021'!AR11-'QLD Apr 2021'!L11)*'QLD Apr 2021'!AD11/100))*'QLD Apr 2021'!AR11,((('QLD Apr 2021'!M11)*'QLD Apr 2021'!AD11/100)*'QLD Apr 2021'!AR11))),0)</f>
        <v>446.60000000000014</v>
      </c>
      <c r="O17" s="123">
        <f>IF(AND('QLD Apr 2021'!M11&gt;0,'QLD Apr 2021'!N11&gt;0),IF($C$5*F17/'QLD Apr 2021'!AR11&lt;('QLD Apr 2021'!L11+'QLD Apr 2021'!M11),0,IF(($C$5*F17/'QLD Apr 2021'!AR11-'QLD Apr 2021'!L11+'QLD Apr 2021'!M11)&lt;=('QLD Apr 2021'!L11+'QLD Apr 2021'!M11+'QLD Apr 2021'!N11),((($C$5*F17/'QLD Apr 2021'!AR11-('QLD Apr 2021'!L11+'QLD Apr 2021'!M11))*'QLD Apr 2021'!AE11/100))*'QLD Apr 2021'!AR11,('QLD Apr 2021'!N11*'QLD Apr 2021'!AE11/100)*'QLD Apr 2021'!AR11)),0)</f>
        <v>0</v>
      </c>
      <c r="P17" s="123">
        <f>IF(AND('QLD Apr 2021'!N11&gt;0,'QLD Apr 2021'!O11&gt;0),IF($C$5*F17/'QLD Apr 2021'!AR11&lt;('QLD Apr 2021'!L11+'QLD Apr 2021'!M11+'QLD Apr 2021'!N11),0,IF(($C$5*F17/'QLD Apr 2021'!AR11-'QLD Apr 2021'!L11+'QLD Apr 2021'!M11+'QLD Apr 2021'!N11)&lt;=('QLD Apr 2021'!L11+'QLD Apr 2021'!M11+'QLD Apr 2021'!N11+'QLD Apr 2021'!O11),(($C$5*F17/'QLD Apr 2021'!AR11-('QLD Apr 2021'!L11+'QLD Apr 2021'!M11+'QLD Apr 2021'!N11))*'QLD Apr 2021'!AF11/100)*'QLD Apr 2021'!AR11,('QLD Apr 2021'!O11*'QLD Apr 2021'!AF11/100)*'QLD Apr 2021'!AR11)),0)</f>
        <v>0</v>
      </c>
      <c r="Q17" s="123">
        <f>IF(AND('QLD Apr 2021'!P11&gt;0,'QLD Apr 2021'!P11&gt;0),IF($C$5*F17/'QLD Apr 2021'!AR11&lt;('QLD Apr 2021'!L11+'QLD Apr 2021'!M11+'QLD Apr 2021'!N11+'QLD Apr 2021'!O11),0,IF(($C$5*F17/'QLD Apr 2021'!AR11-'QLD Apr 2021'!L11+'QLD Apr 2021'!M11+'QLD Apr 2021'!N11+'QLD Apr 2021'!O11)&lt;=('QLD Apr 2021'!L11+'QLD Apr 2021'!M11+'QLD Apr 2021'!N11+'QLD Apr 2021'!O11+'QLD Apr 2021'!P11),(($C$5*F17/'QLD Apr 2021'!AR11-('QLD Apr 2021'!L11+'QLD Apr 2021'!M11+'QLD Apr 2021'!N11+'QLD Apr 2021'!O11))*'QLD Apr 2021'!AG11/100)*'QLD Apr 2021'!AR11,('QLD Apr 2021'!P11*'QLD Apr 2021'!AG11/100)*'QLD Apr 2021'!AR11)),0)</f>
        <v>0</v>
      </c>
      <c r="R17" s="123">
        <f>IF(AND('QLD Apr 2021'!P11&gt;0,'QLD Apr 2021'!O11&gt;0),IF(($C$5*F17/'QLD Apr 2021'!AR11&lt;SUM('QLD Apr 2021'!L11:P11)),(0),($C$5*F17/'QLD Apr 2021'!AR11-SUM('QLD Apr 2021'!L11:P11))*'QLD Apr 2021'!AB11/100)* 'QLD Apr 2021'!AR11,IF(AND('QLD Apr 2021'!O11&gt;0,'QLD Apr 2021'!P11=""),IF(($C$5*F17/'QLD Apr 2021'!AR11&lt; SUM('QLD Apr 2021'!L11:O11)),(0),($C$5*F17/'QLD Apr 2021'!AR11-SUM('QLD Apr 2021'!L11:O11))*'QLD Apr 2021'!AG11/100)* 'QLD Apr 2021'!AR11,IF(AND('QLD Apr 2021'!N11&gt;0,'QLD Apr 2021'!O11=""),IF(($C$5*F17/'QLD Apr 2021'!AR11&lt; SUM('QLD Apr 2021'!L11:N11)),(0),($C$5*F17/'QLD Apr 2021'!AR11-SUM('QLD Apr 2021'!L11:N11))*'QLD Apr 2021'!AF11/100)* 'QLD Apr 2021'!AR11,IF(AND('QLD Apr 2021'!M11&gt;0,'QLD Apr 2021'!N11=""),IF(($C$5*F17/'QLD Apr 2021'!AR11&lt;'QLD Apr 2021'!M11+'QLD Apr 2021'!L11),(0),(($C$5*F17/'QLD Apr 2021'!AR11-('QLD Apr 2021'!M11+'QLD Apr 2021'!L11))*'QLD Apr 2021'!AE11/100))*'QLD Apr 2021'!AR11,IF(AND('QLD Apr 2021'!L11&gt;0,'QLD Apr 2021'!M11=""&gt;0),IF(($C$5*F17/'QLD Apr 2021'!AR11&lt;'QLD Apr 2021'!L11),(0),($C$5*F17/'QLD Apr 2021'!AR11-'QLD Apr 2021'!L11)*'QLD Apr 2021'!AD11/100)*'QLD Apr 2021'!AR11,0)))))</f>
        <v>0</v>
      </c>
      <c r="S17" s="204">
        <f t="shared" ref="S17" si="12">SUM(G17:R17)</f>
        <v>3190.0000000000009</v>
      </c>
      <c r="T17" s="221">
        <f t="shared" si="5"/>
        <v>3427.2500000000009</v>
      </c>
      <c r="U17" s="126">
        <f t="shared" si="6"/>
        <v>3769.9750000000013</v>
      </c>
      <c r="V17" s="127">
        <f>'QLD Apr 2021'!AT11</f>
        <v>0</v>
      </c>
      <c r="W17" s="127">
        <f>'QLD Apr 2021'!AU11</f>
        <v>0</v>
      </c>
      <c r="X17" s="127">
        <f>'QLD Apr 2021'!AV11</f>
        <v>0</v>
      </c>
      <c r="Y17" s="127">
        <f>'QLD Apr 2021'!AW11</f>
        <v>0</v>
      </c>
      <c r="Z17" s="226" t="str">
        <f t="shared" si="7"/>
        <v>No discount</v>
      </c>
      <c r="AA17" s="226" t="str">
        <f t="shared" si="8"/>
        <v>Exclusive</v>
      </c>
      <c r="AB17" s="221">
        <f t="shared" si="0"/>
        <v>3427.2500000000009</v>
      </c>
      <c r="AC17" s="221">
        <f t="shared" si="1"/>
        <v>3427.2500000000009</v>
      </c>
      <c r="AD17" s="230">
        <f t="shared" si="2"/>
        <v>3769.9750000000013</v>
      </c>
      <c r="AE17" s="230">
        <f t="shared" si="2"/>
        <v>3769.9750000000013</v>
      </c>
      <c r="AF17" s="275">
        <f>'QLD Apr 2021'!BF11</f>
        <v>0</v>
      </c>
      <c r="AG17" s="129" t="str">
        <f>'QLD Apr 2021'!BG11</f>
        <v>n</v>
      </c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</row>
    <row r="18" spans="1:48" ht="20" customHeight="1" thickTop="1" thickBot="1" x14ac:dyDescent="0.25">
      <c r="A18" s="278" t="str">
        <f>'QLD Apr 2021'!D12</f>
        <v>Envestra Northern</v>
      </c>
      <c r="B18" s="208" t="str">
        <f>'QLD Apr 2021'!F12</f>
        <v>Origin Energy</v>
      </c>
      <c r="C18" s="241" t="str">
        <f>'QLD Apr 2021'!G12</f>
        <v>Business Flexi</v>
      </c>
      <c r="D18" s="123">
        <f>365*'QLD Apr 2021'!H12/100</f>
        <v>232.27272727272725</v>
      </c>
      <c r="E18" s="217">
        <f>IF('QLD Apr 2021'!AQ12=3,0.5,IF('QLD Apr 2021'!AQ12=2,0.33,0))</f>
        <v>0.5</v>
      </c>
      <c r="F18" s="217">
        <f t="shared" si="3"/>
        <v>0.5</v>
      </c>
      <c r="G18" s="123">
        <f>IF('QLD Apr 2021'!K12="",($C$5*E18/'QLD Apr 2021'!AQ12*'QLD Apr 2021'!W12/100)*'QLD Apr 2021'!AQ12,IF($C$5*E18/'QLD Apr 2021'!AQ12&gt;='QLD Apr 2021'!L12,('QLD Apr 2021'!L12*'QLD Apr 2021'!W12/100)*'QLD Apr 2021'!AQ12,($C$5*E18/'QLD Apr 2021'!AQ12*'QLD Apr 2021'!W12/100)*'QLD Apr 2021'!AQ12))</f>
        <v>1495.6363636363635</v>
      </c>
      <c r="H18" s="123">
        <f>IF(AND('QLD Apr 2021'!L12&gt;0,'QLD Apr 2021'!M12&gt;0),IF($C$5*E18/'QLD Apr 2021'!AQ12&lt;'QLD Apr 2021'!L12,0,IF(($C$5*E18/'QLD Apr 2021'!AQ12-'QLD Apr 2021'!L12)&lt;=('QLD Apr 2021'!M12+'QLD Apr 2021'!L12),((($C$5*E18/'QLD Apr 2021'!AQ12-'QLD Apr 2021'!L12)*'QLD Apr 2021'!X12/100))*'QLD Apr 2021'!AQ12,((('QLD Apr 2021'!M12)*'QLD Apr 2021'!X12/100)*'QLD Apr 2021'!AQ12))),0)</f>
        <v>487.45454545454561</v>
      </c>
      <c r="I18" s="123">
        <f>IF(AND('QLD Apr 2021'!M12&gt;0,'QLD Apr 2021'!N12&gt;0),IF($C$5*E18/'QLD Apr 2021'!AQ12&lt;('QLD Apr 2021'!L12+'QLD Apr 2021'!M12),0,IF(($C$5*E18/'QLD Apr 2021'!AQ12-'QLD Apr 2021'!L12+'QLD Apr 2021'!M12)&lt;=('QLD Apr 2021'!L12+'QLD Apr 2021'!M12+'QLD Apr 2021'!N12),((($C$5*E18/'QLD Apr 2021'!AQ12-('QLD Apr 2021'!L12+'QLD Apr 2021'!M12))*'QLD Apr 2021'!Y12/100))*'QLD Apr 2021'!AQ12,('QLD Apr 2021'!N12*'QLD Apr 2021'!Y12/100)*'QLD Apr 2021'!AQ12)),0)</f>
        <v>0</v>
      </c>
      <c r="J18" s="123">
        <f>IF(AND('QLD Apr 2021'!N12&gt;0,'QLD Apr 2021'!O12&gt;0),IF($C$5*E18/'QLD Apr 2021'!AQ12&lt;('QLD Apr 2021'!L12+'QLD Apr 2021'!M12+'QLD Apr 2021'!N12),0,IF(($C$5*E18/'QLD Apr 2021'!AQ12-'QLD Apr 2021'!L12+'QLD Apr 2021'!M12+'QLD Apr 2021'!N12)&lt;=('QLD Apr 2021'!L12+'QLD Apr 2021'!M12+'QLD Apr 2021'!N12+'QLD Apr 2021'!O12),(($C$5*E18/'QLD Apr 2021'!AQ12-('QLD Apr 2021'!L12+'QLD Apr 2021'!M12+'QLD Apr 2021'!N12))*'QLD Apr 2021'!Z12/100)*'QLD Apr 2021'!AQ12,('QLD Apr 2021'!O12*'QLD Apr 2021'!Z12/100)*'QLD Apr 2021'!AQ12)),0)</f>
        <v>0</v>
      </c>
      <c r="K18" s="123">
        <f>IF(AND('QLD Apr 2021'!O12&gt;0,'QLD Apr 2021'!P12&gt;0),IF($C$5*E18/'QLD Apr 2021'!AQ12&lt;('QLD Apr 2021'!L12+'QLD Apr 2021'!M12+'QLD Apr 2021'!N12+'QLD Apr 2021'!O12),0,IF(($C$5*E18/'QLD Apr 2021'!AQ12-'QLD Apr 2021'!L12+'QLD Apr 2021'!M12+'QLD Apr 2021'!N12+'QLD Apr 2021'!O12)&lt;=('QLD Apr 2021'!L12+'QLD Apr 2021'!M12+'QLD Apr 2021'!N12+'QLD Apr 2021'!O12+'QLD Apr 2021'!P12),(($C$5*E18/'QLD Apr 2021'!AQ12-('QLD Apr 2021'!L12+'QLD Apr 2021'!M12+'QLD Apr 2021'!N12+'QLD Apr 2021'!O12))*'QLD Apr 2021'!AA12/100)*'QLD Apr 2021'!AQ12,('QLD Apr 2021'!P12*'QLD Apr 2021'!AA12/100)*'QLD Apr 2021'!AQ12)),0)</f>
        <v>0</v>
      </c>
      <c r="L18" s="123">
        <f>IF(AND('QLD Apr 2021'!P12&gt;0,'QLD Apr 2021'!O12&gt;0),IF(($C$5*E18/'QLD Apr 2021'!AQ12&lt;SUM('QLD Apr 2021'!L12:P12)),(0),($C$5*E18/'QLD Apr 2021'!AQ12-SUM('QLD Apr 2021'!L12:P12))*'QLD Apr 2021'!AB12/100)* 'QLD Apr 2021'!AQ12,IF(AND('QLD Apr 2021'!O12&gt;0,'QLD Apr 2021'!P12=""),IF(($C$5*E18/'QLD Apr 2021'!AQ12&lt; SUM('QLD Apr 2021'!L12:O12)),(0),($C$5*E18/'QLD Apr 2021'!AQ12-SUM('QLD Apr 2021'!L12:O12))*'QLD Apr 2021'!AA12/100)* 'QLD Apr 2021'!AQ12,IF(AND('QLD Apr 2021'!N12&gt;0,'QLD Apr 2021'!O12=""),IF(($C$5*E18/'QLD Apr 2021'!AQ12&lt; SUM('QLD Apr 2021'!L12:N12)),(0),($C$5*E18/'QLD Apr 2021'!AQ12-SUM('QLD Apr 2021'!L12:N12))*'QLD Apr 2021'!Z12/100)* 'QLD Apr 2021'!AQ12,IF(AND('QLD Apr 2021'!M12&gt;0,'QLD Apr 2021'!N12=""),IF(($C$5*E18/'QLD Apr 2021'!AQ12&lt;'QLD Apr 2021'!M12+'QLD Apr 2021'!L12),(0),(($C$5*E18/'QLD Apr 2021'!AQ12-('QLD Apr 2021'!M12+'QLD Apr 2021'!L12))*'QLD Apr 2021'!Y12/100))*'QLD Apr 2021'!AQ12,IF(AND('QLD Apr 2021'!L12&gt;0,'QLD Apr 2021'!M12=""&gt;0),IF(($C$5*E18/'QLD Apr 2021'!AQ12&lt;'QLD Apr 2021'!L12),(0),($C$5*E18/'QLD Apr 2021'!AQ12-'QLD Apr 2021'!L12)*'QLD Apr 2021'!X12/100)*'QLD Apr 2021'!AQ12,0)))))</f>
        <v>0</v>
      </c>
      <c r="M18" s="123">
        <f>IF('QLD Apr 2021'!K12="",($C$5*F18/'QLD Apr 2021'!AR12*'QLD Apr 2021'!AC12/100)*'QLD Apr 2021'!AR12,IF($C$5*F18/'QLD Apr 2021'!AR12&gt;='QLD Apr 2021'!L12,('QLD Apr 2021'!L12*'QLD Apr 2021'!AC12/100)*'QLD Apr 2021'!AR12,($C$5*F18/'QLD Apr 2021'!AR12*'QLD Apr 2021'!AC12/100)*'QLD Apr 2021'!AR12))</f>
        <v>1495.6363636363635</v>
      </c>
      <c r="N18" s="123">
        <f>IF(AND('QLD Apr 2021'!L12&gt;0,'QLD Apr 2021'!M12&gt;0),IF($C$5*F18/'QLD Apr 2021'!AR12&lt;'QLD Apr 2021'!L12,0,IF(($C$5*F18/'QLD Apr 2021'!AR12-'QLD Apr 2021'!L12)&lt;=('QLD Apr 2021'!M12+'QLD Apr 2021'!L12),((($C$5*F18/'QLD Apr 2021'!AR12-'QLD Apr 2021'!L12)*'QLD Apr 2021'!AD12/100))*'QLD Apr 2021'!AR12,((('QLD Apr 2021'!M12)*'QLD Apr 2021'!AD12/100)*'QLD Apr 2021'!AR12))),0)</f>
        <v>487.45454545454561</v>
      </c>
      <c r="O18" s="123">
        <f>IF(AND('QLD Apr 2021'!M12&gt;0,'QLD Apr 2021'!N12&gt;0),IF($C$5*F18/'QLD Apr 2021'!AR12&lt;('QLD Apr 2021'!L12+'QLD Apr 2021'!M12),0,IF(($C$5*F18/'QLD Apr 2021'!AR12-'QLD Apr 2021'!L12+'QLD Apr 2021'!M12)&lt;=('QLD Apr 2021'!L12+'QLD Apr 2021'!M12+'QLD Apr 2021'!N12),((($C$5*F18/'QLD Apr 2021'!AR12-('QLD Apr 2021'!L12+'QLD Apr 2021'!M12))*'QLD Apr 2021'!AE12/100))*'QLD Apr 2021'!AR12,('QLD Apr 2021'!N12*'QLD Apr 2021'!AE12/100)*'QLD Apr 2021'!AR12)),0)</f>
        <v>0</v>
      </c>
      <c r="P18" s="123">
        <f>IF(AND('QLD Apr 2021'!N12&gt;0,'QLD Apr 2021'!O12&gt;0),IF($C$5*F18/'QLD Apr 2021'!AR12&lt;('QLD Apr 2021'!L12+'QLD Apr 2021'!M12+'QLD Apr 2021'!N12),0,IF(($C$5*F18/'QLD Apr 2021'!AR12-'QLD Apr 2021'!L12+'QLD Apr 2021'!M12+'QLD Apr 2021'!N12)&lt;=('QLD Apr 2021'!L12+'QLD Apr 2021'!M12+'QLD Apr 2021'!N12+'QLD Apr 2021'!O12),(($C$5*F18/'QLD Apr 2021'!AR12-('QLD Apr 2021'!L12+'QLD Apr 2021'!M12+'QLD Apr 2021'!N12))*'QLD Apr 2021'!AF12/100)*'QLD Apr 2021'!AR12,('QLD Apr 2021'!O12*'QLD Apr 2021'!AF12/100)*'QLD Apr 2021'!AR12)),0)</f>
        <v>0</v>
      </c>
      <c r="Q18" s="123">
        <f>IF(AND('QLD Apr 2021'!P12&gt;0,'QLD Apr 2021'!P12&gt;0),IF($C$5*F18/'QLD Apr 2021'!AR12&lt;('QLD Apr 2021'!L12+'QLD Apr 2021'!M12+'QLD Apr 2021'!N12+'QLD Apr 2021'!O12),0,IF(($C$5*F18/'QLD Apr 2021'!AR12-'QLD Apr 2021'!L12+'QLD Apr 2021'!M12+'QLD Apr 2021'!N12+'QLD Apr 2021'!O12)&lt;=('QLD Apr 2021'!L12+'QLD Apr 2021'!M12+'QLD Apr 2021'!N12+'QLD Apr 2021'!O12+'QLD Apr 2021'!P12),(($C$5*F18/'QLD Apr 2021'!AR12-('QLD Apr 2021'!L12+'QLD Apr 2021'!M12+'QLD Apr 2021'!N12+'QLD Apr 2021'!O12))*'QLD Apr 2021'!AG12/100)*'QLD Apr 2021'!AR12,('QLD Apr 2021'!P12*'QLD Apr 2021'!AG12/100)*'QLD Apr 2021'!AR12)),0)</f>
        <v>0</v>
      </c>
      <c r="R18" s="123">
        <f>IF(AND('QLD Apr 2021'!P12&gt;0,'QLD Apr 2021'!O12&gt;0),IF(($C$5*F18/'QLD Apr 2021'!AR12&lt;SUM('QLD Apr 2021'!L12:P12)),(0),($C$5*F18/'QLD Apr 2021'!AR12-SUM('QLD Apr 2021'!L12:P12))*'QLD Apr 2021'!AB12/100)* 'QLD Apr 2021'!AR12,IF(AND('QLD Apr 2021'!O12&gt;0,'QLD Apr 2021'!P12=""),IF(($C$5*F18/'QLD Apr 2021'!AR12&lt; SUM('QLD Apr 2021'!L12:O12)),(0),($C$5*F18/'QLD Apr 2021'!AR12-SUM('QLD Apr 2021'!L12:O12))*'QLD Apr 2021'!AG12/100)* 'QLD Apr 2021'!AR12,IF(AND('QLD Apr 2021'!N12&gt;0,'QLD Apr 2021'!O12=""),IF(($C$5*F18/'QLD Apr 2021'!AR12&lt; SUM('QLD Apr 2021'!L12:N12)),(0),($C$5*F18/'QLD Apr 2021'!AR12-SUM('QLD Apr 2021'!L12:N12))*'QLD Apr 2021'!AF12/100)* 'QLD Apr 2021'!AR12,IF(AND('QLD Apr 2021'!M12&gt;0,'QLD Apr 2021'!N12=""),IF(($C$5*F18/'QLD Apr 2021'!AR12&lt;'QLD Apr 2021'!M12+'QLD Apr 2021'!L12),(0),(($C$5*F18/'QLD Apr 2021'!AR12-('QLD Apr 2021'!M12+'QLD Apr 2021'!L12))*'QLD Apr 2021'!AE12/100))*'QLD Apr 2021'!AR12,IF(AND('QLD Apr 2021'!L12&gt;0,'QLD Apr 2021'!M12=""&gt;0),IF(($C$5*F18/'QLD Apr 2021'!AR12&lt;'QLD Apr 2021'!L12),(0),($C$5*F18/'QLD Apr 2021'!AR12-'QLD Apr 2021'!L12)*'QLD Apr 2021'!AD12/100)*'QLD Apr 2021'!AR12,0)))))</f>
        <v>0</v>
      </c>
      <c r="S18" s="204">
        <f t="shared" si="4"/>
        <v>3966.181818181818</v>
      </c>
      <c r="T18" s="221">
        <f t="shared" si="5"/>
        <v>4198.454545454545</v>
      </c>
      <c r="U18" s="126">
        <f t="shared" si="6"/>
        <v>4618.3</v>
      </c>
      <c r="V18" s="127">
        <f>'QLD Apr 2021'!AT12</f>
        <v>0</v>
      </c>
      <c r="W18" s="127">
        <f>'QLD Apr 2021'!AU12</f>
        <v>8</v>
      </c>
      <c r="X18" s="127">
        <f>'QLD Apr 2021'!AV12</f>
        <v>0</v>
      </c>
      <c r="Y18" s="127">
        <f>'QLD Apr 2021'!AW12</f>
        <v>0</v>
      </c>
      <c r="Z18" s="226" t="str">
        <f t="shared" si="7"/>
        <v>Guaranteed off usage</v>
      </c>
      <c r="AA18" s="226" t="str">
        <f t="shared" si="8"/>
        <v>Inclusive</v>
      </c>
      <c r="AB18" s="221">
        <f t="shared" si="0"/>
        <v>3881.1599999999994</v>
      </c>
      <c r="AC18" s="221">
        <f t="shared" si="1"/>
        <v>3881.1599999999994</v>
      </c>
      <c r="AD18" s="230">
        <f t="shared" si="2"/>
        <v>4269.2759999999998</v>
      </c>
      <c r="AE18" s="230">
        <f t="shared" si="2"/>
        <v>4269.2759999999998</v>
      </c>
      <c r="AF18" s="275">
        <f>'QLD Apr 2021'!BF12</f>
        <v>12</v>
      </c>
      <c r="AG18" s="129" t="str">
        <f>'QLD Apr 2021'!BG12</f>
        <v>y</v>
      </c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</row>
    <row r="19" spans="1:48" ht="20" customHeight="1" thickTop="1" x14ac:dyDescent="0.2">
      <c r="A19" s="347" t="str">
        <f>'QLD Apr 2021'!D13</f>
        <v>Envestra Wide Bay</v>
      </c>
      <c r="B19" s="207" t="str">
        <f>'QLD Apr 2021'!F13</f>
        <v>AGL</v>
      </c>
      <c r="C19" s="240" t="str">
        <f>'QLD Apr 2021'!G13</f>
        <v>Business Essential Saver</v>
      </c>
      <c r="D19" s="115">
        <f>365*'QLD Apr 2021'!H13/100</f>
        <v>254.1063636363636</v>
      </c>
      <c r="E19" s="216">
        <f>IF('QLD Apr 2021'!AQ13=3,0.5,IF('QLD Apr 2021'!AQ13=2,0.33,0))</f>
        <v>0.5</v>
      </c>
      <c r="F19" s="216">
        <f t="shared" si="3"/>
        <v>0.5</v>
      </c>
      <c r="G19" s="115">
        <f>IF('QLD Apr 2021'!K13="",($C$5*E19/'QLD Apr 2021'!AQ13*'QLD Apr 2021'!W13/100)*'QLD Apr 2021'!AQ13,IF($C$5*E19/'QLD Apr 2021'!AQ13&gt;='QLD Apr 2021'!L13,('QLD Apr 2021'!L13*'QLD Apr 2021'!W13/100)*'QLD Apr 2021'!AQ13,($C$5*E19/'QLD Apr 2021'!AQ13*'QLD Apr 2021'!W13/100)*'QLD Apr 2021'!AQ13))</f>
        <v>1663.6363636363635</v>
      </c>
      <c r="H19" s="115">
        <f>IF(AND('QLD Apr 2021'!L13&gt;0,'QLD Apr 2021'!M13&gt;0),IF($C$5*E19/'QLD Apr 2021'!AQ13&lt;'QLD Apr 2021'!L13,0,IF(($C$5*E19/'QLD Apr 2021'!AQ13-'QLD Apr 2021'!L13)&lt;=('QLD Apr 2021'!M13+'QLD Apr 2021'!L13),((($C$5*E19/'QLD Apr 2021'!AQ13-'QLD Apr 2021'!L13)*'QLD Apr 2021'!X13/100))*'QLD Apr 2021'!AQ13,((('QLD Apr 2021'!M13)*'QLD Apr 2021'!X13/100)*'QLD Apr 2021'!AQ13))),0)</f>
        <v>0</v>
      </c>
      <c r="I19" s="115">
        <f>IF(AND('QLD Apr 2021'!M13&gt;0,'QLD Apr 2021'!N13&gt;0),IF($C$5*E19/'QLD Apr 2021'!AQ13&lt;('QLD Apr 2021'!L13+'QLD Apr 2021'!M13),0,IF(($C$5*E19/'QLD Apr 2021'!AQ13-'QLD Apr 2021'!L13+'QLD Apr 2021'!M13)&lt;=('QLD Apr 2021'!L13+'QLD Apr 2021'!M13+'QLD Apr 2021'!N13),((($C$5*E19/'QLD Apr 2021'!AQ13-('QLD Apr 2021'!L13+'QLD Apr 2021'!M13))*'QLD Apr 2021'!Y13/100))*'QLD Apr 2021'!AQ13,('QLD Apr 2021'!N13*'QLD Apr 2021'!Y13/100)*'QLD Apr 2021'!AQ13)),0)</f>
        <v>0</v>
      </c>
      <c r="J19" s="115">
        <f>IF(AND('QLD Apr 2021'!N13&gt;0,'QLD Apr 2021'!O13&gt;0),IF($C$5*E19/'QLD Apr 2021'!AQ13&lt;('QLD Apr 2021'!L13+'QLD Apr 2021'!M13+'QLD Apr 2021'!N13),0,IF(($C$5*E19/'QLD Apr 2021'!AQ13-'QLD Apr 2021'!L13+'QLD Apr 2021'!M13+'QLD Apr 2021'!N13)&lt;=('QLD Apr 2021'!L13+'QLD Apr 2021'!M13+'QLD Apr 2021'!N13+'QLD Apr 2021'!O13),(($C$5*E19/'QLD Apr 2021'!AQ13-('QLD Apr 2021'!L13+'QLD Apr 2021'!M13+'QLD Apr 2021'!N13))*'QLD Apr 2021'!Z13/100)*'QLD Apr 2021'!AQ13,('QLD Apr 2021'!O13*'QLD Apr 2021'!Z13/100)*'QLD Apr 2021'!AQ13)),0)</f>
        <v>0</v>
      </c>
      <c r="K19" s="115">
        <f>IF(AND('QLD Apr 2021'!O13&gt;0,'QLD Apr 2021'!P13&gt;0),IF($C$5*E19/'QLD Apr 2021'!AQ13&lt;('QLD Apr 2021'!L13+'QLD Apr 2021'!M13+'QLD Apr 2021'!N13+'QLD Apr 2021'!O13),0,IF(($C$5*E19/'QLD Apr 2021'!AQ13-'QLD Apr 2021'!L13+'QLD Apr 2021'!M13+'QLD Apr 2021'!N13+'QLD Apr 2021'!O13)&lt;=('QLD Apr 2021'!L13+'QLD Apr 2021'!M13+'QLD Apr 2021'!N13+'QLD Apr 2021'!O13+'QLD Apr 2021'!P13),(($C$5*E19/'QLD Apr 2021'!AQ13-('QLD Apr 2021'!L13+'QLD Apr 2021'!M13+'QLD Apr 2021'!N13+'QLD Apr 2021'!O13))*'QLD Apr 2021'!AA13/100)*'QLD Apr 2021'!AQ13,('QLD Apr 2021'!P13*'QLD Apr 2021'!AA13/100)*'QLD Apr 2021'!AQ13)),0)</f>
        <v>0</v>
      </c>
      <c r="L19" s="115">
        <f>IF(AND('QLD Apr 2021'!P13&gt;0,'QLD Apr 2021'!O13&gt;0),IF(($C$5*E19/'QLD Apr 2021'!AQ13&lt;SUM('QLD Apr 2021'!L13:P13)),(0),($C$5*E19/'QLD Apr 2021'!AQ13-SUM('QLD Apr 2021'!L13:P13))*'QLD Apr 2021'!AB13/100)* 'QLD Apr 2021'!AQ13,IF(AND('QLD Apr 2021'!O13&gt;0,'QLD Apr 2021'!P13=""),IF(($C$5*E19/'QLD Apr 2021'!AQ13&lt; SUM('QLD Apr 2021'!L13:O13)),(0),($C$5*E19/'QLD Apr 2021'!AQ13-SUM('QLD Apr 2021'!L13:O13))*'QLD Apr 2021'!AA13/100)* 'QLD Apr 2021'!AQ13,IF(AND('QLD Apr 2021'!N13&gt;0,'QLD Apr 2021'!O13=""),IF(($C$5*E19/'QLD Apr 2021'!AQ13&lt; SUM('QLD Apr 2021'!L13:N13)),(0),($C$5*E19/'QLD Apr 2021'!AQ13-SUM('QLD Apr 2021'!L13:N13))*'QLD Apr 2021'!Z13/100)* 'QLD Apr 2021'!AQ13,IF(AND('QLD Apr 2021'!M13&gt;0,'QLD Apr 2021'!N13=""),IF(($C$5*E19/'QLD Apr 2021'!AQ13&lt;'QLD Apr 2021'!M13+'QLD Apr 2021'!L13),(0),(($C$5*E19/'QLD Apr 2021'!AQ13-('QLD Apr 2021'!M13+'QLD Apr 2021'!L13))*'QLD Apr 2021'!Y13/100))*'QLD Apr 2021'!AQ13,IF(AND('QLD Apr 2021'!L13&gt;0,'QLD Apr 2021'!M13=""&gt;0),IF(($C$5*E19/'QLD Apr 2021'!AQ13&lt;'QLD Apr 2021'!L13),(0),($C$5*E19/'QLD Apr 2021'!AQ13-'QLD Apr 2021'!L13)*'QLD Apr 2021'!X13/100)*'QLD Apr 2021'!AQ13,0)))))</f>
        <v>0</v>
      </c>
      <c r="M19" s="115">
        <f>IF('QLD Apr 2021'!K13="",($C$5*F19/'QLD Apr 2021'!AR13*'QLD Apr 2021'!AC13/100)*'QLD Apr 2021'!AR13,IF($C$5*F19/'QLD Apr 2021'!AR13&gt;='QLD Apr 2021'!L13,('QLD Apr 2021'!L13*'QLD Apr 2021'!AC13/100)*'QLD Apr 2021'!AR13,($C$5*F19/'QLD Apr 2021'!AR13*'QLD Apr 2021'!AC13/100)*'QLD Apr 2021'!AR13))</f>
        <v>1663.6363636363635</v>
      </c>
      <c r="N19" s="115">
        <f>IF(AND('QLD Apr 2021'!L13&gt;0,'QLD Apr 2021'!M13&gt;0),IF($C$5*F19/'QLD Apr 2021'!AR13&lt;'QLD Apr 2021'!L13,0,IF(($C$5*F19/'QLD Apr 2021'!AR13-'QLD Apr 2021'!L13)&lt;=('QLD Apr 2021'!M13+'QLD Apr 2021'!L13),((($C$5*F19/'QLD Apr 2021'!AR13-'QLD Apr 2021'!L13)*'QLD Apr 2021'!AD13/100))*'QLD Apr 2021'!AR13,((('QLD Apr 2021'!M13)*'QLD Apr 2021'!AD13/100)*'QLD Apr 2021'!AR13))),0)</f>
        <v>0</v>
      </c>
      <c r="O19" s="115">
        <f>IF(AND('QLD Apr 2021'!M13&gt;0,'QLD Apr 2021'!N13&gt;0),IF($C$5*F19/'QLD Apr 2021'!AR13&lt;('QLD Apr 2021'!L13+'QLD Apr 2021'!M13),0,IF(($C$5*F19/'QLD Apr 2021'!AR13-'QLD Apr 2021'!L13+'QLD Apr 2021'!M13)&lt;=('QLD Apr 2021'!L13+'QLD Apr 2021'!M13+'QLD Apr 2021'!N13),((($C$5*F19/'QLD Apr 2021'!AR13-('QLD Apr 2021'!L13+'QLD Apr 2021'!M13))*'QLD Apr 2021'!AE13/100))*'QLD Apr 2021'!AR13,('QLD Apr 2021'!N13*'QLD Apr 2021'!AE13/100)*'QLD Apr 2021'!AR13)),0)</f>
        <v>0</v>
      </c>
      <c r="P19" s="115">
        <f>IF(AND('QLD Apr 2021'!N13&gt;0,'QLD Apr 2021'!O13&gt;0),IF($C$5*F19/'QLD Apr 2021'!AR13&lt;('QLD Apr 2021'!L13+'QLD Apr 2021'!M13+'QLD Apr 2021'!N13),0,IF(($C$5*F19/'QLD Apr 2021'!AR13-'QLD Apr 2021'!L13+'QLD Apr 2021'!M13+'QLD Apr 2021'!N13)&lt;=('QLD Apr 2021'!L13+'QLD Apr 2021'!M13+'QLD Apr 2021'!N13+'QLD Apr 2021'!O13),(($C$5*F19/'QLD Apr 2021'!AR13-('QLD Apr 2021'!L13+'QLD Apr 2021'!M13+'QLD Apr 2021'!N13))*'QLD Apr 2021'!AF13/100)*'QLD Apr 2021'!AR13,('QLD Apr 2021'!O13*'QLD Apr 2021'!AF13/100)*'QLD Apr 2021'!AR13)),0)</f>
        <v>0</v>
      </c>
      <c r="Q19" s="115">
        <f>IF(AND('QLD Apr 2021'!P13&gt;0,'QLD Apr 2021'!P13&gt;0),IF($C$5*F19/'QLD Apr 2021'!AR13&lt;('QLD Apr 2021'!L13+'QLD Apr 2021'!M13+'QLD Apr 2021'!N13+'QLD Apr 2021'!O13),0,IF(($C$5*F19/'QLD Apr 2021'!AR13-'QLD Apr 2021'!L13+'QLD Apr 2021'!M13+'QLD Apr 2021'!N13+'QLD Apr 2021'!O13)&lt;=('QLD Apr 2021'!L13+'QLD Apr 2021'!M13+'QLD Apr 2021'!N13+'QLD Apr 2021'!O13+'QLD Apr 2021'!P13),(($C$5*F19/'QLD Apr 2021'!AR13-('QLD Apr 2021'!L13+'QLD Apr 2021'!M13+'QLD Apr 2021'!N13+'QLD Apr 2021'!O13))*'QLD Apr 2021'!AG13/100)*'QLD Apr 2021'!AR13,('QLD Apr 2021'!P13*'QLD Apr 2021'!AG13/100)*'QLD Apr 2021'!AR13)),0)</f>
        <v>0</v>
      </c>
      <c r="R19" s="115">
        <f>IF(AND('QLD Apr 2021'!P13&gt;0,'QLD Apr 2021'!O13&gt;0),IF(($C$5*F19/'QLD Apr 2021'!AR13&lt;SUM('QLD Apr 2021'!L13:P13)),(0),($C$5*F19/'QLD Apr 2021'!AR13-SUM('QLD Apr 2021'!L13:P13))*'QLD Apr 2021'!AB13/100)* 'QLD Apr 2021'!AR13,IF(AND('QLD Apr 2021'!O13&gt;0,'QLD Apr 2021'!P13=""),IF(($C$5*F19/'QLD Apr 2021'!AR13&lt; SUM('QLD Apr 2021'!L13:O13)),(0),($C$5*F19/'QLD Apr 2021'!AR13-SUM('QLD Apr 2021'!L13:O13))*'QLD Apr 2021'!AG13/100)* 'QLD Apr 2021'!AR13,IF(AND('QLD Apr 2021'!N13&gt;0,'QLD Apr 2021'!O13=""),IF(($C$5*F19/'QLD Apr 2021'!AR13&lt; SUM('QLD Apr 2021'!L13:N13)),(0),($C$5*F19/'QLD Apr 2021'!AR13-SUM('QLD Apr 2021'!L13:N13))*'QLD Apr 2021'!AF13/100)* 'QLD Apr 2021'!AR13,IF(AND('QLD Apr 2021'!M13&gt;0,'QLD Apr 2021'!N13=""),IF(($C$5*F19/'QLD Apr 2021'!AR13&lt;'QLD Apr 2021'!M13+'QLD Apr 2021'!L13),(0),(($C$5*F19/'QLD Apr 2021'!AR13-('QLD Apr 2021'!M13+'QLD Apr 2021'!L13))*'QLD Apr 2021'!AE13/100))*'QLD Apr 2021'!AR13,IF(AND('QLD Apr 2021'!L13&gt;0,'QLD Apr 2021'!M13=""&gt;0),IF(($C$5*F19/'QLD Apr 2021'!AR13&lt;'QLD Apr 2021'!L13),(0),($C$5*F19/'QLD Apr 2021'!AR13-'QLD Apr 2021'!L13)*'QLD Apr 2021'!AD13/100)*'QLD Apr 2021'!AR13,0)))))</f>
        <v>0</v>
      </c>
      <c r="S19" s="203">
        <f t="shared" si="4"/>
        <v>3327.272727272727</v>
      </c>
      <c r="T19" s="220">
        <f t="shared" si="5"/>
        <v>3581.3790909090908</v>
      </c>
      <c r="U19" s="118">
        <f t="shared" si="6"/>
        <v>3939.5170000000003</v>
      </c>
      <c r="V19" s="119">
        <f>'QLD Apr 2021'!AT13</f>
        <v>0</v>
      </c>
      <c r="W19" s="119">
        <f>'QLD Apr 2021'!AU13</f>
        <v>0</v>
      </c>
      <c r="X19" s="119">
        <f>'QLD Apr 2021'!AV13</f>
        <v>0</v>
      </c>
      <c r="Y19" s="119">
        <f>'QLD Apr 2021'!AW13</f>
        <v>0</v>
      </c>
      <c r="Z19" s="225" t="str">
        <f t="shared" si="7"/>
        <v>No discount</v>
      </c>
      <c r="AA19" s="225" t="str">
        <f t="shared" si="8"/>
        <v>Exclusive</v>
      </c>
      <c r="AB19" s="220">
        <f t="shared" si="0"/>
        <v>3581.3790909090908</v>
      </c>
      <c r="AC19" s="220">
        <f t="shared" si="1"/>
        <v>3581.3790909090908</v>
      </c>
      <c r="AD19" s="196">
        <f t="shared" si="2"/>
        <v>3939.5170000000003</v>
      </c>
      <c r="AE19" s="196">
        <f t="shared" si="2"/>
        <v>3939.5170000000003</v>
      </c>
      <c r="AF19" s="274">
        <f>'QLD Apr 2021'!BF13</f>
        <v>0</v>
      </c>
      <c r="AG19" s="121" t="str">
        <f>'QLD Apr 2021'!BG13</f>
        <v>n</v>
      </c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</row>
    <row r="20" spans="1:48" ht="20" customHeight="1" x14ac:dyDescent="0.2">
      <c r="A20" s="345"/>
      <c r="B20" s="207" t="str">
        <f>'QLD Apr 2021'!F14</f>
        <v>Origin Energy</v>
      </c>
      <c r="C20" s="240" t="str">
        <f>'QLD Apr 2021'!G14</f>
        <v>Business Flexi</v>
      </c>
      <c r="D20" s="115">
        <f>365*'QLD Apr 2021'!H14/100</f>
        <v>209.03550000000004</v>
      </c>
      <c r="E20" s="216">
        <f>IF('QLD Apr 2021'!AQ14=3,0.5,IF('QLD Apr 2021'!AQ14=2,0.33,0))</f>
        <v>0.5</v>
      </c>
      <c r="F20" s="216">
        <f t="shared" si="3"/>
        <v>0.5</v>
      </c>
      <c r="G20" s="115">
        <f>IF('QLD Apr 2021'!K14="",($C$5*E20/'QLD Apr 2021'!AQ14*'QLD Apr 2021'!W14/100)*'QLD Apr 2021'!AQ14,IF($C$5*E20/'QLD Apr 2021'!AQ14&gt;='QLD Apr 2021'!L14,('QLD Apr 2021'!L14*'QLD Apr 2021'!W14/100)*'QLD Apr 2021'!AQ14,($C$5*E20/'QLD Apr 2021'!AQ14*'QLD Apr 2021'!W14/100)*'QLD Apr 2021'!AQ14))</f>
        <v>1635.0000000000005</v>
      </c>
      <c r="H20" s="115">
        <f>IF(AND('QLD Apr 2021'!L14&gt;0,'QLD Apr 2021'!M14&gt;0),IF($C$5*E20/'QLD Apr 2021'!AQ14&lt;'QLD Apr 2021'!L14,0,IF(($C$5*E20/'QLD Apr 2021'!AQ14-'QLD Apr 2021'!L14)&lt;=('QLD Apr 2021'!M14+'QLD Apr 2021'!L14),((($C$5*E20/'QLD Apr 2021'!AQ14-'QLD Apr 2021'!L14)*'QLD Apr 2021'!X14/100))*'QLD Apr 2021'!AQ14,((('QLD Apr 2021'!M14)*'QLD Apr 2021'!X14/100)*'QLD Apr 2021'!AQ14))),0)</f>
        <v>0</v>
      </c>
      <c r="I20" s="115">
        <f>IF(AND('QLD Apr 2021'!M14&gt;0,'QLD Apr 2021'!N14&gt;0),IF($C$5*E20/'QLD Apr 2021'!AQ14&lt;('QLD Apr 2021'!L14+'QLD Apr 2021'!M14),0,IF(($C$5*E20/'QLD Apr 2021'!AQ14-'QLD Apr 2021'!L14+'QLD Apr 2021'!M14)&lt;=('QLD Apr 2021'!L14+'QLD Apr 2021'!M14+'QLD Apr 2021'!N14),((($C$5*E20/'QLD Apr 2021'!AQ14-('QLD Apr 2021'!L14+'QLD Apr 2021'!M14))*'QLD Apr 2021'!Y14/100))*'QLD Apr 2021'!AQ14,('QLD Apr 2021'!N14*'QLD Apr 2021'!Y14/100)*'QLD Apr 2021'!AQ14)),0)</f>
        <v>0</v>
      </c>
      <c r="J20" s="115">
        <f>IF(AND('QLD Apr 2021'!N14&gt;0,'QLD Apr 2021'!O14&gt;0),IF($C$5*E20/'QLD Apr 2021'!AQ14&lt;('QLD Apr 2021'!L14+'QLD Apr 2021'!M14+'QLD Apr 2021'!N14),0,IF(($C$5*E20/'QLD Apr 2021'!AQ14-'QLD Apr 2021'!L14+'QLD Apr 2021'!M14+'QLD Apr 2021'!N14)&lt;=('QLD Apr 2021'!L14+'QLD Apr 2021'!M14+'QLD Apr 2021'!N14+'QLD Apr 2021'!O14),(($C$5*E20/'QLD Apr 2021'!AQ14-('QLD Apr 2021'!L14+'QLD Apr 2021'!M14+'QLD Apr 2021'!N14))*'QLD Apr 2021'!Z14/100)*'QLD Apr 2021'!AQ14,('QLD Apr 2021'!O14*'QLD Apr 2021'!Z14/100)*'QLD Apr 2021'!AQ14)),0)</f>
        <v>0</v>
      </c>
      <c r="K20" s="115">
        <f>IF(AND('QLD Apr 2021'!O14&gt;0,'QLD Apr 2021'!P14&gt;0),IF($C$5*E20/'QLD Apr 2021'!AQ14&lt;('QLD Apr 2021'!L14+'QLD Apr 2021'!M14+'QLD Apr 2021'!N14+'QLD Apr 2021'!O14),0,IF(($C$5*E20/'QLD Apr 2021'!AQ14-'QLD Apr 2021'!L14+'QLD Apr 2021'!M14+'QLD Apr 2021'!N14+'QLD Apr 2021'!O14)&lt;=('QLD Apr 2021'!L14+'QLD Apr 2021'!M14+'QLD Apr 2021'!N14+'QLD Apr 2021'!O14+'QLD Apr 2021'!P14),(($C$5*E20/'QLD Apr 2021'!AQ14-('QLD Apr 2021'!L14+'QLD Apr 2021'!M14+'QLD Apr 2021'!N14+'QLD Apr 2021'!O14))*'QLD Apr 2021'!AA14/100)*'QLD Apr 2021'!AQ14,('QLD Apr 2021'!P14*'QLD Apr 2021'!AA14/100)*'QLD Apr 2021'!AQ14)),0)</f>
        <v>0</v>
      </c>
      <c r="L20" s="115">
        <f>IF(AND('QLD Apr 2021'!P14&gt;0,'QLD Apr 2021'!O14&gt;0),IF(($C$5*E20/'QLD Apr 2021'!AQ14&lt;SUM('QLD Apr 2021'!L14:P14)),(0),($C$5*E20/'QLD Apr 2021'!AQ14-SUM('QLD Apr 2021'!L14:P14))*'QLD Apr 2021'!AB14/100)* 'QLD Apr 2021'!AQ14,IF(AND('QLD Apr 2021'!O14&gt;0,'QLD Apr 2021'!P14=""),IF(($C$5*E20/'QLD Apr 2021'!AQ14&lt; SUM('QLD Apr 2021'!L14:O14)),(0),($C$5*E20/'QLD Apr 2021'!AQ14-SUM('QLD Apr 2021'!L14:O14))*'QLD Apr 2021'!AA14/100)* 'QLD Apr 2021'!AQ14,IF(AND('QLD Apr 2021'!N14&gt;0,'QLD Apr 2021'!O14=""),IF(($C$5*E20/'QLD Apr 2021'!AQ14&lt; SUM('QLD Apr 2021'!L14:N14)),(0),($C$5*E20/'QLD Apr 2021'!AQ14-SUM('QLD Apr 2021'!L14:N14))*'QLD Apr 2021'!Z14/100)* 'QLD Apr 2021'!AQ14,IF(AND('QLD Apr 2021'!M14&gt;0,'QLD Apr 2021'!N14=""),IF(($C$5*E20/'QLD Apr 2021'!AQ14&lt;'QLD Apr 2021'!M14+'QLD Apr 2021'!L14),(0),(($C$5*E20/'QLD Apr 2021'!AQ14-('QLD Apr 2021'!M14+'QLD Apr 2021'!L14))*'QLD Apr 2021'!Y14/100))*'QLD Apr 2021'!AQ14,IF(AND('QLD Apr 2021'!L14&gt;0,'QLD Apr 2021'!M14=""&gt;0),IF(($C$5*E20/'QLD Apr 2021'!AQ14&lt;'QLD Apr 2021'!L14),(0),($C$5*E20/'QLD Apr 2021'!AQ14-'QLD Apr 2021'!L14)*'QLD Apr 2021'!X14/100)*'QLD Apr 2021'!AQ14,0)))))</f>
        <v>0</v>
      </c>
      <c r="M20" s="115">
        <f>IF('QLD Apr 2021'!K14="",($C$5*F20/'QLD Apr 2021'!AR14*'QLD Apr 2021'!AC14/100)*'QLD Apr 2021'!AR14,IF($C$5*F20/'QLD Apr 2021'!AR14&gt;='QLD Apr 2021'!L14,('QLD Apr 2021'!L14*'QLD Apr 2021'!AC14/100)*'QLD Apr 2021'!AR14,($C$5*F20/'QLD Apr 2021'!AR14*'QLD Apr 2021'!AC14/100)*'QLD Apr 2021'!AR14))</f>
        <v>1635.0000000000005</v>
      </c>
      <c r="N20" s="115">
        <f>IF(AND('QLD Apr 2021'!L14&gt;0,'QLD Apr 2021'!M14&gt;0),IF($C$5*F20/'QLD Apr 2021'!AR14&lt;'QLD Apr 2021'!L14,0,IF(($C$5*F20/'QLD Apr 2021'!AR14-'QLD Apr 2021'!L14)&lt;=('QLD Apr 2021'!M14+'QLD Apr 2021'!L14),((($C$5*F20/'QLD Apr 2021'!AR14-'QLD Apr 2021'!L14)*'QLD Apr 2021'!AD14/100))*'QLD Apr 2021'!AR14,((('QLD Apr 2021'!M14)*'QLD Apr 2021'!AD14/100)*'QLD Apr 2021'!AR14))),0)</f>
        <v>0</v>
      </c>
      <c r="O20" s="115">
        <f>IF(AND('QLD Apr 2021'!M14&gt;0,'QLD Apr 2021'!N14&gt;0),IF($C$5*F20/'QLD Apr 2021'!AR14&lt;('QLD Apr 2021'!L14+'QLD Apr 2021'!M14),0,IF(($C$5*F20/'QLD Apr 2021'!AR14-'QLD Apr 2021'!L14+'QLD Apr 2021'!M14)&lt;=('QLD Apr 2021'!L14+'QLD Apr 2021'!M14+'QLD Apr 2021'!N14),((($C$5*F20/'QLD Apr 2021'!AR14-('QLD Apr 2021'!L14+'QLD Apr 2021'!M14))*'QLD Apr 2021'!AE14/100))*'QLD Apr 2021'!AR14,('QLD Apr 2021'!N14*'QLD Apr 2021'!AE14/100)*'QLD Apr 2021'!AR14)),0)</f>
        <v>0</v>
      </c>
      <c r="P20" s="115">
        <f>IF(AND('QLD Apr 2021'!N14&gt;0,'QLD Apr 2021'!O14&gt;0),IF($C$5*F20/'QLD Apr 2021'!AR14&lt;('QLD Apr 2021'!L14+'QLD Apr 2021'!M14+'QLD Apr 2021'!N14),0,IF(($C$5*F20/'QLD Apr 2021'!AR14-'QLD Apr 2021'!L14+'QLD Apr 2021'!M14+'QLD Apr 2021'!N14)&lt;=('QLD Apr 2021'!L14+'QLD Apr 2021'!M14+'QLD Apr 2021'!N14+'QLD Apr 2021'!O14),(($C$5*F20/'QLD Apr 2021'!AR14-('QLD Apr 2021'!L14+'QLD Apr 2021'!M14+'QLD Apr 2021'!N14))*'QLD Apr 2021'!AF14/100)*'QLD Apr 2021'!AR14,('QLD Apr 2021'!O14*'QLD Apr 2021'!AF14/100)*'QLD Apr 2021'!AR14)),0)</f>
        <v>0</v>
      </c>
      <c r="Q20" s="115">
        <f>IF(AND('QLD Apr 2021'!P14&gt;0,'QLD Apr 2021'!P14&gt;0),IF($C$5*F20/'QLD Apr 2021'!AR14&lt;('QLD Apr 2021'!L14+'QLD Apr 2021'!M14+'QLD Apr 2021'!N14+'QLD Apr 2021'!O14),0,IF(($C$5*F20/'QLD Apr 2021'!AR14-'QLD Apr 2021'!L14+'QLD Apr 2021'!M14+'QLD Apr 2021'!N14+'QLD Apr 2021'!O14)&lt;=('QLD Apr 2021'!L14+'QLD Apr 2021'!M14+'QLD Apr 2021'!N14+'QLD Apr 2021'!O14+'QLD Apr 2021'!P14),(($C$5*F20/'QLD Apr 2021'!AR14-('QLD Apr 2021'!L14+'QLD Apr 2021'!M14+'QLD Apr 2021'!N14+'QLD Apr 2021'!O14))*'QLD Apr 2021'!AG14/100)*'QLD Apr 2021'!AR14,('QLD Apr 2021'!P14*'QLD Apr 2021'!AG14/100)*'QLD Apr 2021'!AR14)),0)</f>
        <v>0</v>
      </c>
      <c r="R20" s="115">
        <f>IF(AND('QLD Apr 2021'!P14&gt;0,'QLD Apr 2021'!O14&gt;0),IF(($C$5*F20/'QLD Apr 2021'!AR14&lt;SUM('QLD Apr 2021'!L14:P14)),(0),($C$5*F20/'QLD Apr 2021'!AR14-SUM('QLD Apr 2021'!L14:P14))*'QLD Apr 2021'!AB14/100)* 'QLD Apr 2021'!AR14,IF(AND('QLD Apr 2021'!O14&gt;0,'QLD Apr 2021'!P14=""),IF(($C$5*F20/'QLD Apr 2021'!AR14&lt; SUM('QLD Apr 2021'!L14:O14)),(0),($C$5*F20/'QLD Apr 2021'!AR14-SUM('QLD Apr 2021'!L14:O14))*'QLD Apr 2021'!AG14/100)* 'QLD Apr 2021'!AR14,IF(AND('QLD Apr 2021'!N14&gt;0,'QLD Apr 2021'!O14=""),IF(($C$5*F20/'QLD Apr 2021'!AR14&lt; SUM('QLD Apr 2021'!L14:N14)),(0),($C$5*F20/'QLD Apr 2021'!AR14-SUM('QLD Apr 2021'!L14:N14))*'QLD Apr 2021'!AF14/100)* 'QLD Apr 2021'!AR14,IF(AND('QLD Apr 2021'!M14&gt;0,'QLD Apr 2021'!N14=""),IF(($C$5*F20/'QLD Apr 2021'!AR14&lt;'QLD Apr 2021'!M14+'QLD Apr 2021'!L14),(0),(($C$5*F20/'QLD Apr 2021'!AR14-('QLD Apr 2021'!M14+'QLD Apr 2021'!L14))*'QLD Apr 2021'!AE14/100))*'QLD Apr 2021'!AR14,IF(AND('QLD Apr 2021'!L14&gt;0,'QLD Apr 2021'!M14=""&gt;0),IF(($C$5*F20/'QLD Apr 2021'!AR14&lt;'QLD Apr 2021'!L14),(0),($C$5*F20/'QLD Apr 2021'!AR14-'QLD Apr 2021'!L14)*'QLD Apr 2021'!AD14/100)*'QLD Apr 2021'!AR14,0)))))</f>
        <v>0</v>
      </c>
      <c r="S20" s="203">
        <f t="shared" si="4"/>
        <v>3270.0000000000009</v>
      </c>
      <c r="T20" s="220">
        <f t="shared" si="5"/>
        <v>3479.0355000000009</v>
      </c>
      <c r="U20" s="118">
        <f t="shared" si="6"/>
        <v>3826.9390500000013</v>
      </c>
      <c r="V20" s="119">
        <f>'QLD Apr 2021'!AT14</f>
        <v>0</v>
      </c>
      <c r="W20" s="119">
        <f>'QLD Apr 2021'!AU14</f>
        <v>8</v>
      </c>
      <c r="X20" s="119">
        <f>'QLD Apr 2021'!AV14</f>
        <v>0</v>
      </c>
      <c r="Y20" s="119">
        <f>'QLD Apr 2021'!AW14</f>
        <v>0</v>
      </c>
      <c r="Z20" s="225" t="str">
        <f t="shared" si="7"/>
        <v>Guaranteed off usage</v>
      </c>
      <c r="AA20" s="225" t="str">
        <f t="shared" si="8"/>
        <v>Inclusive</v>
      </c>
      <c r="AB20" s="220">
        <f t="shared" si="0"/>
        <v>3217.435500000001</v>
      </c>
      <c r="AC20" s="220">
        <f t="shared" si="1"/>
        <v>3217.435500000001</v>
      </c>
      <c r="AD20" s="196">
        <f t="shared" si="2"/>
        <v>3539.1790500000016</v>
      </c>
      <c r="AE20" s="196">
        <f t="shared" si="2"/>
        <v>3539.1790500000016</v>
      </c>
      <c r="AF20" s="274">
        <f>'QLD Apr 2021'!BF14</f>
        <v>12</v>
      </c>
      <c r="AG20" s="121" t="str">
        <f>'QLD Apr 2021'!BG14</f>
        <v>y</v>
      </c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</row>
    <row r="21" spans="1:48" ht="20" customHeight="1" thickBot="1" x14ac:dyDescent="0.25">
      <c r="A21" s="348"/>
      <c r="B21" s="210" t="str">
        <f>'QLD Apr 2021'!F15</f>
        <v>Covau</v>
      </c>
      <c r="C21" s="253" t="str">
        <f>'QLD Apr 2021'!G15</f>
        <v>Freedom</v>
      </c>
      <c r="D21" s="139">
        <f>365*'QLD Apr 2021'!H15/100</f>
        <v>255.5</v>
      </c>
      <c r="E21" s="218">
        <f>IF('QLD Apr 2021'!AQ15=3,0.5,IF('QLD Apr 2021'!AQ15=2,0.33,0))</f>
        <v>0.5</v>
      </c>
      <c r="F21" s="218">
        <f t="shared" si="3"/>
        <v>0.5</v>
      </c>
      <c r="G21" s="139">
        <f>IF('QLD Apr 2021'!K15="",($C$5*E21/'QLD Apr 2021'!AQ15*'QLD Apr 2021'!W15/100)*'QLD Apr 2021'!AQ15,IF($C$5*E21/'QLD Apr 2021'!AQ15&gt;='QLD Apr 2021'!L15,('QLD Apr 2021'!L15*'QLD Apr 2021'!W15/100)*'QLD Apr 2021'!AQ15,($C$5*E21/'QLD Apr 2021'!AQ15*'QLD Apr 2021'!W15/100)*'QLD Apr 2021'!AQ15))</f>
        <v>1489.090909090909</v>
      </c>
      <c r="H21" s="139">
        <f>IF(AND('QLD Apr 2021'!L15&gt;0,'QLD Apr 2021'!M15&gt;0),IF($C$5*E21/'QLD Apr 2021'!AQ15&lt;'QLD Apr 2021'!L15,0,IF(($C$5*E21/'QLD Apr 2021'!AQ15-'QLD Apr 2021'!L15)&lt;=('QLD Apr 2021'!M15+'QLD Apr 2021'!L15),((($C$5*E21/'QLD Apr 2021'!AQ15-'QLD Apr 2021'!L15)*'QLD Apr 2021'!X15/100))*'QLD Apr 2021'!AQ15,((('QLD Apr 2021'!M15)*'QLD Apr 2021'!X15/100)*'QLD Apr 2021'!AQ15))),0)</f>
        <v>537.09090909090924</v>
      </c>
      <c r="I21" s="139">
        <f>IF(AND('QLD Apr 2021'!M15&gt;0,'QLD Apr 2021'!N15&gt;0),IF($C$5*E21/'QLD Apr 2021'!AQ15&lt;('QLD Apr 2021'!L15+'QLD Apr 2021'!M15),0,IF(($C$5*E21/'QLD Apr 2021'!AQ15-'QLD Apr 2021'!L15+'QLD Apr 2021'!M15)&lt;=('QLD Apr 2021'!L15+'QLD Apr 2021'!M15+'QLD Apr 2021'!N15),((($C$5*E21/'QLD Apr 2021'!AQ15-('QLD Apr 2021'!L15+'QLD Apr 2021'!M15))*'QLD Apr 2021'!Y15/100))*'QLD Apr 2021'!AQ15,('QLD Apr 2021'!N15*'QLD Apr 2021'!Y15/100)*'QLD Apr 2021'!AQ15)),0)</f>
        <v>0</v>
      </c>
      <c r="J21" s="139">
        <f>IF(AND('QLD Apr 2021'!N15&gt;0,'QLD Apr 2021'!O15&gt;0),IF($C$5*E21/'QLD Apr 2021'!AQ15&lt;('QLD Apr 2021'!L15+'QLD Apr 2021'!M15+'QLD Apr 2021'!N15),0,IF(($C$5*E21/'QLD Apr 2021'!AQ15-'QLD Apr 2021'!L15+'QLD Apr 2021'!M15+'QLD Apr 2021'!N15)&lt;=('QLD Apr 2021'!L15+'QLD Apr 2021'!M15+'QLD Apr 2021'!N15+'QLD Apr 2021'!O15),(($C$5*E21/'QLD Apr 2021'!AQ15-('QLD Apr 2021'!L15+'QLD Apr 2021'!M15+'QLD Apr 2021'!N15))*'QLD Apr 2021'!Z15/100)*'QLD Apr 2021'!AQ15,('QLD Apr 2021'!O15*'QLD Apr 2021'!Z15/100)*'QLD Apr 2021'!AQ15)),0)</f>
        <v>0</v>
      </c>
      <c r="K21" s="139">
        <f>IF(AND('QLD Apr 2021'!O15&gt;0,'QLD Apr 2021'!P15&gt;0),IF($C$5*E21/'QLD Apr 2021'!AQ15&lt;('QLD Apr 2021'!L15+'QLD Apr 2021'!M15+'QLD Apr 2021'!N15+'QLD Apr 2021'!O15),0,IF(($C$5*E21/'QLD Apr 2021'!AQ15-'QLD Apr 2021'!L15+'QLD Apr 2021'!M15+'QLD Apr 2021'!N15+'QLD Apr 2021'!O15)&lt;=('QLD Apr 2021'!L15+'QLD Apr 2021'!M15+'QLD Apr 2021'!N15+'QLD Apr 2021'!O15+'QLD Apr 2021'!P15),(($C$5*E21/'QLD Apr 2021'!AQ15-('QLD Apr 2021'!L15+'QLD Apr 2021'!M15+'QLD Apr 2021'!N15+'QLD Apr 2021'!O15))*'QLD Apr 2021'!AA15/100)*'QLD Apr 2021'!AQ15,('QLD Apr 2021'!P15*'QLD Apr 2021'!AA15/100)*'QLD Apr 2021'!AQ15)),0)</f>
        <v>0</v>
      </c>
      <c r="L21" s="139">
        <f>IF(AND('QLD Apr 2021'!P15&gt;0,'QLD Apr 2021'!O15&gt;0),IF(($C$5*E21/'QLD Apr 2021'!AQ15&lt;SUM('QLD Apr 2021'!L15:P15)),(0),($C$5*E21/'QLD Apr 2021'!AQ15-SUM('QLD Apr 2021'!L15:P15))*'QLD Apr 2021'!AB15/100)* 'QLD Apr 2021'!AQ15,IF(AND('QLD Apr 2021'!O15&gt;0,'QLD Apr 2021'!P15=""),IF(($C$5*E21/'QLD Apr 2021'!AQ15&lt; SUM('QLD Apr 2021'!L15:O15)),(0),($C$5*E21/'QLD Apr 2021'!AQ15-SUM('QLD Apr 2021'!L15:O15))*'QLD Apr 2021'!AA15/100)* 'QLD Apr 2021'!AQ15,IF(AND('QLD Apr 2021'!N15&gt;0,'QLD Apr 2021'!O15=""),IF(($C$5*E21/'QLD Apr 2021'!AQ15&lt; SUM('QLD Apr 2021'!L15:N15)),(0),($C$5*E21/'QLD Apr 2021'!AQ15-SUM('QLD Apr 2021'!L15:N15))*'QLD Apr 2021'!Z15/100)* 'QLD Apr 2021'!AQ15,IF(AND('QLD Apr 2021'!M15&gt;0,'QLD Apr 2021'!N15=""),IF(($C$5*E21/'QLD Apr 2021'!AQ15&lt;'QLD Apr 2021'!M15+'QLD Apr 2021'!L15),(0),(($C$5*E21/'QLD Apr 2021'!AQ15-('QLD Apr 2021'!M15+'QLD Apr 2021'!L15))*'QLD Apr 2021'!Y15/100))*'QLD Apr 2021'!AQ15,IF(AND('QLD Apr 2021'!L15&gt;0,'QLD Apr 2021'!M15=""&gt;0),IF(($C$5*E21/'QLD Apr 2021'!AQ15&lt;'QLD Apr 2021'!L15),(0),($C$5*E21/'QLD Apr 2021'!AQ15-'QLD Apr 2021'!L15)*'QLD Apr 2021'!X15/100)*'QLD Apr 2021'!AQ15,0)))))</f>
        <v>0</v>
      </c>
      <c r="M21" s="139">
        <f>IF('QLD Apr 2021'!K15="",($C$5*F21/'QLD Apr 2021'!AR15*'QLD Apr 2021'!AC15/100)*'QLD Apr 2021'!AR15,IF($C$5*F21/'QLD Apr 2021'!AR15&gt;='QLD Apr 2021'!L15,('QLD Apr 2021'!L15*'QLD Apr 2021'!AC15/100)*'QLD Apr 2021'!AR15,($C$5*F21/'QLD Apr 2021'!AR15*'QLD Apr 2021'!AC15/100)*'QLD Apr 2021'!AR15))</f>
        <v>1489.090909090909</v>
      </c>
      <c r="N21" s="139">
        <f>IF(AND('QLD Apr 2021'!L15&gt;0,'QLD Apr 2021'!M15&gt;0),IF($C$5*F21/'QLD Apr 2021'!AR15&lt;'QLD Apr 2021'!L15,0,IF(($C$5*F21/'QLD Apr 2021'!AR15-'QLD Apr 2021'!L15)&lt;=('QLD Apr 2021'!M15+'QLD Apr 2021'!L15),((($C$5*F21/'QLD Apr 2021'!AR15-'QLD Apr 2021'!L15)*'QLD Apr 2021'!AD15/100))*'QLD Apr 2021'!AR15,((('QLD Apr 2021'!M15)*'QLD Apr 2021'!AD15/100)*'QLD Apr 2021'!AR15))),0)</f>
        <v>537.09090909090924</v>
      </c>
      <c r="O21" s="139">
        <f>IF(AND('QLD Apr 2021'!M15&gt;0,'QLD Apr 2021'!N15&gt;0),IF($C$5*F21/'QLD Apr 2021'!AR15&lt;('QLD Apr 2021'!L15+'QLD Apr 2021'!M15),0,IF(($C$5*F21/'QLD Apr 2021'!AR15-'QLD Apr 2021'!L15+'QLD Apr 2021'!M15)&lt;=('QLD Apr 2021'!L15+'QLD Apr 2021'!M15+'QLD Apr 2021'!N15),((($C$5*F21/'QLD Apr 2021'!AR15-('QLD Apr 2021'!L15+'QLD Apr 2021'!M15))*'QLD Apr 2021'!AE15/100))*'QLD Apr 2021'!AR15,('QLD Apr 2021'!N15*'QLD Apr 2021'!AE15/100)*'QLD Apr 2021'!AR15)),0)</f>
        <v>0</v>
      </c>
      <c r="P21" s="139">
        <f>IF(AND('QLD Apr 2021'!N15&gt;0,'QLD Apr 2021'!O15&gt;0),IF($C$5*F21/'QLD Apr 2021'!AR15&lt;('QLD Apr 2021'!L15+'QLD Apr 2021'!M15+'QLD Apr 2021'!N15),0,IF(($C$5*F21/'QLD Apr 2021'!AR15-'QLD Apr 2021'!L15+'QLD Apr 2021'!M15+'QLD Apr 2021'!N15)&lt;=('QLD Apr 2021'!L15+'QLD Apr 2021'!M15+'QLD Apr 2021'!N15+'QLD Apr 2021'!O15),(($C$5*F21/'QLD Apr 2021'!AR15-('QLD Apr 2021'!L15+'QLD Apr 2021'!M15+'QLD Apr 2021'!N15))*'QLD Apr 2021'!AF15/100)*'QLD Apr 2021'!AR15,('QLD Apr 2021'!O15*'QLD Apr 2021'!AF15/100)*'QLD Apr 2021'!AR15)),0)</f>
        <v>0</v>
      </c>
      <c r="Q21" s="139">
        <f>IF(AND('QLD Apr 2021'!P15&gt;0,'QLD Apr 2021'!P15&gt;0),IF($C$5*F21/'QLD Apr 2021'!AR15&lt;('QLD Apr 2021'!L15+'QLD Apr 2021'!M15+'QLD Apr 2021'!N15+'QLD Apr 2021'!O15),0,IF(($C$5*F21/'QLD Apr 2021'!AR15-'QLD Apr 2021'!L15+'QLD Apr 2021'!M15+'QLD Apr 2021'!N15+'QLD Apr 2021'!O15)&lt;=('QLD Apr 2021'!L15+'QLD Apr 2021'!M15+'QLD Apr 2021'!N15+'QLD Apr 2021'!O15+'QLD Apr 2021'!P15),(($C$5*F21/'QLD Apr 2021'!AR15-('QLD Apr 2021'!L15+'QLD Apr 2021'!M15+'QLD Apr 2021'!N15+'QLD Apr 2021'!O15))*'QLD Apr 2021'!AG15/100)*'QLD Apr 2021'!AR15,('QLD Apr 2021'!P15*'QLD Apr 2021'!AG15/100)*'QLD Apr 2021'!AR15)),0)</f>
        <v>0</v>
      </c>
      <c r="R21" s="139">
        <f>IF(AND('QLD Apr 2021'!P15&gt;0,'QLD Apr 2021'!O15&gt;0),IF(($C$5*F21/'QLD Apr 2021'!AR15&lt;SUM('QLD Apr 2021'!L15:P15)),(0),($C$5*F21/'QLD Apr 2021'!AR15-SUM('QLD Apr 2021'!L15:P15))*'QLD Apr 2021'!AB15/100)* 'QLD Apr 2021'!AR15,IF(AND('QLD Apr 2021'!O15&gt;0,'QLD Apr 2021'!P15=""),IF(($C$5*F21/'QLD Apr 2021'!AR15&lt; SUM('QLD Apr 2021'!L15:O15)),(0),($C$5*F21/'QLD Apr 2021'!AR15-SUM('QLD Apr 2021'!L15:O15))*'QLD Apr 2021'!AG15/100)* 'QLD Apr 2021'!AR15,IF(AND('QLD Apr 2021'!N15&gt;0,'QLD Apr 2021'!O15=""),IF(($C$5*F21/'QLD Apr 2021'!AR15&lt; SUM('QLD Apr 2021'!L15:N15)),(0),($C$5*F21/'QLD Apr 2021'!AR15-SUM('QLD Apr 2021'!L15:N15))*'QLD Apr 2021'!AF15/100)* 'QLD Apr 2021'!AR15,IF(AND('QLD Apr 2021'!M15&gt;0,'QLD Apr 2021'!N15=""),IF(($C$5*F21/'QLD Apr 2021'!AR15&lt;'QLD Apr 2021'!M15+'QLD Apr 2021'!L15),(0),(($C$5*F21/'QLD Apr 2021'!AR15-('QLD Apr 2021'!M15+'QLD Apr 2021'!L15))*'QLD Apr 2021'!AE15/100))*'QLD Apr 2021'!AR15,IF(AND('QLD Apr 2021'!L15&gt;0,'QLD Apr 2021'!M15=""&gt;0),IF(($C$5*F21/'QLD Apr 2021'!AR15&lt;'QLD Apr 2021'!L15),(0),($C$5*F21/'QLD Apr 2021'!AR15-'QLD Apr 2021'!L15)*'QLD Apr 2021'!AD15/100)*'QLD Apr 2021'!AR15,0)))))</f>
        <v>0</v>
      </c>
      <c r="S21" s="206">
        <f t="shared" ref="S21" si="13">SUM(G21:R21)</f>
        <v>4052.363636363636</v>
      </c>
      <c r="T21" s="222">
        <f t="shared" si="5"/>
        <v>4307.863636363636</v>
      </c>
      <c r="U21" s="142">
        <f t="shared" si="6"/>
        <v>4738.6499999999996</v>
      </c>
      <c r="V21" s="143">
        <f>'QLD Apr 2021'!AT15</f>
        <v>0</v>
      </c>
      <c r="W21" s="143">
        <f>'QLD Apr 2021'!AU15</f>
        <v>15</v>
      </c>
      <c r="X21" s="143">
        <f>'QLD Apr 2021'!AV15</f>
        <v>0</v>
      </c>
      <c r="Y21" s="143">
        <f>'QLD Apr 2021'!AW15</f>
        <v>0</v>
      </c>
      <c r="Z21" s="227" t="str">
        <f t="shared" si="7"/>
        <v>Guaranteed off usage</v>
      </c>
      <c r="AA21" s="227" t="str">
        <f t="shared" si="8"/>
        <v>Exclusive</v>
      </c>
      <c r="AB21" s="222">
        <f t="shared" si="0"/>
        <v>3700.0090909090904</v>
      </c>
      <c r="AC21" s="222">
        <f t="shared" si="1"/>
        <v>3700.0090909090904</v>
      </c>
      <c r="AD21" s="199">
        <f t="shared" si="2"/>
        <v>4070.0099999999998</v>
      </c>
      <c r="AE21" s="199">
        <f t="shared" si="2"/>
        <v>4070.0099999999998</v>
      </c>
      <c r="AF21" s="276">
        <f>'QLD Apr 2021'!BF15</f>
        <v>0</v>
      </c>
      <c r="AG21" s="145" t="str">
        <f>'QLD Apr 2021'!BG15</f>
        <v>n</v>
      </c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</row>
    <row r="22" spans="1:48" x14ac:dyDescent="0.2">
      <c r="A22" s="281"/>
      <c r="B22" s="281"/>
      <c r="C22" s="281"/>
      <c r="D22" s="281"/>
      <c r="E22" s="285"/>
      <c r="F22" s="285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</row>
    <row r="23" spans="1:48" x14ac:dyDescent="0.2">
      <c r="A23" s="281"/>
      <c r="B23" s="281"/>
      <c r="C23" s="281"/>
      <c r="D23" s="281"/>
      <c r="E23" s="285"/>
      <c r="F23" s="285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</row>
    <row r="24" spans="1:48" x14ac:dyDescent="0.2">
      <c r="A24" s="281"/>
      <c r="B24" s="281"/>
      <c r="C24" s="281"/>
      <c r="D24" s="281"/>
      <c r="E24" s="285"/>
      <c r="F24" s="285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</row>
    <row r="25" spans="1:48" x14ac:dyDescent="0.2">
      <c r="A25" s="281"/>
      <c r="B25" s="281"/>
      <c r="C25" s="281"/>
      <c r="D25" s="281"/>
      <c r="E25" s="285"/>
      <c r="F25" s="285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</row>
    <row r="26" spans="1:48" x14ac:dyDescent="0.2">
      <c r="A26" s="281"/>
      <c r="B26" s="281"/>
      <c r="C26" s="281"/>
      <c r="D26" s="281"/>
      <c r="E26" s="285"/>
      <c r="F26" s="285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</row>
    <row r="27" spans="1:48" x14ac:dyDescent="0.2">
      <c r="A27" s="281"/>
      <c r="B27" s="281"/>
      <c r="C27" s="281"/>
      <c r="D27" s="281"/>
      <c r="E27" s="285"/>
      <c r="F27" s="285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</row>
    <row r="28" spans="1:48" x14ac:dyDescent="0.2">
      <c r="A28" s="281"/>
      <c r="B28" s="281"/>
      <c r="C28" s="281"/>
      <c r="D28" s="281"/>
      <c r="E28" s="285"/>
      <c r="F28" s="285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</row>
    <row r="29" spans="1:48" x14ac:dyDescent="0.2">
      <c r="A29" s="281"/>
      <c r="B29" s="281"/>
      <c r="C29" s="281"/>
      <c r="D29" s="281"/>
      <c r="E29" s="285"/>
      <c r="F29" s="285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</row>
    <row r="30" spans="1:48" x14ac:dyDescent="0.2">
      <c r="A30" s="281"/>
      <c r="B30" s="281"/>
      <c r="C30" s="281"/>
      <c r="D30" s="281"/>
      <c r="E30" s="285"/>
      <c r="F30" s="285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</row>
    <row r="31" spans="1:48" x14ac:dyDescent="0.2">
      <c r="A31" s="281"/>
      <c r="B31" s="281"/>
      <c r="C31" s="281"/>
      <c r="D31" s="281"/>
      <c r="E31" s="285"/>
      <c r="F31" s="285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</row>
    <row r="32" spans="1:48" x14ac:dyDescent="0.2">
      <c r="A32" s="281"/>
      <c r="B32" s="281"/>
      <c r="C32" s="281"/>
      <c r="D32" s="281"/>
      <c r="E32" s="285"/>
      <c r="F32" s="285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  <c r="AS32" s="281"/>
      <c r="AT32" s="281"/>
      <c r="AU32" s="281"/>
      <c r="AV32" s="281"/>
    </row>
    <row r="33" spans="1:48" x14ac:dyDescent="0.2">
      <c r="A33" s="281"/>
      <c r="B33" s="281"/>
      <c r="C33" s="281"/>
      <c r="D33" s="281"/>
      <c r="E33" s="285"/>
      <c r="F33" s="285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</row>
    <row r="34" spans="1:48" x14ac:dyDescent="0.2">
      <c r="A34" s="281"/>
      <c r="B34" s="281"/>
      <c r="C34" s="281"/>
      <c r="D34" s="281"/>
      <c r="E34" s="285"/>
      <c r="F34" s="285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  <c r="AS34" s="281"/>
      <c r="AT34" s="281"/>
      <c r="AU34" s="281"/>
      <c r="AV34" s="281"/>
    </row>
    <row r="35" spans="1:48" x14ac:dyDescent="0.2">
      <c r="A35" s="281"/>
      <c r="B35" s="281"/>
      <c r="C35" s="281"/>
      <c r="D35" s="281"/>
      <c r="E35" s="285"/>
      <c r="F35" s="285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  <c r="AT35" s="281"/>
      <c r="AU35" s="281"/>
      <c r="AV35" s="281"/>
    </row>
    <row r="36" spans="1:48" x14ac:dyDescent="0.2">
      <c r="A36" s="281"/>
      <c r="B36" s="281"/>
      <c r="C36" s="281"/>
      <c r="D36" s="281"/>
      <c r="E36" s="285"/>
      <c r="F36" s="285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1"/>
      <c r="AU36" s="281"/>
      <c r="AV36" s="281"/>
    </row>
    <row r="37" spans="1:48" x14ac:dyDescent="0.2">
      <c r="A37" s="281"/>
      <c r="B37" s="281"/>
      <c r="C37" s="281"/>
      <c r="D37" s="281"/>
      <c r="E37" s="285"/>
      <c r="F37" s="285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81"/>
      <c r="AO37" s="281"/>
      <c r="AP37" s="281"/>
      <c r="AQ37" s="281"/>
      <c r="AR37" s="281"/>
      <c r="AS37" s="281"/>
      <c r="AT37" s="281"/>
      <c r="AU37" s="281"/>
      <c r="AV37" s="281"/>
    </row>
    <row r="38" spans="1:48" x14ac:dyDescent="0.2">
      <c r="A38" s="281"/>
      <c r="B38" s="281"/>
      <c r="C38" s="281"/>
      <c r="D38" s="281"/>
      <c r="E38" s="285"/>
      <c r="F38" s="285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</row>
    <row r="39" spans="1:48" x14ac:dyDescent="0.2">
      <c r="A39" s="281"/>
      <c r="B39" s="281"/>
      <c r="C39" s="281"/>
      <c r="D39" s="281"/>
      <c r="E39" s="285"/>
      <c r="F39" s="285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281"/>
      <c r="AN39" s="281"/>
      <c r="AO39" s="281"/>
      <c r="AP39" s="281"/>
      <c r="AQ39" s="281"/>
      <c r="AR39" s="281"/>
      <c r="AS39" s="281"/>
      <c r="AT39" s="281"/>
      <c r="AU39" s="281"/>
      <c r="AV39" s="281"/>
    </row>
    <row r="40" spans="1:48" x14ac:dyDescent="0.2">
      <c r="A40" s="281"/>
      <c r="B40" s="281"/>
      <c r="C40" s="281"/>
      <c r="D40" s="281"/>
      <c r="E40" s="285"/>
      <c r="F40" s="285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  <c r="AH40" s="281"/>
      <c r="AI40" s="281"/>
      <c r="AJ40" s="281"/>
      <c r="AK40" s="281"/>
      <c r="AL40" s="281"/>
      <c r="AM40" s="281"/>
      <c r="AN40" s="281"/>
      <c r="AO40" s="281"/>
      <c r="AP40" s="281"/>
      <c r="AQ40" s="281"/>
      <c r="AR40" s="281"/>
      <c r="AS40" s="281"/>
      <c r="AT40" s="281"/>
      <c r="AU40" s="281"/>
      <c r="AV40" s="281"/>
    </row>
    <row r="41" spans="1:48" x14ac:dyDescent="0.2">
      <c r="A41" s="281"/>
      <c r="B41" s="281"/>
      <c r="C41" s="281"/>
      <c r="D41" s="281"/>
      <c r="E41" s="285"/>
      <c r="F41" s="285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81"/>
      <c r="AO41" s="281"/>
      <c r="AP41" s="281"/>
      <c r="AQ41" s="281"/>
      <c r="AR41" s="281"/>
      <c r="AS41" s="281"/>
      <c r="AT41" s="281"/>
      <c r="AU41" s="281"/>
      <c r="AV41" s="281"/>
    </row>
    <row r="42" spans="1:48" x14ac:dyDescent="0.2">
      <c r="A42" s="281"/>
      <c r="B42" s="281"/>
      <c r="C42" s="281"/>
      <c r="D42" s="281"/>
      <c r="E42" s="285"/>
      <c r="F42" s="285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81"/>
      <c r="AO42" s="281"/>
      <c r="AP42" s="281"/>
      <c r="AQ42" s="281"/>
      <c r="AR42" s="281"/>
      <c r="AS42" s="281"/>
      <c r="AT42" s="281"/>
      <c r="AU42" s="281"/>
      <c r="AV42" s="281"/>
    </row>
    <row r="43" spans="1:48" x14ac:dyDescent="0.2">
      <c r="A43" s="281"/>
      <c r="B43" s="281"/>
      <c r="C43" s="281"/>
      <c r="D43" s="281"/>
      <c r="E43" s="285"/>
      <c r="F43" s="285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  <c r="AH43" s="281"/>
      <c r="AI43" s="281"/>
      <c r="AJ43" s="281"/>
      <c r="AK43" s="281"/>
      <c r="AL43" s="281"/>
      <c r="AM43" s="281"/>
      <c r="AN43" s="281"/>
      <c r="AO43" s="281"/>
      <c r="AP43" s="281"/>
      <c r="AQ43" s="281"/>
      <c r="AR43" s="281"/>
      <c r="AS43" s="281"/>
      <c r="AT43" s="281"/>
      <c r="AU43" s="281"/>
      <c r="AV43" s="281"/>
    </row>
    <row r="44" spans="1:48" x14ac:dyDescent="0.2">
      <c r="A44" s="281"/>
      <c r="B44" s="281"/>
      <c r="C44" s="281"/>
      <c r="D44" s="281"/>
      <c r="E44" s="285"/>
      <c r="F44" s="285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1"/>
      <c r="AO44" s="281"/>
      <c r="AP44" s="281"/>
      <c r="AQ44" s="281"/>
      <c r="AR44" s="281"/>
      <c r="AS44" s="281"/>
      <c r="AT44" s="281"/>
      <c r="AU44" s="281"/>
      <c r="AV44" s="281"/>
    </row>
    <row r="45" spans="1:48" x14ac:dyDescent="0.2">
      <c r="A45" s="281"/>
      <c r="B45" s="281"/>
      <c r="C45" s="281"/>
      <c r="D45" s="281"/>
      <c r="E45" s="285"/>
      <c r="F45" s="285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  <c r="AH45" s="281"/>
      <c r="AI45" s="281"/>
      <c r="AJ45" s="281"/>
      <c r="AK45" s="281"/>
      <c r="AL45" s="281"/>
      <c r="AM45" s="281"/>
      <c r="AN45" s="281"/>
      <c r="AO45" s="281"/>
      <c r="AP45" s="281"/>
      <c r="AQ45" s="281"/>
      <c r="AR45" s="281"/>
      <c r="AS45" s="281"/>
      <c r="AT45" s="281"/>
      <c r="AU45" s="281"/>
      <c r="AV45" s="281"/>
    </row>
    <row r="46" spans="1:48" x14ac:dyDescent="0.2">
      <c r="A46" s="281"/>
      <c r="B46" s="281"/>
      <c r="C46" s="281"/>
      <c r="D46" s="281"/>
      <c r="E46" s="285"/>
      <c r="F46" s="285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</row>
    <row r="47" spans="1:48" x14ac:dyDescent="0.2">
      <c r="A47" s="281"/>
      <c r="B47" s="281"/>
      <c r="C47" s="281"/>
      <c r="D47" s="281"/>
      <c r="E47" s="285"/>
      <c r="F47" s="285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  <c r="AI47" s="281"/>
      <c r="AJ47" s="281"/>
      <c r="AK47" s="281"/>
      <c r="AL47" s="281"/>
      <c r="AM47" s="281"/>
      <c r="AN47" s="281"/>
      <c r="AO47" s="281"/>
      <c r="AP47" s="281"/>
      <c r="AQ47" s="281"/>
      <c r="AR47" s="281"/>
      <c r="AS47" s="281"/>
      <c r="AT47" s="281"/>
      <c r="AU47" s="281"/>
      <c r="AV47" s="281"/>
    </row>
    <row r="48" spans="1:48" x14ac:dyDescent="0.2">
      <c r="A48" s="281"/>
      <c r="B48" s="281"/>
      <c r="C48" s="281"/>
      <c r="D48" s="281"/>
      <c r="E48" s="285"/>
      <c r="F48" s="285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</row>
    <row r="49" spans="1:48" x14ac:dyDescent="0.2">
      <c r="A49" s="281"/>
      <c r="B49" s="281"/>
      <c r="C49" s="281"/>
      <c r="D49" s="281"/>
      <c r="E49" s="285"/>
      <c r="F49" s="285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</row>
    <row r="50" spans="1:48" x14ac:dyDescent="0.2">
      <c r="A50" s="281"/>
      <c r="B50" s="281"/>
      <c r="C50" s="281"/>
      <c r="D50" s="281"/>
      <c r="E50" s="285"/>
      <c r="F50" s="285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281"/>
      <c r="AU50" s="281"/>
      <c r="AV50" s="281"/>
    </row>
    <row r="51" spans="1:48" x14ac:dyDescent="0.2">
      <c r="A51" s="281"/>
      <c r="B51" s="281"/>
      <c r="C51" s="281"/>
      <c r="D51" s="281"/>
      <c r="E51" s="285"/>
      <c r="F51" s="285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</row>
    <row r="52" spans="1:48" x14ac:dyDescent="0.2">
      <c r="A52" s="281"/>
      <c r="B52" s="281"/>
      <c r="C52" s="281"/>
      <c r="D52" s="281"/>
      <c r="E52" s="285"/>
      <c r="F52" s="285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  <c r="AH52" s="281"/>
      <c r="AI52" s="281"/>
      <c r="AJ52" s="281"/>
      <c r="AK52" s="281"/>
      <c r="AL52" s="281"/>
      <c r="AM52" s="281"/>
      <c r="AN52" s="281"/>
      <c r="AO52" s="281"/>
      <c r="AP52" s="281"/>
      <c r="AQ52" s="281"/>
      <c r="AR52" s="281"/>
      <c r="AS52" s="281"/>
      <c r="AT52" s="281"/>
      <c r="AU52" s="281"/>
      <c r="AV52" s="281"/>
    </row>
    <row r="53" spans="1:48" x14ac:dyDescent="0.2">
      <c r="A53" s="281"/>
      <c r="B53" s="281"/>
      <c r="C53" s="281"/>
      <c r="D53" s="281"/>
      <c r="E53" s="285"/>
      <c r="F53" s="285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1"/>
      <c r="AK53" s="281"/>
      <c r="AL53" s="281"/>
      <c r="AM53" s="281"/>
      <c r="AN53" s="281"/>
      <c r="AO53" s="281"/>
      <c r="AP53" s="281"/>
      <c r="AQ53" s="281"/>
      <c r="AR53" s="281"/>
      <c r="AS53" s="281"/>
      <c r="AT53" s="281"/>
      <c r="AU53" s="281"/>
      <c r="AV53" s="281"/>
    </row>
    <row r="54" spans="1:48" x14ac:dyDescent="0.2">
      <c r="A54" s="281"/>
      <c r="B54" s="281"/>
      <c r="C54" s="281"/>
      <c r="D54" s="281"/>
      <c r="E54" s="285"/>
      <c r="F54" s="285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  <c r="AH54" s="281"/>
      <c r="AI54" s="281"/>
      <c r="AJ54" s="281"/>
      <c r="AK54" s="281"/>
      <c r="AL54" s="281"/>
      <c r="AM54" s="281"/>
      <c r="AN54" s="281"/>
      <c r="AO54" s="281"/>
      <c r="AP54" s="281"/>
      <c r="AQ54" s="281"/>
      <c r="AR54" s="281"/>
      <c r="AS54" s="281"/>
      <c r="AT54" s="281"/>
      <c r="AU54" s="281"/>
      <c r="AV54" s="281"/>
    </row>
    <row r="55" spans="1:48" x14ac:dyDescent="0.2">
      <c r="A55" s="281"/>
      <c r="B55" s="281"/>
      <c r="C55" s="281"/>
      <c r="D55" s="281"/>
      <c r="E55" s="285"/>
      <c r="F55" s="285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  <c r="AH55" s="281"/>
      <c r="AI55" s="281"/>
      <c r="AJ55" s="281"/>
      <c r="AK55" s="281"/>
      <c r="AL55" s="281"/>
      <c r="AM55" s="281"/>
      <c r="AN55" s="281"/>
      <c r="AO55" s="281"/>
      <c r="AP55" s="281"/>
      <c r="AQ55" s="281"/>
      <c r="AR55" s="281"/>
      <c r="AS55" s="281"/>
      <c r="AT55" s="281"/>
      <c r="AU55" s="281"/>
      <c r="AV55" s="281"/>
    </row>
    <row r="56" spans="1:48" x14ac:dyDescent="0.2">
      <c r="A56" s="281"/>
      <c r="B56" s="281"/>
      <c r="C56" s="281"/>
      <c r="D56" s="281"/>
      <c r="E56" s="285"/>
      <c r="F56" s="285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281"/>
      <c r="AU56" s="281"/>
      <c r="AV56" s="281"/>
    </row>
    <row r="57" spans="1:48" x14ac:dyDescent="0.2">
      <c r="A57" s="281"/>
      <c r="B57" s="281"/>
      <c r="C57" s="281"/>
      <c r="D57" s="281"/>
      <c r="E57" s="285"/>
      <c r="F57" s="285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</row>
    <row r="58" spans="1:48" x14ac:dyDescent="0.2">
      <c r="A58" s="281"/>
      <c r="B58" s="281"/>
      <c r="C58" s="281"/>
      <c r="D58" s="281"/>
      <c r="E58" s="285"/>
      <c r="F58" s="285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</row>
    <row r="59" spans="1:48" x14ac:dyDescent="0.2">
      <c r="A59" s="281"/>
      <c r="B59" s="281"/>
      <c r="C59" s="281"/>
      <c r="D59" s="281"/>
      <c r="E59" s="285"/>
      <c r="F59" s="285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281"/>
      <c r="AU59" s="281"/>
      <c r="AV59" s="281"/>
    </row>
    <row r="60" spans="1:48" x14ac:dyDescent="0.2">
      <c r="A60" s="281"/>
      <c r="B60" s="281"/>
      <c r="C60" s="281"/>
      <c r="D60" s="281"/>
      <c r="E60" s="285"/>
      <c r="F60" s="285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281"/>
      <c r="AU60" s="281"/>
      <c r="AV60" s="281"/>
    </row>
  </sheetData>
  <sheetProtection algorithmName="SHA-512" hashValue="2sdCx0gk7c154kBoVwNieyYGH53YCVMj6vfQyw9LgTOvCOB2xth8Ik942qUFX8HvpIjEtbhwZQubkfaSOzWfNg==" saltValue="EYTC9vDNBXI+wZ0LfYhA4w==" spinCount="100000" sheet="1" objects="1" scenarios="1"/>
  <mergeCells count="3">
    <mergeCell ref="A8:A12"/>
    <mergeCell ref="A13:A17"/>
    <mergeCell ref="A19:A21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530F4-7FE0-EB41-855E-40ADBAF4FDE0}">
  <sheetPr codeName="Sheet19">
    <tabColor theme="7" tint="0.39997558519241921"/>
  </sheetPr>
  <dimension ref="A1:ER21"/>
  <sheetViews>
    <sheetView zoomScale="90" zoomScaleNormal="90" workbookViewId="0">
      <selection activeCell="C5" sqref="C5"/>
    </sheetView>
  </sheetViews>
  <sheetFormatPr baseColWidth="10" defaultRowHeight="15" x14ac:dyDescent="0.2"/>
  <cols>
    <col min="1" max="1" width="23.1640625" style="264" customWidth="1"/>
    <col min="2" max="2" width="15.33203125" style="264" bestFit="1" customWidth="1"/>
    <col min="3" max="3" width="23.33203125" style="264" bestFit="1" customWidth="1"/>
    <col min="4" max="4" width="14.1640625" style="264" customWidth="1"/>
    <col min="5" max="6" width="14.1640625" style="268" hidden="1" customWidth="1"/>
    <col min="7" max="18" width="14.1640625" style="264" customWidth="1"/>
    <col min="19" max="20" width="14.1640625" style="264" hidden="1" customWidth="1"/>
    <col min="21" max="25" width="14.1640625" style="264" customWidth="1"/>
    <col min="26" max="29" width="14.1640625" style="264" hidden="1" customWidth="1"/>
    <col min="30" max="43" width="14.1640625" style="264" customWidth="1"/>
    <col min="44" max="148" width="12.5" style="264" customWidth="1"/>
    <col min="149" max="16384" width="10.83203125" style="264"/>
  </cols>
  <sheetData>
    <row r="1" spans="1:148" x14ac:dyDescent="0.2">
      <c r="A1" s="262" t="s">
        <v>38</v>
      </c>
      <c r="B1" s="262"/>
      <c r="C1" s="262"/>
      <c r="D1" s="262"/>
      <c r="E1" s="263"/>
      <c r="F1" s="263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  <c r="BF1" s="262"/>
      <c r="BG1" s="262"/>
      <c r="BH1" s="262"/>
      <c r="BI1" s="262"/>
      <c r="BJ1" s="262"/>
      <c r="BK1" s="262"/>
      <c r="BL1" s="262"/>
      <c r="BM1" s="262"/>
      <c r="BN1" s="262"/>
      <c r="BO1" s="262"/>
      <c r="BP1" s="262"/>
      <c r="BQ1" s="262"/>
      <c r="BR1" s="262"/>
      <c r="BS1" s="262"/>
      <c r="BT1" s="262"/>
      <c r="BU1" s="262"/>
      <c r="BV1" s="262"/>
      <c r="BW1" s="262"/>
      <c r="BX1" s="262"/>
      <c r="BY1" s="262"/>
      <c r="BZ1" s="262"/>
      <c r="CA1" s="262"/>
      <c r="CB1" s="262"/>
      <c r="CC1" s="262"/>
      <c r="CD1" s="262"/>
      <c r="CE1" s="262"/>
      <c r="CF1" s="262"/>
      <c r="CG1" s="262"/>
      <c r="CH1" s="262"/>
      <c r="CI1" s="262"/>
      <c r="CJ1" s="262"/>
      <c r="CK1" s="262"/>
      <c r="CL1" s="262"/>
      <c r="CM1" s="262"/>
      <c r="CN1" s="262"/>
      <c r="CO1" s="262"/>
      <c r="CP1" s="262"/>
      <c r="CQ1" s="262"/>
      <c r="CR1" s="262"/>
      <c r="CS1" s="262"/>
      <c r="CT1" s="262"/>
      <c r="CU1" s="262"/>
      <c r="CV1" s="262"/>
      <c r="CW1" s="262"/>
      <c r="CX1" s="262"/>
      <c r="CY1" s="262"/>
      <c r="CZ1" s="262"/>
      <c r="DA1" s="262"/>
      <c r="DB1" s="262"/>
      <c r="DC1" s="262"/>
      <c r="DD1" s="262"/>
      <c r="DE1" s="262"/>
      <c r="DF1" s="262"/>
      <c r="DG1" s="262"/>
      <c r="DH1" s="262"/>
      <c r="DI1" s="262"/>
      <c r="DJ1" s="262"/>
      <c r="DK1" s="262"/>
      <c r="DL1" s="262"/>
      <c r="DM1" s="262"/>
      <c r="DN1" s="262"/>
      <c r="DO1" s="262"/>
      <c r="DP1" s="262"/>
      <c r="DQ1" s="262"/>
      <c r="DR1" s="262"/>
      <c r="DS1" s="262"/>
      <c r="DT1" s="262"/>
      <c r="DU1" s="262"/>
      <c r="DV1" s="262"/>
      <c r="DW1" s="262"/>
      <c r="DX1" s="262"/>
      <c r="DY1" s="262"/>
      <c r="DZ1" s="262"/>
      <c r="EA1" s="262"/>
      <c r="EB1" s="262"/>
      <c r="EC1" s="262"/>
      <c r="ED1" s="262"/>
      <c r="EE1" s="262"/>
      <c r="EF1" s="262"/>
      <c r="EG1" s="262"/>
      <c r="EH1" s="262"/>
      <c r="EI1" s="262"/>
      <c r="EJ1" s="262"/>
      <c r="EK1" s="262"/>
      <c r="EL1" s="262"/>
      <c r="EM1" s="262"/>
      <c r="EN1" s="262"/>
      <c r="EO1" s="262"/>
      <c r="EP1" s="262"/>
      <c r="EQ1" s="262"/>
      <c r="ER1" s="262"/>
    </row>
    <row r="2" spans="1:148" x14ac:dyDescent="0.2">
      <c r="A2" s="265" t="s">
        <v>72</v>
      </c>
      <c r="B2" s="262"/>
      <c r="C2" s="262"/>
      <c r="D2" s="262"/>
      <c r="E2" s="263"/>
      <c r="F2" s="263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262"/>
      <c r="DS2" s="262"/>
      <c r="DT2" s="262"/>
      <c r="DU2" s="262"/>
      <c r="DV2" s="262"/>
      <c r="DW2" s="262"/>
      <c r="DX2" s="262"/>
      <c r="DY2" s="262"/>
      <c r="DZ2" s="262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262"/>
      <c r="EL2" s="262"/>
      <c r="EM2" s="262"/>
      <c r="EN2" s="262"/>
      <c r="EO2" s="262"/>
      <c r="EP2" s="262"/>
      <c r="EQ2" s="262"/>
      <c r="ER2" s="262"/>
    </row>
    <row r="3" spans="1:148" ht="16" thickBot="1" x14ac:dyDescent="0.25">
      <c r="A3" s="262"/>
      <c r="B3" s="266"/>
      <c r="C3" s="262"/>
      <c r="D3" s="262"/>
      <c r="E3" s="263"/>
      <c r="F3" s="263"/>
      <c r="G3" s="262"/>
      <c r="H3" s="262"/>
      <c r="I3" s="262"/>
      <c r="J3" s="266"/>
      <c r="K3" s="267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  <c r="BF3" s="262"/>
      <c r="BG3" s="262"/>
      <c r="BH3" s="262"/>
      <c r="BI3" s="262"/>
      <c r="BJ3" s="262"/>
      <c r="BK3" s="262"/>
      <c r="BL3" s="262"/>
      <c r="BM3" s="262"/>
      <c r="BN3" s="262"/>
      <c r="BO3" s="262"/>
      <c r="BP3" s="262"/>
      <c r="BQ3" s="262"/>
      <c r="BR3" s="262"/>
      <c r="BS3" s="262"/>
      <c r="BT3" s="262"/>
      <c r="BU3" s="262"/>
      <c r="BV3" s="262"/>
      <c r="BW3" s="262"/>
      <c r="BX3" s="262"/>
      <c r="BY3" s="262"/>
      <c r="BZ3" s="262"/>
      <c r="CA3" s="262"/>
      <c r="CB3" s="262"/>
      <c r="CC3" s="262"/>
      <c r="CD3" s="262"/>
      <c r="CE3" s="262"/>
      <c r="CF3" s="262"/>
      <c r="CG3" s="262"/>
      <c r="CH3" s="262"/>
      <c r="CI3" s="262"/>
      <c r="CJ3" s="262"/>
      <c r="CK3" s="262"/>
      <c r="CL3" s="262"/>
      <c r="CM3" s="262"/>
      <c r="CN3" s="262"/>
      <c r="CO3" s="262"/>
      <c r="CP3" s="262"/>
      <c r="CQ3" s="262"/>
      <c r="CR3" s="262"/>
      <c r="CS3" s="262"/>
      <c r="CT3" s="262"/>
      <c r="CU3" s="262"/>
      <c r="CV3" s="262"/>
      <c r="CW3" s="262"/>
      <c r="CX3" s="262"/>
      <c r="CY3" s="262"/>
      <c r="CZ3" s="262"/>
      <c r="DA3" s="262"/>
      <c r="DB3" s="262"/>
      <c r="DC3" s="262"/>
      <c r="DD3" s="262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</row>
    <row r="4" spans="1:1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62"/>
      <c r="BD4" s="262"/>
      <c r="BE4" s="262"/>
      <c r="BF4" s="262"/>
      <c r="BG4" s="262"/>
      <c r="BH4" s="262"/>
      <c r="BI4" s="262"/>
      <c r="BJ4" s="262"/>
      <c r="BK4" s="262"/>
      <c r="BL4" s="262"/>
      <c r="BM4" s="262"/>
      <c r="BN4" s="262"/>
      <c r="BO4" s="262"/>
      <c r="BP4" s="262"/>
      <c r="BQ4" s="262"/>
      <c r="BR4" s="262"/>
      <c r="BS4" s="262"/>
      <c r="BT4" s="262"/>
      <c r="BU4" s="262"/>
      <c r="BV4" s="262"/>
      <c r="BW4" s="262"/>
      <c r="BX4" s="262"/>
      <c r="BY4" s="262"/>
      <c r="BZ4" s="262"/>
      <c r="CA4" s="262"/>
      <c r="CB4" s="262"/>
      <c r="CC4" s="262"/>
      <c r="CD4" s="262"/>
      <c r="CE4" s="262"/>
      <c r="CF4" s="262"/>
      <c r="CG4" s="262"/>
      <c r="CH4" s="262"/>
      <c r="CI4" s="262"/>
      <c r="CJ4" s="262"/>
      <c r="CK4" s="262"/>
      <c r="CL4" s="262"/>
      <c r="CM4" s="262"/>
      <c r="CN4" s="262"/>
      <c r="CO4" s="262"/>
      <c r="CP4" s="262"/>
      <c r="CQ4" s="262"/>
      <c r="CR4" s="262"/>
      <c r="CS4" s="262"/>
      <c r="CT4" s="262"/>
      <c r="CU4" s="262"/>
      <c r="CV4" s="262"/>
      <c r="CW4" s="262"/>
      <c r="CX4" s="262"/>
      <c r="CY4" s="262"/>
      <c r="CZ4" s="262"/>
      <c r="DA4" s="262"/>
      <c r="DB4" s="262"/>
      <c r="DC4" s="262"/>
      <c r="DD4" s="262"/>
      <c r="DE4" s="262"/>
      <c r="DF4" s="262"/>
      <c r="DG4" s="262"/>
      <c r="DH4" s="262"/>
      <c r="DI4" s="262"/>
      <c r="DJ4" s="262"/>
      <c r="DK4" s="262"/>
      <c r="DL4" s="262"/>
      <c r="DM4" s="262"/>
      <c r="DN4" s="262"/>
      <c r="DO4" s="262"/>
      <c r="DP4" s="262"/>
      <c r="DQ4" s="262"/>
      <c r="DR4" s="262"/>
      <c r="DS4" s="262"/>
      <c r="DT4" s="262"/>
      <c r="DU4" s="262"/>
      <c r="DV4" s="262"/>
      <c r="DW4" s="262"/>
      <c r="DX4" s="262"/>
      <c r="DY4" s="262"/>
      <c r="DZ4" s="262"/>
      <c r="EA4" s="262"/>
      <c r="EB4" s="262"/>
      <c r="EC4" s="262"/>
      <c r="ED4" s="262"/>
      <c r="EE4" s="262"/>
      <c r="EF4" s="262"/>
      <c r="EG4" s="262"/>
      <c r="EH4" s="262"/>
      <c r="EI4" s="262"/>
      <c r="EJ4" s="262"/>
      <c r="EK4" s="262"/>
      <c r="EL4" s="262"/>
      <c r="EM4" s="262"/>
      <c r="EN4" s="262"/>
      <c r="EO4" s="262"/>
      <c r="EP4" s="262"/>
      <c r="EQ4" s="262"/>
      <c r="ER4" s="262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E5" s="262"/>
      <c r="BF5" s="262"/>
      <c r="BG5" s="262"/>
      <c r="BH5" s="262"/>
      <c r="BI5" s="262"/>
      <c r="BJ5" s="262"/>
      <c r="BK5" s="262"/>
      <c r="BL5" s="262"/>
      <c r="BM5" s="262"/>
      <c r="BN5" s="262"/>
      <c r="BO5" s="262"/>
      <c r="BP5" s="262"/>
      <c r="BQ5" s="262"/>
      <c r="BR5" s="262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262"/>
      <c r="DH5" s="262"/>
      <c r="DI5" s="262"/>
      <c r="DJ5" s="262"/>
      <c r="DK5" s="262"/>
      <c r="DL5" s="262"/>
      <c r="DM5" s="262"/>
      <c r="DN5" s="262"/>
      <c r="DO5" s="262"/>
      <c r="DP5" s="262"/>
      <c r="DQ5" s="262"/>
      <c r="DR5" s="262"/>
      <c r="DS5" s="262"/>
      <c r="DT5" s="262"/>
      <c r="DU5" s="262"/>
      <c r="DV5" s="262"/>
      <c r="DW5" s="262"/>
      <c r="DX5" s="262"/>
      <c r="DY5" s="262"/>
      <c r="DZ5" s="262"/>
      <c r="EA5" s="262"/>
      <c r="EB5" s="262"/>
      <c r="EC5" s="262"/>
      <c r="ED5" s="262"/>
      <c r="EE5" s="262"/>
      <c r="EF5" s="262"/>
      <c r="EG5" s="262"/>
      <c r="EH5" s="262"/>
      <c r="EI5" s="262"/>
      <c r="EJ5" s="262"/>
      <c r="EK5" s="262"/>
      <c r="EL5" s="262"/>
      <c r="EM5" s="262"/>
      <c r="EN5" s="262"/>
      <c r="EO5" s="262"/>
      <c r="EP5" s="262"/>
      <c r="EQ5" s="262"/>
      <c r="ER5" s="262"/>
    </row>
    <row r="6" spans="1:1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262"/>
      <c r="AI6" s="262"/>
      <c r="AJ6" s="262"/>
      <c r="AK6" s="262"/>
      <c r="AL6" s="262"/>
      <c r="AM6" s="262"/>
      <c r="AN6" s="262"/>
      <c r="AO6" s="262"/>
      <c r="AP6" s="262"/>
      <c r="AQ6" s="262"/>
      <c r="AR6" s="262"/>
      <c r="AS6" s="262"/>
      <c r="AT6" s="262"/>
      <c r="AU6" s="262"/>
      <c r="AV6" s="262"/>
      <c r="AW6" s="262"/>
      <c r="AX6" s="262"/>
      <c r="AY6" s="262"/>
      <c r="AZ6" s="262"/>
      <c r="BA6" s="262"/>
      <c r="BB6" s="262"/>
      <c r="BC6" s="262"/>
      <c r="BD6" s="262"/>
      <c r="BE6" s="262"/>
      <c r="BF6" s="262"/>
      <c r="BG6" s="262"/>
      <c r="BH6" s="262"/>
      <c r="BI6" s="262"/>
      <c r="BJ6" s="262"/>
      <c r="BK6" s="262"/>
      <c r="BL6" s="262"/>
      <c r="BM6" s="262"/>
      <c r="BN6" s="262"/>
      <c r="BO6" s="262"/>
      <c r="BP6" s="262"/>
      <c r="BQ6" s="262"/>
      <c r="BR6" s="262"/>
      <c r="BS6" s="262"/>
      <c r="BT6" s="262"/>
      <c r="BU6" s="262"/>
      <c r="BV6" s="262"/>
      <c r="BW6" s="262"/>
      <c r="BX6" s="262"/>
      <c r="BY6" s="262"/>
      <c r="BZ6" s="262"/>
      <c r="CA6" s="262"/>
      <c r="CB6" s="262"/>
      <c r="CC6" s="262"/>
      <c r="CD6" s="262"/>
      <c r="CE6" s="262"/>
      <c r="CF6" s="262"/>
      <c r="CG6" s="262"/>
      <c r="CH6" s="262"/>
      <c r="CI6" s="262"/>
      <c r="CJ6" s="262"/>
      <c r="CK6" s="262"/>
      <c r="CL6" s="262"/>
      <c r="CM6" s="262"/>
      <c r="CN6" s="262"/>
      <c r="CO6" s="262"/>
      <c r="CP6" s="262"/>
      <c r="CQ6" s="262"/>
      <c r="CR6" s="262"/>
      <c r="CS6" s="262"/>
      <c r="CT6" s="262"/>
      <c r="CU6" s="262"/>
      <c r="CV6" s="262"/>
      <c r="CW6" s="262"/>
      <c r="CX6" s="262"/>
      <c r="CY6" s="262"/>
      <c r="CZ6" s="262"/>
      <c r="DA6" s="262"/>
      <c r="DB6" s="262"/>
      <c r="DC6" s="262"/>
      <c r="DD6" s="262"/>
      <c r="DE6" s="262"/>
      <c r="DF6" s="262"/>
      <c r="DG6" s="262"/>
      <c r="DH6" s="262"/>
      <c r="DI6" s="262"/>
      <c r="DJ6" s="262"/>
      <c r="DK6" s="262"/>
      <c r="DL6" s="262"/>
      <c r="DM6" s="262"/>
      <c r="DN6" s="262"/>
      <c r="DO6" s="262"/>
      <c r="DP6" s="262"/>
      <c r="DQ6" s="262"/>
      <c r="DR6" s="262"/>
      <c r="DS6" s="262"/>
      <c r="DT6" s="262"/>
      <c r="DU6" s="262"/>
      <c r="DV6" s="262"/>
      <c r="DW6" s="262"/>
      <c r="DX6" s="262"/>
      <c r="DY6" s="262"/>
      <c r="DZ6" s="262"/>
      <c r="EA6" s="262"/>
      <c r="EB6" s="262"/>
      <c r="EC6" s="262"/>
      <c r="ED6" s="262"/>
      <c r="EE6" s="262"/>
      <c r="EF6" s="262"/>
      <c r="EG6" s="262"/>
      <c r="EH6" s="262"/>
      <c r="EI6" s="262"/>
      <c r="EJ6" s="262"/>
      <c r="EK6" s="262"/>
      <c r="EL6" s="262"/>
      <c r="EM6" s="262"/>
      <c r="EN6" s="262"/>
      <c r="EO6" s="262"/>
      <c r="EP6" s="262"/>
      <c r="EQ6" s="262"/>
      <c r="ER6" s="262"/>
    </row>
    <row r="7" spans="1:148" ht="76" x14ac:dyDescent="0.2">
      <c r="A7" s="238" t="s">
        <v>41</v>
      </c>
      <c r="B7" s="107" t="s">
        <v>96</v>
      </c>
      <c r="C7" s="107" t="s">
        <v>97</v>
      </c>
      <c r="D7" s="108" t="s">
        <v>8</v>
      </c>
      <c r="E7" s="215" t="s">
        <v>179</v>
      </c>
      <c r="F7" s="215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5" t="s">
        <v>181</v>
      </c>
      <c r="T7" s="219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3" t="s">
        <v>184</v>
      </c>
      <c r="AA7" s="223" t="s">
        <v>185</v>
      </c>
      <c r="AB7" s="224" t="s">
        <v>69</v>
      </c>
      <c r="AC7" s="224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</row>
    <row r="8" spans="1:148" ht="20" customHeight="1" x14ac:dyDescent="0.2">
      <c r="A8" s="339" t="str">
        <f>'QLD Oct 2020'!D2</f>
        <v>APT Brisbane South</v>
      </c>
      <c r="B8" s="207" t="str">
        <f>'QLD Oct 2020'!F2</f>
        <v>AGL</v>
      </c>
      <c r="C8" s="239" t="str">
        <f>'QLD Oct 2020'!G2</f>
        <v>Business Essential Saver</v>
      </c>
      <c r="D8" s="242">
        <f>365*'QLD Oct 2020'!H2/100</f>
        <v>455.22136363636361</v>
      </c>
      <c r="E8" s="243">
        <f>IF('QLD Oct 2020'!AQ2=3,0.5,IF('QLD Oct 2020'!AQ2=2,0.33,0))</f>
        <v>0.5</v>
      </c>
      <c r="F8" s="243">
        <f>1-E8</f>
        <v>0.5</v>
      </c>
      <c r="G8" s="242">
        <f>IF('QLD Oct 2020'!K2="",($C$5*E8/'QLD Oct 2020'!AQ2*'QLD Oct 2020'!W2/100)*'QLD Oct 2020'!AQ2,IF($C$5*E8/'QLD Oct 2020'!AQ2&gt;='QLD Oct 2020'!L2,('QLD Oct 2020'!L2*'QLD Oct 2020'!W2/100)*'QLD Oct 2020'!AQ2,($C$5*E8/'QLD Oct 2020'!AQ2*'QLD Oct 2020'!W2/100)*'QLD Oct 2020'!AQ2))</f>
        <v>1213.6363636363635</v>
      </c>
      <c r="H8" s="242">
        <f>IF(AND('QLD Oct 2020'!L2&gt;0,'QLD Oct 2020'!M2&gt;0),IF($C$5*E8/'QLD Oct 2020'!AQ2&lt;'QLD Oct 2020'!L2,0,IF(($C$5*E8/'QLD Oct 2020'!AQ2-'QLD Oct 2020'!L2)&lt;=('QLD Oct 2020'!M2+'QLD Oct 2020'!L2),((($C$5*E8/'QLD Oct 2020'!AQ2-'QLD Oct 2020'!L2)*'QLD Oct 2020'!X2/100))*'QLD Oct 2020'!AQ2,((('QLD Oct 2020'!M2)*'QLD Oct 2020'!X2/100)*'QLD Oct 2020'!AQ2))),0)</f>
        <v>0</v>
      </c>
      <c r="I8" s="242">
        <f>IF(AND('QLD Oct 2020'!M2&gt;0,'QLD Oct 2020'!N2&gt;0),IF($C$5*E8/'QLD Oct 2020'!AQ2&lt;('QLD Oct 2020'!L2+'QLD Oct 2020'!M2),0,IF(($C$5*E8/'QLD Oct 2020'!AQ2-'QLD Oct 2020'!L2+'QLD Oct 2020'!M2)&lt;=('QLD Oct 2020'!L2+'QLD Oct 2020'!M2+'QLD Oct 2020'!N2),((($C$5*E8/'QLD Oct 2020'!AQ2-('QLD Oct 2020'!L2+'QLD Oct 2020'!M2))*'QLD Oct 2020'!Y2/100))*'QLD Oct 2020'!AQ2,('QLD Oct 2020'!N2*'QLD Oct 2020'!Y2/100)*'QLD Oct 2020'!AQ2)),0)</f>
        <v>0</v>
      </c>
      <c r="J8" s="242">
        <f>IF(AND('QLD Oct 2020'!N2&gt;0,'QLD Oct 2020'!O2&gt;0),IF($C$5*E8/'QLD Oct 2020'!AQ2&lt;('QLD Oct 2020'!L2+'QLD Oct 2020'!M2+'QLD Oct 2020'!N2),0,IF(($C$5*E8/'QLD Oct 2020'!AQ2-'QLD Oct 2020'!L2+'QLD Oct 2020'!M2+'QLD Oct 2020'!N2)&lt;=('QLD Oct 2020'!L2+'QLD Oct 2020'!M2+'QLD Oct 2020'!N2+'QLD Oct 2020'!O2),(($C$5*E8/'QLD Oct 2020'!AQ2-('QLD Oct 2020'!L2+'QLD Oct 2020'!M2+'QLD Oct 2020'!N2))*'QLD Oct 2020'!Z2/100)*'QLD Oct 2020'!AQ2,('QLD Oct 2020'!O2*'QLD Oct 2020'!Z2/100)*'QLD Oct 2020'!AQ2)),0)</f>
        <v>0</v>
      </c>
      <c r="K8" s="242">
        <f>IF(AND('QLD Oct 2020'!O2&gt;0,'QLD Oct 2020'!P2&gt;0),IF($C$5*E8/'QLD Oct 2020'!AQ2&lt;('QLD Oct 2020'!L2+'QLD Oct 2020'!M2+'QLD Oct 2020'!N2+'QLD Oct 2020'!O2),0,IF(($C$5*E8/'QLD Oct 2020'!AQ2-'QLD Oct 2020'!L2+'QLD Oct 2020'!M2+'QLD Oct 2020'!N2+'QLD Oct 2020'!O2)&lt;=('QLD Oct 2020'!L2+'QLD Oct 2020'!M2+'QLD Oct 2020'!N2+'QLD Oct 2020'!O2+'QLD Oct 2020'!P2),(($C$5*E8/'QLD Oct 2020'!AQ2-('QLD Oct 2020'!L2+'QLD Oct 2020'!M2+'QLD Oct 2020'!N2+'QLD Oct 2020'!O2))*'QLD Oct 2020'!AA2/100)*'QLD Oct 2020'!AQ2,('QLD Oct 2020'!P2*'QLD Oct 2020'!AA2/100)*'QLD Oct 2020'!AQ2)),0)</f>
        <v>0</v>
      </c>
      <c r="L8" s="242">
        <f>IF(AND('QLD Oct 2020'!P2&gt;0,'QLD Oct 2020'!O2&gt;0),IF(($C$5*E8/'QLD Oct 2020'!AQ2&lt;SUM('QLD Oct 2020'!L2:P2)),(0),($C$5*E8/'QLD Oct 2020'!AQ2-SUM('QLD Oct 2020'!L2:P2))*'QLD Oct 2020'!AB2/100)* 'QLD Oct 2020'!AQ2,IF(AND('QLD Oct 2020'!O2&gt;0,'QLD Oct 2020'!P2=""),IF(($C$5*E8/'QLD Oct 2020'!AQ2&lt; SUM('QLD Oct 2020'!L2:O2)),(0),($C$5*E8/'QLD Oct 2020'!AQ2-SUM('QLD Oct 2020'!L2:O2))*'QLD Oct 2020'!AA2/100)* 'QLD Oct 2020'!AQ2,IF(AND('QLD Oct 2020'!N2&gt;0,'QLD Oct 2020'!O2=""),IF(($C$5*E8/'QLD Oct 2020'!AQ2&lt; SUM('QLD Oct 2020'!L2:N2)),(0),($C$5*E8/'QLD Oct 2020'!AQ2-SUM('QLD Oct 2020'!L2:N2))*'QLD Oct 2020'!Z2/100)* 'QLD Oct 2020'!AQ2,IF(AND('QLD Oct 2020'!M2&gt;0,'QLD Oct 2020'!N2=""),IF(($C$5*E8/'QLD Oct 2020'!AQ2&lt;'QLD Oct 2020'!M2+'QLD Oct 2020'!L2),(0),(($C$5*E8/'QLD Oct 2020'!AQ2-('QLD Oct 2020'!M2+'QLD Oct 2020'!L2))*'QLD Oct 2020'!Y2/100))*'QLD Oct 2020'!AQ2,IF(AND('QLD Oct 2020'!L2&gt;0,'QLD Oct 2020'!M2=""&gt;0),IF(($C$5*E8/'QLD Oct 2020'!AQ2&lt;'QLD Oct 2020'!L2),(0),($C$5*E8/'QLD Oct 2020'!AQ2-'QLD Oct 2020'!L2)*'QLD Oct 2020'!X2/100)*'QLD Oct 2020'!AQ2,0)))))</f>
        <v>0</v>
      </c>
      <c r="M8" s="242">
        <f>IF('QLD Oct 2020'!K2="",($C$5*F8/'QLD Oct 2020'!AR2*'QLD Oct 2020'!AC2/100)*'QLD Oct 2020'!AR2,IF($C$5*F8/'QLD Oct 2020'!AR2&gt;='QLD Oct 2020'!L2,('QLD Oct 2020'!L2*'QLD Oct 2020'!AC2/100)*'QLD Oct 2020'!AR2,($C$5*F8/'QLD Oct 2020'!AR2*'QLD Oct 2020'!AC2/100)*'QLD Oct 2020'!AR2))</f>
        <v>1213.6363636363635</v>
      </c>
      <c r="N8" s="242">
        <f>IF(AND('QLD Oct 2020'!L2&gt;0,'QLD Oct 2020'!M2&gt;0),IF($C$5*F8/'QLD Oct 2020'!AR2&lt;'QLD Oct 2020'!L2,0,IF(($C$5*F8/'QLD Oct 2020'!AR2-'QLD Oct 2020'!L2)&lt;=('QLD Oct 2020'!M2+'QLD Oct 2020'!L2),((($C$5*F8/'QLD Oct 2020'!AR2-'QLD Oct 2020'!L2)*'QLD Oct 2020'!AD2/100))*'QLD Oct 2020'!AR2,((('QLD Oct 2020'!M2)*'QLD Oct 2020'!AD2/100)*'QLD Oct 2020'!AR2))),0)</f>
        <v>0</v>
      </c>
      <c r="O8" s="242">
        <f>IF(AND('QLD Oct 2020'!M2&gt;0,'QLD Oct 2020'!N2&gt;0),IF($C$5*F8/'QLD Oct 2020'!AR2&lt;('QLD Oct 2020'!L2+'QLD Oct 2020'!M2),0,IF(($C$5*F8/'QLD Oct 2020'!AR2-'QLD Oct 2020'!L2+'QLD Oct 2020'!M2)&lt;=('QLD Oct 2020'!L2+'QLD Oct 2020'!M2+'QLD Oct 2020'!N2),((($C$5*F8/'QLD Oct 2020'!AR2-('QLD Oct 2020'!L2+'QLD Oct 2020'!M2))*'QLD Oct 2020'!AE2/100))*'QLD Oct 2020'!AR2,('QLD Oct 2020'!N2*'QLD Oct 2020'!AE2/100)*'QLD Oct 2020'!AR2)),0)</f>
        <v>0</v>
      </c>
      <c r="P8" s="242">
        <f>IF(AND('QLD Oct 2020'!N2&gt;0,'QLD Oct 2020'!O2&gt;0),IF($C$5*F8/'QLD Oct 2020'!AR2&lt;('QLD Oct 2020'!L2+'QLD Oct 2020'!M2+'QLD Oct 2020'!N2),0,IF(($C$5*F8/'QLD Oct 2020'!AR2-'QLD Oct 2020'!L2+'QLD Oct 2020'!M2+'QLD Oct 2020'!N2)&lt;=('QLD Oct 2020'!L2+'QLD Oct 2020'!M2+'QLD Oct 2020'!N2+'QLD Oct 2020'!O2),(($C$5*F8/'QLD Oct 2020'!AR2-('QLD Oct 2020'!L2+'QLD Oct 2020'!M2+'QLD Oct 2020'!N2))*'QLD Oct 2020'!AF2/100)*'QLD Oct 2020'!AR2,('QLD Oct 2020'!O2*'QLD Oct 2020'!AF2/100)*'QLD Oct 2020'!AR2)),0)</f>
        <v>0</v>
      </c>
      <c r="Q8" s="242">
        <f>IF(AND('QLD Oct 2020'!P2&gt;0,'QLD Oct 2020'!P2&gt;0),IF($C$5*F8/'QLD Oct 2020'!AR2&lt;('QLD Oct 2020'!L2+'QLD Oct 2020'!M2+'QLD Oct 2020'!N2+'QLD Oct 2020'!O2),0,IF(($C$5*F8/'QLD Oct 2020'!AR2-'QLD Oct 2020'!L2+'QLD Oct 2020'!M2+'QLD Oct 2020'!N2+'QLD Oct 2020'!O2)&lt;=('QLD Oct 2020'!L2+'QLD Oct 2020'!M2+'QLD Oct 2020'!N2+'QLD Oct 2020'!O2+'QLD Oct 2020'!P2),(($C$5*F8/'QLD Oct 2020'!AR2-('QLD Oct 2020'!L2+'QLD Oct 2020'!M2+'QLD Oct 2020'!N2+'QLD Oct 2020'!O2))*'QLD Oct 2020'!AG2/100)*'QLD Oct 2020'!AR2,('QLD Oct 2020'!P2*'QLD Oct 2020'!AG2/100)*'QLD Oct 2020'!AR2)),0)</f>
        <v>0</v>
      </c>
      <c r="R8" s="242">
        <f>IF(AND('QLD Oct 2020'!P2&gt;0,'QLD Oct 2020'!O2&gt;0),IF(($C$5*F8/'QLD Oct 2020'!AR2&lt;SUM('QLD Oct 2020'!L2:P2)),(0),($C$5*F8/'QLD Oct 2020'!AR2-SUM('QLD Oct 2020'!L2:P2))*'QLD Oct 2020'!AB2/100)* 'QLD Oct 2020'!AR2,IF(AND('QLD Oct 2020'!O2&gt;0,'QLD Oct 2020'!P2=""),IF(($C$5*F8/'QLD Oct 2020'!AR2&lt; SUM('QLD Oct 2020'!L2:O2)),(0),($C$5*F8/'QLD Oct 2020'!AR2-SUM('QLD Oct 2020'!L2:O2))*'QLD Oct 2020'!AG2/100)* 'QLD Oct 2020'!AR2,IF(AND('QLD Oct 2020'!N2&gt;0,'QLD Oct 2020'!O2=""),IF(($C$5*F8/'QLD Oct 2020'!AR2&lt; SUM('QLD Oct 2020'!L2:N2)),(0),($C$5*F8/'QLD Oct 2020'!AR2-SUM('QLD Oct 2020'!L2:N2))*'QLD Oct 2020'!AF2/100)* 'QLD Oct 2020'!AR2,IF(AND('QLD Oct 2020'!M2&gt;0,'QLD Oct 2020'!N2=""),IF(($C$5*F8/'QLD Oct 2020'!AR2&lt;'QLD Oct 2020'!M2+'QLD Oct 2020'!L2),(0),(($C$5*F8/'QLD Oct 2020'!AR2-('QLD Oct 2020'!M2+'QLD Oct 2020'!L2))*'QLD Oct 2020'!AE2/100))*'QLD Oct 2020'!AR2,IF(AND('QLD Oct 2020'!L2&gt;0,'QLD Oct 2020'!M2=""&gt;0),IF(($C$5*F8/'QLD Oct 2020'!AR2&lt;'QLD Oct 2020'!L2),(0),($C$5*F8/'QLD Oct 2020'!AR2-'QLD Oct 2020'!L2)*'QLD Oct 2020'!AD2/100)*'QLD Oct 2020'!AR2,0)))))</f>
        <v>0</v>
      </c>
      <c r="S8" s="277">
        <f>SUM(G8:R8)</f>
        <v>2427.272727272727</v>
      </c>
      <c r="T8" s="244">
        <f>S8+D8</f>
        <v>2882.4940909090906</v>
      </c>
      <c r="U8" s="245">
        <f>T8*1.1</f>
        <v>3170.7435</v>
      </c>
      <c r="V8" s="246">
        <f>'QLD Oct 2020'!AT2</f>
        <v>0</v>
      </c>
      <c r="W8" s="246">
        <f>'QLD Oct 2020'!AU2</f>
        <v>0</v>
      </c>
      <c r="X8" s="246">
        <f>'QLD Oct 2020'!AV2</f>
        <v>0</v>
      </c>
      <c r="Y8" s="246">
        <f>'QLD Oct 2020'!AW2</f>
        <v>0</v>
      </c>
      <c r="Z8" s="247" t="str">
        <f>IF(SUM(V8:Y8)=0,"No discount",IF(V8&gt;0,"Guaranteed off bill",IF(W8&gt;0,"Guaranteed off usage",IF(X8&gt;0,"Pay-on-time off bill","Pay-on-time off usage"))))</f>
        <v>No discount</v>
      </c>
      <c r="AA8" s="247" t="str">
        <f>IF(OR(B8="Origin Energy",B8="Red Energy",B8="Powershop"),"Inclusive","Exclusive")</f>
        <v>Exclusive</v>
      </c>
      <c r="AB8" s="244">
        <f t="shared" ref="AB8:AB21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2882.4940909090906</v>
      </c>
      <c r="AC8" s="244">
        <f t="shared" ref="AC8:AC21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2882.4940909090906</v>
      </c>
      <c r="AD8" s="248">
        <f t="shared" ref="AD8:AE21" si="2">AB8*1.1</f>
        <v>3170.7435</v>
      </c>
      <c r="AE8" s="248">
        <f t="shared" si="2"/>
        <v>3170.7435</v>
      </c>
      <c r="AF8" s="273">
        <f>'QLD Oct 2020'!BF2</f>
        <v>0</v>
      </c>
      <c r="AG8" s="252" t="str">
        <f>'QLD Oct 2020'!BG2</f>
        <v>n</v>
      </c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2"/>
      <c r="BO8" s="262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2"/>
      <c r="CF8" s="262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2"/>
      <c r="CW8" s="262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</row>
    <row r="9" spans="1:148" ht="20" customHeight="1" x14ac:dyDescent="0.2">
      <c r="A9" s="345"/>
      <c r="B9" s="207" t="str">
        <f>'QLD Oct 2020'!F3</f>
        <v>Origin Energy</v>
      </c>
      <c r="C9" s="240" t="str">
        <f>'QLD Oct 2020'!G3</f>
        <v>Business Flexi</v>
      </c>
      <c r="D9" s="115">
        <f>365*'QLD Oct 2020'!H3/100</f>
        <v>386.56818181818181</v>
      </c>
      <c r="E9" s="216">
        <f>IF('QLD Oct 2020'!AQ3=3,0.5,IF('QLD Oct 2020'!AQ3=2,0.33,0))</f>
        <v>0.5</v>
      </c>
      <c r="F9" s="216">
        <f t="shared" ref="F9:F21" si="3">1-E9</f>
        <v>0.5</v>
      </c>
      <c r="G9" s="115">
        <f>IF('QLD Oct 2020'!K3="",($C$5*E9/'QLD Oct 2020'!AQ3*'QLD Oct 2020'!W3/100)*'QLD Oct 2020'!AQ3,IF($C$5*E9/'QLD Oct 2020'!AQ3&gt;='QLD Oct 2020'!L3,('QLD Oct 2020'!L3*'QLD Oct 2020'!W3/100)*'QLD Oct 2020'!AQ3,($C$5*E9/'QLD Oct 2020'!AQ3*'QLD Oct 2020'!W3/100)*'QLD Oct 2020'!AQ3))</f>
        <v>1427.2727272727273</v>
      </c>
      <c r="H9" s="115">
        <f>IF(AND('QLD Oct 2020'!L3&gt;0,'QLD Oct 2020'!M3&gt;0),IF($C$5*E9/'QLD Oct 2020'!AQ3&lt;'QLD Oct 2020'!L3,0,IF(($C$5*E9/'QLD Oct 2020'!AQ3-'QLD Oct 2020'!L3)&lt;=('QLD Oct 2020'!M3+'QLD Oct 2020'!L3),((($C$5*E9/'QLD Oct 2020'!AQ3-'QLD Oct 2020'!L3)*'QLD Oct 2020'!X3/100))*'QLD Oct 2020'!AQ3,((('QLD Oct 2020'!M3)*'QLD Oct 2020'!X3/100)*'QLD Oct 2020'!AQ3))),0)</f>
        <v>0</v>
      </c>
      <c r="I9" s="115">
        <f>IF(AND('QLD Oct 2020'!M3&gt;0,'QLD Oct 2020'!N3&gt;0),IF($C$5*E9/'QLD Oct 2020'!AQ3&lt;('QLD Oct 2020'!L3+'QLD Oct 2020'!M3),0,IF(($C$5*E9/'QLD Oct 2020'!AQ3-'QLD Oct 2020'!L3+'QLD Oct 2020'!M3)&lt;=('QLD Oct 2020'!L3+'QLD Oct 2020'!M3+'QLD Oct 2020'!N3),((($C$5*E9/'QLD Oct 2020'!AQ3-('QLD Oct 2020'!L3+'QLD Oct 2020'!M3))*'QLD Oct 2020'!Y3/100))*'QLD Oct 2020'!AQ3,('QLD Oct 2020'!N3*'QLD Oct 2020'!Y3/100)*'QLD Oct 2020'!AQ3)),0)</f>
        <v>0</v>
      </c>
      <c r="J9" s="115">
        <f>IF(AND('QLD Oct 2020'!N3&gt;0,'QLD Oct 2020'!O3&gt;0),IF($C$5*E9/'QLD Oct 2020'!AQ3&lt;('QLD Oct 2020'!L3+'QLD Oct 2020'!M3+'QLD Oct 2020'!N3),0,IF(($C$5*E9/'QLD Oct 2020'!AQ3-'QLD Oct 2020'!L3+'QLD Oct 2020'!M3+'QLD Oct 2020'!N3)&lt;=('QLD Oct 2020'!L3+'QLD Oct 2020'!M3+'QLD Oct 2020'!N3+'QLD Oct 2020'!O3),(($C$5*E9/'QLD Oct 2020'!AQ3-('QLD Oct 2020'!L3+'QLD Oct 2020'!M3+'QLD Oct 2020'!N3))*'QLD Oct 2020'!Z3/100)*'QLD Oct 2020'!AQ3,('QLD Oct 2020'!O3*'QLD Oct 2020'!Z3/100)*'QLD Oct 2020'!AQ3)),0)</f>
        <v>0</v>
      </c>
      <c r="K9" s="115">
        <f>IF(AND('QLD Oct 2020'!O3&gt;0,'QLD Oct 2020'!P3&gt;0),IF($C$5*E9/'QLD Oct 2020'!AQ3&lt;('QLD Oct 2020'!L3+'QLD Oct 2020'!M3+'QLD Oct 2020'!N3+'QLD Oct 2020'!O3),0,IF(($C$5*E9/'QLD Oct 2020'!AQ3-'QLD Oct 2020'!L3+'QLD Oct 2020'!M3+'QLD Oct 2020'!N3+'QLD Oct 2020'!O3)&lt;=('QLD Oct 2020'!L3+'QLD Oct 2020'!M3+'QLD Oct 2020'!N3+'QLD Oct 2020'!O3+'QLD Oct 2020'!P3),(($C$5*E9/'QLD Oct 2020'!AQ3-('QLD Oct 2020'!L3+'QLD Oct 2020'!M3+'QLD Oct 2020'!N3+'QLD Oct 2020'!O3))*'QLD Oct 2020'!AA3/100)*'QLD Oct 2020'!AQ3,('QLD Oct 2020'!P3*'QLD Oct 2020'!AA3/100)*'QLD Oct 2020'!AQ3)),0)</f>
        <v>0</v>
      </c>
      <c r="L9" s="115">
        <f>IF(AND('QLD Oct 2020'!P3&gt;0,'QLD Oct 2020'!O3&gt;0),IF(($C$5*E9/'QLD Oct 2020'!AQ3&lt;SUM('QLD Oct 2020'!L3:P3)),(0),($C$5*E9/'QLD Oct 2020'!AQ3-SUM('QLD Oct 2020'!L3:P3))*'QLD Oct 2020'!AB3/100)* 'QLD Oct 2020'!AQ3,IF(AND('QLD Oct 2020'!O3&gt;0,'QLD Oct 2020'!P3=""),IF(($C$5*E9/'QLD Oct 2020'!AQ3&lt; SUM('QLD Oct 2020'!L3:O3)),(0),($C$5*E9/'QLD Oct 2020'!AQ3-SUM('QLD Oct 2020'!L3:O3))*'QLD Oct 2020'!AA3/100)* 'QLD Oct 2020'!AQ3,IF(AND('QLD Oct 2020'!N3&gt;0,'QLD Oct 2020'!O3=""),IF(($C$5*E9/'QLD Oct 2020'!AQ3&lt; SUM('QLD Oct 2020'!L3:N3)),(0),($C$5*E9/'QLD Oct 2020'!AQ3-SUM('QLD Oct 2020'!L3:N3))*'QLD Oct 2020'!Z3/100)* 'QLD Oct 2020'!AQ3,IF(AND('QLD Oct 2020'!M3&gt;0,'QLD Oct 2020'!N3=""),IF(($C$5*E9/'QLD Oct 2020'!AQ3&lt;'QLD Oct 2020'!M3+'QLD Oct 2020'!L3),(0),(($C$5*E9/'QLD Oct 2020'!AQ3-('QLD Oct 2020'!M3+'QLD Oct 2020'!L3))*'QLD Oct 2020'!Y3/100))*'QLD Oct 2020'!AQ3,IF(AND('QLD Oct 2020'!L3&gt;0,'QLD Oct 2020'!M3=""&gt;0),IF(($C$5*E9/'QLD Oct 2020'!AQ3&lt;'QLD Oct 2020'!L3),(0),($C$5*E9/'QLD Oct 2020'!AQ3-'QLD Oct 2020'!L3)*'QLD Oct 2020'!X3/100)*'QLD Oct 2020'!AQ3,0)))))</f>
        <v>0</v>
      </c>
      <c r="M9" s="115">
        <f>IF('QLD Oct 2020'!K3="",($C$5*F9/'QLD Oct 2020'!AR3*'QLD Oct 2020'!AC3/100)*'QLD Oct 2020'!AR3,IF($C$5*F9/'QLD Oct 2020'!AR3&gt;='QLD Oct 2020'!L3,('QLD Oct 2020'!L3*'QLD Oct 2020'!AC3/100)*'QLD Oct 2020'!AR3,($C$5*F9/'QLD Oct 2020'!AR3*'QLD Oct 2020'!AC3/100)*'QLD Oct 2020'!AR3))</f>
        <v>1427.2727272727273</v>
      </c>
      <c r="N9" s="115">
        <f>IF(AND('QLD Oct 2020'!L3&gt;0,'QLD Oct 2020'!M3&gt;0),IF($C$5*F9/'QLD Oct 2020'!AR3&lt;'QLD Oct 2020'!L3,0,IF(($C$5*F9/'QLD Oct 2020'!AR3-'QLD Oct 2020'!L3)&lt;=('QLD Oct 2020'!M3+'QLD Oct 2020'!L3),((($C$5*F9/'QLD Oct 2020'!AR3-'QLD Oct 2020'!L3)*'QLD Oct 2020'!AD3/100))*'QLD Oct 2020'!AR3,((('QLD Oct 2020'!M3)*'QLD Oct 2020'!AD3/100)*'QLD Oct 2020'!AR3))),0)</f>
        <v>0</v>
      </c>
      <c r="O9" s="115">
        <f>IF(AND('QLD Oct 2020'!M3&gt;0,'QLD Oct 2020'!N3&gt;0),IF($C$5*F9/'QLD Oct 2020'!AR3&lt;('QLD Oct 2020'!L3+'QLD Oct 2020'!M3),0,IF(($C$5*F9/'QLD Oct 2020'!AR3-'QLD Oct 2020'!L3+'QLD Oct 2020'!M3)&lt;=('QLD Oct 2020'!L3+'QLD Oct 2020'!M3+'QLD Oct 2020'!N3),((($C$5*F9/'QLD Oct 2020'!AR3-('QLD Oct 2020'!L3+'QLD Oct 2020'!M3))*'QLD Oct 2020'!AE3/100))*'QLD Oct 2020'!AR3,('QLD Oct 2020'!N3*'QLD Oct 2020'!AE3/100)*'QLD Oct 2020'!AR3)),0)</f>
        <v>0</v>
      </c>
      <c r="P9" s="115">
        <f>IF(AND('QLD Oct 2020'!N3&gt;0,'QLD Oct 2020'!O3&gt;0),IF($C$5*F9/'QLD Oct 2020'!AR3&lt;('QLD Oct 2020'!L3+'QLD Oct 2020'!M3+'QLD Oct 2020'!N3),0,IF(($C$5*F9/'QLD Oct 2020'!AR3-'QLD Oct 2020'!L3+'QLD Oct 2020'!M3+'QLD Oct 2020'!N3)&lt;=('QLD Oct 2020'!L3+'QLD Oct 2020'!M3+'QLD Oct 2020'!N3+'QLD Oct 2020'!O3),(($C$5*F9/'QLD Oct 2020'!AR3-('QLD Oct 2020'!L3+'QLD Oct 2020'!M3+'QLD Oct 2020'!N3))*'QLD Oct 2020'!AF3/100)*'QLD Oct 2020'!AR3,('QLD Oct 2020'!O3*'QLD Oct 2020'!AF3/100)*'QLD Oct 2020'!AR3)),0)</f>
        <v>0</v>
      </c>
      <c r="Q9" s="115">
        <f>IF(AND('QLD Oct 2020'!P3&gt;0,'QLD Oct 2020'!P3&gt;0),IF($C$5*F9/'QLD Oct 2020'!AR3&lt;('QLD Oct 2020'!L3+'QLD Oct 2020'!M3+'QLD Oct 2020'!N3+'QLD Oct 2020'!O3),0,IF(($C$5*F9/'QLD Oct 2020'!AR3-'QLD Oct 2020'!L3+'QLD Oct 2020'!M3+'QLD Oct 2020'!N3+'QLD Oct 2020'!O3)&lt;=('QLD Oct 2020'!L3+'QLD Oct 2020'!M3+'QLD Oct 2020'!N3+'QLD Oct 2020'!O3+'QLD Oct 2020'!P3),(($C$5*F9/'QLD Oct 2020'!AR3-('QLD Oct 2020'!L3+'QLD Oct 2020'!M3+'QLD Oct 2020'!N3+'QLD Oct 2020'!O3))*'QLD Oct 2020'!AG3/100)*'QLD Oct 2020'!AR3,('QLD Oct 2020'!P3*'QLD Oct 2020'!AG3/100)*'QLD Oct 2020'!AR3)),0)</f>
        <v>0</v>
      </c>
      <c r="R9" s="115">
        <f>IF(AND('QLD Oct 2020'!P3&gt;0,'QLD Oct 2020'!O3&gt;0),IF(($C$5*F9/'QLD Oct 2020'!AR3&lt;SUM('QLD Oct 2020'!L3:P3)),(0),($C$5*F9/'QLD Oct 2020'!AR3-SUM('QLD Oct 2020'!L3:P3))*'QLD Oct 2020'!AB3/100)* 'QLD Oct 2020'!AR3,IF(AND('QLD Oct 2020'!O3&gt;0,'QLD Oct 2020'!P3=""),IF(($C$5*F9/'QLD Oct 2020'!AR3&lt; SUM('QLD Oct 2020'!L3:O3)),(0),($C$5*F9/'QLD Oct 2020'!AR3-SUM('QLD Oct 2020'!L3:O3))*'QLD Oct 2020'!AG3/100)* 'QLD Oct 2020'!AR3,IF(AND('QLD Oct 2020'!N3&gt;0,'QLD Oct 2020'!O3=""),IF(($C$5*F9/'QLD Oct 2020'!AR3&lt; SUM('QLD Oct 2020'!L3:N3)),(0),($C$5*F9/'QLD Oct 2020'!AR3-SUM('QLD Oct 2020'!L3:N3))*'QLD Oct 2020'!AF3/100)* 'QLD Oct 2020'!AR3,IF(AND('QLD Oct 2020'!M3&gt;0,'QLD Oct 2020'!N3=""),IF(($C$5*F9/'QLD Oct 2020'!AR3&lt;'QLD Oct 2020'!M3+'QLD Oct 2020'!L3),(0),(($C$5*F9/'QLD Oct 2020'!AR3-('QLD Oct 2020'!M3+'QLD Oct 2020'!L3))*'QLD Oct 2020'!AE3/100))*'QLD Oct 2020'!AR3,IF(AND('QLD Oct 2020'!L3&gt;0,'QLD Oct 2020'!M3=""&gt;0),IF(($C$5*F9/'QLD Oct 2020'!AR3&lt;'QLD Oct 2020'!L3),(0),($C$5*F9/'QLD Oct 2020'!AR3-'QLD Oct 2020'!L3)*'QLD Oct 2020'!AD3/100)*'QLD Oct 2020'!AR3,0)))))</f>
        <v>0</v>
      </c>
      <c r="S9" s="203">
        <f t="shared" ref="S9:S20" si="4">SUM(G9:R9)</f>
        <v>2854.5454545454545</v>
      </c>
      <c r="T9" s="220">
        <f t="shared" ref="T9:T21" si="5">S9+D9</f>
        <v>3241.1136363636365</v>
      </c>
      <c r="U9" s="118">
        <f t="shared" ref="U9:U21" si="6">T9*1.1</f>
        <v>3565.2250000000004</v>
      </c>
      <c r="V9" s="119">
        <f>'QLD Oct 2020'!AT3</f>
        <v>6</v>
      </c>
      <c r="W9" s="119">
        <f>'QLD Oct 2020'!AU3</f>
        <v>0</v>
      </c>
      <c r="X9" s="119">
        <f>'QLD Oct 2020'!AV3</f>
        <v>0</v>
      </c>
      <c r="Y9" s="119">
        <f>'QLD Oct 2020'!AW3</f>
        <v>0</v>
      </c>
      <c r="Z9" s="225" t="str">
        <f t="shared" ref="Z9:Z21" si="7">IF(SUM(V9:Y9)=0,"No discount",IF(V9&gt;0,"Guaranteed off bill",IF(W9&gt;0,"Guaranteed off usage",IF(X9&gt;0,"Pay-on-time off bill","Pay-on-time off usage"))))</f>
        <v>Guaranteed off bill</v>
      </c>
      <c r="AA9" s="225" t="str">
        <f t="shared" ref="AA9:AA21" si="8">IF(OR(B9="Origin Energy",B9="Red Energy",B9="Powershop"),"Inclusive","Exclusive")</f>
        <v>Inclusive</v>
      </c>
      <c r="AB9" s="220">
        <f t="shared" si="0"/>
        <v>3046.6468181818182</v>
      </c>
      <c r="AC9" s="220">
        <f t="shared" si="1"/>
        <v>3046.6468181818182</v>
      </c>
      <c r="AD9" s="196">
        <f t="shared" si="2"/>
        <v>3351.3115000000003</v>
      </c>
      <c r="AE9" s="196">
        <f t="shared" si="2"/>
        <v>3351.3115000000003</v>
      </c>
      <c r="AF9" s="274">
        <f>'QLD Oct 2020'!BF3</f>
        <v>12</v>
      </c>
      <c r="AG9" s="121" t="str">
        <f>'QLD Oct 2020'!BG3</f>
        <v>y</v>
      </c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</row>
    <row r="10" spans="1:148" s="269" customFormat="1" ht="20" customHeight="1" x14ac:dyDescent="0.2">
      <c r="A10" s="345"/>
      <c r="B10" s="207" t="str">
        <f>'QLD Oct 2020'!F4</f>
        <v>Red Energy</v>
      </c>
      <c r="C10" s="240" t="str">
        <f>'QLD Oct 2020'!G4</f>
        <v>Business Saver</v>
      </c>
      <c r="D10" s="115">
        <f>365*'QLD Oct 2020'!H4/100</f>
        <v>419.74999999999994</v>
      </c>
      <c r="E10" s="216">
        <f>IF('QLD Oct 2020'!AQ4=3,0.5,IF('QLD Oct 2020'!AQ4=2,0.33,0))</f>
        <v>0.5</v>
      </c>
      <c r="F10" s="216">
        <f t="shared" si="3"/>
        <v>0.5</v>
      </c>
      <c r="G10" s="115">
        <f>IF('QLD Oct 2020'!K4="",($C$5*E10/'QLD Oct 2020'!AQ4*'QLD Oct 2020'!W4/100)*'QLD Oct 2020'!AQ4,IF($C$5*E10/'QLD Oct 2020'!AQ4&gt;='QLD Oct 2020'!L4,('QLD Oct 2020'!L4*'QLD Oct 2020'!W4/100)*'QLD Oct 2020'!AQ4,($C$5*E10/'QLD Oct 2020'!AQ4*'QLD Oct 2020'!W4/100)*'QLD Oct 2020'!AQ4))</f>
        <v>1277.2727272727273</v>
      </c>
      <c r="H10" s="115">
        <f>IF(AND('QLD Oct 2020'!L4&gt;0,'QLD Oct 2020'!M4&gt;0),IF($C$5*E10/'QLD Oct 2020'!AQ4&lt;'QLD Oct 2020'!L4,0,IF(($C$5*E10/'QLD Oct 2020'!AQ4-'QLD Oct 2020'!L4)&lt;=('QLD Oct 2020'!M4+'QLD Oct 2020'!L4),((($C$5*E10/'QLD Oct 2020'!AQ4-'QLD Oct 2020'!L4)*'QLD Oct 2020'!X4/100))*'QLD Oct 2020'!AQ4,((('QLD Oct 2020'!M4)*'QLD Oct 2020'!X4/100)*'QLD Oct 2020'!AQ4))),0)</f>
        <v>0</v>
      </c>
      <c r="I10" s="115">
        <f>IF(AND('QLD Oct 2020'!M4&gt;0,'QLD Oct 2020'!N4&gt;0),IF($C$5*E10/'QLD Oct 2020'!AQ4&lt;('QLD Oct 2020'!L4+'QLD Oct 2020'!M4),0,IF(($C$5*E10/'QLD Oct 2020'!AQ4-'QLD Oct 2020'!L4+'QLD Oct 2020'!M4)&lt;=('QLD Oct 2020'!L4+'QLD Oct 2020'!M4+'QLD Oct 2020'!N4),((($C$5*E10/'QLD Oct 2020'!AQ4-('QLD Oct 2020'!L4+'QLD Oct 2020'!M4))*'QLD Oct 2020'!Y4/100))*'QLD Oct 2020'!AQ4,('QLD Oct 2020'!N4*'QLD Oct 2020'!Y4/100)*'QLD Oct 2020'!AQ4)),0)</f>
        <v>0</v>
      </c>
      <c r="J10" s="115">
        <f>IF(AND('QLD Oct 2020'!N4&gt;0,'QLD Oct 2020'!O4&gt;0),IF($C$5*E10/'QLD Oct 2020'!AQ4&lt;('QLD Oct 2020'!L4+'QLD Oct 2020'!M4+'QLD Oct 2020'!N4),0,IF(($C$5*E10/'QLD Oct 2020'!AQ4-'QLD Oct 2020'!L4+'QLD Oct 2020'!M4+'QLD Oct 2020'!N4)&lt;=('QLD Oct 2020'!L4+'QLD Oct 2020'!M4+'QLD Oct 2020'!N4+'QLD Oct 2020'!O4),(($C$5*E10/'QLD Oct 2020'!AQ4-('QLD Oct 2020'!L4+'QLD Oct 2020'!M4+'QLD Oct 2020'!N4))*'QLD Oct 2020'!Z4/100)*'QLD Oct 2020'!AQ4,('QLD Oct 2020'!O4*'QLD Oct 2020'!Z4/100)*'QLD Oct 2020'!AQ4)),0)</f>
        <v>0</v>
      </c>
      <c r="K10" s="115">
        <f>IF(AND('QLD Oct 2020'!O4&gt;0,'QLD Oct 2020'!P4&gt;0),IF($C$5*E10/'QLD Oct 2020'!AQ4&lt;('QLD Oct 2020'!L4+'QLD Oct 2020'!M4+'QLD Oct 2020'!N4+'QLD Oct 2020'!O4),0,IF(($C$5*E10/'QLD Oct 2020'!AQ4-'QLD Oct 2020'!L4+'QLD Oct 2020'!M4+'QLD Oct 2020'!N4+'QLD Oct 2020'!O4)&lt;=('QLD Oct 2020'!L4+'QLD Oct 2020'!M4+'QLD Oct 2020'!N4+'QLD Oct 2020'!O4+'QLD Oct 2020'!P4),(($C$5*E10/'QLD Oct 2020'!AQ4-('QLD Oct 2020'!L4+'QLD Oct 2020'!M4+'QLD Oct 2020'!N4+'QLD Oct 2020'!O4))*'QLD Oct 2020'!AA4/100)*'QLD Oct 2020'!AQ4,('QLD Oct 2020'!P4*'QLD Oct 2020'!AA4/100)*'QLD Oct 2020'!AQ4)),0)</f>
        <v>0</v>
      </c>
      <c r="L10" s="115">
        <f>IF(AND('QLD Oct 2020'!P4&gt;0,'QLD Oct 2020'!O4&gt;0),IF(($C$5*E10/'QLD Oct 2020'!AQ4&lt;SUM('QLD Oct 2020'!L4:P4)),(0),($C$5*E10/'QLD Oct 2020'!AQ4-SUM('QLD Oct 2020'!L4:P4))*'QLD Oct 2020'!AB4/100)* 'QLD Oct 2020'!AQ4,IF(AND('QLD Oct 2020'!O4&gt;0,'QLD Oct 2020'!P4=""),IF(($C$5*E10/'QLD Oct 2020'!AQ4&lt; SUM('QLD Oct 2020'!L4:O4)),(0),($C$5*E10/'QLD Oct 2020'!AQ4-SUM('QLD Oct 2020'!L4:O4))*'QLD Oct 2020'!AA4/100)* 'QLD Oct 2020'!AQ4,IF(AND('QLD Oct 2020'!N4&gt;0,'QLD Oct 2020'!O4=""),IF(($C$5*E10/'QLD Oct 2020'!AQ4&lt; SUM('QLD Oct 2020'!L4:N4)),(0),($C$5*E10/'QLD Oct 2020'!AQ4-SUM('QLD Oct 2020'!L4:N4))*'QLD Oct 2020'!Z4/100)* 'QLD Oct 2020'!AQ4,IF(AND('QLD Oct 2020'!M4&gt;0,'QLD Oct 2020'!N4=""),IF(($C$5*E10/'QLD Oct 2020'!AQ4&lt;'QLD Oct 2020'!M4+'QLD Oct 2020'!L4),(0),(($C$5*E10/'QLD Oct 2020'!AQ4-('QLD Oct 2020'!M4+'QLD Oct 2020'!L4))*'QLD Oct 2020'!Y4/100))*'QLD Oct 2020'!AQ4,IF(AND('QLD Oct 2020'!L4&gt;0,'QLD Oct 2020'!M4=""&gt;0),IF(($C$5*E10/'QLD Oct 2020'!AQ4&lt;'QLD Oct 2020'!L4),(0),($C$5*E10/'QLD Oct 2020'!AQ4-'QLD Oct 2020'!L4)*'QLD Oct 2020'!X4/100)*'QLD Oct 2020'!AQ4,0)))))</f>
        <v>0</v>
      </c>
      <c r="M10" s="115">
        <f>IF('QLD Oct 2020'!K4="",($C$5*F10/'QLD Oct 2020'!AR4*'QLD Oct 2020'!AC4/100)*'QLD Oct 2020'!AR4,IF($C$5*F10/'QLD Oct 2020'!AR4&gt;='QLD Oct 2020'!L4,('QLD Oct 2020'!L4*'QLD Oct 2020'!AC4/100)*'QLD Oct 2020'!AR4,($C$5*F10/'QLD Oct 2020'!AR4*'QLD Oct 2020'!AC4/100)*'QLD Oct 2020'!AR4))</f>
        <v>1277.2727272727273</v>
      </c>
      <c r="N10" s="115">
        <f>IF(AND('QLD Oct 2020'!L4&gt;0,'QLD Oct 2020'!M4&gt;0),IF($C$5*F10/'QLD Oct 2020'!AR4&lt;'QLD Oct 2020'!L4,0,IF(($C$5*F10/'QLD Oct 2020'!AR4-'QLD Oct 2020'!L4)&lt;=('QLD Oct 2020'!M4+'QLD Oct 2020'!L4),((($C$5*F10/'QLD Oct 2020'!AR4-'QLD Oct 2020'!L4)*'QLD Oct 2020'!AD4/100))*'QLD Oct 2020'!AR4,((('QLD Oct 2020'!M4)*'QLD Oct 2020'!AD4/100)*'QLD Oct 2020'!AR4))),0)</f>
        <v>0</v>
      </c>
      <c r="O10" s="115">
        <f>IF(AND('QLD Oct 2020'!M4&gt;0,'QLD Oct 2020'!N4&gt;0),IF($C$5*F10/'QLD Oct 2020'!AR4&lt;('QLD Oct 2020'!L4+'QLD Oct 2020'!M4),0,IF(($C$5*F10/'QLD Oct 2020'!AR4-'QLD Oct 2020'!L4+'QLD Oct 2020'!M4)&lt;=('QLD Oct 2020'!L4+'QLD Oct 2020'!M4+'QLD Oct 2020'!N4),((($C$5*F10/'QLD Oct 2020'!AR4-('QLD Oct 2020'!L4+'QLD Oct 2020'!M4))*'QLD Oct 2020'!AE4/100))*'QLD Oct 2020'!AR4,('QLD Oct 2020'!N4*'QLD Oct 2020'!AE4/100)*'QLD Oct 2020'!AR4)),0)</f>
        <v>0</v>
      </c>
      <c r="P10" s="115">
        <f>IF(AND('QLD Oct 2020'!N4&gt;0,'QLD Oct 2020'!O4&gt;0),IF($C$5*F10/'QLD Oct 2020'!AR4&lt;('QLD Oct 2020'!L4+'QLD Oct 2020'!M4+'QLD Oct 2020'!N4),0,IF(($C$5*F10/'QLD Oct 2020'!AR4-'QLD Oct 2020'!L4+'QLD Oct 2020'!M4+'QLD Oct 2020'!N4)&lt;=('QLD Oct 2020'!L4+'QLD Oct 2020'!M4+'QLD Oct 2020'!N4+'QLD Oct 2020'!O4),(($C$5*F10/'QLD Oct 2020'!AR4-('QLD Oct 2020'!L4+'QLD Oct 2020'!M4+'QLD Oct 2020'!N4))*'QLD Oct 2020'!AF4/100)*'QLD Oct 2020'!AR4,('QLD Oct 2020'!O4*'QLD Oct 2020'!AF4/100)*'QLD Oct 2020'!AR4)),0)</f>
        <v>0</v>
      </c>
      <c r="Q10" s="115">
        <f>IF(AND('QLD Oct 2020'!P4&gt;0,'QLD Oct 2020'!P4&gt;0),IF($C$5*F10/'QLD Oct 2020'!AR4&lt;('QLD Oct 2020'!L4+'QLD Oct 2020'!M4+'QLD Oct 2020'!N4+'QLD Oct 2020'!O4),0,IF(($C$5*F10/'QLD Oct 2020'!AR4-'QLD Oct 2020'!L4+'QLD Oct 2020'!M4+'QLD Oct 2020'!N4+'QLD Oct 2020'!O4)&lt;=('QLD Oct 2020'!L4+'QLD Oct 2020'!M4+'QLD Oct 2020'!N4+'QLD Oct 2020'!O4+'QLD Oct 2020'!P4),(($C$5*F10/'QLD Oct 2020'!AR4-('QLD Oct 2020'!L4+'QLD Oct 2020'!M4+'QLD Oct 2020'!N4+'QLD Oct 2020'!O4))*'QLD Oct 2020'!AG4/100)*'QLD Oct 2020'!AR4,('QLD Oct 2020'!P4*'QLD Oct 2020'!AG4/100)*'QLD Oct 2020'!AR4)),0)</f>
        <v>0</v>
      </c>
      <c r="R10" s="115">
        <f>IF(AND('QLD Oct 2020'!P4&gt;0,'QLD Oct 2020'!O4&gt;0),IF(($C$5*F10/'QLD Oct 2020'!AR4&lt;SUM('QLD Oct 2020'!L4:P4)),(0),($C$5*F10/'QLD Oct 2020'!AR4-SUM('QLD Oct 2020'!L4:P4))*'QLD Oct 2020'!AB4/100)* 'QLD Oct 2020'!AR4,IF(AND('QLD Oct 2020'!O4&gt;0,'QLD Oct 2020'!P4=""),IF(($C$5*F10/'QLD Oct 2020'!AR4&lt; SUM('QLD Oct 2020'!L4:O4)),(0),($C$5*F10/'QLD Oct 2020'!AR4-SUM('QLD Oct 2020'!L4:O4))*'QLD Oct 2020'!AG4/100)* 'QLD Oct 2020'!AR4,IF(AND('QLD Oct 2020'!N4&gt;0,'QLD Oct 2020'!O4=""),IF(($C$5*F10/'QLD Oct 2020'!AR4&lt; SUM('QLD Oct 2020'!L4:N4)),(0),($C$5*F10/'QLD Oct 2020'!AR4-SUM('QLD Oct 2020'!L4:N4))*'QLD Oct 2020'!AF4/100)* 'QLD Oct 2020'!AR4,IF(AND('QLD Oct 2020'!M4&gt;0,'QLD Oct 2020'!N4=""),IF(($C$5*F10/'QLD Oct 2020'!AR4&lt;'QLD Oct 2020'!M4+'QLD Oct 2020'!L4),(0),(($C$5*F10/'QLD Oct 2020'!AR4-('QLD Oct 2020'!M4+'QLD Oct 2020'!L4))*'QLD Oct 2020'!AE4/100))*'QLD Oct 2020'!AR4,IF(AND('QLD Oct 2020'!L4&gt;0,'QLD Oct 2020'!M4=""&gt;0),IF(($C$5*F10/'QLD Oct 2020'!AR4&lt;'QLD Oct 2020'!L4),(0),($C$5*F10/'QLD Oct 2020'!AR4-'QLD Oct 2020'!L4)*'QLD Oct 2020'!AD4/100)*'QLD Oct 2020'!AR4,0)))))</f>
        <v>0</v>
      </c>
      <c r="S10" s="203">
        <f t="shared" si="4"/>
        <v>2554.5454545454545</v>
      </c>
      <c r="T10" s="220">
        <f t="shared" si="5"/>
        <v>2974.2954545454545</v>
      </c>
      <c r="U10" s="118">
        <f t="shared" si="6"/>
        <v>3271.7250000000004</v>
      </c>
      <c r="V10" s="119">
        <f>'QLD Oct 2020'!AT4</f>
        <v>0</v>
      </c>
      <c r="W10" s="119">
        <f>'QLD Oct 2020'!AU4</f>
        <v>0</v>
      </c>
      <c r="X10" s="119">
        <f>'QLD Oct 2020'!AV4</f>
        <v>0</v>
      </c>
      <c r="Y10" s="119">
        <f>'QLD Oct 2020'!AW4</f>
        <v>0</v>
      </c>
      <c r="Z10" s="225" t="str">
        <f t="shared" si="7"/>
        <v>No discount</v>
      </c>
      <c r="AA10" s="225" t="str">
        <f t="shared" si="8"/>
        <v>Inclusive</v>
      </c>
      <c r="AB10" s="220">
        <f t="shared" si="0"/>
        <v>2974.2954545454545</v>
      </c>
      <c r="AC10" s="220">
        <f t="shared" si="1"/>
        <v>2974.2954545454545</v>
      </c>
      <c r="AD10" s="196">
        <f t="shared" si="2"/>
        <v>3271.7250000000004</v>
      </c>
      <c r="AE10" s="196">
        <f t="shared" si="2"/>
        <v>3271.7250000000004</v>
      </c>
      <c r="AF10" s="274">
        <f>'QLD Oct 2020'!BF4</f>
        <v>0</v>
      </c>
      <c r="AG10" s="121" t="str">
        <f>'QLD Oct 2020'!BG4</f>
        <v>n</v>
      </c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</row>
    <row r="11" spans="1:148" s="269" customFormat="1" ht="20" customHeight="1" x14ac:dyDescent="0.2">
      <c r="A11" s="345"/>
      <c r="B11" s="207" t="str">
        <f>'QLD Oct 2020'!F5</f>
        <v>Covau</v>
      </c>
      <c r="C11" s="240" t="str">
        <f>'QLD Oct 2020'!G5</f>
        <v>Freedom</v>
      </c>
      <c r="D11" s="115">
        <f>365*'QLD Oct 2020'!H5/100</f>
        <v>419.75</v>
      </c>
      <c r="E11" s="216">
        <f>IF('QLD Oct 2020'!AQ5=3,0.5,IF('QLD Oct 2020'!AQ5=2,0.33,0))</f>
        <v>0.5</v>
      </c>
      <c r="F11" s="216">
        <f t="shared" ref="F11" si="9">1-E11</f>
        <v>0.5</v>
      </c>
      <c r="G11" s="115">
        <f>IF('QLD Oct 2020'!K5="",($C$5*E11/'QLD Oct 2020'!AQ5*'QLD Oct 2020'!W5/100)*'QLD Oct 2020'!AQ5,IF($C$5*E11/'QLD Oct 2020'!AQ5&gt;='QLD Oct 2020'!L5,('QLD Oct 2020'!L5*'QLD Oct 2020'!W5/100)*'QLD Oct 2020'!AQ5,($C$5*E11/'QLD Oct 2020'!AQ5*'QLD Oct 2020'!W5/100)*'QLD Oct 2020'!AQ5))</f>
        <v>1468.181818181818</v>
      </c>
      <c r="H11" s="115">
        <f>IF(AND('QLD Oct 2020'!L5&gt;0,'QLD Oct 2020'!M5&gt;0),IF($C$5*E11/'QLD Oct 2020'!AQ5&lt;'QLD Oct 2020'!L5,0,IF(($C$5*E11/'QLD Oct 2020'!AQ5-'QLD Oct 2020'!L5)&lt;=('QLD Oct 2020'!M5+'QLD Oct 2020'!L5),((($C$5*E11/'QLD Oct 2020'!AQ5-'QLD Oct 2020'!L5)*'QLD Oct 2020'!X5/100))*'QLD Oct 2020'!AQ5,((('QLD Oct 2020'!M5)*'QLD Oct 2020'!X5/100)*'QLD Oct 2020'!AQ5))),0)</f>
        <v>0</v>
      </c>
      <c r="I11" s="115">
        <f>IF(AND('QLD Oct 2020'!M5&gt;0,'QLD Oct 2020'!N5&gt;0),IF($C$5*E11/'QLD Oct 2020'!AQ5&lt;('QLD Oct 2020'!L5+'QLD Oct 2020'!M5),0,IF(($C$5*E11/'QLD Oct 2020'!AQ5-'QLD Oct 2020'!L5+'QLD Oct 2020'!M5)&lt;=('QLD Oct 2020'!L5+'QLD Oct 2020'!M5+'QLD Oct 2020'!N5),((($C$5*E11/'QLD Oct 2020'!AQ5-('QLD Oct 2020'!L5+'QLD Oct 2020'!M5))*'QLD Oct 2020'!Y5/100))*'QLD Oct 2020'!AQ5,('QLD Oct 2020'!N5*'QLD Oct 2020'!Y5/100)*'QLD Oct 2020'!AQ5)),0)</f>
        <v>0</v>
      </c>
      <c r="J11" s="115">
        <f>IF(AND('QLD Oct 2020'!N5&gt;0,'QLD Oct 2020'!O5&gt;0),IF($C$5*E11/'QLD Oct 2020'!AQ5&lt;('QLD Oct 2020'!L5+'QLD Oct 2020'!M5+'QLD Oct 2020'!N5),0,IF(($C$5*E11/'QLD Oct 2020'!AQ5-'QLD Oct 2020'!L5+'QLD Oct 2020'!M5+'QLD Oct 2020'!N5)&lt;=('QLD Oct 2020'!L5+'QLD Oct 2020'!M5+'QLD Oct 2020'!N5+'QLD Oct 2020'!O5),(($C$5*E11/'QLD Oct 2020'!AQ5-('QLD Oct 2020'!L5+'QLD Oct 2020'!M5+'QLD Oct 2020'!N5))*'QLD Oct 2020'!Z5/100)*'QLD Oct 2020'!AQ5,('QLD Oct 2020'!O5*'QLD Oct 2020'!Z5/100)*'QLD Oct 2020'!AQ5)),0)</f>
        <v>0</v>
      </c>
      <c r="K11" s="115">
        <f>IF(AND('QLD Oct 2020'!O5&gt;0,'QLD Oct 2020'!P5&gt;0),IF($C$5*E11/'QLD Oct 2020'!AQ5&lt;('QLD Oct 2020'!L5+'QLD Oct 2020'!M5+'QLD Oct 2020'!N5+'QLD Oct 2020'!O5),0,IF(($C$5*E11/'QLD Oct 2020'!AQ5-'QLD Oct 2020'!L5+'QLD Oct 2020'!M5+'QLD Oct 2020'!N5+'QLD Oct 2020'!O5)&lt;=('QLD Oct 2020'!L5+'QLD Oct 2020'!M5+'QLD Oct 2020'!N5+'QLD Oct 2020'!O5+'QLD Oct 2020'!P5),(($C$5*E11/'QLD Oct 2020'!AQ5-('QLD Oct 2020'!L5+'QLD Oct 2020'!M5+'QLD Oct 2020'!N5+'QLD Oct 2020'!O5))*'QLD Oct 2020'!AA5/100)*'QLD Oct 2020'!AQ5,('QLD Oct 2020'!P5*'QLD Oct 2020'!AA5/100)*'QLD Oct 2020'!AQ5)),0)</f>
        <v>0</v>
      </c>
      <c r="L11" s="115">
        <f>IF(AND('QLD Oct 2020'!P5&gt;0,'QLD Oct 2020'!O5&gt;0),IF(($C$5*E11/'QLD Oct 2020'!AQ5&lt;SUM('QLD Oct 2020'!L5:P5)),(0),($C$5*E11/'QLD Oct 2020'!AQ5-SUM('QLD Oct 2020'!L5:P5))*'QLD Oct 2020'!AB5/100)* 'QLD Oct 2020'!AQ5,IF(AND('QLD Oct 2020'!O5&gt;0,'QLD Oct 2020'!P5=""),IF(($C$5*E11/'QLD Oct 2020'!AQ5&lt; SUM('QLD Oct 2020'!L5:O5)),(0),($C$5*E11/'QLD Oct 2020'!AQ5-SUM('QLD Oct 2020'!L5:O5))*'QLD Oct 2020'!AA5/100)* 'QLD Oct 2020'!AQ5,IF(AND('QLD Oct 2020'!N5&gt;0,'QLD Oct 2020'!O5=""),IF(($C$5*E11/'QLD Oct 2020'!AQ5&lt; SUM('QLD Oct 2020'!L5:N5)),(0),($C$5*E11/'QLD Oct 2020'!AQ5-SUM('QLD Oct 2020'!L5:N5))*'QLD Oct 2020'!Z5/100)* 'QLD Oct 2020'!AQ5,IF(AND('QLD Oct 2020'!M5&gt;0,'QLD Oct 2020'!N5=""),IF(($C$5*E11/'QLD Oct 2020'!AQ5&lt;'QLD Oct 2020'!M5+'QLD Oct 2020'!L5),(0),(($C$5*E11/'QLD Oct 2020'!AQ5-('QLD Oct 2020'!M5+'QLD Oct 2020'!L5))*'QLD Oct 2020'!Y5/100))*'QLD Oct 2020'!AQ5,IF(AND('QLD Oct 2020'!L5&gt;0,'QLD Oct 2020'!M5=""&gt;0),IF(($C$5*E11/'QLD Oct 2020'!AQ5&lt;'QLD Oct 2020'!L5),(0),($C$5*E11/'QLD Oct 2020'!AQ5-'QLD Oct 2020'!L5)*'QLD Oct 2020'!X5/100)*'QLD Oct 2020'!AQ5,0)))))</f>
        <v>0</v>
      </c>
      <c r="M11" s="115">
        <f>IF('QLD Oct 2020'!K5="",($C$5*F11/'QLD Oct 2020'!AR5*'QLD Oct 2020'!AC5/100)*'QLD Oct 2020'!AR5,IF($C$5*F11/'QLD Oct 2020'!AR5&gt;='QLD Oct 2020'!L5,('QLD Oct 2020'!L5*'QLD Oct 2020'!AC5/100)*'QLD Oct 2020'!AR5,($C$5*F11/'QLD Oct 2020'!AR5*'QLD Oct 2020'!AC5/100)*'QLD Oct 2020'!AR5))</f>
        <v>1468.181818181818</v>
      </c>
      <c r="N11" s="115">
        <f>IF(AND('QLD Oct 2020'!L5&gt;0,'QLD Oct 2020'!M5&gt;0),IF($C$5*F11/'QLD Oct 2020'!AR5&lt;'QLD Oct 2020'!L5,0,IF(($C$5*F11/'QLD Oct 2020'!AR5-'QLD Oct 2020'!L5)&lt;=('QLD Oct 2020'!M5+'QLD Oct 2020'!L5),((($C$5*F11/'QLD Oct 2020'!AR5-'QLD Oct 2020'!L5)*'QLD Oct 2020'!AD5/100))*'QLD Oct 2020'!AR5,((('QLD Oct 2020'!M5)*'QLD Oct 2020'!AD5/100)*'QLD Oct 2020'!AR5))),0)</f>
        <v>0</v>
      </c>
      <c r="O11" s="115">
        <f>IF(AND('QLD Oct 2020'!M5&gt;0,'QLD Oct 2020'!N5&gt;0),IF($C$5*F11/'QLD Oct 2020'!AR5&lt;('QLD Oct 2020'!L5+'QLD Oct 2020'!M5),0,IF(($C$5*F11/'QLD Oct 2020'!AR5-'QLD Oct 2020'!L5+'QLD Oct 2020'!M5)&lt;=('QLD Oct 2020'!L5+'QLD Oct 2020'!M5+'QLD Oct 2020'!N5),((($C$5*F11/'QLD Oct 2020'!AR5-('QLD Oct 2020'!L5+'QLD Oct 2020'!M5))*'QLD Oct 2020'!AE5/100))*'QLD Oct 2020'!AR5,('QLD Oct 2020'!N5*'QLD Oct 2020'!AE5/100)*'QLD Oct 2020'!AR5)),0)</f>
        <v>0</v>
      </c>
      <c r="P11" s="115">
        <f>IF(AND('QLD Oct 2020'!N5&gt;0,'QLD Oct 2020'!O5&gt;0),IF($C$5*F11/'QLD Oct 2020'!AR5&lt;('QLD Oct 2020'!L5+'QLD Oct 2020'!M5+'QLD Oct 2020'!N5),0,IF(($C$5*F11/'QLD Oct 2020'!AR5-'QLD Oct 2020'!L5+'QLD Oct 2020'!M5+'QLD Oct 2020'!N5)&lt;=('QLD Oct 2020'!L5+'QLD Oct 2020'!M5+'QLD Oct 2020'!N5+'QLD Oct 2020'!O5),(($C$5*F11/'QLD Oct 2020'!AR5-('QLD Oct 2020'!L5+'QLD Oct 2020'!M5+'QLD Oct 2020'!N5))*'QLD Oct 2020'!AF5/100)*'QLD Oct 2020'!AR5,('QLD Oct 2020'!O5*'QLD Oct 2020'!AF5/100)*'QLD Oct 2020'!AR5)),0)</f>
        <v>0</v>
      </c>
      <c r="Q11" s="115">
        <f>IF(AND('QLD Oct 2020'!P5&gt;0,'QLD Oct 2020'!P5&gt;0),IF($C$5*F11/'QLD Oct 2020'!AR5&lt;('QLD Oct 2020'!L5+'QLD Oct 2020'!M5+'QLD Oct 2020'!N5+'QLD Oct 2020'!O5),0,IF(($C$5*F11/'QLD Oct 2020'!AR5-'QLD Oct 2020'!L5+'QLD Oct 2020'!M5+'QLD Oct 2020'!N5+'QLD Oct 2020'!O5)&lt;=('QLD Oct 2020'!L5+'QLD Oct 2020'!M5+'QLD Oct 2020'!N5+'QLD Oct 2020'!O5+'QLD Oct 2020'!P5),(($C$5*F11/'QLD Oct 2020'!AR5-('QLD Oct 2020'!L5+'QLD Oct 2020'!M5+'QLD Oct 2020'!N5+'QLD Oct 2020'!O5))*'QLD Oct 2020'!AG5/100)*'QLD Oct 2020'!AR5,('QLD Oct 2020'!P5*'QLD Oct 2020'!AG5/100)*'QLD Oct 2020'!AR5)),0)</f>
        <v>0</v>
      </c>
      <c r="R11" s="115">
        <f>IF(AND('QLD Oct 2020'!P5&gt;0,'QLD Oct 2020'!O5&gt;0),IF(($C$5*F11/'QLD Oct 2020'!AR5&lt;SUM('QLD Oct 2020'!L5:P5)),(0),($C$5*F11/'QLD Oct 2020'!AR5-SUM('QLD Oct 2020'!L5:P5))*'QLD Oct 2020'!AB5/100)* 'QLD Oct 2020'!AR5,IF(AND('QLD Oct 2020'!O5&gt;0,'QLD Oct 2020'!P5=""),IF(($C$5*F11/'QLD Oct 2020'!AR5&lt; SUM('QLD Oct 2020'!L5:O5)),(0),($C$5*F11/'QLD Oct 2020'!AR5-SUM('QLD Oct 2020'!L5:O5))*'QLD Oct 2020'!AG5/100)* 'QLD Oct 2020'!AR5,IF(AND('QLD Oct 2020'!N5&gt;0,'QLD Oct 2020'!O5=""),IF(($C$5*F11/'QLD Oct 2020'!AR5&lt; SUM('QLD Oct 2020'!L5:N5)),(0),($C$5*F11/'QLD Oct 2020'!AR5-SUM('QLD Oct 2020'!L5:N5))*'QLD Oct 2020'!AF5/100)* 'QLD Oct 2020'!AR5,IF(AND('QLD Oct 2020'!M5&gt;0,'QLD Oct 2020'!N5=""),IF(($C$5*F11/'QLD Oct 2020'!AR5&lt;'QLD Oct 2020'!M5+'QLD Oct 2020'!L5),(0),(($C$5*F11/'QLD Oct 2020'!AR5-('QLD Oct 2020'!M5+'QLD Oct 2020'!L5))*'QLD Oct 2020'!AE5/100))*'QLD Oct 2020'!AR5,IF(AND('QLD Oct 2020'!L5&gt;0,'QLD Oct 2020'!M5=""&gt;0),IF(($C$5*F11/'QLD Oct 2020'!AR5&lt;'QLD Oct 2020'!L5),(0),($C$5*F11/'QLD Oct 2020'!AR5-'QLD Oct 2020'!L5)*'QLD Oct 2020'!AD5/100)*'QLD Oct 2020'!AR5,0)))))</f>
        <v>0</v>
      </c>
      <c r="S11" s="203">
        <f t="shared" ref="S11" si="10">SUM(G11:R11)</f>
        <v>2936.363636363636</v>
      </c>
      <c r="T11" s="220">
        <f t="shared" ref="T11" si="11">S11+D11</f>
        <v>3356.113636363636</v>
      </c>
      <c r="U11" s="118">
        <f t="shared" ref="U11" si="12">T11*1.1</f>
        <v>3691.7249999999999</v>
      </c>
      <c r="V11" s="119">
        <f>'QLD Oct 2020'!AT5</f>
        <v>0</v>
      </c>
      <c r="W11" s="119">
        <f>'QLD Oct 2020'!AU5</f>
        <v>15</v>
      </c>
      <c r="X11" s="119">
        <f>'QLD Oct 2020'!AV5</f>
        <v>0</v>
      </c>
      <c r="Y11" s="119">
        <f>'QLD Oct 2020'!AW5</f>
        <v>0</v>
      </c>
      <c r="Z11" s="225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225" t="str">
        <f t="shared" ref="AA11" si="14">IF(OR(B11="Origin Energy",B11="Red Energy",B11="Powershop"),"Inclusive","Exclusive")</f>
        <v>Exclusive</v>
      </c>
      <c r="AB11" s="220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2915.6590909090905</v>
      </c>
      <c r="AC11" s="220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2915.6590909090905</v>
      </c>
      <c r="AD11" s="196">
        <f t="shared" ref="AD11" si="17">AB11*1.1</f>
        <v>3207.2249999999999</v>
      </c>
      <c r="AE11" s="196">
        <f t="shared" ref="AE11" si="18">AC11*1.1</f>
        <v>3207.2249999999999</v>
      </c>
      <c r="AF11" s="274">
        <f>'QLD Oct 2020'!BF5</f>
        <v>0</v>
      </c>
      <c r="AG11" s="121" t="str">
        <f>'QLD Oct 2020'!BG5</f>
        <v>n</v>
      </c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</row>
    <row r="12" spans="1:148" s="269" customFormat="1" ht="20" customHeight="1" thickBot="1" x14ac:dyDescent="0.25">
      <c r="A12" s="346"/>
      <c r="B12" s="208" t="str">
        <f>'QLD Oct 2020'!F6</f>
        <v>Discover Energy</v>
      </c>
      <c r="C12" s="241" t="str">
        <f>'QLD Oct 2020'!G6</f>
        <v>Budget</v>
      </c>
      <c r="D12" s="123">
        <f>365*'QLD Oct 2020'!H6/100</f>
        <v>417.7590909090909</v>
      </c>
      <c r="E12" s="217">
        <f>IF('QLD Oct 2020'!AQ6=3,0.5,IF('QLD Oct 2020'!AQ6=2,0.33,0))</f>
        <v>0.5</v>
      </c>
      <c r="F12" s="217">
        <f t="shared" ref="F12" si="19">1-E12</f>
        <v>0.5</v>
      </c>
      <c r="G12" s="123">
        <f>IF('QLD Oct 2020'!K6="",($C$5*E12/'QLD Oct 2020'!AQ6*'QLD Oct 2020'!W6/100)*'QLD Oct 2020'!AQ6,IF($C$5*E12/'QLD Oct 2020'!AQ6&gt;='QLD Oct 2020'!L6,('QLD Oct 2020'!L6*'QLD Oct 2020'!W6/100)*'QLD Oct 2020'!AQ6,($C$5*E12/'QLD Oct 2020'!AQ6*'QLD Oct 2020'!W6/100)*'QLD Oct 2020'!AQ6))</f>
        <v>1490.9090909090908</v>
      </c>
      <c r="H12" s="123">
        <f>IF(AND('QLD Oct 2020'!L6&gt;0,'QLD Oct 2020'!M6&gt;0),IF($C$5*E12/'QLD Oct 2020'!AQ6&lt;'QLD Oct 2020'!L6,0,IF(($C$5*E12/'QLD Oct 2020'!AQ6-'QLD Oct 2020'!L6)&lt;=('QLD Oct 2020'!M6+'QLD Oct 2020'!L6),((($C$5*E12/'QLD Oct 2020'!AQ6-'QLD Oct 2020'!L6)*'QLD Oct 2020'!X6/100))*'QLD Oct 2020'!AQ6,((('QLD Oct 2020'!M6)*'QLD Oct 2020'!X6/100)*'QLD Oct 2020'!AQ6))),0)</f>
        <v>0</v>
      </c>
      <c r="I12" s="123">
        <f>IF(AND('QLD Oct 2020'!M6&gt;0,'QLD Oct 2020'!N6&gt;0),IF($C$5*E12/'QLD Oct 2020'!AQ6&lt;('QLD Oct 2020'!L6+'QLD Oct 2020'!M6),0,IF(($C$5*E12/'QLD Oct 2020'!AQ6-'QLD Oct 2020'!L6+'QLD Oct 2020'!M6)&lt;=('QLD Oct 2020'!L6+'QLD Oct 2020'!M6+'QLD Oct 2020'!N6),((($C$5*E12/'QLD Oct 2020'!AQ6-('QLD Oct 2020'!L6+'QLD Oct 2020'!M6))*'QLD Oct 2020'!Y6/100))*'QLD Oct 2020'!AQ6,('QLD Oct 2020'!N6*'QLD Oct 2020'!Y6/100)*'QLD Oct 2020'!AQ6)),0)</f>
        <v>0</v>
      </c>
      <c r="J12" s="123">
        <f>IF(AND('QLD Oct 2020'!N6&gt;0,'QLD Oct 2020'!O6&gt;0),IF($C$5*E12/'QLD Oct 2020'!AQ6&lt;('QLD Oct 2020'!L6+'QLD Oct 2020'!M6+'QLD Oct 2020'!N6),0,IF(($C$5*E12/'QLD Oct 2020'!AQ6-'QLD Oct 2020'!L6+'QLD Oct 2020'!M6+'QLD Oct 2020'!N6)&lt;=('QLD Oct 2020'!L6+'QLD Oct 2020'!M6+'QLD Oct 2020'!N6+'QLD Oct 2020'!O6),(($C$5*E12/'QLD Oct 2020'!AQ6-('QLD Oct 2020'!L6+'QLD Oct 2020'!M6+'QLD Oct 2020'!N6))*'QLD Oct 2020'!Z6/100)*'QLD Oct 2020'!AQ6,('QLD Oct 2020'!O6*'QLD Oct 2020'!Z6/100)*'QLD Oct 2020'!AQ6)),0)</f>
        <v>0</v>
      </c>
      <c r="K12" s="123">
        <f>IF(AND('QLD Oct 2020'!O6&gt;0,'QLD Oct 2020'!P6&gt;0),IF($C$5*E12/'QLD Oct 2020'!AQ6&lt;('QLD Oct 2020'!L6+'QLD Oct 2020'!M6+'QLD Oct 2020'!N6+'QLD Oct 2020'!O6),0,IF(($C$5*E12/'QLD Oct 2020'!AQ6-'QLD Oct 2020'!L6+'QLD Oct 2020'!M6+'QLD Oct 2020'!N6+'QLD Oct 2020'!O6)&lt;=('QLD Oct 2020'!L6+'QLD Oct 2020'!M6+'QLD Oct 2020'!N6+'QLD Oct 2020'!O6+'QLD Oct 2020'!P6),(($C$5*E12/'QLD Oct 2020'!AQ6-('QLD Oct 2020'!L6+'QLD Oct 2020'!M6+'QLD Oct 2020'!N6+'QLD Oct 2020'!O6))*'QLD Oct 2020'!AA6/100)*'QLD Oct 2020'!AQ6,('QLD Oct 2020'!P6*'QLD Oct 2020'!AA6/100)*'QLD Oct 2020'!AQ6)),0)</f>
        <v>0</v>
      </c>
      <c r="L12" s="123">
        <f>IF(AND('QLD Oct 2020'!P6&gt;0,'QLD Oct 2020'!O6&gt;0),IF(($C$5*E12/'QLD Oct 2020'!AQ6&lt;SUM('QLD Oct 2020'!L6:P6)),(0),($C$5*E12/'QLD Oct 2020'!AQ6-SUM('QLD Oct 2020'!L6:P6))*'QLD Oct 2020'!AB6/100)* 'QLD Oct 2020'!AQ6,IF(AND('QLD Oct 2020'!O6&gt;0,'QLD Oct 2020'!P6=""),IF(($C$5*E12/'QLD Oct 2020'!AQ6&lt; SUM('QLD Oct 2020'!L6:O6)),(0),($C$5*E12/'QLD Oct 2020'!AQ6-SUM('QLD Oct 2020'!L6:O6))*'QLD Oct 2020'!AA6/100)* 'QLD Oct 2020'!AQ6,IF(AND('QLD Oct 2020'!N6&gt;0,'QLD Oct 2020'!O6=""),IF(($C$5*E12/'QLD Oct 2020'!AQ6&lt; SUM('QLD Oct 2020'!L6:N6)),(0),($C$5*E12/'QLD Oct 2020'!AQ6-SUM('QLD Oct 2020'!L6:N6))*'QLD Oct 2020'!Z6/100)* 'QLD Oct 2020'!AQ6,IF(AND('QLD Oct 2020'!M6&gt;0,'QLD Oct 2020'!N6=""),IF(($C$5*E12/'QLD Oct 2020'!AQ6&lt;'QLD Oct 2020'!M6+'QLD Oct 2020'!L6),(0),(($C$5*E12/'QLD Oct 2020'!AQ6-('QLD Oct 2020'!M6+'QLD Oct 2020'!L6))*'QLD Oct 2020'!Y6/100))*'QLD Oct 2020'!AQ6,IF(AND('QLD Oct 2020'!L6&gt;0,'QLD Oct 2020'!M6=""&gt;0),IF(($C$5*E12/'QLD Oct 2020'!AQ6&lt;'QLD Oct 2020'!L6),(0),($C$5*E12/'QLD Oct 2020'!AQ6-'QLD Oct 2020'!L6)*'QLD Oct 2020'!X6/100)*'QLD Oct 2020'!AQ6,0)))))</f>
        <v>0</v>
      </c>
      <c r="M12" s="123">
        <f>IF('QLD Oct 2020'!K6="",($C$5*F12/'QLD Oct 2020'!AR6*'QLD Oct 2020'!AC6/100)*'QLD Oct 2020'!AR6,IF($C$5*F12/'QLD Oct 2020'!AR6&gt;='QLD Oct 2020'!L6,('QLD Oct 2020'!L6*'QLD Oct 2020'!AC6/100)*'QLD Oct 2020'!AR6,($C$5*F12/'QLD Oct 2020'!AR6*'QLD Oct 2020'!AC6/100)*'QLD Oct 2020'!AR6))</f>
        <v>1490.9090909090908</v>
      </c>
      <c r="N12" s="123">
        <f>IF(AND('QLD Oct 2020'!L6&gt;0,'QLD Oct 2020'!M6&gt;0),IF($C$5*F12/'QLD Oct 2020'!AR6&lt;'QLD Oct 2020'!L6,0,IF(($C$5*F12/'QLD Oct 2020'!AR6-'QLD Oct 2020'!L6)&lt;=('QLD Oct 2020'!M6+'QLD Oct 2020'!L6),((($C$5*F12/'QLD Oct 2020'!AR6-'QLD Oct 2020'!L6)*'QLD Oct 2020'!AD6/100))*'QLD Oct 2020'!AR6,((('QLD Oct 2020'!M6)*'QLD Oct 2020'!AD6/100)*'QLD Oct 2020'!AR6))),0)</f>
        <v>0</v>
      </c>
      <c r="O12" s="123">
        <f>IF(AND('QLD Oct 2020'!M6&gt;0,'QLD Oct 2020'!N6&gt;0),IF($C$5*F12/'QLD Oct 2020'!AR6&lt;('QLD Oct 2020'!L6+'QLD Oct 2020'!M6),0,IF(($C$5*F12/'QLD Oct 2020'!AR6-'QLD Oct 2020'!L6+'QLD Oct 2020'!M6)&lt;=('QLD Oct 2020'!L6+'QLD Oct 2020'!M6+'QLD Oct 2020'!N6),((($C$5*F12/'QLD Oct 2020'!AR6-('QLD Oct 2020'!L6+'QLD Oct 2020'!M6))*'QLD Oct 2020'!AE6/100))*'QLD Oct 2020'!AR6,('QLD Oct 2020'!N6*'QLD Oct 2020'!AE6/100)*'QLD Oct 2020'!AR6)),0)</f>
        <v>0</v>
      </c>
      <c r="P12" s="123">
        <f>IF(AND('QLD Oct 2020'!N6&gt;0,'QLD Oct 2020'!O6&gt;0),IF($C$5*F12/'QLD Oct 2020'!AR6&lt;('QLD Oct 2020'!L6+'QLD Oct 2020'!M6+'QLD Oct 2020'!N6),0,IF(($C$5*F12/'QLD Oct 2020'!AR6-'QLD Oct 2020'!L6+'QLD Oct 2020'!M6+'QLD Oct 2020'!N6)&lt;=('QLD Oct 2020'!L6+'QLD Oct 2020'!M6+'QLD Oct 2020'!N6+'QLD Oct 2020'!O6),(($C$5*F12/'QLD Oct 2020'!AR6-('QLD Oct 2020'!L6+'QLD Oct 2020'!M6+'QLD Oct 2020'!N6))*'QLD Oct 2020'!AF6/100)*'QLD Oct 2020'!AR6,('QLD Oct 2020'!O6*'QLD Oct 2020'!AF6/100)*'QLD Oct 2020'!AR6)),0)</f>
        <v>0</v>
      </c>
      <c r="Q12" s="123">
        <f>IF(AND('QLD Oct 2020'!P6&gt;0,'QLD Oct 2020'!P6&gt;0),IF($C$5*F12/'QLD Oct 2020'!AR6&lt;('QLD Oct 2020'!L6+'QLD Oct 2020'!M6+'QLD Oct 2020'!N6+'QLD Oct 2020'!O6),0,IF(($C$5*F12/'QLD Oct 2020'!AR6-'QLD Oct 2020'!L6+'QLD Oct 2020'!M6+'QLD Oct 2020'!N6+'QLD Oct 2020'!O6)&lt;=('QLD Oct 2020'!L6+'QLD Oct 2020'!M6+'QLD Oct 2020'!N6+'QLD Oct 2020'!O6+'QLD Oct 2020'!P6),(($C$5*F12/'QLD Oct 2020'!AR6-('QLD Oct 2020'!L6+'QLD Oct 2020'!M6+'QLD Oct 2020'!N6+'QLD Oct 2020'!O6))*'QLD Oct 2020'!AG6/100)*'QLD Oct 2020'!AR6,('QLD Oct 2020'!P6*'QLD Oct 2020'!AG6/100)*'QLD Oct 2020'!AR6)),0)</f>
        <v>0</v>
      </c>
      <c r="R12" s="123">
        <f>IF(AND('QLD Oct 2020'!P6&gt;0,'QLD Oct 2020'!O6&gt;0),IF(($C$5*F12/'QLD Oct 2020'!AR6&lt;SUM('QLD Oct 2020'!L6:P6)),(0),($C$5*F12/'QLD Oct 2020'!AR6-SUM('QLD Oct 2020'!L6:P6))*'QLD Oct 2020'!AB6/100)* 'QLD Oct 2020'!AR6,IF(AND('QLD Oct 2020'!O6&gt;0,'QLD Oct 2020'!P6=""),IF(($C$5*F12/'QLD Oct 2020'!AR6&lt; SUM('QLD Oct 2020'!L6:O6)),(0),($C$5*F12/'QLD Oct 2020'!AR6-SUM('QLD Oct 2020'!L6:O6))*'QLD Oct 2020'!AG6/100)* 'QLD Oct 2020'!AR6,IF(AND('QLD Oct 2020'!N6&gt;0,'QLD Oct 2020'!O6=""),IF(($C$5*F12/'QLD Oct 2020'!AR6&lt; SUM('QLD Oct 2020'!L6:N6)),(0),($C$5*F12/'QLD Oct 2020'!AR6-SUM('QLD Oct 2020'!L6:N6))*'QLD Oct 2020'!AF6/100)* 'QLD Oct 2020'!AR6,IF(AND('QLD Oct 2020'!M6&gt;0,'QLD Oct 2020'!N6=""),IF(($C$5*F12/'QLD Oct 2020'!AR6&lt;'QLD Oct 2020'!M6+'QLD Oct 2020'!L6),(0),(($C$5*F12/'QLD Oct 2020'!AR6-('QLD Oct 2020'!M6+'QLD Oct 2020'!L6))*'QLD Oct 2020'!AE6/100))*'QLD Oct 2020'!AR6,IF(AND('QLD Oct 2020'!L6&gt;0,'QLD Oct 2020'!M6=""&gt;0),IF(($C$5*F12/'QLD Oct 2020'!AR6&lt;'QLD Oct 2020'!L6),(0),($C$5*F12/'QLD Oct 2020'!AR6-'QLD Oct 2020'!L6)*'QLD Oct 2020'!AD6/100)*'QLD Oct 2020'!AR6,0)))))</f>
        <v>0</v>
      </c>
      <c r="S12" s="204">
        <f t="shared" ref="S12" si="20">SUM(G12:R12)</f>
        <v>2981.8181818181815</v>
      </c>
      <c r="T12" s="221">
        <f t="shared" ref="T12" si="21">S12+D12</f>
        <v>3399.5772727272724</v>
      </c>
      <c r="U12" s="126">
        <f t="shared" ref="U12" si="22">T12*1.1</f>
        <v>3739.5349999999999</v>
      </c>
      <c r="V12" s="127">
        <f>'QLD Oct 2020'!AT6</f>
        <v>0</v>
      </c>
      <c r="W12" s="127">
        <f>'QLD Oct 2020'!AU6</f>
        <v>15</v>
      </c>
      <c r="X12" s="127">
        <f>'QLD Oct 2020'!AV6</f>
        <v>0</v>
      </c>
      <c r="Y12" s="127">
        <f>'QLD Oct 2020'!AW6</f>
        <v>0</v>
      </c>
      <c r="Z12" s="226" t="str">
        <f t="shared" ref="Z12" si="23">IF(SUM(V12:Y12)=0,"No discount",IF(V12&gt;0,"Guaranteed off bill",IF(W12&gt;0,"Guaranteed off usage",IF(X12&gt;0,"Pay-on-time off bill","Pay-on-time off usage"))))</f>
        <v>Guaranteed off usage</v>
      </c>
      <c r="AA12" s="226" t="str">
        <f t="shared" ref="AA12" si="24">IF(OR(B12="Origin Energy",B12="Red Energy",B12="Powershop"),"Inclusive","Exclusive")</f>
        <v>Exclusive</v>
      </c>
      <c r="AB12" s="221">
        <f t="shared" ref="AB12" si="25">IF(AND(Z12="Guaranteed off bill",AA12="Inclusive"),((T12*1.1)-((T12*1.1)*V12/100))/1.1,IF(AND(Z12="Guaranteed off usage",AA12="Inclusive"),((T12*1.1)-((S12*1.1)*W12/100))/1.1,IF(AND(Z12="Guaranteed off bill",AA12="Exclusive"),T12-(T12*V12/100),IF(AND(Z12="Guaranteed off usage",AA12="Exclusive"),T12-(S12*W12/100),IF(AA12="Inclusive",((T12*1.1))/1.1,T12)))))</f>
        <v>2952.3045454545454</v>
      </c>
      <c r="AC12" s="221">
        <f t="shared" ref="AC12" si="26">IF(AND(Z12="Pay-on-time off bill",AA12="Inclusive"),((AB12*1.1)-((AB12*1.1)*X12/100))/1.1,IF(AND(Z12="Pay-on-time off usage",AA12="Inclusive"),((AB12*1.1)-((S12*1.1)*Y12/100))/1.1,IF(AND(Z12="Pay-on-time off bill",AA12="Exclusive"),AB12-(AB12*X12/100),IF(AND(Z12="Pay-on-time off usage",AA12="Exclusive"),AB12-(S12*Y12/100),IF(AA12="Inclusive",((AB12*1.1))/1.1,AB12)))))</f>
        <v>2952.3045454545454</v>
      </c>
      <c r="AD12" s="230">
        <f t="shared" ref="AD12" si="27">AB12*1.1</f>
        <v>3247.5350000000003</v>
      </c>
      <c r="AE12" s="230">
        <f t="shared" ref="AE12" si="28">AC12*1.1</f>
        <v>3247.5350000000003</v>
      </c>
      <c r="AF12" s="275">
        <f>'QLD Oct 2020'!BF6</f>
        <v>0</v>
      </c>
      <c r="AG12" s="129" t="str">
        <f>'QLD Oct 2020'!BG6</f>
        <v>n</v>
      </c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</row>
    <row r="13" spans="1:148" ht="20" customHeight="1" thickTop="1" x14ac:dyDescent="0.2">
      <c r="A13" s="347" t="str">
        <f>'QLD Oct 2020'!D7</f>
        <v>Envestra Brisbane North</v>
      </c>
      <c r="B13" s="207" t="str">
        <f>'QLD Oct 2020'!F7</f>
        <v>AGL</v>
      </c>
      <c r="C13" s="240" t="str">
        <f>'QLD Oct 2020'!G7</f>
        <v>Business Essential Saver</v>
      </c>
      <c r="D13" s="115">
        <f>365*'QLD Oct 2020'!H7/100</f>
        <v>254.1063636363636</v>
      </c>
      <c r="E13" s="216">
        <f>IF('QLD Oct 2020'!AQ7=3,0.5,IF('QLD Oct 2020'!AQ7=2,0.33,0))</f>
        <v>0.5</v>
      </c>
      <c r="F13" s="216">
        <f t="shared" si="3"/>
        <v>0.5</v>
      </c>
      <c r="G13" s="115">
        <f>IF('QLD Oct 2020'!K7="",($C$5*E13/'QLD Oct 2020'!AQ7*'QLD Oct 2020'!W7/100)*'QLD Oct 2020'!AQ7,IF($C$5*E13/'QLD Oct 2020'!AQ7&gt;='QLD Oct 2020'!L7,('QLD Oct 2020'!L7*'QLD Oct 2020'!W7/100)*'QLD Oct 2020'!AQ7,($C$5*E13/'QLD Oct 2020'!AQ7*'QLD Oct 2020'!W7/100)*'QLD Oct 2020'!AQ7))</f>
        <v>1663.6363636363635</v>
      </c>
      <c r="H13" s="115">
        <f>IF(AND('QLD Oct 2020'!L7&gt;0,'QLD Oct 2020'!M7&gt;0),IF($C$5*E13/'QLD Oct 2020'!AQ7&lt;'QLD Oct 2020'!L7,0,IF(($C$5*E13/'QLD Oct 2020'!AQ7-'QLD Oct 2020'!L7)&lt;=('QLD Oct 2020'!M7+'QLD Oct 2020'!L7),((($C$5*E13/'QLD Oct 2020'!AQ7-'QLD Oct 2020'!L7)*'QLD Oct 2020'!X7/100))*'QLD Oct 2020'!AQ7,((('QLD Oct 2020'!M7)*'QLD Oct 2020'!X7/100)*'QLD Oct 2020'!AQ7))),0)</f>
        <v>0</v>
      </c>
      <c r="I13" s="115">
        <f>IF(AND('QLD Oct 2020'!M7&gt;0,'QLD Oct 2020'!N7&gt;0),IF($C$5*E13/'QLD Oct 2020'!AQ7&lt;('QLD Oct 2020'!L7+'QLD Oct 2020'!M7),0,IF(($C$5*E13/'QLD Oct 2020'!AQ7-'QLD Oct 2020'!L7+'QLD Oct 2020'!M7)&lt;=('QLD Oct 2020'!L7+'QLD Oct 2020'!M7+'QLD Oct 2020'!N7),((($C$5*E13/'QLD Oct 2020'!AQ7-('QLD Oct 2020'!L7+'QLD Oct 2020'!M7))*'QLD Oct 2020'!Y7/100))*'QLD Oct 2020'!AQ7,('QLD Oct 2020'!N7*'QLD Oct 2020'!Y7/100)*'QLD Oct 2020'!AQ7)),0)</f>
        <v>0</v>
      </c>
      <c r="J13" s="115">
        <f>IF(AND('QLD Oct 2020'!N7&gt;0,'QLD Oct 2020'!O7&gt;0),IF($C$5*E13/'QLD Oct 2020'!AQ7&lt;('QLD Oct 2020'!L7+'QLD Oct 2020'!M7+'QLD Oct 2020'!N7),0,IF(($C$5*E13/'QLD Oct 2020'!AQ7-'QLD Oct 2020'!L7+'QLD Oct 2020'!M7+'QLD Oct 2020'!N7)&lt;=('QLD Oct 2020'!L7+'QLD Oct 2020'!M7+'QLD Oct 2020'!N7+'QLD Oct 2020'!O7),(($C$5*E13/'QLD Oct 2020'!AQ7-('QLD Oct 2020'!L7+'QLD Oct 2020'!M7+'QLD Oct 2020'!N7))*'QLD Oct 2020'!Z7/100)*'QLD Oct 2020'!AQ7,('QLD Oct 2020'!O7*'QLD Oct 2020'!Z7/100)*'QLD Oct 2020'!AQ7)),0)</f>
        <v>0</v>
      </c>
      <c r="K13" s="115">
        <f>IF(AND('QLD Oct 2020'!O7&gt;0,'QLD Oct 2020'!P7&gt;0),IF($C$5*E13/'QLD Oct 2020'!AQ7&lt;('QLD Oct 2020'!L7+'QLD Oct 2020'!M7+'QLD Oct 2020'!N7+'QLD Oct 2020'!O7),0,IF(($C$5*E13/'QLD Oct 2020'!AQ7-'QLD Oct 2020'!L7+'QLD Oct 2020'!M7+'QLD Oct 2020'!N7+'QLD Oct 2020'!O7)&lt;=('QLD Oct 2020'!L7+'QLD Oct 2020'!M7+'QLD Oct 2020'!N7+'QLD Oct 2020'!O7+'QLD Oct 2020'!P7),(($C$5*E13/'QLD Oct 2020'!AQ7-('QLD Oct 2020'!L7+'QLD Oct 2020'!M7+'QLD Oct 2020'!N7+'QLD Oct 2020'!O7))*'QLD Oct 2020'!AA7/100)*'QLD Oct 2020'!AQ7,('QLD Oct 2020'!P7*'QLD Oct 2020'!AA7/100)*'QLD Oct 2020'!AQ7)),0)</f>
        <v>0</v>
      </c>
      <c r="L13" s="115">
        <f>IF(AND('QLD Oct 2020'!P7&gt;0,'QLD Oct 2020'!O7&gt;0),IF(($C$5*E13/'QLD Oct 2020'!AQ7&lt;SUM('QLD Oct 2020'!L7:P7)),(0),($C$5*E13/'QLD Oct 2020'!AQ7-SUM('QLD Oct 2020'!L7:P7))*'QLD Oct 2020'!AB7/100)* 'QLD Oct 2020'!AQ7,IF(AND('QLD Oct 2020'!O7&gt;0,'QLD Oct 2020'!P7=""),IF(($C$5*E13/'QLD Oct 2020'!AQ7&lt; SUM('QLD Oct 2020'!L7:O7)),(0),($C$5*E13/'QLD Oct 2020'!AQ7-SUM('QLD Oct 2020'!L7:O7))*'QLD Oct 2020'!AA7/100)* 'QLD Oct 2020'!AQ7,IF(AND('QLD Oct 2020'!N7&gt;0,'QLD Oct 2020'!O7=""),IF(($C$5*E13/'QLD Oct 2020'!AQ7&lt; SUM('QLD Oct 2020'!L7:N7)),(0),($C$5*E13/'QLD Oct 2020'!AQ7-SUM('QLD Oct 2020'!L7:N7))*'QLD Oct 2020'!Z7/100)* 'QLD Oct 2020'!AQ7,IF(AND('QLD Oct 2020'!M7&gt;0,'QLD Oct 2020'!N7=""),IF(($C$5*E13/'QLD Oct 2020'!AQ7&lt;'QLD Oct 2020'!M7+'QLD Oct 2020'!L7),(0),(($C$5*E13/'QLD Oct 2020'!AQ7-('QLD Oct 2020'!M7+'QLD Oct 2020'!L7))*'QLD Oct 2020'!Y7/100))*'QLD Oct 2020'!AQ7,IF(AND('QLD Oct 2020'!L7&gt;0,'QLD Oct 2020'!M7=""&gt;0),IF(($C$5*E13/'QLD Oct 2020'!AQ7&lt;'QLD Oct 2020'!L7),(0),($C$5*E13/'QLD Oct 2020'!AQ7-'QLD Oct 2020'!L7)*'QLD Oct 2020'!X7/100)*'QLD Oct 2020'!AQ7,0)))))</f>
        <v>0</v>
      </c>
      <c r="M13" s="115">
        <f>IF('QLD Oct 2020'!K7="",($C$5*F13/'QLD Oct 2020'!AR7*'QLD Oct 2020'!AC7/100)*'QLD Oct 2020'!AR7,IF($C$5*F13/'QLD Oct 2020'!AR7&gt;='QLD Oct 2020'!L7,('QLD Oct 2020'!L7*'QLD Oct 2020'!AC7/100)*'QLD Oct 2020'!AR7,($C$5*F13/'QLD Oct 2020'!AR7*'QLD Oct 2020'!AC7/100)*'QLD Oct 2020'!AR7))</f>
        <v>1663.6363636363635</v>
      </c>
      <c r="N13" s="115">
        <f>IF(AND('QLD Oct 2020'!L7&gt;0,'QLD Oct 2020'!M7&gt;0),IF($C$5*F13/'QLD Oct 2020'!AR7&lt;'QLD Oct 2020'!L7,0,IF(($C$5*F13/'QLD Oct 2020'!AR7-'QLD Oct 2020'!L7)&lt;=('QLD Oct 2020'!M7+'QLD Oct 2020'!L7),((($C$5*F13/'QLD Oct 2020'!AR7-'QLD Oct 2020'!L7)*'QLD Oct 2020'!AD7/100))*'QLD Oct 2020'!AR7,((('QLD Oct 2020'!M7)*'QLD Oct 2020'!AD7/100)*'QLD Oct 2020'!AR7))),0)</f>
        <v>0</v>
      </c>
      <c r="O13" s="115">
        <f>IF(AND('QLD Oct 2020'!M7&gt;0,'QLD Oct 2020'!N7&gt;0),IF($C$5*F13/'QLD Oct 2020'!AR7&lt;('QLD Oct 2020'!L7+'QLD Oct 2020'!M7),0,IF(($C$5*F13/'QLD Oct 2020'!AR7-'QLD Oct 2020'!L7+'QLD Oct 2020'!M7)&lt;=('QLD Oct 2020'!L7+'QLD Oct 2020'!M7+'QLD Oct 2020'!N7),((($C$5*F13/'QLD Oct 2020'!AR7-('QLD Oct 2020'!L7+'QLD Oct 2020'!M7))*'QLD Oct 2020'!AE7/100))*'QLD Oct 2020'!AR7,('QLD Oct 2020'!N7*'QLD Oct 2020'!AE7/100)*'QLD Oct 2020'!AR7)),0)</f>
        <v>0</v>
      </c>
      <c r="P13" s="115">
        <f>IF(AND('QLD Oct 2020'!N7&gt;0,'QLD Oct 2020'!O7&gt;0),IF($C$5*F13/'QLD Oct 2020'!AR7&lt;('QLD Oct 2020'!L7+'QLD Oct 2020'!M7+'QLD Oct 2020'!N7),0,IF(($C$5*F13/'QLD Oct 2020'!AR7-'QLD Oct 2020'!L7+'QLD Oct 2020'!M7+'QLD Oct 2020'!N7)&lt;=('QLD Oct 2020'!L7+'QLD Oct 2020'!M7+'QLD Oct 2020'!N7+'QLD Oct 2020'!O7),(($C$5*F13/'QLD Oct 2020'!AR7-('QLD Oct 2020'!L7+'QLD Oct 2020'!M7+'QLD Oct 2020'!N7))*'QLD Oct 2020'!AF7/100)*'QLD Oct 2020'!AR7,('QLD Oct 2020'!O7*'QLD Oct 2020'!AF7/100)*'QLD Oct 2020'!AR7)),0)</f>
        <v>0</v>
      </c>
      <c r="Q13" s="115">
        <f>IF(AND('QLD Oct 2020'!P7&gt;0,'QLD Oct 2020'!P7&gt;0),IF($C$5*F13/'QLD Oct 2020'!AR7&lt;('QLD Oct 2020'!L7+'QLD Oct 2020'!M7+'QLD Oct 2020'!N7+'QLD Oct 2020'!O7),0,IF(($C$5*F13/'QLD Oct 2020'!AR7-'QLD Oct 2020'!L7+'QLD Oct 2020'!M7+'QLD Oct 2020'!N7+'QLD Oct 2020'!O7)&lt;=('QLD Oct 2020'!L7+'QLD Oct 2020'!M7+'QLD Oct 2020'!N7+'QLD Oct 2020'!O7+'QLD Oct 2020'!P7),(($C$5*F13/'QLD Oct 2020'!AR7-('QLD Oct 2020'!L7+'QLD Oct 2020'!M7+'QLD Oct 2020'!N7+'QLD Oct 2020'!O7))*'QLD Oct 2020'!AG7/100)*'QLD Oct 2020'!AR7,('QLD Oct 2020'!P7*'QLD Oct 2020'!AG7/100)*'QLD Oct 2020'!AR7)),0)</f>
        <v>0</v>
      </c>
      <c r="R13" s="115">
        <f>IF(AND('QLD Oct 2020'!P7&gt;0,'QLD Oct 2020'!O7&gt;0),IF(($C$5*F13/'QLD Oct 2020'!AR7&lt;SUM('QLD Oct 2020'!L7:P7)),(0),($C$5*F13/'QLD Oct 2020'!AR7-SUM('QLD Oct 2020'!L7:P7))*'QLD Oct 2020'!AB7/100)* 'QLD Oct 2020'!AR7,IF(AND('QLD Oct 2020'!O7&gt;0,'QLD Oct 2020'!P7=""),IF(($C$5*F13/'QLD Oct 2020'!AR7&lt; SUM('QLD Oct 2020'!L7:O7)),(0),($C$5*F13/'QLD Oct 2020'!AR7-SUM('QLD Oct 2020'!L7:O7))*'QLD Oct 2020'!AG7/100)* 'QLD Oct 2020'!AR7,IF(AND('QLD Oct 2020'!N7&gt;0,'QLD Oct 2020'!O7=""),IF(($C$5*F13/'QLD Oct 2020'!AR7&lt; SUM('QLD Oct 2020'!L7:N7)),(0),($C$5*F13/'QLD Oct 2020'!AR7-SUM('QLD Oct 2020'!L7:N7))*'QLD Oct 2020'!AF7/100)* 'QLD Oct 2020'!AR7,IF(AND('QLD Oct 2020'!M7&gt;0,'QLD Oct 2020'!N7=""),IF(($C$5*F13/'QLD Oct 2020'!AR7&lt;'QLD Oct 2020'!M7+'QLD Oct 2020'!L7),(0),(($C$5*F13/'QLD Oct 2020'!AR7-('QLD Oct 2020'!M7+'QLD Oct 2020'!L7))*'QLD Oct 2020'!AE7/100))*'QLD Oct 2020'!AR7,IF(AND('QLD Oct 2020'!L7&gt;0,'QLD Oct 2020'!M7=""&gt;0),IF(($C$5*F13/'QLD Oct 2020'!AR7&lt;'QLD Oct 2020'!L7),(0),($C$5*F13/'QLD Oct 2020'!AR7-'QLD Oct 2020'!L7)*'QLD Oct 2020'!AD7/100)*'QLD Oct 2020'!AR7,0)))))</f>
        <v>0</v>
      </c>
      <c r="S13" s="203">
        <f t="shared" si="4"/>
        <v>3327.272727272727</v>
      </c>
      <c r="T13" s="220">
        <f t="shared" si="5"/>
        <v>3581.3790909090908</v>
      </c>
      <c r="U13" s="118">
        <f t="shared" si="6"/>
        <v>3939.5170000000003</v>
      </c>
      <c r="V13" s="119">
        <f>'QLD Oct 2020'!AT7</f>
        <v>0</v>
      </c>
      <c r="W13" s="119">
        <f>'QLD Oct 2020'!AU7</f>
        <v>0</v>
      </c>
      <c r="X13" s="119">
        <f>'QLD Oct 2020'!AV7</f>
        <v>0</v>
      </c>
      <c r="Y13" s="119">
        <f>'QLD Oct 2020'!AW7</f>
        <v>0</v>
      </c>
      <c r="Z13" s="225" t="str">
        <f t="shared" si="7"/>
        <v>No discount</v>
      </c>
      <c r="AA13" s="225" t="str">
        <f t="shared" si="8"/>
        <v>Exclusive</v>
      </c>
      <c r="AB13" s="220">
        <f t="shared" si="0"/>
        <v>3581.3790909090908</v>
      </c>
      <c r="AC13" s="220">
        <f t="shared" si="1"/>
        <v>3581.3790909090908</v>
      </c>
      <c r="AD13" s="196">
        <f t="shared" si="2"/>
        <v>3939.5170000000003</v>
      </c>
      <c r="AE13" s="196">
        <f t="shared" si="2"/>
        <v>3939.5170000000003</v>
      </c>
      <c r="AF13" s="274">
        <f>'QLD Oct 2020'!BF7</f>
        <v>0</v>
      </c>
      <c r="AG13" s="121" t="str">
        <f>'QLD Oct 2020'!BG7</f>
        <v>n</v>
      </c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62"/>
      <c r="AT13" s="262"/>
      <c r="AU13" s="262"/>
      <c r="AV13" s="262"/>
      <c r="AW13" s="262"/>
      <c r="AX13" s="262"/>
      <c r="AY13" s="262"/>
      <c r="AZ13" s="262"/>
      <c r="BA13" s="262"/>
      <c r="BB13" s="262"/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2"/>
      <c r="BQ13" s="262"/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2"/>
      <c r="CH13" s="262"/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2"/>
      <c r="DP13" s="262"/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</row>
    <row r="14" spans="1:148" ht="20" customHeight="1" x14ac:dyDescent="0.2">
      <c r="A14" s="345"/>
      <c r="B14" s="207" t="str">
        <f>'QLD Oct 2020'!F8</f>
        <v>Origin Energy</v>
      </c>
      <c r="C14" s="240" t="str">
        <f>'QLD Oct 2020'!G8</f>
        <v>Business Flexi</v>
      </c>
      <c r="D14" s="115">
        <f>365*'QLD Oct 2020'!H8/100</f>
        <v>238.90909090909091</v>
      </c>
      <c r="E14" s="216">
        <f>IF('QLD Oct 2020'!AQ8=3,0.5,IF('QLD Oct 2020'!AQ8=2,0.33,0))</f>
        <v>0.5</v>
      </c>
      <c r="F14" s="216">
        <f t="shared" si="3"/>
        <v>0.5</v>
      </c>
      <c r="G14" s="115">
        <f>IF('QLD Oct 2020'!K8="",($C$5*E14/'QLD Oct 2020'!AQ8*'QLD Oct 2020'!W8/100)*'QLD Oct 2020'!AQ8,IF($C$5*E14/'QLD Oct 2020'!AQ8&gt;='QLD Oct 2020'!L8,('QLD Oct 2020'!L8*'QLD Oct 2020'!W8/100)*'QLD Oct 2020'!AQ8,($C$5*E14/'QLD Oct 2020'!AQ8*'QLD Oct 2020'!W8/100)*'QLD Oct 2020'!AQ8))</f>
        <v>1417.090909090909</v>
      </c>
      <c r="H14" s="115">
        <f>IF(AND('QLD Oct 2020'!L8&gt;0,'QLD Oct 2020'!M8&gt;0),IF($C$5*E14/'QLD Oct 2020'!AQ8&lt;'QLD Oct 2020'!L8,0,IF(($C$5*E14/'QLD Oct 2020'!AQ8-'QLD Oct 2020'!L8)&lt;=('QLD Oct 2020'!M8+'QLD Oct 2020'!L8),((($C$5*E14/'QLD Oct 2020'!AQ8-'QLD Oct 2020'!L8)*'QLD Oct 2020'!X8/100))*'QLD Oct 2020'!AQ8,((('QLD Oct 2020'!M8)*'QLD Oct 2020'!X8/100)*'QLD Oct 2020'!AQ8))),0)</f>
        <v>476.00000000000006</v>
      </c>
      <c r="I14" s="115">
        <f>IF(AND('QLD Oct 2020'!M8&gt;0,'QLD Oct 2020'!N8&gt;0),IF($C$5*E14/'QLD Oct 2020'!AQ8&lt;('QLD Oct 2020'!L8+'QLD Oct 2020'!M8),0,IF(($C$5*E14/'QLD Oct 2020'!AQ8-'QLD Oct 2020'!L8+'QLD Oct 2020'!M8)&lt;=('QLD Oct 2020'!L8+'QLD Oct 2020'!M8+'QLD Oct 2020'!N8),((($C$5*E14/'QLD Oct 2020'!AQ8-('QLD Oct 2020'!L8+'QLD Oct 2020'!M8))*'QLD Oct 2020'!Y8/100))*'QLD Oct 2020'!AQ8,('QLD Oct 2020'!N8*'QLD Oct 2020'!Y8/100)*'QLD Oct 2020'!AQ8)),0)</f>
        <v>0</v>
      </c>
      <c r="J14" s="115">
        <f>IF(AND('QLD Oct 2020'!N8&gt;0,'QLD Oct 2020'!O8&gt;0),IF($C$5*E14/'QLD Oct 2020'!AQ8&lt;('QLD Oct 2020'!L8+'QLD Oct 2020'!M8+'QLD Oct 2020'!N8),0,IF(($C$5*E14/'QLD Oct 2020'!AQ8-'QLD Oct 2020'!L8+'QLD Oct 2020'!M8+'QLD Oct 2020'!N8)&lt;=('QLD Oct 2020'!L8+'QLD Oct 2020'!M8+'QLD Oct 2020'!N8+'QLD Oct 2020'!O8),(($C$5*E14/'QLD Oct 2020'!AQ8-('QLD Oct 2020'!L8+'QLD Oct 2020'!M8+'QLD Oct 2020'!N8))*'QLD Oct 2020'!Z8/100)*'QLD Oct 2020'!AQ8,('QLD Oct 2020'!O8*'QLD Oct 2020'!Z8/100)*'QLD Oct 2020'!AQ8)),0)</f>
        <v>0</v>
      </c>
      <c r="K14" s="115">
        <f>IF(AND('QLD Oct 2020'!O8&gt;0,'QLD Oct 2020'!P8&gt;0),IF($C$5*E14/'QLD Oct 2020'!AQ8&lt;('QLD Oct 2020'!L8+'QLD Oct 2020'!M8+'QLD Oct 2020'!N8+'QLD Oct 2020'!O8),0,IF(($C$5*E14/'QLD Oct 2020'!AQ8-'QLD Oct 2020'!L8+'QLD Oct 2020'!M8+'QLD Oct 2020'!N8+'QLD Oct 2020'!O8)&lt;=('QLD Oct 2020'!L8+'QLD Oct 2020'!M8+'QLD Oct 2020'!N8+'QLD Oct 2020'!O8+'QLD Oct 2020'!P8),(($C$5*E14/'QLD Oct 2020'!AQ8-('QLD Oct 2020'!L8+'QLD Oct 2020'!M8+'QLD Oct 2020'!N8+'QLD Oct 2020'!O8))*'QLD Oct 2020'!AA8/100)*'QLD Oct 2020'!AQ8,('QLD Oct 2020'!P8*'QLD Oct 2020'!AA8/100)*'QLD Oct 2020'!AQ8)),0)</f>
        <v>0</v>
      </c>
      <c r="L14" s="115">
        <f>IF(AND('QLD Oct 2020'!P8&gt;0,'QLD Oct 2020'!O8&gt;0),IF(($C$5*E14/'QLD Oct 2020'!AQ8&lt;SUM('QLD Oct 2020'!L8:P8)),(0),($C$5*E14/'QLD Oct 2020'!AQ8-SUM('QLD Oct 2020'!L8:P8))*'QLD Oct 2020'!AB8/100)* 'QLD Oct 2020'!AQ8,IF(AND('QLD Oct 2020'!O8&gt;0,'QLD Oct 2020'!P8=""),IF(($C$5*E14/'QLD Oct 2020'!AQ8&lt; SUM('QLD Oct 2020'!L8:O8)),(0),($C$5*E14/'QLD Oct 2020'!AQ8-SUM('QLD Oct 2020'!L8:O8))*'QLD Oct 2020'!AA8/100)* 'QLD Oct 2020'!AQ8,IF(AND('QLD Oct 2020'!N8&gt;0,'QLD Oct 2020'!O8=""),IF(($C$5*E14/'QLD Oct 2020'!AQ8&lt; SUM('QLD Oct 2020'!L8:N8)),(0),($C$5*E14/'QLD Oct 2020'!AQ8-SUM('QLD Oct 2020'!L8:N8))*'QLD Oct 2020'!Z8/100)* 'QLD Oct 2020'!AQ8,IF(AND('QLD Oct 2020'!M8&gt;0,'QLD Oct 2020'!N8=""),IF(($C$5*E14/'QLD Oct 2020'!AQ8&lt;'QLD Oct 2020'!M8+'QLD Oct 2020'!L8),(0),(($C$5*E14/'QLD Oct 2020'!AQ8-('QLD Oct 2020'!M8+'QLD Oct 2020'!L8))*'QLD Oct 2020'!Y8/100))*'QLD Oct 2020'!AQ8,IF(AND('QLD Oct 2020'!L8&gt;0,'QLD Oct 2020'!M8=""&gt;0),IF(($C$5*E14/'QLD Oct 2020'!AQ8&lt;'QLD Oct 2020'!L8),(0),($C$5*E14/'QLD Oct 2020'!AQ8-'QLD Oct 2020'!L8)*'QLD Oct 2020'!X8/100)*'QLD Oct 2020'!AQ8,0)))))</f>
        <v>0</v>
      </c>
      <c r="M14" s="115">
        <f>IF('QLD Oct 2020'!K8="",($C$5*F14/'QLD Oct 2020'!AR8*'QLD Oct 2020'!AC8/100)*'QLD Oct 2020'!AR8,IF($C$5*F14/'QLD Oct 2020'!AR8&gt;='QLD Oct 2020'!L8,('QLD Oct 2020'!L8*'QLD Oct 2020'!AC8/100)*'QLD Oct 2020'!AR8,($C$5*F14/'QLD Oct 2020'!AR8*'QLD Oct 2020'!AC8/100)*'QLD Oct 2020'!AR8))</f>
        <v>1417.090909090909</v>
      </c>
      <c r="N14" s="115">
        <f>IF(AND('QLD Oct 2020'!L8&gt;0,'QLD Oct 2020'!M8&gt;0),IF($C$5*F14/'QLD Oct 2020'!AR8&lt;'QLD Oct 2020'!L8,0,IF(($C$5*F14/'QLD Oct 2020'!AR8-'QLD Oct 2020'!L8)&lt;=('QLD Oct 2020'!M8+'QLD Oct 2020'!L8),((($C$5*F14/'QLD Oct 2020'!AR8-'QLD Oct 2020'!L8)*'QLD Oct 2020'!AD8/100))*'QLD Oct 2020'!AR8,((('QLD Oct 2020'!M8)*'QLD Oct 2020'!AD8/100)*'QLD Oct 2020'!AR8))),0)</f>
        <v>476.00000000000006</v>
      </c>
      <c r="O14" s="115">
        <f>IF(AND('QLD Oct 2020'!M8&gt;0,'QLD Oct 2020'!N8&gt;0),IF($C$5*F14/'QLD Oct 2020'!AR8&lt;('QLD Oct 2020'!L8+'QLD Oct 2020'!M8),0,IF(($C$5*F14/'QLD Oct 2020'!AR8-'QLD Oct 2020'!L8+'QLD Oct 2020'!M8)&lt;=('QLD Oct 2020'!L8+'QLD Oct 2020'!M8+'QLD Oct 2020'!N8),((($C$5*F14/'QLD Oct 2020'!AR8-('QLD Oct 2020'!L8+'QLD Oct 2020'!M8))*'QLD Oct 2020'!AE8/100))*'QLD Oct 2020'!AR8,('QLD Oct 2020'!N8*'QLD Oct 2020'!AE8/100)*'QLD Oct 2020'!AR8)),0)</f>
        <v>0</v>
      </c>
      <c r="P14" s="115">
        <f>IF(AND('QLD Oct 2020'!N8&gt;0,'QLD Oct 2020'!O8&gt;0),IF($C$5*F14/'QLD Oct 2020'!AR8&lt;('QLD Oct 2020'!L8+'QLD Oct 2020'!M8+'QLD Oct 2020'!N8),0,IF(($C$5*F14/'QLD Oct 2020'!AR8-'QLD Oct 2020'!L8+'QLD Oct 2020'!M8+'QLD Oct 2020'!N8)&lt;=('QLD Oct 2020'!L8+'QLD Oct 2020'!M8+'QLD Oct 2020'!N8+'QLD Oct 2020'!O8),(($C$5*F14/'QLD Oct 2020'!AR8-('QLD Oct 2020'!L8+'QLD Oct 2020'!M8+'QLD Oct 2020'!N8))*'QLD Oct 2020'!AF8/100)*'QLD Oct 2020'!AR8,('QLD Oct 2020'!O8*'QLD Oct 2020'!AF8/100)*'QLD Oct 2020'!AR8)),0)</f>
        <v>0</v>
      </c>
      <c r="Q14" s="115">
        <f>IF(AND('QLD Oct 2020'!P8&gt;0,'QLD Oct 2020'!P8&gt;0),IF($C$5*F14/'QLD Oct 2020'!AR8&lt;('QLD Oct 2020'!L8+'QLD Oct 2020'!M8+'QLD Oct 2020'!N8+'QLD Oct 2020'!O8),0,IF(($C$5*F14/'QLD Oct 2020'!AR8-'QLD Oct 2020'!L8+'QLD Oct 2020'!M8+'QLD Oct 2020'!N8+'QLD Oct 2020'!O8)&lt;=('QLD Oct 2020'!L8+'QLD Oct 2020'!M8+'QLD Oct 2020'!N8+'QLD Oct 2020'!O8+'QLD Oct 2020'!P8),(($C$5*F14/'QLD Oct 2020'!AR8-('QLD Oct 2020'!L8+'QLD Oct 2020'!M8+'QLD Oct 2020'!N8+'QLD Oct 2020'!O8))*'QLD Oct 2020'!AG8/100)*'QLD Oct 2020'!AR8,('QLD Oct 2020'!P8*'QLD Oct 2020'!AG8/100)*'QLD Oct 2020'!AR8)),0)</f>
        <v>0</v>
      </c>
      <c r="R14" s="115">
        <f>IF(AND('QLD Oct 2020'!P8&gt;0,'QLD Oct 2020'!O8&gt;0),IF(($C$5*F14/'QLD Oct 2020'!AR8&lt;SUM('QLD Oct 2020'!L8:P8)),(0),($C$5*F14/'QLD Oct 2020'!AR8-SUM('QLD Oct 2020'!L8:P8))*'QLD Oct 2020'!AB8/100)* 'QLD Oct 2020'!AR8,IF(AND('QLD Oct 2020'!O8&gt;0,'QLD Oct 2020'!P8=""),IF(($C$5*F14/'QLD Oct 2020'!AR8&lt; SUM('QLD Oct 2020'!L8:O8)),(0),($C$5*F14/'QLD Oct 2020'!AR8-SUM('QLD Oct 2020'!L8:O8))*'QLD Oct 2020'!AG8/100)* 'QLD Oct 2020'!AR8,IF(AND('QLD Oct 2020'!N8&gt;0,'QLD Oct 2020'!O8=""),IF(($C$5*F14/'QLD Oct 2020'!AR8&lt; SUM('QLD Oct 2020'!L8:N8)),(0),($C$5*F14/'QLD Oct 2020'!AR8-SUM('QLD Oct 2020'!L8:N8))*'QLD Oct 2020'!AF8/100)* 'QLD Oct 2020'!AR8,IF(AND('QLD Oct 2020'!M8&gt;0,'QLD Oct 2020'!N8=""),IF(($C$5*F14/'QLD Oct 2020'!AR8&lt;'QLD Oct 2020'!M8+'QLD Oct 2020'!L8),(0),(($C$5*F14/'QLD Oct 2020'!AR8-('QLD Oct 2020'!M8+'QLD Oct 2020'!L8))*'QLD Oct 2020'!AE8/100))*'QLD Oct 2020'!AR8,IF(AND('QLD Oct 2020'!L8&gt;0,'QLD Oct 2020'!M8=""&gt;0),IF(($C$5*F14/'QLD Oct 2020'!AR8&lt;'QLD Oct 2020'!L8),(0),($C$5*F14/'QLD Oct 2020'!AR8-'QLD Oct 2020'!L8)*'QLD Oct 2020'!AD8/100)*'QLD Oct 2020'!AR8,0)))))</f>
        <v>0</v>
      </c>
      <c r="S14" s="203">
        <f t="shared" si="4"/>
        <v>3786.181818181818</v>
      </c>
      <c r="T14" s="220">
        <f t="shared" si="5"/>
        <v>4025.090909090909</v>
      </c>
      <c r="U14" s="118">
        <f t="shared" si="6"/>
        <v>4427.6000000000004</v>
      </c>
      <c r="V14" s="119">
        <f>'QLD Oct 2020'!AT8</f>
        <v>6</v>
      </c>
      <c r="W14" s="119">
        <f>'QLD Oct 2020'!AU8</f>
        <v>0</v>
      </c>
      <c r="X14" s="119">
        <f>'QLD Oct 2020'!AV8</f>
        <v>0</v>
      </c>
      <c r="Y14" s="119">
        <f>'QLD Oct 2020'!AW8</f>
        <v>0</v>
      </c>
      <c r="Z14" s="225" t="str">
        <f t="shared" si="7"/>
        <v>Guaranteed off bill</v>
      </c>
      <c r="AA14" s="225" t="str">
        <f t="shared" si="8"/>
        <v>Inclusive</v>
      </c>
      <c r="AB14" s="220">
        <f t="shared" si="0"/>
        <v>3783.5854545454545</v>
      </c>
      <c r="AC14" s="220">
        <f t="shared" si="1"/>
        <v>3783.5854545454545</v>
      </c>
      <c r="AD14" s="196">
        <f t="shared" si="2"/>
        <v>4161.9440000000004</v>
      </c>
      <c r="AE14" s="196">
        <f t="shared" si="2"/>
        <v>4161.9440000000004</v>
      </c>
      <c r="AF14" s="274">
        <f>'QLD Oct 2020'!BF8</f>
        <v>12</v>
      </c>
      <c r="AG14" s="121" t="str">
        <f>'QLD Oct 2020'!BG8</f>
        <v>y</v>
      </c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  <c r="AR14" s="262"/>
      <c r="AS14" s="262"/>
      <c r="AT14" s="262"/>
      <c r="AU14" s="262"/>
      <c r="AV14" s="262"/>
      <c r="AW14" s="262"/>
      <c r="AX14" s="262"/>
      <c r="AY14" s="262"/>
      <c r="AZ14" s="262"/>
      <c r="BA14" s="262"/>
      <c r="BB14" s="262"/>
      <c r="BC14" s="262"/>
      <c r="BD14" s="262"/>
      <c r="BE14" s="262"/>
      <c r="BF14" s="262"/>
      <c r="BG14" s="262"/>
      <c r="BH14" s="262"/>
      <c r="BI14" s="262"/>
      <c r="BJ14" s="262"/>
      <c r="BK14" s="262"/>
      <c r="BL14" s="262"/>
      <c r="BM14" s="262"/>
      <c r="BN14" s="262"/>
      <c r="BO14" s="262"/>
      <c r="BP14" s="262"/>
      <c r="BQ14" s="262"/>
      <c r="BR14" s="262"/>
      <c r="BS14" s="262"/>
      <c r="BT14" s="262"/>
      <c r="BU14" s="262"/>
      <c r="BV14" s="262"/>
      <c r="BW14" s="262"/>
      <c r="BX14" s="262"/>
      <c r="BY14" s="262"/>
      <c r="BZ14" s="262"/>
      <c r="CA14" s="262"/>
      <c r="CB14" s="262"/>
      <c r="CC14" s="262"/>
      <c r="CD14" s="262"/>
      <c r="CE14" s="262"/>
      <c r="CF14" s="262"/>
      <c r="CG14" s="262"/>
      <c r="CH14" s="262"/>
      <c r="CI14" s="262"/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262"/>
      <c r="DI14" s="262"/>
      <c r="DJ14" s="262"/>
      <c r="DK14" s="262"/>
      <c r="DL14" s="262"/>
      <c r="DM14" s="262"/>
      <c r="DN14" s="262"/>
      <c r="DO14" s="262"/>
      <c r="DP14" s="262"/>
      <c r="DQ14" s="262"/>
      <c r="DR14" s="262"/>
      <c r="DS14" s="262"/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</row>
    <row r="15" spans="1:148" s="269" customFormat="1" ht="20" customHeight="1" x14ac:dyDescent="0.2">
      <c r="A15" s="345"/>
      <c r="B15" s="207" t="str">
        <f>'QLD Oct 2020'!F9</f>
        <v>Red Energy</v>
      </c>
      <c r="C15" s="240" t="str">
        <f>'QLD Oct 2020'!G9</f>
        <v>Business Saver</v>
      </c>
      <c r="D15" s="115">
        <f>365*'QLD Oct 2020'!H9/100</f>
        <v>255.5</v>
      </c>
      <c r="E15" s="216">
        <f>IF('QLD Oct 2020'!AQ9=3,0.5,IF('QLD Oct 2020'!AQ9=2,0.33,0))</f>
        <v>0.5</v>
      </c>
      <c r="F15" s="216">
        <f t="shared" si="3"/>
        <v>0.5</v>
      </c>
      <c r="G15" s="115">
        <f>IF('QLD Oct 2020'!K9="",($C$5*E15/'QLD Oct 2020'!AQ9*'QLD Oct 2020'!W9/100)*'QLD Oct 2020'!AQ9,IF($C$5*E15/'QLD Oct 2020'!AQ9&gt;='QLD Oct 2020'!L9,('QLD Oct 2020'!L9*'QLD Oct 2020'!W9/100)*'QLD Oct 2020'!AQ9,($C$5*E15/'QLD Oct 2020'!AQ9*'QLD Oct 2020'!W9/100)*'QLD Oct 2020'!AQ9))</f>
        <v>1260</v>
      </c>
      <c r="H15" s="115">
        <f>IF(AND('QLD Oct 2020'!L9&gt;0,'QLD Oct 2020'!M9&gt;0),IF($C$5*E15/'QLD Oct 2020'!AQ9&lt;'QLD Oct 2020'!L9,0,IF(($C$5*E15/'QLD Oct 2020'!AQ9-'QLD Oct 2020'!L9)&lt;=('QLD Oct 2020'!M9+'QLD Oct 2020'!L9),((($C$5*E15/'QLD Oct 2020'!AQ9-'QLD Oct 2020'!L9)*'QLD Oct 2020'!X9/100))*'QLD Oct 2020'!AQ9,((('QLD Oct 2020'!M9)*'QLD Oct 2020'!X9/100)*'QLD Oct 2020'!AQ9))),0)</f>
        <v>441.63636363636374</v>
      </c>
      <c r="I15" s="115">
        <f>IF(AND('QLD Oct 2020'!M9&gt;0,'QLD Oct 2020'!N9&gt;0),IF($C$5*E15/'QLD Oct 2020'!AQ9&lt;('QLD Oct 2020'!L9+'QLD Oct 2020'!M9),0,IF(($C$5*E15/'QLD Oct 2020'!AQ9-'QLD Oct 2020'!L9+'QLD Oct 2020'!M9)&lt;=('QLD Oct 2020'!L9+'QLD Oct 2020'!M9+'QLD Oct 2020'!N9),((($C$5*E15/'QLD Oct 2020'!AQ9-('QLD Oct 2020'!L9+'QLD Oct 2020'!M9))*'QLD Oct 2020'!Y9/100))*'QLD Oct 2020'!AQ9,('QLD Oct 2020'!N9*'QLD Oct 2020'!Y9/100)*'QLD Oct 2020'!AQ9)),0)</f>
        <v>0</v>
      </c>
      <c r="J15" s="115">
        <f>IF(AND('QLD Oct 2020'!N9&gt;0,'QLD Oct 2020'!O9&gt;0),IF($C$5*E15/'QLD Oct 2020'!AQ9&lt;('QLD Oct 2020'!L9+'QLD Oct 2020'!M9+'QLD Oct 2020'!N9),0,IF(($C$5*E15/'QLD Oct 2020'!AQ9-'QLD Oct 2020'!L9+'QLD Oct 2020'!M9+'QLD Oct 2020'!N9)&lt;=('QLD Oct 2020'!L9+'QLD Oct 2020'!M9+'QLD Oct 2020'!N9+'QLD Oct 2020'!O9),(($C$5*E15/'QLD Oct 2020'!AQ9-('QLD Oct 2020'!L9+'QLD Oct 2020'!M9+'QLD Oct 2020'!N9))*'QLD Oct 2020'!Z9/100)*'QLD Oct 2020'!AQ9,('QLD Oct 2020'!O9*'QLD Oct 2020'!Z9/100)*'QLD Oct 2020'!AQ9)),0)</f>
        <v>0</v>
      </c>
      <c r="K15" s="115">
        <f>IF(AND('QLD Oct 2020'!O9&gt;0,'QLD Oct 2020'!P9&gt;0),IF($C$5*E15/'QLD Oct 2020'!AQ9&lt;('QLD Oct 2020'!L9+'QLD Oct 2020'!M9+'QLD Oct 2020'!N9+'QLD Oct 2020'!O9),0,IF(($C$5*E15/'QLD Oct 2020'!AQ9-'QLD Oct 2020'!L9+'QLD Oct 2020'!M9+'QLD Oct 2020'!N9+'QLD Oct 2020'!O9)&lt;=('QLD Oct 2020'!L9+'QLD Oct 2020'!M9+'QLD Oct 2020'!N9+'QLD Oct 2020'!O9+'QLD Oct 2020'!P9),(($C$5*E15/'QLD Oct 2020'!AQ9-('QLD Oct 2020'!L9+'QLD Oct 2020'!M9+'QLD Oct 2020'!N9+'QLD Oct 2020'!O9))*'QLD Oct 2020'!AA9/100)*'QLD Oct 2020'!AQ9,('QLD Oct 2020'!P9*'QLD Oct 2020'!AA9/100)*'QLD Oct 2020'!AQ9)),0)</f>
        <v>0</v>
      </c>
      <c r="L15" s="115">
        <f>IF(AND('QLD Oct 2020'!P9&gt;0,'QLD Oct 2020'!O9&gt;0),IF(($C$5*E15/'QLD Oct 2020'!AQ9&lt;SUM('QLD Oct 2020'!L9:P9)),(0),($C$5*E15/'QLD Oct 2020'!AQ9-SUM('QLD Oct 2020'!L9:P9))*'QLD Oct 2020'!AB9/100)* 'QLD Oct 2020'!AQ9,IF(AND('QLD Oct 2020'!O9&gt;0,'QLD Oct 2020'!P9=""),IF(($C$5*E15/'QLD Oct 2020'!AQ9&lt; SUM('QLD Oct 2020'!L9:O9)),(0),($C$5*E15/'QLD Oct 2020'!AQ9-SUM('QLD Oct 2020'!L9:O9))*'QLD Oct 2020'!AA9/100)* 'QLD Oct 2020'!AQ9,IF(AND('QLD Oct 2020'!N9&gt;0,'QLD Oct 2020'!O9=""),IF(($C$5*E15/'QLD Oct 2020'!AQ9&lt; SUM('QLD Oct 2020'!L9:N9)),(0),($C$5*E15/'QLD Oct 2020'!AQ9-SUM('QLD Oct 2020'!L9:N9))*'QLD Oct 2020'!Z9/100)* 'QLD Oct 2020'!AQ9,IF(AND('QLD Oct 2020'!M9&gt;0,'QLD Oct 2020'!N9=""),IF(($C$5*E15/'QLD Oct 2020'!AQ9&lt;'QLD Oct 2020'!M9+'QLD Oct 2020'!L9),(0),(($C$5*E15/'QLD Oct 2020'!AQ9-('QLD Oct 2020'!M9+'QLD Oct 2020'!L9))*'QLD Oct 2020'!Y9/100))*'QLD Oct 2020'!AQ9,IF(AND('QLD Oct 2020'!L9&gt;0,'QLD Oct 2020'!M9=""&gt;0),IF(($C$5*E15/'QLD Oct 2020'!AQ9&lt;'QLD Oct 2020'!L9),(0),($C$5*E15/'QLD Oct 2020'!AQ9-'QLD Oct 2020'!L9)*'QLD Oct 2020'!X9/100)*'QLD Oct 2020'!AQ9,0)))))</f>
        <v>0</v>
      </c>
      <c r="M15" s="115">
        <f>IF('QLD Oct 2020'!K9="",($C$5*F15/'QLD Oct 2020'!AR9*'QLD Oct 2020'!AC9/100)*'QLD Oct 2020'!AR9,IF($C$5*F15/'QLD Oct 2020'!AR9&gt;='QLD Oct 2020'!L9,('QLD Oct 2020'!L9*'QLD Oct 2020'!AC9/100)*'QLD Oct 2020'!AR9,($C$5*F15/'QLD Oct 2020'!AR9*'QLD Oct 2020'!AC9/100)*'QLD Oct 2020'!AR9))</f>
        <v>1260</v>
      </c>
      <c r="N15" s="115">
        <f>IF(AND('QLD Oct 2020'!L9&gt;0,'QLD Oct 2020'!M9&gt;0),IF($C$5*F15/'QLD Oct 2020'!AR9&lt;'QLD Oct 2020'!L9,0,IF(($C$5*F15/'QLD Oct 2020'!AR9-'QLD Oct 2020'!L9)&lt;=('QLD Oct 2020'!M9+'QLD Oct 2020'!L9),((($C$5*F15/'QLD Oct 2020'!AR9-'QLD Oct 2020'!L9)*'QLD Oct 2020'!AD9/100))*'QLD Oct 2020'!AR9,((('QLD Oct 2020'!M9)*'QLD Oct 2020'!AD9/100)*'QLD Oct 2020'!AR9))),0)</f>
        <v>441.63636363636374</v>
      </c>
      <c r="O15" s="115">
        <f>IF(AND('QLD Oct 2020'!M9&gt;0,'QLD Oct 2020'!N9&gt;0),IF($C$5*F15/'QLD Oct 2020'!AR9&lt;('QLD Oct 2020'!L9+'QLD Oct 2020'!M9),0,IF(($C$5*F15/'QLD Oct 2020'!AR9-'QLD Oct 2020'!L9+'QLD Oct 2020'!M9)&lt;=('QLD Oct 2020'!L9+'QLD Oct 2020'!M9+'QLD Oct 2020'!N9),((($C$5*F15/'QLD Oct 2020'!AR9-('QLD Oct 2020'!L9+'QLD Oct 2020'!M9))*'QLD Oct 2020'!AE9/100))*'QLD Oct 2020'!AR9,('QLD Oct 2020'!N9*'QLD Oct 2020'!AE9/100)*'QLD Oct 2020'!AR9)),0)</f>
        <v>0</v>
      </c>
      <c r="P15" s="115">
        <f>IF(AND('QLD Oct 2020'!N9&gt;0,'QLD Oct 2020'!O9&gt;0),IF($C$5*F15/'QLD Oct 2020'!AR9&lt;('QLD Oct 2020'!L9+'QLD Oct 2020'!M9+'QLD Oct 2020'!N9),0,IF(($C$5*F15/'QLD Oct 2020'!AR9-'QLD Oct 2020'!L9+'QLD Oct 2020'!M9+'QLD Oct 2020'!N9)&lt;=('QLD Oct 2020'!L9+'QLD Oct 2020'!M9+'QLD Oct 2020'!N9+'QLD Oct 2020'!O9),(($C$5*F15/'QLD Oct 2020'!AR9-('QLD Oct 2020'!L9+'QLD Oct 2020'!M9+'QLD Oct 2020'!N9))*'QLD Oct 2020'!AF9/100)*'QLD Oct 2020'!AR9,('QLD Oct 2020'!O9*'QLD Oct 2020'!AF9/100)*'QLD Oct 2020'!AR9)),0)</f>
        <v>0</v>
      </c>
      <c r="Q15" s="115">
        <f>IF(AND('QLD Oct 2020'!P9&gt;0,'QLD Oct 2020'!P9&gt;0),IF($C$5*F15/'QLD Oct 2020'!AR9&lt;('QLD Oct 2020'!L9+'QLD Oct 2020'!M9+'QLD Oct 2020'!N9+'QLD Oct 2020'!O9),0,IF(($C$5*F15/'QLD Oct 2020'!AR9-'QLD Oct 2020'!L9+'QLD Oct 2020'!M9+'QLD Oct 2020'!N9+'QLD Oct 2020'!O9)&lt;=('QLD Oct 2020'!L9+'QLD Oct 2020'!M9+'QLD Oct 2020'!N9+'QLD Oct 2020'!O9+'QLD Oct 2020'!P9),(($C$5*F15/'QLD Oct 2020'!AR9-('QLD Oct 2020'!L9+'QLD Oct 2020'!M9+'QLD Oct 2020'!N9+'QLD Oct 2020'!O9))*'QLD Oct 2020'!AG9/100)*'QLD Oct 2020'!AR9,('QLD Oct 2020'!P9*'QLD Oct 2020'!AG9/100)*'QLD Oct 2020'!AR9)),0)</f>
        <v>0</v>
      </c>
      <c r="R15" s="115">
        <f>IF(AND('QLD Oct 2020'!P9&gt;0,'QLD Oct 2020'!O9&gt;0),IF(($C$5*F15/'QLD Oct 2020'!AR9&lt;SUM('QLD Oct 2020'!L9:P9)),(0),($C$5*F15/'QLD Oct 2020'!AR9-SUM('QLD Oct 2020'!L9:P9))*'QLD Oct 2020'!AB9/100)* 'QLD Oct 2020'!AR9,IF(AND('QLD Oct 2020'!O9&gt;0,'QLD Oct 2020'!P9=""),IF(($C$5*F15/'QLD Oct 2020'!AR9&lt; SUM('QLD Oct 2020'!L9:O9)),(0),($C$5*F15/'QLD Oct 2020'!AR9-SUM('QLD Oct 2020'!L9:O9))*'QLD Oct 2020'!AG9/100)* 'QLD Oct 2020'!AR9,IF(AND('QLD Oct 2020'!N9&gt;0,'QLD Oct 2020'!O9=""),IF(($C$5*F15/'QLD Oct 2020'!AR9&lt; SUM('QLD Oct 2020'!L9:N9)),(0),($C$5*F15/'QLD Oct 2020'!AR9-SUM('QLD Oct 2020'!L9:N9))*'QLD Oct 2020'!AF9/100)* 'QLD Oct 2020'!AR9,IF(AND('QLD Oct 2020'!M9&gt;0,'QLD Oct 2020'!N9=""),IF(($C$5*F15/'QLD Oct 2020'!AR9&lt;'QLD Oct 2020'!M9+'QLD Oct 2020'!L9),(0),(($C$5*F15/'QLD Oct 2020'!AR9-('QLD Oct 2020'!M9+'QLD Oct 2020'!L9))*'QLD Oct 2020'!AE9/100))*'QLD Oct 2020'!AR9,IF(AND('QLD Oct 2020'!L9&gt;0,'QLD Oct 2020'!M9=""&gt;0),IF(($C$5*F15/'QLD Oct 2020'!AR9&lt;'QLD Oct 2020'!L9),(0),($C$5*F15/'QLD Oct 2020'!AR9-'QLD Oct 2020'!L9)*'QLD Oct 2020'!AD9/100)*'QLD Oct 2020'!AR9,0)))))</f>
        <v>0</v>
      </c>
      <c r="S15" s="203">
        <f t="shared" si="4"/>
        <v>3403.2727272727279</v>
      </c>
      <c r="T15" s="220">
        <f t="shared" si="5"/>
        <v>3658.7727272727279</v>
      </c>
      <c r="U15" s="118">
        <f t="shared" si="6"/>
        <v>4024.650000000001</v>
      </c>
      <c r="V15" s="119">
        <f>'QLD Oct 2020'!AT9</f>
        <v>0</v>
      </c>
      <c r="W15" s="119">
        <f>'QLD Oct 2020'!AU9</f>
        <v>0</v>
      </c>
      <c r="X15" s="119">
        <f>'QLD Oct 2020'!AV9</f>
        <v>0</v>
      </c>
      <c r="Y15" s="119">
        <f>'QLD Oct 2020'!AW9</f>
        <v>0</v>
      </c>
      <c r="Z15" s="225" t="str">
        <f t="shared" si="7"/>
        <v>No discount</v>
      </c>
      <c r="AA15" s="225" t="str">
        <f t="shared" si="8"/>
        <v>Inclusive</v>
      </c>
      <c r="AB15" s="220">
        <f t="shared" si="0"/>
        <v>3658.7727272727279</v>
      </c>
      <c r="AC15" s="220">
        <f t="shared" si="1"/>
        <v>3658.7727272727279</v>
      </c>
      <c r="AD15" s="196">
        <f t="shared" si="2"/>
        <v>4024.650000000001</v>
      </c>
      <c r="AE15" s="196">
        <f t="shared" si="2"/>
        <v>4024.650000000001</v>
      </c>
      <c r="AF15" s="274">
        <f>'QLD Oct 2020'!BF9</f>
        <v>0</v>
      </c>
      <c r="AG15" s="121" t="str">
        <f>'QLD Oct 2020'!BG9</f>
        <v>n</v>
      </c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</row>
    <row r="16" spans="1:148" s="269" customFormat="1" ht="20" customHeight="1" x14ac:dyDescent="0.2">
      <c r="A16" s="345"/>
      <c r="B16" s="207" t="str">
        <f>'QLD Oct 2020'!F10</f>
        <v>Covau</v>
      </c>
      <c r="C16" s="240" t="str">
        <f>'QLD Oct 2020'!G10</f>
        <v>Freedom</v>
      </c>
      <c r="D16" s="115">
        <f>365*'QLD Oct 2020'!H10/100</f>
        <v>255.5</v>
      </c>
      <c r="E16" s="216">
        <f>IF('QLD Oct 2020'!AQ10=3,0.5,IF('QLD Oct 2020'!AQ10=2,0.33,0))</f>
        <v>0.5</v>
      </c>
      <c r="F16" s="216">
        <f t="shared" ref="F16" si="29">1-E16</f>
        <v>0.5</v>
      </c>
      <c r="G16" s="115">
        <f>IF('QLD Oct 2020'!K10="",($C$5*E16/'QLD Oct 2020'!AQ10*'QLD Oct 2020'!W10/100)*'QLD Oct 2020'!AQ10,IF($C$5*E16/'QLD Oct 2020'!AQ10&gt;='QLD Oct 2020'!L10,('QLD Oct 2020'!L10*'QLD Oct 2020'!W10/100)*'QLD Oct 2020'!AQ10,($C$5*E16/'QLD Oct 2020'!AQ10*'QLD Oct 2020'!W10/100)*'QLD Oct 2020'!AQ10))</f>
        <v>1489.090909090909</v>
      </c>
      <c r="H16" s="115">
        <f>IF(AND('QLD Oct 2020'!L10&gt;0,'QLD Oct 2020'!M10&gt;0),IF($C$5*E16/'QLD Oct 2020'!AQ10&lt;'QLD Oct 2020'!L10,0,IF(($C$5*E16/'QLD Oct 2020'!AQ10-'QLD Oct 2020'!L10)&lt;=('QLD Oct 2020'!M10+'QLD Oct 2020'!L10),((($C$5*E16/'QLD Oct 2020'!AQ10-'QLD Oct 2020'!L10)*'QLD Oct 2020'!X10/100))*'QLD Oct 2020'!AQ10,((('QLD Oct 2020'!M10)*'QLD Oct 2020'!X10/100)*'QLD Oct 2020'!AQ10))),0)</f>
        <v>537.09090909090924</v>
      </c>
      <c r="I16" s="115">
        <f>IF(AND('QLD Oct 2020'!M10&gt;0,'QLD Oct 2020'!N10&gt;0),IF($C$5*E16/'QLD Oct 2020'!AQ10&lt;('QLD Oct 2020'!L10+'QLD Oct 2020'!M10),0,IF(($C$5*E16/'QLD Oct 2020'!AQ10-'QLD Oct 2020'!L10+'QLD Oct 2020'!M10)&lt;=('QLD Oct 2020'!L10+'QLD Oct 2020'!M10+'QLD Oct 2020'!N10),((($C$5*E16/'QLD Oct 2020'!AQ10-('QLD Oct 2020'!L10+'QLD Oct 2020'!M10))*'QLD Oct 2020'!Y10/100))*'QLD Oct 2020'!AQ10,('QLD Oct 2020'!N10*'QLD Oct 2020'!Y10/100)*'QLD Oct 2020'!AQ10)),0)</f>
        <v>0</v>
      </c>
      <c r="J16" s="115">
        <f>IF(AND('QLD Oct 2020'!N10&gt;0,'QLD Oct 2020'!O10&gt;0),IF($C$5*E16/'QLD Oct 2020'!AQ10&lt;('QLD Oct 2020'!L10+'QLD Oct 2020'!M10+'QLD Oct 2020'!N10),0,IF(($C$5*E16/'QLD Oct 2020'!AQ10-'QLD Oct 2020'!L10+'QLD Oct 2020'!M10+'QLD Oct 2020'!N10)&lt;=('QLD Oct 2020'!L10+'QLD Oct 2020'!M10+'QLD Oct 2020'!N10+'QLD Oct 2020'!O10),(($C$5*E16/'QLD Oct 2020'!AQ10-('QLD Oct 2020'!L10+'QLD Oct 2020'!M10+'QLD Oct 2020'!N10))*'QLD Oct 2020'!Z10/100)*'QLD Oct 2020'!AQ10,('QLD Oct 2020'!O10*'QLD Oct 2020'!Z10/100)*'QLD Oct 2020'!AQ10)),0)</f>
        <v>0</v>
      </c>
      <c r="K16" s="115">
        <f>IF(AND('QLD Oct 2020'!O10&gt;0,'QLD Oct 2020'!P10&gt;0),IF($C$5*E16/'QLD Oct 2020'!AQ10&lt;('QLD Oct 2020'!L10+'QLD Oct 2020'!M10+'QLD Oct 2020'!N10+'QLD Oct 2020'!O10),0,IF(($C$5*E16/'QLD Oct 2020'!AQ10-'QLD Oct 2020'!L10+'QLD Oct 2020'!M10+'QLD Oct 2020'!N10+'QLD Oct 2020'!O10)&lt;=('QLD Oct 2020'!L10+'QLD Oct 2020'!M10+'QLD Oct 2020'!N10+'QLD Oct 2020'!O10+'QLD Oct 2020'!P10),(($C$5*E16/'QLD Oct 2020'!AQ10-('QLD Oct 2020'!L10+'QLD Oct 2020'!M10+'QLD Oct 2020'!N10+'QLD Oct 2020'!O10))*'QLD Oct 2020'!AA10/100)*'QLD Oct 2020'!AQ10,('QLD Oct 2020'!P10*'QLD Oct 2020'!AA10/100)*'QLD Oct 2020'!AQ10)),0)</f>
        <v>0</v>
      </c>
      <c r="L16" s="115">
        <f>IF(AND('QLD Oct 2020'!P10&gt;0,'QLD Oct 2020'!O10&gt;0),IF(($C$5*E16/'QLD Oct 2020'!AQ10&lt;SUM('QLD Oct 2020'!L10:P10)),(0),($C$5*E16/'QLD Oct 2020'!AQ10-SUM('QLD Oct 2020'!L10:P10))*'QLD Oct 2020'!AB10/100)* 'QLD Oct 2020'!AQ10,IF(AND('QLD Oct 2020'!O10&gt;0,'QLD Oct 2020'!P10=""),IF(($C$5*E16/'QLD Oct 2020'!AQ10&lt; SUM('QLD Oct 2020'!L10:O10)),(0),($C$5*E16/'QLD Oct 2020'!AQ10-SUM('QLD Oct 2020'!L10:O10))*'QLD Oct 2020'!AA10/100)* 'QLD Oct 2020'!AQ10,IF(AND('QLD Oct 2020'!N10&gt;0,'QLD Oct 2020'!O10=""),IF(($C$5*E16/'QLD Oct 2020'!AQ10&lt; SUM('QLD Oct 2020'!L10:N10)),(0),($C$5*E16/'QLD Oct 2020'!AQ10-SUM('QLD Oct 2020'!L10:N10))*'QLD Oct 2020'!Z10/100)* 'QLD Oct 2020'!AQ10,IF(AND('QLD Oct 2020'!M10&gt;0,'QLD Oct 2020'!N10=""),IF(($C$5*E16/'QLD Oct 2020'!AQ10&lt;'QLD Oct 2020'!M10+'QLD Oct 2020'!L10),(0),(($C$5*E16/'QLD Oct 2020'!AQ10-('QLD Oct 2020'!M10+'QLD Oct 2020'!L10))*'QLD Oct 2020'!Y10/100))*'QLD Oct 2020'!AQ10,IF(AND('QLD Oct 2020'!L10&gt;0,'QLD Oct 2020'!M10=""&gt;0),IF(($C$5*E16/'QLD Oct 2020'!AQ10&lt;'QLD Oct 2020'!L10),(0),($C$5*E16/'QLD Oct 2020'!AQ10-'QLD Oct 2020'!L10)*'QLD Oct 2020'!X10/100)*'QLD Oct 2020'!AQ10,0)))))</f>
        <v>0</v>
      </c>
      <c r="M16" s="115">
        <f>IF('QLD Oct 2020'!K10="",($C$5*F16/'QLD Oct 2020'!AR10*'QLD Oct 2020'!AC10/100)*'QLD Oct 2020'!AR10,IF($C$5*F16/'QLD Oct 2020'!AR10&gt;='QLD Oct 2020'!L10,('QLD Oct 2020'!L10*'QLD Oct 2020'!AC10/100)*'QLD Oct 2020'!AR10,($C$5*F16/'QLD Oct 2020'!AR10*'QLD Oct 2020'!AC10/100)*'QLD Oct 2020'!AR10))</f>
        <v>1489.090909090909</v>
      </c>
      <c r="N16" s="115">
        <f>IF(AND('QLD Oct 2020'!L10&gt;0,'QLD Oct 2020'!M10&gt;0),IF($C$5*F16/'QLD Oct 2020'!AR10&lt;'QLD Oct 2020'!L10,0,IF(($C$5*F16/'QLD Oct 2020'!AR10-'QLD Oct 2020'!L10)&lt;=('QLD Oct 2020'!M10+'QLD Oct 2020'!L10),((($C$5*F16/'QLD Oct 2020'!AR10-'QLD Oct 2020'!L10)*'QLD Oct 2020'!AD10/100))*'QLD Oct 2020'!AR10,((('QLD Oct 2020'!M10)*'QLD Oct 2020'!AD10/100)*'QLD Oct 2020'!AR10))),0)</f>
        <v>537.09090909090924</v>
      </c>
      <c r="O16" s="115">
        <f>IF(AND('QLD Oct 2020'!M10&gt;0,'QLD Oct 2020'!N10&gt;0),IF($C$5*F16/'QLD Oct 2020'!AR10&lt;('QLD Oct 2020'!L10+'QLD Oct 2020'!M10),0,IF(($C$5*F16/'QLD Oct 2020'!AR10-'QLD Oct 2020'!L10+'QLD Oct 2020'!M10)&lt;=('QLD Oct 2020'!L10+'QLD Oct 2020'!M10+'QLD Oct 2020'!N10),((($C$5*F16/'QLD Oct 2020'!AR10-('QLD Oct 2020'!L10+'QLD Oct 2020'!M10))*'QLD Oct 2020'!AE10/100))*'QLD Oct 2020'!AR10,('QLD Oct 2020'!N10*'QLD Oct 2020'!AE10/100)*'QLD Oct 2020'!AR10)),0)</f>
        <v>0</v>
      </c>
      <c r="P16" s="115">
        <f>IF(AND('QLD Oct 2020'!N10&gt;0,'QLD Oct 2020'!O10&gt;0),IF($C$5*F16/'QLD Oct 2020'!AR10&lt;('QLD Oct 2020'!L10+'QLD Oct 2020'!M10+'QLD Oct 2020'!N10),0,IF(($C$5*F16/'QLD Oct 2020'!AR10-'QLD Oct 2020'!L10+'QLD Oct 2020'!M10+'QLD Oct 2020'!N10)&lt;=('QLD Oct 2020'!L10+'QLD Oct 2020'!M10+'QLD Oct 2020'!N10+'QLD Oct 2020'!O10),(($C$5*F16/'QLD Oct 2020'!AR10-('QLD Oct 2020'!L10+'QLD Oct 2020'!M10+'QLD Oct 2020'!N10))*'QLD Oct 2020'!AF10/100)*'QLD Oct 2020'!AR10,('QLD Oct 2020'!O10*'QLD Oct 2020'!AF10/100)*'QLD Oct 2020'!AR10)),0)</f>
        <v>0</v>
      </c>
      <c r="Q16" s="115">
        <f>IF(AND('QLD Oct 2020'!P10&gt;0,'QLD Oct 2020'!P10&gt;0),IF($C$5*F16/'QLD Oct 2020'!AR10&lt;('QLD Oct 2020'!L10+'QLD Oct 2020'!M10+'QLD Oct 2020'!N10+'QLD Oct 2020'!O10),0,IF(($C$5*F16/'QLD Oct 2020'!AR10-'QLD Oct 2020'!L10+'QLD Oct 2020'!M10+'QLD Oct 2020'!N10+'QLD Oct 2020'!O10)&lt;=('QLD Oct 2020'!L10+'QLD Oct 2020'!M10+'QLD Oct 2020'!N10+'QLD Oct 2020'!O10+'QLD Oct 2020'!P10),(($C$5*F16/'QLD Oct 2020'!AR10-('QLD Oct 2020'!L10+'QLD Oct 2020'!M10+'QLD Oct 2020'!N10+'QLD Oct 2020'!O10))*'QLD Oct 2020'!AG10/100)*'QLD Oct 2020'!AR10,('QLD Oct 2020'!P10*'QLD Oct 2020'!AG10/100)*'QLD Oct 2020'!AR10)),0)</f>
        <v>0</v>
      </c>
      <c r="R16" s="115">
        <f>IF(AND('QLD Oct 2020'!P10&gt;0,'QLD Oct 2020'!O10&gt;0),IF(($C$5*F16/'QLD Oct 2020'!AR10&lt;SUM('QLD Oct 2020'!L10:P10)),(0),($C$5*F16/'QLD Oct 2020'!AR10-SUM('QLD Oct 2020'!L10:P10))*'QLD Oct 2020'!AB10/100)* 'QLD Oct 2020'!AR10,IF(AND('QLD Oct 2020'!O10&gt;0,'QLD Oct 2020'!P10=""),IF(($C$5*F16/'QLD Oct 2020'!AR10&lt; SUM('QLD Oct 2020'!L10:O10)),(0),($C$5*F16/'QLD Oct 2020'!AR10-SUM('QLD Oct 2020'!L10:O10))*'QLD Oct 2020'!AG10/100)* 'QLD Oct 2020'!AR10,IF(AND('QLD Oct 2020'!N10&gt;0,'QLD Oct 2020'!O10=""),IF(($C$5*F16/'QLD Oct 2020'!AR10&lt; SUM('QLD Oct 2020'!L10:N10)),(0),($C$5*F16/'QLD Oct 2020'!AR10-SUM('QLD Oct 2020'!L10:N10))*'QLD Oct 2020'!AF10/100)* 'QLD Oct 2020'!AR10,IF(AND('QLD Oct 2020'!M10&gt;0,'QLD Oct 2020'!N10=""),IF(($C$5*F16/'QLD Oct 2020'!AR10&lt;'QLD Oct 2020'!M10+'QLD Oct 2020'!L10),(0),(($C$5*F16/'QLD Oct 2020'!AR10-('QLD Oct 2020'!M10+'QLD Oct 2020'!L10))*'QLD Oct 2020'!AE10/100))*'QLD Oct 2020'!AR10,IF(AND('QLD Oct 2020'!L10&gt;0,'QLD Oct 2020'!M10=""&gt;0),IF(($C$5*F16/'QLD Oct 2020'!AR10&lt;'QLD Oct 2020'!L10),(0),($C$5*F16/'QLD Oct 2020'!AR10-'QLD Oct 2020'!L10)*'QLD Oct 2020'!AD10/100)*'QLD Oct 2020'!AR10,0)))))</f>
        <v>0</v>
      </c>
      <c r="S16" s="203">
        <f t="shared" ref="S16" si="30">SUM(G16:R16)</f>
        <v>4052.363636363636</v>
      </c>
      <c r="T16" s="220">
        <f t="shared" ref="T16" si="31">S16+D16</f>
        <v>4307.863636363636</v>
      </c>
      <c r="U16" s="118">
        <f t="shared" ref="U16" si="32">T16*1.1</f>
        <v>4738.6499999999996</v>
      </c>
      <c r="V16" s="119">
        <f>'QLD Oct 2020'!AT10</f>
        <v>0</v>
      </c>
      <c r="W16" s="119">
        <f>'QLD Oct 2020'!AU10</f>
        <v>15</v>
      </c>
      <c r="X16" s="119">
        <f>'QLD Oct 2020'!AV10</f>
        <v>0</v>
      </c>
      <c r="Y16" s="119">
        <f>'QLD Oct 2020'!AW10</f>
        <v>0</v>
      </c>
      <c r="Z16" s="225" t="str">
        <f t="shared" ref="Z16" si="33">IF(SUM(V16:Y16)=0,"No discount",IF(V16&gt;0,"Guaranteed off bill",IF(W16&gt;0,"Guaranteed off usage",IF(X16&gt;0,"Pay-on-time off bill","Pay-on-time off usage"))))</f>
        <v>Guaranteed off usage</v>
      </c>
      <c r="AA16" s="225" t="str">
        <f t="shared" ref="AA16" si="34">IF(OR(B16="Origin Energy",B16="Red Energy",B16="Powershop"),"Inclusive","Exclusive")</f>
        <v>Exclusive</v>
      </c>
      <c r="AB16" s="220">
        <f t="shared" ref="AB16" si="35">IF(AND(Z16="Guaranteed off bill",AA16="Inclusive"),((T16*1.1)-((T16*1.1)*V16/100))/1.1,IF(AND(Z16="Guaranteed off usage",AA16="Inclusive"),((T16*1.1)-((S16*1.1)*W16/100))/1.1,IF(AND(Z16="Guaranteed off bill",AA16="Exclusive"),T16-(T16*V16/100),IF(AND(Z16="Guaranteed off usage",AA16="Exclusive"),T16-(S16*W16/100),IF(AA16="Inclusive",((T16*1.1))/1.1,T16)))))</f>
        <v>3700.0090909090904</v>
      </c>
      <c r="AC16" s="220">
        <f t="shared" ref="AC16" si="36">IF(AND(Z16="Pay-on-time off bill",AA16="Inclusive"),((AB16*1.1)-((AB16*1.1)*X16/100))/1.1,IF(AND(Z16="Pay-on-time off usage",AA16="Inclusive"),((AB16*1.1)-((S16*1.1)*Y16/100))/1.1,IF(AND(Z16="Pay-on-time off bill",AA16="Exclusive"),AB16-(AB16*X16/100),IF(AND(Z16="Pay-on-time off usage",AA16="Exclusive"),AB16-(S16*Y16/100),IF(AA16="Inclusive",((AB16*1.1))/1.1,AB16)))))</f>
        <v>3700.0090909090904</v>
      </c>
      <c r="AD16" s="196">
        <f t="shared" ref="AD16" si="37">AB16*1.1</f>
        <v>4070.0099999999998</v>
      </c>
      <c r="AE16" s="196">
        <f t="shared" ref="AE16" si="38">AC16*1.1</f>
        <v>4070.0099999999998</v>
      </c>
      <c r="AF16" s="274">
        <f>'QLD Oct 2020'!BF10</f>
        <v>0</v>
      </c>
      <c r="AG16" s="121" t="str">
        <f>'QLD Oct 2020'!BG10</f>
        <v>n</v>
      </c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</row>
    <row r="17" spans="1:148" s="269" customFormat="1" ht="20" customHeight="1" thickBot="1" x14ac:dyDescent="0.25">
      <c r="A17" s="346"/>
      <c r="B17" s="208" t="str">
        <f>'QLD Oct 2020'!F11</f>
        <v>Discover Energy</v>
      </c>
      <c r="C17" s="241" t="str">
        <f>'QLD Oct 2020'!G11</f>
        <v>Budget</v>
      </c>
      <c r="D17" s="123">
        <f>365*'QLD Oct 2020'!H11/100</f>
        <v>237.25</v>
      </c>
      <c r="E17" s="217">
        <f>IF('QLD Oct 2020'!AQ11=3,0.5,IF('QLD Oct 2020'!AQ11=2,0.33,0))</f>
        <v>0.5</v>
      </c>
      <c r="F17" s="217">
        <f t="shared" ref="F17" si="39">1-E17</f>
        <v>0.5</v>
      </c>
      <c r="G17" s="123">
        <f>IF('QLD Oct 2020'!K11="",($C$5*E17/'QLD Oct 2020'!AQ11*'QLD Oct 2020'!W11/100)*'QLD Oct 2020'!AQ11,IF($C$5*E17/'QLD Oct 2020'!AQ11&gt;='QLD Oct 2020'!L11,('QLD Oct 2020'!L11*'QLD Oct 2020'!W11/100)*'QLD Oct 2020'!AQ11,($C$5*E17/'QLD Oct 2020'!AQ11*'QLD Oct 2020'!W11/100)*'QLD Oct 2020'!AQ11))</f>
        <v>1662.5454545454545</v>
      </c>
      <c r="H17" s="123">
        <f>IF(AND('QLD Oct 2020'!L11&gt;0,'QLD Oct 2020'!M11&gt;0),IF($C$5*E17/'QLD Oct 2020'!AQ11&lt;'QLD Oct 2020'!L11,0,IF(($C$5*E17/'QLD Oct 2020'!AQ11-'QLD Oct 2020'!L11)&lt;=('QLD Oct 2020'!M11+'QLD Oct 2020'!L11),((($C$5*E17/'QLD Oct 2020'!AQ11-'QLD Oct 2020'!L11)*'QLD Oct 2020'!X11/100))*'QLD Oct 2020'!AQ11,((('QLD Oct 2020'!M11)*'QLD Oct 2020'!X11/100)*'QLD Oct 2020'!AQ11))),0)</f>
        <v>546.00000000000011</v>
      </c>
      <c r="I17" s="123">
        <f>IF(AND('QLD Oct 2020'!M11&gt;0,'QLD Oct 2020'!N11&gt;0),IF($C$5*E17/'QLD Oct 2020'!AQ11&lt;('QLD Oct 2020'!L11+'QLD Oct 2020'!M11),0,IF(($C$5*E17/'QLD Oct 2020'!AQ11-'QLD Oct 2020'!L11+'QLD Oct 2020'!M11)&lt;=('QLD Oct 2020'!L11+'QLD Oct 2020'!M11+'QLD Oct 2020'!N11),((($C$5*E17/'QLD Oct 2020'!AQ11-('QLD Oct 2020'!L11+'QLD Oct 2020'!M11))*'QLD Oct 2020'!Y11/100))*'QLD Oct 2020'!AQ11,('QLD Oct 2020'!N11*'QLD Oct 2020'!Y11/100)*'QLD Oct 2020'!AQ11)),0)</f>
        <v>0</v>
      </c>
      <c r="J17" s="123">
        <f>IF(AND('QLD Oct 2020'!N11&gt;0,'QLD Oct 2020'!O11&gt;0),IF($C$5*E17/'QLD Oct 2020'!AQ11&lt;('QLD Oct 2020'!L11+'QLD Oct 2020'!M11+'QLD Oct 2020'!N11),0,IF(($C$5*E17/'QLD Oct 2020'!AQ11-'QLD Oct 2020'!L11+'QLD Oct 2020'!M11+'QLD Oct 2020'!N11)&lt;=('QLD Oct 2020'!L11+'QLD Oct 2020'!M11+'QLD Oct 2020'!N11+'QLD Oct 2020'!O11),(($C$5*E17/'QLD Oct 2020'!AQ11-('QLD Oct 2020'!L11+'QLD Oct 2020'!M11+'QLD Oct 2020'!N11))*'QLD Oct 2020'!Z11/100)*'QLD Oct 2020'!AQ11,('QLD Oct 2020'!O11*'QLD Oct 2020'!Z11/100)*'QLD Oct 2020'!AQ11)),0)</f>
        <v>0</v>
      </c>
      <c r="K17" s="123">
        <f>IF(AND('QLD Oct 2020'!O11&gt;0,'QLD Oct 2020'!P11&gt;0),IF($C$5*E17/'QLD Oct 2020'!AQ11&lt;('QLD Oct 2020'!L11+'QLD Oct 2020'!M11+'QLD Oct 2020'!N11+'QLD Oct 2020'!O11),0,IF(($C$5*E17/'QLD Oct 2020'!AQ11-'QLD Oct 2020'!L11+'QLD Oct 2020'!M11+'QLD Oct 2020'!N11+'QLD Oct 2020'!O11)&lt;=('QLD Oct 2020'!L11+'QLD Oct 2020'!M11+'QLD Oct 2020'!N11+'QLD Oct 2020'!O11+'QLD Oct 2020'!P11),(($C$5*E17/'QLD Oct 2020'!AQ11-('QLD Oct 2020'!L11+'QLD Oct 2020'!M11+'QLD Oct 2020'!N11+'QLD Oct 2020'!O11))*'QLD Oct 2020'!AA11/100)*'QLD Oct 2020'!AQ11,('QLD Oct 2020'!P11*'QLD Oct 2020'!AA11/100)*'QLD Oct 2020'!AQ11)),0)</f>
        <v>0</v>
      </c>
      <c r="L17" s="123">
        <f>IF(AND('QLD Oct 2020'!P11&gt;0,'QLD Oct 2020'!O11&gt;0),IF(($C$5*E17/'QLD Oct 2020'!AQ11&lt;SUM('QLD Oct 2020'!L11:P11)),(0),($C$5*E17/'QLD Oct 2020'!AQ11-SUM('QLD Oct 2020'!L11:P11))*'QLD Oct 2020'!AB11/100)* 'QLD Oct 2020'!AQ11,IF(AND('QLD Oct 2020'!O11&gt;0,'QLD Oct 2020'!P11=""),IF(($C$5*E17/'QLD Oct 2020'!AQ11&lt; SUM('QLD Oct 2020'!L11:O11)),(0),($C$5*E17/'QLD Oct 2020'!AQ11-SUM('QLD Oct 2020'!L11:O11))*'QLD Oct 2020'!AA11/100)* 'QLD Oct 2020'!AQ11,IF(AND('QLD Oct 2020'!N11&gt;0,'QLD Oct 2020'!O11=""),IF(($C$5*E17/'QLD Oct 2020'!AQ11&lt; SUM('QLD Oct 2020'!L11:N11)),(0),($C$5*E17/'QLD Oct 2020'!AQ11-SUM('QLD Oct 2020'!L11:N11))*'QLD Oct 2020'!Z11/100)* 'QLD Oct 2020'!AQ11,IF(AND('QLD Oct 2020'!M11&gt;0,'QLD Oct 2020'!N11=""),IF(($C$5*E17/'QLD Oct 2020'!AQ11&lt;'QLD Oct 2020'!M11+'QLD Oct 2020'!L11),(0),(($C$5*E17/'QLD Oct 2020'!AQ11-('QLD Oct 2020'!M11+'QLD Oct 2020'!L11))*'QLD Oct 2020'!Y11/100))*'QLD Oct 2020'!AQ11,IF(AND('QLD Oct 2020'!L11&gt;0,'QLD Oct 2020'!M11=""&gt;0),IF(($C$5*E17/'QLD Oct 2020'!AQ11&lt;'QLD Oct 2020'!L11),(0),($C$5*E17/'QLD Oct 2020'!AQ11-'QLD Oct 2020'!L11)*'QLD Oct 2020'!X11/100)*'QLD Oct 2020'!AQ11,0)))))</f>
        <v>0</v>
      </c>
      <c r="M17" s="123">
        <f>IF('QLD Oct 2020'!K11="",($C$5*F17/'QLD Oct 2020'!AR11*'QLD Oct 2020'!AC11/100)*'QLD Oct 2020'!AR11,IF($C$5*F17/'QLD Oct 2020'!AR11&gt;='QLD Oct 2020'!L11,('QLD Oct 2020'!L11*'QLD Oct 2020'!AC11/100)*'QLD Oct 2020'!AR11,($C$5*F17/'QLD Oct 2020'!AR11*'QLD Oct 2020'!AC11/100)*'QLD Oct 2020'!AR11))</f>
        <v>1662.5454545454545</v>
      </c>
      <c r="N17" s="123">
        <f>IF(AND('QLD Oct 2020'!L11&gt;0,'QLD Oct 2020'!M11&gt;0),IF($C$5*F17/'QLD Oct 2020'!AR11&lt;'QLD Oct 2020'!L11,0,IF(($C$5*F17/'QLD Oct 2020'!AR11-'QLD Oct 2020'!L11)&lt;=('QLD Oct 2020'!M11+'QLD Oct 2020'!L11),((($C$5*F17/'QLD Oct 2020'!AR11-'QLD Oct 2020'!L11)*'QLD Oct 2020'!AD11/100))*'QLD Oct 2020'!AR11,((('QLD Oct 2020'!M11)*'QLD Oct 2020'!AD11/100)*'QLD Oct 2020'!AR11))),0)</f>
        <v>546.00000000000011</v>
      </c>
      <c r="O17" s="123">
        <f>IF(AND('QLD Oct 2020'!M11&gt;0,'QLD Oct 2020'!N11&gt;0),IF($C$5*F17/'QLD Oct 2020'!AR11&lt;('QLD Oct 2020'!L11+'QLD Oct 2020'!M11),0,IF(($C$5*F17/'QLD Oct 2020'!AR11-'QLD Oct 2020'!L11+'QLD Oct 2020'!M11)&lt;=('QLD Oct 2020'!L11+'QLD Oct 2020'!M11+'QLD Oct 2020'!N11),((($C$5*F17/'QLD Oct 2020'!AR11-('QLD Oct 2020'!L11+'QLD Oct 2020'!M11))*'QLD Oct 2020'!AE11/100))*'QLD Oct 2020'!AR11,('QLD Oct 2020'!N11*'QLD Oct 2020'!AE11/100)*'QLD Oct 2020'!AR11)),0)</f>
        <v>0</v>
      </c>
      <c r="P17" s="123">
        <f>IF(AND('QLD Oct 2020'!N11&gt;0,'QLD Oct 2020'!O11&gt;0),IF($C$5*F17/'QLD Oct 2020'!AR11&lt;('QLD Oct 2020'!L11+'QLD Oct 2020'!M11+'QLD Oct 2020'!N11),0,IF(($C$5*F17/'QLD Oct 2020'!AR11-'QLD Oct 2020'!L11+'QLD Oct 2020'!M11+'QLD Oct 2020'!N11)&lt;=('QLD Oct 2020'!L11+'QLD Oct 2020'!M11+'QLD Oct 2020'!N11+'QLD Oct 2020'!O11),(($C$5*F17/'QLD Oct 2020'!AR11-('QLD Oct 2020'!L11+'QLD Oct 2020'!M11+'QLD Oct 2020'!N11))*'QLD Oct 2020'!AF11/100)*'QLD Oct 2020'!AR11,('QLD Oct 2020'!O11*'QLD Oct 2020'!AF11/100)*'QLD Oct 2020'!AR11)),0)</f>
        <v>0</v>
      </c>
      <c r="Q17" s="123">
        <f>IF(AND('QLD Oct 2020'!P11&gt;0,'QLD Oct 2020'!P11&gt;0),IF($C$5*F17/'QLD Oct 2020'!AR11&lt;('QLD Oct 2020'!L11+'QLD Oct 2020'!M11+'QLD Oct 2020'!N11+'QLD Oct 2020'!O11),0,IF(($C$5*F17/'QLD Oct 2020'!AR11-'QLD Oct 2020'!L11+'QLD Oct 2020'!M11+'QLD Oct 2020'!N11+'QLD Oct 2020'!O11)&lt;=('QLD Oct 2020'!L11+'QLD Oct 2020'!M11+'QLD Oct 2020'!N11+'QLD Oct 2020'!O11+'QLD Oct 2020'!P11),(($C$5*F17/'QLD Oct 2020'!AR11-('QLD Oct 2020'!L11+'QLD Oct 2020'!M11+'QLD Oct 2020'!N11+'QLD Oct 2020'!O11))*'QLD Oct 2020'!AG11/100)*'QLD Oct 2020'!AR11,('QLD Oct 2020'!P11*'QLD Oct 2020'!AG11/100)*'QLD Oct 2020'!AR11)),0)</f>
        <v>0</v>
      </c>
      <c r="R17" s="123">
        <f>IF(AND('QLD Oct 2020'!P11&gt;0,'QLD Oct 2020'!O11&gt;0),IF(($C$5*F17/'QLD Oct 2020'!AR11&lt;SUM('QLD Oct 2020'!L11:P11)),(0),($C$5*F17/'QLD Oct 2020'!AR11-SUM('QLD Oct 2020'!L11:P11))*'QLD Oct 2020'!AB11/100)* 'QLD Oct 2020'!AR11,IF(AND('QLD Oct 2020'!O11&gt;0,'QLD Oct 2020'!P11=""),IF(($C$5*F17/'QLD Oct 2020'!AR11&lt; SUM('QLD Oct 2020'!L11:O11)),(0),($C$5*F17/'QLD Oct 2020'!AR11-SUM('QLD Oct 2020'!L11:O11))*'QLD Oct 2020'!AG11/100)* 'QLD Oct 2020'!AR11,IF(AND('QLD Oct 2020'!N11&gt;0,'QLD Oct 2020'!O11=""),IF(($C$5*F17/'QLD Oct 2020'!AR11&lt; SUM('QLD Oct 2020'!L11:N11)),(0),($C$5*F17/'QLD Oct 2020'!AR11-SUM('QLD Oct 2020'!L11:N11))*'QLD Oct 2020'!AF11/100)* 'QLD Oct 2020'!AR11,IF(AND('QLD Oct 2020'!M11&gt;0,'QLD Oct 2020'!N11=""),IF(($C$5*F17/'QLD Oct 2020'!AR11&lt;'QLD Oct 2020'!M11+'QLD Oct 2020'!L11),(0),(($C$5*F17/'QLD Oct 2020'!AR11-('QLD Oct 2020'!M11+'QLD Oct 2020'!L11))*'QLD Oct 2020'!AE11/100))*'QLD Oct 2020'!AR11,IF(AND('QLD Oct 2020'!L11&gt;0,'QLD Oct 2020'!M11=""&gt;0),IF(($C$5*F17/'QLD Oct 2020'!AR11&lt;'QLD Oct 2020'!L11),(0),($C$5*F17/'QLD Oct 2020'!AR11-'QLD Oct 2020'!L11)*'QLD Oct 2020'!AD11/100)*'QLD Oct 2020'!AR11,0)))))</f>
        <v>0</v>
      </c>
      <c r="S17" s="204">
        <f t="shared" ref="S17" si="40">SUM(G17:R17)</f>
        <v>4417.090909090909</v>
      </c>
      <c r="T17" s="221">
        <f t="shared" ref="T17" si="41">S17+D17</f>
        <v>4654.340909090909</v>
      </c>
      <c r="U17" s="126">
        <f t="shared" ref="U17" si="42">T17*1.1</f>
        <v>5119.7750000000005</v>
      </c>
      <c r="V17" s="127">
        <f>'QLD Oct 2020'!AT11</f>
        <v>0</v>
      </c>
      <c r="W17" s="127">
        <f>'QLD Oct 2020'!AU11</f>
        <v>15</v>
      </c>
      <c r="X17" s="127">
        <f>'QLD Oct 2020'!AV11</f>
        <v>0</v>
      </c>
      <c r="Y17" s="127">
        <f>'QLD Oct 2020'!AW11</f>
        <v>0</v>
      </c>
      <c r="Z17" s="226" t="str">
        <f t="shared" ref="Z17" si="43">IF(SUM(V17:Y17)=0,"No discount",IF(V17&gt;0,"Guaranteed off bill",IF(W17&gt;0,"Guaranteed off usage",IF(X17&gt;0,"Pay-on-time off bill","Pay-on-time off usage"))))</f>
        <v>Guaranteed off usage</v>
      </c>
      <c r="AA17" s="226" t="str">
        <f t="shared" ref="AA17" si="44">IF(OR(B17="Origin Energy",B17="Red Energy",B17="Powershop"),"Inclusive","Exclusive")</f>
        <v>Exclusive</v>
      </c>
      <c r="AB17" s="221">
        <f t="shared" ref="AB17" si="45">IF(AND(Z17="Guaranteed off bill",AA17="Inclusive"),((T17*1.1)-((T17*1.1)*V17/100))/1.1,IF(AND(Z17="Guaranteed off usage",AA17="Inclusive"),((T17*1.1)-((S17*1.1)*W17/100))/1.1,IF(AND(Z17="Guaranteed off bill",AA17="Exclusive"),T17-(T17*V17/100),IF(AND(Z17="Guaranteed off usage",AA17="Exclusive"),T17-(S17*W17/100),IF(AA17="Inclusive",((T17*1.1))/1.1,T17)))))</f>
        <v>3991.7772727272727</v>
      </c>
      <c r="AC17" s="221">
        <f t="shared" ref="AC17" si="46">IF(AND(Z17="Pay-on-time off bill",AA17="Inclusive"),((AB17*1.1)-((AB17*1.1)*X17/100))/1.1,IF(AND(Z17="Pay-on-time off usage",AA17="Inclusive"),((AB17*1.1)-((S17*1.1)*Y17/100))/1.1,IF(AND(Z17="Pay-on-time off bill",AA17="Exclusive"),AB17-(AB17*X17/100),IF(AND(Z17="Pay-on-time off usage",AA17="Exclusive"),AB17-(S17*Y17/100),IF(AA17="Inclusive",((AB17*1.1))/1.1,AB17)))))</f>
        <v>3991.7772727272727</v>
      </c>
      <c r="AD17" s="230">
        <f t="shared" ref="AD17" si="47">AB17*1.1</f>
        <v>4390.9549999999999</v>
      </c>
      <c r="AE17" s="230">
        <f t="shared" ref="AE17" si="48">AC17*1.1</f>
        <v>4390.9549999999999</v>
      </c>
      <c r="AF17" s="275">
        <f>'QLD Oct 2020'!BF11</f>
        <v>0</v>
      </c>
      <c r="AG17" s="129" t="str">
        <f>'QLD Oct 2020'!BG11</f>
        <v>n</v>
      </c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  <c r="CJ17" s="267"/>
      <c r="CK17" s="267"/>
      <c r="CL17" s="267"/>
      <c r="CM17" s="267"/>
      <c r="CN17" s="267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  <c r="EG17" s="267"/>
      <c r="EH17" s="267"/>
      <c r="EI17" s="267"/>
      <c r="EJ17" s="267"/>
      <c r="EK17" s="267"/>
      <c r="EL17" s="267"/>
      <c r="EM17" s="267"/>
      <c r="EN17" s="267"/>
      <c r="EO17" s="267"/>
      <c r="EP17" s="267"/>
      <c r="EQ17" s="267"/>
      <c r="ER17" s="267"/>
    </row>
    <row r="18" spans="1:148" ht="20" customHeight="1" thickTop="1" thickBot="1" x14ac:dyDescent="0.25">
      <c r="A18" s="261" t="str">
        <f>'QLD Oct 2020'!D12</f>
        <v>Envestra Northern</v>
      </c>
      <c r="B18" s="208" t="str">
        <f>'QLD Oct 2020'!F12</f>
        <v>Origin Energy</v>
      </c>
      <c r="C18" s="241" t="str">
        <f>'QLD Oct 2020'!G12</f>
        <v>Business Flexi</v>
      </c>
      <c r="D18" s="123">
        <f>365*'QLD Oct 2020'!H12/100</f>
        <v>232.27272727272725</v>
      </c>
      <c r="E18" s="217">
        <f>IF('QLD Oct 2020'!AQ12=3,0.5,IF('QLD Oct 2020'!AQ12=2,0.33,0))</f>
        <v>0.5</v>
      </c>
      <c r="F18" s="217">
        <f t="shared" si="3"/>
        <v>0.5</v>
      </c>
      <c r="G18" s="123">
        <f>IF('QLD Oct 2020'!K12="",($C$5*E18/'QLD Oct 2020'!AQ12*'QLD Oct 2020'!W12/100)*'QLD Oct 2020'!AQ12,IF($C$5*E18/'QLD Oct 2020'!AQ12&gt;='QLD Oct 2020'!L12,('QLD Oct 2020'!L12*'QLD Oct 2020'!W12/100)*'QLD Oct 2020'!AQ12,($C$5*E18/'QLD Oct 2020'!AQ12*'QLD Oct 2020'!W12/100)*'QLD Oct 2020'!AQ12))</f>
        <v>1495.6363636363635</v>
      </c>
      <c r="H18" s="123">
        <f>IF(AND('QLD Oct 2020'!L12&gt;0,'QLD Oct 2020'!M12&gt;0),IF($C$5*E18/'QLD Oct 2020'!AQ12&lt;'QLD Oct 2020'!L12,0,IF(($C$5*E18/'QLD Oct 2020'!AQ12-'QLD Oct 2020'!L12)&lt;=('QLD Oct 2020'!M12+'QLD Oct 2020'!L12),((($C$5*E18/'QLD Oct 2020'!AQ12-'QLD Oct 2020'!L12)*'QLD Oct 2020'!X12/100))*'QLD Oct 2020'!AQ12,((('QLD Oct 2020'!M12)*'QLD Oct 2020'!X12/100)*'QLD Oct 2020'!AQ12))),0)</f>
        <v>487.45454545454561</v>
      </c>
      <c r="I18" s="123">
        <f>IF(AND('QLD Oct 2020'!M12&gt;0,'QLD Oct 2020'!N12&gt;0),IF($C$5*E18/'QLD Oct 2020'!AQ12&lt;('QLD Oct 2020'!L12+'QLD Oct 2020'!M12),0,IF(($C$5*E18/'QLD Oct 2020'!AQ12-'QLD Oct 2020'!L12+'QLD Oct 2020'!M12)&lt;=('QLD Oct 2020'!L12+'QLD Oct 2020'!M12+'QLD Oct 2020'!N12),((($C$5*E18/'QLD Oct 2020'!AQ12-('QLD Oct 2020'!L12+'QLD Oct 2020'!M12))*'QLD Oct 2020'!Y12/100))*'QLD Oct 2020'!AQ12,('QLD Oct 2020'!N12*'QLD Oct 2020'!Y12/100)*'QLD Oct 2020'!AQ12)),0)</f>
        <v>0</v>
      </c>
      <c r="J18" s="123">
        <f>IF(AND('QLD Oct 2020'!N12&gt;0,'QLD Oct 2020'!O12&gt;0),IF($C$5*E18/'QLD Oct 2020'!AQ12&lt;('QLD Oct 2020'!L12+'QLD Oct 2020'!M12+'QLD Oct 2020'!N12),0,IF(($C$5*E18/'QLD Oct 2020'!AQ12-'QLD Oct 2020'!L12+'QLD Oct 2020'!M12+'QLD Oct 2020'!N12)&lt;=('QLD Oct 2020'!L12+'QLD Oct 2020'!M12+'QLD Oct 2020'!N12+'QLD Oct 2020'!O12),(($C$5*E18/'QLD Oct 2020'!AQ12-('QLD Oct 2020'!L12+'QLD Oct 2020'!M12+'QLD Oct 2020'!N12))*'QLD Oct 2020'!Z12/100)*'QLD Oct 2020'!AQ12,('QLD Oct 2020'!O12*'QLD Oct 2020'!Z12/100)*'QLD Oct 2020'!AQ12)),0)</f>
        <v>0</v>
      </c>
      <c r="K18" s="123">
        <f>IF(AND('QLD Oct 2020'!O12&gt;0,'QLD Oct 2020'!P12&gt;0),IF($C$5*E18/'QLD Oct 2020'!AQ12&lt;('QLD Oct 2020'!L12+'QLD Oct 2020'!M12+'QLD Oct 2020'!N12+'QLD Oct 2020'!O12),0,IF(($C$5*E18/'QLD Oct 2020'!AQ12-'QLD Oct 2020'!L12+'QLD Oct 2020'!M12+'QLD Oct 2020'!N12+'QLD Oct 2020'!O12)&lt;=('QLD Oct 2020'!L12+'QLD Oct 2020'!M12+'QLD Oct 2020'!N12+'QLD Oct 2020'!O12+'QLD Oct 2020'!P12),(($C$5*E18/'QLD Oct 2020'!AQ12-('QLD Oct 2020'!L12+'QLD Oct 2020'!M12+'QLD Oct 2020'!N12+'QLD Oct 2020'!O12))*'QLD Oct 2020'!AA12/100)*'QLD Oct 2020'!AQ12,('QLD Oct 2020'!P12*'QLD Oct 2020'!AA12/100)*'QLD Oct 2020'!AQ12)),0)</f>
        <v>0</v>
      </c>
      <c r="L18" s="123">
        <f>IF(AND('QLD Oct 2020'!P12&gt;0,'QLD Oct 2020'!O12&gt;0),IF(($C$5*E18/'QLD Oct 2020'!AQ12&lt;SUM('QLD Oct 2020'!L12:P12)),(0),($C$5*E18/'QLD Oct 2020'!AQ12-SUM('QLD Oct 2020'!L12:P12))*'QLD Oct 2020'!AB12/100)* 'QLD Oct 2020'!AQ12,IF(AND('QLD Oct 2020'!O12&gt;0,'QLD Oct 2020'!P12=""),IF(($C$5*E18/'QLD Oct 2020'!AQ12&lt; SUM('QLD Oct 2020'!L12:O12)),(0),($C$5*E18/'QLD Oct 2020'!AQ12-SUM('QLD Oct 2020'!L12:O12))*'QLD Oct 2020'!AA12/100)* 'QLD Oct 2020'!AQ12,IF(AND('QLD Oct 2020'!N12&gt;0,'QLD Oct 2020'!O12=""),IF(($C$5*E18/'QLD Oct 2020'!AQ12&lt; SUM('QLD Oct 2020'!L12:N12)),(0),($C$5*E18/'QLD Oct 2020'!AQ12-SUM('QLD Oct 2020'!L12:N12))*'QLD Oct 2020'!Z12/100)* 'QLD Oct 2020'!AQ12,IF(AND('QLD Oct 2020'!M12&gt;0,'QLD Oct 2020'!N12=""),IF(($C$5*E18/'QLD Oct 2020'!AQ12&lt;'QLD Oct 2020'!M12+'QLD Oct 2020'!L12),(0),(($C$5*E18/'QLD Oct 2020'!AQ12-('QLD Oct 2020'!M12+'QLD Oct 2020'!L12))*'QLD Oct 2020'!Y12/100))*'QLD Oct 2020'!AQ12,IF(AND('QLD Oct 2020'!L12&gt;0,'QLD Oct 2020'!M12=""&gt;0),IF(($C$5*E18/'QLD Oct 2020'!AQ12&lt;'QLD Oct 2020'!L12),(0),($C$5*E18/'QLD Oct 2020'!AQ12-'QLD Oct 2020'!L12)*'QLD Oct 2020'!X12/100)*'QLD Oct 2020'!AQ12,0)))))</f>
        <v>0</v>
      </c>
      <c r="M18" s="123">
        <f>IF('QLD Oct 2020'!K12="",($C$5*F18/'QLD Oct 2020'!AR12*'QLD Oct 2020'!AC12/100)*'QLD Oct 2020'!AR12,IF($C$5*F18/'QLD Oct 2020'!AR12&gt;='QLD Oct 2020'!L12,('QLD Oct 2020'!L12*'QLD Oct 2020'!AC12/100)*'QLD Oct 2020'!AR12,($C$5*F18/'QLD Oct 2020'!AR12*'QLD Oct 2020'!AC12/100)*'QLD Oct 2020'!AR12))</f>
        <v>1495.6363636363635</v>
      </c>
      <c r="N18" s="123">
        <f>IF(AND('QLD Oct 2020'!L12&gt;0,'QLD Oct 2020'!M12&gt;0),IF($C$5*F18/'QLD Oct 2020'!AR12&lt;'QLD Oct 2020'!L12,0,IF(($C$5*F18/'QLD Oct 2020'!AR12-'QLD Oct 2020'!L12)&lt;=('QLD Oct 2020'!M12+'QLD Oct 2020'!L12),((($C$5*F18/'QLD Oct 2020'!AR12-'QLD Oct 2020'!L12)*'QLD Oct 2020'!AD12/100))*'QLD Oct 2020'!AR12,((('QLD Oct 2020'!M12)*'QLD Oct 2020'!AD12/100)*'QLD Oct 2020'!AR12))),0)</f>
        <v>487.45454545454561</v>
      </c>
      <c r="O18" s="123">
        <f>IF(AND('QLD Oct 2020'!M12&gt;0,'QLD Oct 2020'!N12&gt;0),IF($C$5*F18/'QLD Oct 2020'!AR12&lt;('QLD Oct 2020'!L12+'QLD Oct 2020'!M12),0,IF(($C$5*F18/'QLD Oct 2020'!AR12-'QLD Oct 2020'!L12+'QLD Oct 2020'!M12)&lt;=('QLD Oct 2020'!L12+'QLD Oct 2020'!M12+'QLD Oct 2020'!N12),((($C$5*F18/'QLD Oct 2020'!AR12-('QLD Oct 2020'!L12+'QLD Oct 2020'!M12))*'QLD Oct 2020'!AE12/100))*'QLD Oct 2020'!AR12,('QLD Oct 2020'!N12*'QLD Oct 2020'!AE12/100)*'QLD Oct 2020'!AR12)),0)</f>
        <v>0</v>
      </c>
      <c r="P18" s="123">
        <f>IF(AND('QLD Oct 2020'!N12&gt;0,'QLD Oct 2020'!O12&gt;0),IF($C$5*F18/'QLD Oct 2020'!AR12&lt;('QLD Oct 2020'!L12+'QLD Oct 2020'!M12+'QLD Oct 2020'!N12),0,IF(($C$5*F18/'QLD Oct 2020'!AR12-'QLD Oct 2020'!L12+'QLD Oct 2020'!M12+'QLD Oct 2020'!N12)&lt;=('QLD Oct 2020'!L12+'QLD Oct 2020'!M12+'QLD Oct 2020'!N12+'QLD Oct 2020'!O12),(($C$5*F18/'QLD Oct 2020'!AR12-('QLD Oct 2020'!L12+'QLD Oct 2020'!M12+'QLD Oct 2020'!N12))*'QLD Oct 2020'!AF12/100)*'QLD Oct 2020'!AR12,('QLD Oct 2020'!O12*'QLD Oct 2020'!AF12/100)*'QLD Oct 2020'!AR12)),0)</f>
        <v>0</v>
      </c>
      <c r="Q18" s="123">
        <f>IF(AND('QLD Oct 2020'!P12&gt;0,'QLD Oct 2020'!P12&gt;0),IF($C$5*F18/'QLD Oct 2020'!AR12&lt;('QLD Oct 2020'!L12+'QLD Oct 2020'!M12+'QLD Oct 2020'!N12+'QLD Oct 2020'!O12),0,IF(($C$5*F18/'QLD Oct 2020'!AR12-'QLD Oct 2020'!L12+'QLD Oct 2020'!M12+'QLD Oct 2020'!N12+'QLD Oct 2020'!O12)&lt;=('QLD Oct 2020'!L12+'QLD Oct 2020'!M12+'QLD Oct 2020'!N12+'QLD Oct 2020'!O12+'QLD Oct 2020'!P12),(($C$5*F18/'QLD Oct 2020'!AR12-('QLD Oct 2020'!L12+'QLD Oct 2020'!M12+'QLD Oct 2020'!N12+'QLD Oct 2020'!O12))*'QLD Oct 2020'!AG12/100)*'QLD Oct 2020'!AR12,('QLD Oct 2020'!P12*'QLD Oct 2020'!AG12/100)*'QLD Oct 2020'!AR12)),0)</f>
        <v>0</v>
      </c>
      <c r="R18" s="123">
        <f>IF(AND('QLD Oct 2020'!P12&gt;0,'QLD Oct 2020'!O12&gt;0),IF(($C$5*F18/'QLD Oct 2020'!AR12&lt;SUM('QLD Oct 2020'!L12:P12)),(0),($C$5*F18/'QLD Oct 2020'!AR12-SUM('QLD Oct 2020'!L12:P12))*'QLD Oct 2020'!AB12/100)* 'QLD Oct 2020'!AR12,IF(AND('QLD Oct 2020'!O12&gt;0,'QLD Oct 2020'!P12=""),IF(($C$5*F18/'QLD Oct 2020'!AR12&lt; SUM('QLD Oct 2020'!L12:O12)),(0),($C$5*F18/'QLD Oct 2020'!AR12-SUM('QLD Oct 2020'!L12:O12))*'QLD Oct 2020'!AG12/100)* 'QLD Oct 2020'!AR12,IF(AND('QLD Oct 2020'!N12&gt;0,'QLD Oct 2020'!O12=""),IF(($C$5*F18/'QLD Oct 2020'!AR12&lt; SUM('QLD Oct 2020'!L12:N12)),(0),($C$5*F18/'QLD Oct 2020'!AR12-SUM('QLD Oct 2020'!L12:N12))*'QLD Oct 2020'!AF12/100)* 'QLD Oct 2020'!AR12,IF(AND('QLD Oct 2020'!M12&gt;0,'QLD Oct 2020'!N12=""),IF(($C$5*F18/'QLD Oct 2020'!AR12&lt;'QLD Oct 2020'!M12+'QLD Oct 2020'!L12),(0),(($C$5*F18/'QLD Oct 2020'!AR12-('QLD Oct 2020'!M12+'QLD Oct 2020'!L12))*'QLD Oct 2020'!AE12/100))*'QLD Oct 2020'!AR12,IF(AND('QLD Oct 2020'!L12&gt;0,'QLD Oct 2020'!M12=""&gt;0),IF(($C$5*F18/'QLD Oct 2020'!AR12&lt;'QLD Oct 2020'!L12),(0),($C$5*F18/'QLD Oct 2020'!AR12-'QLD Oct 2020'!L12)*'QLD Oct 2020'!AD12/100)*'QLD Oct 2020'!AR12,0)))))</f>
        <v>0</v>
      </c>
      <c r="S18" s="204">
        <f t="shared" si="4"/>
        <v>3966.181818181818</v>
      </c>
      <c r="T18" s="221">
        <f t="shared" si="5"/>
        <v>4198.454545454545</v>
      </c>
      <c r="U18" s="126">
        <f t="shared" si="6"/>
        <v>4618.3</v>
      </c>
      <c r="V18" s="127">
        <f>'QLD Oct 2020'!AT12</f>
        <v>6</v>
      </c>
      <c r="W18" s="127">
        <f>'QLD Oct 2020'!AU12</f>
        <v>0</v>
      </c>
      <c r="X18" s="127">
        <f>'QLD Oct 2020'!AV12</f>
        <v>0</v>
      </c>
      <c r="Y18" s="127">
        <f>'QLD Oct 2020'!AW12</f>
        <v>0</v>
      </c>
      <c r="Z18" s="226" t="str">
        <f t="shared" si="7"/>
        <v>Guaranteed off bill</v>
      </c>
      <c r="AA18" s="226" t="str">
        <f t="shared" si="8"/>
        <v>Inclusive</v>
      </c>
      <c r="AB18" s="221">
        <f t="shared" si="0"/>
        <v>3946.5472727272727</v>
      </c>
      <c r="AC18" s="221">
        <f t="shared" si="1"/>
        <v>3946.5472727272727</v>
      </c>
      <c r="AD18" s="230">
        <f t="shared" si="2"/>
        <v>4341.2020000000002</v>
      </c>
      <c r="AE18" s="230">
        <f t="shared" si="2"/>
        <v>4341.2020000000002</v>
      </c>
      <c r="AF18" s="275">
        <f>'QLD Oct 2020'!BF12</f>
        <v>12</v>
      </c>
      <c r="AG18" s="129" t="str">
        <f>'QLD Oct 2020'!BG12</f>
        <v>y</v>
      </c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  <c r="AR18" s="262"/>
      <c r="AS18" s="262"/>
      <c r="AT18" s="262"/>
      <c r="AU18" s="262"/>
      <c r="AV18" s="262"/>
      <c r="AW18" s="262"/>
      <c r="AX18" s="262"/>
      <c r="AY18" s="262"/>
      <c r="AZ18" s="262"/>
      <c r="BA18" s="262"/>
      <c r="BB18" s="262"/>
      <c r="BC18" s="262"/>
      <c r="BD18" s="262"/>
      <c r="BE18" s="262"/>
      <c r="BF18" s="262"/>
      <c r="BG18" s="262"/>
      <c r="BH18" s="262"/>
      <c r="BI18" s="262"/>
      <c r="BJ18" s="262"/>
      <c r="BK18" s="262"/>
      <c r="BL18" s="262"/>
      <c r="BM18" s="262"/>
      <c r="BN18" s="262"/>
      <c r="BO18" s="262"/>
      <c r="BP18" s="262"/>
      <c r="BQ18" s="262"/>
      <c r="BR18" s="262"/>
      <c r="BS18" s="262"/>
      <c r="BT18" s="262"/>
      <c r="BU18" s="262"/>
      <c r="BV18" s="262"/>
      <c r="BW18" s="262"/>
      <c r="BX18" s="262"/>
      <c r="BY18" s="262"/>
      <c r="BZ18" s="262"/>
      <c r="CA18" s="262"/>
      <c r="CB18" s="262"/>
      <c r="CC18" s="262"/>
      <c r="CD18" s="262"/>
      <c r="CE18" s="262"/>
      <c r="CF18" s="262"/>
      <c r="CG18" s="262"/>
      <c r="CH18" s="262"/>
      <c r="CI18" s="262"/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</row>
    <row r="19" spans="1:148" ht="20" customHeight="1" thickTop="1" x14ac:dyDescent="0.2">
      <c r="A19" s="347" t="str">
        <f>'QLD Oct 2020'!D13</f>
        <v>Envestra Wide Bay</v>
      </c>
      <c r="B19" s="207" t="str">
        <f>'QLD Oct 2020'!F13</f>
        <v>AGL</v>
      </c>
      <c r="C19" s="240" t="str">
        <f>'QLD Oct 2020'!G13</f>
        <v>Business Essential Saver</v>
      </c>
      <c r="D19" s="115">
        <f>365*'QLD Oct 2020'!H13/100</f>
        <v>254.1063636363636</v>
      </c>
      <c r="E19" s="216">
        <f>IF('QLD Oct 2020'!AQ13=3,0.5,IF('QLD Oct 2020'!AQ13=2,0.33,0))</f>
        <v>0.5</v>
      </c>
      <c r="F19" s="216">
        <f t="shared" si="3"/>
        <v>0.5</v>
      </c>
      <c r="G19" s="115">
        <f>IF('QLD Oct 2020'!K13="",($C$5*E19/'QLD Oct 2020'!AQ13*'QLD Oct 2020'!W13/100)*'QLD Oct 2020'!AQ13,IF($C$5*E19/'QLD Oct 2020'!AQ13&gt;='QLD Oct 2020'!L13,('QLD Oct 2020'!L13*'QLD Oct 2020'!W13/100)*'QLD Oct 2020'!AQ13,($C$5*E19/'QLD Oct 2020'!AQ13*'QLD Oct 2020'!W13/100)*'QLD Oct 2020'!AQ13))</f>
        <v>1663.6363636363635</v>
      </c>
      <c r="H19" s="115">
        <f>IF(AND('QLD Oct 2020'!L13&gt;0,'QLD Oct 2020'!M13&gt;0),IF($C$5*E19/'QLD Oct 2020'!AQ13&lt;'QLD Oct 2020'!L13,0,IF(($C$5*E19/'QLD Oct 2020'!AQ13-'QLD Oct 2020'!L13)&lt;=('QLD Oct 2020'!M13+'QLD Oct 2020'!L13),((($C$5*E19/'QLD Oct 2020'!AQ13-'QLD Oct 2020'!L13)*'QLD Oct 2020'!X13/100))*'QLD Oct 2020'!AQ13,((('QLD Oct 2020'!M13)*'QLD Oct 2020'!X13/100)*'QLD Oct 2020'!AQ13))),0)</f>
        <v>0</v>
      </c>
      <c r="I19" s="115">
        <f>IF(AND('QLD Oct 2020'!M13&gt;0,'QLD Oct 2020'!N13&gt;0),IF($C$5*E19/'QLD Oct 2020'!AQ13&lt;('QLD Oct 2020'!L13+'QLD Oct 2020'!M13),0,IF(($C$5*E19/'QLD Oct 2020'!AQ13-'QLD Oct 2020'!L13+'QLD Oct 2020'!M13)&lt;=('QLD Oct 2020'!L13+'QLD Oct 2020'!M13+'QLD Oct 2020'!N13),((($C$5*E19/'QLD Oct 2020'!AQ13-('QLD Oct 2020'!L13+'QLD Oct 2020'!M13))*'QLD Oct 2020'!Y13/100))*'QLD Oct 2020'!AQ13,('QLD Oct 2020'!N13*'QLD Oct 2020'!Y13/100)*'QLD Oct 2020'!AQ13)),0)</f>
        <v>0</v>
      </c>
      <c r="J19" s="115">
        <f>IF(AND('QLD Oct 2020'!N13&gt;0,'QLD Oct 2020'!O13&gt;0),IF($C$5*E19/'QLD Oct 2020'!AQ13&lt;('QLD Oct 2020'!L13+'QLD Oct 2020'!M13+'QLD Oct 2020'!N13),0,IF(($C$5*E19/'QLD Oct 2020'!AQ13-'QLD Oct 2020'!L13+'QLD Oct 2020'!M13+'QLD Oct 2020'!N13)&lt;=('QLD Oct 2020'!L13+'QLD Oct 2020'!M13+'QLD Oct 2020'!N13+'QLD Oct 2020'!O13),(($C$5*E19/'QLD Oct 2020'!AQ13-('QLD Oct 2020'!L13+'QLD Oct 2020'!M13+'QLD Oct 2020'!N13))*'QLD Oct 2020'!Z13/100)*'QLD Oct 2020'!AQ13,('QLD Oct 2020'!O13*'QLD Oct 2020'!Z13/100)*'QLD Oct 2020'!AQ13)),0)</f>
        <v>0</v>
      </c>
      <c r="K19" s="115">
        <f>IF(AND('QLD Oct 2020'!O13&gt;0,'QLD Oct 2020'!P13&gt;0),IF($C$5*E19/'QLD Oct 2020'!AQ13&lt;('QLD Oct 2020'!L13+'QLD Oct 2020'!M13+'QLD Oct 2020'!N13+'QLD Oct 2020'!O13),0,IF(($C$5*E19/'QLD Oct 2020'!AQ13-'QLD Oct 2020'!L13+'QLD Oct 2020'!M13+'QLD Oct 2020'!N13+'QLD Oct 2020'!O13)&lt;=('QLD Oct 2020'!L13+'QLD Oct 2020'!M13+'QLD Oct 2020'!N13+'QLD Oct 2020'!O13+'QLD Oct 2020'!P13),(($C$5*E19/'QLD Oct 2020'!AQ13-('QLD Oct 2020'!L13+'QLD Oct 2020'!M13+'QLD Oct 2020'!N13+'QLD Oct 2020'!O13))*'QLD Oct 2020'!AA13/100)*'QLD Oct 2020'!AQ13,('QLD Oct 2020'!P13*'QLD Oct 2020'!AA13/100)*'QLD Oct 2020'!AQ13)),0)</f>
        <v>0</v>
      </c>
      <c r="L19" s="115">
        <f>IF(AND('QLD Oct 2020'!P13&gt;0,'QLD Oct 2020'!O13&gt;0),IF(($C$5*E19/'QLD Oct 2020'!AQ13&lt;SUM('QLD Oct 2020'!L13:P13)),(0),($C$5*E19/'QLD Oct 2020'!AQ13-SUM('QLD Oct 2020'!L13:P13))*'QLD Oct 2020'!AB13/100)* 'QLD Oct 2020'!AQ13,IF(AND('QLD Oct 2020'!O13&gt;0,'QLD Oct 2020'!P13=""),IF(($C$5*E19/'QLD Oct 2020'!AQ13&lt; SUM('QLD Oct 2020'!L13:O13)),(0),($C$5*E19/'QLD Oct 2020'!AQ13-SUM('QLD Oct 2020'!L13:O13))*'QLD Oct 2020'!AA13/100)* 'QLD Oct 2020'!AQ13,IF(AND('QLD Oct 2020'!N13&gt;0,'QLD Oct 2020'!O13=""),IF(($C$5*E19/'QLD Oct 2020'!AQ13&lt; SUM('QLD Oct 2020'!L13:N13)),(0),($C$5*E19/'QLD Oct 2020'!AQ13-SUM('QLD Oct 2020'!L13:N13))*'QLD Oct 2020'!Z13/100)* 'QLD Oct 2020'!AQ13,IF(AND('QLD Oct 2020'!M13&gt;0,'QLD Oct 2020'!N13=""),IF(($C$5*E19/'QLD Oct 2020'!AQ13&lt;'QLD Oct 2020'!M13+'QLD Oct 2020'!L13),(0),(($C$5*E19/'QLD Oct 2020'!AQ13-('QLD Oct 2020'!M13+'QLD Oct 2020'!L13))*'QLD Oct 2020'!Y13/100))*'QLD Oct 2020'!AQ13,IF(AND('QLD Oct 2020'!L13&gt;0,'QLD Oct 2020'!M13=""&gt;0),IF(($C$5*E19/'QLD Oct 2020'!AQ13&lt;'QLD Oct 2020'!L13),(0),($C$5*E19/'QLD Oct 2020'!AQ13-'QLD Oct 2020'!L13)*'QLD Oct 2020'!X13/100)*'QLD Oct 2020'!AQ13,0)))))</f>
        <v>0</v>
      </c>
      <c r="M19" s="115">
        <f>IF('QLD Oct 2020'!K13="",($C$5*F19/'QLD Oct 2020'!AR13*'QLD Oct 2020'!AC13/100)*'QLD Oct 2020'!AR13,IF($C$5*F19/'QLD Oct 2020'!AR13&gt;='QLD Oct 2020'!L13,('QLD Oct 2020'!L13*'QLD Oct 2020'!AC13/100)*'QLD Oct 2020'!AR13,($C$5*F19/'QLD Oct 2020'!AR13*'QLD Oct 2020'!AC13/100)*'QLD Oct 2020'!AR13))</f>
        <v>1663.6363636363635</v>
      </c>
      <c r="N19" s="115">
        <f>IF(AND('QLD Oct 2020'!L13&gt;0,'QLD Oct 2020'!M13&gt;0),IF($C$5*F19/'QLD Oct 2020'!AR13&lt;'QLD Oct 2020'!L13,0,IF(($C$5*F19/'QLD Oct 2020'!AR13-'QLD Oct 2020'!L13)&lt;=('QLD Oct 2020'!M13+'QLD Oct 2020'!L13),((($C$5*F19/'QLD Oct 2020'!AR13-'QLD Oct 2020'!L13)*'QLD Oct 2020'!AD13/100))*'QLD Oct 2020'!AR13,((('QLD Oct 2020'!M13)*'QLD Oct 2020'!AD13/100)*'QLD Oct 2020'!AR13))),0)</f>
        <v>0</v>
      </c>
      <c r="O19" s="115">
        <f>IF(AND('QLD Oct 2020'!M13&gt;0,'QLD Oct 2020'!N13&gt;0),IF($C$5*F19/'QLD Oct 2020'!AR13&lt;('QLD Oct 2020'!L13+'QLD Oct 2020'!M13),0,IF(($C$5*F19/'QLD Oct 2020'!AR13-'QLD Oct 2020'!L13+'QLD Oct 2020'!M13)&lt;=('QLD Oct 2020'!L13+'QLD Oct 2020'!M13+'QLD Oct 2020'!N13),((($C$5*F19/'QLD Oct 2020'!AR13-('QLD Oct 2020'!L13+'QLD Oct 2020'!M13))*'QLD Oct 2020'!AE13/100))*'QLD Oct 2020'!AR13,('QLD Oct 2020'!N13*'QLD Oct 2020'!AE13/100)*'QLD Oct 2020'!AR13)),0)</f>
        <v>0</v>
      </c>
      <c r="P19" s="115">
        <f>IF(AND('QLD Oct 2020'!N13&gt;0,'QLD Oct 2020'!O13&gt;0),IF($C$5*F19/'QLD Oct 2020'!AR13&lt;('QLD Oct 2020'!L13+'QLD Oct 2020'!M13+'QLD Oct 2020'!N13),0,IF(($C$5*F19/'QLD Oct 2020'!AR13-'QLD Oct 2020'!L13+'QLD Oct 2020'!M13+'QLD Oct 2020'!N13)&lt;=('QLD Oct 2020'!L13+'QLD Oct 2020'!M13+'QLD Oct 2020'!N13+'QLD Oct 2020'!O13),(($C$5*F19/'QLD Oct 2020'!AR13-('QLD Oct 2020'!L13+'QLD Oct 2020'!M13+'QLD Oct 2020'!N13))*'QLD Oct 2020'!AF13/100)*'QLD Oct 2020'!AR13,('QLD Oct 2020'!O13*'QLD Oct 2020'!AF13/100)*'QLD Oct 2020'!AR13)),0)</f>
        <v>0</v>
      </c>
      <c r="Q19" s="115">
        <f>IF(AND('QLD Oct 2020'!P13&gt;0,'QLD Oct 2020'!P13&gt;0),IF($C$5*F19/'QLD Oct 2020'!AR13&lt;('QLD Oct 2020'!L13+'QLD Oct 2020'!M13+'QLD Oct 2020'!N13+'QLD Oct 2020'!O13),0,IF(($C$5*F19/'QLD Oct 2020'!AR13-'QLD Oct 2020'!L13+'QLD Oct 2020'!M13+'QLD Oct 2020'!N13+'QLD Oct 2020'!O13)&lt;=('QLD Oct 2020'!L13+'QLD Oct 2020'!M13+'QLD Oct 2020'!N13+'QLD Oct 2020'!O13+'QLD Oct 2020'!P13),(($C$5*F19/'QLD Oct 2020'!AR13-('QLD Oct 2020'!L13+'QLD Oct 2020'!M13+'QLD Oct 2020'!N13+'QLD Oct 2020'!O13))*'QLD Oct 2020'!AG13/100)*'QLD Oct 2020'!AR13,('QLD Oct 2020'!P13*'QLD Oct 2020'!AG13/100)*'QLD Oct 2020'!AR13)),0)</f>
        <v>0</v>
      </c>
      <c r="R19" s="115">
        <f>IF(AND('QLD Oct 2020'!P13&gt;0,'QLD Oct 2020'!O13&gt;0),IF(($C$5*F19/'QLD Oct 2020'!AR13&lt;SUM('QLD Oct 2020'!L13:P13)),(0),($C$5*F19/'QLD Oct 2020'!AR13-SUM('QLD Oct 2020'!L13:P13))*'QLD Oct 2020'!AB13/100)* 'QLD Oct 2020'!AR13,IF(AND('QLD Oct 2020'!O13&gt;0,'QLD Oct 2020'!P13=""),IF(($C$5*F19/'QLD Oct 2020'!AR13&lt; SUM('QLD Oct 2020'!L13:O13)),(0),($C$5*F19/'QLD Oct 2020'!AR13-SUM('QLD Oct 2020'!L13:O13))*'QLD Oct 2020'!AG13/100)* 'QLD Oct 2020'!AR13,IF(AND('QLD Oct 2020'!N13&gt;0,'QLD Oct 2020'!O13=""),IF(($C$5*F19/'QLD Oct 2020'!AR13&lt; SUM('QLD Oct 2020'!L13:N13)),(0),($C$5*F19/'QLD Oct 2020'!AR13-SUM('QLD Oct 2020'!L13:N13))*'QLD Oct 2020'!AF13/100)* 'QLD Oct 2020'!AR13,IF(AND('QLD Oct 2020'!M13&gt;0,'QLD Oct 2020'!N13=""),IF(($C$5*F19/'QLD Oct 2020'!AR13&lt;'QLD Oct 2020'!M13+'QLD Oct 2020'!L13),(0),(($C$5*F19/'QLD Oct 2020'!AR13-('QLD Oct 2020'!M13+'QLD Oct 2020'!L13))*'QLD Oct 2020'!AE13/100))*'QLD Oct 2020'!AR13,IF(AND('QLD Oct 2020'!L13&gt;0,'QLD Oct 2020'!M13=""&gt;0),IF(($C$5*F19/'QLD Oct 2020'!AR13&lt;'QLD Oct 2020'!L13),(0),($C$5*F19/'QLD Oct 2020'!AR13-'QLD Oct 2020'!L13)*'QLD Oct 2020'!AD13/100)*'QLD Oct 2020'!AR13,0)))))</f>
        <v>0</v>
      </c>
      <c r="S19" s="203">
        <f t="shared" si="4"/>
        <v>3327.272727272727</v>
      </c>
      <c r="T19" s="220">
        <f t="shared" si="5"/>
        <v>3581.3790909090908</v>
      </c>
      <c r="U19" s="118">
        <f t="shared" si="6"/>
        <v>3939.5170000000003</v>
      </c>
      <c r="V19" s="119">
        <f>'QLD Oct 2020'!AT13</f>
        <v>0</v>
      </c>
      <c r="W19" s="119">
        <f>'QLD Oct 2020'!AU13</f>
        <v>0</v>
      </c>
      <c r="X19" s="119">
        <f>'QLD Oct 2020'!AV13</f>
        <v>0</v>
      </c>
      <c r="Y19" s="119">
        <f>'QLD Oct 2020'!AW13</f>
        <v>0</v>
      </c>
      <c r="Z19" s="225" t="str">
        <f t="shared" si="7"/>
        <v>No discount</v>
      </c>
      <c r="AA19" s="225" t="str">
        <f t="shared" si="8"/>
        <v>Exclusive</v>
      </c>
      <c r="AB19" s="220">
        <f t="shared" si="0"/>
        <v>3581.3790909090908</v>
      </c>
      <c r="AC19" s="220">
        <f t="shared" si="1"/>
        <v>3581.3790909090908</v>
      </c>
      <c r="AD19" s="196">
        <f t="shared" si="2"/>
        <v>3939.5170000000003</v>
      </c>
      <c r="AE19" s="196">
        <f t="shared" si="2"/>
        <v>3939.5170000000003</v>
      </c>
      <c r="AF19" s="274">
        <f>'QLD Oct 2020'!BF13</f>
        <v>0</v>
      </c>
      <c r="AG19" s="121" t="str">
        <f>'QLD Oct 2020'!BG13</f>
        <v>n</v>
      </c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62"/>
      <c r="AY19" s="262"/>
      <c r="AZ19" s="262"/>
      <c r="BA19" s="262"/>
      <c r="BB19" s="262"/>
      <c r="BC19" s="262"/>
      <c r="BD19" s="262"/>
      <c r="BE19" s="262"/>
      <c r="BF19" s="262"/>
      <c r="BG19" s="262"/>
      <c r="BH19" s="262"/>
      <c r="BI19" s="262"/>
      <c r="BJ19" s="262"/>
      <c r="BK19" s="262"/>
      <c r="BL19" s="262"/>
      <c r="BM19" s="262"/>
      <c r="BN19" s="262"/>
      <c r="BO19" s="262"/>
      <c r="BP19" s="262"/>
      <c r="BQ19" s="262"/>
      <c r="BR19" s="262"/>
      <c r="BS19" s="262"/>
      <c r="BT19" s="262"/>
      <c r="BU19" s="262"/>
      <c r="BV19" s="262"/>
      <c r="BW19" s="262"/>
      <c r="BX19" s="262"/>
      <c r="BY19" s="262"/>
      <c r="BZ19" s="262"/>
      <c r="CA19" s="262"/>
      <c r="CB19" s="262"/>
      <c r="CC19" s="262"/>
      <c r="CD19" s="262"/>
      <c r="CE19" s="262"/>
      <c r="CF19" s="262"/>
      <c r="CG19" s="262"/>
      <c r="CH19" s="262"/>
      <c r="CI19" s="262"/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262"/>
      <c r="DI19" s="262"/>
      <c r="DJ19" s="262"/>
      <c r="DK19" s="262"/>
      <c r="DL19" s="262"/>
      <c r="DM19" s="262"/>
      <c r="DN19" s="262"/>
      <c r="DO19" s="262"/>
      <c r="DP19" s="262"/>
      <c r="DQ19" s="262"/>
      <c r="DR19" s="262"/>
      <c r="DS19" s="262"/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</row>
    <row r="20" spans="1:148" ht="20" customHeight="1" x14ac:dyDescent="0.2">
      <c r="A20" s="345"/>
      <c r="B20" s="207" t="str">
        <f>'QLD Oct 2020'!F14</f>
        <v>Origin Energy</v>
      </c>
      <c r="C20" s="240" t="str">
        <f>'QLD Oct 2020'!G14</f>
        <v>Business Flexi</v>
      </c>
      <c r="D20" s="115">
        <f>365*'QLD Oct 2020'!H14/100</f>
        <v>238.90909090909091</v>
      </c>
      <c r="E20" s="216">
        <f>IF('QLD Oct 2020'!AQ14=3,0.5,IF('QLD Oct 2020'!AQ14=2,0.33,0))</f>
        <v>0.5</v>
      </c>
      <c r="F20" s="216">
        <f t="shared" si="3"/>
        <v>0.5</v>
      </c>
      <c r="G20" s="115">
        <f>IF('QLD Oct 2020'!K14="",($C$5*E20/'QLD Oct 2020'!AQ14*'QLD Oct 2020'!W14/100)*'QLD Oct 2020'!AQ14,IF($C$5*E20/'QLD Oct 2020'!AQ14&gt;='QLD Oct 2020'!L14,('QLD Oct 2020'!L14*'QLD Oct 2020'!W14/100)*'QLD Oct 2020'!AQ14,($C$5*E20/'QLD Oct 2020'!AQ14*'QLD Oct 2020'!W14/100)*'QLD Oct 2020'!AQ14))</f>
        <v>1417.090909090909</v>
      </c>
      <c r="H20" s="115">
        <f>IF(AND('QLD Oct 2020'!L14&gt;0,'QLD Oct 2020'!M14&gt;0),IF($C$5*E20/'QLD Oct 2020'!AQ14&lt;'QLD Oct 2020'!L14,0,IF(($C$5*E20/'QLD Oct 2020'!AQ14-'QLD Oct 2020'!L14)&lt;=('QLD Oct 2020'!M14+'QLD Oct 2020'!L14),((($C$5*E20/'QLD Oct 2020'!AQ14-'QLD Oct 2020'!L14)*'QLD Oct 2020'!X14/100))*'QLD Oct 2020'!AQ14,((('QLD Oct 2020'!M14)*'QLD Oct 2020'!X14/100)*'QLD Oct 2020'!AQ14))),0)</f>
        <v>476.00000000000006</v>
      </c>
      <c r="I20" s="115">
        <f>IF(AND('QLD Oct 2020'!M14&gt;0,'QLD Oct 2020'!N14&gt;0),IF($C$5*E20/'QLD Oct 2020'!AQ14&lt;('QLD Oct 2020'!L14+'QLD Oct 2020'!M14),0,IF(($C$5*E20/'QLD Oct 2020'!AQ14-'QLD Oct 2020'!L14+'QLD Oct 2020'!M14)&lt;=('QLD Oct 2020'!L14+'QLD Oct 2020'!M14+'QLD Oct 2020'!N14),((($C$5*E20/'QLD Oct 2020'!AQ14-('QLD Oct 2020'!L14+'QLD Oct 2020'!M14))*'QLD Oct 2020'!Y14/100))*'QLD Oct 2020'!AQ14,('QLD Oct 2020'!N14*'QLD Oct 2020'!Y14/100)*'QLD Oct 2020'!AQ14)),0)</f>
        <v>0</v>
      </c>
      <c r="J20" s="115">
        <f>IF(AND('QLD Oct 2020'!N14&gt;0,'QLD Oct 2020'!O14&gt;0),IF($C$5*E20/'QLD Oct 2020'!AQ14&lt;('QLD Oct 2020'!L14+'QLD Oct 2020'!M14+'QLD Oct 2020'!N14),0,IF(($C$5*E20/'QLD Oct 2020'!AQ14-'QLD Oct 2020'!L14+'QLD Oct 2020'!M14+'QLD Oct 2020'!N14)&lt;=('QLD Oct 2020'!L14+'QLD Oct 2020'!M14+'QLD Oct 2020'!N14+'QLD Oct 2020'!O14),(($C$5*E20/'QLD Oct 2020'!AQ14-('QLD Oct 2020'!L14+'QLD Oct 2020'!M14+'QLD Oct 2020'!N14))*'QLD Oct 2020'!Z14/100)*'QLD Oct 2020'!AQ14,('QLD Oct 2020'!O14*'QLD Oct 2020'!Z14/100)*'QLD Oct 2020'!AQ14)),0)</f>
        <v>0</v>
      </c>
      <c r="K20" s="115">
        <f>IF(AND('QLD Oct 2020'!O14&gt;0,'QLD Oct 2020'!P14&gt;0),IF($C$5*E20/'QLD Oct 2020'!AQ14&lt;('QLD Oct 2020'!L14+'QLD Oct 2020'!M14+'QLD Oct 2020'!N14+'QLD Oct 2020'!O14),0,IF(($C$5*E20/'QLD Oct 2020'!AQ14-'QLD Oct 2020'!L14+'QLD Oct 2020'!M14+'QLD Oct 2020'!N14+'QLD Oct 2020'!O14)&lt;=('QLD Oct 2020'!L14+'QLD Oct 2020'!M14+'QLD Oct 2020'!N14+'QLD Oct 2020'!O14+'QLD Oct 2020'!P14),(($C$5*E20/'QLD Oct 2020'!AQ14-('QLD Oct 2020'!L14+'QLD Oct 2020'!M14+'QLD Oct 2020'!N14+'QLD Oct 2020'!O14))*'QLD Oct 2020'!AA14/100)*'QLD Oct 2020'!AQ14,('QLD Oct 2020'!P14*'QLD Oct 2020'!AA14/100)*'QLD Oct 2020'!AQ14)),0)</f>
        <v>0</v>
      </c>
      <c r="L20" s="115">
        <f>IF(AND('QLD Oct 2020'!P14&gt;0,'QLD Oct 2020'!O14&gt;0),IF(($C$5*E20/'QLD Oct 2020'!AQ14&lt;SUM('QLD Oct 2020'!L14:P14)),(0),($C$5*E20/'QLD Oct 2020'!AQ14-SUM('QLD Oct 2020'!L14:P14))*'QLD Oct 2020'!AB14/100)* 'QLD Oct 2020'!AQ14,IF(AND('QLD Oct 2020'!O14&gt;0,'QLD Oct 2020'!P14=""),IF(($C$5*E20/'QLD Oct 2020'!AQ14&lt; SUM('QLD Oct 2020'!L14:O14)),(0),($C$5*E20/'QLD Oct 2020'!AQ14-SUM('QLD Oct 2020'!L14:O14))*'QLD Oct 2020'!AA14/100)* 'QLD Oct 2020'!AQ14,IF(AND('QLD Oct 2020'!N14&gt;0,'QLD Oct 2020'!O14=""),IF(($C$5*E20/'QLD Oct 2020'!AQ14&lt; SUM('QLD Oct 2020'!L14:N14)),(0),($C$5*E20/'QLD Oct 2020'!AQ14-SUM('QLD Oct 2020'!L14:N14))*'QLD Oct 2020'!Z14/100)* 'QLD Oct 2020'!AQ14,IF(AND('QLD Oct 2020'!M14&gt;0,'QLD Oct 2020'!N14=""),IF(($C$5*E20/'QLD Oct 2020'!AQ14&lt;'QLD Oct 2020'!M14+'QLD Oct 2020'!L14),(0),(($C$5*E20/'QLD Oct 2020'!AQ14-('QLD Oct 2020'!M14+'QLD Oct 2020'!L14))*'QLD Oct 2020'!Y14/100))*'QLD Oct 2020'!AQ14,IF(AND('QLD Oct 2020'!L14&gt;0,'QLD Oct 2020'!M14=""&gt;0),IF(($C$5*E20/'QLD Oct 2020'!AQ14&lt;'QLD Oct 2020'!L14),(0),($C$5*E20/'QLD Oct 2020'!AQ14-'QLD Oct 2020'!L14)*'QLD Oct 2020'!X14/100)*'QLD Oct 2020'!AQ14,0)))))</f>
        <v>0</v>
      </c>
      <c r="M20" s="115">
        <f>IF('QLD Oct 2020'!K14="",($C$5*F20/'QLD Oct 2020'!AR14*'QLD Oct 2020'!AC14/100)*'QLD Oct 2020'!AR14,IF($C$5*F20/'QLD Oct 2020'!AR14&gt;='QLD Oct 2020'!L14,('QLD Oct 2020'!L14*'QLD Oct 2020'!AC14/100)*'QLD Oct 2020'!AR14,($C$5*F20/'QLD Oct 2020'!AR14*'QLD Oct 2020'!AC14/100)*'QLD Oct 2020'!AR14))</f>
        <v>1417.090909090909</v>
      </c>
      <c r="N20" s="115">
        <f>IF(AND('QLD Oct 2020'!L14&gt;0,'QLD Oct 2020'!M14&gt;0),IF($C$5*F20/'QLD Oct 2020'!AR14&lt;'QLD Oct 2020'!L14,0,IF(($C$5*F20/'QLD Oct 2020'!AR14-'QLD Oct 2020'!L14)&lt;=('QLD Oct 2020'!M14+'QLD Oct 2020'!L14),((($C$5*F20/'QLD Oct 2020'!AR14-'QLD Oct 2020'!L14)*'QLD Oct 2020'!AD14/100))*'QLD Oct 2020'!AR14,((('QLD Oct 2020'!M14)*'QLD Oct 2020'!AD14/100)*'QLD Oct 2020'!AR14))),0)</f>
        <v>476.00000000000006</v>
      </c>
      <c r="O20" s="115">
        <f>IF(AND('QLD Oct 2020'!M14&gt;0,'QLD Oct 2020'!N14&gt;0),IF($C$5*F20/'QLD Oct 2020'!AR14&lt;('QLD Oct 2020'!L14+'QLD Oct 2020'!M14),0,IF(($C$5*F20/'QLD Oct 2020'!AR14-'QLD Oct 2020'!L14+'QLD Oct 2020'!M14)&lt;=('QLD Oct 2020'!L14+'QLD Oct 2020'!M14+'QLD Oct 2020'!N14),((($C$5*F20/'QLD Oct 2020'!AR14-('QLD Oct 2020'!L14+'QLD Oct 2020'!M14))*'QLD Oct 2020'!AE14/100))*'QLD Oct 2020'!AR14,('QLD Oct 2020'!N14*'QLD Oct 2020'!AE14/100)*'QLD Oct 2020'!AR14)),0)</f>
        <v>0</v>
      </c>
      <c r="P20" s="115">
        <f>IF(AND('QLD Oct 2020'!N14&gt;0,'QLD Oct 2020'!O14&gt;0),IF($C$5*F20/'QLD Oct 2020'!AR14&lt;('QLD Oct 2020'!L14+'QLD Oct 2020'!M14+'QLD Oct 2020'!N14),0,IF(($C$5*F20/'QLD Oct 2020'!AR14-'QLD Oct 2020'!L14+'QLD Oct 2020'!M14+'QLD Oct 2020'!N14)&lt;=('QLD Oct 2020'!L14+'QLD Oct 2020'!M14+'QLD Oct 2020'!N14+'QLD Oct 2020'!O14),(($C$5*F20/'QLD Oct 2020'!AR14-('QLD Oct 2020'!L14+'QLD Oct 2020'!M14+'QLD Oct 2020'!N14))*'QLD Oct 2020'!AF14/100)*'QLD Oct 2020'!AR14,('QLD Oct 2020'!O14*'QLD Oct 2020'!AF14/100)*'QLD Oct 2020'!AR14)),0)</f>
        <v>0</v>
      </c>
      <c r="Q20" s="115">
        <f>IF(AND('QLD Oct 2020'!P14&gt;0,'QLD Oct 2020'!P14&gt;0),IF($C$5*F20/'QLD Oct 2020'!AR14&lt;('QLD Oct 2020'!L14+'QLD Oct 2020'!M14+'QLD Oct 2020'!N14+'QLD Oct 2020'!O14),0,IF(($C$5*F20/'QLD Oct 2020'!AR14-'QLD Oct 2020'!L14+'QLD Oct 2020'!M14+'QLD Oct 2020'!N14+'QLD Oct 2020'!O14)&lt;=('QLD Oct 2020'!L14+'QLD Oct 2020'!M14+'QLD Oct 2020'!N14+'QLD Oct 2020'!O14+'QLD Oct 2020'!P14),(($C$5*F20/'QLD Oct 2020'!AR14-('QLD Oct 2020'!L14+'QLD Oct 2020'!M14+'QLD Oct 2020'!N14+'QLD Oct 2020'!O14))*'QLD Oct 2020'!AG14/100)*'QLD Oct 2020'!AR14,('QLD Oct 2020'!P14*'QLD Oct 2020'!AG14/100)*'QLD Oct 2020'!AR14)),0)</f>
        <v>0</v>
      </c>
      <c r="R20" s="115">
        <f>IF(AND('QLD Oct 2020'!P14&gt;0,'QLD Oct 2020'!O14&gt;0),IF(($C$5*F20/'QLD Oct 2020'!AR14&lt;SUM('QLD Oct 2020'!L14:P14)),(0),($C$5*F20/'QLD Oct 2020'!AR14-SUM('QLD Oct 2020'!L14:P14))*'QLD Oct 2020'!AB14/100)* 'QLD Oct 2020'!AR14,IF(AND('QLD Oct 2020'!O14&gt;0,'QLD Oct 2020'!P14=""),IF(($C$5*F20/'QLD Oct 2020'!AR14&lt; SUM('QLD Oct 2020'!L14:O14)),(0),($C$5*F20/'QLD Oct 2020'!AR14-SUM('QLD Oct 2020'!L14:O14))*'QLD Oct 2020'!AG14/100)* 'QLD Oct 2020'!AR14,IF(AND('QLD Oct 2020'!N14&gt;0,'QLD Oct 2020'!O14=""),IF(($C$5*F20/'QLD Oct 2020'!AR14&lt; SUM('QLD Oct 2020'!L14:N14)),(0),($C$5*F20/'QLD Oct 2020'!AR14-SUM('QLD Oct 2020'!L14:N14))*'QLD Oct 2020'!AF14/100)* 'QLD Oct 2020'!AR14,IF(AND('QLD Oct 2020'!M14&gt;0,'QLD Oct 2020'!N14=""),IF(($C$5*F20/'QLD Oct 2020'!AR14&lt;'QLD Oct 2020'!M14+'QLD Oct 2020'!L14),(0),(($C$5*F20/'QLD Oct 2020'!AR14-('QLD Oct 2020'!M14+'QLD Oct 2020'!L14))*'QLD Oct 2020'!AE14/100))*'QLD Oct 2020'!AR14,IF(AND('QLD Oct 2020'!L14&gt;0,'QLD Oct 2020'!M14=""&gt;0),IF(($C$5*F20/'QLD Oct 2020'!AR14&lt;'QLD Oct 2020'!L14),(0),($C$5*F20/'QLD Oct 2020'!AR14-'QLD Oct 2020'!L14)*'QLD Oct 2020'!AD14/100)*'QLD Oct 2020'!AR14,0)))))</f>
        <v>0</v>
      </c>
      <c r="S20" s="203">
        <f t="shared" si="4"/>
        <v>3786.181818181818</v>
      </c>
      <c r="T20" s="220">
        <f t="shared" si="5"/>
        <v>4025.090909090909</v>
      </c>
      <c r="U20" s="118">
        <f t="shared" si="6"/>
        <v>4427.6000000000004</v>
      </c>
      <c r="V20" s="119">
        <f>'QLD Oct 2020'!AT14</f>
        <v>6</v>
      </c>
      <c r="W20" s="119">
        <f>'QLD Oct 2020'!AU14</f>
        <v>0</v>
      </c>
      <c r="X20" s="119">
        <f>'QLD Oct 2020'!AV14</f>
        <v>0</v>
      </c>
      <c r="Y20" s="119">
        <f>'QLD Oct 2020'!AW14</f>
        <v>0</v>
      </c>
      <c r="Z20" s="225" t="str">
        <f t="shared" si="7"/>
        <v>Guaranteed off bill</v>
      </c>
      <c r="AA20" s="225" t="str">
        <f t="shared" si="8"/>
        <v>Inclusive</v>
      </c>
      <c r="AB20" s="220">
        <f t="shared" si="0"/>
        <v>3783.5854545454545</v>
      </c>
      <c r="AC20" s="220">
        <f t="shared" si="1"/>
        <v>3783.5854545454545</v>
      </c>
      <c r="AD20" s="196">
        <f t="shared" si="2"/>
        <v>4161.9440000000004</v>
      </c>
      <c r="AE20" s="196">
        <f t="shared" si="2"/>
        <v>4161.9440000000004</v>
      </c>
      <c r="AF20" s="274">
        <f>'QLD Oct 2020'!BF14</f>
        <v>12</v>
      </c>
      <c r="AG20" s="121" t="str">
        <f>'QLD Oct 2020'!BG14</f>
        <v>y</v>
      </c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  <c r="AR20" s="262"/>
      <c r="AS20" s="262"/>
      <c r="AT20" s="262"/>
      <c r="AU20" s="262"/>
      <c r="AV20" s="262"/>
      <c r="AW20" s="262"/>
      <c r="AX20" s="262"/>
      <c r="AY20" s="262"/>
      <c r="AZ20" s="262"/>
      <c r="BA20" s="262"/>
      <c r="BB20" s="262"/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2"/>
      <c r="BQ20" s="262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2"/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</row>
    <row r="21" spans="1:148" ht="20" customHeight="1" thickBot="1" x14ac:dyDescent="0.25">
      <c r="A21" s="348"/>
      <c r="B21" s="210" t="str">
        <f>'QLD Oct 2020'!F15</f>
        <v>Covau</v>
      </c>
      <c r="C21" s="253" t="str">
        <f>'QLD Oct 2020'!G15</f>
        <v>Freedom</v>
      </c>
      <c r="D21" s="139">
        <f>365*'QLD Oct 2020'!H15/100</f>
        <v>255.5</v>
      </c>
      <c r="E21" s="218">
        <f>IF('QLD Oct 2020'!AQ15=3,0.5,IF('QLD Oct 2020'!AQ15=2,0.33,0))</f>
        <v>0.5</v>
      </c>
      <c r="F21" s="218">
        <f t="shared" si="3"/>
        <v>0.5</v>
      </c>
      <c r="G21" s="139">
        <f>IF('QLD Oct 2020'!K15="",($C$5*E21/'QLD Oct 2020'!AQ15*'QLD Oct 2020'!W15/100)*'QLD Oct 2020'!AQ15,IF($C$5*E21/'QLD Oct 2020'!AQ15&gt;='QLD Oct 2020'!L15,('QLD Oct 2020'!L15*'QLD Oct 2020'!W15/100)*'QLD Oct 2020'!AQ15,($C$5*E21/'QLD Oct 2020'!AQ15*'QLD Oct 2020'!W15/100)*'QLD Oct 2020'!AQ15))</f>
        <v>1489.090909090909</v>
      </c>
      <c r="H21" s="139">
        <f>IF(AND('QLD Oct 2020'!L15&gt;0,'QLD Oct 2020'!M15&gt;0),IF($C$5*E21/'QLD Oct 2020'!AQ15&lt;'QLD Oct 2020'!L15,0,IF(($C$5*E21/'QLD Oct 2020'!AQ15-'QLD Oct 2020'!L15)&lt;=('QLD Oct 2020'!M15+'QLD Oct 2020'!L15),((($C$5*E21/'QLD Oct 2020'!AQ15-'QLD Oct 2020'!L15)*'QLD Oct 2020'!X15/100))*'QLD Oct 2020'!AQ15,((('QLD Oct 2020'!M15)*'QLD Oct 2020'!X15/100)*'QLD Oct 2020'!AQ15))),0)</f>
        <v>537.09090909090924</v>
      </c>
      <c r="I21" s="139">
        <f>IF(AND('QLD Oct 2020'!M15&gt;0,'QLD Oct 2020'!N15&gt;0),IF($C$5*E21/'QLD Oct 2020'!AQ15&lt;('QLD Oct 2020'!L15+'QLD Oct 2020'!M15),0,IF(($C$5*E21/'QLD Oct 2020'!AQ15-'QLD Oct 2020'!L15+'QLD Oct 2020'!M15)&lt;=('QLD Oct 2020'!L15+'QLD Oct 2020'!M15+'QLD Oct 2020'!N15),((($C$5*E21/'QLD Oct 2020'!AQ15-('QLD Oct 2020'!L15+'QLD Oct 2020'!M15))*'QLD Oct 2020'!Y15/100))*'QLD Oct 2020'!AQ15,('QLD Oct 2020'!N15*'QLD Oct 2020'!Y15/100)*'QLD Oct 2020'!AQ15)),0)</f>
        <v>0</v>
      </c>
      <c r="J21" s="139">
        <f>IF(AND('QLD Oct 2020'!N15&gt;0,'QLD Oct 2020'!O15&gt;0),IF($C$5*E21/'QLD Oct 2020'!AQ15&lt;('QLD Oct 2020'!L15+'QLD Oct 2020'!M15+'QLD Oct 2020'!N15),0,IF(($C$5*E21/'QLD Oct 2020'!AQ15-'QLD Oct 2020'!L15+'QLD Oct 2020'!M15+'QLD Oct 2020'!N15)&lt;=('QLD Oct 2020'!L15+'QLD Oct 2020'!M15+'QLD Oct 2020'!N15+'QLD Oct 2020'!O15),(($C$5*E21/'QLD Oct 2020'!AQ15-('QLD Oct 2020'!L15+'QLD Oct 2020'!M15+'QLD Oct 2020'!N15))*'QLD Oct 2020'!Z15/100)*'QLD Oct 2020'!AQ15,('QLD Oct 2020'!O15*'QLD Oct 2020'!Z15/100)*'QLD Oct 2020'!AQ15)),0)</f>
        <v>0</v>
      </c>
      <c r="K21" s="139">
        <f>IF(AND('QLD Oct 2020'!O15&gt;0,'QLD Oct 2020'!P15&gt;0),IF($C$5*E21/'QLD Oct 2020'!AQ15&lt;('QLD Oct 2020'!L15+'QLD Oct 2020'!M15+'QLD Oct 2020'!N15+'QLD Oct 2020'!O15),0,IF(($C$5*E21/'QLD Oct 2020'!AQ15-'QLD Oct 2020'!L15+'QLD Oct 2020'!M15+'QLD Oct 2020'!N15+'QLD Oct 2020'!O15)&lt;=('QLD Oct 2020'!L15+'QLD Oct 2020'!M15+'QLD Oct 2020'!N15+'QLD Oct 2020'!O15+'QLD Oct 2020'!P15),(($C$5*E21/'QLD Oct 2020'!AQ15-('QLD Oct 2020'!L15+'QLD Oct 2020'!M15+'QLD Oct 2020'!N15+'QLD Oct 2020'!O15))*'QLD Oct 2020'!AA15/100)*'QLD Oct 2020'!AQ15,('QLD Oct 2020'!P15*'QLD Oct 2020'!AA15/100)*'QLD Oct 2020'!AQ15)),0)</f>
        <v>0</v>
      </c>
      <c r="L21" s="139">
        <f>IF(AND('QLD Oct 2020'!P15&gt;0,'QLD Oct 2020'!O15&gt;0),IF(($C$5*E21/'QLD Oct 2020'!AQ15&lt;SUM('QLD Oct 2020'!L15:P15)),(0),($C$5*E21/'QLD Oct 2020'!AQ15-SUM('QLD Oct 2020'!L15:P15))*'QLD Oct 2020'!AB15/100)* 'QLD Oct 2020'!AQ15,IF(AND('QLD Oct 2020'!O15&gt;0,'QLD Oct 2020'!P15=""),IF(($C$5*E21/'QLD Oct 2020'!AQ15&lt; SUM('QLD Oct 2020'!L15:O15)),(0),($C$5*E21/'QLD Oct 2020'!AQ15-SUM('QLD Oct 2020'!L15:O15))*'QLD Oct 2020'!AA15/100)* 'QLD Oct 2020'!AQ15,IF(AND('QLD Oct 2020'!N15&gt;0,'QLD Oct 2020'!O15=""),IF(($C$5*E21/'QLD Oct 2020'!AQ15&lt; SUM('QLD Oct 2020'!L15:N15)),(0),($C$5*E21/'QLD Oct 2020'!AQ15-SUM('QLD Oct 2020'!L15:N15))*'QLD Oct 2020'!Z15/100)* 'QLD Oct 2020'!AQ15,IF(AND('QLD Oct 2020'!M15&gt;0,'QLD Oct 2020'!N15=""),IF(($C$5*E21/'QLD Oct 2020'!AQ15&lt;'QLD Oct 2020'!M15+'QLD Oct 2020'!L15),(0),(($C$5*E21/'QLD Oct 2020'!AQ15-('QLD Oct 2020'!M15+'QLD Oct 2020'!L15))*'QLD Oct 2020'!Y15/100))*'QLD Oct 2020'!AQ15,IF(AND('QLD Oct 2020'!L15&gt;0,'QLD Oct 2020'!M15=""&gt;0),IF(($C$5*E21/'QLD Oct 2020'!AQ15&lt;'QLD Oct 2020'!L15),(0),($C$5*E21/'QLD Oct 2020'!AQ15-'QLD Oct 2020'!L15)*'QLD Oct 2020'!X15/100)*'QLD Oct 2020'!AQ15,0)))))</f>
        <v>0</v>
      </c>
      <c r="M21" s="139">
        <f>IF('QLD Oct 2020'!K15="",($C$5*F21/'QLD Oct 2020'!AR15*'QLD Oct 2020'!AC15/100)*'QLD Oct 2020'!AR15,IF($C$5*F21/'QLD Oct 2020'!AR15&gt;='QLD Oct 2020'!L15,('QLD Oct 2020'!L15*'QLD Oct 2020'!AC15/100)*'QLD Oct 2020'!AR15,($C$5*F21/'QLD Oct 2020'!AR15*'QLD Oct 2020'!AC15/100)*'QLD Oct 2020'!AR15))</f>
        <v>1489.090909090909</v>
      </c>
      <c r="N21" s="139">
        <f>IF(AND('QLD Oct 2020'!L15&gt;0,'QLD Oct 2020'!M15&gt;0),IF($C$5*F21/'QLD Oct 2020'!AR15&lt;'QLD Oct 2020'!L15,0,IF(($C$5*F21/'QLD Oct 2020'!AR15-'QLD Oct 2020'!L15)&lt;=('QLD Oct 2020'!M15+'QLD Oct 2020'!L15),((($C$5*F21/'QLD Oct 2020'!AR15-'QLD Oct 2020'!L15)*'QLD Oct 2020'!AD15/100))*'QLD Oct 2020'!AR15,((('QLD Oct 2020'!M15)*'QLD Oct 2020'!AD15/100)*'QLD Oct 2020'!AR15))),0)</f>
        <v>537.09090909090924</v>
      </c>
      <c r="O21" s="139">
        <f>IF(AND('QLD Oct 2020'!M15&gt;0,'QLD Oct 2020'!N15&gt;0),IF($C$5*F21/'QLD Oct 2020'!AR15&lt;('QLD Oct 2020'!L15+'QLD Oct 2020'!M15),0,IF(($C$5*F21/'QLD Oct 2020'!AR15-'QLD Oct 2020'!L15+'QLD Oct 2020'!M15)&lt;=('QLD Oct 2020'!L15+'QLD Oct 2020'!M15+'QLD Oct 2020'!N15),((($C$5*F21/'QLD Oct 2020'!AR15-('QLD Oct 2020'!L15+'QLD Oct 2020'!M15))*'QLD Oct 2020'!AE15/100))*'QLD Oct 2020'!AR15,('QLD Oct 2020'!N15*'QLD Oct 2020'!AE15/100)*'QLD Oct 2020'!AR15)),0)</f>
        <v>0</v>
      </c>
      <c r="P21" s="139">
        <f>IF(AND('QLD Oct 2020'!N15&gt;0,'QLD Oct 2020'!O15&gt;0),IF($C$5*F21/'QLD Oct 2020'!AR15&lt;('QLD Oct 2020'!L15+'QLD Oct 2020'!M15+'QLD Oct 2020'!N15),0,IF(($C$5*F21/'QLD Oct 2020'!AR15-'QLD Oct 2020'!L15+'QLD Oct 2020'!M15+'QLD Oct 2020'!N15)&lt;=('QLD Oct 2020'!L15+'QLD Oct 2020'!M15+'QLD Oct 2020'!N15+'QLD Oct 2020'!O15),(($C$5*F21/'QLD Oct 2020'!AR15-('QLD Oct 2020'!L15+'QLD Oct 2020'!M15+'QLD Oct 2020'!N15))*'QLD Oct 2020'!AF15/100)*'QLD Oct 2020'!AR15,('QLD Oct 2020'!O15*'QLD Oct 2020'!AF15/100)*'QLD Oct 2020'!AR15)),0)</f>
        <v>0</v>
      </c>
      <c r="Q21" s="139">
        <f>IF(AND('QLD Oct 2020'!P15&gt;0,'QLD Oct 2020'!P15&gt;0),IF($C$5*F21/'QLD Oct 2020'!AR15&lt;('QLD Oct 2020'!L15+'QLD Oct 2020'!M15+'QLD Oct 2020'!N15+'QLD Oct 2020'!O15),0,IF(($C$5*F21/'QLD Oct 2020'!AR15-'QLD Oct 2020'!L15+'QLD Oct 2020'!M15+'QLD Oct 2020'!N15+'QLD Oct 2020'!O15)&lt;=('QLD Oct 2020'!L15+'QLD Oct 2020'!M15+'QLD Oct 2020'!N15+'QLD Oct 2020'!O15+'QLD Oct 2020'!P15),(($C$5*F21/'QLD Oct 2020'!AR15-('QLD Oct 2020'!L15+'QLD Oct 2020'!M15+'QLD Oct 2020'!N15+'QLD Oct 2020'!O15))*'QLD Oct 2020'!AG15/100)*'QLD Oct 2020'!AR15,('QLD Oct 2020'!P15*'QLD Oct 2020'!AG15/100)*'QLD Oct 2020'!AR15)),0)</f>
        <v>0</v>
      </c>
      <c r="R21" s="139">
        <f>IF(AND('QLD Oct 2020'!P15&gt;0,'QLD Oct 2020'!O15&gt;0),IF(($C$5*F21/'QLD Oct 2020'!AR15&lt;SUM('QLD Oct 2020'!L15:P15)),(0),($C$5*F21/'QLD Oct 2020'!AR15-SUM('QLD Oct 2020'!L15:P15))*'QLD Oct 2020'!AB15/100)* 'QLD Oct 2020'!AR15,IF(AND('QLD Oct 2020'!O15&gt;0,'QLD Oct 2020'!P15=""),IF(($C$5*F21/'QLD Oct 2020'!AR15&lt; SUM('QLD Oct 2020'!L15:O15)),(0),($C$5*F21/'QLD Oct 2020'!AR15-SUM('QLD Oct 2020'!L15:O15))*'QLD Oct 2020'!AG15/100)* 'QLD Oct 2020'!AR15,IF(AND('QLD Oct 2020'!N15&gt;0,'QLD Oct 2020'!O15=""),IF(($C$5*F21/'QLD Oct 2020'!AR15&lt; SUM('QLD Oct 2020'!L15:N15)),(0),($C$5*F21/'QLD Oct 2020'!AR15-SUM('QLD Oct 2020'!L15:N15))*'QLD Oct 2020'!AF15/100)* 'QLD Oct 2020'!AR15,IF(AND('QLD Oct 2020'!M15&gt;0,'QLD Oct 2020'!N15=""),IF(($C$5*F21/'QLD Oct 2020'!AR15&lt;'QLD Oct 2020'!M15+'QLD Oct 2020'!L15),(0),(($C$5*F21/'QLD Oct 2020'!AR15-('QLD Oct 2020'!M15+'QLD Oct 2020'!L15))*'QLD Oct 2020'!AE15/100))*'QLD Oct 2020'!AR15,IF(AND('QLD Oct 2020'!L15&gt;0,'QLD Oct 2020'!M15=""&gt;0),IF(($C$5*F21/'QLD Oct 2020'!AR15&lt;'QLD Oct 2020'!L15),(0),($C$5*F21/'QLD Oct 2020'!AR15-'QLD Oct 2020'!L15)*'QLD Oct 2020'!AD15/100)*'QLD Oct 2020'!AR15,0)))))</f>
        <v>0</v>
      </c>
      <c r="S21" s="206">
        <f t="shared" ref="S21" si="49">SUM(G21:R21)</f>
        <v>4052.363636363636</v>
      </c>
      <c r="T21" s="222">
        <f t="shared" si="5"/>
        <v>4307.863636363636</v>
      </c>
      <c r="U21" s="142">
        <f t="shared" si="6"/>
        <v>4738.6499999999996</v>
      </c>
      <c r="V21" s="143">
        <f>'QLD Oct 2020'!AT15</f>
        <v>0</v>
      </c>
      <c r="W21" s="143">
        <f>'QLD Oct 2020'!AU15</f>
        <v>15</v>
      </c>
      <c r="X21" s="143">
        <f>'QLD Oct 2020'!AV15</f>
        <v>0</v>
      </c>
      <c r="Y21" s="143">
        <f>'QLD Oct 2020'!AW15</f>
        <v>0</v>
      </c>
      <c r="Z21" s="227" t="str">
        <f t="shared" si="7"/>
        <v>Guaranteed off usage</v>
      </c>
      <c r="AA21" s="227" t="str">
        <f t="shared" si="8"/>
        <v>Exclusive</v>
      </c>
      <c r="AB21" s="222">
        <f t="shared" si="0"/>
        <v>3700.0090909090904</v>
      </c>
      <c r="AC21" s="222">
        <f t="shared" si="1"/>
        <v>3700.0090909090904</v>
      </c>
      <c r="AD21" s="199">
        <f t="shared" si="2"/>
        <v>4070.0099999999998</v>
      </c>
      <c r="AE21" s="199">
        <f t="shared" si="2"/>
        <v>4070.0099999999998</v>
      </c>
      <c r="AF21" s="276">
        <f>'QLD Oct 2020'!BF15</f>
        <v>0</v>
      </c>
      <c r="AG21" s="145" t="str">
        <f>'QLD Oct 2020'!BG15</f>
        <v>n</v>
      </c>
    </row>
  </sheetData>
  <sheetProtection algorithmName="SHA-512" hashValue="8zl/igAOF5jx5EVv3CTy716PStpMQEB9bTyEuB5TH4g6NOLaFdNxZxe0pxwJzDpQO2iwYxW/TGAPGknOMIy+3Q==" saltValue="bxgE88x0JhNFfRCPHKszng==" spinCount="100000" sheet="1" objects="1" scenarios="1"/>
  <mergeCells count="3">
    <mergeCell ref="A19:A21"/>
    <mergeCell ref="A8:A12"/>
    <mergeCell ref="A13:A17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BAD9-37DA-8E44-A7DC-80B872516335}">
  <sheetPr codeName="Sheet16">
    <tabColor theme="5" tint="0.39997558519241921"/>
  </sheetPr>
  <dimension ref="A1:ER19"/>
  <sheetViews>
    <sheetView topLeftCell="D1" zoomScaleNormal="100" workbookViewId="0">
      <selection activeCell="P28" sqref="P28"/>
    </sheetView>
  </sheetViews>
  <sheetFormatPr baseColWidth="10" defaultRowHeight="15" x14ac:dyDescent="0.2"/>
  <cols>
    <col min="1" max="1" width="23.1640625" style="93" customWidth="1"/>
    <col min="2" max="2" width="13" style="93" customWidth="1"/>
    <col min="3" max="3" width="22.1640625" style="93" customWidth="1"/>
    <col min="4" max="4" width="14.1640625" style="93" customWidth="1"/>
    <col min="5" max="6" width="14.1640625" style="250" hidden="1" customWidth="1"/>
    <col min="7" max="18" width="14.1640625" style="93" customWidth="1"/>
    <col min="19" max="20" width="14.1640625" style="93" hidden="1" customWidth="1"/>
    <col min="21" max="25" width="14.1640625" style="93" customWidth="1"/>
    <col min="26" max="29" width="14.1640625" style="93" hidden="1" customWidth="1"/>
    <col min="30" max="43" width="14.1640625" style="93" customWidth="1"/>
    <col min="44" max="148" width="12.5" style="93" customWidth="1"/>
    <col min="149" max="16384" width="10.83203125" style="93"/>
  </cols>
  <sheetData>
    <row r="1" spans="1:148" x14ac:dyDescent="0.2">
      <c r="A1" s="92" t="s">
        <v>38</v>
      </c>
      <c r="B1" s="92"/>
      <c r="C1" s="92"/>
      <c r="D1" s="92"/>
      <c r="E1" s="249"/>
      <c r="F1" s="249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</row>
    <row r="2" spans="1:148" x14ac:dyDescent="0.2">
      <c r="A2" s="94" t="s">
        <v>72</v>
      </c>
      <c r="B2" s="92"/>
      <c r="C2" s="92"/>
      <c r="D2" s="92"/>
      <c r="E2" s="249"/>
      <c r="F2" s="249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</row>
    <row r="3" spans="1:148" ht="16" thickBot="1" x14ac:dyDescent="0.25">
      <c r="A3" s="92"/>
      <c r="B3" s="95"/>
      <c r="C3" s="92"/>
      <c r="D3" s="92"/>
      <c r="E3" s="249"/>
      <c r="F3" s="249"/>
      <c r="G3" s="92"/>
      <c r="H3" s="92"/>
      <c r="I3" s="92"/>
      <c r="J3" s="95"/>
      <c r="K3" s="96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</row>
    <row r="4" spans="1:1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</row>
    <row r="6" spans="1:148" x14ac:dyDescent="0.2">
      <c r="A6" s="33"/>
      <c r="B6" s="74"/>
      <c r="C6" s="74"/>
      <c r="D6" s="74"/>
      <c r="E6" s="74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</row>
    <row r="7" spans="1:148" ht="76" x14ac:dyDescent="0.2">
      <c r="A7" s="238" t="s">
        <v>41</v>
      </c>
      <c r="B7" s="107" t="s">
        <v>96</v>
      </c>
      <c r="C7" s="107" t="s">
        <v>97</v>
      </c>
      <c r="D7" s="108" t="s">
        <v>8</v>
      </c>
      <c r="E7" s="215" t="s">
        <v>179</v>
      </c>
      <c r="F7" s="215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5" t="s">
        <v>181</v>
      </c>
      <c r="T7" s="219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3" t="s">
        <v>184</v>
      </c>
      <c r="AA7" s="223" t="s">
        <v>185</v>
      </c>
      <c r="AB7" s="224" t="s">
        <v>69</v>
      </c>
      <c r="AC7" s="224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</row>
    <row r="8" spans="1:148" ht="20" customHeight="1" x14ac:dyDescent="0.2">
      <c r="A8" s="339" t="str">
        <f>'QLD Apr 2020'!D2</f>
        <v>APT Brisbane South</v>
      </c>
      <c r="B8" s="207" t="str">
        <f>'QLD Apr 2020'!F2</f>
        <v>AGL</v>
      </c>
      <c r="C8" s="239" t="str">
        <f>'QLD Apr 2020'!G2</f>
        <v>Business Essential Saver</v>
      </c>
      <c r="D8" s="242">
        <f>365*'QLD Apr 2020'!H2/100</f>
        <v>423.96409090909088</v>
      </c>
      <c r="E8" s="243">
        <f>IF('QLD Apr 2020'!AQ2=3,0.5,IF('QLD Apr 2020'!AQ2=2,0.33,0))</f>
        <v>0.5</v>
      </c>
      <c r="F8" s="243">
        <f>1-E8</f>
        <v>0.5</v>
      </c>
      <c r="G8" s="242">
        <f>IF('QLD Apr 2020'!K2="",($C$5*E8/'QLD Apr 2020'!AQ2*'QLD Apr 2020'!W2/100)*'QLD Apr 2020'!AQ2,IF($C$5*E8/'QLD Apr 2020'!AQ2&gt;='QLD Apr 2020'!L2,('QLD Apr 2020'!L2*'QLD Apr 2020'!W2/100)*'QLD Apr 2020'!AQ2,($C$5*E8/'QLD Apr 2020'!AQ2*'QLD Apr 2020'!W2/100)*'QLD Apr 2020'!AQ2))</f>
        <v>1200</v>
      </c>
      <c r="H8" s="242">
        <f>IF(AND('QLD Apr 2020'!L2&gt;0,'QLD Apr 2020'!M2&gt;0),IF($C$5*E8/'QLD Apr 2020'!AQ2&lt;'QLD Apr 2020'!L2,0,IF(($C$5*E8/'QLD Apr 2020'!AQ2-'QLD Apr 2020'!L2)&lt;=('QLD Apr 2020'!M2+'QLD Apr 2020'!L2),((($C$5*E8/'QLD Apr 2020'!AQ2-'QLD Apr 2020'!L2)*'QLD Apr 2020'!X2/100))*'QLD Apr 2020'!AQ2,((('QLD Apr 2020'!M2)*'QLD Apr 2020'!X2/100)*'QLD Apr 2020'!AQ2))),0)</f>
        <v>0</v>
      </c>
      <c r="I8" s="242">
        <f>IF(AND('QLD Apr 2020'!M2&gt;0,'QLD Apr 2020'!N2&gt;0),IF($C$5*E8/'QLD Apr 2020'!AQ2&lt;('QLD Apr 2020'!L2+'QLD Apr 2020'!M2),0,IF(($C$5*E8/'QLD Apr 2020'!AQ2-'QLD Apr 2020'!L2+'QLD Apr 2020'!M2)&lt;=('QLD Apr 2020'!L2+'QLD Apr 2020'!M2+'QLD Apr 2020'!N2),((($C$5*E8/'QLD Apr 2020'!AQ2-('QLD Apr 2020'!L2+'QLD Apr 2020'!M2))*'QLD Apr 2020'!Y2/100))*'QLD Apr 2020'!AQ2,('QLD Apr 2020'!N2*'QLD Apr 2020'!Y2/100)*'QLD Apr 2020'!AQ2)),0)</f>
        <v>0</v>
      </c>
      <c r="J8" s="242">
        <f>IF(AND('QLD Apr 2020'!N2&gt;0,'QLD Apr 2020'!O2&gt;0),IF($C$5*E8/'QLD Apr 2020'!AQ2&lt;('QLD Apr 2020'!L2+'QLD Apr 2020'!M2+'QLD Apr 2020'!N2),0,IF(($C$5*E8/'QLD Apr 2020'!AQ2-'QLD Apr 2020'!L2+'QLD Apr 2020'!M2+'QLD Apr 2020'!N2)&lt;=('QLD Apr 2020'!L2+'QLD Apr 2020'!M2+'QLD Apr 2020'!N2+'QLD Apr 2020'!O2),(($C$5*E8/'QLD Apr 2020'!AQ2-('QLD Apr 2020'!L2+'QLD Apr 2020'!M2+'QLD Apr 2020'!N2))*'QLD Apr 2020'!Z2/100)*'QLD Apr 2020'!AQ2,('QLD Apr 2020'!O2*'QLD Apr 2020'!Z2/100)*'QLD Apr 2020'!AQ2)),0)</f>
        <v>0</v>
      </c>
      <c r="K8" s="242">
        <f>IF(AND('QLD Apr 2020'!O2&gt;0,'QLD Apr 2020'!P2&gt;0),IF($C$5*E8/'QLD Apr 2020'!AQ2&lt;('QLD Apr 2020'!L2+'QLD Apr 2020'!M2+'QLD Apr 2020'!N2+'QLD Apr 2020'!O2),0,IF(($C$5*E8/'QLD Apr 2020'!AQ2-'QLD Apr 2020'!L2+'QLD Apr 2020'!M2+'QLD Apr 2020'!N2+'QLD Apr 2020'!O2)&lt;=('QLD Apr 2020'!L2+'QLD Apr 2020'!M2+'QLD Apr 2020'!N2+'QLD Apr 2020'!O2+'QLD Apr 2020'!P2),(($C$5*E8/'QLD Apr 2020'!AQ2-('QLD Apr 2020'!L2+'QLD Apr 2020'!M2+'QLD Apr 2020'!N2+'QLD Apr 2020'!O2))*'QLD Apr 2020'!AA2/100)*'QLD Apr 2020'!AQ2,('QLD Apr 2020'!P2*'QLD Apr 2020'!AA2/100)*'QLD Apr 2020'!AQ2)),0)</f>
        <v>0</v>
      </c>
      <c r="L8" s="242">
        <f>IF(AND('QLD Apr 2020'!P2&gt;0,'QLD Apr 2020'!O2&gt;0),IF(($C$5*E8/'QLD Apr 2020'!AQ2&lt;SUM('QLD Apr 2020'!L2:P2)),(0),($C$5*E8/'QLD Apr 2020'!AQ2-SUM('QLD Apr 2020'!L2:P2))*'QLD Apr 2020'!AB2/100)* 'QLD Apr 2020'!AQ2,IF(AND('QLD Apr 2020'!O2&gt;0,'QLD Apr 2020'!P2=""),IF(($C$5*E8/'QLD Apr 2020'!AQ2&lt; SUM('QLD Apr 2020'!L2:O2)),(0),($C$5*E8/'QLD Apr 2020'!AQ2-SUM('QLD Apr 2020'!L2:O2))*'QLD Apr 2020'!AA2/100)* 'QLD Apr 2020'!AQ2,IF(AND('QLD Apr 2020'!N2&gt;0,'QLD Apr 2020'!O2=""),IF(($C$5*E8/'QLD Apr 2020'!AQ2&lt; SUM('QLD Apr 2020'!L2:N2)),(0),($C$5*E8/'QLD Apr 2020'!AQ2-SUM('QLD Apr 2020'!L2:N2))*'QLD Apr 2020'!Z2/100)* 'QLD Apr 2020'!AQ2,IF(AND('QLD Apr 2020'!M2&gt;0,'QLD Apr 2020'!N2=""),IF(($C$5*E8/'QLD Apr 2020'!AQ2&lt;'QLD Apr 2020'!M2+'QLD Apr 2020'!L2),(0),(($C$5*E8/'QLD Apr 2020'!AQ2-('QLD Apr 2020'!M2+'QLD Apr 2020'!L2))*'QLD Apr 2020'!Y2/100))*'QLD Apr 2020'!AQ2,IF(AND('QLD Apr 2020'!L2&gt;0,'QLD Apr 2020'!M2=""&gt;0),IF(($C$5*E8/'QLD Apr 2020'!AQ2&lt;'QLD Apr 2020'!L2),(0),($C$5*E8/'QLD Apr 2020'!AQ2-'QLD Apr 2020'!L2)*'QLD Apr 2020'!X2/100)*'QLD Apr 2020'!AQ2,0)))))</f>
        <v>0</v>
      </c>
      <c r="M8" s="242">
        <f>IF('QLD Apr 2020'!K2="",($C$5*F8/'QLD Apr 2020'!AR2*'QLD Apr 2020'!AC2/100)*'QLD Apr 2020'!AR2,IF($C$5*F8/'QLD Apr 2020'!AR2&gt;='QLD Apr 2020'!L2,('QLD Apr 2020'!L2*'QLD Apr 2020'!AC2/100)*'QLD Apr 2020'!AR2,($C$5*F8/'QLD Apr 2020'!AR2*'QLD Apr 2020'!AC2/100)*'QLD Apr 2020'!AR2))</f>
        <v>1200</v>
      </c>
      <c r="N8" s="242">
        <f>IF(AND('QLD Apr 2020'!L2&gt;0,'QLD Apr 2020'!M2&gt;0),IF($C$5*F8/'QLD Apr 2020'!AR2&lt;'QLD Apr 2020'!L2,0,IF(($C$5*F8/'QLD Apr 2020'!AR2-'QLD Apr 2020'!L2)&lt;=('QLD Apr 2020'!M2+'QLD Apr 2020'!L2),((($C$5*F8/'QLD Apr 2020'!AR2-'QLD Apr 2020'!L2)*'QLD Apr 2020'!AD2/100))*'QLD Apr 2020'!AR2,((('QLD Apr 2020'!M2)*'QLD Apr 2020'!AD2/100)*'QLD Apr 2020'!AR2))),0)</f>
        <v>0</v>
      </c>
      <c r="O8" s="242">
        <f>IF(AND('QLD Apr 2020'!M2&gt;0,'QLD Apr 2020'!N2&gt;0),IF($C$5*F8/'QLD Apr 2020'!AR2&lt;('QLD Apr 2020'!L2+'QLD Apr 2020'!M2),0,IF(($C$5*F8/'QLD Apr 2020'!AR2-'QLD Apr 2020'!L2+'QLD Apr 2020'!M2)&lt;=('QLD Apr 2020'!L2+'QLD Apr 2020'!M2+'QLD Apr 2020'!N2),((($C$5*F8/'QLD Apr 2020'!AR2-('QLD Apr 2020'!L2+'QLD Apr 2020'!M2))*'QLD Apr 2020'!AE2/100))*'QLD Apr 2020'!AR2,('QLD Apr 2020'!N2*'QLD Apr 2020'!AE2/100)*'QLD Apr 2020'!AR2)),0)</f>
        <v>0</v>
      </c>
      <c r="P8" s="242">
        <f>IF(AND('QLD Apr 2020'!N2&gt;0,'QLD Apr 2020'!O2&gt;0),IF($C$5*F8/'QLD Apr 2020'!AR2&lt;('QLD Apr 2020'!L2+'QLD Apr 2020'!M2+'QLD Apr 2020'!N2),0,IF(($C$5*F8/'QLD Apr 2020'!AR2-'QLD Apr 2020'!L2+'QLD Apr 2020'!M2+'QLD Apr 2020'!N2)&lt;=('QLD Apr 2020'!L2+'QLD Apr 2020'!M2+'QLD Apr 2020'!N2+'QLD Apr 2020'!O2),(($C$5*F8/'QLD Apr 2020'!AR2-('QLD Apr 2020'!L2+'QLD Apr 2020'!M2+'QLD Apr 2020'!N2))*'QLD Apr 2020'!AF2/100)*'QLD Apr 2020'!AR2,('QLD Apr 2020'!O2*'QLD Apr 2020'!AF2/100)*'QLD Apr 2020'!AR2)),0)</f>
        <v>0</v>
      </c>
      <c r="Q8" s="242">
        <f>IF(AND('QLD Apr 2020'!P2&gt;0,'QLD Apr 2020'!P2&gt;0),IF($C$5*F8/'QLD Apr 2020'!AR2&lt;('QLD Apr 2020'!L2+'QLD Apr 2020'!M2+'QLD Apr 2020'!N2+'QLD Apr 2020'!O2),0,IF(($C$5*F8/'QLD Apr 2020'!AR2-'QLD Apr 2020'!L2+'QLD Apr 2020'!M2+'QLD Apr 2020'!N2+'QLD Apr 2020'!O2)&lt;=('QLD Apr 2020'!L2+'QLD Apr 2020'!M2+'QLD Apr 2020'!N2+'QLD Apr 2020'!O2+'QLD Apr 2020'!P2),(($C$5*F8/'QLD Apr 2020'!AR2-('QLD Apr 2020'!L2+'QLD Apr 2020'!M2+'QLD Apr 2020'!N2+'QLD Apr 2020'!O2))*'QLD Apr 2020'!AG2/100)*'QLD Apr 2020'!AR2,('QLD Apr 2020'!P2*'QLD Apr 2020'!AG2/100)*'QLD Apr 2020'!AR2)),0)</f>
        <v>0</v>
      </c>
      <c r="R8" s="242">
        <f>IF(AND('QLD Apr 2020'!P2&gt;0,'QLD Apr 2020'!O2&gt;0),IF(($C$5*F8/'QLD Apr 2020'!AR2&lt;SUM('QLD Apr 2020'!L2:P2)),(0),($C$5*F8/'QLD Apr 2020'!AR2-SUM('QLD Apr 2020'!L2:P2))*'QLD Apr 2020'!AB2/100)* 'QLD Apr 2020'!AR2,IF(AND('QLD Apr 2020'!O2&gt;0,'QLD Apr 2020'!P2=""),IF(($C$5*F8/'QLD Apr 2020'!AR2&lt; SUM('QLD Apr 2020'!L2:O2)),(0),($C$5*F8/'QLD Apr 2020'!AR2-SUM('QLD Apr 2020'!L2:O2))*'QLD Apr 2020'!AG2/100)* 'QLD Apr 2020'!AR2,IF(AND('QLD Apr 2020'!N2&gt;0,'QLD Apr 2020'!O2=""),IF(($C$5*F8/'QLD Apr 2020'!AR2&lt; SUM('QLD Apr 2020'!L2:N2)),(0),($C$5*F8/'QLD Apr 2020'!AR2-SUM('QLD Apr 2020'!L2:N2))*'QLD Apr 2020'!AF2/100)* 'QLD Apr 2020'!AR2,IF(AND('QLD Apr 2020'!M2&gt;0,'QLD Apr 2020'!N2=""),IF(($C$5*F8/'QLD Apr 2020'!AR2&lt;'QLD Apr 2020'!M2+'QLD Apr 2020'!L2),(0),(($C$5*F8/'QLD Apr 2020'!AR2-('QLD Apr 2020'!M2+'QLD Apr 2020'!L2))*'QLD Apr 2020'!AE2/100))*'QLD Apr 2020'!AR2,IF(AND('QLD Apr 2020'!L2&gt;0,'QLD Apr 2020'!M2=""&gt;0),IF(($C$5*F8/'QLD Apr 2020'!AR2&lt;'QLD Apr 2020'!L2),(0),($C$5*F8/'QLD Apr 2020'!AR2-'QLD Apr 2020'!L2)*'QLD Apr 2020'!AD2/100)*'QLD Apr 2020'!AR2,0)))))</f>
        <v>0</v>
      </c>
      <c r="S8" s="277">
        <f>SUM(G8:R8)</f>
        <v>2400</v>
      </c>
      <c r="T8" s="244">
        <f>S8+D8</f>
        <v>2823.9640909090908</v>
      </c>
      <c r="U8" s="245">
        <f>T8*1.1</f>
        <v>3106.3605000000002</v>
      </c>
      <c r="V8" s="246">
        <f>'QLD Apr 2020'!AT2</f>
        <v>0</v>
      </c>
      <c r="W8" s="246">
        <f>'QLD Apr 2020'!AU2</f>
        <v>0</v>
      </c>
      <c r="X8" s="246">
        <f>'QLD Apr 2020'!AV2</f>
        <v>0</v>
      </c>
      <c r="Y8" s="246">
        <f>'QLD Apr 2020'!AW2</f>
        <v>0</v>
      </c>
      <c r="Z8" s="247" t="str">
        <f>IF(SUM(V8:Y8)=0,"No discount",IF(V8&gt;0,"Guaranteed off bill",IF(W8&gt;0,"Guaranteed off usage",IF(X8&gt;0,"Pay-on-time off bill","Pay-on-time off usage"))))</f>
        <v>No discount</v>
      </c>
      <c r="AA8" s="247" t="str">
        <f>IF(OR(B8="Origin Energy",B8="Red Energy",B8="Powershop"),"Inclusive","Exclusive")</f>
        <v>Exclusive</v>
      </c>
      <c r="AB8" s="244">
        <f t="shared" ref="AB8:AB18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244">
        <f t="shared" ref="AC8:AC18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248">
        <f t="shared" ref="AD8:AE18" si="2">AB8*1.1</f>
        <v>3106.3605000000002</v>
      </c>
      <c r="AE8" s="248">
        <f t="shared" si="2"/>
        <v>3106.3605000000002</v>
      </c>
      <c r="AF8" s="273">
        <f>'QLD Apr 2020'!BF2</f>
        <v>0</v>
      </c>
      <c r="AG8" s="252" t="str">
        <f>'QLD Apr 2020'!BG2</f>
        <v>n</v>
      </c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</row>
    <row r="9" spans="1:148" ht="20" customHeight="1" x14ac:dyDescent="0.2">
      <c r="A9" s="345"/>
      <c r="B9" s="207" t="str">
        <f>'QLD Apr 2020'!F3</f>
        <v>Origin Energy</v>
      </c>
      <c r="C9" s="240" t="str">
        <f>'QLD Apr 2020'!G3</f>
        <v>Business Flexi</v>
      </c>
      <c r="D9" s="115">
        <f>365*'QLD Apr 2020'!H3/100</f>
        <v>386.66772727272723</v>
      </c>
      <c r="E9" s="216">
        <f>IF('QLD Apr 2020'!AQ3=3,0.5,IF('QLD Apr 2020'!AQ3=2,0.33,0))</f>
        <v>0.5</v>
      </c>
      <c r="F9" s="216">
        <f t="shared" ref="F9:F18" si="3">1-E9</f>
        <v>0.5</v>
      </c>
      <c r="G9" s="115">
        <f>IF('QLD Apr 2020'!K3="",($C$5*E9/'QLD Apr 2020'!AQ3*'QLD Apr 2020'!W3/100)*'QLD Apr 2020'!AQ3,IF($C$5*E9/'QLD Apr 2020'!AQ3&gt;='QLD Apr 2020'!L3,('QLD Apr 2020'!L3*'QLD Apr 2020'!W3/100)*'QLD Apr 2020'!AQ3,($C$5*E9/'QLD Apr 2020'!AQ3*'QLD Apr 2020'!W3/100)*'QLD Apr 2020'!AQ3))</f>
        <v>1431.8181818181818</v>
      </c>
      <c r="H9" s="115">
        <f>IF(AND('QLD Apr 2020'!L3&gt;0,'QLD Apr 2020'!M3&gt;0),IF($C$5*E9/'QLD Apr 2020'!AQ3&lt;'QLD Apr 2020'!L3,0,IF(($C$5*E9/'QLD Apr 2020'!AQ3-'QLD Apr 2020'!L3)&lt;=('QLD Apr 2020'!M3+'QLD Apr 2020'!L3),((($C$5*E9/'QLD Apr 2020'!AQ3-'QLD Apr 2020'!L3)*'QLD Apr 2020'!X3/100))*'QLD Apr 2020'!AQ3,((('QLD Apr 2020'!M3)*'QLD Apr 2020'!X3/100)*'QLD Apr 2020'!AQ3))),0)</f>
        <v>0</v>
      </c>
      <c r="I9" s="115">
        <f>IF(AND('QLD Apr 2020'!M3&gt;0,'QLD Apr 2020'!N3&gt;0),IF($C$5*E9/'QLD Apr 2020'!AQ3&lt;('QLD Apr 2020'!L3+'QLD Apr 2020'!M3),0,IF(($C$5*E9/'QLD Apr 2020'!AQ3-'QLD Apr 2020'!L3+'QLD Apr 2020'!M3)&lt;=('QLD Apr 2020'!L3+'QLD Apr 2020'!M3+'QLD Apr 2020'!N3),((($C$5*E9/'QLD Apr 2020'!AQ3-('QLD Apr 2020'!L3+'QLD Apr 2020'!M3))*'QLD Apr 2020'!Y3/100))*'QLD Apr 2020'!AQ3,('QLD Apr 2020'!N3*'QLD Apr 2020'!Y3/100)*'QLD Apr 2020'!AQ3)),0)</f>
        <v>0</v>
      </c>
      <c r="J9" s="115">
        <f>IF(AND('QLD Apr 2020'!N3&gt;0,'QLD Apr 2020'!O3&gt;0),IF($C$5*E9/'QLD Apr 2020'!AQ3&lt;('QLD Apr 2020'!L3+'QLD Apr 2020'!M3+'QLD Apr 2020'!N3),0,IF(($C$5*E9/'QLD Apr 2020'!AQ3-'QLD Apr 2020'!L3+'QLD Apr 2020'!M3+'QLD Apr 2020'!N3)&lt;=('QLD Apr 2020'!L3+'QLD Apr 2020'!M3+'QLD Apr 2020'!N3+'QLD Apr 2020'!O3),(($C$5*E9/'QLD Apr 2020'!AQ3-('QLD Apr 2020'!L3+'QLD Apr 2020'!M3+'QLD Apr 2020'!N3))*'QLD Apr 2020'!Z3/100)*'QLD Apr 2020'!AQ3,('QLD Apr 2020'!O3*'QLD Apr 2020'!Z3/100)*'QLD Apr 2020'!AQ3)),0)</f>
        <v>0</v>
      </c>
      <c r="K9" s="115">
        <f>IF(AND('QLD Apr 2020'!O3&gt;0,'QLD Apr 2020'!P3&gt;0),IF($C$5*E9/'QLD Apr 2020'!AQ3&lt;('QLD Apr 2020'!L3+'QLD Apr 2020'!M3+'QLD Apr 2020'!N3+'QLD Apr 2020'!O3),0,IF(($C$5*E9/'QLD Apr 2020'!AQ3-'QLD Apr 2020'!L3+'QLD Apr 2020'!M3+'QLD Apr 2020'!N3+'QLD Apr 2020'!O3)&lt;=('QLD Apr 2020'!L3+'QLD Apr 2020'!M3+'QLD Apr 2020'!N3+'QLD Apr 2020'!O3+'QLD Apr 2020'!P3),(($C$5*E9/'QLD Apr 2020'!AQ3-('QLD Apr 2020'!L3+'QLD Apr 2020'!M3+'QLD Apr 2020'!N3+'QLD Apr 2020'!O3))*'QLD Apr 2020'!AA3/100)*'QLD Apr 2020'!AQ3,('QLD Apr 2020'!P3*'QLD Apr 2020'!AA3/100)*'QLD Apr 2020'!AQ3)),0)</f>
        <v>0</v>
      </c>
      <c r="L9" s="115">
        <f>IF(AND('QLD Apr 2020'!P3&gt;0,'QLD Apr 2020'!O3&gt;0),IF(($C$5*E9/'QLD Apr 2020'!AQ3&lt;SUM('QLD Apr 2020'!L3:P3)),(0),($C$5*E9/'QLD Apr 2020'!AQ3-SUM('QLD Apr 2020'!L3:P3))*'QLD Apr 2020'!AB3/100)* 'QLD Apr 2020'!AQ3,IF(AND('QLD Apr 2020'!O3&gt;0,'QLD Apr 2020'!P3=""),IF(($C$5*E9/'QLD Apr 2020'!AQ3&lt; SUM('QLD Apr 2020'!L3:O3)),(0),($C$5*E9/'QLD Apr 2020'!AQ3-SUM('QLD Apr 2020'!L3:O3))*'QLD Apr 2020'!AA3/100)* 'QLD Apr 2020'!AQ3,IF(AND('QLD Apr 2020'!N3&gt;0,'QLD Apr 2020'!O3=""),IF(($C$5*E9/'QLD Apr 2020'!AQ3&lt; SUM('QLD Apr 2020'!L3:N3)),(0),($C$5*E9/'QLD Apr 2020'!AQ3-SUM('QLD Apr 2020'!L3:N3))*'QLD Apr 2020'!Z3/100)* 'QLD Apr 2020'!AQ3,IF(AND('QLD Apr 2020'!M3&gt;0,'QLD Apr 2020'!N3=""),IF(($C$5*E9/'QLD Apr 2020'!AQ3&lt;'QLD Apr 2020'!M3+'QLD Apr 2020'!L3),(0),(($C$5*E9/'QLD Apr 2020'!AQ3-('QLD Apr 2020'!M3+'QLD Apr 2020'!L3))*'QLD Apr 2020'!Y3/100))*'QLD Apr 2020'!AQ3,IF(AND('QLD Apr 2020'!L3&gt;0,'QLD Apr 2020'!M3=""&gt;0),IF(($C$5*E9/'QLD Apr 2020'!AQ3&lt;'QLD Apr 2020'!L3),(0),($C$5*E9/'QLD Apr 2020'!AQ3-'QLD Apr 2020'!L3)*'QLD Apr 2020'!X3/100)*'QLD Apr 2020'!AQ3,0)))))</f>
        <v>0</v>
      </c>
      <c r="M9" s="115">
        <f>IF('QLD Apr 2020'!K3="",($C$5*F9/'QLD Apr 2020'!AR3*'QLD Apr 2020'!AC3/100)*'QLD Apr 2020'!AR3,IF($C$5*F9/'QLD Apr 2020'!AR3&gt;='QLD Apr 2020'!L3,('QLD Apr 2020'!L3*'QLD Apr 2020'!AC3/100)*'QLD Apr 2020'!AR3,($C$5*F9/'QLD Apr 2020'!AR3*'QLD Apr 2020'!AC3/100)*'QLD Apr 2020'!AR3))</f>
        <v>1431.8181818181818</v>
      </c>
      <c r="N9" s="115">
        <f>IF(AND('QLD Apr 2020'!L3&gt;0,'QLD Apr 2020'!M3&gt;0),IF($C$5*F9/'QLD Apr 2020'!AR3&lt;'QLD Apr 2020'!L3,0,IF(($C$5*F9/'QLD Apr 2020'!AR3-'QLD Apr 2020'!L3)&lt;=('QLD Apr 2020'!M3+'QLD Apr 2020'!L3),((($C$5*F9/'QLD Apr 2020'!AR3-'QLD Apr 2020'!L3)*'QLD Apr 2020'!AD3/100))*'QLD Apr 2020'!AR3,((('QLD Apr 2020'!M3)*'QLD Apr 2020'!AD3/100)*'QLD Apr 2020'!AR3))),0)</f>
        <v>0</v>
      </c>
      <c r="O9" s="115">
        <f>IF(AND('QLD Apr 2020'!M3&gt;0,'QLD Apr 2020'!N3&gt;0),IF($C$5*F9/'QLD Apr 2020'!AR3&lt;('QLD Apr 2020'!L3+'QLD Apr 2020'!M3),0,IF(($C$5*F9/'QLD Apr 2020'!AR3-'QLD Apr 2020'!L3+'QLD Apr 2020'!M3)&lt;=('QLD Apr 2020'!L3+'QLD Apr 2020'!M3+'QLD Apr 2020'!N3),((($C$5*F9/'QLD Apr 2020'!AR3-('QLD Apr 2020'!L3+'QLD Apr 2020'!M3))*'QLD Apr 2020'!AE3/100))*'QLD Apr 2020'!AR3,('QLD Apr 2020'!N3*'QLD Apr 2020'!AE3/100)*'QLD Apr 2020'!AR3)),0)</f>
        <v>0</v>
      </c>
      <c r="P9" s="115">
        <f>IF(AND('QLD Apr 2020'!N3&gt;0,'QLD Apr 2020'!O3&gt;0),IF($C$5*F9/'QLD Apr 2020'!AR3&lt;('QLD Apr 2020'!L3+'QLD Apr 2020'!M3+'QLD Apr 2020'!N3),0,IF(($C$5*F9/'QLD Apr 2020'!AR3-'QLD Apr 2020'!L3+'QLD Apr 2020'!M3+'QLD Apr 2020'!N3)&lt;=('QLD Apr 2020'!L3+'QLD Apr 2020'!M3+'QLD Apr 2020'!N3+'QLD Apr 2020'!O3),(($C$5*F9/'QLD Apr 2020'!AR3-('QLD Apr 2020'!L3+'QLD Apr 2020'!M3+'QLD Apr 2020'!N3))*'QLD Apr 2020'!AF3/100)*'QLD Apr 2020'!AR3,('QLD Apr 2020'!O3*'QLD Apr 2020'!AF3/100)*'QLD Apr 2020'!AR3)),0)</f>
        <v>0</v>
      </c>
      <c r="Q9" s="115">
        <f>IF(AND('QLD Apr 2020'!P3&gt;0,'QLD Apr 2020'!P3&gt;0),IF($C$5*F9/'QLD Apr 2020'!AR3&lt;('QLD Apr 2020'!L3+'QLD Apr 2020'!M3+'QLD Apr 2020'!N3+'QLD Apr 2020'!O3),0,IF(($C$5*F9/'QLD Apr 2020'!AR3-'QLD Apr 2020'!L3+'QLD Apr 2020'!M3+'QLD Apr 2020'!N3+'QLD Apr 2020'!O3)&lt;=('QLD Apr 2020'!L3+'QLD Apr 2020'!M3+'QLD Apr 2020'!N3+'QLD Apr 2020'!O3+'QLD Apr 2020'!P3),(($C$5*F9/'QLD Apr 2020'!AR3-('QLD Apr 2020'!L3+'QLD Apr 2020'!M3+'QLD Apr 2020'!N3+'QLD Apr 2020'!O3))*'QLD Apr 2020'!AG3/100)*'QLD Apr 2020'!AR3,('QLD Apr 2020'!P3*'QLD Apr 2020'!AG3/100)*'QLD Apr 2020'!AR3)),0)</f>
        <v>0</v>
      </c>
      <c r="R9" s="115">
        <f>IF(AND('QLD Apr 2020'!P3&gt;0,'QLD Apr 2020'!O3&gt;0),IF(($C$5*F9/'QLD Apr 2020'!AR3&lt;SUM('QLD Apr 2020'!L3:P3)),(0),($C$5*F9/'QLD Apr 2020'!AR3-SUM('QLD Apr 2020'!L3:P3))*'QLD Apr 2020'!AB3/100)* 'QLD Apr 2020'!AR3,IF(AND('QLD Apr 2020'!O3&gt;0,'QLD Apr 2020'!P3=""),IF(($C$5*F9/'QLD Apr 2020'!AR3&lt; SUM('QLD Apr 2020'!L3:O3)),(0),($C$5*F9/'QLD Apr 2020'!AR3-SUM('QLD Apr 2020'!L3:O3))*'QLD Apr 2020'!AG3/100)* 'QLD Apr 2020'!AR3,IF(AND('QLD Apr 2020'!N3&gt;0,'QLD Apr 2020'!O3=""),IF(($C$5*F9/'QLD Apr 2020'!AR3&lt; SUM('QLD Apr 2020'!L3:N3)),(0),($C$5*F9/'QLD Apr 2020'!AR3-SUM('QLD Apr 2020'!L3:N3))*'QLD Apr 2020'!AF3/100)* 'QLD Apr 2020'!AR3,IF(AND('QLD Apr 2020'!M3&gt;0,'QLD Apr 2020'!N3=""),IF(($C$5*F9/'QLD Apr 2020'!AR3&lt;'QLD Apr 2020'!M3+'QLD Apr 2020'!L3),(0),(($C$5*F9/'QLD Apr 2020'!AR3-('QLD Apr 2020'!M3+'QLD Apr 2020'!L3))*'QLD Apr 2020'!AE3/100))*'QLD Apr 2020'!AR3,IF(AND('QLD Apr 2020'!L3&gt;0,'QLD Apr 2020'!M3=""&gt;0),IF(($C$5*F9/'QLD Apr 2020'!AR3&lt;'QLD Apr 2020'!L3),(0),($C$5*F9/'QLD Apr 2020'!AR3-'QLD Apr 2020'!L3)*'QLD Apr 2020'!AD3/100)*'QLD Apr 2020'!AR3,0)))))</f>
        <v>0</v>
      </c>
      <c r="S9" s="203">
        <f t="shared" ref="S9:S18" si="4">SUM(G9:R9)</f>
        <v>2863.6363636363635</v>
      </c>
      <c r="T9" s="220">
        <f t="shared" ref="T9:T18" si="5">S9+D9</f>
        <v>3250.3040909090905</v>
      </c>
      <c r="U9" s="118">
        <f t="shared" ref="U9:U18" si="6">T9*1.1</f>
        <v>3575.3344999999999</v>
      </c>
      <c r="V9" s="119">
        <f>'QLD Apr 2020'!AT3</f>
        <v>0</v>
      </c>
      <c r="W9" s="119">
        <f>'QLD Apr 2020'!AU3</f>
        <v>8</v>
      </c>
      <c r="X9" s="119">
        <f>'QLD Apr 2020'!AV3</f>
        <v>0</v>
      </c>
      <c r="Y9" s="119">
        <f>'QLD Apr 2020'!AW3</f>
        <v>0</v>
      </c>
      <c r="Z9" s="225" t="str">
        <f t="shared" ref="Z9:Z18" si="7">IF(SUM(V9:Y9)=0,"No discount",IF(V9&gt;0,"Guaranteed off bill",IF(W9&gt;0,"Guaranteed off usage",IF(X9&gt;0,"Pay-on-time off bill","Pay-on-time off usage"))))</f>
        <v>Guaranteed off usage</v>
      </c>
      <c r="AA9" s="225" t="str">
        <f t="shared" ref="AA9:AA18" si="8">IF(OR(B9="Origin Energy",B9="Red Energy",B9="Powershop"),"Inclusive","Exclusive")</f>
        <v>Inclusive</v>
      </c>
      <c r="AB9" s="220">
        <f t="shared" si="0"/>
        <v>3021.2131818181815</v>
      </c>
      <c r="AC9" s="220">
        <f t="shared" si="1"/>
        <v>3021.2131818181815</v>
      </c>
      <c r="AD9" s="196">
        <f t="shared" si="2"/>
        <v>3323.3344999999999</v>
      </c>
      <c r="AE9" s="196">
        <f t="shared" si="2"/>
        <v>3323.3344999999999</v>
      </c>
      <c r="AF9" s="274">
        <f>'QLD Apr 2020'!BF3</f>
        <v>12</v>
      </c>
      <c r="AG9" s="121" t="str">
        <f>'QLD Apr 2020'!BG3</f>
        <v>y</v>
      </c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</row>
    <row r="10" spans="1:148" s="251" customFormat="1" ht="20" customHeight="1" x14ac:dyDescent="0.2">
      <c r="A10" s="345"/>
      <c r="B10" s="207" t="str">
        <f>'QLD Apr 2020'!F4</f>
        <v>Red Energy</v>
      </c>
      <c r="C10" s="240" t="str">
        <f>'QLD Apr 2020'!G4</f>
        <v>Business Saver</v>
      </c>
      <c r="D10" s="115">
        <f>365*'QLD Apr 2020'!H4/100</f>
        <v>419.74999999999994</v>
      </c>
      <c r="E10" s="216">
        <f>IF('QLD Apr 2020'!AQ4=3,0.5,IF('QLD Apr 2020'!AQ4=2,0.33,0))</f>
        <v>0.5</v>
      </c>
      <c r="F10" s="216">
        <f t="shared" si="3"/>
        <v>0.5</v>
      </c>
      <c r="G10" s="115">
        <f>IF('QLD Apr 2020'!K4="",($C$5*E10/'QLD Apr 2020'!AQ4*'QLD Apr 2020'!W4/100)*'QLD Apr 2020'!AQ4,IF($C$5*E10/'QLD Apr 2020'!AQ4&gt;='QLD Apr 2020'!L4,('QLD Apr 2020'!L4*'QLD Apr 2020'!W4/100)*'QLD Apr 2020'!AQ4,($C$5*E10/'QLD Apr 2020'!AQ4*'QLD Apr 2020'!W4/100)*'QLD Apr 2020'!AQ4))</f>
        <v>1277.2727272727273</v>
      </c>
      <c r="H10" s="115">
        <f>IF(AND('QLD Apr 2020'!L4&gt;0,'QLD Apr 2020'!M4&gt;0),IF($C$5*E10/'QLD Apr 2020'!AQ4&lt;'QLD Apr 2020'!L4,0,IF(($C$5*E10/'QLD Apr 2020'!AQ4-'QLD Apr 2020'!L4)&lt;=('QLD Apr 2020'!M4+'QLD Apr 2020'!L4),((($C$5*E10/'QLD Apr 2020'!AQ4-'QLD Apr 2020'!L4)*'QLD Apr 2020'!X4/100))*'QLD Apr 2020'!AQ4,((('QLD Apr 2020'!M4)*'QLD Apr 2020'!X4/100)*'QLD Apr 2020'!AQ4))),0)</f>
        <v>0</v>
      </c>
      <c r="I10" s="115">
        <f>IF(AND('QLD Apr 2020'!M4&gt;0,'QLD Apr 2020'!N4&gt;0),IF($C$5*E10/'QLD Apr 2020'!AQ4&lt;('QLD Apr 2020'!L4+'QLD Apr 2020'!M4),0,IF(($C$5*E10/'QLD Apr 2020'!AQ4-'QLD Apr 2020'!L4+'QLD Apr 2020'!M4)&lt;=('QLD Apr 2020'!L4+'QLD Apr 2020'!M4+'QLD Apr 2020'!N4),((($C$5*E10/'QLD Apr 2020'!AQ4-('QLD Apr 2020'!L4+'QLD Apr 2020'!M4))*'QLD Apr 2020'!Y4/100))*'QLD Apr 2020'!AQ4,('QLD Apr 2020'!N4*'QLD Apr 2020'!Y4/100)*'QLD Apr 2020'!AQ4)),0)</f>
        <v>0</v>
      </c>
      <c r="J10" s="115">
        <f>IF(AND('QLD Apr 2020'!N4&gt;0,'QLD Apr 2020'!O4&gt;0),IF($C$5*E10/'QLD Apr 2020'!AQ4&lt;('QLD Apr 2020'!L4+'QLD Apr 2020'!M4+'QLD Apr 2020'!N4),0,IF(($C$5*E10/'QLD Apr 2020'!AQ4-'QLD Apr 2020'!L4+'QLD Apr 2020'!M4+'QLD Apr 2020'!N4)&lt;=('QLD Apr 2020'!L4+'QLD Apr 2020'!M4+'QLD Apr 2020'!N4+'QLD Apr 2020'!O4),(($C$5*E10/'QLD Apr 2020'!AQ4-('QLD Apr 2020'!L4+'QLD Apr 2020'!M4+'QLD Apr 2020'!N4))*'QLD Apr 2020'!Z4/100)*'QLD Apr 2020'!AQ4,('QLD Apr 2020'!O4*'QLD Apr 2020'!Z4/100)*'QLD Apr 2020'!AQ4)),0)</f>
        <v>0</v>
      </c>
      <c r="K10" s="115">
        <f>IF(AND('QLD Apr 2020'!O4&gt;0,'QLD Apr 2020'!P4&gt;0),IF($C$5*E10/'QLD Apr 2020'!AQ4&lt;('QLD Apr 2020'!L4+'QLD Apr 2020'!M4+'QLD Apr 2020'!N4+'QLD Apr 2020'!O4),0,IF(($C$5*E10/'QLD Apr 2020'!AQ4-'QLD Apr 2020'!L4+'QLD Apr 2020'!M4+'QLD Apr 2020'!N4+'QLD Apr 2020'!O4)&lt;=('QLD Apr 2020'!L4+'QLD Apr 2020'!M4+'QLD Apr 2020'!N4+'QLD Apr 2020'!O4+'QLD Apr 2020'!P4),(($C$5*E10/'QLD Apr 2020'!AQ4-('QLD Apr 2020'!L4+'QLD Apr 2020'!M4+'QLD Apr 2020'!N4+'QLD Apr 2020'!O4))*'QLD Apr 2020'!AA4/100)*'QLD Apr 2020'!AQ4,('QLD Apr 2020'!P4*'QLD Apr 2020'!AA4/100)*'QLD Apr 2020'!AQ4)),0)</f>
        <v>0</v>
      </c>
      <c r="L10" s="115">
        <f>IF(AND('QLD Apr 2020'!P4&gt;0,'QLD Apr 2020'!O4&gt;0),IF(($C$5*E10/'QLD Apr 2020'!AQ4&lt;SUM('QLD Apr 2020'!L4:P4)),(0),($C$5*E10/'QLD Apr 2020'!AQ4-SUM('QLD Apr 2020'!L4:P4))*'QLD Apr 2020'!AB4/100)* 'QLD Apr 2020'!AQ4,IF(AND('QLD Apr 2020'!O4&gt;0,'QLD Apr 2020'!P4=""),IF(($C$5*E10/'QLD Apr 2020'!AQ4&lt; SUM('QLD Apr 2020'!L4:O4)),(0),($C$5*E10/'QLD Apr 2020'!AQ4-SUM('QLD Apr 2020'!L4:O4))*'QLD Apr 2020'!AA4/100)* 'QLD Apr 2020'!AQ4,IF(AND('QLD Apr 2020'!N4&gt;0,'QLD Apr 2020'!O4=""),IF(($C$5*E10/'QLD Apr 2020'!AQ4&lt; SUM('QLD Apr 2020'!L4:N4)),(0),($C$5*E10/'QLD Apr 2020'!AQ4-SUM('QLD Apr 2020'!L4:N4))*'QLD Apr 2020'!Z4/100)* 'QLD Apr 2020'!AQ4,IF(AND('QLD Apr 2020'!M4&gt;0,'QLD Apr 2020'!N4=""),IF(($C$5*E10/'QLD Apr 2020'!AQ4&lt;'QLD Apr 2020'!M4+'QLD Apr 2020'!L4),(0),(($C$5*E10/'QLD Apr 2020'!AQ4-('QLD Apr 2020'!M4+'QLD Apr 2020'!L4))*'QLD Apr 2020'!Y4/100))*'QLD Apr 2020'!AQ4,IF(AND('QLD Apr 2020'!L4&gt;0,'QLD Apr 2020'!M4=""&gt;0),IF(($C$5*E10/'QLD Apr 2020'!AQ4&lt;'QLD Apr 2020'!L4),(0),($C$5*E10/'QLD Apr 2020'!AQ4-'QLD Apr 2020'!L4)*'QLD Apr 2020'!X4/100)*'QLD Apr 2020'!AQ4,0)))))</f>
        <v>0</v>
      </c>
      <c r="M10" s="115">
        <f>IF('QLD Apr 2020'!K4="",($C$5*F10/'QLD Apr 2020'!AR4*'QLD Apr 2020'!AC4/100)*'QLD Apr 2020'!AR4,IF($C$5*F10/'QLD Apr 2020'!AR4&gt;='QLD Apr 2020'!L4,('QLD Apr 2020'!L4*'QLD Apr 2020'!AC4/100)*'QLD Apr 2020'!AR4,($C$5*F10/'QLD Apr 2020'!AR4*'QLD Apr 2020'!AC4/100)*'QLD Apr 2020'!AR4))</f>
        <v>1277.2727272727273</v>
      </c>
      <c r="N10" s="115">
        <f>IF(AND('QLD Apr 2020'!L4&gt;0,'QLD Apr 2020'!M4&gt;0),IF($C$5*F10/'QLD Apr 2020'!AR4&lt;'QLD Apr 2020'!L4,0,IF(($C$5*F10/'QLD Apr 2020'!AR4-'QLD Apr 2020'!L4)&lt;=('QLD Apr 2020'!M4+'QLD Apr 2020'!L4),((($C$5*F10/'QLD Apr 2020'!AR4-'QLD Apr 2020'!L4)*'QLD Apr 2020'!AD4/100))*'QLD Apr 2020'!AR4,((('QLD Apr 2020'!M4)*'QLD Apr 2020'!AD4/100)*'QLD Apr 2020'!AR4))),0)</f>
        <v>0</v>
      </c>
      <c r="O10" s="115">
        <f>IF(AND('QLD Apr 2020'!M4&gt;0,'QLD Apr 2020'!N4&gt;0),IF($C$5*F10/'QLD Apr 2020'!AR4&lt;('QLD Apr 2020'!L4+'QLD Apr 2020'!M4),0,IF(($C$5*F10/'QLD Apr 2020'!AR4-'QLD Apr 2020'!L4+'QLD Apr 2020'!M4)&lt;=('QLD Apr 2020'!L4+'QLD Apr 2020'!M4+'QLD Apr 2020'!N4),((($C$5*F10/'QLD Apr 2020'!AR4-('QLD Apr 2020'!L4+'QLD Apr 2020'!M4))*'QLD Apr 2020'!AE4/100))*'QLD Apr 2020'!AR4,('QLD Apr 2020'!N4*'QLD Apr 2020'!AE4/100)*'QLD Apr 2020'!AR4)),0)</f>
        <v>0</v>
      </c>
      <c r="P10" s="115">
        <f>IF(AND('QLD Apr 2020'!N4&gt;0,'QLD Apr 2020'!O4&gt;0),IF($C$5*F10/'QLD Apr 2020'!AR4&lt;('QLD Apr 2020'!L4+'QLD Apr 2020'!M4+'QLD Apr 2020'!N4),0,IF(($C$5*F10/'QLD Apr 2020'!AR4-'QLD Apr 2020'!L4+'QLD Apr 2020'!M4+'QLD Apr 2020'!N4)&lt;=('QLD Apr 2020'!L4+'QLD Apr 2020'!M4+'QLD Apr 2020'!N4+'QLD Apr 2020'!O4),(($C$5*F10/'QLD Apr 2020'!AR4-('QLD Apr 2020'!L4+'QLD Apr 2020'!M4+'QLD Apr 2020'!N4))*'QLD Apr 2020'!AF4/100)*'QLD Apr 2020'!AR4,('QLD Apr 2020'!O4*'QLD Apr 2020'!AF4/100)*'QLD Apr 2020'!AR4)),0)</f>
        <v>0</v>
      </c>
      <c r="Q10" s="115">
        <f>IF(AND('QLD Apr 2020'!P4&gt;0,'QLD Apr 2020'!P4&gt;0),IF($C$5*F10/'QLD Apr 2020'!AR4&lt;('QLD Apr 2020'!L4+'QLD Apr 2020'!M4+'QLD Apr 2020'!N4+'QLD Apr 2020'!O4),0,IF(($C$5*F10/'QLD Apr 2020'!AR4-'QLD Apr 2020'!L4+'QLD Apr 2020'!M4+'QLD Apr 2020'!N4+'QLD Apr 2020'!O4)&lt;=('QLD Apr 2020'!L4+'QLD Apr 2020'!M4+'QLD Apr 2020'!N4+'QLD Apr 2020'!O4+'QLD Apr 2020'!P4),(($C$5*F10/'QLD Apr 2020'!AR4-('QLD Apr 2020'!L4+'QLD Apr 2020'!M4+'QLD Apr 2020'!N4+'QLD Apr 2020'!O4))*'QLD Apr 2020'!AG4/100)*'QLD Apr 2020'!AR4,('QLD Apr 2020'!P4*'QLD Apr 2020'!AG4/100)*'QLD Apr 2020'!AR4)),0)</f>
        <v>0</v>
      </c>
      <c r="R10" s="115">
        <f>IF(AND('QLD Apr 2020'!P4&gt;0,'QLD Apr 2020'!O4&gt;0),IF(($C$5*F10/'QLD Apr 2020'!AR4&lt;SUM('QLD Apr 2020'!L4:P4)),(0),($C$5*F10/'QLD Apr 2020'!AR4-SUM('QLD Apr 2020'!L4:P4))*'QLD Apr 2020'!AB4/100)* 'QLD Apr 2020'!AR4,IF(AND('QLD Apr 2020'!O4&gt;0,'QLD Apr 2020'!P4=""),IF(($C$5*F10/'QLD Apr 2020'!AR4&lt; SUM('QLD Apr 2020'!L4:O4)),(0),($C$5*F10/'QLD Apr 2020'!AR4-SUM('QLD Apr 2020'!L4:O4))*'QLD Apr 2020'!AG4/100)* 'QLD Apr 2020'!AR4,IF(AND('QLD Apr 2020'!N4&gt;0,'QLD Apr 2020'!O4=""),IF(($C$5*F10/'QLD Apr 2020'!AR4&lt; SUM('QLD Apr 2020'!L4:N4)),(0),($C$5*F10/'QLD Apr 2020'!AR4-SUM('QLD Apr 2020'!L4:N4))*'QLD Apr 2020'!AF4/100)* 'QLD Apr 2020'!AR4,IF(AND('QLD Apr 2020'!M4&gt;0,'QLD Apr 2020'!N4=""),IF(($C$5*F10/'QLD Apr 2020'!AR4&lt;'QLD Apr 2020'!M4+'QLD Apr 2020'!L4),(0),(($C$5*F10/'QLD Apr 2020'!AR4-('QLD Apr 2020'!M4+'QLD Apr 2020'!L4))*'QLD Apr 2020'!AE4/100))*'QLD Apr 2020'!AR4,IF(AND('QLD Apr 2020'!L4&gt;0,'QLD Apr 2020'!M4=""&gt;0),IF(($C$5*F10/'QLD Apr 2020'!AR4&lt;'QLD Apr 2020'!L4),(0),($C$5*F10/'QLD Apr 2020'!AR4-'QLD Apr 2020'!L4)*'QLD Apr 2020'!AD4/100)*'QLD Apr 2020'!AR4,0)))))</f>
        <v>0</v>
      </c>
      <c r="S10" s="203">
        <f t="shared" si="4"/>
        <v>2554.5454545454545</v>
      </c>
      <c r="T10" s="220">
        <f t="shared" si="5"/>
        <v>2974.2954545454545</v>
      </c>
      <c r="U10" s="118">
        <f t="shared" si="6"/>
        <v>3271.7250000000004</v>
      </c>
      <c r="V10" s="119">
        <f>'QLD Apr 2020'!AT4</f>
        <v>0</v>
      </c>
      <c r="W10" s="119">
        <f>'QLD Apr 2020'!AU4</f>
        <v>0</v>
      </c>
      <c r="X10" s="119">
        <f>'QLD Apr 2020'!AV4</f>
        <v>0</v>
      </c>
      <c r="Y10" s="119">
        <f>'QLD Apr 2020'!AW4</f>
        <v>0</v>
      </c>
      <c r="Z10" s="225" t="str">
        <f t="shared" si="7"/>
        <v>No discount</v>
      </c>
      <c r="AA10" s="225" t="str">
        <f t="shared" si="8"/>
        <v>Inclusive</v>
      </c>
      <c r="AB10" s="220">
        <f t="shared" si="0"/>
        <v>2974.2954545454545</v>
      </c>
      <c r="AC10" s="220">
        <f t="shared" si="1"/>
        <v>2974.2954545454545</v>
      </c>
      <c r="AD10" s="196">
        <f t="shared" si="2"/>
        <v>3271.7250000000004</v>
      </c>
      <c r="AE10" s="196">
        <f t="shared" si="2"/>
        <v>3271.7250000000004</v>
      </c>
      <c r="AF10" s="274">
        <f>'QLD Apr 2020'!BF4</f>
        <v>0</v>
      </c>
      <c r="AG10" s="121" t="str">
        <f>'QLD Apr 2020'!BG4</f>
        <v>n</v>
      </c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</row>
    <row r="11" spans="1:148" s="251" customFormat="1" ht="20" customHeight="1" thickBot="1" x14ac:dyDescent="0.25">
      <c r="A11" s="346"/>
      <c r="B11" s="208" t="str">
        <f>'QLD Apr 2020'!F5</f>
        <v>Covau</v>
      </c>
      <c r="C11" s="241" t="str">
        <f>'QLD Apr 2020'!G5</f>
        <v>Freedom</v>
      </c>
      <c r="D11" s="123">
        <f>365*'QLD Apr 2020'!H5/100</f>
        <v>419.75</v>
      </c>
      <c r="E11" s="217">
        <f>IF('QLD Apr 2020'!AQ5=3,0.5,IF('QLD Apr 2020'!AQ5=2,0.33,0))</f>
        <v>0.5</v>
      </c>
      <c r="F11" s="217">
        <f t="shared" ref="F11" si="9">1-E11</f>
        <v>0.5</v>
      </c>
      <c r="G11" s="123">
        <f>IF('QLD Apr 2020'!K5="",($C$5*E11/'QLD Apr 2020'!AQ5*'QLD Apr 2020'!W5/100)*'QLD Apr 2020'!AQ5,IF($C$5*E11/'QLD Apr 2020'!AQ5&gt;='QLD Apr 2020'!L5,('QLD Apr 2020'!L5*'QLD Apr 2020'!W5/100)*'QLD Apr 2020'!AQ5,($C$5*E11/'QLD Apr 2020'!AQ5*'QLD Apr 2020'!W5/100)*'QLD Apr 2020'!AQ5))</f>
        <v>1470</v>
      </c>
      <c r="H11" s="123">
        <f>IF(AND('QLD Apr 2020'!L5&gt;0,'QLD Apr 2020'!M5&gt;0),IF($C$5*E11/'QLD Apr 2020'!AQ5&lt;'QLD Apr 2020'!L5,0,IF(($C$5*E11/'QLD Apr 2020'!AQ5-'QLD Apr 2020'!L5)&lt;=('QLD Apr 2020'!M5+'QLD Apr 2020'!L5),((($C$5*E11/'QLD Apr 2020'!AQ5-'QLD Apr 2020'!L5)*'QLD Apr 2020'!X5/100))*'QLD Apr 2020'!AQ5,((('QLD Apr 2020'!M5)*'QLD Apr 2020'!X5/100)*'QLD Apr 2020'!AQ5))),0)</f>
        <v>0</v>
      </c>
      <c r="I11" s="123">
        <f>IF(AND('QLD Apr 2020'!M5&gt;0,'QLD Apr 2020'!N5&gt;0),IF($C$5*E11/'QLD Apr 2020'!AQ5&lt;('QLD Apr 2020'!L5+'QLD Apr 2020'!M5),0,IF(($C$5*E11/'QLD Apr 2020'!AQ5-'QLD Apr 2020'!L5+'QLD Apr 2020'!M5)&lt;=('QLD Apr 2020'!L5+'QLD Apr 2020'!M5+'QLD Apr 2020'!N5),((($C$5*E11/'QLD Apr 2020'!AQ5-('QLD Apr 2020'!L5+'QLD Apr 2020'!M5))*'QLD Apr 2020'!Y5/100))*'QLD Apr 2020'!AQ5,('QLD Apr 2020'!N5*'QLD Apr 2020'!Y5/100)*'QLD Apr 2020'!AQ5)),0)</f>
        <v>0</v>
      </c>
      <c r="J11" s="123">
        <f>IF(AND('QLD Apr 2020'!N5&gt;0,'QLD Apr 2020'!O5&gt;0),IF($C$5*E11/'QLD Apr 2020'!AQ5&lt;('QLD Apr 2020'!L5+'QLD Apr 2020'!M5+'QLD Apr 2020'!N5),0,IF(($C$5*E11/'QLD Apr 2020'!AQ5-'QLD Apr 2020'!L5+'QLD Apr 2020'!M5+'QLD Apr 2020'!N5)&lt;=('QLD Apr 2020'!L5+'QLD Apr 2020'!M5+'QLD Apr 2020'!N5+'QLD Apr 2020'!O5),(($C$5*E11/'QLD Apr 2020'!AQ5-('QLD Apr 2020'!L5+'QLD Apr 2020'!M5+'QLD Apr 2020'!N5))*'QLD Apr 2020'!Z5/100)*'QLD Apr 2020'!AQ5,('QLD Apr 2020'!O5*'QLD Apr 2020'!Z5/100)*'QLD Apr 2020'!AQ5)),0)</f>
        <v>0</v>
      </c>
      <c r="K11" s="123">
        <f>IF(AND('QLD Apr 2020'!O5&gt;0,'QLD Apr 2020'!P5&gt;0),IF($C$5*E11/'QLD Apr 2020'!AQ5&lt;('QLD Apr 2020'!L5+'QLD Apr 2020'!M5+'QLD Apr 2020'!N5+'QLD Apr 2020'!O5),0,IF(($C$5*E11/'QLD Apr 2020'!AQ5-'QLD Apr 2020'!L5+'QLD Apr 2020'!M5+'QLD Apr 2020'!N5+'QLD Apr 2020'!O5)&lt;=('QLD Apr 2020'!L5+'QLD Apr 2020'!M5+'QLD Apr 2020'!N5+'QLD Apr 2020'!O5+'QLD Apr 2020'!P5),(($C$5*E11/'QLD Apr 2020'!AQ5-('QLD Apr 2020'!L5+'QLD Apr 2020'!M5+'QLD Apr 2020'!N5+'QLD Apr 2020'!O5))*'QLD Apr 2020'!AA5/100)*'QLD Apr 2020'!AQ5,('QLD Apr 2020'!P5*'QLD Apr 2020'!AA5/100)*'QLD Apr 2020'!AQ5)),0)</f>
        <v>0</v>
      </c>
      <c r="L11" s="123">
        <f>IF(AND('QLD Apr 2020'!P5&gt;0,'QLD Apr 2020'!O5&gt;0),IF(($C$5*E11/'QLD Apr 2020'!AQ5&lt;SUM('QLD Apr 2020'!L5:P5)),(0),($C$5*E11/'QLD Apr 2020'!AQ5-SUM('QLD Apr 2020'!L5:P5))*'QLD Apr 2020'!AB5/100)* 'QLD Apr 2020'!AQ5,IF(AND('QLD Apr 2020'!O5&gt;0,'QLD Apr 2020'!P5=""),IF(($C$5*E11/'QLD Apr 2020'!AQ5&lt; SUM('QLD Apr 2020'!L5:O5)),(0),($C$5*E11/'QLD Apr 2020'!AQ5-SUM('QLD Apr 2020'!L5:O5))*'QLD Apr 2020'!AA5/100)* 'QLD Apr 2020'!AQ5,IF(AND('QLD Apr 2020'!N5&gt;0,'QLD Apr 2020'!O5=""),IF(($C$5*E11/'QLD Apr 2020'!AQ5&lt; SUM('QLD Apr 2020'!L5:N5)),(0),($C$5*E11/'QLD Apr 2020'!AQ5-SUM('QLD Apr 2020'!L5:N5))*'QLD Apr 2020'!Z5/100)* 'QLD Apr 2020'!AQ5,IF(AND('QLD Apr 2020'!M5&gt;0,'QLD Apr 2020'!N5=""),IF(($C$5*E11/'QLD Apr 2020'!AQ5&lt;'QLD Apr 2020'!M5+'QLD Apr 2020'!L5),(0),(($C$5*E11/'QLD Apr 2020'!AQ5-('QLD Apr 2020'!M5+'QLD Apr 2020'!L5))*'QLD Apr 2020'!Y5/100))*'QLD Apr 2020'!AQ5,IF(AND('QLD Apr 2020'!L5&gt;0,'QLD Apr 2020'!M5=""&gt;0),IF(($C$5*E11/'QLD Apr 2020'!AQ5&lt;'QLD Apr 2020'!L5),(0),($C$5*E11/'QLD Apr 2020'!AQ5-'QLD Apr 2020'!L5)*'QLD Apr 2020'!X5/100)*'QLD Apr 2020'!AQ5,0)))))</f>
        <v>0</v>
      </c>
      <c r="M11" s="123">
        <f>IF('QLD Apr 2020'!K5="",($C$5*F11/'QLD Apr 2020'!AR5*'QLD Apr 2020'!AC5/100)*'QLD Apr 2020'!AR5,IF($C$5*F11/'QLD Apr 2020'!AR5&gt;='QLD Apr 2020'!L5,('QLD Apr 2020'!L5*'QLD Apr 2020'!AC5/100)*'QLD Apr 2020'!AR5,($C$5*F11/'QLD Apr 2020'!AR5*'QLD Apr 2020'!AC5/100)*'QLD Apr 2020'!AR5))</f>
        <v>1470</v>
      </c>
      <c r="N11" s="123">
        <f>IF(AND('QLD Apr 2020'!L5&gt;0,'QLD Apr 2020'!M5&gt;0),IF($C$5*F11/'QLD Apr 2020'!AR5&lt;'QLD Apr 2020'!L5,0,IF(($C$5*F11/'QLD Apr 2020'!AR5-'QLD Apr 2020'!L5)&lt;=('QLD Apr 2020'!M5+'QLD Apr 2020'!L5),((($C$5*F11/'QLD Apr 2020'!AR5-'QLD Apr 2020'!L5)*'QLD Apr 2020'!AD5/100))*'QLD Apr 2020'!AR5,((('QLD Apr 2020'!M5)*'QLD Apr 2020'!AD5/100)*'QLD Apr 2020'!AR5))),0)</f>
        <v>0</v>
      </c>
      <c r="O11" s="123">
        <f>IF(AND('QLD Apr 2020'!M5&gt;0,'QLD Apr 2020'!N5&gt;0),IF($C$5*F11/'QLD Apr 2020'!AR5&lt;('QLD Apr 2020'!L5+'QLD Apr 2020'!M5),0,IF(($C$5*F11/'QLD Apr 2020'!AR5-'QLD Apr 2020'!L5+'QLD Apr 2020'!M5)&lt;=('QLD Apr 2020'!L5+'QLD Apr 2020'!M5+'QLD Apr 2020'!N5),((($C$5*F11/'QLD Apr 2020'!AR5-('QLD Apr 2020'!L5+'QLD Apr 2020'!M5))*'QLD Apr 2020'!AE5/100))*'QLD Apr 2020'!AR5,('QLD Apr 2020'!N5*'QLD Apr 2020'!AE5/100)*'QLD Apr 2020'!AR5)),0)</f>
        <v>0</v>
      </c>
      <c r="P11" s="123">
        <f>IF(AND('QLD Apr 2020'!N5&gt;0,'QLD Apr 2020'!O5&gt;0),IF($C$5*F11/'QLD Apr 2020'!AR5&lt;('QLD Apr 2020'!L5+'QLD Apr 2020'!M5+'QLD Apr 2020'!N5),0,IF(($C$5*F11/'QLD Apr 2020'!AR5-'QLD Apr 2020'!L5+'QLD Apr 2020'!M5+'QLD Apr 2020'!N5)&lt;=('QLD Apr 2020'!L5+'QLD Apr 2020'!M5+'QLD Apr 2020'!N5+'QLD Apr 2020'!O5),(($C$5*F11/'QLD Apr 2020'!AR5-('QLD Apr 2020'!L5+'QLD Apr 2020'!M5+'QLD Apr 2020'!N5))*'QLD Apr 2020'!AF5/100)*'QLD Apr 2020'!AR5,('QLD Apr 2020'!O5*'QLD Apr 2020'!AF5/100)*'QLD Apr 2020'!AR5)),0)</f>
        <v>0</v>
      </c>
      <c r="Q11" s="123">
        <f>IF(AND('QLD Apr 2020'!P5&gt;0,'QLD Apr 2020'!P5&gt;0),IF($C$5*F11/'QLD Apr 2020'!AR5&lt;('QLD Apr 2020'!L5+'QLD Apr 2020'!M5+'QLD Apr 2020'!N5+'QLD Apr 2020'!O5),0,IF(($C$5*F11/'QLD Apr 2020'!AR5-'QLD Apr 2020'!L5+'QLD Apr 2020'!M5+'QLD Apr 2020'!N5+'QLD Apr 2020'!O5)&lt;=('QLD Apr 2020'!L5+'QLD Apr 2020'!M5+'QLD Apr 2020'!N5+'QLD Apr 2020'!O5+'QLD Apr 2020'!P5),(($C$5*F11/'QLD Apr 2020'!AR5-('QLD Apr 2020'!L5+'QLD Apr 2020'!M5+'QLD Apr 2020'!N5+'QLD Apr 2020'!O5))*'QLD Apr 2020'!AG5/100)*'QLD Apr 2020'!AR5,('QLD Apr 2020'!P5*'QLD Apr 2020'!AG5/100)*'QLD Apr 2020'!AR5)),0)</f>
        <v>0</v>
      </c>
      <c r="R11" s="123">
        <f>IF(AND('QLD Apr 2020'!P5&gt;0,'QLD Apr 2020'!O5&gt;0),IF(($C$5*F11/'QLD Apr 2020'!AR5&lt;SUM('QLD Apr 2020'!L5:P5)),(0),($C$5*F11/'QLD Apr 2020'!AR5-SUM('QLD Apr 2020'!L5:P5))*'QLD Apr 2020'!AB5/100)* 'QLD Apr 2020'!AR5,IF(AND('QLD Apr 2020'!O5&gt;0,'QLD Apr 2020'!P5=""),IF(($C$5*F11/'QLD Apr 2020'!AR5&lt; SUM('QLD Apr 2020'!L5:O5)),(0),($C$5*F11/'QLD Apr 2020'!AR5-SUM('QLD Apr 2020'!L5:O5))*'QLD Apr 2020'!AG5/100)* 'QLD Apr 2020'!AR5,IF(AND('QLD Apr 2020'!N5&gt;0,'QLD Apr 2020'!O5=""),IF(($C$5*F11/'QLD Apr 2020'!AR5&lt; SUM('QLD Apr 2020'!L5:N5)),(0),($C$5*F11/'QLD Apr 2020'!AR5-SUM('QLD Apr 2020'!L5:N5))*'QLD Apr 2020'!AF5/100)* 'QLD Apr 2020'!AR5,IF(AND('QLD Apr 2020'!M5&gt;0,'QLD Apr 2020'!N5=""),IF(($C$5*F11/'QLD Apr 2020'!AR5&lt;'QLD Apr 2020'!M5+'QLD Apr 2020'!L5),(0),(($C$5*F11/'QLD Apr 2020'!AR5-('QLD Apr 2020'!M5+'QLD Apr 2020'!L5))*'QLD Apr 2020'!AE5/100))*'QLD Apr 2020'!AR5,IF(AND('QLD Apr 2020'!L5&gt;0,'QLD Apr 2020'!M5=""&gt;0),IF(($C$5*F11/'QLD Apr 2020'!AR5&lt;'QLD Apr 2020'!L5),(0),($C$5*F11/'QLD Apr 2020'!AR5-'QLD Apr 2020'!L5)*'QLD Apr 2020'!AD5/100)*'QLD Apr 2020'!AR5,0)))))</f>
        <v>0</v>
      </c>
      <c r="S11" s="204">
        <f t="shared" ref="S11" si="10">SUM(G11:R11)</f>
        <v>2940</v>
      </c>
      <c r="T11" s="221">
        <f t="shared" ref="T11" si="11">S11+D11</f>
        <v>3359.75</v>
      </c>
      <c r="U11" s="126">
        <f t="shared" ref="U11" si="12">T11*1.1</f>
        <v>3695.7250000000004</v>
      </c>
      <c r="V11" s="127">
        <f>'QLD Apr 2020'!AT5</f>
        <v>0</v>
      </c>
      <c r="W11" s="127">
        <f>'QLD Apr 2020'!AU5</f>
        <v>15</v>
      </c>
      <c r="X11" s="127">
        <f>'QLD Apr 2020'!AV5</f>
        <v>0</v>
      </c>
      <c r="Y11" s="127">
        <f>'QLD Apr 2020'!AW5</f>
        <v>0</v>
      </c>
      <c r="Z11" s="226" t="str">
        <f t="shared" ref="Z11" si="13">IF(SUM(V11:Y11)=0,"No discount",IF(V11&gt;0,"Guaranteed off bill",IF(W11&gt;0,"Guaranteed off usage",IF(X11&gt;0,"Pay-on-time off bill","Pay-on-time off usage"))))</f>
        <v>Guaranteed off usage</v>
      </c>
      <c r="AA11" s="226" t="str">
        <f t="shared" ref="AA11" si="14">IF(OR(B11="Origin Energy",B11="Red Energy",B11="Powershop"),"Inclusive","Exclusive")</f>
        <v>Exclusive</v>
      </c>
      <c r="AB11" s="221">
        <f t="shared" ref="AB11" si="15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2918.75</v>
      </c>
      <c r="AC11" s="221">
        <f t="shared" ref="AC11" si="16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2918.75</v>
      </c>
      <c r="AD11" s="230">
        <f t="shared" ref="AD11" si="17">AB11*1.1</f>
        <v>3210.6250000000005</v>
      </c>
      <c r="AE11" s="230">
        <f t="shared" ref="AE11" si="18">AC11*1.1</f>
        <v>3210.6250000000005</v>
      </c>
      <c r="AF11" s="275">
        <f>'QLD Apr 2020'!BF5</f>
        <v>0</v>
      </c>
      <c r="AG11" s="129" t="str">
        <f>'QLD Apr 2020'!BG5</f>
        <v>n</v>
      </c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</row>
    <row r="12" spans="1:148" ht="20" customHeight="1" thickTop="1" x14ac:dyDescent="0.2">
      <c r="A12" s="345" t="str">
        <f>'QLD Apr 2020'!D6</f>
        <v>Envestra Brisbane North</v>
      </c>
      <c r="B12" s="207" t="str">
        <f>'QLD Apr 2020'!F6</f>
        <v>AGL</v>
      </c>
      <c r="C12" s="240" t="str">
        <f>'QLD Apr 2020'!G6</f>
        <v>Business Essential Saver</v>
      </c>
      <c r="D12" s="115">
        <f>365*'QLD Apr 2020'!H6/100</f>
        <v>236.61954545454543</v>
      </c>
      <c r="E12" s="216">
        <f>IF('QLD Apr 2020'!AQ6=3,0.5,IF('QLD Apr 2020'!AQ6=2,0.33,0))</f>
        <v>0.5</v>
      </c>
      <c r="F12" s="216">
        <f t="shared" si="3"/>
        <v>0.5</v>
      </c>
      <c r="G12" s="115">
        <f>IF('QLD Apr 2020'!K6="",($C$5*E12/'QLD Apr 2020'!AQ6*'QLD Apr 2020'!W6/100)*'QLD Apr 2020'!AQ6,IF($C$5*E12/'QLD Apr 2020'!AQ6&gt;='QLD Apr 2020'!L6,('QLD Apr 2020'!L6*'QLD Apr 2020'!W6/100)*'QLD Apr 2020'!AQ6,($C$5*E12/'QLD Apr 2020'!AQ6*'QLD Apr 2020'!W6/100)*'QLD Apr 2020'!AQ6))</f>
        <v>1645.4545454545455</v>
      </c>
      <c r="H12" s="115">
        <f>IF(AND('QLD Apr 2020'!L6&gt;0,'QLD Apr 2020'!M6&gt;0),IF($C$5*E12/'QLD Apr 2020'!AQ6&lt;'QLD Apr 2020'!L6,0,IF(($C$5*E12/'QLD Apr 2020'!AQ6-'QLD Apr 2020'!L6)&lt;=('QLD Apr 2020'!M6+'QLD Apr 2020'!L6),((($C$5*E12/'QLD Apr 2020'!AQ6-'QLD Apr 2020'!L6)*'QLD Apr 2020'!X6/100))*'QLD Apr 2020'!AQ6,((('QLD Apr 2020'!M6)*'QLD Apr 2020'!X6/100)*'QLD Apr 2020'!AQ6))),0)</f>
        <v>0</v>
      </c>
      <c r="I12" s="115">
        <f>IF(AND('QLD Apr 2020'!M6&gt;0,'QLD Apr 2020'!N6&gt;0),IF($C$5*E12/'QLD Apr 2020'!AQ6&lt;('QLD Apr 2020'!L6+'QLD Apr 2020'!M6),0,IF(($C$5*E12/'QLD Apr 2020'!AQ6-'QLD Apr 2020'!L6+'QLD Apr 2020'!M6)&lt;=('QLD Apr 2020'!L6+'QLD Apr 2020'!M6+'QLD Apr 2020'!N6),((($C$5*E12/'QLD Apr 2020'!AQ6-('QLD Apr 2020'!L6+'QLD Apr 2020'!M6))*'QLD Apr 2020'!Y6/100))*'QLD Apr 2020'!AQ6,('QLD Apr 2020'!N6*'QLD Apr 2020'!Y6/100)*'QLD Apr 2020'!AQ6)),0)</f>
        <v>0</v>
      </c>
      <c r="J12" s="115">
        <f>IF(AND('QLD Apr 2020'!N6&gt;0,'QLD Apr 2020'!O6&gt;0),IF($C$5*E12/'QLD Apr 2020'!AQ6&lt;('QLD Apr 2020'!L6+'QLD Apr 2020'!M6+'QLD Apr 2020'!N6),0,IF(($C$5*E12/'QLD Apr 2020'!AQ6-'QLD Apr 2020'!L6+'QLD Apr 2020'!M6+'QLD Apr 2020'!N6)&lt;=('QLD Apr 2020'!L6+'QLD Apr 2020'!M6+'QLD Apr 2020'!N6+'QLD Apr 2020'!O6),(($C$5*E12/'QLD Apr 2020'!AQ6-('QLD Apr 2020'!L6+'QLD Apr 2020'!M6+'QLD Apr 2020'!N6))*'QLD Apr 2020'!Z6/100)*'QLD Apr 2020'!AQ6,('QLD Apr 2020'!O6*'QLD Apr 2020'!Z6/100)*'QLD Apr 2020'!AQ6)),0)</f>
        <v>0</v>
      </c>
      <c r="K12" s="115">
        <f>IF(AND('QLD Apr 2020'!O6&gt;0,'QLD Apr 2020'!P6&gt;0),IF($C$5*E12/'QLD Apr 2020'!AQ6&lt;('QLD Apr 2020'!L6+'QLD Apr 2020'!M6+'QLD Apr 2020'!N6+'QLD Apr 2020'!O6),0,IF(($C$5*E12/'QLD Apr 2020'!AQ6-'QLD Apr 2020'!L6+'QLD Apr 2020'!M6+'QLD Apr 2020'!N6+'QLD Apr 2020'!O6)&lt;=('QLD Apr 2020'!L6+'QLD Apr 2020'!M6+'QLD Apr 2020'!N6+'QLD Apr 2020'!O6+'QLD Apr 2020'!P6),(($C$5*E12/'QLD Apr 2020'!AQ6-('QLD Apr 2020'!L6+'QLD Apr 2020'!M6+'QLD Apr 2020'!N6+'QLD Apr 2020'!O6))*'QLD Apr 2020'!AA6/100)*'QLD Apr 2020'!AQ6,('QLD Apr 2020'!P6*'QLD Apr 2020'!AA6/100)*'QLD Apr 2020'!AQ6)),0)</f>
        <v>0</v>
      </c>
      <c r="L12" s="115">
        <f>IF(AND('QLD Apr 2020'!P6&gt;0,'QLD Apr 2020'!O6&gt;0),IF(($C$5*E12/'QLD Apr 2020'!AQ6&lt;SUM('QLD Apr 2020'!L6:P6)),(0),($C$5*E12/'QLD Apr 2020'!AQ6-SUM('QLD Apr 2020'!L6:P6))*'QLD Apr 2020'!AB6/100)* 'QLD Apr 2020'!AQ6,IF(AND('QLD Apr 2020'!O6&gt;0,'QLD Apr 2020'!P6=""),IF(($C$5*E12/'QLD Apr 2020'!AQ6&lt; SUM('QLD Apr 2020'!L6:O6)),(0),($C$5*E12/'QLD Apr 2020'!AQ6-SUM('QLD Apr 2020'!L6:O6))*'QLD Apr 2020'!AA6/100)* 'QLD Apr 2020'!AQ6,IF(AND('QLD Apr 2020'!N6&gt;0,'QLD Apr 2020'!O6=""),IF(($C$5*E12/'QLD Apr 2020'!AQ6&lt; SUM('QLD Apr 2020'!L6:N6)),(0),($C$5*E12/'QLD Apr 2020'!AQ6-SUM('QLD Apr 2020'!L6:N6))*'QLD Apr 2020'!Z6/100)* 'QLD Apr 2020'!AQ6,IF(AND('QLD Apr 2020'!M6&gt;0,'QLD Apr 2020'!N6=""),IF(($C$5*E12/'QLD Apr 2020'!AQ6&lt;'QLD Apr 2020'!M6+'QLD Apr 2020'!L6),(0),(($C$5*E12/'QLD Apr 2020'!AQ6-('QLD Apr 2020'!M6+'QLD Apr 2020'!L6))*'QLD Apr 2020'!Y6/100))*'QLD Apr 2020'!AQ6,IF(AND('QLD Apr 2020'!L6&gt;0,'QLD Apr 2020'!M6=""&gt;0),IF(($C$5*E12/'QLD Apr 2020'!AQ6&lt;'QLD Apr 2020'!L6),(0),($C$5*E12/'QLD Apr 2020'!AQ6-'QLD Apr 2020'!L6)*'QLD Apr 2020'!X6/100)*'QLD Apr 2020'!AQ6,0)))))</f>
        <v>0</v>
      </c>
      <c r="M12" s="115">
        <f>IF('QLD Apr 2020'!K6="",($C$5*F12/'QLD Apr 2020'!AR6*'QLD Apr 2020'!AC6/100)*'QLD Apr 2020'!AR6,IF($C$5*F12/'QLD Apr 2020'!AR6&gt;='QLD Apr 2020'!L6,('QLD Apr 2020'!L6*'QLD Apr 2020'!AC6/100)*'QLD Apr 2020'!AR6,($C$5*F12/'QLD Apr 2020'!AR6*'QLD Apr 2020'!AC6/100)*'QLD Apr 2020'!AR6))</f>
        <v>1645.4545454545455</v>
      </c>
      <c r="N12" s="115">
        <f>IF(AND('QLD Apr 2020'!L6&gt;0,'QLD Apr 2020'!M6&gt;0),IF($C$5*F12/'QLD Apr 2020'!AR6&lt;'QLD Apr 2020'!L6,0,IF(($C$5*F12/'QLD Apr 2020'!AR6-'QLD Apr 2020'!L6)&lt;=('QLD Apr 2020'!M6+'QLD Apr 2020'!L6),((($C$5*F12/'QLD Apr 2020'!AR6-'QLD Apr 2020'!L6)*'QLD Apr 2020'!AD6/100))*'QLD Apr 2020'!AR6,((('QLD Apr 2020'!M6)*'QLD Apr 2020'!AD6/100)*'QLD Apr 2020'!AR6))),0)</f>
        <v>0</v>
      </c>
      <c r="O12" s="115">
        <f>IF(AND('QLD Apr 2020'!M6&gt;0,'QLD Apr 2020'!N6&gt;0),IF($C$5*F12/'QLD Apr 2020'!AR6&lt;('QLD Apr 2020'!L6+'QLD Apr 2020'!M6),0,IF(($C$5*F12/'QLD Apr 2020'!AR6-'QLD Apr 2020'!L6+'QLD Apr 2020'!M6)&lt;=('QLD Apr 2020'!L6+'QLD Apr 2020'!M6+'QLD Apr 2020'!N6),((($C$5*F12/'QLD Apr 2020'!AR6-('QLD Apr 2020'!L6+'QLD Apr 2020'!M6))*'QLD Apr 2020'!AE6/100))*'QLD Apr 2020'!AR6,('QLD Apr 2020'!N6*'QLD Apr 2020'!AE6/100)*'QLD Apr 2020'!AR6)),0)</f>
        <v>0</v>
      </c>
      <c r="P12" s="115">
        <f>IF(AND('QLD Apr 2020'!N6&gt;0,'QLD Apr 2020'!O6&gt;0),IF($C$5*F12/'QLD Apr 2020'!AR6&lt;('QLD Apr 2020'!L6+'QLD Apr 2020'!M6+'QLD Apr 2020'!N6),0,IF(($C$5*F12/'QLD Apr 2020'!AR6-'QLD Apr 2020'!L6+'QLD Apr 2020'!M6+'QLD Apr 2020'!N6)&lt;=('QLD Apr 2020'!L6+'QLD Apr 2020'!M6+'QLD Apr 2020'!N6+'QLD Apr 2020'!O6),(($C$5*F12/'QLD Apr 2020'!AR6-('QLD Apr 2020'!L6+'QLD Apr 2020'!M6+'QLD Apr 2020'!N6))*'QLD Apr 2020'!AF6/100)*'QLD Apr 2020'!AR6,('QLD Apr 2020'!O6*'QLD Apr 2020'!AF6/100)*'QLD Apr 2020'!AR6)),0)</f>
        <v>0</v>
      </c>
      <c r="Q12" s="115">
        <f>IF(AND('QLD Apr 2020'!P6&gt;0,'QLD Apr 2020'!P6&gt;0),IF($C$5*F12/'QLD Apr 2020'!AR6&lt;('QLD Apr 2020'!L6+'QLD Apr 2020'!M6+'QLD Apr 2020'!N6+'QLD Apr 2020'!O6),0,IF(($C$5*F12/'QLD Apr 2020'!AR6-'QLD Apr 2020'!L6+'QLD Apr 2020'!M6+'QLD Apr 2020'!N6+'QLD Apr 2020'!O6)&lt;=('QLD Apr 2020'!L6+'QLD Apr 2020'!M6+'QLD Apr 2020'!N6+'QLD Apr 2020'!O6+'QLD Apr 2020'!P6),(($C$5*F12/'QLD Apr 2020'!AR6-('QLD Apr 2020'!L6+'QLD Apr 2020'!M6+'QLD Apr 2020'!N6+'QLD Apr 2020'!O6))*'QLD Apr 2020'!AG6/100)*'QLD Apr 2020'!AR6,('QLD Apr 2020'!P6*'QLD Apr 2020'!AG6/100)*'QLD Apr 2020'!AR6)),0)</f>
        <v>0</v>
      </c>
      <c r="R12" s="115">
        <f>IF(AND('QLD Apr 2020'!P6&gt;0,'QLD Apr 2020'!O6&gt;0),IF(($C$5*F12/'QLD Apr 2020'!AR6&lt;SUM('QLD Apr 2020'!L6:P6)),(0),($C$5*F12/'QLD Apr 2020'!AR6-SUM('QLD Apr 2020'!L6:P6))*'QLD Apr 2020'!AB6/100)* 'QLD Apr 2020'!AR6,IF(AND('QLD Apr 2020'!O6&gt;0,'QLD Apr 2020'!P6=""),IF(($C$5*F12/'QLD Apr 2020'!AR6&lt; SUM('QLD Apr 2020'!L6:O6)),(0),($C$5*F12/'QLD Apr 2020'!AR6-SUM('QLD Apr 2020'!L6:O6))*'QLD Apr 2020'!AG6/100)* 'QLD Apr 2020'!AR6,IF(AND('QLD Apr 2020'!N6&gt;0,'QLD Apr 2020'!O6=""),IF(($C$5*F12/'QLD Apr 2020'!AR6&lt; SUM('QLD Apr 2020'!L6:N6)),(0),($C$5*F12/'QLD Apr 2020'!AR6-SUM('QLD Apr 2020'!L6:N6))*'QLD Apr 2020'!AF6/100)* 'QLD Apr 2020'!AR6,IF(AND('QLD Apr 2020'!M6&gt;0,'QLD Apr 2020'!N6=""),IF(($C$5*F12/'QLD Apr 2020'!AR6&lt;'QLD Apr 2020'!M6+'QLD Apr 2020'!L6),(0),(($C$5*F12/'QLD Apr 2020'!AR6-('QLD Apr 2020'!M6+'QLD Apr 2020'!L6))*'QLD Apr 2020'!AE6/100))*'QLD Apr 2020'!AR6,IF(AND('QLD Apr 2020'!L6&gt;0,'QLD Apr 2020'!M6=""&gt;0),IF(($C$5*F12/'QLD Apr 2020'!AR6&lt;'QLD Apr 2020'!L6),(0),($C$5*F12/'QLD Apr 2020'!AR6-'QLD Apr 2020'!L6)*'QLD Apr 2020'!AD6/100)*'QLD Apr 2020'!AR6,0)))))</f>
        <v>0</v>
      </c>
      <c r="S12" s="203">
        <f t="shared" si="4"/>
        <v>3290.909090909091</v>
      </c>
      <c r="T12" s="220">
        <f t="shared" si="5"/>
        <v>3527.5286363636365</v>
      </c>
      <c r="U12" s="118">
        <f t="shared" si="6"/>
        <v>3880.2815000000005</v>
      </c>
      <c r="V12" s="119">
        <f>'QLD Apr 2020'!AT6</f>
        <v>0</v>
      </c>
      <c r="W12" s="119">
        <f>'QLD Apr 2020'!AU6</f>
        <v>0</v>
      </c>
      <c r="X12" s="119">
        <f>'QLD Apr 2020'!AV6</f>
        <v>0</v>
      </c>
      <c r="Y12" s="119">
        <f>'QLD Apr 2020'!AW6</f>
        <v>0</v>
      </c>
      <c r="Z12" s="225" t="str">
        <f t="shared" si="7"/>
        <v>No discount</v>
      </c>
      <c r="AA12" s="225" t="str">
        <f t="shared" si="8"/>
        <v>Exclusive</v>
      </c>
      <c r="AB12" s="220">
        <f t="shared" si="0"/>
        <v>3527.5286363636365</v>
      </c>
      <c r="AC12" s="220">
        <f t="shared" si="1"/>
        <v>3527.5286363636365</v>
      </c>
      <c r="AD12" s="196">
        <f t="shared" si="2"/>
        <v>3880.2815000000005</v>
      </c>
      <c r="AE12" s="196">
        <f t="shared" si="2"/>
        <v>3880.2815000000005</v>
      </c>
      <c r="AF12" s="274">
        <f>'QLD Apr 2020'!BF6</f>
        <v>0</v>
      </c>
      <c r="AG12" s="121" t="str">
        <f>'QLD Apr 2020'!BG6</f>
        <v>n</v>
      </c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</row>
    <row r="13" spans="1:148" ht="20" customHeight="1" x14ac:dyDescent="0.2">
      <c r="A13" s="345"/>
      <c r="B13" s="207" t="str">
        <f>'QLD Apr 2020'!F7</f>
        <v>Origin Energy</v>
      </c>
      <c r="C13" s="240" t="str">
        <f>'QLD Apr 2020'!G7</f>
        <v>Business Flexi</v>
      </c>
      <c r="D13" s="115">
        <f>365*'QLD Apr 2020'!H7/100</f>
        <v>239.43999999999997</v>
      </c>
      <c r="E13" s="216">
        <f>IF('QLD Apr 2020'!AQ7=3,0.5,IF('QLD Apr 2020'!AQ7=2,0.33,0))</f>
        <v>0.5</v>
      </c>
      <c r="F13" s="216">
        <f t="shared" si="3"/>
        <v>0.5</v>
      </c>
      <c r="G13" s="115">
        <f>IF('QLD Apr 2020'!K7="",($C$5*E13/'QLD Apr 2020'!AQ7*'QLD Apr 2020'!W7/100)*'QLD Apr 2020'!AQ7,IF($C$5*E13/'QLD Apr 2020'!AQ7&gt;='QLD Apr 2020'!L7,('QLD Apr 2020'!L7*'QLD Apr 2020'!W7/100)*'QLD Apr 2020'!AQ7,($C$5*E13/'QLD Apr 2020'!AQ7*'QLD Apr 2020'!W7/100)*'QLD Apr 2020'!AQ7))</f>
        <v>1420.363636363636</v>
      </c>
      <c r="H13" s="115">
        <f>IF(AND('QLD Apr 2020'!L7&gt;0,'QLD Apr 2020'!M7&gt;0),IF($C$5*E13/'QLD Apr 2020'!AQ7&lt;'QLD Apr 2020'!L7,0,IF(($C$5*E13/'QLD Apr 2020'!AQ7-'QLD Apr 2020'!L7)&lt;=('QLD Apr 2020'!M7+'QLD Apr 2020'!L7),((($C$5*E13/'QLD Apr 2020'!AQ7-'QLD Apr 2020'!L7)*'QLD Apr 2020'!X7/100))*'QLD Apr 2020'!AQ7,((('QLD Apr 2020'!M7)*'QLD Apr 2020'!X7/100)*'QLD Apr 2020'!AQ7))),0)</f>
        <v>509.09090909090912</v>
      </c>
      <c r="I13" s="115">
        <f>IF(AND('QLD Apr 2020'!M7&gt;0,'QLD Apr 2020'!N7&gt;0),IF($C$5*E13/'QLD Apr 2020'!AQ7&lt;('QLD Apr 2020'!L7+'QLD Apr 2020'!M7),0,IF(($C$5*E13/'QLD Apr 2020'!AQ7-'QLD Apr 2020'!L7+'QLD Apr 2020'!M7)&lt;=('QLD Apr 2020'!L7+'QLD Apr 2020'!M7+'QLD Apr 2020'!N7),((($C$5*E13/'QLD Apr 2020'!AQ7-('QLD Apr 2020'!L7+'QLD Apr 2020'!M7))*'QLD Apr 2020'!Y7/100))*'QLD Apr 2020'!AQ7,('QLD Apr 2020'!N7*'QLD Apr 2020'!Y7/100)*'QLD Apr 2020'!AQ7)),0)</f>
        <v>0</v>
      </c>
      <c r="J13" s="115">
        <f>IF(AND('QLD Apr 2020'!N7&gt;0,'QLD Apr 2020'!O7&gt;0),IF($C$5*E13/'QLD Apr 2020'!AQ7&lt;('QLD Apr 2020'!L7+'QLD Apr 2020'!M7+'QLD Apr 2020'!N7),0,IF(($C$5*E13/'QLD Apr 2020'!AQ7-'QLD Apr 2020'!L7+'QLD Apr 2020'!M7+'QLD Apr 2020'!N7)&lt;=('QLD Apr 2020'!L7+'QLD Apr 2020'!M7+'QLD Apr 2020'!N7+'QLD Apr 2020'!O7),(($C$5*E13/'QLD Apr 2020'!AQ7-('QLD Apr 2020'!L7+'QLD Apr 2020'!M7+'QLD Apr 2020'!N7))*'QLD Apr 2020'!Z7/100)*'QLD Apr 2020'!AQ7,('QLD Apr 2020'!O7*'QLD Apr 2020'!Z7/100)*'QLD Apr 2020'!AQ7)),0)</f>
        <v>0</v>
      </c>
      <c r="K13" s="115">
        <f>IF(AND('QLD Apr 2020'!O7&gt;0,'QLD Apr 2020'!P7&gt;0),IF($C$5*E13/'QLD Apr 2020'!AQ7&lt;('QLD Apr 2020'!L7+'QLD Apr 2020'!M7+'QLD Apr 2020'!N7+'QLD Apr 2020'!O7),0,IF(($C$5*E13/'QLD Apr 2020'!AQ7-'QLD Apr 2020'!L7+'QLD Apr 2020'!M7+'QLD Apr 2020'!N7+'QLD Apr 2020'!O7)&lt;=('QLD Apr 2020'!L7+'QLD Apr 2020'!M7+'QLD Apr 2020'!N7+'QLD Apr 2020'!O7+'QLD Apr 2020'!P7),(($C$5*E13/'QLD Apr 2020'!AQ7-('QLD Apr 2020'!L7+'QLD Apr 2020'!M7+'QLD Apr 2020'!N7+'QLD Apr 2020'!O7))*'QLD Apr 2020'!AA7/100)*'QLD Apr 2020'!AQ7,('QLD Apr 2020'!P7*'QLD Apr 2020'!AA7/100)*'QLD Apr 2020'!AQ7)),0)</f>
        <v>0</v>
      </c>
      <c r="L13" s="115">
        <f>IF(AND('QLD Apr 2020'!P7&gt;0,'QLD Apr 2020'!O7&gt;0),IF(($C$5*E13/'QLD Apr 2020'!AQ7&lt;SUM('QLD Apr 2020'!L7:P7)),(0),($C$5*E13/'QLD Apr 2020'!AQ7-SUM('QLD Apr 2020'!L7:P7))*'QLD Apr 2020'!AB7/100)* 'QLD Apr 2020'!AQ7,IF(AND('QLD Apr 2020'!O7&gt;0,'QLD Apr 2020'!P7=""),IF(($C$5*E13/'QLD Apr 2020'!AQ7&lt; SUM('QLD Apr 2020'!L7:O7)),(0),($C$5*E13/'QLD Apr 2020'!AQ7-SUM('QLD Apr 2020'!L7:O7))*'QLD Apr 2020'!AA7/100)* 'QLD Apr 2020'!AQ7,IF(AND('QLD Apr 2020'!N7&gt;0,'QLD Apr 2020'!O7=""),IF(($C$5*E13/'QLD Apr 2020'!AQ7&lt; SUM('QLD Apr 2020'!L7:N7)),(0),($C$5*E13/'QLD Apr 2020'!AQ7-SUM('QLD Apr 2020'!L7:N7))*'QLD Apr 2020'!Z7/100)* 'QLD Apr 2020'!AQ7,IF(AND('QLD Apr 2020'!M7&gt;0,'QLD Apr 2020'!N7=""),IF(($C$5*E13/'QLD Apr 2020'!AQ7&lt;'QLD Apr 2020'!M7+'QLD Apr 2020'!L7),(0),(($C$5*E13/'QLD Apr 2020'!AQ7-('QLD Apr 2020'!M7+'QLD Apr 2020'!L7))*'QLD Apr 2020'!Y7/100))*'QLD Apr 2020'!AQ7,IF(AND('QLD Apr 2020'!L7&gt;0,'QLD Apr 2020'!M7=""&gt;0),IF(($C$5*E13/'QLD Apr 2020'!AQ7&lt;'QLD Apr 2020'!L7),(0),($C$5*E13/'QLD Apr 2020'!AQ7-'QLD Apr 2020'!L7)*'QLD Apr 2020'!X7/100)*'QLD Apr 2020'!AQ7,0)))))</f>
        <v>0</v>
      </c>
      <c r="M13" s="115">
        <f>IF('QLD Apr 2020'!K7="",($C$5*F13/'QLD Apr 2020'!AR7*'QLD Apr 2020'!AC7/100)*'QLD Apr 2020'!AR7,IF($C$5*F13/'QLD Apr 2020'!AR7&gt;='QLD Apr 2020'!L7,('QLD Apr 2020'!L7*'QLD Apr 2020'!AC7/100)*'QLD Apr 2020'!AR7,($C$5*F13/'QLD Apr 2020'!AR7*'QLD Apr 2020'!AC7/100)*'QLD Apr 2020'!AR7))</f>
        <v>1420.363636363636</v>
      </c>
      <c r="N13" s="115">
        <f>IF(AND('QLD Apr 2020'!L7&gt;0,'QLD Apr 2020'!M7&gt;0),IF($C$5*F13/'QLD Apr 2020'!AR7&lt;'QLD Apr 2020'!L7,0,IF(($C$5*F13/'QLD Apr 2020'!AR7-'QLD Apr 2020'!L7)&lt;=('QLD Apr 2020'!M7+'QLD Apr 2020'!L7),((($C$5*F13/'QLD Apr 2020'!AR7-'QLD Apr 2020'!L7)*'QLD Apr 2020'!AD7/100))*'QLD Apr 2020'!AR7,((('QLD Apr 2020'!M7)*'QLD Apr 2020'!AD7/100)*'QLD Apr 2020'!AR7))),0)</f>
        <v>509.09090909090912</v>
      </c>
      <c r="O13" s="115">
        <f>IF(AND('QLD Apr 2020'!M7&gt;0,'QLD Apr 2020'!N7&gt;0),IF($C$5*F13/'QLD Apr 2020'!AR7&lt;('QLD Apr 2020'!L7+'QLD Apr 2020'!M7),0,IF(($C$5*F13/'QLD Apr 2020'!AR7-'QLD Apr 2020'!L7+'QLD Apr 2020'!M7)&lt;=('QLD Apr 2020'!L7+'QLD Apr 2020'!M7+'QLD Apr 2020'!N7),((($C$5*F13/'QLD Apr 2020'!AR7-('QLD Apr 2020'!L7+'QLD Apr 2020'!M7))*'QLD Apr 2020'!AE7/100))*'QLD Apr 2020'!AR7,('QLD Apr 2020'!N7*'QLD Apr 2020'!AE7/100)*'QLD Apr 2020'!AR7)),0)</f>
        <v>0</v>
      </c>
      <c r="P13" s="115">
        <f>IF(AND('QLD Apr 2020'!N7&gt;0,'QLD Apr 2020'!O7&gt;0),IF($C$5*F13/'QLD Apr 2020'!AR7&lt;('QLD Apr 2020'!L7+'QLD Apr 2020'!M7+'QLD Apr 2020'!N7),0,IF(($C$5*F13/'QLD Apr 2020'!AR7-'QLD Apr 2020'!L7+'QLD Apr 2020'!M7+'QLD Apr 2020'!N7)&lt;=('QLD Apr 2020'!L7+'QLD Apr 2020'!M7+'QLD Apr 2020'!N7+'QLD Apr 2020'!O7),(($C$5*F13/'QLD Apr 2020'!AR7-('QLD Apr 2020'!L7+'QLD Apr 2020'!M7+'QLD Apr 2020'!N7))*'QLD Apr 2020'!AF7/100)*'QLD Apr 2020'!AR7,('QLD Apr 2020'!O7*'QLD Apr 2020'!AF7/100)*'QLD Apr 2020'!AR7)),0)</f>
        <v>0</v>
      </c>
      <c r="Q13" s="115">
        <f>IF(AND('QLD Apr 2020'!P7&gt;0,'QLD Apr 2020'!P7&gt;0),IF($C$5*F13/'QLD Apr 2020'!AR7&lt;('QLD Apr 2020'!L7+'QLD Apr 2020'!M7+'QLD Apr 2020'!N7+'QLD Apr 2020'!O7),0,IF(($C$5*F13/'QLD Apr 2020'!AR7-'QLD Apr 2020'!L7+'QLD Apr 2020'!M7+'QLD Apr 2020'!N7+'QLD Apr 2020'!O7)&lt;=('QLD Apr 2020'!L7+'QLD Apr 2020'!M7+'QLD Apr 2020'!N7+'QLD Apr 2020'!O7+'QLD Apr 2020'!P7),(($C$5*F13/'QLD Apr 2020'!AR7-('QLD Apr 2020'!L7+'QLD Apr 2020'!M7+'QLD Apr 2020'!N7+'QLD Apr 2020'!O7))*'QLD Apr 2020'!AG7/100)*'QLD Apr 2020'!AR7,('QLD Apr 2020'!P7*'QLD Apr 2020'!AG7/100)*'QLD Apr 2020'!AR7)),0)</f>
        <v>0</v>
      </c>
      <c r="R13" s="115">
        <f>IF(AND('QLD Apr 2020'!P7&gt;0,'QLD Apr 2020'!O7&gt;0),IF(($C$5*F13/'QLD Apr 2020'!AR7&lt;SUM('QLD Apr 2020'!L7:P7)),(0),($C$5*F13/'QLD Apr 2020'!AR7-SUM('QLD Apr 2020'!L7:P7))*'QLD Apr 2020'!AB7/100)* 'QLD Apr 2020'!AR7,IF(AND('QLD Apr 2020'!O7&gt;0,'QLD Apr 2020'!P7=""),IF(($C$5*F13/'QLD Apr 2020'!AR7&lt; SUM('QLD Apr 2020'!L7:O7)),(0),($C$5*F13/'QLD Apr 2020'!AR7-SUM('QLD Apr 2020'!L7:O7))*'QLD Apr 2020'!AG7/100)* 'QLD Apr 2020'!AR7,IF(AND('QLD Apr 2020'!N7&gt;0,'QLD Apr 2020'!O7=""),IF(($C$5*F13/'QLD Apr 2020'!AR7&lt; SUM('QLD Apr 2020'!L7:N7)),(0),($C$5*F13/'QLD Apr 2020'!AR7-SUM('QLD Apr 2020'!L7:N7))*'QLD Apr 2020'!AF7/100)* 'QLD Apr 2020'!AR7,IF(AND('QLD Apr 2020'!M7&gt;0,'QLD Apr 2020'!N7=""),IF(($C$5*F13/'QLD Apr 2020'!AR7&lt;'QLD Apr 2020'!M7+'QLD Apr 2020'!L7),(0),(($C$5*F13/'QLD Apr 2020'!AR7-('QLD Apr 2020'!M7+'QLD Apr 2020'!L7))*'QLD Apr 2020'!AE7/100))*'QLD Apr 2020'!AR7,IF(AND('QLD Apr 2020'!L7&gt;0,'QLD Apr 2020'!M7=""&gt;0),IF(($C$5*F13/'QLD Apr 2020'!AR7&lt;'QLD Apr 2020'!L7),(0),($C$5*F13/'QLD Apr 2020'!AR7-'QLD Apr 2020'!L7)*'QLD Apr 2020'!AD7/100)*'QLD Apr 2020'!AR7,0)))))</f>
        <v>0</v>
      </c>
      <c r="S13" s="203">
        <f t="shared" si="4"/>
        <v>3858.9090909090901</v>
      </c>
      <c r="T13" s="220">
        <f t="shared" si="5"/>
        <v>4098.3490909090897</v>
      </c>
      <c r="U13" s="118">
        <f t="shared" si="6"/>
        <v>4508.1839999999993</v>
      </c>
      <c r="V13" s="119">
        <f>'QLD Apr 2020'!AT7</f>
        <v>0</v>
      </c>
      <c r="W13" s="119">
        <f>'QLD Apr 2020'!AU7</f>
        <v>8</v>
      </c>
      <c r="X13" s="119">
        <f>'QLD Apr 2020'!AV7</f>
        <v>0</v>
      </c>
      <c r="Y13" s="119">
        <f>'QLD Apr 2020'!AW7</f>
        <v>0</v>
      </c>
      <c r="Z13" s="225" t="str">
        <f t="shared" si="7"/>
        <v>Guaranteed off usage</v>
      </c>
      <c r="AA13" s="225" t="str">
        <f t="shared" si="8"/>
        <v>Inclusive</v>
      </c>
      <c r="AB13" s="220">
        <f t="shared" si="0"/>
        <v>3789.6363636363631</v>
      </c>
      <c r="AC13" s="220">
        <f t="shared" si="1"/>
        <v>3789.6363636363631</v>
      </c>
      <c r="AD13" s="196">
        <f t="shared" si="2"/>
        <v>4168.5999999999995</v>
      </c>
      <c r="AE13" s="196">
        <f t="shared" si="2"/>
        <v>4168.5999999999995</v>
      </c>
      <c r="AF13" s="274">
        <f>'QLD Apr 2020'!BF7</f>
        <v>12</v>
      </c>
      <c r="AG13" s="121" t="str">
        <f>'QLD Apr 2020'!BG7</f>
        <v>y</v>
      </c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</row>
    <row r="14" spans="1:148" s="251" customFormat="1" ht="20" customHeight="1" x14ac:dyDescent="0.2">
      <c r="A14" s="345"/>
      <c r="B14" s="207" t="str">
        <f>'QLD Apr 2020'!F8</f>
        <v>Red Energy</v>
      </c>
      <c r="C14" s="240" t="str">
        <f>'QLD Apr 2020'!G8</f>
        <v>Business Saver</v>
      </c>
      <c r="D14" s="115">
        <f>365*'QLD Apr 2020'!H8/100</f>
        <v>255.5</v>
      </c>
      <c r="E14" s="216">
        <f>IF('QLD Apr 2020'!AQ8=3,0.5,IF('QLD Apr 2020'!AQ8=2,0.33,0))</f>
        <v>0.5</v>
      </c>
      <c r="F14" s="216">
        <f t="shared" si="3"/>
        <v>0.5</v>
      </c>
      <c r="G14" s="115">
        <f>IF('QLD Apr 2020'!K8="",($C$5*E14/'QLD Apr 2020'!AQ8*'QLD Apr 2020'!W8/100)*'QLD Apr 2020'!AQ8,IF($C$5*E14/'QLD Apr 2020'!AQ8&gt;='QLD Apr 2020'!L8,('QLD Apr 2020'!L8*'QLD Apr 2020'!W8/100)*'QLD Apr 2020'!AQ8,($C$5*E14/'QLD Apr 2020'!AQ8*'QLD Apr 2020'!W8/100)*'QLD Apr 2020'!AQ8))</f>
        <v>1260</v>
      </c>
      <c r="H14" s="115">
        <f>IF(AND('QLD Apr 2020'!L8&gt;0,'QLD Apr 2020'!M8&gt;0),IF($C$5*E14/'QLD Apr 2020'!AQ8&lt;'QLD Apr 2020'!L8,0,IF(($C$5*E14/'QLD Apr 2020'!AQ8-'QLD Apr 2020'!L8)&lt;=('QLD Apr 2020'!M8+'QLD Apr 2020'!L8),((($C$5*E14/'QLD Apr 2020'!AQ8-'QLD Apr 2020'!L8)*'QLD Apr 2020'!X8/100))*'QLD Apr 2020'!AQ8,((('QLD Apr 2020'!M8)*'QLD Apr 2020'!X8/100)*'QLD Apr 2020'!AQ8))),0)</f>
        <v>441.63636363636374</v>
      </c>
      <c r="I14" s="115">
        <f>IF(AND('QLD Apr 2020'!M8&gt;0,'QLD Apr 2020'!N8&gt;0),IF($C$5*E14/'QLD Apr 2020'!AQ8&lt;('QLD Apr 2020'!L8+'QLD Apr 2020'!M8),0,IF(($C$5*E14/'QLD Apr 2020'!AQ8-'QLD Apr 2020'!L8+'QLD Apr 2020'!M8)&lt;=('QLD Apr 2020'!L8+'QLD Apr 2020'!M8+'QLD Apr 2020'!N8),((($C$5*E14/'QLD Apr 2020'!AQ8-('QLD Apr 2020'!L8+'QLD Apr 2020'!M8))*'QLD Apr 2020'!Y8/100))*'QLD Apr 2020'!AQ8,('QLD Apr 2020'!N8*'QLD Apr 2020'!Y8/100)*'QLD Apr 2020'!AQ8)),0)</f>
        <v>0</v>
      </c>
      <c r="J14" s="115">
        <f>IF(AND('QLD Apr 2020'!N8&gt;0,'QLD Apr 2020'!O8&gt;0),IF($C$5*E14/'QLD Apr 2020'!AQ8&lt;('QLD Apr 2020'!L8+'QLD Apr 2020'!M8+'QLD Apr 2020'!N8),0,IF(($C$5*E14/'QLD Apr 2020'!AQ8-'QLD Apr 2020'!L8+'QLD Apr 2020'!M8+'QLD Apr 2020'!N8)&lt;=('QLD Apr 2020'!L8+'QLD Apr 2020'!M8+'QLD Apr 2020'!N8+'QLD Apr 2020'!O8),(($C$5*E14/'QLD Apr 2020'!AQ8-('QLD Apr 2020'!L8+'QLD Apr 2020'!M8+'QLD Apr 2020'!N8))*'QLD Apr 2020'!Z8/100)*'QLD Apr 2020'!AQ8,('QLD Apr 2020'!O8*'QLD Apr 2020'!Z8/100)*'QLD Apr 2020'!AQ8)),0)</f>
        <v>0</v>
      </c>
      <c r="K14" s="115">
        <f>IF(AND('QLD Apr 2020'!O8&gt;0,'QLD Apr 2020'!P8&gt;0),IF($C$5*E14/'QLD Apr 2020'!AQ8&lt;('QLD Apr 2020'!L8+'QLD Apr 2020'!M8+'QLD Apr 2020'!N8+'QLD Apr 2020'!O8),0,IF(($C$5*E14/'QLD Apr 2020'!AQ8-'QLD Apr 2020'!L8+'QLD Apr 2020'!M8+'QLD Apr 2020'!N8+'QLD Apr 2020'!O8)&lt;=('QLD Apr 2020'!L8+'QLD Apr 2020'!M8+'QLD Apr 2020'!N8+'QLD Apr 2020'!O8+'QLD Apr 2020'!P8),(($C$5*E14/'QLD Apr 2020'!AQ8-('QLD Apr 2020'!L8+'QLD Apr 2020'!M8+'QLD Apr 2020'!N8+'QLD Apr 2020'!O8))*'QLD Apr 2020'!AA8/100)*'QLD Apr 2020'!AQ8,('QLD Apr 2020'!P8*'QLD Apr 2020'!AA8/100)*'QLD Apr 2020'!AQ8)),0)</f>
        <v>0</v>
      </c>
      <c r="L14" s="115">
        <f>IF(AND('QLD Apr 2020'!P8&gt;0,'QLD Apr 2020'!O8&gt;0),IF(($C$5*E14/'QLD Apr 2020'!AQ8&lt;SUM('QLD Apr 2020'!L8:P8)),(0),($C$5*E14/'QLD Apr 2020'!AQ8-SUM('QLD Apr 2020'!L8:P8))*'QLD Apr 2020'!AB8/100)* 'QLD Apr 2020'!AQ8,IF(AND('QLD Apr 2020'!O8&gt;0,'QLD Apr 2020'!P8=""),IF(($C$5*E14/'QLD Apr 2020'!AQ8&lt; SUM('QLD Apr 2020'!L8:O8)),(0),($C$5*E14/'QLD Apr 2020'!AQ8-SUM('QLD Apr 2020'!L8:O8))*'QLD Apr 2020'!AA8/100)* 'QLD Apr 2020'!AQ8,IF(AND('QLD Apr 2020'!N8&gt;0,'QLD Apr 2020'!O8=""),IF(($C$5*E14/'QLD Apr 2020'!AQ8&lt; SUM('QLD Apr 2020'!L8:N8)),(0),($C$5*E14/'QLD Apr 2020'!AQ8-SUM('QLD Apr 2020'!L8:N8))*'QLD Apr 2020'!Z8/100)* 'QLD Apr 2020'!AQ8,IF(AND('QLD Apr 2020'!M8&gt;0,'QLD Apr 2020'!N8=""),IF(($C$5*E14/'QLD Apr 2020'!AQ8&lt;'QLD Apr 2020'!M8+'QLD Apr 2020'!L8),(0),(($C$5*E14/'QLD Apr 2020'!AQ8-('QLD Apr 2020'!M8+'QLD Apr 2020'!L8))*'QLD Apr 2020'!Y8/100))*'QLD Apr 2020'!AQ8,IF(AND('QLD Apr 2020'!L8&gt;0,'QLD Apr 2020'!M8=""&gt;0),IF(($C$5*E14/'QLD Apr 2020'!AQ8&lt;'QLD Apr 2020'!L8),(0),($C$5*E14/'QLD Apr 2020'!AQ8-'QLD Apr 2020'!L8)*'QLD Apr 2020'!X8/100)*'QLD Apr 2020'!AQ8,0)))))</f>
        <v>0</v>
      </c>
      <c r="M14" s="115">
        <f>IF('QLD Apr 2020'!K8="",($C$5*F14/'QLD Apr 2020'!AR8*'QLD Apr 2020'!AC8/100)*'QLD Apr 2020'!AR8,IF($C$5*F14/'QLD Apr 2020'!AR8&gt;='QLD Apr 2020'!L8,('QLD Apr 2020'!L8*'QLD Apr 2020'!AC8/100)*'QLD Apr 2020'!AR8,($C$5*F14/'QLD Apr 2020'!AR8*'QLD Apr 2020'!AC8/100)*'QLD Apr 2020'!AR8))</f>
        <v>1260</v>
      </c>
      <c r="N14" s="115">
        <f>IF(AND('QLD Apr 2020'!L8&gt;0,'QLD Apr 2020'!M8&gt;0),IF($C$5*F14/'QLD Apr 2020'!AR8&lt;'QLD Apr 2020'!L8,0,IF(($C$5*F14/'QLD Apr 2020'!AR8-'QLD Apr 2020'!L8)&lt;=('QLD Apr 2020'!M8+'QLD Apr 2020'!L8),((($C$5*F14/'QLD Apr 2020'!AR8-'QLD Apr 2020'!L8)*'QLD Apr 2020'!AD8/100))*'QLD Apr 2020'!AR8,((('QLD Apr 2020'!M8)*'QLD Apr 2020'!AD8/100)*'QLD Apr 2020'!AR8))),0)</f>
        <v>441.63636363636374</v>
      </c>
      <c r="O14" s="115">
        <f>IF(AND('QLD Apr 2020'!M8&gt;0,'QLD Apr 2020'!N8&gt;0),IF($C$5*F14/'QLD Apr 2020'!AR8&lt;('QLD Apr 2020'!L8+'QLD Apr 2020'!M8),0,IF(($C$5*F14/'QLD Apr 2020'!AR8-'QLD Apr 2020'!L8+'QLD Apr 2020'!M8)&lt;=('QLD Apr 2020'!L8+'QLD Apr 2020'!M8+'QLD Apr 2020'!N8),((($C$5*F14/'QLD Apr 2020'!AR8-('QLD Apr 2020'!L8+'QLD Apr 2020'!M8))*'QLD Apr 2020'!AE8/100))*'QLD Apr 2020'!AR8,('QLD Apr 2020'!N8*'QLD Apr 2020'!AE8/100)*'QLD Apr 2020'!AR8)),0)</f>
        <v>0</v>
      </c>
      <c r="P14" s="115">
        <f>IF(AND('QLD Apr 2020'!N8&gt;0,'QLD Apr 2020'!O8&gt;0),IF($C$5*F14/'QLD Apr 2020'!AR8&lt;('QLD Apr 2020'!L8+'QLD Apr 2020'!M8+'QLD Apr 2020'!N8),0,IF(($C$5*F14/'QLD Apr 2020'!AR8-'QLD Apr 2020'!L8+'QLD Apr 2020'!M8+'QLD Apr 2020'!N8)&lt;=('QLD Apr 2020'!L8+'QLD Apr 2020'!M8+'QLD Apr 2020'!N8+'QLD Apr 2020'!O8),(($C$5*F14/'QLD Apr 2020'!AR8-('QLD Apr 2020'!L8+'QLD Apr 2020'!M8+'QLD Apr 2020'!N8))*'QLD Apr 2020'!AF8/100)*'QLD Apr 2020'!AR8,('QLD Apr 2020'!O8*'QLD Apr 2020'!AF8/100)*'QLD Apr 2020'!AR8)),0)</f>
        <v>0</v>
      </c>
      <c r="Q14" s="115">
        <f>IF(AND('QLD Apr 2020'!P8&gt;0,'QLD Apr 2020'!P8&gt;0),IF($C$5*F14/'QLD Apr 2020'!AR8&lt;('QLD Apr 2020'!L8+'QLD Apr 2020'!M8+'QLD Apr 2020'!N8+'QLD Apr 2020'!O8),0,IF(($C$5*F14/'QLD Apr 2020'!AR8-'QLD Apr 2020'!L8+'QLD Apr 2020'!M8+'QLD Apr 2020'!N8+'QLD Apr 2020'!O8)&lt;=('QLD Apr 2020'!L8+'QLD Apr 2020'!M8+'QLD Apr 2020'!N8+'QLD Apr 2020'!O8+'QLD Apr 2020'!P8),(($C$5*F14/'QLD Apr 2020'!AR8-('QLD Apr 2020'!L8+'QLD Apr 2020'!M8+'QLD Apr 2020'!N8+'QLD Apr 2020'!O8))*'QLD Apr 2020'!AG8/100)*'QLD Apr 2020'!AR8,('QLD Apr 2020'!P8*'QLD Apr 2020'!AG8/100)*'QLD Apr 2020'!AR8)),0)</f>
        <v>0</v>
      </c>
      <c r="R14" s="115">
        <f>IF(AND('QLD Apr 2020'!P8&gt;0,'QLD Apr 2020'!O8&gt;0),IF(($C$5*F14/'QLD Apr 2020'!AR8&lt;SUM('QLD Apr 2020'!L8:P8)),(0),($C$5*F14/'QLD Apr 2020'!AR8-SUM('QLD Apr 2020'!L8:P8))*'QLD Apr 2020'!AB8/100)* 'QLD Apr 2020'!AR8,IF(AND('QLD Apr 2020'!O8&gt;0,'QLD Apr 2020'!P8=""),IF(($C$5*F14/'QLD Apr 2020'!AR8&lt; SUM('QLD Apr 2020'!L8:O8)),(0),($C$5*F14/'QLD Apr 2020'!AR8-SUM('QLD Apr 2020'!L8:O8))*'QLD Apr 2020'!AG8/100)* 'QLD Apr 2020'!AR8,IF(AND('QLD Apr 2020'!N8&gt;0,'QLD Apr 2020'!O8=""),IF(($C$5*F14/'QLD Apr 2020'!AR8&lt; SUM('QLD Apr 2020'!L8:N8)),(0),($C$5*F14/'QLD Apr 2020'!AR8-SUM('QLD Apr 2020'!L8:N8))*'QLD Apr 2020'!AF8/100)* 'QLD Apr 2020'!AR8,IF(AND('QLD Apr 2020'!M8&gt;0,'QLD Apr 2020'!N8=""),IF(($C$5*F14/'QLD Apr 2020'!AR8&lt;'QLD Apr 2020'!M8+'QLD Apr 2020'!L8),(0),(($C$5*F14/'QLD Apr 2020'!AR8-('QLD Apr 2020'!M8+'QLD Apr 2020'!L8))*'QLD Apr 2020'!AE8/100))*'QLD Apr 2020'!AR8,IF(AND('QLD Apr 2020'!L8&gt;0,'QLD Apr 2020'!M8=""&gt;0),IF(($C$5*F14/'QLD Apr 2020'!AR8&lt;'QLD Apr 2020'!L8),(0),($C$5*F14/'QLD Apr 2020'!AR8-'QLD Apr 2020'!L8)*'QLD Apr 2020'!AD8/100)*'QLD Apr 2020'!AR8,0)))))</f>
        <v>0</v>
      </c>
      <c r="S14" s="203">
        <f t="shared" si="4"/>
        <v>3403.2727272727279</v>
      </c>
      <c r="T14" s="220">
        <f t="shared" si="5"/>
        <v>3658.7727272727279</v>
      </c>
      <c r="U14" s="118">
        <f t="shared" si="6"/>
        <v>4024.650000000001</v>
      </c>
      <c r="V14" s="119">
        <f>'QLD Apr 2020'!AT8</f>
        <v>0</v>
      </c>
      <c r="W14" s="119">
        <f>'QLD Apr 2020'!AU8</f>
        <v>0</v>
      </c>
      <c r="X14" s="119">
        <f>'QLD Apr 2020'!AV8</f>
        <v>0</v>
      </c>
      <c r="Y14" s="119">
        <f>'QLD Apr 2020'!AW8</f>
        <v>0</v>
      </c>
      <c r="Z14" s="225" t="str">
        <f t="shared" si="7"/>
        <v>No discount</v>
      </c>
      <c r="AA14" s="225" t="str">
        <f t="shared" si="8"/>
        <v>Inclusive</v>
      </c>
      <c r="AB14" s="220">
        <f t="shared" si="0"/>
        <v>3658.7727272727279</v>
      </c>
      <c r="AC14" s="220">
        <f t="shared" si="1"/>
        <v>3658.7727272727279</v>
      </c>
      <c r="AD14" s="196">
        <f t="shared" si="2"/>
        <v>4024.650000000001</v>
      </c>
      <c r="AE14" s="196">
        <f t="shared" si="2"/>
        <v>4024.650000000001</v>
      </c>
      <c r="AF14" s="274">
        <f>'QLD Apr 2020'!BF8</f>
        <v>0</v>
      </c>
      <c r="AG14" s="121" t="str">
        <f>'QLD Apr 2020'!BG8</f>
        <v>n</v>
      </c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</row>
    <row r="15" spans="1:148" s="251" customFormat="1" ht="20" customHeight="1" thickBot="1" x14ac:dyDescent="0.25">
      <c r="A15" s="346"/>
      <c r="B15" s="208" t="str">
        <f>'QLD Apr 2020'!F9</f>
        <v>Covau</v>
      </c>
      <c r="C15" s="241" t="str">
        <f>'QLD Apr 2020'!G9</f>
        <v>Freedom</v>
      </c>
      <c r="D15" s="123">
        <f>365*'QLD Apr 2020'!H9/100</f>
        <v>255.5</v>
      </c>
      <c r="E15" s="217">
        <f>IF('QLD Apr 2020'!AQ9=3,0.5,IF('QLD Apr 2020'!AQ9=2,0.33,0))</f>
        <v>0.5</v>
      </c>
      <c r="F15" s="217">
        <f t="shared" ref="F15" si="19">1-E15</f>
        <v>0.5</v>
      </c>
      <c r="G15" s="123">
        <f>IF('QLD Apr 2020'!K9="",($C$5*E15/'QLD Apr 2020'!AQ9*'QLD Apr 2020'!W9/100)*'QLD Apr 2020'!AQ9,IF($C$5*E15/'QLD Apr 2020'!AQ9&gt;='QLD Apr 2020'!L9,('QLD Apr 2020'!L9*'QLD Apr 2020'!W9/100)*'QLD Apr 2020'!AQ9,($C$5*E15/'QLD Apr 2020'!AQ9*'QLD Apr 2020'!W9/100)*'QLD Apr 2020'!AQ9))</f>
        <v>1490.3999999999999</v>
      </c>
      <c r="H15" s="123">
        <f>IF(AND('QLD Apr 2020'!L9&gt;0,'QLD Apr 2020'!M9&gt;0),IF($C$5*E15/'QLD Apr 2020'!AQ9&lt;'QLD Apr 2020'!L9,0,IF(($C$5*E15/'QLD Apr 2020'!AQ9-'QLD Apr 2020'!L9)&lt;=('QLD Apr 2020'!M9+'QLD Apr 2020'!L9),((($C$5*E15/'QLD Apr 2020'!AQ9-'QLD Apr 2020'!L9)*'QLD Apr 2020'!X9/100))*'QLD Apr 2020'!AQ9,((('QLD Apr 2020'!M9)*'QLD Apr 2020'!X9/100)*'QLD Apr 2020'!AQ9))),0)</f>
        <v>537.60000000000014</v>
      </c>
      <c r="I15" s="123">
        <f>IF(AND('QLD Apr 2020'!M9&gt;0,'QLD Apr 2020'!N9&gt;0),IF($C$5*E15/'QLD Apr 2020'!AQ9&lt;('QLD Apr 2020'!L9+'QLD Apr 2020'!M9),0,IF(($C$5*E15/'QLD Apr 2020'!AQ9-'QLD Apr 2020'!L9+'QLD Apr 2020'!M9)&lt;=('QLD Apr 2020'!L9+'QLD Apr 2020'!M9+'QLD Apr 2020'!N9),((($C$5*E15/'QLD Apr 2020'!AQ9-('QLD Apr 2020'!L9+'QLD Apr 2020'!M9))*'QLD Apr 2020'!Y9/100))*'QLD Apr 2020'!AQ9,('QLD Apr 2020'!N9*'QLD Apr 2020'!Y9/100)*'QLD Apr 2020'!AQ9)),0)</f>
        <v>0</v>
      </c>
      <c r="J15" s="123">
        <f>IF(AND('QLD Apr 2020'!N9&gt;0,'QLD Apr 2020'!O9&gt;0),IF($C$5*E15/'QLD Apr 2020'!AQ9&lt;('QLD Apr 2020'!L9+'QLD Apr 2020'!M9+'QLD Apr 2020'!N9),0,IF(($C$5*E15/'QLD Apr 2020'!AQ9-'QLD Apr 2020'!L9+'QLD Apr 2020'!M9+'QLD Apr 2020'!N9)&lt;=('QLD Apr 2020'!L9+'QLD Apr 2020'!M9+'QLD Apr 2020'!N9+'QLD Apr 2020'!O9),(($C$5*E15/'QLD Apr 2020'!AQ9-('QLD Apr 2020'!L9+'QLD Apr 2020'!M9+'QLD Apr 2020'!N9))*'QLD Apr 2020'!Z9/100)*'QLD Apr 2020'!AQ9,('QLD Apr 2020'!O9*'QLD Apr 2020'!Z9/100)*'QLD Apr 2020'!AQ9)),0)</f>
        <v>0</v>
      </c>
      <c r="K15" s="123">
        <f>IF(AND('QLD Apr 2020'!O9&gt;0,'QLD Apr 2020'!P9&gt;0),IF($C$5*E15/'QLD Apr 2020'!AQ9&lt;('QLD Apr 2020'!L9+'QLD Apr 2020'!M9+'QLD Apr 2020'!N9+'QLD Apr 2020'!O9),0,IF(($C$5*E15/'QLD Apr 2020'!AQ9-'QLD Apr 2020'!L9+'QLD Apr 2020'!M9+'QLD Apr 2020'!N9+'QLD Apr 2020'!O9)&lt;=('QLD Apr 2020'!L9+'QLD Apr 2020'!M9+'QLD Apr 2020'!N9+'QLD Apr 2020'!O9+'QLD Apr 2020'!P9),(($C$5*E15/'QLD Apr 2020'!AQ9-('QLD Apr 2020'!L9+'QLD Apr 2020'!M9+'QLD Apr 2020'!N9+'QLD Apr 2020'!O9))*'QLD Apr 2020'!AA9/100)*'QLD Apr 2020'!AQ9,('QLD Apr 2020'!P9*'QLD Apr 2020'!AA9/100)*'QLD Apr 2020'!AQ9)),0)</f>
        <v>0</v>
      </c>
      <c r="L15" s="123">
        <f>IF(AND('QLD Apr 2020'!P9&gt;0,'QLD Apr 2020'!O9&gt;0),IF(($C$5*E15/'QLD Apr 2020'!AQ9&lt;SUM('QLD Apr 2020'!L9:P9)),(0),($C$5*E15/'QLD Apr 2020'!AQ9-SUM('QLD Apr 2020'!L9:P9))*'QLD Apr 2020'!AB9/100)* 'QLD Apr 2020'!AQ9,IF(AND('QLD Apr 2020'!O9&gt;0,'QLD Apr 2020'!P9=""),IF(($C$5*E15/'QLD Apr 2020'!AQ9&lt; SUM('QLD Apr 2020'!L9:O9)),(0),($C$5*E15/'QLD Apr 2020'!AQ9-SUM('QLD Apr 2020'!L9:O9))*'QLD Apr 2020'!AA9/100)* 'QLD Apr 2020'!AQ9,IF(AND('QLD Apr 2020'!N9&gt;0,'QLD Apr 2020'!O9=""),IF(($C$5*E15/'QLD Apr 2020'!AQ9&lt; SUM('QLD Apr 2020'!L9:N9)),(0),($C$5*E15/'QLD Apr 2020'!AQ9-SUM('QLD Apr 2020'!L9:N9))*'QLD Apr 2020'!Z9/100)* 'QLD Apr 2020'!AQ9,IF(AND('QLD Apr 2020'!M9&gt;0,'QLD Apr 2020'!N9=""),IF(($C$5*E15/'QLD Apr 2020'!AQ9&lt;'QLD Apr 2020'!M9+'QLD Apr 2020'!L9),(0),(($C$5*E15/'QLD Apr 2020'!AQ9-('QLD Apr 2020'!M9+'QLD Apr 2020'!L9))*'QLD Apr 2020'!Y9/100))*'QLD Apr 2020'!AQ9,IF(AND('QLD Apr 2020'!L9&gt;0,'QLD Apr 2020'!M9=""&gt;0),IF(($C$5*E15/'QLD Apr 2020'!AQ9&lt;'QLD Apr 2020'!L9),(0),($C$5*E15/'QLD Apr 2020'!AQ9-'QLD Apr 2020'!L9)*'QLD Apr 2020'!X9/100)*'QLD Apr 2020'!AQ9,0)))))</f>
        <v>0</v>
      </c>
      <c r="M15" s="123">
        <f>IF('QLD Apr 2020'!K9="",($C$5*F15/'QLD Apr 2020'!AR9*'QLD Apr 2020'!AC9/100)*'QLD Apr 2020'!AR9,IF($C$5*F15/'QLD Apr 2020'!AR9&gt;='QLD Apr 2020'!L9,('QLD Apr 2020'!L9*'QLD Apr 2020'!AC9/100)*'QLD Apr 2020'!AR9,($C$5*F15/'QLD Apr 2020'!AR9*'QLD Apr 2020'!AC9/100)*'QLD Apr 2020'!AR9))</f>
        <v>1490.3999999999999</v>
      </c>
      <c r="N15" s="123">
        <f>IF(AND('QLD Apr 2020'!L9&gt;0,'QLD Apr 2020'!M9&gt;0),IF($C$5*F15/'QLD Apr 2020'!AR9&lt;'QLD Apr 2020'!L9,0,IF(($C$5*F15/'QLD Apr 2020'!AR9-'QLD Apr 2020'!L9)&lt;=('QLD Apr 2020'!M9+'QLD Apr 2020'!L9),((($C$5*F15/'QLD Apr 2020'!AR9-'QLD Apr 2020'!L9)*'QLD Apr 2020'!AD9/100))*'QLD Apr 2020'!AR9,((('QLD Apr 2020'!M9)*'QLD Apr 2020'!AD9/100)*'QLD Apr 2020'!AR9))),0)</f>
        <v>537.60000000000014</v>
      </c>
      <c r="O15" s="123">
        <f>IF(AND('QLD Apr 2020'!M9&gt;0,'QLD Apr 2020'!N9&gt;0),IF($C$5*F15/'QLD Apr 2020'!AR9&lt;('QLD Apr 2020'!L9+'QLD Apr 2020'!M9),0,IF(($C$5*F15/'QLD Apr 2020'!AR9-'QLD Apr 2020'!L9+'QLD Apr 2020'!M9)&lt;=('QLD Apr 2020'!L9+'QLD Apr 2020'!M9+'QLD Apr 2020'!N9),((($C$5*F15/'QLD Apr 2020'!AR9-('QLD Apr 2020'!L9+'QLD Apr 2020'!M9))*'QLD Apr 2020'!AE9/100))*'QLD Apr 2020'!AR9,('QLD Apr 2020'!N9*'QLD Apr 2020'!AE9/100)*'QLD Apr 2020'!AR9)),0)</f>
        <v>0</v>
      </c>
      <c r="P15" s="123">
        <f>IF(AND('QLD Apr 2020'!N9&gt;0,'QLD Apr 2020'!O9&gt;0),IF($C$5*F15/'QLD Apr 2020'!AR9&lt;('QLD Apr 2020'!L9+'QLD Apr 2020'!M9+'QLD Apr 2020'!N9),0,IF(($C$5*F15/'QLD Apr 2020'!AR9-'QLD Apr 2020'!L9+'QLD Apr 2020'!M9+'QLD Apr 2020'!N9)&lt;=('QLD Apr 2020'!L9+'QLD Apr 2020'!M9+'QLD Apr 2020'!N9+'QLD Apr 2020'!O9),(($C$5*F15/'QLD Apr 2020'!AR9-('QLD Apr 2020'!L9+'QLD Apr 2020'!M9+'QLD Apr 2020'!N9))*'QLD Apr 2020'!AF9/100)*'QLD Apr 2020'!AR9,('QLD Apr 2020'!O9*'QLD Apr 2020'!AF9/100)*'QLD Apr 2020'!AR9)),0)</f>
        <v>0</v>
      </c>
      <c r="Q15" s="123">
        <f>IF(AND('QLD Apr 2020'!P9&gt;0,'QLD Apr 2020'!P9&gt;0),IF($C$5*F15/'QLD Apr 2020'!AR9&lt;('QLD Apr 2020'!L9+'QLD Apr 2020'!M9+'QLD Apr 2020'!N9+'QLD Apr 2020'!O9),0,IF(($C$5*F15/'QLD Apr 2020'!AR9-'QLD Apr 2020'!L9+'QLD Apr 2020'!M9+'QLD Apr 2020'!N9+'QLD Apr 2020'!O9)&lt;=('QLD Apr 2020'!L9+'QLD Apr 2020'!M9+'QLD Apr 2020'!N9+'QLD Apr 2020'!O9+'QLD Apr 2020'!P9),(($C$5*F15/'QLD Apr 2020'!AR9-('QLD Apr 2020'!L9+'QLD Apr 2020'!M9+'QLD Apr 2020'!N9+'QLD Apr 2020'!O9))*'QLD Apr 2020'!AG9/100)*'QLD Apr 2020'!AR9,('QLD Apr 2020'!P9*'QLD Apr 2020'!AG9/100)*'QLD Apr 2020'!AR9)),0)</f>
        <v>0</v>
      </c>
      <c r="R15" s="123">
        <f>IF(AND('QLD Apr 2020'!P9&gt;0,'QLD Apr 2020'!O9&gt;0),IF(($C$5*F15/'QLD Apr 2020'!AR9&lt;SUM('QLD Apr 2020'!L9:P9)),(0),($C$5*F15/'QLD Apr 2020'!AR9-SUM('QLD Apr 2020'!L9:P9))*'QLD Apr 2020'!AB9/100)* 'QLD Apr 2020'!AR9,IF(AND('QLD Apr 2020'!O9&gt;0,'QLD Apr 2020'!P9=""),IF(($C$5*F15/'QLD Apr 2020'!AR9&lt; SUM('QLD Apr 2020'!L9:O9)),(0),($C$5*F15/'QLD Apr 2020'!AR9-SUM('QLD Apr 2020'!L9:O9))*'QLD Apr 2020'!AG9/100)* 'QLD Apr 2020'!AR9,IF(AND('QLD Apr 2020'!N9&gt;0,'QLD Apr 2020'!O9=""),IF(($C$5*F15/'QLD Apr 2020'!AR9&lt; SUM('QLD Apr 2020'!L9:N9)),(0),($C$5*F15/'QLD Apr 2020'!AR9-SUM('QLD Apr 2020'!L9:N9))*'QLD Apr 2020'!AF9/100)* 'QLD Apr 2020'!AR9,IF(AND('QLD Apr 2020'!M9&gt;0,'QLD Apr 2020'!N9=""),IF(($C$5*F15/'QLD Apr 2020'!AR9&lt;'QLD Apr 2020'!M9+'QLD Apr 2020'!L9),(0),(($C$5*F15/'QLD Apr 2020'!AR9-('QLD Apr 2020'!M9+'QLD Apr 2020'!L9))*'QLD Apr 2020'!AE9/100))*'QLD Apr 2020'!AR9,IF(AND('QLD Apr 2020'!L9&gt;0,'QLD Apr 2020'!M9=""&gt;0),IF(($C$5*F15/'QLD Apr 2020'!AR9&lt;'QLD Apr 2020'!L9),(0),($C$5*F15/'QLD Apr 2020'!AR9-'QLD Apr 2020'!L9)*'QLD Apr 2020'!AD9/100)*'QLD Apr 2020'!AR9,0)))))</f>
        <v>0</v>
      </c>
      <c r="S15" s="204">
        <f t="shared" ref="S15" si="20">SUM(G15:R15)</f>
        <v>4056</v>
      </c>
      <c r="T15" s="221">
        <f t="shared" ref="T15" si="21">S15+D15</f>
        <v>4311.5</v>
      </c>
      <c r="U15" s="126">
        <f t="shared" ref="U15" si="22">T15*1.1</f>
        <v>4742.6500000000005</v>
      </c>
      <c r="V15" s="127">
        <f>'QLD Apr 2020'!AT9</f>
        <v>0</v>
      </c>
      <c r="W15" s="127">
        <f>'QLD Apr 2020'!AU9</f>
        <v>15</v>
      </c>
      <c r="X15" s="127">
        <f>'QLD Apr 2020'!AV9</f>
        <v>0</v>
      </c>
      <c r="Y15" s="127">
        <f>'QLD Apr 2020'!AW9</f>
        <v>0</v>
      </c>
      <c r="Z15" s="226" t="str">
        <f t="shared" ref="Z15" si="23">IF(SUM(V15:Y15)=0,"No discount",IF(V15&gt;0,"Guaranteed off bill",IF(W15&gt;0,"Guaranteed off usage",IF(X15&gt;0,"Pay-on-time off bill","Pay-on-time off usage"))))</f>
        <v>Guaranteed off usage</v>
      </c>
      <c r="AA15" s="226" t="str">
        <f t="shared" ref="AA15" si="24">IF(OR(B15="Origin Energy",B15="Red Energy",B15="Powershop"),"Inclusive","Exclusive")</f>
        <v>Exclusive</v>
      </c>
      <c r="AB15" s="221">
        <f t="shared" ref="AB15" si="25">IF(AND(Z15="Guaranteed off bill",AA15="Inclusive"),((T15*1.1)-((T15*1.1)*V15/100))/1.1,IF(AND(Z15="Guaranteed off usage",AA15="Inclusive"),((T15*1.1)-((S15*1.1)*W15/100))/1.1,IF(AND(Z15="Guaranteed off bill",AA15="Exclusive"),T15-(T15*V15/100),IF(AND(Z15="Guaranteed off usage",AA15="Exclusive"),T15-(S15*W15/100),IF(AA15="Inclusive",((T15*1.1))/1.1,T15)))))</f>
        <v>3703.1</v>
      </c>
      <c r="AC15" s="221">
        <f t="shared" ref="AC15" si="26">IF(AND(Z15="Pay-on-time off bill",AA15="Inclusive"),((AB15*1.1)-((AB15*1.1)*X15/100))/1.1,IF(AND(Z15="Pay-on-time off usage",AA15="Inclusive"),((AB15*1.1)-((S15*1.1)*Y15/100))/1.1,IF(AND(Z15="Pay-on-time off bill",AA15="Exclusive"),AB15-(AB15*X15/100),IF(AND(Z15="Pay-on-time off usage",AA15="Exclusive"),AB15-(S15*Y15/100),IF(AA15="Inclusive",((AB15*1.1))/1.1,AB15)))))</f>
        <v>3703.1</v>
      </c>
      <c r="AD15" s="230">
        <f t="shared" ref="AD15" si="27">AB15*1.1</f>
        <v>4073.4100000000003</v>
      </c>
      <c r="AE15" s="230">
        <f t="shared" ref="AE15" si="28">AC15*1.1</f>
        <v>4073.4100000000003</v>
      </c>
      <c r="AF15" s="275">
        <f>'QLD Apr 2020'!BF9</f>
        <v>0</v>
      </c>
      <c r="AG15" s="129" t="str">
        <f>'QLD Apr 2020'!BG9</f>
        <v>n</v>
      </c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</row>
    <row r="16" spans="1:148" ht="20" customHeight="1" thickTop="1" thickBot="1" x14ac:dyDescent="0.25">
      <c r="A16" s="209" t="str">
        <f>'QLD Apr 2020'!D10</f>
        <v>Envestra Northern</v>
      </c>
      <c r="B16" s="208" t="str">
        <f>'QLD Apr 2020'!F10</f>
        <v>Origin Energy</v>
      </c>
      <c r="C16" s="241" t="str">
        <f>'QLD Apr 2020'!G10</f>
        <v>Business Flexi</v>
      </c>
      <c r="D16" s="123">
        <f>365*'QLD Apr 2020'!H10/100</f>
        <v>233.56681818181815</v>
      </c>
      <c r="E16" s="217">
        <f>IF('QLD Apr 2020'!AQ10=3,0.5,IF('QLD Apr 2020'!AQ10=2,0.33,0))</f>
        <v>0.5</v>
      </c>
      <c r="F16" s="217">
        <f t="shared" si="3"/>
        <v>0.5</v>
      </c>
      <c r="G16" s="123">
        <f>IF('QLD Apr 2020'!K10="",($C$5*E16/'QLD Apr 2020'!AQ10*'QLD Apr 2020'!W10/100)*'QLD Apr 2020'!AQ10,IF($C$5*E16/'QLD Apr 2020'!AQ10&gt;='QLD Apr 2020'!L10,('QLD Apr 2020'!L10*'QLD Apr 2020'!W10/100)*'QLD Apr 2020'!AQ10,($C$5*E16/'QLD Apr 2020'!AQ10*'QLD Apr 2020'!W10/100)*'QLD Apr 2020'!AQ10))</f>
        <v>1495.6363636363635</v>
      </c>
      <c r="H16" s="123">
        <f>IF(AND('QLD Apr 2020'!L10&gt;0,'QLD Apr 2020'!M10&gt;0),IF($C$5*E16/'QLD Apr 2020'!AQ10&lt;'QLD Apr 2020'!L10,0,IF(($C$5*E16/'QLD Apr 2020'!AQ10-'QLD Apr 2020'!L10)&lt;=('QLD Apr 2020'!M10+'QLD Apr 2020'!L10),((($C$5*E16/'QLD Apr 2020'!AQ10-'QLD Apr 2020'!L10)*'QLD Apr 2020'!X10/100))*'QLD Apr 2020'!AQ10,((('QLD Apr 2020'!M10)*'QLD Apr 2020'!X10/100)*'QLD Apr 2020'!AQ10))),0)</f>
        <v>546.00000000000011</v>
      </c>
      <c r="I16" s="123">
        <f>IF(AND('QLD Apr 2020'!M10&gt;0,'QLD Apr 2020'!N10&gt;0),IF($C$5*E16/'QLD Apr 2020'!AQ10&lt;('QLD Apr 2020'!L10+'QLD Apr 2020'!M10),0,IF(($C$5*E16/'QLD Apr 2020'!AQ10-'QLD Apr 2020'!L10+'QLD Apr 2020'!M10)&lt;=('QLD Apr 2020'!L10+'QLD Apr 2020'!M10+'QLD Apr 2020'!N10),((($C$5*E16/'QLD Apr 2020'!AQ10-('QLD Apr 2020'!L10+'QLD Apr 2020'!M10))*'QLD Apr 2020'!Y10/100))*'QLD Apr 2020'!AQ10,('QLD Apr 2020'!N10*'QLD Apr 2020'!Y10/100)*'QLD Apr 2020'!AQ10)),0)</f>
        <v>0</v>
      </c>
      <c r="J16" s="123">
        <f>IF(AND('QLD Apr 2020'!N10&gt;0,'QLD Apr 2020'!O10&gt;0),IF($C$5*E16/'QLD Apr 2020'!AQ10&lt;('QLD Apr 2020'!L10+'QLD Apr 2020'!M10+'QLD Apr 2020'!N10),0,IF(($C$5*E16/'QLD Apr 2020'!AQ10-'QLD Apr 2020'!L10+'QLD Apr 2020'!M10+'QLD Apr 2020'!N10)&lt;=('QLD Apr 2020'!L10+'QLD Apr 2020'!M10+'QLD Apr 2020'!N10+'QLD Apr 2020'!O10),(($C$5*E16/'QLD Apr 2020'!AQ10-('QLD Apr 2020'!L10+'QLD Apr 2020'!M10+'QLD Apr 2020'!N10))*'QLD Apr 2020'!Z10/100)*'QLD Apr 2020'!AQ10,('QLD Apr 2020'!O10*'QLD Apr 2020'!Z10/100)*'QLD Apr 2020'!AQ10)),0)</f>
        <v>0</v>
      </c>
      <c r="K16" s="123">
        <f>IF(AND('QLD Apr 2020'!O10&gt;0,'QLD Apr 2020'!P10&gt;0),IF($C$5*E16/'QLD Apr 2020'!AQ10&lt;('QLD Apr 2020'!L10+'QLD Apr 2020'!M10+'QLD Apr 2020'!N10+'QLD Apr 2020'!O10),0,IF(($C$5*E16/'QLD Apr 2020'!AQ10-'QLD Apr 2020'!L10+'QLD Apr 2020'!M10+'QLD Apr 2020'!N10+'QLD Apr 2020'!O10)&lt;=('QLD Apr 2020'!L10+'QLD Apr 2020'!M10+'QLD Apr 2020'!N10+'QLD Apr 2020'!O10+'QLD Apr 2020'!P10),(($C$5*E16/'QLD Apr 2020'!AQ10-('QLD Apr 2020'!L10+'QLD Apr 2020'!M10+'QLD Apr 2020'!N10+'QLD Apr 2020'!O10))*'QLD Apr 2020'!AA10/100)*'QLD Apr 2020'!AQ10,('QLD Apr 2020'!P10*'QLD Apr 2020'!AA10/100)*'QLD Apr 2020'!AQ10)),0)</f>
        <v>0</v>
      </c>
      <c r="L16" s="123">
        <f>IF(AND('QLD Apr 2020'!P10&gt;0,'QLD Apr 2020'!O10&gt;0),IF(($C$5*E16/'QLD Apr 2020'!AQ10&lt;SUM('QLD Apr 2020'!L10:P10)),(0),($C$5*E16/'QLD Apr 2020'!AQ10-SUM('QLD Apr 2020'!L10:P10))*'QLD Apr 2020'!AB10/100)* 'QLD Apr 2020'!AQ10,IF(AND('QLD Apr 2020'!O10&gt;0,'QLD Apr 2020'!P10=""),IF(($C$5*E16/'QLD Apr 2020'!AQ10&lt; SUM('QLD Apr 2020'!L10:O10)),(0),($C$5*E16/'QLD Apr 2020'!AQ10-SUM('QLD Apr 2020'!L10:O10))*'QLD Apr 2020'!AA10/100)* 'QLD Apr 2020'!AQ10,IF(AND('QLD Apr 2020'!N10&gt;0,'QLD Apr 2020'!O10=""),IF(($C$5*E16/'QLD Apr 2020'!AQ10&lt; SUM('QLD Apr 2020'!L10:N10)),(0),($C$5*E16/'QLD Apr 2020'!AQ10-SUM('QLD Apr 2020'!L10:N10))*'QLD Apr 2020'!Z10/100)* 'QLD Apr 2020'!AQ10,IF(AND('QLD Apr 2020'!M10&gt;0,'QLD Apr 2020'!N10=""),IF(($C$5*E16/'QLD Apr 2020'!AQ10&lt;'QLD Apr 2020'!M10+'QLD Apr 2020'!L10),(0),(($C$5*E16/'QLD Apr 2020'!AQ10-('QLD Apr 2020'!M10+'QLD Apr 2020'!L10))*'QLD Apr 2020'!Y10/100))*'QLD Apr 2020'!AQ10,IF(AND('QLD Apr 2020'!L10&gt;0,'QLD Apr 2020'!M10=""&gt;0),IF(($C$5*E16/'QLD Apr 2020'!AQ10&lt;'QLD Apr 2020'!L10),(0),($C$5*E16/'QLD Apr 2020'!AQ10-'QLD Apr 2020'!L10)*'QLD Apr 2020'!X10/100)*'QLD Apr 2020'!AQ10,0)))))</f>
        <v>0</v>
      </c>
      <c r="M16" s="123">
        <f>IF('QLD Apr 2020'!K10="",($C$5*F16/'QLD Apr 2020'!AR10*'QLD Apr 2020'!AC10/100)*'QLD Apr 2020'!AR10,IF($C$5*F16/'QLD Apr 2020'!AR10&gt;='QLD Apr 2020'!L10,('QLD Apr 2020'!L10*'QLD Apr 2020'!AC10/100)*'QLD Apr 2020'!AR10,($C$5*F16/'QLD Apr 2020'!AR10*'QLD Apr 2020'!AC10/100)*'QLD Apr 2020'!AR10))</f>
        <v>1495.6363636363635</v>
      </c>
      <c r="N16" s="123">
        <f>IF(AND('QLD Apr 2020'!L10&gt;0,'QLD Apr 2020'!M10&gt;0),IF($C$5*F16/'QLD Apr 2020'!AR10&lt;'QLD Apr 2020'!L10,0,IF(($C$5*F16/'QLD Apr 2020'!AR10-'QLD Apr 2020'!L10)&lt;=('QLD Apr 2020'!M10+'QLD Apr 2020'!L10),((($C$5*F16/'QLD Apr 2020'!AR10-'QLD Apr 2020'!L10)*'QLD Apr 2020'!AD10/100))*'QLD Apr 2020'!AR10,((('QLD Apr 2020'!M10)*'QLD Apr 2020'!AD10/100)*'QLD Apr 2020'!AR10))),0)</f>
        <v>546.00000000000011</v>
      </c>
      <c r="O16" s="123">
        <f>IF(AND('QLD Apr 2020'!M10&gt;0,'QLD Apr 2020'!N10&gt;0),IF($C$5*F16/'QLD Apr 2020'!AR10&lt;('QLD Apr 2020'!L10+'QLD Apr 2020'!M10),0,IF(($C$5*F16/'QLD Apr 2020'!AR10-'QLD Apr 2020'!L10+'QLD Apr 2020'!M10)&lt;=('QLD Apr 2020'!L10+'QLD Apr 2020'!M10+'QLD Apr 2020'!N10),((($C$5*F16/'QLD Apr 2020'!AR10-('QLD Apr 2020'!L10+'QLD Apr 2020'!M10))*'QLD Apr 2020'!AE10/100))*'QLD Apr 2020'!AR10,('QLD Apr 2020'!N10*'QLD Apr 2020'!AE10/100)*'QLD Apr 2020'!AR10)),0)</f>
        <v>0</v>
      </c>
      <c r="P16" s="123">
        <f>IF(AND('QLD Apr 2020'!N10&gt;0,'QLD Apr 2020'!O10&gt;0),IF($C$5*F16/'QLD Apr 2020'!AR10&lt;('QLD Apr 2020'!L10+'QLD Apr 2020'!M10+'QLD Apr 2020'!N10),0,IF(($C$5*F16/'QLD Apr 2020'!AR10-'QLD Apr 2020'!L10+'QLD Apr 2020'!M10+'QLD Apr 2020'!N10)&lt;=('QLD Apr 2020'!L10+'QLD Apr 2020'!M10+'QLD Apr 2020'!N10+'QLD Apr 2020'!O10),(($C$5*F16/'QLD Apr 2020'!AR10-('QLD Apr 2020'!L10+'QLD Apr 2020'!M10+'QLD Apr 2020'!N10))*'QLD Apr 2020'!AF10/100)*'QLD Apr 2020'!AR10,('QLD Apr 2020'!O10*'QLD Apr 2020'!AF10/100)*'QLD Apr 2020'!AR10)),0)</f>
        <v>0</v>
      </c>
      <c r="Q16" s="123">
        <f>IF(AND('QLD Apr 2020'!P10&gt;0,'QLD Apr 2020'!P10&gt;0),IF($C$5*F16/'QLD Apr 2020'!AR10&lt;('QLD Apr 2020'!L10+'QLD Apr 2020'!M10+'QLD Apr 2020'!N10+'QLD Apr 2020'!O10),0,IF(($C$5*F16/'QLD Apr 2020'!AR10-'QLD Apr 2020'!L10+'QLD Apr 2020'!M10+'QLD Apr 2020'!N10+'QLD Apr 2020'!O10)&lt;=('QLD Apr 2020'!L10+'QLD Apr 2020'!M10+'QLD Apr 2020'!N10+'QLD Apr 2020'!O10+'QLD Apr 2020'!P10),(($C$5*F16/'QLD Apr 2020'!AR10-('QLD Apr 2020'!L10+'QLD Apr 2020'!M10+'QLD Apr 2020'!N10+'QLD Apr 2020'!O10))*'QLD Apr 2020'!AG10/100)*'QLD Apr 2020'!AR10,('QLD Apr 2020'!P10*'QLD Apr 2020'!AG10/100)*'QLD Apr 2020'!AR10)),0)</f>
        <v>0</v>
      </c>
      <c r="R16" s="123">
        <f>IF(AND('QLD Apr 2020'!P10&gt;0,'QLD Apr 2020'!O10&gt;0),IF(($C$5*F16/'QLD Apr 2020'!AR10&lt;SUM('QLD Apr 2020'!L10:P10)),(0),($C$5*F16/'QLD Apr 2020'!AR10-SUM('QLD Apr 2020'!L10:P10))*'QLD Apr 2020'!AB10/100)* 'QLD Apr 2020'!AR10,IF(AND('QLD Apr 2020'!O10&gt;0,'QLD Apr 2020'!P10=""),IF(($C$5*F16/'QLD Apr 2020'!AR10&lt; SUM('QLD Apr 2020'!L10:O10)),(0),($C$5*F16/'QLD Apr 2020'!AR10-SUM('QLD Apr 2020'!L10:O10))*'QLD Apr 2020'!AG10/100)* 'QLD Apr 2020'!AR10,IF(AND('QLD Apr 2020'!N10&gt;0,'QLD Apr 2020'!O10=""),IF(($C$5*F16/'QLD Apr 2020'!AR10&lt; SUM('QLD Apr 2020'!L10:N10)),(0),($C$5*F16/'QLD Apr 2020'!AR10-SUM('QLD Apr 2020'!L10:N10))*'QLD Apr 2020'!AF10/100)* 'QLD Apr 2020'!AR10,IF(AND('QLD Apr 2020'!M10&gt;0,'QLD Apr 2020'!N10=""),IF(($C$5*F16/'QLD Apr 2020'!AR10&lt;'QLD Apr 2020'!M10+'QLD Apr 2020'!L10),(0),(($C$5*F16/'QLD Apr 2020'!AR10-('QLD Apr 2020'!M10+'QLD Apr 2020'!L10))*'QLD Apr 2020'!AE10/100))*'QLD Apr 2020'!AR10,IF(AND('QLD Apr 2020'!L10&gt;0,'QLD Apr 2020'!M10=""&gt;0),IF(($C$5*F16/'QLD Apr 2020'!AR10&lt;'QLD Apr 2020'!L10),(0),($C$5*F16/'QLD Apr 2020'!AR10-'QLD Apr 2020'!L10)*'QLD Apr 2020'!AD10/100)*'QLD Apr 2020'!AR10,0)))))</f>
        <v>0</v>
      </c>
      <c r="S16" s="204">
        <f t="shared" si="4"/>
        <v>4083.272727272727</v>
      </c>
      <c r="T16" s="221">
        <f t="shared" si="5"/>
        <v>4316.8395454545453</v>
      </c>
      <c r="U16" s="126">
        <f t="shared" si="6"/>
        <v>4748.5235000000002</v>
      </c>
      <c r="V16" s="127">
        <f>'QLD Apr 2020'!AT10</f>
        <v>0</v>
      </c>
      <c r="W16" s="127">
        <f>'QLD Apr 2020'!AU10</f>
        <v>8</v>
      </c>
      <c r="X16" s="127">
        <f>'QLD Apr 2020'!AV10</f>
        <v>0</v>
      </c>
      <c r="Y16" s="127">
        <f>'QLD Apr 2020'!AW10</f>
        <v>0</v>
      </c>
      <c r="Z16" s="226" t="str">
        <f t="shared" si="7"/>
        <v>Guaranteed off usage</v>
      </c>
      <c r="AA16" s="226" t="str">
        <f t="shared" si="8"/>
        <v>Inclusive</v>
      </c>
      <c r="AB16" s="221">
        <f t="shared" si="0"/>
        <v>3990.1777272727268</v>
      </c>
      <c r="AC16" s="221">
        <f t="shared" si="1"/>
        <v>3990.1777272727268</v>
      </c>
      <c r="AD16" s="230">
        <f t="shared" si="2"/>
        <v>4389.1954999999998</v>
      </c>
      <c r="AE16" s="230">
        <f t="shared" si="2"/>
        <v>4389.1954999999998</v>
      </c>
      <c r="AF16" s="275">
        <f>'QLD Apr 2020'!BF10</f>
        <v>12</v>
      </c>
      <c r="AG16" s="129" t="str">
        <f>'QLD Apr 2020'!BG10</f>
        <v>y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</row>
    <row r="17" spans="1:148" ht="20" customHeight="1" thickTop="1" x14ac:dyDescent="0.2">
      <c r="A17" s="347" t="str">
        <f>'QLD Apr 2020'!D11</f>
        <v>Envestra Wide Bay</v>
      </c>
      <c r="B17" s="207" t="str">
        <f>'QLD Apr 2020'!F11</f>
        <v>AGL</v>
      </c>
      <c r="C17" s="240" t="str">
        <f>'QLD Apr 2020'!G11</f>
        <v>Business Essential Saver</v>
      </c>
      <c r="D17" s="115">
        <f>365*'QLD Apr 2020'!H11/100</f>
        <v>236.61954545454543</v>
      </c>
      <c r="E17" s="216">
        <f>IF('QLD Apr 2020'!AQ11=3,0.5,IF('QLD Apr 2020'!AQ11=2,0.33,0))</f>
        <v>0.5</v>
      </c>
      <c r="F17" s="216">
        <f t="shared" si="3"/>
        <v>0.5</v>
      </c>
      <c r="G17" s="115">
        <f>IF('QLD Apr 2020'!K11="",($C$5*E17/'QLD Apr 2020'!AQ11*'QLD Apr 2020'!W11/100)*'QLD Apr 2020'!AQ11,IF($C$5*E17/'QLD Apr 2020'!AQ11&gt;='QLD Apr 2020'!L11,('QLD Apr 2020'!L11*'QLD Apr 2020'!W11/100)*'QLD Apr 2020'!AQ11,($C$5*E17/'QLD Apr 2020'!AQ11*'QLD Apr 2020'!W11/100)*'QLD Apr 2020'!AQ11))</f>
        <v>1645.4545454545455</v>
      </c>
      <c r="H17" s="115">
        <f>IF(AND('QLD Apr 2020'!L11&gt;0,'QLD Apr 2020'!M11&gt;0),IF($C$5*E17/'QLD Apr 2020'!AQ11&lt;'QLD Apr 2020'!L11,0,IF(($C$5*E17/'QLD Apr 2020'!AQ11-'QLD Apr 2020'!L11)&lt;=('QLD Apr 2020'!M11+'QLD Apr 2020'!L11),((($C$5*E17/'QLD Apr 2020'!AQ11-'QLD Apr 2020'!L11)*'QLD Apr 2020'!X11/100))*'QLD Apr 2020'!AQ11,((('QLD Apr 2020'!M11)*'QLD Apr 2020'!X11/100)*'QLD Apr 2020'!AQ11))),0)</f>
        <v>0</v>
      </c>
      <c r="I17" s="115">
        <f>IF(AND('QLD Apr 2020'!M11&gt;0,'QLD Apr 2020'!N11&gt;0),IF($C$5*E17/'QLD Apr 2020'!AQ11&lt;('QLD Apr 2020'!L11+'QLD Apr 2020'!M11),0,IF(($C$5*E17/'QLD Apr 2020'!AQ11-'QLD Apr 2020'!L11+'QLD Apr 2020'!M11)&lt;=('QLD Apr 2020'!L11+'QLD Apr 2020'!M11+'QLD Apr 2020'!N11),((($C$5*E17/'QLD Apr 2020'!AQ11-('QLD Apr 2020'!L11+'QLD Apr 2020'!M11))*'QLD Apr 2020'!Y11/100))*'QLD Apr 2020'!AQ11,('QLD Apr 2020'!N11*'QLD Apr 2020'!Y11/100)*'QLD Apr 2020'!AQ11)),0)</f>
        <v>0</v>
      </c>
      <c r="J17" s="115">
        <f>IF(AND('QLD Apr 2020'!N11&gt;0,'QLD Apr 2020'!O11&gt;0),IF($C$5*E17/'QLD Apr 2020'!AQ11&lt;('QLD Apr 2020'!L11+'QLD Apr 2020'!M11+'QLD Apr 2020'!N11),0,IF(($C$5*E17/'QLD Apr 2020'!AQ11-'QLD Apr 2020'!L11+'QLD Apr 2020'!M11+'QLD Apr 2020'!N11)&lt;=('QLD Apr 2020'!L11+'QLD Apr 2020'!M11+'QLD Apr 2020'!N11+'QLD Apr 2020'!O11),(($C$5*E17/'QLD Apr 2020'!AQ11-('QLD Apr 2020'!L11+'QLD Apr 2020'!M11+'QLD Apr 2020'!N11))*'QLD Apr 2020'!Z11/100)*'QLD Apr 2020'!AQ11,('QLD Apr 2020'!O11*'QLD Apr 2020'!Z11/100)*'QLD Apr 2020'!AQ11)),0)</f>
        <v>0</v>
      </c>
      <c r="K17" s="115">
        <f>IF(AND('QLD Apr 2020'!O11&gt;0,'QLD Apr 2020'!P11&gt;0),IF($C$5*E17/'QLD Apr 2020'!AQ11&lt;('QLD Apr 2020'!L11+'QLD Apr 2020'!M11+'QLD Apr 2020'!N11+'QLD Apr 2020'!O11),0,IF(($C$5*E17/'QLD Apr 2020'!AQ11-'QLD Apr 2020'!L11+'QLD Apr 2020'!M11+'QLD Apr 2020'!N11+'QLD Apr 2020'!O11)&lt;=('QLD Apr 2020'!L11+'QLD Apr 2020'!M11+'QLD Apr 2020'!N11+'QLD Apr 2020'!O11+'QLD Apr 2020'!P11),(($C$5*E17/'QLD Apr 2020'!AQ11-('QLD Apr 2020'!L11+'QLD Apr 2020'!M11+'QLD Apr 2020'!N11+'QLD Apr 2020'!O11))*'QLD Apr 2020'!AA11/100)*'QLD Apr 2020'!AQ11,('QLD Apr 2020'!P11*'QLD Apr 2020'!AA11/100)*'QLD Apr 2020'!AQ11)),0)</f>
        <v>0</v>
      </c>
      <c r="L17" s="115">
        <f>IF(AND('QLD Apr 2020'!P11&gt;0,'QLD Apr 2020'!O11&gt;0),IF(($C$5*E17/'QLD Apr 2020'!AQ11&lt;SUM('QLD Apr 2020'!L11:P11)),(0),($C$5*E17/'QLD Apr 2020'!AQ11-SUM('QLD Apr 2020'!L11:P11))*'QLD Apr 2020'!AB11/100)* 'QLD Apr 2020'!AQ11,IF(AND('QLD Apr 2020'!O11&gt;0,'QLD Apr 2020'!P11=""),IF(($C$5*E17/'QLD Apr 2020'!AQ11&lt; SUM('QLD Apr 2020'!L11:O11)),(0),($C$5*E17/'QLD Apr 2020'!AQ11-SUM('QLD Apr 2020'!L11:O11))*'QLD Apr 2020'!AA11/100)* 'QLD Apr 2020'!AQ11,IF(AND('QLD Apr 2020'!N11&gt;0,'QLD Apr 2020'!O11=""),IF(($C$5*E17/'QLD Apr 2020'!AQ11&lt; SUM('QLD Apr 2020'!L11:N11)),(0),($C$5*E17/'QLD Apr 2020'!AQ11-SUM('QLD Apr 2020'!L11:N11))*'QLD Apr 2020'!Z11/100)* 'QLD Apr 2020'!AQ11,IF(AND('QLD Apr 2020'!M11&gt;0,'QLD Apr 2020'!N11=""),IF(($C$5*E17/'QLD Apr 2020'!AQ11&lt;'QLD Apr 2020'!M11+'QLD Apr 2020'!L11),(0),(($C$5*E17/'QLD Apr 2020'!AQ11-('QLD Apr 2020'!M11+'QLD Apr 2020'!L11))*'QLD Apr 2020'!Y11/100))*'QLD Apr 2020'!AQ11,IF(AND('QLD Apr 2020'!L11&gt;0,'QLD Apr 2020'!M11=""&gt;0),IF(($C$5*E17/'QLD Apr 2020'!AQ11&lt;'QLD Apr 2020'!L11),(0),($C$5*E17/'QLD Apr 2020'!AQ11-'QLD Apr 2020'!L11)*'QLD Apr 2020'!X11/100)*'QLD Apr 2020'!AQ11,0)))))</f>
        <v>0</v>
      </c>
      <c r="M17" s="115">
        <f>IF('QLD Apr 2020'!K11="",($C$5*F17/'QLD Apr 2020'!AR11*'QLD Apr 2020'!AC11/100)*'QLD Apr 2020'!AR11,IF($C$5*F17/'QLD Apr 2020'!AR11&gt;='QLD Apr 2020'!L11,('QLD Apr 2020'!L11*'QLD Apr 2020'!AC11/100)*'QLD Apr 2020'!AR11,($C$5*F17/'QLD Apr 2020'!AR11*'QLD Apr 2020'!AC11/100)*'QLD Apr 2020'!AR11))</f>
        <v>1645.4545454545455</v>
      </c>
      <c r="N17" s="115">
        <f>IF(AND('QLD Apr 2020'!L11&gt;0,'QLD Apr 2020'!M11&gt;0),IF($C$5*F17/'QLD Apr 2020'!AR11&lt;'QLD Apr 2020'!L11,0,IF(($C$5*F17/'QLD Apr 2020'!AR11-'QLD Apr 2020'!L11)&lt;=('QLD Apr 2020'!M11+'QLD Apr 2020'!L11),((($C$5*F17/'QLD Apr 2020'!AR11-'QLD Apr 2020'!L11)*'QLD Apr 2020'!AD11/100))*'QLD Apr 2020'!AR11,((('QLD Apr 2020'!M11)*'QLD Apr 2020'!AD11/100)*'QLD Apr 2020'!AR11))),0)</f>
        <v>0</v>
      </c>
      <c r="O17" s="115">
        <f>IF(AND('QLD Apr 2020'!M11&gt;0,'QLD Apr 2020'!N11&gt;0),IF($C$5*F17/'QLD Apr 2020'!AR11&lt;('QLD Apr 2020'!L11+'QLD Apr 2020'!M11),0,IF(($C$5*F17/'QLD Apr 2020'!AR11-'QLD Apr 2020'!L11+'QLD Apr 2020'!M11)&lt;=('QLD Apr 2020'!L11+'QLD Apr 2020'!M11+'QLD Apr 2020'!N11),((($C$5*F17/'QLD Apr 2020'!AR11-('QLD Apr 2020'!L11+'QLD Apr 2020'!M11))*'QLD Apr 2020'!AE11/100))*'QLD Apr 2020'!AR11,('QLD Apr 2020'!N11*'QLD Apr 2020'!AE11/100)*'QLD Apr 2020'!AR11)),0)</f>
        <v>0</v>
      </c>
      <c r="P17" s="115">
        <f>IF(AND('QLD Apr 2020'!N11&gt;0,'QLD Apr 2020'!O11&gt;0),IF($C$5*F17/'QLD Apr 2020'!AR11&lt;('QLD Apr 2020'!L11+'QLD Apr 2020'!M11+'QLD Apr 2020'!N11),0,IF(($C$5*F17/'QLD Apr 2020'!AR11-'QLD Apr 2020'!L11+'QLD Apr 2020'!M11+'QLD Apr 2020'!N11)&lt;=('QLD Apr 2020'!L11+'QLD Apr 2020'!M11+'QLD Apr 2020'!N11+'QLD Apr 2020'!O11),(($C$5*F17/'QLD Apr 2020'!AR11-('QLD Apr 2020'!L11+'QLD Apr 2020'!M11+'QLD Apr 2020'!N11))*'QLD Apr 2020'!AF11/100)*'QLD Apr 2020'!AR11,('QLD Apr 2020'!O11*'QLD Apr 2020'!AF11/100)*'QLD Apr 2020'!AR11)),0)</f>
        <v>0</v>
      </c>
      <c r="Q17" s="115">
        <f>IF(AND('QLD Apr 2020'!P11&gt;0,'QLD Apr 2020'!P11&gt;0),IF($C$5*F17/'QLD Apr 2020'!AR11&lt;('QLD Apr 2020'!L11+'QLD Apr 2020'!M11+'QLD Apr 2020'!N11+'QLD Apr 2020'!O11),0,IF(($C$5*F17/'QLD Apr 2020'!AR11-'QLD Apr 2020'!L11+'QLD Apr 2020'!M11+'QLD Apr 2020'!N11+'QLD Apr 2020'!O11)&lt;=('QLD Apr 2020'!L11+'QLD Apr 2020'!M11+'QLD Apr 2020'!N11+'QLD Apr 2020'!O11+'QLD Apr 2020'!P11),(($C$5*F17/'QLD Apr 2020'!AR11-('QLD Apr 2020'!L11+'QLD Apr 2020'!M11+'QLD Apr 2020'!N11+'QLD Apr 2020'!O11))*'QLD Apr 2020'!AG11/100)*'QLD Apr 2020'!AR11,('QLD Apr 2020'!P11*'QLD Apr 2020'!AG11/100)*'QLD Apr 2020'!AR11)),0)</f>
        <v>0</v>
      </c>
      <c r="R17" s="115">
        <f>IF(AND('QLD Apr 2020'!P11&gt;0,'QLD Apr 2020'!O11&gt;0),IF(($C$5*F17/'QLD Apr 2020'!AR11&lt;SUM('QLD Apr 2020'!L11:P11)),(0),($C$5*F17/'QLD Apr 2020'!AR11-SUM('QLD Apr 2020'!L11:P11))*'QLD Apr 2020'!AB11/100)* 'QLD Apr 2020'!AR11,IF(AND('QLD Apr 2020'!O11&gt;0,'QLD Apr 2020'!P11=""),IF(($C$5*F17/'QLD Apr 2020'!AR11&lt; SUM('QLD Apr 2020'!L11:O11)),(0),($C$5*F17/'QLD Apr 2020'!AR11-SUM('QLD Apr 2020'!L11:O11))*'QLD Apr 2020'!AG11/100)* 'QLD Apr 2020'!AR11,IF(AND('QLD Apr 2020'!N11&gt;0,'QLD Apr 2020'!O11=""),IF(($C$5*F17/'QLD Apr 2020'!AR11&lt; SUM('QLD Apr 2020'!L11:N11)),(0),($C$5*F17/'QLD Apr 2020'!AR11-SUM('QLD Apr 2020'!L11:N11))*'QLD Apr 2020'!AF11/100)* 'QLD Apr 2020'!AR11,IF(AND('QLD Apr 2020'!M11&gt;0,'QLD Apr 2020'!N11=""),IF(($C$5*F17/'QLD Apr 2020'!AR11&lt;'QLD Apr 2020'!M11+'QLD Apr 2020'!L11),(0),(($C$5*F17/'QLD Apr 2020'!AR11-('QLD Apr 2020'!M11+'QLD Apr 2020'!L11))*'QLD Apr 2020'!AE11/100))*'QLD Apr 2020'!AR11,IF(AND('QLD Apr 2020'!L11&gt;0,'QLD Apr 2020'!M11=""&gt;0),IF(($C$5*F17/'QLD Apr 2020'!AR11&lt;'QLD Apr 2020'!L11),(0),($C$5*F17/'QLD Apr 2020'!AR11-'QLD Apr 2020'!L11)*'QLD Apr 2020'!AD11/100)*'QLD Apr 2020'!AR11,0)))))</f>
        <v>0</v>
      </c>
      <c r="S17" s="203">
        <f t="shared" si="4"/>
        <v>3290.909090909091</v>
      </c>
      <c r="T17" s="220">
        <f t="shared" si="5"/>
        <v>3527.5286363636365</v>
      </c>
      <c r="U17" s="118">
        <f t="shared" si="6"/>
        <v>3880.2815000000005</v>
      </c>
      <c r="V17" s="119">
        <f>'QLD Apr 2020'!AT11</f>
        <v>0</v>
      </c>
      <c r="W17" s="119">
        <f>'QLD Apr 2020'!AU11</f>
        <v>0</v>
      </c>
      <c r="X17" s="119">
        <f>'QLD Apr 2020'!AV11</f>
        <v>0</v>
      </c>
      <c r="Y17" s="119">
        <f>'QLD Apr 2020'!AW11</f>
        <v>0</v>
      </c>
      <c r="Z17" s="225" t="str">
        <f t="shared" si="7"/>
        <v>No discount</v>
      </c>
      <c r="AA17" s="225" t="str">
        <f t="shared" si="8"/>
        <v>Exclusive</v>
      </c>
      <c r="AB17" s="220">
        <f t="shared" si="0"/>
        <v>3527.5286363636365</v>
      </c>
      <c r="AC17" s="220">
        <f t="shared" si="1"/>
        <v>3527.5286363636365</v>
      </c>
      <c r="AD17" s="196">
        <f t="shared" si="2"/>
        <v>3880.2815000000005</v>
      </c>
      <c r="AE17" s="196">
        <f t="shared" si="2"/>
        <v>3880.2815000000005</v>
      </c>
      <c r="AF17" s="274">
        <f>'QLD Apr 2020'!BF11</f>
        <v>0</v>
      </c>
      <c r="AG17" s="121" t="str">
        <f>'QLD Apr 2020'!BG11</f>
        <v>n</v>
      </c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</row>
    <row r="18" spans="1:148" ht="20" customHeight="1" x14ac:dyDescent="0.2">
      <c r="A18" s="345"/>
      <c r="B18" s="207" t="str">
        <f>'QLD Apr 2020'!F12</f>
        <v>Origin Energy</v>
      </c>
      <c r="C18" s="240" t="str">
        <f>'QLD Apr 2020'!G12</f>
        <v>Business Flexi</v>
      </c>
      <c r="D18" s="115">
        <f>365*'QLD Apr 2020'!H12/100</f>
        <v>239.43999999999997</v>
      </c>
      <c r="E18" s="216">
        <f>IF('QLD Apr 2020'!AQ12=3,0.5,IF('QLD Apr 2020'!AQ12=2,0.33,0))</f>
        <v>0.5</v>
      </c>
      <c r="F18" s="216">
        <f t="shared" si="3"/>
        <v>0.5</v>
      </c>
      <c r="G18" s="115">
        <f>IF('QLD Apr 2020'!K12="",($C$5*E18/'QLD Apr 2020'!AQ12*'QLD Apr 2020'!W12/100)*'QLD Apr 2020'!AQ12,IF($C$5*E18/'QLD Apr 2020'!AQ12&gt;='QLD Apr 2020'!L12,('QLD Apr 2020'!L12*'QLD Apr 2020'!W12/100)*'QLD Apr 2020'!AQ12,($C$5*E18/'QLD Apr 2020'!AQ12*'QLD Apr 2020'!W12/100)*'QLD Apr 2020'!AQ12))</f>
        <v>1420.363636363636</v>
      </c>
      <c r="H18" s="115">
        <f>IF(AND('QLD Apr 2020'!L12&gt;0,'QLD Apr 2020'!M12&gt;0),IF($C$5*E18/'QLD Apr 2020'!AQ12&lt;'QLD Apr 2020'!L12,0,IF(($C$5*E18/'QLD Apr 2020'!AQ12-'QLD Apr 2020'!L12)&lt;=('QLD Apr 2020'!M12+'QLD Apr 2020'!L12),((($C$5*E18/'QLD Apr 2020'!AQ12-'QLD Apr 2020'!L12)*'QLD Apr 2020'!X12/100))*'QLD Apr 2020'!AQ12,((('QLD Apr 2020'!M12)*'QLD Apr 2020'!X12/100)*'QLD Apr 2020'!AQ12))),0)</f>
        <v>509.09090909090912</v>
      </c>
      <c r="I18" s="115">
        <f>IF(AND('QLD Apr 2020'!M12&gt;0,'QLD Apr 2020'!N12&gt;0),IF($C$5*E18/'QLD Apr 2020'!AQ12&lt;('QLD Apr 2020'!L12+'QLD Apr 2020'!M12),0,IF(($C$5*E18/'QLD Apr 2020'!AQ12-'QLD Apr 2020'!L12+'QLD Apr 2020'!M12)&lt;=('QLD Apr 2020'!L12+'QLD Apr 2020'!M12+'QLD Apr 2020'!N12),((($C$5*E18/'QLD Apr 2020'!AQ12-('QLD Apr 2020'!L12+'QLD Apr 2020'!M12))*'QLD Apr 2020'!Y12/100))*'QLD Apr 2020'!AQ12,('QLD Apr 2020'!N12*'QLD Apr 2020'!Y12/100)*'QLD Apr 2020'!AQ12)),0)</f>
        <v>0</v>
      </c>
      <c r="J18" s="115">
        <f>IF(AND('QLD Apr 2020'!N12&gt;0,'QLD Apr 2020'!O12&gt;0),IF($C$5*E18/'QLD Apr 2020'!AQ12&lt;('QLD Apr 2020'!L12+'QLD Apr 2020'!M12+'QLD Apr 2020'!N12),0,IF(($C$5*E18/'QLD Apr 2020'!AQ12-'QLD Apr 2020'!L12+'QLD Apr 2020'!M12+'QLD Apr 2020'!N12)&lt;=('QLD Apr 2020'!L12+'QLD Apr 2020'!M12+'QLD Apr 2020'!N12+'QLD Apr 2020'!O12),(($C$5*E18/'QLD Apr 2020'!AQ12-('QLD Apr 2020'!L12+'QLD Apr 2020'!M12+'QLD Apr 2020'!N12))*'QLD Apr 2020'!Z12/100)*'QLD Apr 2020'!AQ12,('QLD Apr 2020'!O12*'QLD Apr 2020'!Z12/100)*'QLD Apr 2020'!AQ12)),0)</f>
        <v>0</v>
      </c>
      <c r="K18" s="115">
        <f>IF(AND('QLD Apr 2020'!O12&gt;0,'QLD Apr 2020'!P12&gt;0),IF($C$5*E18/'QLD Apr 2020'!AQ12&lt;('QLD Apr 2020'!L12+'QLD Apr 2020'!M12+'QLD Apr 2020'!N12+'QLD Apr 2020'!O12),0,IF(($C$5*E18/'QLD Apr 2020'!AQ12-'QLD Apr 2020'!L12+'QLD Apr 2020'!M12+'QLD Apr 2020'!N12+'QLD Apr 2020'!O12)&lt;=('QLD Apr 2020'!L12+'QLD Apr 2020'!M12+'QLD Apr 2020'!N12+'QLD Apr 2020'!O12+'QLD Apr 2020'!P12),(($C$5*E18/'QLD Apr 2020'!AQ12-('QLD Apr 2020'!L12+'QLD Apr 2020'!M12+'QLD Apr 2020'!N12+'QLD Apr 2020'!O12))*'QLD Apr 2020'!AA12/100)*'QLD Apr 2020'!AQ12,('QLD Apr 2020'!P12*'QLD Apr 2020'!AA12/100)*'QLD Apr 2020'!AQ12)),0)</f>
        <v>0</v>
      </c>
      <c r="L18" s="115">
        <f>IF(AND('QLD Apr 2020'!P12&gt;0,'QLD Apr 2020'!O12&gt;0),IF(($C$5*E18/'QLD Apr 2020'!AQ12&lt;SUM('QLD Apr 2020'!L12:P12)),(0),($C$5*E18/'QLD Apr 2020'!AQ12-SUM('QLD Apr 2020'!L12:P12))*'QLD Apr 2020'!AB12/100)* 'QLD Apr 2020'!AQ12,IF(AND('QLD Apr 2020'!O12&gt;0,'QLD Apr 2020'!P12=""),IF(($C$5*E18/'QLD Apr 2020'!AQ12&lt; SUM('QLD Apr 2020'!L12:O12)),(0),($C$5*E18/'QLD Apr 2020'!AQ12-SUM('QLD Apr 2020'!L12:O12))*'QLD Apr 2020'!AA12/100)* 'QLD Apr 2020'!AQ12,IF(AND('QLD Apr 2020'!N12&gt;0,'QLD Apr 2020'!O12=""),IF(($C$5*E18/'QLD Apr 2020'!AQ12&lt; SUM('QLD Apr 2020'!L12:N12)),(0),($C$5*E18/'QLD Apr 2020'!AQ12-SUM('QLD Apr 2020'!L12:N12))*'QLD Apr 2020'!Z12/100)* 'QLD Apr 2020'!AQ12,IF(AND('QLD Apr 2020'!M12&gt;0,'QLD Apr 2020'!N12=""),IF(($C$5*E18/'QLD Apr 2020'!AQ12&lt;'QLD Apr 2020'!M12+'QLD Apr 2020'!L12),(0),(($C$5*E18/'QLD Apr 2020'!AQ12-('QLD Apr 2020'!M12+'QLD Apr 2020'!L12))*'QLD Apr 2020'!Y12/100))*'QLD Apr 2020'!AQ12,IF(AND('QLD Apr 2020'!L12&gt;0,'QLD Apr 2020'!M12=""&gt;0),IF(($C$5*E18/'QLD Apr 2020'!AQ12&lt;'QLD Apr 2020'!L12),(0),($C$5*E18/'QLD Apr 2020'!AQ12-'QLD Apr 2020'!L12)*'QLD Apr 2020'!X12/100)*'QLD Apr 2020'!AQ12,0)))))</f>
        <v>0</v>
      </c>
      <c r="M18" s="115">
        <f>IF('QLD Apr 2020'!K12="",($C$5*F18/'QLD Apr 2020'!AR12*'QLD Apr 2020'!AC12/100)*'QLD Apr 2020'!AR12,IF($C$5*F18/'QLD Apr 2020'!AR12&gt;='QLD Apr 2020'!L12,('QLD Apr 2020'!L12*'QLD Apr 2020'!AC12/100)*'QLD Apr 2020'!AR12,($C$5*F18/'QLD Apr 2020'!AR12*'QLD Apr 2020'!AC12/100)*'QLD Apr 2020'!AR12))</f>
        <v>1420.363636363636</v>
      </c>
      <c r="N18" s="115">
        <f>IF(AND('QLD Apr 2020'!L12&gt;0,'QLD Apr 2020'!M12&gt;0),IF($C$5*F18/'QLD Apr 2020'!AR12&lt;'QLD Apr 2020'!L12,0,IF(($C$5*F18/'QLD Apr 2020'!AR12-'QLD Apr 2020'!L12)&lt;=('QLD Apr 2020'!M12+'QLD Apr 2020'!L12),((($C$5*F18/'QLD Apr 2020'!AR12-'QLD Apr 2020'!L12)*'QLD Apr 2020'!AD12/100))*'QLD Apr 2020'!AR12,((('QLD Apr 2020'!M12)*'QLD Apr 2020'!AD12/100)*'QLD Apr 2020'!AR12))),0)</f>
        <v>509.09090909090912</v>
      </c>
      <c r="O18" s="115">
        <f>IF(AND('QLD Apr 2020'!M12&gt;0,'QLD Apr 2020'!N12&gt;0),IF($C$5*F18/'QLD Apr 2020'!AR12&lt;('QLD Apr 2020'!L12+'QLD Apr 2020'!M12),0,IF(($C$5*F18/'QLD Apr 2020'!AR12-'QLD Apr 2020'!L12+'QLD Apr 2020'!M12)&lt;=('QLD Apr 2020'!L12+'QLD Apr 2020'!M12+'QLD Apr 2020'!N12),((($C$5*F18/'QLD Apr 2020'!AR12-('QLD Apr 2020'!L12+'QLD Apr 2020'!M12))*'QLD Apr 2020'!AE12/100))*'QLD Apr 2020'!AR12,('QLD Apr 2020'!N12*'QLD Apr 2020'!AE12/100)*'QLD Apr 2020'!AR12)),0)</f>
        <v>0</v>
      </c>
      <c r="P18" s="115">
        <f>IF(AND('QLD Apr 2020'!N12&gt;0,'QLD Apr 2020'!O12&gt;0),IF($C$5*F18/'QLD Apr 2020'!AR12&lt;('QLD Apr 2020'!L12+'QLD Apr 2020'!M12+'QLD Apr 2020'!N12),0,IF(($C$5*F18/'QLD Apr 2020'!AR12-'QLD Apr 2020'!L12+'QLD Apr 2020'!M12+'QLD Apr 2020'!N12)&lt;=('QLD Apr 2020'!L12+'QLD Apr 2020'!M12+'QLD Apr 2020'!N12+'QLD Apr 2020'!O12),(($C$5*F18/'QLD Apr 2020'!AR12-('QLD Apr 2020'!L12+'QLD Apr 2020'!M12+'QLD Apr 2020'!N12))*'QLD Apr 2020'!AF12/100)*'QLD Apr 2020'!AR12,('QLD Apr 2020'!O12*'QLD Apr 2020'!AF12/100)*'QLD Apr 2020'!AR12)),0)</f>
        <v>0</v>
      </c>
      <c r="Q18" s="115">
        <f>IF(AND('QLD Apr 2020'!P12&gt;0,'QLD Apr 2020'!P12&gt;0),IF($C$5*F18/'QLD Apr 2020'!AR12&lt;('QLD Apr 2020'!L12+'QLD Apr 2020'!M12+'QLD Apr 2020'!N12+'QLD Apr 2020'!O12),0,IF(($C$5*F18/'QLD Apr 2020'!AR12-'QLD Apr 2020'!L12+'QLD Apr 2020'!M12+'QLD Apr 2020'!N12+'QLD Apr 2020'!O12)&lt;=('QLD Apr 2020'!L12+'QLD Apr 2020'!M12+'QLD Apr 2020'!N12+'QLD Apr 2020'!O12+'QLD Apr 2020'!P12),(($C$5*F18/'QLD Apr 2020'!AR12-('QLD Apr 2020'!L12+'QLD Apr 2020'!M12+'QLD Apr 2020'!N12+'QLD Apr 2020'!O12))*'QLD Apr 2020'!AG12/100)*'QLD Apr 2020'!AR12,('QLD Apr 2020'!P12*'QLD Apr 2020'!AG12/100)*'QLD Apr 2020'!AR12)),0)</f>
        <v>0</v>
      </c>
      <c r="R18" s="115">
        <f>IF(AND('QLD Apr 2020'!P12&gt;0,'QLD Apr 2020'!O12&gt;0),IF(($C$5*F18/'QLD Apr 2020'!AR12&lt;SUM('QLD Apr 2020'!L12:P12)),(0),($C$5*F18/'QLD Apr 2020'!AR12-SUM('QLD Apr 2020'!L12:P12))*'QLD Apr 2020'!AB12/100)* 'QLD Apr 2020'!AR12,IF(AND('QLD Apr 2020'!O12&gt;0,'QLD Apr 2020'!P12=""),IF(($C$5*F18/'QLD Apr 2020'!AR12&lt; SUM('QLD Apr 2020'!L12:O12)),(0),($C$5*F18/'QLD Apr 2020'!AR12-SUM('QLD Apr 2020'!L12:O12))*'QLD Apr 2020'!AG12/100)* 'QLD Apr 2020'!AR12,IF(AND('QLD Apr 2020'!N12&gt;0,'QLD Apr 2020'!O12=""),IF(($C$5*F18/'QLD Apr 2020'!AR12&lt; SUM('QLD Apr 2020'!L12:N12)),(0),($C$5*F18/'QLD Apr 2020'!AR12-SUM('QLD Apr 2020'!L12:N12))*'QLD Apr 2020'!AF12/100)* 'QLD Apr 2020'!AR12,IF(AND('QLD Apr 2020'!M12&gt;0,'QLD Apr 2020'!N12=""),IF(($C$5*F18/'QLD Apr 2020'!AR12&lt;'QLD Apr 2020'!M12+'QLD Apr 2020'!L12),(0),(($C$5*F18/'QLD Apr 2020'!AR12-('QLD Apr 2020'!M12+'QLD Apr 2020'!L12))*'QLD Apr 2020'!AE12/100))*'QLD Apr 2020'!AR12,IF(AND('QLD Apr 2020'!L12&gt;0,'QLD Apr 2020'!M12=""&gt;0),IF(($C$5*F18/'QLD Apr 2020'!AR12&lt;'QLD Apr 2020'!L12),(0),($C$5*F18/'QLD Apr 2020'!AR12-'QLD Apr 2020'!L12)*'QLD Apr 2020'!AD12/100)*'QLD Apr 2020'!AR12,0)))))</f>
        <v>0</v>
      </c>
      <c r="S18" s="203">
        <f t="shared" si="4"/>
        <v>3858.9090909090901</v>
      </c>
      <c r="T18" s="220">
        <f t="shared" si="5"/>
        <v>4098.3490909090897</v>
      </c>
      <c r="U18" s="118">
        <f t="shared" si="6"/>
        <v>4508.1839999999993</v>
      </c>
      <c r="V18" s="119">
        <f>'QLD Apr 2020'!AT12</f>
        <v>0</v>
      </c>
      <c r="W18" s="119">
        <f>'QLD Apr 2020'!AU12</f>
        <v>8</v>
      </c>
      <c r="X18" s="119">
        <f>'QLD Apr 2020'!AV12</f>
        <v>0</v>
      </c>
      <c r="Y18" s="119">
        <f>'QLD Apr 2020'!AW12</f>
        <v>0</v>
      </c>
      <c r="Z18" s="225" t="str">
        <f t="shared" si="7"/>
        <v>Guaranteed off usage</v>
      </c>
      <c r="AA18" s="225" t="str">
        <f t="shared" si="8"/>
        <v>Inclusive</v>
      </c>
      <c r="AB18" s="220">
        <f t="shared" si="0"/>
        <v>3789.6363636363631</v>
      </c>
      <c r="AC18" s="220">
        <f t="shared" si="1"/>
        <v>3789.6363636363631</v>
      </c>
      <c r="AD18" s="196">
        <f t="shared" si="2"/>
        <v>4168.5999999999995</v>
      </c>
      <c r="AE18" s="196">
        <f t="shared" si="2"/>
        <v>4168.5999999999995</v>
      </c>
      <c r="AF18" s="274">
        <f>'QLD Apr 2020'!BF12</f>
        <v>12</v>
      </c>
      <c r="AG18" s="121" t="str">
        <f>'QLD Apr 2020'!BG12</f>
        <v>y</v>
      </c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</row>
    <row r="19" spans="1:148" ht="20" customHeight="1" thickBot="1" x14ac:dyDescent="0.25">
      <c r="A19" s="348"/>
      <c r="B19" s="210" t="str">
        <f>'QLD Apr 2020'!F13</f>
        <v>Covau</v>
      </c>
      <c r="C19" s="253" t="str">
        <f>'QLD Apr 2020'!G13</f>
        <v>Freedom</v>
      </c>
      <c r="D19" s="139">
        <f>365*'QLD Apr 2020'!H13/100</f>
        <v>255.5</v>
      </c>
      <c r="E19" s="218">
        <f>IF('QLD Apr 2020'!AQ13=3,0.5,IF('QLD Apr 2020'!AQ13=2,0.33,0))</f>
        <v>0.5</v>
      </c>
      <c r="F19" s="218">
        <f t="shared" ref="F19" si="29">1-E19</f>
        <v>0.5</v>
      </c>
      <c r="G19" s="139">
        <f>IF('QLD Apr 2020'!K13="",($C$5*E19/'QLD Apr 2020'!AQ13*'QLD Apr 2020'!W13/100)*'QLD Apr 2020'!AQ13,IF($C$5*E19/'QLD Apr 2020'!AQ13&gt;='QLD Apr 2020'!L13,('QLD Apr 2020'!L13*'QLD Apr 2020'!W13/100)*'QLD Apr 2020'!AQ13,($C$5*E19/'QLD Apr 2020'!AQ13*'QLD Apr 2020'!W13/100)*'QLD Apr 2020'!AQ13))</f>
        <v>1490.3999999999999</v>
      </c>
      <c r="H19" s="139">
        <f>IF(AND('QLD Apr 2020'!L13&gt;0,'QLD Apr 2020'!M13&gt;0),IF($C$5*E19/'QLD Apr 2020'!AQ13&lt;'QLD Apr 2020'!L13,0,IF(($C$5*E19/'QLD Apr 2020'!AQ13-'QLD Apr 2020'!L13)&lt;=('QLD Apr 2020'!M13+'QLD Apr 2020'!L13),((($C$5*E19/'QLD Apr 2020'!AQ13-'QLD Apr 2020'!L13)*'QLD Apr 2020'!X13/100))*'QLD Apr 2020'!AQ13,((('QLD Apr 2020'!M13)*'QLD Apr 2020'!X13/100)*'QLD Apr 2020'!AQ13))),0)</f>
        <v>537.60000000000014</v>
      </c>
      <c r="I19" s="139">
        <f>IF(AND('QLD Apr 2020'!M13&gt;0,'QLD Apr 2020'!N13&gt;0),IF($C$5*E19/'QLD Apr 2020'!AQ13&lt;('QLD Apr 2020'!L13+'QLD Apr 2020'!M13),0,IF(($C$5*E19/'QLD Apr 2020'!AQ13-'QLD Apr 2020'!L13+'QLD Apr 2020'!M13)&lt;=('QLD Apr 2020'!L13+'QLD Apr 2020'!M13+'QLD Apr 2020'!N13),((($C$5*E19/'QLD Apr 2020'!AQ13-('QLD Apr 2020'!L13+'QLD Apr 2020'!M13))*'QLD Apr 2020'!Y13/100))*'QLD Apr 2020'!AQ13,('QLD Apr 2020'!N13*'QLD Apr 2020'!Y13/100)*'QLD Apr 2020'!AQ13)),0)</f>
        <v>0</v>
      </c>
      <c r="J19" s="139">
        <f>IF(AND('QLD Apr 2020'!N13&gt;0,'QLD Apr 2020'!O13&gt;0),IF($C$5*E19/'QLD Apr 2020'!AQ13&lt;('QLD Apr 2020'!L13+'QLD Apr 2020'!M13+'QLD Apr 2020'!N13),0,IF(($C$5*E19/'QLD Apr 2020'!AQ13-'QLD Apr 2020'!L13+'QLD Apr 2020'!M13+'QLD Apr 2020'!N13)&lt;=('QLD Apr 2020'!L13+'QLD Apr 2020'!M13+'QLD Apr 2020'!N13+'QLD Apr 2020'!O13),(($C$5*E19/'QLD Apr 2020'!AQ13-('QLD Apr 2020'!L13+'QLD Apr 2020'!M13+'QLD Apr 2020'!N13))*'QLD Apr 2020'!Z13/100)*'QLD Apr 2020'!AQ13,('QLD Apr 2020'!O13*'QLD Apr 2020'!Z13/100)*'QLD Apr 2020'!AQ13)),0)</f>
        <v>0</v>
      </c>
      <c r="K19" s="139">
        <f>IF(AND('QLD Apr 2020'!O13&gt;0,'QLD Apr 2020'!P13&gt;0),IF($C$5*E19/'QLD Apr 2020'!AQ13&lt;('QLD Apr 2020'!L13+'QLD Apr 2020'!M13+'QLD Apr 2020'!N13+'QLD Apr 2020'!O13),0,IF(($C$5*E19/'QLD Apr 2020'!AQ13-'QLD Apr 2020'!L13+'QLD Apr 2020'!M13+'QLD Apr 2020'!N13+'QLD Apr 2020'!O13)&lt;=('QLD Apr 2020'!L13+'QLD Apr 2020'!M13+'QLD Apr 2020'!N13+'QLD Apr 2020'!O13+'QLD Apr 2020'!P13),(($C$5*E19/'QLD Apr 2020'!AQ13-('QLD Apr 2020'!L13+'QLD Apr 2020'!M13+'QLD Apr 2020'!N13+'QLD Apr 2020'!O13))*'QLD Apr 2020'!AA13/100)*'QLD Apr 2020'!AQ13,('QLD Apr 2020'!P13*'QLD Apr 2020'!AA13/100)*'QLD Apr 2020'!AQ13)),0)</f>
        <v>0</v>
      </c>
      <c r="L19" s="139">
        <f>IF(AND('QLD Apr 2020'!P13&gt;0,'QLD Apr 2020'!O13&gt;0),IF(($C$5*E19/'QLD Apr 2020'!AQ13&lt;SUM('QLD Apr 2020'!L13:P13)),(0),($C$5*E19/'QLD Apr 2020'!AQ13-SUM('QLD Apr 2020'!L13:P13))*'QLD Apr 2020'!AB13/100)* 'QLD Apr 2020'!AQ13,IF(AND('QLD Apr 2020'!O13&gt;0,'QLD Apr 2020'!P13=""),IF(($C$5*E19/'QLD Apr 2020'!AQ13&lt; SUM('QLD Apr 2020'!L13:O13)),(0),($C$5*E19/'QLD Apr 2020'!AQ13-SUM('QLD Apr 2020'!L13:O13))*'QLD Apr 2020'!AA13/100)* 'QLD Apr 2020'!AQ13,IF(AND('QLD Apr 2020'!N13&gt;0,'QLD Apr 2020'!O13=""),IF(($C$5*E19/'QLD Apr 2020'!AQ13&lt; SUM('QLD Apr 2020'!L13:N13)),(0),($C$5*E19/'QLD Apr 2020'!AQ13-SUM('QLD Apr 2020'!L13:N13))*'QLD Apr 2020'!Z13/100)* 'QLD Apr 2020'!AQ13,IF(AND('QLD Apr 2020'!M13&gt;0,'QLD Apr 2020'!N13=""),IF(($C$5*E19/'QLD Apr 2020'!AQ13&lt;'QLD Apr 2020'!M13+'QLD Apr 2020'!L13),(0),(($C$5*E19/'QLD Apr 2020'!AQ13-('QLD Apr 2020'!M13+'QLD Apr 2020'!L13))*'QLD Apr 2020'!Y13/100))*'QLD Apr 2020'!AQ13,IF(AND('QLD Apr 2020'!L13&gt;0,'QLD Apr 2020'!M13=""&gt;0),IF(($C$5*E19/'QLD Apr 2020'!AQ13&lt;'QLD Apr 2020'!L13),(0),($C$5*E19/'QLD Apr 2020'!AQ13-'QLD Apr 2020'!L13)*'QLD Apr 2020'!X13/100)*'QLD Apr 2020'!AQ13,0)))))</f>
        <v>0</v>
      </c>
      <c r="M19" s="139">
        <f>IF('QLD Apr 2020'!K13="",($C$5*F19/'QLD Apr 2020'!AR13*'QLD Apr 2020'!AC13/100)*'QLD Apr 2020'!AR13,IF($C$5*F19/'QLD Apr 2020'!AR13&gt;='QLD Apr 2020'!L13,('QLD Apr 2020'!L13*'QLD Apr 2020'!AC13/100)*'QLD Apr 2020'!AR13,($C$5*F19/'QLD Apr 2020'!AR13*'QLD Apr 2020'!AC13/100)*'QLD Apr 2020'!AR13))</f>
        <v>1490.3999999999999</v>
      </c>
      <c r="N19" s="139">
        <f>IF(AND('QLD Apr 2020'!L13&gt;0,'QLD Apr 2020'!M13&gt;0),IF($C$5*F19/'QLD Apr 2020'!AR13&lt;'QLD Apr 2020'!L13,0,IF(($C$5*F19/'QLD Apr 2020'!AR13-'QLD Apr 2020'!L13)&lt;=('QLD Apr 2020'!M13+'QLD Apr 2020'!L13),((($C$5*F19/'QLD Apr 2020'!AR13-'QLD Apr 2020'!L13)*'QLD Apr 2020'!AD13/100))*'QLD Apr 2020'!AR13,((('QLD Apr 2020'!M13)*'QLD Apr 2020'!AD13/100)*'QLD Apr 2020'!AR13))),0)</f>
        <v>537.60000000000014</v>
      </c>
      <c r="O19" s="139">
        <f>IF(AND('QLD Apr 2020'!M13&gt;0,'QLD Apr 2020'!N13&gt;0),IF($C$5*F19/'QLD Apr 2020'!AR13&lt;('QLD Apr 2020'!L13+'QLD Apr 2020'!M13),0,IF(($C$5*F19/'QLD Apr 2020'!AR13-'QLD Apr 2020'!L13+'QLD Apr 2020'!M13)&lt;=('QLD Apr 2020'!L13+'QLD Apr 2020'!M13+'QLD Apr 2020'!N13),((($C$5*F19/'QLD Apr 2020'!AR13-('QLD Apr 2020'!L13+'QLD Apr 2020'!M13))*'QLD Apr 2020'!AE13/100))*'QLD Apr 2020'!AR13,('QLD Apr 2020'!N13*'QLD Apr 2020'!AE13/100)*'QLD Apr 2020'!AR13)),0)</f>
        <v>0</v>
      </c>
      <c r="P19" s="139">
        <f>IF(AND('QLD Apr 2020'!N13&gt;0,'QLD Apr 2020'!O13&gt;0),IF($C$5*F19/'QLD Apr 2020'!AR13&lt;('QLD Apr 2020'!L13+'QLD Apr 2020'!M13+'QLD Apr 2020'!N13),0,IF(($C$5*F19/'QLD Apr 2020'!AR13-'QLD Apr 2020'!L13+'QLD Apr 2020'!M13+'QLD Apr 2020'!N13)&lt;=('QLD Apr 2020'!L13+'QLD Apr 2020'!M13+'QLD Apr 2020'!N13+'QLD Apr 2020'!O13),(($C$5*F19/'QLD Apr 2020'!AR13-('QLD Apr 2020'!L13+'QLD Apr 2020'!M13+'QLD Apr 2020'!N13))*'QLD Apr 2020'!AF13/100)*'QLD Apr 2020'!AR13,('QLD Apr 2020'!O13*'QLD Apr 2020'!AF13/100)*'QLD Apr 2020'!AR13)),0)</f>
        <v>0</v>
      </c>
      <c r="Q19" s="139">
        <f>IF(AND('QLD Apr 2020'!P13&gt;0,'QLD Apr 2020'!P13&gt;0),IF($C$5*F19/'QLD Apr 2020'!AR13&lt;('QLD Apr 2020'!L13+'QLD Apr 2020'!M13+'QLD Apr 2020'!N13+'QLD Apr 2020'!O13),0,IF(($C$5*F19/'QLD Apr 2020'!AR13-'QLD Apr 2020'!L13+'QLD Apr 2020'!M13+'QLD Apr 2020'!N13+'QLD Apr 2020'!O13)&lt;=('QLD Apr 2020'!L13+'QLD Apr 2020'!M13+'QLD Apr 2020'!N13+'QLD Apr 2020'!O13+'QLD Apr 2020'!P13),(($C$5*F19/'QLD Apr 2020'!AR13-('QLD Apr 2020'!L13+'QLD Apr 2020'!M13+'QLD Apr 2020'!N13+'QLD Apr 2020'!O13))*'QLD Apr 2020'!AG13/100)*'QLD Apr 2020'!AR13,('QLD Apr 2020'!P13*'QLD Apr 2020'!AG13/100)*'QLD Apr 2020'!AR13)),0)</f>
        <v>0</v>
      </c>
      <c r="R19" s="139">
        <f>IF(AND('QLD Apr 2020'!P13&gt;0,'QLD Apr 2020'!O13&gt;0),IF(($C$5*F19/'QLD Apr 2020'!AR13&lt;SUM('QLD Apr 2020'!L13:P13)),(0),($C$5*F19/'QLD Apr 2020'!AR13-SUM('QLD Apr 2020'!L13:P13))*'QLD Apr 2020'!AB13/100)* 'QLD Apr 2020'!AR13,IF(AND('QLD Apr 2020'!O13&gt;0,'QLD Apr 2020'!P13=""),IF(($C$5*F19/'QLD Apr 2020'!AR13&lt; SUM('QLD Apr 2020'!L13:O13)),(0),($C$5*F19/'QLD Apr 2020'!AR13-SUM('QLD Apr 2020'!L13:O13))*'QLD Apr 2020'!AG13/100)* 'QLD Apr 2020'!AR13,IF(AND('QLD Apr 2020'!N13&gt;0,'QLD Apr 2020'!O13=""),IF(($C$5*F19/'QLD Apr 2020'!AR13&lt; SUM('QLD Apr 2020'!L13:N13)),(0),($C$5*F19/'QLD Apr 2020'!AR13-SUM('QLD Apr 2020'!L13:N13))*'QLD Apr 2020'!AF13/100)* 'QLD Apr 2020'!AR13,IF(AND('QLD Apr 2020'!M13&gt;0,'QLD Apr 2020'!N13=""),IF(($C$5*F19/'QLD Apr 2020'!AR13&lt;'QLD Apr 2020'!M13+'QLD Apr 2020'!L13),(0),(($C$5*F19/'QLD Apr 2020'!AR13-('QLD Apr 2020'!M13+'QLD Apr 2020'!L13))*'QLD Apr 2020'!AE13/100))*'QLD Apr 2020'!AR13,IF(AND('QLD Apr 2020'!L13&gt;0,'QLD Apr 2020'!M13=""&gt;0),IF(($C$5*F19/'QLD Apr 2020'!AR13&lt;'QLD Apr 2020'!L13),(0),($C$5*F19/'QLD Apr 2020'!AR13-'QLD Apr 2020'!L13)*'QLD Apr 2020'!AD13/100)*'QLD Apr 2020'!AR13,0)))))</f>
        <v>0</v>
      </c>
      <c r="S19" s="206">
        <f t="shared" ref="S19" si="30">SUM(G19:R19)</f>
        <v>4056</v>
      </c>
      <c r="T19" s="222">
        <f t="shared" ref="T19" si="31">S19+D19</f>
        <v>4311.5</v>
      </c>
      <c r="U19" s="142">
        <f t="shared" ref="U19" si="32">T19*1.1</f>
        <v>4742.6500000000005</v>
      </c>
      <c r="V19" s="143">
        <f>'QLD Apr 2020'!AT13</f>
        <v>0</v>
      </c>
      <c r="W19" s="143">
        <f>'QLD Apr 2020'!AU13</f>
        <v>15</v>
      </c>
      <c r="X19" s="143">
        <f>'QLD Apr 2020'!AV13</f>
        <v>0</v>
      </c>
      <c r="Y19" s="143">
        <f>'QLD Apr 2020'!AW13</f>
        <v>0</v>
      </c>
      <c r="Z19" s="227" t="str">
        <f t="shared" ref="Z19" si="33">IF(SUM(V19:Y19)=0,"No discount",IF(V19&gt;0,"Guaranteed off bill",IF(W19&gt;0,"Guaranteed off usage",IF(X19&gt;0,"Pay-on-time off bill","Pay-on-time off usage"))))</f>
        <v>Guaranteed off usage</v>
      </c>
      <c r="AA19" s="227" t="str">
        <f t="shared" ref="AA19" si="34">IF(OR(B19="Origin Energy",B19="Red Energy",B19="Powershop"),"Inclusive","Exclusive")</f>
        <v>Exclusive</v>
      </c>
      <c r="AB19" s="222">
        <f t="shared" ref="AB19" si="35">IF(AND(Z19="Guaranteed off bill",AA19="Inclusive"),((T19*1.1)-((T19*1.1)*V19/100))/1.1,IF(AND(Z19="Guaranteed off usage",AA19="Inclusive"),((T19*1.1)-((S19*1.1)*W19/100))/1.1,IF(AND(Z19="Guaranteed off bill",AA19="Exclusive"),T19-(T19*V19/100),IF(AND(Z19="Guaranteed off usage",AA19="Exclusive"),T19-(S19*W19/100),IF(AA19="Inclusive",((T19*1.1))/1.1,T19)))))</f>
        <v>3703.1</v>
      </c>
      <c r="AC19" s="222">
        <f t="shared" ref="AC19" si="36">IF(AND(Z19="Pay-on-time off bill",AA19="Inclusive"),((AB19*1.1)-((AB19*1.1)*X19/100))/1.1,IF(AND(Z19="Pay-on-time off usage",AA19="Inclusive"),((AB19*1.1)-((S19*1.1)*Y19/100))/1.1,IF(AND(Z19="Pay-on-time off bill",AA19="Exclusive"),AB19-(AB19*X19/100),IF(AND(Z19="Pay-on-time off usage",AA19="Exclusive"),AB19-(S19*Y19/100),IF(AA19="Inclusive",((AB19*1.1))/1.1,AB19)))))</f>
        <v>3703.1</v>
      </c>
      <c r="AD19" s="199">
        <f t="shared" ref="AD19" si="37">AB19*1.1</f>
        <v>4073.4100000000003</v>
      </c>
      <c r="AE19" s="199">
        <f t="shared" ref="AE19" si="38">AC19*1.1</f>
        <v>4073.4100000000003</v>
      </c>
      <c r="AF19" s="276">
        <f>'QLD Apr 2020'!BF13</f>
        <v>0</v>
      </c>
      <c r="AG19" s="145" t="str">
        <f>'QLD Apr 2020'!BG13</f>
        <v>n</v>
      </c>
    </row>
  </sheetData>
  <sheetProtection algorithmName="SHA-512" hashValue="0cqhHMZfqqHkqWntIFmGhw4vfpF+nSB7paiDW9MKV2dd782NGN4Qi2zwPrOZVG6RPinr4++1f2u7k6a4dYoCPA==" saltValue="bNcqj5YoqXGyE837aIFJMA==" spinCount="100000" sheet="1" objects="1" scenarios="1"/>
  <mergeCells count="3">
    <mergeCell ref="A8:A11"/>
    <mergeCell ref="A12:A15"/>
    <mergeCell ref="A17:A19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8591-1101-F344-B91D-FB47E4D883E3}">
  <sheetPr codeName="Sheet2">
    <tabColor theme="4" tint="0.39997558519241921"/>
  </sheetPr>
  <dimension ref="A1:ER17"/>
  <sheetViews>
    <sheetView topLeftCell="D1" zoomScaleNormal="100" workbookViewId="0">
      <selection activeCell="W25" sqref="W25"/>
    </sheetView>
  </sheetViews>
  <sheetFormatPr baseColWidth="10" defaultRowHeight="15" x14ac:dyDescent="0.2"/>
  <cols>
    <col min="1" max="1" width="23.1640625" style="154" customWidth="1"/>
    <col min="2" max="2" width="13" style="154" customWidth="1"/>
    <col min="3" max="3" width="22.1640625" style="154" customWidth="1"/>
    <col min="4" max="4" width="14.1640625" style="154" customWidth="1"/>
    <col min="5" max="6" width="14.1640625" style="192" hidden="1" customWidth="1"/>
    <col min="7" max="18" width="14.1640625" style="154" customWidth="1"/>
    <col min="19" max="20" width="14.1640625" style="154" hidden="1" customWidth="1"/>
    <col min="21" max="25" width="14.1640625" style="154" customWidth="1"/>
    <col min="26" max="29" width="14.1640625" style="154" hidden="1" customWidth="1"/>
    <col min="30" max="43" width="14.1640625" style="154" customWidth="1"/>
    <col min="44" max="148" width="12.5" style="154" customWidth="1"/>
    <col min="149" max="16384" width="10.83203125" style="154"/>
  </cols>
  <sheetData>
    <row r="1" spans="1:148" x14ac:dyDescent="0.2">
      <c r="A1" s="153" t="s">
        <v>38</v>
      </c>
      <c r="B1" s="153"/>
      <c r="C1" s="153"/>
      <c r="D1" s="153"/>
      <c r="E1" s="188"/>
      <c r="F1" s="188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53"/>
      <c r="BP1" s="153"/>
      <c r="BQ1" s="153"/>
      <c r="BR1" s="153"/>
      <c r="BS1" s="153"/>
      <c r="BT1" s="153"/>
      <c r="BU1" s="153"/>
      <c r="BV1" s="153"/>
      <c r="BW1" s="153"/>
      <c r="BX1" s="153"/>
      <c r="BY1" s="153"/>
      <c r="BZ1" s="153"/>
      <c r="CA1" s="153"/>
      <c r="CB1" s="153"/>
      <c r="CC1" s="153"/>
      <c r="CD1" s="153"/>
      <c r="CE1" s="153"/>
      <c r="CF1" s="153"/>
      <c r="CG1" s="153"/>
      <c r="CH1" s="153"/>
      <c r="CI1" s="153"/>
      <c r="CJ1" s="153"/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  <c r="DB1" s="153"/>
      <c r="DC1" s="153"/>
      <c r="DD1" s="153"/>
      <c r="DE1" s="153"/>
      <c r="DF1" s="153"/>
      <c r="DG1" s="153"/>
      <c r="DH1" s="153"/>
      <c r="DI1" s="153"/>
      <c r="DJ1" s="153"/>
      <c r="DK1" s="153"/>
      <c r="DL1" s="153"/>
      <c r="DM1" s="153"/>
      <c r="DN1" s="153"/>
      <c r="DO1" s="153"/>
      <c r="DP1" s="153"/>
      <c r="DQ1" s="153"/>
      <c r="DR1" s="153"/>
      <c r="DS1" s="153"/>
      <c r="DT1" s="153"/>
      <c r="DU1" s="153"/>
      <c r="DV1" s="153"/>
      <c r="DW1" s="153"/>
      <c r="DX1" s="153"/>
      <c r="DY1" s="153"/>
      <c r="DZ1" s="153"/>
      <c r="EA1" s="153"/>
      <c r="EB1" s="153"/>
      <c r="EC1" s="153"/>
      <c r="ED1" s="153"/>
      <c r="EE1" s="153"/>
      <c r="EF1" s="153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</row>
    <row r="2" spans="1:148" x14ac:dyDescent="0.2">
      <c r="A2" s="155" t="s">
        <v>72</v>
      </c>
      <c r="B2" s="153"/>
      <c r="C2" s="153"/>
      <c r="D2" s="153"/>
      <c r="E2" s="188"/>
      <c r="F2" s="188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</row>
    <row r="3" spans="1:148" ht="16" thickBot="1" x14ac:dyDescent="0.25">
      <c r="A3" s="153"/>
      <c r="B3" s="156"/>
      <c r="C3" s="153"/>
      <c r="D3" s="153"/>
      <c r="E3" s="188"/>
      <c r="F3" s="188"/>
      <c r="G3" s="153"/>
      <c r="H3" s="153"/>
      <c r="I3" s="153"/>
      <c r="J3" s="156"/>
      <c r="K3" s="157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</row>
    <row r="4" spans="1:1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  <c r="BU5" s="153"/>
      <c r="BV5" s="153"/>
      <c r="BW5" s="153"/>
      <c r="BX5" s="153"/>
      <c r="BY5" s="153"/>
      <c r="BZ5" s="153"/>
      <c r="CA5" s="153"/>
      <c r="CB5" s="153"/>
      <c r="CC5" s="153"/>
      <c r="CD5" s="153"/>
      <c r="CE5" s="153"/>
      <c r="CF5" s="153"/>
      <c r="CG5" s="153"/>
      <c r="CH5" s="153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  <c r="EL5" s="153"/>
      <c r="EM5" s="153"/>
      <c r="EN5" s="153"/>
      <c r="EO5" s="153"/>
      <c r="EP5" s="153"/>
      <c r="EQ5" s="153"/>
      <c r="ER5" s="153"/>
    </row>
    <row r="6" spans="1:148" x14ac:dyDescent="0.2">
      <c r="A6" s="33"/>
      <c r="B6" s="74"/>
      <c r="C6" s="74"/>
      <c r="D6" s="74"/>
      <c r="E6" s="191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3"/>
      <c r="CP6" s="153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3"/>
      <c r="DF6" s="153"/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3"/>
      <c r="ED6" s="153"/>
      <c r="EE6" s="153"/>
      <c r="EF6" s="153"/>
      <c r="EG6" s="153"/>
      <c r="EH6" s="153"/>
      <c r="EI6" s="153"/>
      <c r="EJ6" s="153"/>
      <c r="EK6" s="153"/>
      <c r="EL6" s="153"/>
      <c r="EM6" s="153"/>
      <c r="EN6" s="153"/>
      <c r="EO6" s="153"/>
      <c r="EP6" s="153"/>
      <c r="EQ6" s="153"/>
      <c r="ER6" s="153"/>
    </row>
    <row r="7" spans="1:148" ht="76" x14ac:dyDescent="0.2">
      <c r="A7" s="214" t="s">
        <v>41</v>
      </c>
      <c r="B7" s="107" t="s">
        <v>96</v>
      </c>
      <c r="C7" s="107" t="s">
        <v>97</v>
      </c>
      <c r="D7" s="108" t="s">
        <v>8</v>
      </c>
      <c r="E7" s="231" t="s">
        <v>179</v>
      </c>
      <c r="F7" s="231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5" t="s">
        <v>181</v>
      </c>
      <c r="T7" s="219" t="s">
        <v>182</v>
      </c>
      <c r="U7" s="109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3" t="s">
        <v>184</v>
      </c>
      <c r="AA7" s="223" t="s">
        <v>185</v>
      </c>
      <c r="AB7" s="224" t="s">
        <v>69</v>
      </c>
      <c r="AC7" s="224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3"/>
      <c r="BU7" s="153"/>
      <c r="BV7" s="153"/>
      <c r="BW7" s="153"/>
      <c r="BX7" s="153"/>
      <c r="BY7" s="153"/>
      <c r="BZ7" s="153"/>
      <c r="CA7" s="153"/>
      <c r="CB7" s="153"/>
      <c r="CC7" s="153"/>
      <c r="CD7" s="153"/>
      <c r="CE7" s="153"/>
      <c r="CF7" s="153"/>
      <c r="CG7" s="153"/>
      <c r="CH7" s="153"/>
      <c r="CI7" s="153"/>
      <c r="CJ7" s="153"/>
      <c r="CK7" s="153"/>
      <c r="CL7" s="153"/>
      <c r="CM7" s="153"/>
      <c r="CN7" s="153"/>
      <c r="CO7" s="153"/>
      <c r="CP7" s="153"/>
      <c r="CQ7" s="153"/>
      <c r="CR7" s="153"/>
      <c r="CS7" s="153"/>
      <c r="CT7" s="153"/>
      <c r="CU7" s="153"/>
      <c r="CV7" s="153"/>
      <c r="CW7" s="153"/>
      <c r="CX7" s="153"/>
      <c r="CY7" s="153"/>
      <c r="CZ7" s="153"/>
      <c r="DA7" s="153"/>
      <c r="DB7" s="153"/>
      <c r="DC7" s="153"/>
      <c r="DD7" s="153"/>
      <c r="DE7" s="153"/>
      <c r="DF7" s="153"/>
      <c r="DG7" s="153"/>
      <c r="DH7" s="153"/>
      <c r="DI7" s="153"/>
      <c r="DJ7" s="153"/>
      <c r="DK7" s="153"/>
      <c r="DL7" s="153"/>
      <c r="DM7" s="153"/>
      <c r="DN7" s="153"/>
      <c r="DO7" s="153"/>
      <c r="DP7" s="153"/>
      <c r="DQ7" s="153"/>
      <c r="DR7" s="153"/>
      <c r="DS7" s="153"/>
      <c r="DT7" s="153"/>
      <c r="DU7" s="153"/>
      <c r="DV7" s="153"/>
      <c r="DW7" s="153"/>
      <c r="DX7" s="153"/>
      <c r="DY7" s="153"/>
      <c r="DZ7" s="153"/>
      <c r="EA7" s="153"/>
      <c r="EB7" s="153"/>
      <c r="EC7" s="153"/>
      <c r="ED7" s="153"/>
      <c r="EE7" s="153"/>
      <c r="EF7" s="153"/>
      <c r="EG7" s="153"/>
      <c r="EH7" s="153"/>
      <c r="EI7" s="153"/>
      <c r="EJ7" s="153"/>
      <c r="EK7" s="153"/>
      <c r="EL7" s="153"/>
      <c r="EM7" s="153"/>
      <c r="EN7" s="153"/>
      <c r="EO7" s="153"/>
      <c r="EP7" s="153"/>
      <c r="EQ7" s="153"/>
      <c r="ER7" s="153"/>
    </row>
    <row r="8" spans="1:148" ht="20" customHeight="1" x14ac:dyDescent="0.2">
      <c r="A8" s="345" t="str">
        <f>'QLD Oct 2019'!D2</f>
        <v>APT Brisbane South</v>
      </c>
      <c r="B8" s="207" t="str">
        <f>'QLD Oct 2019'!F2</f>
        <v>AGL</v>
      </c>
      <c r="C8" s="207" t="str">
        <f>'QLD Oct 2019'!G2</f>
        <v>Business Essential Saver</v>
      </c>
      <c r="D8" s="115">
        <f>365*'QLD Oct 2019'!H2/100</f>
        <v>423.96409090909088</v>
      </c>
      <c r="E8" s="216">
        <f>IF('QLD Oct 2019'!AQ2=3,0.5,IF('QLD Oct 2019'!AQ2=2,0.33,0))</f>
        <v>0.5</v>
      </c>
      <c r="F8" s="216">
        <f>1-E8</f>
        <v>0.5</v>
      </c>
      <c r="G8" s="115">
        <f>IF('QLD Oct 2019'!K2="",($C$5*E8/'QLD Oct 2019'!AQ2*'QLD Oct 2019'!W2/100)*'QLD Oct 2019'!AQ2,IF($C$5*E8/'QLD Oct 2019'!AQ2&gt;='QLD Oct 2019'!L2,('QLD Oct 2019'!L2*'QLD Oct 2019'!W2/100)*'QLD Oct 2019'!AQ2,($C$5*E8/'QLD Oct 2019'!AQ2*'QLD Oct 2019'!W2/100)*'QLD Oct 2019'!AQ2))</f>
        <v>1200</v>
      </c>
      <c r="H8" s="115">
        <f>IF(AND('QLD Oct 2019'!L2&gt;0,'QLD Oct 2019'!M2&gt;0),IF($C$5*E8/'QLD Oct 2019'!AQ2&lt;'QLD Oct 2019'!L2,0,IF(($C$5*E8/'QLD Oct 2019'!AQ2-'QLD Oct 2019'!L2)&lt;=('QLD Oct 2019'!M2+'QLD Oct 2019'!L2),((($C$5*E8/'QLD Oct 2019'!AQ2-'QLD Oct 2019'!L2)*'QLD Oct 2019'!X2/100))*'QLD Oct 2019'!AQ2,((('QLD Oct 2019'!M2)*'QLD Oct 2019'!X2/100)*'QLD Oct 2019'!AQ2))),0)</f>
        <v>0</v>
      </c>
      <c r="I8" s="115">
        <f>IF(AND('QLD Oct 2019'!M2&gt;0,'QLD Oct 2019'!N2&gt;0),IF($C$5*E8/'QLD Oct 2019'!AQ2&lt;('QLD Oct 2019'!L2+'QLD Oct 2019'!M2),0,IF(($C$5*E8/'QLD Oct 2019'!AQ2-'QLD Oct 2019'!L2+'QLD Oct 2019'!M2)&lt;=('QLD Oct 2019'!L2+'QLD Oct 2019'!M2+'QLD Oct 2019'!N2),((($C$5*E8/'QLD Oct 2019'!AQ2-('QLD Oct 2019'!L2+'QLD Oct 2019'!M2))*'QLD Oct 2019'!Y2/100))*'QLD Oct 2019'!AQ2,('QLD Oct 2019'!N2*'QLD Oct 2019'!Y2/100)*'QLD Oct 2019'!AQ2)),0)</f>
        <v>0</v>
      </c>
      <c r="J8" s="115">
        <f>IF(AND('QLD Oct 2019'!N2&gt;0,'QLD Oct 2019'!O2&gt;0),IF($C$5*E8/'QLD Oct 2019'!AQ2&lt;('QLD Oct 2019'!L2+'QLD Oct 2019'!M2+'QLD Oct 2019'!N2),0,IF(($C$5*E8/'QLD Oct 2019'!AQ2-'QLD Oct 2019'!L2+'QLD Oct 2019'!M2+'QLD Oct 2019'!N2)&lt;=('QLD Oct 2019'!L2+'QLD Oct 2019'!M2+'QLD Oct 2019'!N2+'QLD Oct 2019'!O2),(($C$5*E8/'QLD Oct 2019'!AQ2-('QLD Oct 2019'!L2+'QLD Oct 2019'!M2+'QLD Oct 2019'!N2))*'QLD Oct 2019'!Z2/100)*'QLD Oct 2019'!AQ2,('QLD Oct 2019'!O2*'QLD Oct 2019'!Z2/100)*'QLD Oct 2019'!AQ2)),0)</f>
        <v>0</v>
      </c>
      <c r="K8" s="115">
        <f>IF(AND('QLD Oct 2019'!O2&gt;0,'QLD Oct 2019'!P2&gt;0),IF($C$5*E8/'QLD Oct 2019'!AQ2&lt;('QLD Oct 2019'!L2+'QLD Oct 2019'!M2+'QLD Oct 2019'!N2+'QLD Oct 2019'!O2),0,IF(($C$5*E8/'QLD Oct 2019'!AQ2-'QLD Oct 2019'!L2+'QLD Oct 2019'!M2+'QLD Oct 2019'!N2+'QLD Oct 2019'!O2)&lt;=('QLD Oct 2019'!L2+'QLD Oct 2019'!M2+'QLD Oct 2019'!N2+'QLD Oct 2019'!O2+'QLD Oct 2019'!P2),(($C$5*E8/'QLD Oct 2019'!AQ2-('QLD Oct 2019'!L2+'QLD Oct 2019'!M2+'QLD Oct 2019'!N2+'QLD Oct 2019'!O2))*'QLD Oct 2019'!AA2/100)*'QLD Oct 2019'!AQ2,('QLD Oct 2019'!P2*'QLD Oct 2019'!AA2/100)*'QLD Oct 2019'!AQ2)),0)</f>
        <v>0</v>
      </c>
      <c r="L8" s="115">
        <f>IF(AND('QLD Oct 2019'!P2&gt;0,'QLD Oct 2019'!O2&gt;0),IF(($C$5*E8/'QLD Oct 2019'!AQ2&lt;SUM('QLD Oct 2019'!L2:P2)),(0),($C$5*E8/'QLD Oct 2019'!AQ2-SUM('QLD Oct 2019'!L2:P2))*'QLD Oct 2019'!AB2/100)* 'QLD Oct 2019'!AQ2,IF(AND('QLD Oct 2019'!O2&gt;0,'QLD Oct 2019'!P2=""),IF(($C$5*E8/'QLD Oct 2019'!AQ2&lt; SUM('QLD Oct 2019'!L2:O2)),(0),($C$5*E8/'QLD Oct 2019'!AQ2-SUM('QLD Oct 2019'!L2:O2))*'QLD Oct 2019'!AA2/100)* 'QLD Oct 2019'!AQ2,IF(AND('QLD Oct 2019'!N2&gt;0,'QLD Oct 2019'!O2=""),IF(($C$5*E8/'QLD Oct 2019'!AQ2&lt; SUM('QLD Oct 2019'!L2:N2)),(0),($C$5*E8/'QLD Oct 2019'!AQ2-SUM('QLD Oct 2019'!L2:N2))*'QLD Oct 2019'!Z2/100)* 'QLD Oct 2019'!AQ2,IF(AND('QLD Oct 2019'!M2&gt;0,'QLD Oct 2019'!N2=""),IF(($C$5*E8/'QLD Oct 2019'!AQ2&lt;'QLD Oct 2019'!M2+'QLD Oct 2019'!L2),(0),(($C$5*E8/'QLD Oct 2019'!AQ2-('QLD Oct 2019'!M2+'QLD Oct 2019'!L2))*'QLD Oct 2019'!Y2/100))*'QLD Oct 2019'!AQ2,IF(AND('QLD Oct 2019'!L2&gt;0,'QLD Oct 2019'!M2=""&gt;0),IF(($C$5*E8/'QLD Oct 2019'!AQ2&lt;'QLD Oct 2019'!L2),(0),($C$5*E8/'QLD Oct 2019'!AQ2-'QLD Oct 2019'!L2)*'QLD Oct 2019'!X2/100)*'QLD Oct 2019'!AQ2,0)))))</f>
        <v>0</v>
      </c>
      <c r="M8" s="115">
        <f>IF('QLD Oct 2019'!K2="",($C$5*F8/'QLD Oct 2019'!AR2*'QLD Oct 2019'!AC2/100)*'QLD Oct 2019'!AR2,IF($C$5*F8/'QLD Oct 2019'!AR2&gt;='QLD Oct 2019'!L2,('QLD Oct 2019'!L2*'QLD Oct 2019'!AC2/100)*'QLD Oct 2019'!AR2,($C$5*F8/'QLD Oct 2019'!AR2*'QLD Oct 2019'!AC2/100)*'QLD Oct 2019'!AR2))</f>
        <v>1200</v>
      </c>
      <c r="N8" s="115">
        <f>IF(AND('QLD Oct 2019'!L2&gt;0,'QLD Oct 2019'!M2&gt;0),IF($C$5*F8/'QLD Oct 2019'!AR2&lt;'QLD Oct 2019'!L2,0,IF(($C$5*F8/'QLD Oct 2019'!AR2-'QLD Oct 2019'!L2)&lt;=('QLD Oct 2019'!M2+'QLD Oct 2019'!L2),((($C$5*F8/'QLD Oct 2019'!AR2-'QLD Oct 2019'!L2)*'QLD Oct 2019'!AD2/100))*'QLD Oct 2019'!AR2,((('QLD Oct 2019'!M2)*'QLD Oct 2019'!AD2/100)*'QLD Oct 2019'!AR2))),0)</f>
        <v>0</v>
      </c>
      <c r="O8" s="115">
        <f>IF(AND('QLD Oct 2019'!M2&gt;0,'QLD Oct 2019'!N2&gt;0),IF($C$5*F8/'QLD Oct 2019'!AR2&lt;('QLD Oct 2019'!L2+'QLD Oct 2019'!M2),0,IF(($C$5*F8/'QLD Oct 2019'!AR2-'QLD Oct 2019'!L2+'QLD Oct 2019'!M2)&lt;=('QLD Oct 2019'!L2+'QLD Oct 2019'!M2+'QLD Oct 2019'!N2),((($C$5*F8/'QLD Oct 2019'!AR2-('QLD Oct 2019'!L2+'QLD Oct 2019'!M2))*'QLD Oct 2019'!AE2/100))*'QLD Oct 2019'!AR2,('QLD Oct 2019'!N2*'QLD Oct 2019'!AE2/100)*'QLD Oct 2019'!AR2)),0)</f>
        <v>0</v>
      </c>
      <c r="P8" s="115">
        <f>IF(AND('QLD Oct 2019'!N2&gt;0,'QLD Oct 2019'!O2&gt;0),IF($C$5*F8/'QLD Oct 2019'!AR2&lt;('QLD Oct 2019'!L2+'QLD Oct 2019'!M2+'QLD Oct 2019'!N2),0,IF(($C$5*F8/'QLD Oct 2019'!AR2-'QLD Oct 2019'!L2+'QLD Oct 2019'!M2+'QLD Oct 2019'!N2)&lt;=('QLD Oct 2019'!L2+'QLD Oct 2019'!M2+'QLD Oct 2019'!N2+'QLD Oct 2019'!O2),(($C$5*F8/'QLD Oct 2019'!AR2-('QLD Oct 2019'!L2+'QLD Oct 2019'!M2+'QLD Oct 2019'!N2))*'QLD Oct 2019'!AF2/100)*'QLD Oct 2019'!AR2,('QLD Oct 2019'!O2*'QLD Oct 2019'!AF2/100)*'QLD Oct 2019'!AR2)),0)</f>
        <v>0</v>
      </c>
      <c r="Q8" s="115">
        <f>IF(AND('QLD Oct 2019'!P2&gt;0,'QLD Oct 2019'!P2&gt;0),IF($C$5*F8/'QLD Oct 2019'!AR2&lt;('QLD Oct 2019'!L2+'QLD Oct 2019'!M2+'QLD Oct 2019'!N2+'QLD Oct 2019'!O2),0,IF(($C$5*F8/'QLD Oct 2019'!AR2-'QLD Oct 2019'!L2+'QLD Oct 2019'!M2+'QLD Oct 2019'!N2+'QLD Oct 2019'!O2)&lt;=('QLD Oct 2019'!L2+'QLD Oct 2019'!M2+'QLD Oct 2019'!N2+'QLD Oct 2019'!O2+'QLD Oct 2019'!P2),(($C$5*F8/'QLD Oct 2019'!AR2-('QLD Oct 2019'!L2+'QLD Oct 2019'!M2+'QLD Oct 2019'!N2+'QLD Oct 2019'!O2))*'QLD Oct 2019'!AG2/100)*'QLD Oct 2019'!AR2,('QLD Oct 2019'!P2*'QLD Oct 2019'!AG2/100)*'QLD Oct 2019'!AR2)),0)</f>
        <v>0</v>
      </c>
      <c r="R8" s="115">
        <f>IF(AND('QLD Oct 2019'!P2&gt;0,'QLD Oct 2019'!O2&gt;0),IF(($C$5*F8/'QLD Oct 2019'!AR2&lt;SUM('QLD Oct 2019'!L2:P2)),(0),($C$5*F8/'QLD Oct 2019'!AR2-SUM('QLD Oct 2019'!L2:P2))*'QLD Oct 2019'!AB2/100)* 'QLD Oct 2019'!AR2,IF(AND('QLD Oct 2019'!O2&gt;0,'QLD Oct 2019'!P2=""),IF(($C$5*F8/'QLD Oct 2019'!AR2&lt; SUM('QLD Oct 2019'!L2:O2)),(0),($C$5*F8/'QLD Oct 2019'!AR2-SUM('QLD Oct 2019'!L2:O2))*'QLD Oct 2019'!AG2/100)* 'QLD Oct 2019'!AR2,IF(AND('QLD Oct 2019'!N2&gt;0,'QLD Oct 2019'!O2=""),IF(($C$5*F8/'QLD Oct 2019'!AR2&lt; SUM('QLD Oct 2019'!L2:N2)),(0),($C$5*F8/'QLD Oct 2019'!AR2-SUM('QLD Oct 2019'!L2:N2))*'QLD Oct 2019'!AF2/100)* 'QLD Oct 2019'!AR2,IF(AND('QLD Oct 2019'!M2&gt;0,'QLD Oct 2019'!N2=""),IF(($C$5*F8/'QLD Oct 2019'!AR2&lt;'QLD Oct 2019'!M2+'QLD Oct 2019'!L2),(0),(($C$5*F8/'QLD Oct 2019'!AR2-('QLD Oct 2019'!M2+'QLD Oct 2019'!L2))*'QLD Oct 2019'!AE2/100))*'QLD Oct 2019'!AR2,IF(AND('QLD Oct 2019'!L2&gt;0,'QLD Oct 2019'!M2=""&gt;0),IF(($C$5*F8/'QLD Oct 2019'!AR2&lt;'QLD Oct 2019'!L2),(0),($C$5*F8/'QLD Oct 2019'!AR2-'QLD Oct 2019'!L2)*'QLD Oct 2019'!AD2/100)*'QLD Oct 2019'!AR2,0)))))</f>
        <v>0</v>
      </c>
      <c r="S8" s="193">
        <f>SUM(G8:R8)</f>
        <v>2400</v>
      </c>
      <c r="T8" s="220">
        <f>S8+D8</f>
        <v>2823.9640909090908</v>
      </c>
      <c r="U8" s="118">
        <f>T8*1.1</f>
        <v>3106.3605000000002</v>
      </c>
      <c r="V8" s="119">
        <f>'QLD Oct 2019'!AT2</f>
        <v>0</v>
      </c>
      <c r="W8" s="119">
        <f>'QLD Oct 2019'!AU2</f>
        <v>0</v>
      </c>
      <c r="X8" s="119">
        <f>'QLD Oct 2019'!AV2</f>
        <v>0</v>
      </c>
      <c r="Y8" s="119">
        <f>'QLD Oct 2019'!AW2</f>
        <v>0</v>
      </c>
      <c r="Z8" s="225" t="str">
        <f>IF(SUM(V8:Y8)=0,"No discount",IF(V8&gt;0,"Guaranteed off bill",IF(W8&gt;0,"Guaranteed off usage",IF(X8&gt;0,"Pay-on-time off bill","Pay-on-time off usage"))))</f>
        <v>No discount</v>
      </c>
      <c r="AA8" s="225" t="str">
        <f>IF(OR(B8="Origin Energy",B8="Red Energy",B8="Powershop"),"Inclusive","Exclusive")</f>
        <v>Exclusive</v>
      </c>
      <c r="AB8" s="195">
        <f t="shared" ref="AB8:AB16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2823.9640909090908</v>
      </c>
      <c r="AC8" s="195">
        <f t="shared" ref="AC8:AC16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2823.9640909090908</v>
      </c>
      <c r="AD8" s="196">
        <f t="shared" ref="AD8:AE16" si="2">AB8*1.1</f>
        <v>3106.3605000000002</v>
      </c>
      <c r="AE8" s="196">
        <f t="shared" si="2"/>
        <v>3106.3605000000002</v>
      </c>
      <c r="AF8" s="120">
        <f>'QLD Oct 2019'!BF2</f>
        <v>0</v>
      </c>
      <c r="AG8" s="121" t="str">
        <f>'QLD Oct 2019'!BG2</f>
        <v>n</v>
      </c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  <c r="EO8" s="153"/>
      <c r="EP8" s="153"/>
      <c r="EQ8" s="153"/>
      <c r="ER8" s="153"/>
    </row>
    <row r="9" spans="1:148" ht="20" customHeight="1" x14ac:dyDescent="0.2">
      <c r="A9" s="349"/>
      <c r="B9" s="207" t="str">
        <f>'QLD Oct 2019'!F3</f>
        <v>Origin Energy</v>
      </c>
      <c r="C9" s="207" t="str">
        <f>'QLD Oct 2019'!G3</f>
        <v>Business Flexi</v>
      </c>
      <c r="D9" s="115">
        <f>365*'QLD Oct 2019'!H3/100</f>
        <v>386.66772727272723</v>
      </c>
      <c r="E9" s="216">
        <f>IF('QLD Oct 2019'!AQ3=3,0.5,IF('QLD Oct 2019'!AQ3=2,0.33,0))</f>
        <v>0.5</v>
      </c>
      <c r="F9" s="216">
        <f t="shared" ref="F9:F16" si="3">1-E9</f>
        <v>0.5</v>
      </c>
      <c r="G9" s="115">
        <f>IF('QLD Oct 2019'!K3="",($C$5*E9/'QLD Oct 2019'!AQ3*'QLD Oct 2019'!W3/100)*'QLD Oct 2019'!AQ3,IF($C$5*E9/'QLD Oct 2019'!AQ3&gt;='QLD Oct 2019'!L3,('QLD Oct 2019'!L3*'QLD Oct 2019'!W3/100)*'QLD Oct 2019'!AQ3,($C$5*E9/'QLD Oct 2019'!AQ3*'QLD Oct 2019'!W3/100)*'QLD Oct 2019'!AQ3))</f>
        <v>1431.8181818181818</v>
      </c>
      <c r="H9" s="115">
        <f>IF(AND('QLD Oct 2019'!L3&gt;0,'QLD Oct 2019'!M3&gt;0),IF($C$5*E9/'QLD Oct 2019'!AQ3&lt;'QLD Oct 2019'!L3,0,IF(($C$5*E9/'QLD Oct 2019'!AQ3-'QLD Oct 2019'!L3)&lt;=('QLD Oct 2019'!M3+'QLD Oct 2019'!L3),((($C$5*E9/'QLD Oct 2019'!AQ3-'QLD Oct 2019'!L3)*'QLD Oct 2019'!X3/100))*'QLD Oct 2019'!AQ3,((('QLD Oct 2019'!M3)*'QLD Oct 2019'!X3/100)*'QLD Oct 2019'!AQ3))),0)</f>
        <v>0</v>
      </c>
      <c r="I9" s="115">
        <f>IF(AND('QLD Oct 2019'!M3&gt;0,'QLD Oct 2019'!N3&gt;0),IF($C$5*E9/'QLD Oct 2019'!AQ3&lt;('QLD Oct 2019'!L3+'QLD Oct 2019'!M3),0,IF(($C$5*E9/'QLD Oct 2019'!AQ3-'QLD Oct 2019'!L3+'QLD Oct 2019'!M3)&lt;=('QLD Oct 2019'!L3+'QLD Oct 2019'!M3+'QLD Oct 2019'!N3),((($C$5*E9/'QLD Oct 2019'!AQ3-('QLD Oct 2019'!L3+'QLD Oct 2019'!M3))*'QLD Oct 2019'!Y3/100))*'QLD Oct 2019'!AQ3,('QLD Oct 2019'!N3*'QLD Oct 2019'!Y3/100)*'QLD Oct 2019'!AQ3)),0)</f>
        <v>0</v>
      </c>
      <c r="J9" s="115">
        <f>IF(AND('QLD Oct 2019'!N3&gt;0,'QLD Oct 2019'!O3&gt;0),IF($C$5*E9/'QLD Oct 2019'!AQ3&lt;('QLD Oct 2019'!L3+'QLD Oct 2019'!M3+'QLD Oct 2019'!N3),0,IF(($C$5*E9/'QLD Oct 2019'!AQ3-'QLD Oct 2019'!L3+'QLD Oct 2019'!M3+'QLD Oct 2019'!N3)&lt;=('QLD Oct 2019'!L3+'QLD Oct 2019'!M3+'QLD Oct 2019'!N3+'QLD Oct 2019'!O3),(($C$5*E9/'QLD Oct 2019'!AQ3-('QLD Oct 2019'!L3+'QLD Oct 2019'!M3+'QLD Oct 2019'!N3))*'QLD Oct 2019'!Z3/100)*'QLD Oct 2019'!AQ3,('QLD Oct 2019'!O3*'QLD Oct 2019'!Z3/100)*'QLD Oct 2019'!AQ3)),0)</f>
        <v>0</v>
      </c>
      <c r="K9" s="115">
        <f>IF(AND('QLD Oct 2019'!O3&gt;0,'QLD Oct 2019'!P3&gt;0),IF($C$5*E9/'QLD Oct 2019'!AQ3&lt;('QLD Oct 2019'!L3+'QLD Oct 2019'!M3+'QLD Oct 2019'!N3+'QLD Oct 2019'!O3),0,IF(($C$5*E9/'QLD Oct 2019'!AQ3-'QLD Oct 2019'!L3+'QLD Oct 2019'!M3+'QLD Oct 2019'!N3+'QLD Oct 2019'!O3)&lt;=('QLD Oct 2019'!L3+'QLD Oct 2019'!M3+'QLD Oct 2019'!N3+'QLD Oct 2019'!O3+'QLD Oct 2019'!P3),(($C$5*E9/'QLD Oct 2019'!AQ3-('QLD Oct 2019'!L3+'QLD Oct 2019'!M3+'QLD Oct 2019'!N3+'QLD Oct 2019'!O3))*'QLD Oct 2019'!AA3/100)*'QLD Oct 2019'!AQ3,('QLD Oct 2019'!P3*'QLD Oct 2019'!AA3/100)*'QLD Oct 2019'!AQ3)),0)</f>
        <v>0</v>
      </c>
      <c r="L9" s="115">
        <f>IF(AND('QLD Oct 2019'!P3&gt;0,'QLD Oct 2019'!O3&gt;0),IF(($C$5*E9/'QLD Oct 2019'!AQ3&lt;SUM('QLD Oct 2019'!L3:P3)),(0),($C$5*E9/'QLD Oct 2019'!AQ3-SUM('QLD Oct 2019'!L3:P3))*'QLD Oct 2019'!AB3/100)* 'QLD Oct 2019'!AQ3,IF(AND('QLD Oct 2019'!O3&gt;0,'QLD Oct 2019'!P3=""),IF(($C$5*E9/'QLD Oct 2019'!AQ3&lt; SUM('QLD Oct 2019'!L3:O3)),(0),($C$5*E9/'QLD Oct 2019'!AQ3-SUM('QLD Oct 2019'!L3:O3))*'QLD Oct 2019'!AA3/100)* 'QLD Oct 2019'!AQ3,IF(AND('QLD Oct 2019'!N3&gt;0,'QLD Oct 2019'!O3=""),IF(($C$5*E9/'QLD Oct 2019'!AQ3&lt; SUM('QLD Oct 2019'!L3:N3)),(0),($C$5*E9/'QLD Oct 2019'!AQ3-SUM('QLD Oct 2019'!L3:N3))*'QLD Oct 2019'!Z3/100)* 'QLD Oct 2019'!AQ3,IF(AND('QLD Oct 2019'!M3&gt;0,'QLD Oct 2019'!N3=""),IF(($C$5*E9/'QLD Oct 2019'!AQ3&lt;'QLD Oct 2019'!M3+'QLD Oct 2019'!L3),(0),(($C$5*E9/'QLD Oct 2019'!AQ3-('QLD Oct 2019'!M3+'QLD Oct 2019'!L3))*'QLD Oct 2019'!Y3/100))*'QLD Oct 2019'!AQ3,IF(AND('QLD Oct 2019'!L3&gt;0,'QLD Oct 2019'!M3=""&gt;0),IF(($C$5*E9/'QLD Oct 2019'!AQ3&lt;'QLD Oct 2019'!L3),(0),($C$5*E9/'QLD Oct 2019'!AQ3-'QLD Oct 2019'!L3)*'QLD Oct 2019'!X3/100)*'QLD Oct 2019'!AQ3,0)))))</f>
        <v>0</v>
      </c>
      <c r="M9" s="115">
        <f>IF('QLD Oct 2019'!K3="",($C$5*F9/'QLD Oct 2019'!AR3*'QLD Oct 2019'!AC3/100)*'QLD Oct 2019'!AR3,IF($C$5*F9/'QLD Oct 2019'!AR3&gt;='QLD Oct 2019'!L3,('QLD Oct 2019'!L3*'QLD Oct 2019'!AC3/100)*'QLD Oct 2019'!AR3,($C$5*F9/'QLD Oct 2019'!AR3*'QLD Oct 2019'!AC3/100)*'QLD Oct 2019'!AR3))</f>
        <v>1431.8181818181818</v>
      </c>
      <c r="N9" s="115">
        <f>IF(AND('QLD Oct 2019'!L3&gt;0,'QLD Oct 2019'!M3&gt;0),IF($C$5*F9/'QLD Oct 2019'!AR3&lt;'QLD Oct 2019'!L3,0,IF(($C$5*F9/'QLD Oct 2019'!AR3-'QLD Oct 2019'!L3)&lt;=('QLD Oct 2019'!M3+'QLD Oct 2019'!L3),((($C$5*F9/'QLD Oct 2019'!AR3-'QLD Oct 2019'!L3)*'QLD Oct 2019'!AD3/100))*'QLD Oct 2019'!AR3,((('QLD Oct 2019'!M3)*'QLD Oct 2019'!AD3/100)*'QLD Oct 2019'!AR3))),0)</f>
        <v>0</v>
      </c>
      <c r="O9" s="115">
        <f>IF(AND('QLD Oct 2019'!M3&gt;0,'QLD Oct 2019'!N3&gt;0),IF($C$5*F9/'QLD Oct 2019'!AR3&lt;('QLD Oct 2019'!L3+'QLD Oct 2019'!M3),0,IF(($C$5*F9/'QLD Oct 2019'!AR3-'QLD Oct 2019'!L3+'QLD Oct 2019'!M3)&lt;=('QLD Oct 2019'!L3+'QLD Oct 2019'!M3+'QLD Oct 2019'!N3),((($C$5*F9/'QLD Oct 2019'!AR3-('QLD Oct 2019'!L3+'QLD Oct 2019'!M3))*'QLD Oct 2019'!AE3/100))*'QLD Oct 2019'!AR3,('QLD Oct 2019'!N3*'QLD Oct 2019'!AE3/100)*'QLD Oct 2019'!AR3)),0)</f>
        <v>0</v>
      </c>
      <c r="P9" s="115">
        <f>IF(AND('QLD Oct 2019'!N3&gt;0,'QLD Oct 2019'!O3&gt;0),IF($C$5*F9/'QLD Oct 2019'!AR3&lt;('QLD Oct 2019'!L3+'QLD Oct 2019'!M3+'QLD Oct 2019'!N3),0,IF(($C$5*F9/'QLD Oct 2019'!AR3-'QLD Oct 2019'!L3+'QLD Oct 2019'!M3+'QLD Oct 2019'!N3)&lt;=('QLD Oct 2019'!L3+'QLD Oct 2019'!M3+'QLD Oct 2019'!N3+'QLD Oct 2019'!O3),(($C$5*F9/'QLD Oct 2019'!AR3-('QLD Oct 2019'!L3+'QLD Oct 2019'!M3+'QLD Oct 2019'!N3))*'QLD Oct 2019'!AF3/100)*'QLD Oct 2019'!AR3,('QLD Oct 2019'!O3*'QLD Oct 2019'!AF3/100)*'QLD Oct 2019'!AR3)),0)</f>
        <v>0</v>
      </c>
      <c r="Q9" s="115">
        <f>IF(AND('QLD Oct 2019'!P3&gt;0,'QLD Oct 2019'!P3&gt;0),IF($C$5*F9/'QLD Oct 2019'!AR3&lt;('QLD Oct 2019'!L3+'QLD Oct 2019'!M3+'QLD Oct 2019'!N3+'QLD Oct 2019'!O3),0,IF(($C$5*F9/'QLD Oct 2019'!AR3-'QLD Oct 2019'!L3+'QLD Oct 2019'!M3+'QLD Oct 2019'!N3+'QLD Oct 2019'!O3)&lt;=('QLD Oct 2019'!L3+'QLD Oct 2019'!M3+'QLD Oct 2019'!N3+'QLD Oct 2019'!O3+'QLD Oct 2019'!P3),(($C$5*F9/'QLD Oct 2019'!AR3-('QLD Oct 2019'!L3+'QLD Oct 2019'!M3+'QLD Oct 2019'!N3+'QLD Oct 2019'!O3))*'QLD Oct 2019'!AG3/100)*'QLD Oct 2019'!AR3,('QLD Oct 2019'!P3*'QLD Oct 2019'!AG3/100)*'QLD Oct 2019'!AR3)),0)</f>
        <v>0</v>
      </c>
      <c r="R9" s="115">
        <f>IF(AND('QLD Oct 2019'!P3&gt;0,'QLD Oct 2019'!O3&gt;0),IF(($C$5*F9/'QLD Oct 2019'!AR3&lt;SUM('QLD Oct 2019'!L3:P3)),(0),($C$5*F9/'QLD Oct 2019'!AR3-SUM('QLD Oct 2019'!L3:P3))*'QLD Oct 2019'!AB3/100)* 'QLD Oct 2019'!AR3,IF(AND('QLD Oct 2019'!O3&gt;0,'QLD Oct 2019'!P3=""),IF(($C$5*F9/'QLD Oct 2019'!AR3&lt; SUM('QLD Oct 2019'!L3:O3)),(0),($C$5*F9/'QLD Oct 2019'!AR3-SUM('QLD Oct 2019'!L3:O3))*'QLD Oct 2019'!AG3/100)* 'QLD Oct 2019'!AR3,IF(AND('QLD Oct 2019'!N3&gt;0,'QLD Oct 2019'!O3=""),IF(($C$5*F9/'QLD Oct 2019'!AR3&lt; SUM('QLD Oct 2019'!L3:N3)),(0),($C$5*F9/'QLD Oct 2019'!AR3-SUM('QLD Oct 2019'!L3:N3))*'QLD Oct 2019'!AF3/100)* 'QLD Oct 2019'!AR3,IF(AND('QLD Oct 2019'!M3&gt;0,'QLD Oct 2019'!N3=""),IF(($C$5*F9/'QLD Oct 2019'!AR3&lt;'QLD Oct 2019'!M3+'QLD Oct 2019'!L3),(0),(($C$5*F9/'QLD Oct 2019'!AR3-('QLD Oct 2019'!M3+'QLD Oct 2019'!L3))*'QLD Oct 2019'!AE3/100))*'QLD Oct 2019'!AR3,IF(AND('QLD Oct 2019'!L3&gt;0,'QLD Oct 2019'!M3=""&gt;0),IF(($C$5*F9/'QLD Oct 2019'!AR3&lt;'QLD Oct 2019'!L3),(0),($C$5*F9/'QLD Oct 2019'!AR3-'QLD Oct 2019'!L3)*'QLD Oct 2019'!AD3/100)*'QLD Oct 2019'!AR3,0)))))</f>
        <v>0</v>
      </c>
      <c r="S9" s="193">
        <f t="shared" ref="S9:S16" si="4">SUM(G9:R9)</f>
        <v>2863.6363636363635</v>
      </c>
      <c r="T9" s="220">
        <f t="shared" ref="T9:T16" si="5">S9+D9</f>
        <v>3250.3040909090905</v>
      </c>
      <c r="U9" s="118">
        <f t="shared" ref="U9:U16" si="6">T9*1.1</f>
        <v>3575.3344999999999</v>
      </c>
      <c r="V9" s="119">
        <f>'QLD Oct 2019'!AT3</f>
        <v>6</v>
      </c>
      <c r="W9" s="119">
        <f>'QLD Oct 2019'!AU3</f>
        <v>0</v>
      </c>
      <c r="X9" s="119">
        <f>'QLD Oct 2019'!AV3</f>
        <v>0</v>
      </c>
      <c r="Y9" s="119">
        <f>'QLD Oct 2019'!AW3</f>
        <v>0</v>
      </c>
      <c r="Z9" s="225" t="str">
        <f t="shared" ref="Z9:Z11" si="7">IF(SUM(V9:Y9)=0,"No discount",IF(V9&gt;0,"Guaranteed off bill",IF(W9&gt;0,"Guaranteed off usage",IF(X9&gt;0,"Pay-on-time off bill","Pay-on-time off usage"))))</f>
        <v>Guaranteed off bill</v>
      </c>
      <c r="AA9" s="225" t="str">
        <f t="shared" ref="AA9:AA11" si="8">IF(OR(B9="Origin Energy",B9="Red Energy",B9="Powershop"),"Inclusive","Exclusive")</f>
        <v>Inclusive</v>
      </c>
      <c r="AB9" s="195">
        <f t="shared" si="0"/>
        <v>3055.2858454545453</v>
      </c>
      <c r="AC9" s="195">
        <f t="shared" si="1"/>
        <v>3055.2858454545453</v>
      </c>
      <c r="AD9" s="196">
        <f t="shared" si="2"/>
        <v>3360.8144299999999</v>
      </c>
      <c r="AE9" s="196">
        <f t="shared" si="2"/>
        <v>3360.8144299999999</v>
      </c>
      <c r="AF9" s="120">
        <f>'QLD Oct 2019'!BF3</f>
        <v>12</v>
      </c>
      <c r="AG9" s="121" t="str">
        <f>'QLD Oct 2019'!BG3</f>
        <v>y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3"/>
      <c r="BN9" s="153"/>
      <c r="BO9" s="153"/>
      <c r="BP9" s="153"/>
      <c r="BQ9" s="153"/>
      <c r="BR9" s="153"/>
      <c r="BS9" s="153"/>
      <c r="BT9" s="153"/>
      <c r="BU9" s="153"/>
      <c r="BV9" s="153"/>
      <c r="BW9" s="153"/>
      <c r="BX9" s="153"/>
      <c r="BY9" s="153"/>
      <c r="BZ9" s="153"/>
      <c r="CA9" s="153"/>
      <c r="CB9" s="153"/>
      <c r="CC9" s="153"/>
      <c r="CD9" s="153"/>
      <c r="CE9" s="153"/>
      <c r="CF9" s="153"/>
      <c r="CG9" s="153"/>
      <c r="CH9" s="153"/>
      <c r="CI9" s="153"/>
      <c r="CJ9" s="153"/>
      <c r="CK9" s="153"/>
      <c r="CL9" s="153"/>
      <c r="CM9" s="153"/>
      <c r="CN9" s="153"/>
      <c r="CO9" s="153"/>
      <c r="CP9" s="153"/>
      <c r="CQ9" s="153"/>
      <c r="CR9" s="153"/>
      <c r="CS9" s="153"/>
      <c r="CT9" s="153"/>
      <c r="CU9" s="153"/>
      <c r="CV9" s="153"/>
      <c r="CW9" s="153"/>
      <c r="CX9" s="153"/>
      <c r="CY9" s="153"/>
      <c r="CZ9" s="153"/>
      <c r="DA9" s="153"/>
      <c r="DB9" s="153"/>
      <c r="DC9" s="153"/>
      <c r="DD9" s="153"/>
      <c r="DE9" s="153"/>
      <c r="DF9" s="153"/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3"/>
      <c r="DV9" s="153"/>
      <c r="DW9" s="153"/>
      <c r="DX9" s="153"/>
      <c r="DY9" s="153"/>
      <c r="DZ9" s="153"/>
      <c r="EA9" s="153"/>
      <c r="EB9" s="153"/>
      <c r="EC9" s="153"/>
      <c r="ED9" s="153"/>
      <c r="EE9" s="153"/>
      <c r="EF9" s="153"/>
      <c r="EG9" s="153"/>
      <c r="EH9" s="153"/>
      <c r="EI9" s="153"/>
      <c r="EJ9" s="153"/>
      <c r="EK9" s="153"/>
      <c r="EL9" s="153"/>
      <c r="EM9" s="153"/>
      <c r="EN9" s="153"/>
      <c r="EO9" s="153"/>
      <c r="EP9" s="153"/>
      <c r="EQ9" s="153"/>
      <c r="ER9" s="153"/>
    </row>
    <row r="10" spans="1:148" s="161" customFormat="1" ht="20" customHeight="1" thickBot="1" x14ac:dyDescent="0.25">
      <c r="A10" s="350"/>
      <c r="B10" s="208" t="str">
        <f>'QLD Oct 2019'!F4</f>
        <v>Red Energy</v>
      </c>
      <c r="C10" s="208" t="str">
        <f>'QLD Oct 2019'!G4</f>
        <v>Business Saver</v>
      </c>
      <c r="D10" s="123">
        <f>365*'QLD Oct 2019'!H4/100</f>
        <v>419.74999999999994</v>
      </c>
      <c r="E10" s="217">
        <f>IF('QLD Oct 2019'!AQ4=3,0.5,IF('QLD Oct 2019'!AQ4=2,0.33,0))</f>
        <v>0.5</v>
      </c>
      <c r="F10" s="217">
        <f t="shared" si="3"/>
        <v>0.5</v>
      </c>
      <c r="G10" s="123">
        <f>IF('QLD Oct 2019'!K4="",($C$5*E10/'QLD Oct 2019'!AQ4*'QLD Oct 2019'!W4/100)*'QLD Oct 2019'!AQ4,IF($C$5*E10/'QLD Oct 2019'!AQ4&gt;='QLD Oct 2019'!L4,('QLD Oct 2019'!L4*'QLD Oct 2019'!W4/100)*'QLD Oct 2019'!AQ4,($C$5*E10/'QLD Oct 2019'!AQ4*'QLD Oct 2019'!W4/100)*'QLD Oct 2019'!AQ4))</f>
        <v>1277.2727272727273</v>
      </c>
      <c r="H10" s="123">
        <f>IF(AND('QLD Oct 2019'!L4&gt;0,'QLD Oct 2019'!M4&gt;0),IF($C$5*E10/'QLD Oct 2019'!AQ4&lt;'QLD Oct 2019'!L4,0,IF(($C$5*E10/'QLD Oct 2019'!AQ4-'QLD Oct 2019'!L4)&lt;=('QLD Oct 2019'!M4+'QLD Oct 2019'!L4),((($C$5*E10/'QLD Oct 2019'!AQ4-'QLD Oct 2019'!L4)*'QLD Oct 2019'!X4/100))*'QLD Oct 2019'!AQ4,((('QLD Oct 2019'!M4)*'QLD Oct 2019'!X4/100)*'QLD Oct 2019'!AQ4))),0)</f>
        <v>0</v>
      </c>
      <c r="I10" s="123">
        <f>IF(AND('QLD Oct 2019'!M4&gt;0,'QLD Oct 2019'!N4&gt;0),IF($C$5*E10/'QLD Oct 2019'!AQ4&lt;('QLD Oct 2019'!L4+'QLD Oct 2019'!M4),0,IF(($C$5*E10/'QLD Oct 2019'!AQ4-'QLD Oct 2019'!L4+'QLD Oct 2019'!M4)&lt;=('QLD Oct 2019'!L4+'QLD Oct 2019'!M4+'QLD Oct 2019'!N4),((($C$5*E10/'QLD Oct 2019'!AQ4-('QLD Oct 2019'!L4+'QLD Oct 2019'!M4))*'QLD Oct 2019'!Y4/100))*'QLD Oct 2019'!AQ4,('QLD Oct 2019'!N4*'QLD Oct 2019'!Y4/100)*'QLD Oct 2019'!AQ4)),0)</f>
        <v>0</v>
      </c>
      <c r="J10" s="123">
        <f>IF(AND('QLD Oct 2019'!N4&gt;0,'QLD Oct 2019'!O4&gt;0),IF($C$5*E10/'QLD Oct 2019'!AQ4&lt;('QLD Oct 2019'!L4+'QLD Oct 2019'!M4+'QLD Oct 2019'!N4),0,IF(($C$5*E10/'QLD Oct 2019'!AQ4-'QLD Oct 2019'!L4+'QLD Oct 2019'!M4+'QLD Oct 2019'!N4)&lt;=('QLD Oct 2019'!L4+'QLD Oct 2019'!M4+'QLD Oct 2019'!N4+'QLD Oct 2019'!O4),(($C$5*E10/'QLD Oct 2019'!AQ4-('QLD Oct 2019'!L4+'QLD Oct 2019'!M4+'QLD Oct 2019'!N4))*'QLD Oct 2019'!Z4/100)*'QLD Oct 2019'!AQ4,('QLD Oct 2019'!O4*'QLD Oct 2019'!Z4/100)*'QLD Oct 2019'!AQ4)),0)</f>
        <v>0</v>
      </c>
      <c r="K10" s="123">
        <f>IF(AND('QLD Oct 2019'!O4&gt;0,'QLD Oct 2019'!P4&gt;0),IF($C$5*E10/'QLD Oct 2019'!AQ4&lt;('QLD Oct 2019'!L4+'QLD Oct 2019'!M4+'QLD Oct 2019'!N4+'QLD Oct 2019'!O4),0,IF(($C$5*E10/'QLD Oct 2019'!AQ4-'QLD Oct 2019'!L4+'QLD Oct 2019'!M4+'QLD Oct 2019'!N4+'QLD Oct 2019'!O4)&lt;=('QLD Oct 2019'!L4+'QLD Oct 2019'!M4+'QLD Oct 2019'!N4+'QLD Oct 2019'!O4+'QLD Oct 2019'!P4),(($C$5*E10/'QLD Oct 2019'!AQ4-('QLD Oct 2019'!L4+'QLD Oct 2019'!M4+'QLD Oct 2019'!N4+'QLD Oct 2019'!O4))*'QLD Oct 2019'!AA4/100)*'QLD Oct 2019'!AQ4,('QLD Oct 2019'!P4*'QLD Oct 2019'!AA4/100)*'QLD Oct 2019'!AQ4)),0)</f>
        <v>0</v>
      </c>
      <c r="L10" s="123">
        <f>IF(AND('QLD Oct 2019'!P4&gt;0,'QLD Oct 2019'!O4&gt;0),IF(($C$5*E10/'QLD Oct 2019'!AQ4&lt;SUM('QLD Oct 2019'!L4:P4)),(0),($C$5*E10/'QLD Oct 2019'!AQ4-SUM('QLD Oct 2019'!L4:P4))*'QLD Oct 2019'!AB4/100)* 'QLD Oct 2019'!AQ4,IF(AND('QLD Oct 2019'!O4&gt;0,'QLD Oct 2019'!P4=""),IF(($C$5*E10/'QLD Oct 2019'!AQ4&lt; SUM('QLD Oct 2019'!L4:O4)),(0),($C$5*E10/'QLD Oct 2019'!AQ4-SUM('QLD Oct 2019'!L4:O4))*'QLD Oct 2019'!AA4/100)* 'QLD Oct 2019'!AQ4,IF(AND('QLD Oct 2019'!N4&gt;0,'QLD Oct 2019'!O4=""),IF(($C$5*E10/'QLD Oct 2019'!AQ4&lt; SUM('QLD Oct 2019'!L4:N4)),(0),($C$5*E10/'QLD Oct 2019'!AQ4-SUM('QLD Oct 2019'!L4:N4))*'QLD Oct 2019'!Z4/100)* 'QLD Oct 2019'!AQ4,IF(AND('QLD Oct 2019'!M4&gt;0,'QLD Oct 2019'!N4=""),IF(($C$5*E10/'QLD Oct 2019'!AQ4&lt;'QLD Oct 2019'!M4+'QLD Oct 2019'!L4),(0),(($C$5*E10/'QLD Oct 2019'!AQ4-('QLD Oct 2019'!M4+'QLD Oct 2019'!L4))*'QLD Oct 2019'!Y4/100))*'QLD Oct 2019'!AQ4,IF(AND('QLD Oct 2019'!L4&gt;0,'QLD Oct 2019'!M4=""&gt;0),IF(($C$5*E10/'QLD Oct 2019'!AQ4&lt;'QLD Oct 2019'!L4),(0),($C$5*E10/'QLD Oct 2019'!AQ4-'QLD Oct 2019'!L4)*'QLD Oct 2019'!X4/100)*'QLD Oct 2019'!AQ4,0)))))</f>
        <v>0</v>
      </c>
      <c r="M10" s="123">
        <f>IF('QLD Oct 2019'!K4="",($C$5*F10/'QLD Oct 2019'!AR4*'QLD Oct 2019'!AC4/100)*'QLD Oct 2019'!AR4,IF($C$5*F10/'QLD Oct 2019'!AR4&gt;='QLD Oct 2019'!L4,('QLD Oct 2019'!L4*'QLD Oct 2019'!AC4/100)*'QLD Oct 2019'!AR4,($C$5*F10/'QLD Oct 2019'!AR4*'QLD Oct 2019'!AC4/100)*'QLD Oct 2019'!AR4))</f>
        <v>1277.2727272727273</v>
      </c>
      <c r="N10" s="123">
        <f>IF(AND('QLD Oct 2019'!L4&gt;0,'QLD Oct 2019'!M4&gt;0),IF($C$5*F10/'QLD Oct 2019'!AR4&lt;'QLD Oct 2019'!L4,0,IF(($C$5*F10/'QLD Oct 2019'!AR4-'QLD Oct 2019'!L4)&lt;=('QLD Oct 2019'!M4+'QLD Oct 2019'!L4),((($C$5*F10/'QLD Oct 2019'!AR4-'QLD Oct 2019'!L4)*'QLD Oct 2019'!AD4/100))*'QLD Oct 2019'!AR4,((('QLD Oct 2019'!M4)*'QLD Oct 2019'!AD4/100)*'QLD Oct 2019'!AR4))),0)</f>
        <v>0</v>
      </c>
      <c r="O10" s="123">
        <f>IF(AND('QLD Oct 2019'!M4&gt;0,'QLD Oct 2019'!N4&gt;0),IF($C$5*F10/'QLD Oct 2019'!AR4&lt;('QLD Oct 2019'!L4+'QLD Oct 2019'!M4),0,IF(($C$5*F10/'QLD Oct 2019'!AR4-'QLD Oct 2019'!L4+'QLD Oct 2019'!M4)&lt;=('QLD Oct 2019'!L4+'QLD Oct 2019'!M4+'QLD Oct 2019'!N4),((($C$5*F10/'QLD Oct 2019'!AR4-('QLD Oct 2019'!L4+'QLD Oct 2019'!M4))*'QLD Oct 2019'!AE4/100))*'QLD Oct 2019'!AR4,('QLD Oct 2019'!N4*'QLD Oct 2019'!AE4/100)*'QLD Oct 2019'!AR4)),0)</f>
        <v>0</v>
      </c>
      <c r="P10" s="123">
        <f>IF(AND('QLD Oct 2019'!N4&gt;0,'QLD Oct 2019'!O4&gt;0),IF($C$5*F10/'QLD Oct 2019'!AR4&lt;('QLD Oct 2019'!L4+'QLD Oct 2019'!M4+'QLD Oct 2019'!N4),0,IF(($C$5*F10/'QLD Oct 2019'!AR4-'QLD Oct 2019'!L4+'QLD Oct 2019'!M4+'QLD Oct 2019'!N4)&lt;=('QLD Oct 2019'!L4+'QLD Oct 2019'!M4+'QLD Oct 2019'!N4+'QLD Oct 2019'!O4),(($C$5*F10/'QLD Oct 2019'!AR4-('QLD Oct 2019'!L4+'QLD Oct 2019'!M4+'QLD Oct 2019'!N4))*'QLD Oct 2019'!AF4/100)*'QLD Oct 2019'!AR4,('QLD Oct 2019'!O4*'QLD Oct 2019'!AF4/100)*'QLD Oct 2019'!AR4)),0)</f>
        <v>0</v>
      </c>
      <c r="Q10" s="123">
        <f>IF(AND('QLD Oct 2019'!P4&gt;0,'QLD Oct 2019'!P4&gt;0),IF($C$5*F10/'QLD Oct 2019'!AR4&lt;('QLD Oct 2019'!L4+'QLD Oct 2019'!M4+'QLD Oct 2019'!N4+'QLD Oct 2019'!O4),0,IF(($C$5*F10/'QLD Oct 2019'!AR4-'QLD Oct 2019'!L4+'QLD Oct 2019'!M4+'QLD Oct 2019'!N4+'QLD Oct 2019'!O4)&lt;=('QLD Oct 2019'!L4+'QLD Oct 2019'!M4+'QLD Oct 2019'!N4+'QLD Oct 2019'!O4+'QLD Oct 2019'!P4),(($C$5*F10/'QLD Oct 2019'!AR4-('QLD Oct 2019'!L4+'QLD Oct 2019'!M4+'QLD Oct 2019'!N4+'QLD Oct 2019'!O4))*'QLD Oct 2019'!AG4/100)*'QLD Oct 2019'!AR4,('QLD Oct 2019'!P4*'QLD Oct 2019'!AG4/100)*'QLD Oct 2019'!AR4)),0)</f>
        <v>0</v>
      </c>
      <c r="R10" s="123">
        <f>IF(AND('QLD Oct 2019'!P4&gt;0,'QLD Oct 2019'!O4&gt;0),IF(($C$5*F10/'QLD Oct 2019'!AR4&lt;SUM('QLD Oct 2019'!L4:P4)),(0),($C$5*F10/'QLD Oct 2019'!AR4-SUM('QLD Oct 2019'!L4:P4))*'QLD Oct 2019'!AB4/100)* 'QLD Oct 2019'!AR4,IF(AND('QLD Oct 2019'!O4&gt;0,'QLD Oct 2019'!P4=""),IF(($C$5*F10/'QLD Oct 2019'!AR4&lt; SUM('QLD Oct 2019'!L4:O4)),(0),($C$5*F10/'QLD Oct 2019'!AR4-SUM('QLD Oct 2019'!L4:O4))*'QLD Oct 2019'!AG4/100)* 'QLD Oct 2019'!AR4,IF(AND('QLD Oct 2019'!N4&gt;0,'QLD Oct 2019'!O4=""),IF(($C$5*F10/'QLD Oct 2019'!AR4&lt; SUM('QLD Oct 2019'!L4:N4)),(0),($C$5*F10/'QLD Oct 2019'!AR4-SUM('QLD Oct 2019'!L4:N4))*'QLD Oct 2019'!AF4/100)* 'QLD Oct 2019'!AR4,IF(AND('QLD Oct 2019'!M4&gt;0,'QLD Oct 2019'!N4=""),IF(($C$5*F10/'QLD Oct 2019'!AR4&lt;'QLD Oct 2019'!M4+'QLD Oct 2019'!L4),(0),(($C$5*F10/'QLD Oct 2019'!AR4-('QLD Oct 2019'!M4+'QLD Oct 2019'!L4))*'QLD Oct 2019'!AE4/100))*'QLD Oct 2019'!AR4,IF(AND('QLD Oct 2019'!L4&gt;0,'QLD Oct 2019'!M4=""&gt;0),IF(($C$5*F10/'QLD Oct 2019'!AR4&lt;'QLD Oct 2019'!L4),(0),($C$5*F10/'QLD Oct 2019'!AR4-'QLD Oct 2019'!L4)*'QLD Oct 2019'!AD4/100)*'QLD Oct 2019'!AR4,0)))))</f>
        <v>0</v>
      </c>
      <c r="S10" s="204">
        <f t="shared" si="4"/>
        <v>2554.5454545454545</v>
      </c>
      <c r="T10" s="221">
        <f t="shared" si="5"/>
        <v>2974.2954545454545</v>
      </c>
      <c r="U10" s="126">
        <f t="shared" si="6"/>
        <v>3271.7250000000004</v>
      </c>
      <c r="V10" s="127">
        <f>'QLD Oct 2019'!AT4</f>
        <v>0</v>
      </c>
      <c r="W10" s="127">
        <f>'QLD Oct 2019'!AU4</f>
        <v>0</v>
      </c>
      <c r="X10" s="127">
        <f>'QLD Oct 2019'!AV4</f>
        <v>0</v>
      </c>
      <c r="Y10" s="127">
        <f>'QLD Oct 2019'!AW4</f>
        <v>0</v>
      </c>
      <c r="Z10" s="226" t="str">
        <f t="shared" si="7"/>
        <v>No discount</v>
      </c>
      <c r="AA10" s="226" t="str">
        <f t="shared" si="8"/>
        <v>Inclusive</v>
      </c>
      <c r="AB10" s="228">
        <f t="shared" si="0"/>
        <v>2974.2954545454545</v>
      </c>
      <c r="AC10" s="229">
        <f t="shared" si="1"/>
        <v>2974.2954545454545</v>
      </c>
      <c r="AD10" s="230">
        <f t="shared" si="2"/>
        <v>3271.7250000000004</v>
      </c>
      <c r="AE10" s="230">
        <f t="shared" si="2"/>
        <v>3271.7250000000004</v>
      </c>
      <c r="AF10" s="128">
        <f>'QLD Oct 2019'!BF4</f>
        <v>0</v>
      </c>
      <c r="AG10" s="129" t="str">
        <f>'QLD Oct 2019'!BG4</f>
        <v>n</v>
      </c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</row>
    <row r="11" spans="1:148" ht="20" customHeight="1" thickTop="1" x14ac:dyDescent="0.2">
      <c r="A11" s="345" t="str">
        <f>'QLD Oct 2019'!D5</f>
        <v>Envestra Brisbane North</v>
      </c>
      <c r="B11" s="207" t="str">
        <f>'QLD Oct 2019'!F5</f>
        <v>AGL</v>
      </c>
      <c r="C11" s="207" t="str">
        <f>'QLD Oct 2019'!G5</f>
        <v>Business Essential Saver</v>
      </c>
      <c r="D11" s="115">
        <f>365*'QLD Oct 2019'!H5/100</f>
        <v>236.61954545454543</v>
      </c>
      <c r="E11" s="216">
        <f>IF('QLD Oct 2019'!AQ5=3,0.5,IF('QLD Oct 2019'!AQ5=2,0.33,0))</f>
        <v>0.5</v>
      </c>
      <c r="F11" s="216">
        <f t="shared" si="3"/>
        <v>0.5</v>
      </c>
      <c r="G11" s="115">
        <f>IF('QLD Oct 2019'!K5="",($C$5*E11/'QLD Oct 2019'!AQ5*'QLD Oct 2019'!W5/100)*'QLD Oct 2019'!AQ5,IF($C$5*E11/'QLD Oct 2019'!AQ5&gt;='QLD Oct 2019'!L5,('QLD Oct 2019'!L5*'QLD Oct 2019'!W5/100)*'QLD Oct 2019'!AQ5,($C$5*E11/'QLD Oct 2019'!AQ5*'QLD Oct 2019'!W5/100)*'QLD Oct 2019'!AQ5))</f>
        <v>1645.4545454545455</v>
      </c>
      <c r="H11" s="115">
        <f>IF(AND('QLD Oct 2019'!L5&gt;0,'QLD Oct 2019'!M5&gt;0),IF($C$5*E11/'QLD Oct 2019'!AQ5&lt;'QLD Oct 2019'!L5,0,IF(($C$5*E11/'QLD Oct 2019'!AQ5-'QLD Oct 2019'!L5)&lt;=('QLD Oct 2019'!M5+'QLD Oct 2019'!L5),((($C$5*E11/'QLD Oct 2019'!AQ5-'QLD Oct 2019'!L5)*'QLD Oct 2019'!X5/100))*'QLD Oct 2019'!AQ5,((('QLD Oct 2019'!M5)*'QLD Oct 2019'!X5/100)*'QLD Oct 2019'!AQ5))),0)</f>
        <v>0</v>
      </c>
      <c r="I11" s="115">
        <f>IF(AND('QLD Oct 2019'!M5&gt;0,'QLD Oct 2019'!N5&gt;0),IF($C$5*E11/'QLD Oct 2019'!AQ5&lt;('QLD Oct 2019'!L5+'QLD Oct 2019'!M5),0,IF(($C$5*E11/'QLD Oct 2019'!AQ5-'QLD Oct 2019'!L5+'QLD Oct 2019'!M5)&lt;=('QLD Oct 2019'!L5+'QLD Oct 2019'!M5+'QLD Oct 2019'!N5),((($C$5*E11/'QLD Oct 2019'!AQ5-('QLD Oct 2019'!L5+'QLD Oct 2019'!M5))*'QLD Oct 2019'!Y5/100))*'QLD Oct 2019'!AQ5,('QLD Oct 2019'!N5*'QLD Oct 2019'!Y5/100)*'QLD Oct 2019'!AQ5)),0)</f>
        <v>0</v>
      </c>
      <c r="J11" s="115">
        <f>IF(AND('QLD Oct 2019'!N5&gt;0,'QLD Oct 2019'!O5&gt;0),IF($C$5*E11/'QLD Oct 2019'!AQ5&lt;('QLD Oct 2019'!L5+'QLD Oct 2019'!M5+'QLD Oct 2019'!N5),0,IF(($C$5*E11/'QLD Oct 2019'!AQ5-'QLD Oct 2019'!L5+'QLD Oct 2019'!M5+'QLD Oct 2019'!N5)&lt;=('QLD Oct 2019'!L5+'QLD Oct 2019'!M5+'QLD Oct 2019'!N5+'QLD Oct 2019'!O5),(($C$5*E11/'QLD Oct 2019'!AQ5-('QLD Oct 2019'!L5+'QLD Oct 2019'!M5+'QLD Oct 2019'!N5))*'QLD Oct 2019'!Z5/100)*'QLD Oct 2019'!AQ5,('QLD Oct 2019'!O5*'QLD Oct 2019'!Z5/100)*'QLD Oct 2019'!AQ5)),0)</f>
        <v>0</v>
      </c>
      <c r="K11" s="115">
        <f>IF(AND('QLD Oct 2019'!O5&gt;0,'QLD Oct 2019'!P5&gt;0),IF($C$5*E11/'QLD Oct 2019'!AQ5&lt;('QLD Oct 2019'!L5+'QLD Oct 2019'!M5+'QLD Oct 2019'!N5+'QLD Oct 2019'!O5),0,IF(($C$5*E11/'QLD Oct 2019'!AQ5-'QLD Oct 2019'!L5+'QLD Oct 2019'!M5+'QLD Oct 2019'!N5+'QLD Oct 2019'!O5)&lt;=('QLD Oct 2019'!L5+'QLD Oct 2019'!M5+'QLD Oct 2019'!N5+'QLD Oct 2019'!O5+'QLD Oct 2019'!P5),(($C$5*E11/'QLD Oct 2019'!AQ5-('QLD Oct 2019'!L5+'QLD Oct 2019'!M5+'QLD Oct 2019'!N5+'QLD Oct 2019'!O5))*'QLD Oct 2019'!AA5/100)*'QLD Oct 2019'!AQ5,('QLD Oct 2019'!P5*'QLD Oct 2019'!AA5/100)*'QLD Oct 2019'!AQ5)),0)</f>
        <v>0</v>
      </c>
      <c r="L11" s="115">
        <f>IF(AND('QLD Oct 2019'!P5&gt;0,'QLD Oct 2019'!O5&gt;0),IF(($C$5*E11/'QLD Oct 2019'!AQ5&lt;SUM('QLD Oct 2019'!L5:P5)),(0),($C$5*E11/'QLD Oct 2019'!AQ5-SUM('QLD Oct 2019'!L5:P5))*'QLD Oct 2019'!AB5/100)* 'QLD Oct 2019'!AQ5,IF(AND('QLD Oct 2019'!O5&gt;0,'QLD Oct 2019'!P5=""),IF(($C$5*E11/'QLD Oct 2019'!AQ5&lt; SUM('QLD Oct 2019'!L5:O5)),(0),($C$5*E11/'QLD Oct 2019'!AQ5-SUM('QLD Oct 2019'!L5:O5))*'QLD Oct 2019'!AA5/100)* 'QLD Oct 2019'!AQ5,IF(AND('QLD Oct 2019'!N5&gt;0,'QLD Oct 2019'!O5=""),IF(($C$5*E11/'QLD Oct 2019'!AQ5&lt; SUM('QLD Oct 2019'!L5:N5)),(0),($C$5*E11/'QLD Oct 2019'!AQ5-SUM('QLD Oct 2019'!L5:N5))*'QLD Oct 2019'!Z5/100)* 'QLD Oct 2019'!AQ5,IF(AND('QLD Oct 2019'!M5&gt;0,'QLD Oct 2019'!N5=""),IF(($C$5*E11/'QLD Oct 2019'!AQ5&lt;'QLD Oct 2019'!M5+'QLD Oct 2019'!L5),(0),(($C$5*E11/'QLD Oct 2019'!AQ5-('QLD Oct 2019'!M5+'QLD Oct 2019'!L5))*'QLD Oct 2019'!Y5/100))*'QLD Oct 2019'!AQ5,IF(AND('QLD Oct 2019'!L5&gt;0,'QLD Oct 2019'!M5=""&gt;0),IF(($C$5*E11/'QLD Oct 2019'!AQ5&lt;'QLD Oct 2019'!L5),(0),($C$5*E11/'QLD Oct 2019'!AQ5-'QLD Oct 2019'!L5)*'QLD Oct 2019'!X5/100)*'QLD Oct 2019'!AQ5,0)))))</f>
        <v>0</v>
      </c>
      <c r="M11" s="115">
        <f>IF('QLD Oct 2019'!K5="",($C$5*F11/'QLD Oct 2019'!AR5*'QLD Oct 2019'!AC5/100)*'QLD Oct 2019'!AR5,IF($C$5*F11/'QLD Oct 2019'!AR5&gt;='QLD Oct 2019'!L5,('QLD Oct 2019'!L5*'QLD Oct 2019'!AC5/100)*'QLD Oct 2019'!AR5,($C$5*F11/'QLD Oct 2019'!AR5*'QLD Oct 2019'!AC5/100)*'QLD Oct 2019'!AR5))</f>
        <v>1645.4545454545455</v>
      </c>
      <c r="N11" s="115">
        <f>IF(AND('QLD Oct 2019'!L5&gt;0,'QLD Oct 2019'!M5&gt;0),IF($C$5*F11/'QLD Oct 2019'!AR5&lt;'QLD Oct 2019'!L5,0,IF(($C$5*F11/'QLD Oct 2019'!AR5-'QLD Oct 2019'!L5)&lt;=('QLD Oct 2019'!M5+'QLD Oct 2019'!L5),((($C$5*F11/'QLD Oct 2019'!AR5-'QLD Oct 2019'!L5)*'QLD Oct 2019'!AD5/100))*'QLD Oct 2019'!AR5,((('QLD Oct 2019'!M5)*'QLD Oct 2019'!AD5/100)*'QLD Oct 2019'!AR5))),0)</f>
        <v>0</v>
      </c>
      <c r="O11" s="115">
        <f>IF(AND('QLD Oct 2019'!M5&gt;0,'QLD Oct 2019'!N5&gt;0),IF($C$5*F11/'QLD Oct 2019'!AR5&lt;('QLD Oct 2019'!L5+'QLD Oct 2019'!M5),0,IF(($C$5*F11/'QLD Oct 2019'!AR5-'QLD Oct 2019'!L5+'QLD Oct 2019'!M5)&lt;=('QLD Oct 2019'!L5+'QLD Oct 2019'!M5+'QLD Oct 2019'!N5),((($C$5*F11/'QLD Oct 2019'!AR5-('QLD Oct 2019'!L5+'QLD Oct 2019'!M5))*'QLD Oct 2019'!AE5/100))*'QLD Oct 2019'!AR5,('QLD Oct 2019'!N5*'QLD Oct 2019'!AE5/100)*'QLD Oct 2019'!AR5)),0)</f>
        <v>0</v>
      </c>
      <c r="P11" s="115">
        <f>IF(AND('QLD Oct 2019'!N5&gt;0,'QLD Oct 2019'!O5&gt;0),IF($C$5*F11/'QLD Oct 2019'!AR5&lt;('QLD Oct 2019'!L5+'QLD Oct 2019'!M5+'QLD Oct 2019'!N5),0,IF(($C$5*F11/'QLD Oct 2019'!AR5-'QLD Oct 2019'!L5+'QLD Oct 2019'!M5+'QLD Oct 2019'!N5)&lt;=('QLD Oct 2019'!L5+'QLD Oct 2019'!M5+'QLD Oct 2019'!N5+'QLD Oct 2019'!O5),(($C$5*F11/'QLD Oct 2019'!AR5-('QLD Oct 2019'!L5+'QLD Oct 2019'!M5+'QLD Oct 2019'!N5))*'QLD Oct 2019'!AF5/100)*'QLD Oct 2019'!AR5,('QLD Oct 2019'!O5*'QLD Oct 2019'!AF5/100)*'QLD Oct 2019'!AR5)),0)</f>
        <v>0</v>
      </c>
      <c r="Q11" s="115">
        <f>IF(AND('QLD Oct 2019'!P5&gt;0,'QLD Oct 2019'!P5&gt;0),IF($C$5*F11/'QLD Oct 2019'!AR5&lt;('QLD Oct 2019'!L5+'QLD Oct 2019'!M5+'QLD Oct 2019'!N5+'QLD Oct 2019'!O5),0,IF(($C$5*F11/'QLD Oct 2019'!AR5-'QLD Oct 2019'!L5+'QLD Oct 2019'!M5+'QLD Oct 2019'!N5+'QLD Oct 2019'!O5)&lt;=('QLD Oct 2019'!L5+'QLD Oct 2019'!M5+'QLD Oct 2019'!N5+'QLD Oct 2019'!O5+'QLD Oct 2019'!P5),(($C$5*F11/'QLD Oct 2019'!AR5-('QLD Oct 2019'!L5+'QLD Oct 2019'!M5+'QLD Oct 2019'!N5+'QLD Oct 2019'!O5))*'QLD Oct 2019'!AG5/100)*'QLD Oct 2019'!AR5,('QLD Oct 2019'!P5*'QLD Oct 2019'!AG5/100)*'QLD Oct 2019'!AR5)),0)</f>
        <v>0</v>
      </c>
      <c r="R11" s="115">
        <f>IF(AND('QLD Oct 2019'!P5&gt;0,'QLD Oct 2019'!O5&gt;0),IF(($C$5*F11/'QLD Oct 2019'!AR5&lt;SUM('QLD Oct 2019'!L5:P5)),(0),($C$5*F11/'QLD Oct 2019'!AR5-SUM('QLD Oct 2019'!L5:P5))*'QLD Oct 2019'!AB5/100)* 'QLD Oct 2019'!AR5,IF(AND('QLD Oct 2019'!O5&gt;0,'QLD Oct 2019'!P5=""),IF(($C$5*F11/'QLD Oct 2019'!AR5&lt; SUM('QLD Oct 2019'!L5:O5)),(0),($C$5*F11/'QLD Oct 2019'!AR5-SUM('QLD Oct 2019'!L5:O5))*'QLD Oct 2019'!AG5/100)* 'QLD Oct 2019'!AR5,IF(AND('QLD Oct 2019'!N5&gt;0,'QLD Oct 2019'!O5=""),IF(($C$5*F11/'QLD Oct 2019'!AR5&lt; SUM('QLD Oct 2019'!L5:N5)),(0),($C$5*F11/'QLD Oct 2019'!AR5-SUM('QLD Oct 2019'!L5:N5))*'QLD Oct 2019'!AF5/100)* 'QLD Oct 2019'!AR5,IF(AND('QLD Oct 2019'!M5&gt;0,'QLD Oct 2019'!N5=""),IF(($C$5*F11/'QLD Oct 2019'!AR5&lt;'QLD Oct 2019'!M5+'QLD Oct 2019'!L5),(0),(($C$5*F11/'QLD Oct 2019'!AR5-('QLD Oct 2019'!M5+'QLD Oct 2019'!L5))*'QLD Oct 2019'!AE5/100))*'QLD Oct 2019'!AR5,IF(AND('QLD Oct 2019'!L5&gt;0,'QLD Oct 2019'!M5=""&gt;0),IF(($C$5*F11/'QLD Oct 2019'!AR5&lt;'QLD Oct 2019'!L5),(0),($C$5*F11/'QLD Oct 2019'!AR5-'QLD Oct 2019'!L5)*'QLD Oct 2019'!AD5/100)*'QLD Oct 2019'!AR5,0)))))</f>
        <v>0</v>
      </c>
      <c r="S11" s="193">
        <f t="shared" si="4"/>
        <v>3290.909090909091</v>
      </c>
      <c r="T11" s="220">
        <f t="shared" si="5"/>
        <v>3527.5286363636365</v>
      </c>
      <c r="U11" s="118">
        <f t="shared" si="6"/>
        <v>3880.2815000000005</v>
      </c>
      <c r="V11" s="119">
        <f>'QLD Oct 2019'!AT5</f>
        <v>0</v>
      </c>
      <c r="W11" s="119">
        <f>'QLD Oct 2019'!AU5</f>
        <v>0</v>
      </c>
      <c r="X11" s="119">
        <f>'QLD Oct 2019'!AV5</f>
        <v>0</v>
      </c>
      <c r="Y11" s="119">
        <f>'QLD Oct 2019'!AW5</f>
        <v>0</v>
      </c>
      <c r="Z11" s="225" t="str">
        <f t="shared" si="7"/>
        <v>No discount</v>
      </c>
      <c r="AA11" s="225" t="str">
        <f t="shared" si="8"/>
        <v>Exclusive</v>
      </c>
      <c r="AB11" s="195">
        <f t="shared" si="0"/>
        <v>3527.5286363636365</v>
      </c>
      <c r="AC11" s="195">
        <f t="shared" si="1"/>
        <v>3527.5286363636365</v>
      </c>
      <c r="AD11" s="196">
        <f t="shared" si="2"/>
        <v>3880.2815000000005</v>
      </c>
      <c r="AE11" s="196">
        <f t="shared" si="2"/>
        <v>3880.2815000000005</v>
      </c>
      <c r="AF11" s="120">
        <f>'QLD Oct 2019'!BF5</f>
        <v>0</v>
      </c>
      <c r="AG11" s="121" t="str">
        <f>'QLD Oct 2019'!BG5</f>
        <v>n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53"/>
      <c r="CM11" s="153"/>
      <c r="CN11" s="153"/>
      <c r="CO11" s="153"/>
      <c r="CP11" s="153"/>
      <c r="CQ11" s="153"/>
      <c r="CR11" s="153"/>
      <c r="CS11" s="153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</row>
    <row r="12" spans="1:148" ht="20" customHeight="1" x14ac:dyDescent="0.2">
      <c r="A12" s="349"/>
      <c r="B12" s="207" t="str">
        <f>'QLD Oct 2019'!F6</f>
        <v>Origin Energy</v>
      </c>
      <c r="C12" s="207" t="str">
        <f>'QLD Oct 2019'!G6</f>
        <v>Business Flexi</v>
      </c>
      <c r="D12" s="115">
        <f>365*'QLD Oct 2019'!H6/100</f>
        <v>239.43999999999997</v>
      </c>
      <c r="E12" s="216">
        <f>IF('QLD Oct 2019'!AQ6=3,0.5,IF('QLD Oct 2019'!AQ6=2,0.33,0))</f>
        <v>0.5</v>
      </c>
      <c r="F12" s="216">
        <f t="shared" si="3"/>
        <v>0.5</v>
      </c>
      <c r="G12" s="115">
        <f>IF('QLD Oct 2019'!K6="",($C$5*E12/'QLD Oct 2019'!AQ6*'QLD Oct 2019'!W6/100)*'QLD Oct 2019'!AQ6,IF($C$5*E12/'QLD Oct 2019'!AQ6&gt;='QLD Oct 2019'!L6,('QLD Oct 2019'!L6*'QLD Oct 2019'!W6/100)*'QLD Oct 2019'!AQ6,($C$5*E12/'QLD Oct 2019'!AQ6*'QLD Oct 2019'!W6/100)*'QLD Oct 2019'!AQ6))</f>
        <v>1420.363636363636</v>
      </c>
      <c r="H12" s="115">
        <f>IF(AND('QLD Oct 2019'!L6&gt;0,'QLD Oct 2019'!M6&gt;0),IF($C$5*E12/'QLD Oct 2019'!AQ6&lt;'QLD Oct 2019'!L6,0,IF(($C$5*E12/'QLD Oct 2019'!AQ6-'QLD Oct 2019'!L6)&lt;=('QLD Oct 2019'!M6+'QLD Oct 2019'!L6),((($C$5*E12/'QLD Oct 2019'!AQ6-'QLD Oct 2019'!L6)*'QLD Oct 2019'!X6/100))*'QLD Oct 2019'!AQ6,((('QLD Oct 2019'!M6)*'QLD Oct 2019'!X6/100)*'QLD Oct 2019'!AQ6))),0)</f>
        <v>509.09090909090912</v>
      </c>
      <c r="I12" s="115">
        <f>IF(AND('QLD Oct 2019'!M6&gt;0,'QLD Oct 2019'!N6&gt;0),IF($C$5*E12/'QLD Oct 2019'!AQ6&lt;('QLD Oct 2019'!L6+'QLD Oct 2019'!M6),0,IF(($C$5*E12/'QLD Oct 2019'!AQ6-'QLD Oct 2019'!L6+'QLD Oct 2019'!M6)&lt;=('QLD Oct 2019'!L6+'QLD Oct 2019'!M6+'QLD Oct 2019'!N6),((($C$5*E12/'QLD Oct 2019'!AQ6-('QLD Oct 2019'!L6+'QLD Oct 2019'!M6))*'QLD Oct 2019'!Y6/100))*'QLD Oct 2019'!AQ6,('QLD Oct 2019'!N6*'QLD Oct 2019'!Y6/100)*'QLD Oct 2019'!AQ6)),0)</f>
        <v>0</v>
      </c>
      <c r="J12" s="115">
        <f>IF(AND('QLD Oct 2019'!N6&gt;0,'QLD Oct 2019'!O6&gt;0),IF($C$5*E12/'QLD Oct 2019'!AQ6&lt;('QLD Oct 2019'!L6+'QLD Oct 2019'!M6+'QLD Oct 2019'!N6),0,IF(($C$5*E12/'QLD Oct 2019'!AQ6-'QLD Oct 2019'!L6+'QLD Oct 2019'!M6+'QLD Oct 2019'!N6)&lt;=('QLD Oct 2019'!L6+'QLD Oct 2019'!M6+'QLD Oct 2019'!N6+'QLD Oct 2019'!O6),(($C$5*E12/'QLD Oct 2019'!AQ6-('QLD Oct 2019'!L6+'QLD Oct 2019'!M6+'QLD Oct 2019'!N6))*'QLD Oct 2019'!Z6/100)*'QLD Oct 2019'!AQ6,('QLD Oct 2019'!O6*'QLD Oct 2019'!Z6/100)*'QLD Oct 2019'!AQ6)),0)</f>
        <v>0</v>
      </c>
      <c r="K12" s="115">
        <f>IF(AND('QLD Oct 2019'!O6&gt;0,'QLD Oct 2019'!P6&gt;0),IF($C$5*E12/'QLD Oct 2019'!AQ6&lt;('QLD Oct 2019'!L6+'QLD Oct 2019'!M6+'QLD Oct 2019'!N6+'QLD Oct 2019'!O6),0,IF(($C$5*E12/'QLD Oct 2019'!AQ6-'QLD Oct 2019'!L6+'QLD Oct 2019'!M6+'QLD Oct 2019'!N6+'QLD Oct 2019'!O6)&lt;=('QLD Oct 2019'!L6+'QLD Oct 2019'!M6+'QLD Oct 2019'!N6+'QLD Oct 2019'!O6+'QLD Oct 2019'!P6),(($C$5*E12/'QLD Oct 2019'!AQ6-('QLD Oct 2019'!L6+'QLD Oct 2019'!M6+'QLD Oct 2019'!N6+'QLD Oct 2019'!O6))*'QLD Oct 2019'!AA6/100)*'QLD Oct 2019'!AQ6,('QLD Oct 2019'!P6*'QLD Oct 2019'!AA6/100)*'QLD Oct 2019'!AQ6)),0)</f>
        <v>0</v>
      </c>
      <c r="L12" s="115">
        <f>IF(AND('QLD Oct 2019'!P6&gt;0,'QLD Oct 2019'!O6&gt;0),IF(($C$5*E12/'QLD Oct 2019'!AQ6&lt;SUM('QLD Oct 2019'!L6:P6)),(0),($C$5*E12/'QLD Oct 2019'!AQ6-SUM('QLD Oct 2019'!L6:P6))*'QLD Oct 2019'!AB6/100)* 'QLD Oct 2019'!AQ6,IF(AND('QLD Oct 2019'!O6&gt;0,'QLD Oct 2019'!P6=""),IF(($C$5*E12/'QLD Oct 2019'!AQ6&lt; SUM('QLD Oct 2019'!L6:O6)),(0),($C$5*E12/'QLD Oct 2019'!AQ6-SUM('QLD Oct 2019'!L6:O6))*'QLD Oct 2019'!AA6/100)* 'QLD Oct 2019'!AQ6,IF(AND('QLD Oct 2019'!N6&gt;0,'QLD Oct 2019'!O6=""),IF(($C$5*E12/'QLD Oct 2019'!AQ6&lt; SUM('QLD Oct 2019'!L6:N6)),(0),($C$5*E12/'QLD Oct 2019'!AQ6-SUM('QLD Oct 2019'!L6:N6))*'QLD Oct 2019'!Z6/100)* 'QLD Oct 2019'!AQ6,IF(AND('QLD Oct 2019'!M6&gt;0,'QLD Oct 2019'!N6=""),IF(($C$5*E12/'QLD Oct 2019'!AQ6&lt;'QLD Oct 2019'!M6+'QLD Oct 2019'!L6),(0),(($C$5*E12/'QLD Oct 2019'!AQ6-('QLD Oct 2019'!M6+'QLD Oct 2019'!L6))*'QLD Oct 2019'!Y6/100))*'QLD Oct 2019'!AQ6,IF(AND('QLD Oct 2019'!L6&gt;0,'QLD Oct 2019'!M6=""&gt;0),IF(($C$5*E12/'QLD Oct 2019'!AQ6&lt;'QLD Oct 2019'!L6),(0),($C$5*E12/'QLD Oct 2019'!AQ6-'QLD Oct 2019'!L6)*'QLD Oct 2019'!X6/100)*'QLD Oct 2019'!AQ6,0)))))</f>
        <v>0</v>
      </c>
      <c r="M12" s="115">
        <f>IF('QLD Oct 2019'!K6="",($C$5*F12/'QLD Oct 2019'!AR6*'QLD Oct 2019'!AC6/100)*'QLD Oct 2019'!AR6,IF($C$5*F12/'QLD Oct 2019'!AR6&gt;='QLD Oct 2019'!L6,('QLD Oct 2019'!L6*'QLD Oct 2019'!AC6/100)*'QLD Oct 2019'!AR6,($C$5*F12/'QLD Oct 2019'!AR6*'QLD Oct 2019'!AC6/100)*'QLD Oct 2019'!AR6))</f>
        <v>1420.363636363636</v>
      </c>
      <c r="N12" s="115">
        <f>IF(AND('QLD Oct 2019'!L6&gt;0,'QLD Oct 2019'!M6&gt;0),IF($C$5*F12/'QLD Oct 2019'!AR6&lt;'QLD Oct 2019'!L6,0,IF(($C$5*F12/'QLD Oct 2019'!AR6-'QLD Oct 2019'!L6)&lt;=('QLD Oct 2019'!M6+'QLD Oct 2019'!L6),((($C$5*F12/'QLD Oct 2019'!AR6-'QLD Oct 2019'!L6)*'QLD Oct 2019'!AD6/100))*'QLD Oct 2019'!AR6,((('QLD Oct 2019'!M6)*'QLD Oct 2019'!AD6/100)*'QLD Oct 2019'!AR6))),0)</f>
        <v>509.09090909090912</v>
      </c>
      <c r="O12" s="115">
        <f>IF(AND('QLD Oct 2019'!M6&gt;0,'QLD Oct 2019'!N6&gt;0),IF($C$5*F12/'QLD Oct 2019'!AR6&lt;('QLD Oct 2019'!L6+'QLD Oct 2019'!M6),0,IF(($C$5*F12/'QLD Oct 2019'!AR6-'QLD Oct 2019'!L6+'QLD Oct 2019'!M6)&lt;=('QLD Oct 2019'!L6+'QLD Oct 2019'!M6+'QLD Oct 2019'!N6),((($C$5*F12/'QLD Oct 2019'!AR6-('QLD Oct 2019'!L6+'QLD Oct 2019'!M6))*'QLD Oct 2019'!AE6/100))*'QLD Oct 2019'!AR6,('QLD Oct 2019'!N6*'QLD Oct 2019'!AE6/100)*'QLD Oct 2019'!AR6)),0)</f>
        <v>0</v>
      </c>
      <c r="P12" s="115">
        <f>IF(AND('QLD Oct 2019'!N6&gt;0,'QLD Oct 2019'!O6&gt;0),IF($C$5*F12/'QLD Oct 2019'!AR6&lt;('QLD Oct 2019'!L6+'QLD Oct 2019'!M6+'QLD Oct 2019'!N6),0,IF(($C$5*F12/'QLD Oct 2019'!AR6-'QLD Oct 2019'!L6+'QLD Oct 2019'!M6+'QLD Oct 2019'!N6)&lt;=('QLD Oct 2019'!L6+'QLD Oct 2019'!M6+'QLD Oct 2019'!N6+'QLD Oct 2019'!O6),(($C$5*F12/'QLD Oct 2019'!AR6-('QLD Oct 2019'!L6+'QLD Oct 2019'!M6+'QLD Oct 2019'!N6))*'QLD Oct 2019'!AF6/100)*'QLD Oct 2019'!AR6,('QLD Oct 2019'!O6*'QLD Oct 2019'!AF6/100)*'QLD Oct 2019'!AR6)),0)</f>
        <v>0</v>
      </c>
      <c r="Q12" s="115">
        <f>IF(AND('QLD Oct 2019'!P6&gt;0,'QLD Oct 2019'!P6&gt;0),IF($C$5*F12/'QLD Oct 2019'!AR6&lt;('QLD Oct 2019'!L6+'QLD Oct 2019'!M6+'QLD Oct 2019'!N6+'QLD Oct 2019'!O6),0,IF(($C$5*F12/'QLD Oct 2019'!AR6-'QLD Oct 2019'!L6+'QLD Oct 2019'!M6+'QLD Oct 2019'!N6+'QLD Oct 2019'!O6)&lt;=('QLD Oct 2019'!L6+'QLD Oct 2019'!M6+'QLD Oct 2019'!N6+'QLD Oct 2019'!O6+'QLD Oct 2019'!P6),(($C$5*F12/'QLD Oct 2019'!AR6-('QLD Oct 2019'!L6+'QLD Oct 2019'!M6+'QLD Oct 2019'!N6+'QLD Oct 2019'!O6))*'QLD Oct 2019'!AG6/100)*'QLD Oct 2019'!AR6,('QLD Oct 2019'!P6*'QLD Oct 2019'!AG6/100)*'QLD Oct 2019'!AR6)),0)</f>
        <v>0</v>
      </c>
      <c r="R12" s="115">
        <f>IF(AND('QLD Oct 2019'!P6&gt;0,'QLD Oct 2019'!O6&gt;0),IF(($C$5*F12/'QLD Oct 2019'!AR6&lt;SUM('QLD Oct 2019'!L6:P6)),(0),($C$5*F12/'QLD Oct 2019'!AR6-SUM('QLD Oct 2019'!L6:P6))*'QLD Oct 2019'!AB6/100)* 'QLD Oct 2019'!AR6,IF(AND('QLD Oct 2019'!O6&gt;0,'QLD Oct 2019'!P6=""),IF(($C$5*F12/'QLD Oct 2019'!AR6&lt; SUM('QLD Oct 2019'!L6:O6)),(0),($C$5*F12/'QLD Oct 2019'!AR6-SUM('QLD Oct 2019'!L6:O6))*'QLD Oct 2019'!AG6/100)* 'QLD Oct 2019'!AR6,IF(AND('QLD Oct 2019'!N6&gt;0,'QLD Oct 2019'!O6=""),IF(($C$5*F12/'QLD Oct 2019'!AR6&lt; SUM('QLD Oct 2019'!L6:N6)),(0),($C$5*F12/'QLD Oct 2019'!AR6-SUM('QLD Oct 2019'!L6:N6))*'QLD Oct 2019'!AF6/100)* 'QLD Oct 2019'!AR6,IF(AND('QLD Oct 2019'!M6&gt;0,'QLD Oct 2019'!N6=""),IF(($C$5*F12/'QLD Oct 2019'!AR6&lt;'QLD Oct 2019'!M6+'QLD Oct 2019'!L6),(0),(($C$5*F12/'QLD Oct 2019'!AR6-('QLD Oct 2019'!M6+'QLD Oct 2019'!L6))*'QLD Oct 2019'!AE6/100))*'QLD Oct 2019'!AR6,IF(AND('QLD Oct 2019'!L6&gt;0,'QLD Oct 2019'!M6=""&gt;0),IF(($C$5*F12/'QLD Oct 2019'!AR6&lt;'QLD Oct 2019'!L6),(0),($C$5*F12/'QLD Oct 2019'!AR6-'QLD Oct 2019'!L6)*'QLD Oct 2019'!AD6/100)*'QLD Oct 2019'!AR6,0)))))</f>
        <v>0</v>
      </c>
      <c r="S12" s="193">
        <f t="shared" si="4"/>
        <v>3858.9090909090901</v>
      </c>
      <c r="T12" s="220">
        <f t="shared" si="5"/>
        <v>4098.3490909090897</v>
      </c>
      <c r="U12" s="118">
        <f t="shared" si="6"/>
        <v>4508.1839999999993</v>
      </c>
      <c r="V12" s="119">
        <f>'QLD Oct 2019'!AT6</f>
        <v>6</v>
      </c>
      <c r="W12" s="119">
        <f>'QLD Oct 2019'!AU6</f>
        <v>0</v>
      </c>
      <c r="X12" s="119">
        <f>'QLD Oct 2019'!AV6</f>
        <v>0</v>
      </c>
      <c r="Y12" s="119">
        <f>'QLD Oct 2019'!AW6</f>
        <v>0</v>
      </c>
      <c r="Z12" s="225" t="str">
        <f t="shared" ref="Z12:Z16" si="9">IF(SUM(V12:Y12)=0,"No discount",IF(V12&gt;0,"Guaranteed off bill",IF(W12&gt;0,"Guaranteed off usage",IF(X12&gt;0,"Pay-on-time off bill","Pay-on-time off usage"))))</f>
        <v>Guaranteed off bill</v>
      </c>
      <c r="AA12" s="225" t="str">
        <f t="shared" ref="AA12:AA16" si="10">IF(OR(B12="Origin Energy",B12="Red Energy",B12="Powershop"),"Inclusive","Exclusive")</f>
        <v>Inclusive</v>
      </c>
      <c r="AB12" s="195">
        <f t="shared" si="0"/>
        <v>3852.4481454545444</v>
      </c>
      <c r="AC12" s="195">
        <f t="shared" si="1"/>
        <v>3852.4481454545444</v>
      </c>
      <c r="AD12" s="196">
        <f t="shared" si="2"/>
        <v>4237.6929599999994</v>
      </c>
      <c r="AE12" s="196">
        <f t="shared" si="2"/>
        <v>4237.6929599999994</v>
      </c>
      <c r="AF12" s="120">
        <f>'QLD Oct 2019'!BF6</f>
        <v>12</v>
      </c>
      <c r="AG12" s="121" t="str">
        <f>'QLD Oct 2019'!BG6</f>
        <v>y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3"/>
      <c r="EF12" s="153"/>
      <c r="EG12" s="153"/>
      <c r="EH12" s="153"/>
      <c r="EI12" s="153"/>
      <c r="EJ12" s="153"/>
      <c r="EK12" s="153"/>
      <c r="EL12" s="153"/>
      <c r="EM12" s="153"/>
      <c r="EN12" s="153"/>
      <c r="EO12" s="153"/>
      <c r="EP12" s="153"/>
      <c r="EQ12" s="153"/>
      <c r="ER12" s="153"/>
    </row>
    <row r="13" spans="1:148" s="161" customFormat="1" ht="20" customHeight="1" thickBot="1" x14ac:dyDescent="0.25">
      <c r="A13" s="350"/>
      <c r="B13" s="208" t="str">
        <f>'QLD Oct 2019'!F7</f>
        <v>Red Energy</v>
      </c>
      <c r="C13" s="208" t="str">
        <f>'QLD Oct 2019'!G7</f>
        <v>Business Saver</v>
      </c>
      <c r="D13" s="123">
        <f>365*'QLD Oct 2019'!H7/100</f>
        <v>255.5</v>
      </c>
      <c r="E13" s="217">
        <f>IF('QLD Oct 2019'!AQ7=3,0.5,IF('QLD Oct 2019'!AQ7=2,0.33,0))</f>
        <v>0.5</v>
      </c>
      <c r="F13" s="217">
        <f t="shared" si="3"/>
        <v>0.5</v>
      </c>
      <c r="G13" s="123">
        <f>IF('QLD Oct 2019'!K7="",($C$5*E13/'QLD Oct 2019'!AQ7*'QLD Oct 2019'!W7/100)*'QLD Oct 2019'!AQ7,IF($C$5*E13/'QLD Oct 2019'!AQ7&gt;='QLD Oct 2019'!L7,('QLD Oct 2019'!L7*'QLD Oct 2019'!W7/100)*'QLD Oct 2019'!AQ7,($C$5*E13/'QLD Oct 2019'!AQ7*'QLD Oct 2019'!W7/100)*'QLD Oct 2019'!AQ7))</f>
        <v>1260</v>
      </c>
      <c r="H13" s="123">
        <f>IF(AND('QLD Oct 2019'!L7&gt;0,'QLD Oct 2019'!M7&gt;0),IF($C$5*E13/'QLD Oct 2019'!AQ7&lt;'QLD Oct 2019'!L7,0,IF(($C$5*E13/'QLD Oct 2019'!AQ7-'QLD Oct 2019'!L7)&lt;=('QLD Oct 2019'!M7+'QLD Oct 2019'!L7),((($C$5*E13/'QLD Oct 2019'!AQ7-'QLD Oct 2019'!L7)*'QLD Oct 2019'!X7/100))*'QLD Oct 2019'!AQ7,((('QLD Oct 2019'!M7)*'QLD Oct 2019'!X7/100)*'QLD Oct 2019'!AQ7))),0)</f>
        <v>441.63636363636374</v>
      </c>
      <c r="I13" s="123">
        <f>IF(AND('QLD Oct 2019'!M7&gt;0,'QLD Oct 2019'!N7&gt;0),IF($C$5*E13/'QLD Oct 2019'!AQ7&lt;('QLD Oct 2019'!L7+'QLD Oct 2019'!M7),0,IF(($C$5*E13/'QLD Oct 2019'!AQ7-'QLD Oct 2019'!L7+'QLD Oct 2019'!M7)&lt;=('QLD Oct 2019'!L7+'QLD Oct 2019'!M7+'QLD Oct 2019'!N7),((($C$5*E13/'QLD Oct 2019'!AQ7-('QLD Oct 2019'!L7+'QLD Oct 2019'!M7))*'QLD Oct 2019'!Y7/100))*'QLD Oct 2019'!AQ7,('QLD Oct 2019'!N7*'QLD Oct 2019'!Y7/100)*'QLD Oct 2019'!AQ7)),0)</f>
        <v>0</v>
      </c>
      <c r="J13" s="123">
        <f>IF(AND('QLD Oct 2019'!N7&gt;0,'QLD Oct 2019'!O7&gt;0),IF($C$5*E13/'QLD Oct 2019'!AQ7&lt;('QLD Oct 2019'!L7+'QLD Oct 2019'!M7+'QLD Oct 2019'!N7),0,IF(($C$5*E13/'QLD Oct 2019'!AQ7-'QLD Oct 2019'!L7+'QLD Oct 2019'!M7+'QLD Oct 2019'!N7)&lt;=('QLD Oct 2019'!L7+'QLD Oct 2019'!M7+'QLD Oct 2019'!N7+'QLD Oct 2019'!O7),(($C$5*E13/'QLD Oct 2019'!AQ7-('QLD Oct 2019'!L7+'QLD Oct 2019'!M7+'QLD Oct 2019'!N7))*'QLD Oct 2019'!Z7/100)*'QLD Oct 2019'!AQ7,('QLD Oct 2019'!O7*'QLD Oct 2019'!Z7/100)*'QLD Oct 2019'!AQ7)),0)</f>
        <v>0</v>
      </c>
      <c r="K13" s="123">
        <f>IF(AND('QLD Oct 2019'!O7&gt;0,'QLD Oct 2019'!P7&gt;0),IF($C$5*E13/'QLD Oct 2019'!AQ7&lt;('QLD Oct 2019'!L7+'QLD Oct 2019'!M7+'QLD Oct 2019'!N7+'QLD Oct 2019'!O7),0,IF(($C$5*E13/'QLD Oct 2019'!AQ7-'QLD Oct 2019'!L7+'QLD Oct 2019'!M7+'QLD Oct 2019'!N7+'QLD Oct 2019'!O7)&lt;=('QLD Oct 2019'!L7+'QLD Oct 2019'!M7+'QLD Oct 2019'!N7+'QLD Oct 2019'!O7+'QLD Oct 2019'!P7),(($C$5*E13/'QLD Oct 2019'!AQ7-('QLD Oct 2019'!L7+'QLD Oct 2019'!M7+'QLD Oct 2019'!N7+'QLD Oct 2019'!O7))*'QLD Oct 2019'!AA7/100)*'QLD Oct 2019'!AQ7,('QLD Oct 2019'!P7*'QLD Oct 2019'!AA7/100)*'QLD Oct 2019'!AQ7)),0)</f>
        <v>0</v>
      </c>
      <c r="L13" s="123">
        <f>IF(AND('QLD Oct 2019'!P7&gt;0,'QLD Oct 2019'!O7&gt;0),IF(($C$5*E13/'QLD Oct 2019'!AQ7&lt;SUM('QLD Oct 2019'!L7:P7)),(0),($C$5*E13/'QLD Oct 2019'!AQ7-SUM('QLD Oct 2019'!L7:P7))*'QLD Oct 2019'!AB7/100)* 'QLD Oct 2019'!AQ7,IF(AND('QLD Oct 2019'!O7&gt;0,'QLD Oct 2019'!P7=""),IF(($C$5*E13/'QLD Oct 2019'!AQ7&lt; SUM('QLD Oct 2019'!L7:O7)),(0),($C$5*E13/'QLD Oct 2019'!AQ7-SUM('QLD Oct 2019'!L7:O7))*'QLD Oct 2019'!AA7/100)* 'QLD Oct 2019'!AQ7,IF(AND('QLD Oct 2019'!N7&gt;0,'QLD Oct 2019'!O7=""),IF(($C$5*E13/'QLD Oct 2019'!AQ7&lt; SUM('QLD Oct 2019'!L7:N7)),(0),($C$5*E13/'QLD Oct 2019'!AQ7-SUM('QLD Oct 2019'!L7:N7))*'QLD Oct 2019'!Z7/100)* 'QLD Oct 2019'!AQ7,IF(AND('QLD Oct 2019'!M7&gt;0,'QLD Oct 2019'!N7=""),IF(($C$5*E13/'QLD Oct 2019'!AQ7&lt;'QLD Oct 2019'!M7+'QLD Oct 2019'!L7),(0),(($C$5*E13/'QLD Oct 2019'!AQ7-('QLD Oct 2019'!M7+'QLD Oct 2019'!L7))*'QLD Oct 2019'!Y7/100))*'QLD Oct 2019'!AQ7,IF(AND('QLD Oct 2019'!L7&gt;0,'QLD Oct 2019'!M7=""&gt;0),IF(($C$5*E13/'QLD Oct 2019'!AQ7&lt;'QLD Oct 2019'!L7),(0),($C$5*E13/'QLD Oct 2019'!AQ7-'QLD Oct 2019'!L7)*'QLD Oct 2019'!X7/100)*'QLD Oct 2019'!AQ7,0)))))</f>
        <v>0</v>
      </c>
      <c r="M13" s="123">
        <f>IF('QLD Oct 2019'!K7="",($C$5*F13/'QLD Oct 2019'!AR7*'QLD Oct 2019'!AC7/100)*'QLD Oct 2019'!AR7,IF($C$5*F13/'QLD Oct 2019'!AR7&gt;='QLD Oct 2019'!L7,('QLD Oct 2019'!L7*'QLD Oct 2019'!AC7/100)*'QLD Oct 2019'!AR7,($C$5*F13/'QLD Oct 2019'!AR7*'QLD Oct 2019'!AC7/100)*'QLD Oct 2019'!AR7))</f>
        <v>1260</v>
      </c>
      <c r="N13" s="123">
        <f>IF(AND('QLD Oct 2019'!L7&gt;0,'QLD Oct 2019'!M7&gt;0),IF($C$5*F13/'QLD Oct 2019'!AR7&lt;'QLD Oct 2019'!L7,0,IF(($C$5*F13/'QLD Oct 2019'!AR7-'QLD Oct 2019'!L7)&lt;=('QLD Oct 2019'!M7+'QLD Oct 2019'!L7),((($C$5*F13/'QLD Oct 2019'!AR7-'QLD Oct 2019'!L7)*'QLD Oct 2019'!AD7/100))*'QLD Oct 2019'!AR7,((('QLD Oct 2019'!M7)*'QLD Oct 2019'!AD7/100)*'QLD Oct 2019'!AR7))),0)</f>
        <v>441.63636363636374</v>
      </c>
      <c r="O13" s="123">
        <f>IF(AND('QLD Oct 2019'!M7&gt;0,'QLD Oct 2019'!N7&gt;0),IF($C$5*F13/'QLD Oct 2019'!AR7&lt;('QLD Oct 2019'!L7+'QLD Oct 2019'!M7),0,IF(($C$5*F13/'QLD Oct 2019'!AR7-'QLD Oct 2019'!L7+'QLD Oct 2019'!M7)&lt;=('QLD Oct 2019'!L7+'QLD Oct 2019'!M7+'QLD Oct 2019'!N7),((($C$5*F13/'QLD Oct 2019'!AR7-('QLD Oct 2019'!L7+'QLD Oct 2019'!M7))*'QLD Oct 2019'!AE7/100))*'QLD Oct 2019'!AR7,('QLD Oct 2019'!N7*'QLD Oct 2019'!AE7/100)*'QLD Oct 2019'!AR7)),0)</f>
        <v>0</v>
      </c>
      <c r="P13" s="123">
        <f>IF(AND('QLD Oct 2019'!N7&gt;0,'QLD Oct 2019'!O7&gt;0),IF($C$5*F13/'QLD Oct 2019'!AR7&lt;('QLD Oct 2019'!L7+'QLD Oct 2019'!M7+'QLD Oct 2019'!N7),0,IF(($C$5*F13/'QLD Oct 2019'!AR7-'QLD Oct 2019'!L7+'QLD Oct 2019'!M7+'QLD Oct 2019'!N7)&lt;=('QLD Oct 2019'!L7+'QLD Oct 2019'!M7+'QLD Oct 2019'!N7+'QLD Oct 2019'!O7),(($C$5*F13/'QLD Oct 2019'!AR7-('QLD Oct 2019'!L7+'QLD Oct 2019'!M7+'QLD Oct 2019'!N7))*'QLD Oct 2019'!AF7/100)*'QLD Oct 2019'!AR7,('QLD Oct 2019'!O7*'QLD Oct 2019'!AF7/100)*'QLD Oct 2019'!AR7)),0)</f>
        <v>0</v>
      </c>
      <c r="Q13" s="123">
        <f>IF(AND('QLD Oct 2019'!P7&gt;0,'QLD Oct 2019'!P7&gt;0),IF($C$5*F13/'QLD Oct 2019'!AR7&lt;('QLD Oct 2019'!L7+'QLD Oct 2019'!M7+'QLD Oct 2019'!N7+'QLD Oct 2019'!O7),0,IF(($C$5*F13/'QLD Oct 2019'!AR7-'QLD Oct 2019'!L7+'QLD Oct 2019'!M7+'QLD Oct 2019'!N7+'QLD Oct 2019'!O7)&lt;=('QLD Oct 2019'!L7+'QLD Oct 2019'!M7+'QLD Oct 2019'!N7+'QLD Oct 2019'!O7+'QLD Oct 2019'!P7),(($C$5*F13/'QLD Oct 2019'!AR7-('QLD Oct 2019'!L7+'QLD Oct 2019'!M7+'QLD Oct 2019'!N7+'QLD Oct 2019'!O7))*'QLD Oct 2019'!AG7/100)*'QLD Oct 2019'!AR7,('QLD Oct 2019'!P7*'QLD Oct 2019'!AG7/100)*'QLD Oct 2019'!AR7)),0)</f>
        <v>0</v>
      </c>
      <c r="R13" s="123">
        <f>IF(AND('QLD Oct 2019'!P7&gt;0,'QLD Oct 2019'!O7&gt;0),IF(($C$5*F13/'QLD Oct 2019'!AR7&lt;SUM('QLD Oct 2019'!L7:P7)),(0),($C$5*F13/'QLD Oct 2019'!AR7-SUM('QLD Oct 2019'!L7:P7))*'QLD Oct 2019'!AB7/100)* 'QLD Oct 2019'!AR7,IF(AND('QLD Oct 2019'!O7&gt;0,'QLD Oct 2019'!P7=""),IF(($C$5*F13/'QLD Oct 2019'!AR7&lt; SUM('QLD Oct 2019'!L7:O7)),(0),($C$5*F13/'QLD Oct 2019'!AR7-SUM('QLD Oct 2019'!L7:O7))*'QLD Oct 2019'!AG7/100)* 'QLD Oct 2019'!AR7,IF(AND('QLD Oct 2019'!N7&gt;0,'QLD Oct 2019'!O7=""),IF(($C$5*F13/'QLD Oct 2019'!AR7&lt; SUM('QLD Oct 2019'!L7:N7)),(0),($C$5*F13/'QLD Oct 2019'!AR7-SUM('QLD Oct 2019'!L7:N7))*'QLD Oct 2019'!AF7/100)* 'QLD Oct 2019'!AR7,IF(AND('QLD Oct 2019'!M7&gt;0,'QLD Oct 2019'!N7=""),IF(($C$5*F13/'QLD Oct 2019'!AR7&lt;'QLD Oct 2019'!M7+'QLD Oct 2019'!L7),(0),(($C$5*F13/'QLD Oct 2019'!AR7-('QLD Oct 2019'!M7+'QLD Oct 2019'!L7))*'QLD Oct 2019'!AE7/100))*'QLD Oct 2019'!AR7,IF(AND('QLD Oct 2019'!L7&gt;0,'QLD Oct 2019'!M7=""&gt;0),IF(($C$5*F13/'QLD Oct 2019'!AR7&lt;'QLD Oct 2019'!L7),(0),($C$5*F13/'QLD Oct 2019'!AR7-'QLD Oct 2019'!L7)*'QLD Oct 2019'!AD7/100)*'QLD Oct 2019'!AR7,0)))))</f>
        <v>0</v>
      </c>
      <c r="S13" s="204">
        <f t="shared" si="4"/>
        <v>3403.2727272727279</v>
      </c>
      <c r="T13" s="221">
        <f t="shared" si="5"/>
        <v>3658.7727272727279</v>
      </c>
      <c r="U13" s="126">
        <f t="shared" si="6"/>
        <v>4024.650000000001</v>
      </c>
      <c r="V13" s="127">
        <f>'QLD Oct 2019'!AT7</f>
        <v>0</v>
      </c>
      <c r="W13" s="127">
        <f>'QLD Oct 2019'!AU7</f>
        <v>0</v>
      </c>
      <c r="X13" s="127">
        <f>'QLD Oct 2019'!AV7</f>
        <v>0</v>
      </c>
      <c r="Y13" s="127">
        <f>'QLD Oct 2019'!AW7</f>
        <v>0</v>
      </c>
      <c r="Z13" s="226" t="str">
        <f t="shared" si="9"/>
        <v>No discount</v>
      </c>
      <c r="AA13" s="226" t="str">
        <f t="shared" si="10"/>
        <v>Inclusive</v>
      </c>
      <c r="AB13" s="228">
        <f t="shared" si="0"/>
        <v>3658.7727272727279</v>
      </c>
      <c r="AC13" s="229">
        <f t="shared" si="1"/>
        <v>3658.7727272727279</v>
      </c>
      <c r="AD13" s="230">
        <f t="shared" si="2"/>
        <v>4024.650000000001</v>
      </c>
      <c r="AE13" s="230">
        <f t="shared" si="2"/>
        <v>4024.650000000001</v>
      </c>
      <c r="AF13" s="128">
        <f>'QLD Oct 2019'!BF7</f>
        <v>0</v>
      </c>
      <c r="AG13" s="129" t="str">
        <f>'QLD Oct 2019'!BG7</f>
        <v>n</v>
      </c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</row>
    <row r="14" spans="1:148" ht="20" customHeight="1" thickTop="1" thickBot="1" x14ac:dyDescent="0.25">
      <c r="A14" s="209" t="str">
        <f>'QLD Oct 2019'!D8</f>
        <v>Envestra Northern</v>
      </c>
      <c r="B14" s="208" t="str">
        <f>'QLD Oct 2019'!F8</f>
        <v>Origin Energy</v>
      </c>
      <c r="C14" s="208" t="str">
        <f>'QLD Oct 2019'!G8</f>
        <v>Business Flexi</v>
      </c>
      <c r="D14" s="123">
        <f>365*'QLD Oct 2019'!H8/100</f>
        <v>233.56681818181815</v>
      </c>
      <c r="E14" s="217">
        <f>IF('QLD Oct 2019'!AQ8=3,0.5,IF('QLD Oct 2019'!AQ8=2,0.33,0))</f>
        <v>0.5</v>
      </c>
      <c r="F14" s="217">
        <f t="shared" si="3"/>
        <v>0.5</v>
      </c>
      <c r="G14" s="123">
        <f>IF('QLD Oct 2019'!K8="",($C$5*E14/'QLD Oct 2019'!AQ8*'QLD Oct 2019'!W8/100)*'QLD Oct 2019'!AQ8,IF($C$5*E14/'QLD Oct 2019'!AQ8&gt;='QLD Oct 2019'!L8,('QLD Oct 2019'!L8*'QLD Oct 2019'!W8/100)*'QLD Oct 2019'!AQ8,($C$5*E14/'QLD Oct 2019'!AQ8*'QLD Oct 2019'!W8/100)*'QLD Oct 2019'!AQ8))</f>
        <v>1495.6363636363635</v>
      </c>
      <c r="H14" s="123">
        <f>IF(AND('QLD Oct 2019'!L8&gt;0,'QLD Oct 2019'!M8&gt;0),IF($C$5*E14/'QLD Oct 2019'!AQ8&lt;'QLD Oct 2019'!L8,0,IF(($C$5*E14/'QLD Oct 2019'!AQ8-'QLD Oct 2019'!L8)&lt;=('QLD Oct 2019'!M8+'QLD Oct 2019'!L8),((($C$5*E14/'QLD Oct 2019'!AQ8-'QLD Oct 2019'!L8)*'QLD Oct 2019'!X8/100))*'QLD Oct 2019'!AQ8,((('QLD Oct 2019'!M8)*'QLD Oct 2019'!X8/100)*'QLD Oct 2019'!AQ8))),0)</f>
        <v>546.00000000000011</v>
      </c>
      <c r="I14" s="123">
        <f>IF(AND('QLD Oct 2019'!M8&gt;0,'QLD Oct 2019'!N8&gt;0),IF($C$5*E14/'QLD Oct 2019'!AQ8&lt;('QLD Oct 2019'!L8+'QLD Oct 2019'!M8),0,IF(($C$5*E14/'QLD Oct 2019'!AQ8-'QLD Oct 2019'!L8+'QLD Oct 2019'!M8)&lt;=('QLD Oct 2019'!L8+'QLD Oct 2019'!M8+'QLD Oct 2019'!N8),((($C$5*E14/'QLD Oct 2019'!AQ8-('QLD Oct 2019'!L8+'QLD Oct 2019'!M8))*'QLD Oct 2019'!Y8/100))*'QLD Oct 2019'!AQ8,('QLD Oct 2019'!N8*'QLD Oct 2019'!Y8/100)*'QLD Oct 2019'!AQ8)),0)</f>
        <v>0</v>
      </c>
      <c r="J14" s="123">
        <f>IF(AND('QLD Oct 2019'!N8&gt;0,'QLD Oct 2019'!O8&gt;0),IF($C$5*E14/'QLD Oct 2019'!AQ8&lt;('QLD Oct 2019'!L8+'QLD Oct 2019'!M8+'QLD Oct 2019'!N8),0,IF(($C$5*E14/'QLD Oct 2019'!AQ8-'QLD Oct 2019'!L8+'QLD Oct 2019'!M8+'QLD Oct 2019'!N8)&lt;=('QLD Oct 2019'!L8+'QLD Oct 2019'!M8+'QLD Oct 2019'!N8+'QLD Oct 2019'!O8),(($C$5*E14/'QLD Oct 2019'!AQ8-('QLD Oct 2019'!L8+'QLD Oct 2019'!M8+'QLD Oct 2019'!N8))*'QLD Oct 2019'!Z8/100)*'QLD Oct 2019'!AQ8,('QLD Oct 2019'!O8*'QLD Oct 2019'!Z8/100)*'QLD Oct 2019'!AQ8)),0)</f>
        <v>0</v>
      </c>
      <c r="K14" s="123">
        <f>IF(AND('QLD Oct 2019'!O8&gt;0,'QLD Oct 2019'!P8&gt;0),IF($C$5*E14/'QLD Oct 2019'!AQ8&lt;('QLD Oct 2019'!L8+'QLD Oct 2019'!M8+'QLD Oct 2019'!N8+'QLD Oct 2019'!O8),0,IF(($C$5*E14/'QLD Oct 2019'!AQ8-'QLD Oct 2019'!L8+'QLD Oct 2019'!M8+'QLD Oct 2019'!N8+'QLD Oct 2019'!O8)&lt;=('QLD Oct 2019'!L8+'QLD Oct 2019'!M8+'QLD Oct 2019'!N8+'QLD Oct 2019'!O8+'QLD Oct 2019'!P8),(($C$5*E14/'QLD Oct 2019'!AQ8-('QLD Oct 2019'!L8+'QLD Oct 2019'!M8+'QLD Oct 2019'!N8+'QLD Oct 2019'!O8))*'QLD Oct 2019'!AA8/100)*'QLD Oct 2019'!AQ8,('QLD Oct 2019'!P8*'QLD Oct 2019'!AA8/100)*'QLD Oct 2019'!AQ8)),0)</f>
        <v>0</v>
      </c>
      <c r="L14" s="123">
        <f>IF(AND('QLD Oct 2019'!P8&gt;0,'QLD Oct 2019'!O8&gt;0),IF(($C$5*E14/'QLD Oct 2019'!AQ8&lt;SUM('QLD Oct 2019'!L8:P8)),(0),($C$5*E14/'QLD Oct 2019'!AQ8-SUM('QLD Oct 2019'!L8:P8))*'QLD Oct 2019'!AB8/100)* 'QLD Oct 2019'!AQ8,IF(AND('QLD Oct 2019'!O8&gt;0,'QLD Oct 2019'!P8=""),IF(($C$5*E14/'QLD Oct 2019'!AQ8&lt; SUM('QLD Oct 2019'!L8:O8)),(0),($C$5*E14/'QLD Oct 2019'!AQ8-SUM('QLD Oct 2019'!L8:O8))*'QLD Oct 2019'!AA8/100)* 'QLD Oct 2019'!AQ8,IF(AND('QLD Oct 2019'!N8&gt;0,'QLD Oct 2019'!O8=""),IF(($C$5*E14/'QLD Oct 2019'!AQ8&lt; SUM('QLD Oct 2019'!L8:N8)),(0),($C$5*E14/'QLD Oct 2019'!AQ8-SUM('QLD Oct 2019'!L8:N8))*'QLD Oct 2019'!Z8/100)* 'QLD Oct 2019'!AQ8,IF(AND('QLD Oct 2019'!M8&gt;0,'QLD Oct 2019'!N8=""),IF(($C$5*E14/'QLD Oct 2019'!AQ8&lt;'QLD Oct 2019'!M8+'QLD Oct 2019'!L8),(0),(($C$5*E14/'QLD Oct 2019'!AQ8-('QLD Oct 2019'!M8+'QLD Oct 2019'!L8))*'QLD Oct 2019'!Y8/100))*'QLD Oct 2019'!AQ8,IF(AND('QLD Oct 2019'!L8&gt;0,'QLD Oct 2019'!M8=""&gt;0),IF(($C$5*E14/'QLD Oct 2019'!AQ8&lt;'QLD Oct 2019'!L8),(0),($C$5*E14/'QLD Oct 2019'!AQ8-'QLD Oct 2019'!L8)*'QLD Oct 2019'!X8/100)*'QLD Oct 2019'!AQ8,0)))))</f>
        <v>0</v>
      </c>
      <c r="M14" s="123">
        <f>IF('QLD Oct 2019'!K8="",($C$5*F14/'QLD Oct 2019'!AR8*'QLD Oct 2019'!AC8/100)*'QLD Oct 2019'!AR8,IF($C$5*F14/'QLD Oct 2019'!AR8&gt;='QLD Oct 2019'!L8,('QLD Oct 2019'!L8*'QLD Oct 2019'!AC8/100)*'QLD Oct 2019'!AR8,($C$5*F14/'QLD Oct 2019'!AR8*'QLD Oct 2019'!AC8/100)*'QLD Oct 2019'!AR8))</f>
        <v>1495.6363636363635</v>
      </c>
      <c r="N14" s="123">
        <f>IF(AND('QLD Oct 2019'!L8&gt;0,'QLD Oct 2019'!M8&gt;0),IF($C$5*F14/'QLD Oct 2019'!AR8&lt;'QLD Oct 2019'!L8,0,IF(($C$5*F14/'QLD Oct 2019'!AR8-'QLD Oct 2019'!L8)&lt;=('QLD Oct 2019'!M8+'QLD Oct 2019'!L8),((($C$5*F14/'QLD Oct 2019'!AR8-'QLD Oct 2019'!L8)*'QLD Oct 2019'!AD8/100))*'QLD Oct 2019'!AR8,((('QLD Oct 2019'!M8)*'QLD Oct 2019'!AD8/100)*'QLD Oct 2019'!AR8))),0)</f>
        <v>546.00000000000011</v>
      </c>
      <c r="O14" s="123">
        <f>IF(AND('QLD Oct 2019'!M8&gt;0,'QLD Oct 2019'!N8&gt;0),IF($C$5*F14/'QLD Oct 2019'!AR8&lt;('QLD Oct 2019'!L8+'QLD Oct 2019'!M8),0,IF(($C$5*F14/'QLD Oct 2019'!AR8-'QLD Oct 2019'!L8+'QLD Oct 2019'!M8)&lt;=('QLD Oct 2019'!L8+'QLD Oct 2019'!M8+'QLD Oct 2019'!N8),((($C$5*F14/'QLD Oct 2019'!AR8-('QLD Oct 2019'!L8+'QLD Oct 2019'!M8))*'QLD Oct 2019'!AE8/100))*'QLD Oct 2019'!AR8,('QLD Oct 2019'!N8*'QLD Oct 2019'!AE8/100)*'QLD Oct 2019'!AR8)),0)</f>
        <v>0</v>
      </c>
      <c r="P14" s="123">
        <f>IF(AND('QLD Oct 2019'!N8&gt;0,'QLD Oct 2019'!O8&gt;0),IF($C$5*F14/'QLD Oct 2019'!AR8&lt;('QLD Oct 2019'!L8+'QLD Oct 2019'!M8+'QLD Oct 2019'!N8),0,IF(($C$5*F14/'QLD Oct 2019'!AR8-'QLD Oct 2019'!L8+'QLD Oct 2019'!M8+'QLD Oct 2019'!N8)&lt;=('QLD Oct 2019'!L8+'QLD Oct 2019'!M8+'QLD Oct 2019'!N8+'QLD Oct 2019'!O8),(($C$5*F14/'QLD Oct 2019'!AR8-('QLD Oct 2019'!L8+'QLD Oct 2019'!M8+'QLD Oct 2019'!N8))*'QLD Oct 2019'!AF8/100)*'QLD Oct 2019'!AR8,('QLD Oct 2019'!O8*'QLD Oct 2019'!AF8/100)*'QLD Oct 2019'!AR8)),0)</f>
        <v>0</v>
      </c>
      <c r="Q14" s="123">
        <f>IF(AND('QLD Oct 2019'!P8&gt;0,'QLD Oct 2019'!P8&gt;0),IF($C$5*F14/'QLD Oct 2019'!AR8&lt;('QLD Oct 2019'!L8+'QLD Oct 2019'!M8+'QLD Oct 2019'!N8+'QLD Oct 2019'!O8),0,IF(($C$5*F14/'QLD Oct 2019'!AR8-'QLD Oct 2019'!L8+'QLD Oct 2019'!M8+'QLD Oct 2019'!N8+'QLD Oct 2019'!O8)&lt;=('QLD Oct 2019'!L8+'QLD Oct 2019'!M8+'QLD Oct 2019'!N8+'QLD Oct 2019'!O8+'QLD Oct 2019'!P8),(($C$5*F14/'QLD Oct 2019'!AR8-('QLD Oct 2019'!L8+'QLD Oct 2019'!M8+'QLD Oct 2019'!N8+'QLD Oct 2019'!O8))*'QLD Oct 2019'!AG8/100)*'QLD Oct 2019'!AR8,('QLD Oct 2019'!P8*'QLD Oct 2019'!AG8/100)*'QLD Oct 2019'!AR8)),0)</f>
        <v>0</v>
      </c>
      <c r="R14" s="123">
        <f>IF(AND('QLD Oct 2019'!P8&gt;0,'QLD Oct 2019'!O8&gt;0),IF(($C$5*F14/'QLD Oct 2019'!AR8&lt;SUM('QLD Oct 2019'!L8:P8)),(0),($C$5*F14/'QLD Oct 2019'!AR8-SUM('QLD Oct 2019'!L8:P8))*'QLD Oct 2019'!AB8/100)* 'QLD Oct 2019'!AR8,IF(AND('QLD Oct 2019'!O8&gt;0,'QLD Oct 2019'!P8=""),IF(($C$5*F14/'QLD Oct 2019'!AR8&lt; SUM('QLD Oct 2019'!L8:O8)),(0),($C$5*F14/'QLD Oct 2019'!AR8-SUM('QLD Oct 2019'!L8:O8))*'QLD Oct 2019'!AG8/100)* 'QLD Oct 2019'!AR8,IF(AND('QLD Oct 2019'!N8&gt;0,'QLD Oct 2019'!O8=""),IF(($C$5*F14/'QLD Oct 2019'!AR8&lt; SUM('QLD Oct 2019'!L8:N8)),(0),($C$5*F14/'QLD Oct 2019'!AR8-SUM('QLD Oct 2019'!L8:N8))*'QLD Oct 2019'!AF8/100)* 'QLD Oct 2019'!AR8,IF(AND('QLD Oct 2019'!M8&gt;0,'QLD Oct 2019'!N8=""),IF(($C$5*F14/'QLD Oct 2019'!AR8&lt;'QLD Oct 2019'!M8+'QLD Oct 2019'!L8),(0),(($C$5*F14/'QLD Oct 2019'!AR8-('QLD Oct 2019'!M8+'QLD Oct 2019'!L8))*'QLD Oct 2019'!AE8/100))*'QLD Oct 2019'!AR8,IF(AND('QLD Oct 2019'!L8&gt;0,'QLD Oct 2019'!M8=""&gt;0),IF(($C$5*F14/'QLD Oct 2019'!AR8&lt;'QLD Oct 2019'!L8),(0),($C$5*F14/'QLD Oct 2019'!AR8-'QLD Oct 2019'!L8)*'QLD Oct 2019'!AD8/100)*'QLD Oct 2019'!AR8,0)))))</f>
        <v>0</v>
      </c>
      <c r="S14" s="204">
        <f t="shared" si="4"/>
        <v>4083.272727272727</v>
      </c>
      <c r="T14" s="221">
        <f t="shared" si="5"/>
        <v>4316.8395454545453</v>
      </c>
      <c r="U14" s="126">
        <f t="shared" si="6"/>
        <v>4748.5235000000002</v>
      </c>
      <c r="V14" s="127">
        <f>'QLD Oct 2019'!AT8</f>
        <v>6</v>
      </c>
      <c r="W14" s="127">
        <f>'QLD Oct 2019'!AU8</f>
        <v>0</v>
      </c>
      <c r="X14" s="127">
        <f>'QLD Oct 2019'!AV8</f>
        <v>0</v>
      </c>
      <c r="Y14" s="127">
        <f>'QLD Oct 2019'!AW8</f>
        <v>0</v>
      </c>
      <c r="Z14" s="226" t="str">
        <f t="shared" si="9"/>
        <v>Guaranteed off bill</v>
      </c>
      <c r="AA14" s="226" t="str">
        <f t="shared" si="10"/>
        <v>Inclusive</v>
      </c>
      <c r="AB14" s="228">
        <f t="shared" si="0"/>
        <v>4057.8291727272731</v>
      </c>
      <c r="AC14" s="229">
        <f t="shared" si="1"/>
        <v>4057.8291727272731</v>
      </c>
      <c r="AD14" s="230">
        <f t="shared" si="2"/>
        <v>4463.6120900000005</v>
      </c>
      <c r="AE14" s="230">
        <f t="shared" si="2"/>
        <v>4463.6120900000005</v>
      </c>
      <c r="AF14" s="128">
        <f>'QLD Oct 2019'!BF8</f>
        <v>12</v>
      </c>
      <c r="AG14" s="129" t="str">
        <f>'QLD Oct 2019'!BG8</f>
        <v>y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I14" s="153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153"/>
      <c r="CW14" s="153"/>
      <c r="CX14" s="153"/>
      <c r="CY14" s="153"/>
      <c r="CZ14" s="153"/>
      <c r="DA14" s="153"/>
      <c r="DB14" s="153"/>
      <c r="DC14" s="153"/>
      <c r="DD14" s="153"/>
      <c r="DE14" s="153"/>
      <c r="DF14" s="153"/>
      <c r="DG14" s="153"/>
      <c r="DH14" s="153"/>
      <c r="DI14" s="153"/>
      <c r="DJ14" s="153"/>
      <c r="DK14" s="153"/>
      <c r="DL14" s="153"/>
      <c r="DM14" s="153"/>
      <c r="DN14" s="153"/>
      <c r="DO14" s="153"/>
      <c r="DP14" s="153"/>
      <c r="DQ14" s="153"/>
      <c r="DR14" s="153"/>
      <c r="DS14" s="153"/>
      <c r="DT14" s="153"/>
      <c r="DU14" s="153"/>
      <c r="DV14" s="153"/>
      <c r="DW14" s="153"/>
      <c r="DX14" s="153"/>
      <c r="DY14" s="153"/>
      <c r="DZ14" s="153"/>
      <c r="EA14" s="153"/>
      <c r="EB14" s="153"/>
      <c r="EC14" s="153"/>
      <c r="ED14" s="153"/>
      <c r="EE14" s="153"/>
      <c r="EF14" s="153"/>
      <c r="EG14" s="153"/>
      <c r="EH14" s="153"/>
      <c r="EI14" s="153"/>
      <c r="EJ14" s="153"/>
      <c r="EK14" s="153"/>
      <c r="EL14" s="153"/>
      <c r="EM14" s="153"/>
      <c r="EN14" s="153"/>
      <c r="EO14" s="153"/>
      <c r="EP14" s="153"/>
      <c r="EQ14" s="153"/>
      <c r="ER14" s="153"/>
    </row>
    <row r="15" spans="1:148" ht="20" customHeight="1" thickTop="1" x14ac:dyDescent="0.2">
      <c r="A15" s="347" t="str">
        <f>'QLD Oct 2019'!D9</f>
        <v>Envestra Wide Bay</v>
      </c>
      <c r="B15" s="207" t="str">
        <f>'QLD Oct 2019'!F9</f>
        <v>AGL</v>
      </c>
      <c r="C15" s="207" t="str">
        <f>'QLD Oct 2019'!G9</f>
        <v>Business Essential Saver</v>
      </c>
      <c r="D15" s="115">
        <f>365*'QLD Oct 2019'!H9/100</f>
        <v>236.61954545454543</v>
      </c>
      <c r="E15" s="216">
        <f>IF('QLD Oct 2019'!AQ9=3,0.5,IF('QLD Oct 2019'!AQ9=2,0.33,0))</f>
        <v>0.5</v>
      </c>
      <c r="F15" s="216">
        <f t="shared" si="3"/>
        <v>0.5</v>
      </c>
      <c r="G15" s="115">
        <f>IF('QLD Oct 2019'!K9="",($C$5*E15/'QLD Oct 2019'!AQ9*'QLD Oct 2019'!W9/100)*'QLD Oct 2019'!AQ9,IF($C$5*E15/'QLD Oct 2019'!AQ9&gt;='QLD Oct 2019'!L9,('QLD Oct 2019'!L9*'QLD Oct 2019'!W9/100)*'QLD Oct 2019'!AQ9,($C$5*E15/'QLD Oct 2019'!AQ9*'QLD Oct 2019'!W9/100)*'QLD Oct 2019'!AQ9))</f>
        <v>1645.4545454545455</v>
      </c>
      <c r="H15" s="115">
        <f>IF(AND('QLD Oct 2019'!L9&gt;0,'QLD Oct 2019'!M9&gt;0),IF($C$5*E15/'QLD Oct 2019'!AQ9&lt;'QLD Oct 2019'!L9,0,IF(($C$5*E15/'QLD Oct 2019'!AQ9-'QLD Oct 2019'!L9)&lt;=('QLD Oct 2019'!M9+'QLD Oct 2019'!L9),((($C$5*E15/'QLD Oct 2019'!AQ9-'QLD Oct 2019'!L9)*'QLD Oct 2019'!X9/100))*'QLD Oct 2019'!AQ9,((('QLD Oct 2019'!M9)*'QLD Oct 2019'!X9/100)*'QLD Oct 2019'!AQ9))),0)</f>
        <v>0</v>
      </c>
      <c r="I15" s="115">
        <f>IF(AND('QLD Oct 2019'!M9&gt;0,'QLD Oct 2019'!N9&gt;0),IF($C$5*E15/'QLD Oct 2019'!AQ9&lt;('QLD Oct 2019'!L9+'QLD Oct 2019'!M9),0,IF(($C$5*E15/'QLD Oct 2019'!AQ9-'QLD Oct 2019'!L9+'QLD Oct 2019'!M9)&lt;=('QLD Oct 2019'!L9+'QLD Oct 2019'!M9+'QLD Oct 2019'!N9),((($C$5*E15/'QLD Oct 2019'!AQ9-('QLD Oct 2019'!L9+'QLD Oct 2019'!M9))*'QLD Oct 2019'!Y9/100))*'QLD Oct 2019'!AQ9,('QLD Oct 2019'!N9*'QLD Oct 2019'!Y9/100)*'QLD Oct 2019'!AQ9)),0)</f>
        <v>0</v>
      </c>
      <c r="J15" s="115">
        <f>IF(AND('QLD Oct 2019'!N9&gt;0,'QLD Oct 2019'!O9&gt;0),IF($C$5*E15/'QLD Oct 2019'!AQ9&lt;('QLD Oct 2019'!L9+'QLD Oct 2019'!M9+'QLD Oct 2019'!N9),0,IF(($C$5*E15/'QLD Oct 2019'!AQ9-'QLD Oct 2019'!L9+'QLD Oct 2019'!M9+'QLD Oct 2019'!N9)&lt;=('QLD Oct 2019'!L9+'QLD Oct 2019'!M9+'QLD Oct 2019'!N9+'QLD Oct 2019'!O9),(($C$5*E15/'QLD Oct 2019'!AQ9-('QLD Oct 2019'!L9+'QLD Oct 2019'!M9+'QLD Oct 2019'!N9))*'QLD Oct 2019'!Z9/100)*'QLD Oct 2019'!AQ9,('QLD Oct 2019'!O9*'QLD Oct 2019'!Z9/100)*'QLD Oct 2019'!AQ9)),0)</f>
        <v>0</v>
      </c>
      <c r="K15" s="115">
        <f>IF(AND('QLD Oct 2019'!O9&gt;0,'QLD Oct 2019'!P9&gt;0),IF($C$5*E15/'QLD Oct 2019'!AQ9&lt;('QLD Oct 2019'!L9+'QLD Oct 2019'!M9+'QLD Oct 2019'!N9+'QLD Oct 2019'!O9),0,IF(($C$5*E15/'QLD Oct 2019'!AQ9-'QLD Oct 2019'!L9+'QLD Oct 2019'!M9+'QLD Oct 2019'!N9+'QLD Oct 2019'!O9)&lt;=('QLD Oct 2019'!L9+'QLD Oct 2019'!M9+'QLD Oct 2019'!N9+'QLD Oct 2019'!O9+'QLD Oct 2019'!P9),(($C$5*E15/'QLD Oct 2019'!AQ9-('QLD Oct 2019'!L9+'QLD Oct 2019'!M9+'QLD Oct 2019'!N9+'QLD Oct 2019'!O9))*'QLD Oct 2019'!AA9/100)*'QLD Oct 2019'!AQ9,('QLD Oct 2019'!P9*'QLD Oct 2019'!AA9/100)*'QLD Oct 2019'!AQ9)),0)</f>
        <v>0</v>
      </c>
      <c r="L15" s="115">
        <f>IF(AND('QLD Oct 2019'!P9&gt;0,'QLD Oct 2019'!O9&gt;0),IF(($C$5*E15/'QLD Oct 2019'!AQ9&lt;SUM('QLD Oct 2019'!L9:P9)),(0),($C$5*E15/'QLD Oct 2019'!AQ9-SUM('QLD Oct 2019'!L9:P9))*'QLD Oct 2019'!AB9/100)* 'QLD Oct 2019'!AQ9,IF(AND('QLD Oct 2019'!O9&gt;0,'QLD Oct 2019'!P9=""),IF(($C$5*E15/'QLD Oct 2019'!AQ9&lt; SUM('QLD Oct 2019'!L9:O9)),(0),($C$5*E15/'QLD Oct 2019'!AQ9-SUM('QLD Oct 2019'!L9:O9))*'QLD Oct 2019'!AA9/100)* 'QLD Oct 2019'!AQ9,IF(AND('QLD Oct 2019'!N9&gt;0,'QLD Oct 2019'!O9=""),IF(($C$5*E15/'QLD Oct 2019'!AQ9&lt; SUM('QLD Oct 2019'!L9:N9)),(0),($C$5*E15/'QLD Oct 2019'!AQ9-SUM('QLD Oct 2019'!L9:N9))*'QLD Oct 2019'!Z9/100)* 'QLD Oct 2019'!AQ9,IF(AND('QLD Oct 2019'!M9&gt;0,'QLD Oct 2019'!N9=""),IF(($C$5*E15/'QLD Oct 2019'!AQ9&lt;'QLD Oct 2019'!M9+'QLD Oct 2019'!L9),(0),(($C$5*E15/'QLD Oct 2019'!AQ9-('QLD Oct 2019'!M9+'QLD Oct 2019'!L9))*'QLD Oct 2019'!Y9/100))*'QLD Oct 2019'!AQ9,IF(AND('QLD Oct 2019'!L9&gt;0,'QLD Oct 2019'!M9=""&gt;0),IF(($C$5*E15/'QLD Oct 2019'!AQ9&lt;'QLD Oct 2019'!L9),(0),($C$5*E15/'QLD Oct 2019'!AQ9-'QLD Oct 2019'!L9)*'QLD Oct 2019'!X9/100)*'QLD Oct 2019'!AQ9,0)))))</f>
        <v>0</v>
      </c>
      <c r="M15" s="115">
        <f>IF('QLD Oct 2019'!K9="",($C$5*F15/'QLD Oct 2019'!AR9*'QLD Oct 2019'!AC9/100)*'QLD Oct 2019'!AR9,IF($C$5*F15/'QLD Oct 2019'!AR9&gt;='QLD Oct 2019'!L9,('QLD Oct 2019'!L9*'QLD Oct 2019'!AC9/100)*'QLD Oct 2019'!AR9,($C$5*F15/'QLD Oct 2019'!AR9*'QLD Oct 2019'!AC9/100)*'QLD Oct 2019'!AR9))</f>
        <v>1645.4545454545455</v>
      </c>
      <c r="N15" s="115">
        <f>IF(AND('QLD Oct 2019'!L9&gt;0,'QLD Oct 2019'!M9&gt;0),IF($C$5*F15/'QLD Oct 2019'!AR9&lt;'QLD Oct 2019'!L9,0,IF(($C$5*F15/'QLD Oct 2019'!AR9-'QLD Oct 2019'!L9)&lt;=('QLD Oct 2019'!M9+'QLD Oct 2019'!L9),((($C$5*F15/'QLD Oct 2019'!AR9-'QLD Oct 2019'!L9)*'QLD Oct 2019'!AD9/100))*'QLD Oct 2019'!AR9,((('QLD Oct 2019'!M9)*'QLD Oct 2019'!AD9/100)*'QLD Oct 2019'!AR9))),0)</f>
        <v>0</v>
      </c>
      <c r="O15" s="115">
        <f>IF(AND('QLD Oct 2019'!M9&gt;0,'QLD Oct 2019'!N9&gt;0),IF($C$5*F15/'QLD Oct 2019'!AR9&lt;('QLD Oct 2019'!L9+'QLD Oct 2019'!M9),0,IF(($C$5*F15/'QLD Oct 2019'!AR9-'QLD Oct 2019'!L9+'QLD Oct 2019'!M9)&lt;=('QLD Oct 2019'!L9+'QLD Oct 2019'!M9+'QLD Oct 2019'!N9),((($C$5*F15/'QLD Oct 2019'!AR9-('QLD Oct 2019'!L9+'QLD Oct 2019'!M9))*'QLD Oct 2019'!AE9/100))*'QLD Oct 2019'!AR9,('QLD Oct 2019'!N9*'QLD Oct 2019'!AE9/100)*'QLD Oct 2019'!AR9)),0)</f>
        <v>0</v>
      </c>
      <c r="P15" s="115">
        <f>IF(AND('QLD Oct 2019'!N9&gt;0,'QLD Oct 2019'!O9&gt;0),IF($C$5*F15/'QLD Oct 2019'!AR9&lt;('QLD Oct 2019'!L9+'QLD Oct 2019'!M9+'QLD Oct 2019'!N9),0,IF(($C$5*F15/'QLD Oct 2019'!AR9-'QLD Oct 2019'!L9+'QLD Oct 2019'!M9+'QLD Oct 2019'!N9)&lt;=('QLD Oct 2019'!L9+'QLD Oct 2019'!M9+'QLD Oct 2019'!N9+'QLD Oct 2019'!O9),(($C$5*F15/'QLD Oct 2019'!AR9-('QLD Oct 2019'!L9+'QLD Oct 2019'!M9+'QLD Oct 2019'!N9))*'QLD Oct 2019'!AF9/100)*'QLD Oct 2019'!AR9,('QLD Oct 2019'!O9*'QLD Oct 2019'!AF9/100)*'QLD Oct 2019'!AR9)),0)</f>
        <v>0</v>
      </c>
      <c r="Q15" s="115">
        <f>IF(AND('QLD Oct 2019'!P9&gt;0,'QLD Oct 2019'!P9&gt;0),IF($C$5*F15/'QLD Oct 2019'!AR9&lt;('QLD Oct 2019'!L9+'QLD Oct 2019'!M9+'QLD Oct 2019'!N9+'QLD Oct 2019'!O9),0,IF(($C$5*F15/'QLD Oct 2019'!AR9-'QLD Oct 2019'!L9+'QLD Oct 2019'!M9+'QLD Oct 2019'!N9+'QLD Oct 2019'!O9)&lt;=('QLD Oct 2019'!L9+'QLD Oct 2019'!M9+'QLD Oct 2019'!N9+'QLD Oct 2019'!O9+'QLD Oct 2019'!P9),(($C$5*F15/'QLD Oct 2019'!AR9-('QLD Oct 2019'!L9+'QLD Oct 2019'!M9+'QLD Oct 2019'!N9+'QLD Oct 2019'!O9))*'QLD Oct 2019'!AG9/100)*'QLD Oct 2019'!AR9,('QLD Oct 2019'!P9*'QLD Oct 2019'!AG9/100)*'QLD Oct 2019'!AR9)),0)</f>
        <v>0</v>
      </c>
      <c r="R15" s="115">
        <f>IF(AND('QLD Oct 2019'!P9&gt;0,'QLD Oct 2019'!O9&gt;0),IF(($C$5*F15/'QLD Oct 2019'!AR9&lt;SUM('QLD Oct 2019'!L9:P9)),(0),($C$5*F15/'QLD Oct 2019'!AR9-SUM('QLD Oct 2019'!L9:P9))*'QLD Oct 2019'!AB9/100)* 'QLD Oct 2019'!AR9,IF(AND('QLD Oct 2019'!O9&gt;0,'QLD Oct 2019'!P9=""),IF(($C$5*F15/'QLD Oct 2019'!AR9&lt; SUM('QLD Oct 2019'!L9:O9)),(0),($C$5*F15/'QLD Oct 2019'!AR9-SUM('QLD Oct 2019'!L9:O9))*'QLD Oct 2019'!AG9/100)* 'QLD Oct 2019'!AR9,IF(AND('QLD Oct 2019'!N9&gt;0,'QLD Oct 2019'!O9=""),IF(($C$5*F15/'QLD Oct 2019'!AR9&lt; SUM('QLD Oct 2019'!L9:N9)),(0),($C$5*F15/'QLD Oct 2019'!AR9-SUM('QLD Oct 2019'!L9:N9))*'QLD Oct 2019'!AF9/100)* 'QLD Oct 2019'!AR9,IF(AND('QLD Oct 2019'!M9&gt;0,'QLD Oct 2019'!N9=""),IF(($C$5*F15/'QLD Oct 2019'!AR9&lt;'QLD Oct 2019'!M9+'QLD Oct 2019'!L9),(0),(($C$5*F15/'QLD Oct 2019'!AR9-('QLD Oct 2019'!M9+'QLD Oct 2019'!L9))*'QLD Oct 2019'!AE9/100))*'QLD Oct 2019'!AR9,IF(AND('QLD Oct 2019'!L9&gt;0,'QLD Oct 2019'!M9=""&gt;0),IF(($C$5*F15/'QLD Oct 2019'!AR9&lt;'QLD Oct 2019'!L9),(0),($C$5*F15/'QLD Oct 2019'!AR9-'QLD Oct 2019'!L9)*'QLD Oct 2019'!AD9/100)*'QLD Oct 2019'!AR9,0)))))</f>
        <v>0</v>
      </c>
      <c r="S15" s="193">
        <f t="shared" si="4"/>
        <v>3290.909090909091</v>
      </c>
      <c r="T15" s="220">
        <f t="shared" si="5"/>
        <v>3527.5286363636365</v>
      </c>
      <c r="U15" s="118">
        <f t="shared" si="6"/>
        <v>3880.2815000000005</v>
      </c>
      <c r="V15" s="119">
        <f>'QLD Oct 2019'!AT9</f>
        <v>0</v>
      </c>
      <c r="W15" s="119">
        <f>'QLD Oct 2019'!AU9</f>
        <v>0</v>
      </c>
      <c r="X15" s="119">
        <f>'QLD Oct 2019'!AV9</f>
        <v>0</v>
      </c>
      <c r="Y15" s="119">
        <f>'QLD Oct 2019'!AW9</f>
        <v>0</v>
      </c>
      <c r="Z15" s="225" t="str">
        <f t="shared" si="9"/>
        <v>No discount</v>
      </c>
      <c r="AA15" s="225" t="str">
        <f t="shared" si="10"/>
        <v>Exclusive</v>
      </c>
      <c r="AB15" s="195">
        <f t="shared" si="0"/>
        <v>3527.5286363636365</v>
      </c>
      <c r="AC15" s="195">
        <f t="shared" si="1"/>
        <v>3527.5286363636365</v>
      </c>
      <c r="AD15" s="196">
        <f t="shared" si="2"/>
        <v>3880.2815000000005</v>
      </c>
      <c r="AE15" s="196">
        <f t="shared" si="2"/>
        <v>3880.2815000000005</v>
      </c>
      <c r="AF15" s="120">
        <f>'QLD Oct 2019'!BF9</f>
        <v>0</v>
      </c>
      <c r="AG15" s="121" t="str">
        <f>'QLD Oct 2019'!BG9</f>
        <v>n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  <c r="EL15" s="153"/>
      <c r="EM15" s="153"/>
      <c r="EN15" s="153"/>
      <c r="EO15" s="153"/>
      <c r="EP15" s="153"/>
      <c r="EQ15" s="153"/>
      <c r="ER15" s="153"/>
    </row>
    <row r="16" spans="1:148" ht="20" customHeight="1" thickBot="1" x14ac:dyDescent="0.25">
      <c r="A16" s="351"/>
      <c r="B16" s="210" t="str">
        <f>'QLD Oct 2019'!F10</f>
        <v>Origin Energy</v>
      </c>
      <c r="C16" s="210" t="str">
        <f>'QLD Oct 2019'!G10</f>
        <v>Business Flexi</v>
      </c>
      <c r="D16" s="139">
        <f>365*'QLD Oct 2019'!H10/100</f>
        <v>239.43999999999997</v>
      </c>
      <c r="E16" s="218">
        <f>IF('QLD Oct 2019'!AQ10=3,0.5,IF('QLD Oct 2019'!AQ10=2,0.33,0))</f>
        <v>0.5</v>
      </c>
      <c r="F16" s="218">
        <f t="shared" si="3"/>
        <v>0.5</v>
      </c>
      <c r="G16" s="139">
        <f>IF('QLD Oct 2019'!K10="",($C$5*E16/'QLD Oct 2019'!AQ10*'QLD Oct 2019'!W10/100)*'QLD Oct 2019'!AQ10,IF($C$5*E16/'QLD Oct 2019'!AQ10&gt;='QLD Oct 2019'!L10,('QLD Oct 2019'!L10*'QLD Oct 2019'!W10/100)*'QLD Oct 2019'!AQ10,($C$5*E16/'QLD Oct 2019'!AQ10*'QLD Oct 2019'!W10/100)*'QLD Oct 2019'!AQ10))</f>
        <v>1420.363636363636</v>
      </c>
      <c r="H16" s="139">
        <f>IF(AND('QLD Oct 2019'!L10&gt;0,'QLD Oct 2019'!M10&gt;0),IF($C$5*E16/'QLD Oct 2019'!AQ10&lt;'QLD Oct 2019'!L10,0,IF(($C$5*E16/'QLD Oct 2019'!AQ10-'QLD Oct 2019'!L10)&lt;=('QLD Oct 2019'!M10+'QLD Oct 2019'!L10),((($C$5*E16/'QLD Oct 2019'!AQ10-'QLD Oct 2019'!L10)*'QLD Oct 2019'!X10/100))*'QLD Oct 2019'!AQ10,((('QLD Oct 2019'!M10)*'QLD Oct 2019'!X10/100)*'QLD Oct 2019'!AQ10))),0)</f>
        <v>509.09090909090912</v>
      </c>
      <c r="I16" s="139">
        <f>IF(AND('QLD Oct 2019'!M10&gt;0,'QLD Oct 2019'!N10&gt;0),IF($C$5*E16/'QLD Oct 2019'!AQ10&lt;('QLD Oct 2019'!L10+'QLD Oct 2019'!M10),0,IF(($C$5*E16/'QLD Oct 2019'!AQ10-'QLD Oct 2019'!L10+'QLD Oct 2019'!M10)&lt;=('QLD Oct 2019'!L10+'QLD Oct 2019'!M10+'QLD Oct 2019'!N10),((($C$5*E16/'QLD Oct 2019'!AQ10-('QLD Oct 2019'!L10+'QLD Oct 2019'!M10))*'QLD Oct 2019'!Y10/100))*'QLD Oct 2019'!AQ10,('QLD Oct 2019'!N10*'QLD Oct 2019'!Y10/100)*'QLD Oct 2019'!AQ10)),0)</f>
        <v>0</v>
      </c>
      <c r="J16" s="139">
        <f>IF(AND('QLD Oct 2019'!N10&gt;0,'QLD Oct 2019'!O10&gt;0),IF($C$5*E16/'QLD Oct 2019'!AQ10&lt;('QLD Oct 2019'!L10+'QLD Oct 2019'!M10+'QLD Oct 2019'!N10),0,IF(($C$5*E16/'QLD Oct 2019'!AQ10-'QLD Oct 2019'!L10+'QLD Oct 2019'!M10+'QLD Oct 2019'!N10)&lt;=('QLD Oct 2019'!L10+'QLD Oct 2019'!M10+'QLD Oct 2019'!N10+'QLD Oct 2019'!O10),(($C$5*E16/'QLD Oct 2019'!AQ10-('QLD Oct 2019'!L10+'QLD Oct 2019'!M10+'QLD Oct 2019'!N10))*'QLD Oct 2019'!Z10/100)*'QLD Oct 2019'!AQ10,('QLD Oct 2019'!O10*'QLD Oct 2019'!Z10/100)*'QLD Oct 2019'!AQ10)),0)</f>
        <v>0</v>
      </c>
      <c r="K16" s="139">
        <f>IF(AND('QLD Oct 2019'!O10&gt;0,'QLD Oct 2019'!P10&gt;0),IF($C$5*E16/'QLD Oct 2019'!AQ10&lt;('QLD Oct 2019'!L10+'QLD Oct 2019'!M10+'QLD Oct 2019'!N10+'QLD Oct 2019'!O10),0,IF(($C$5*E16/'QLD Oct 2019'!AQ10-'QLD Oct 2019'!L10+'QLD Oct 2019'!M10+'QLD Oct 2019'!N10+'QLD Oct 2019'!O10)&lt;=('QLD Oct 2019'!L10+'QLD Oct 2019'!M10+'QLD Oct 2019'!N10+'QLD Oct 2019'!O10+'QLD Oct 2019'!P10),(($C$5*E16/'QLD Oct 2019'!AQ10-('QLD Oct 2019'!L10+'QLD Oct 2019'!M10+'QLD Oct 2019'!N10+'QLD Oct 2019'!O10))*'QLD Oct 2019'!AA10/100)*'QLD Oct 2019'!AQ10,('QLD Oct 2019'!P10*'QLD Oct 2019'!AA10/100)*'QLD Oct 2019'!AQ10)),0)</f>
        <v>0</v>
      </c>
      <c r="L16" s="139">
        <f>IF(AND('QLD Oct 2019'!P10&gt;0,'QLD Oct 2019'!O10&gt;0),IF(($C$5*E16/'QLD Oct 2019'!AQ10&lt;SUM('QLD Oct 2019'!L10:P10)),(0),($C$5*E16/'QLD Oct 2019'!AQ10-SUM('QLD Oct 2019'!L10:P10))*'QLD Oct 2019'!AB10/100)* 'QLD Oct 2019'!AQ10,IF(AND('QLD Oct 2019'!O10&gt;0,'QLD Oct 2019'!P10=""),IF(($C$5*E16/'QLD Oct 2019'!AQ10&lt; SUM('QLD Oct 2019'!L10:O10)),(0),($C$5*E16/'QLD Oct 2019'!AQ10-SUM('QLD Oct 2019'!L10:O10))*'QLD Oct 2019'!AA10/100)* 'QLD Oct 2019'!AQ10,IF(AND('QLD Oct 2019'!N10&gt;0,'QLD Oct 2019'!O10=""),IF(($C$5*E16/'QLD Oct 2019'!AQ10&lt; SUM('QLD Oct 2019'!L10:N10)),(0),($C$5*E16/'QLD Oct 2019'!AQ10-SUM('QLD Oct 2019'!L10:N10))*'QLD Oct 2019'!Z10/100)* 'QLD Oct 2019'!AQ10,IF(AND('QLD Oct 2019'!M10&gt;0,'QLD Oct 2019'!N10=""),IF(($C$5*E16/'QLD Oct 2019'!AQ10&lt;'QLD Oct 2019'!M10+'QLD Oct 2019'!L10),(0),(($C$5*E16/'QLD Oct 2019'!AQ10-('QLD Oct 2019'!M10+'QLD Oct 2019'!L10))*'QLD Oct 2019'!Y10/100))*'QLD Oct 2019'!AQ10,IF(AND('QLD Oct 2019'!L10&gt;0,'QLD Oct 2019'!M10=""&gt;0),IF(($C$5*E16/'QLD Oct 2019'!AQ10&lt;'QLD Oct 2019'!L10),(0),($C$5*E16/'QLD Oct 2019'!AQ10-'QLD Oct 2019'!L10)*'QLD Oct 2019'!X10/100)*'QLD Oct 2019'!AQ10,0)))))</f>
        <v>0</v>
      </c>
      <c r="M16" s="139">
        <f>IF('QLD Oct 2019'!K10="",($C$5*F16/'QLD Oct 2019'!AR10*'QLD Oct 2019'!AC10/100)*'QLD Oct 2019'!AR10,IF($C$5*F16/'QLD Oct 2019'!AR10&gt;='QLD Oct 2019'!L10,('QLD Oct 2019'!L10*'QLD Oct 2019'!AC10/100)*'QLD Oct 2019'!AR10,($C$5*F16/'QLD Oct 2019'!AR10*'QLD Oct 2019'!AC10/100)*'QLD Oct 2019'!AR10))</f>
        <v>1420.363636363636</v>
      </c>
      <c r="N16" s="139">
        <f>IF(AND('QLD Oct 2019'!L10&gt;0,'QLD Oct 2019'!M10&gt;0),IF($C$5*F16/'QLD Oct 2019'!AR10&lt;'QLD Oct 2019'!L10,0,IF(($C$5*F16/'QLD Oct 2019'!AR10-'QLD Oct 2019'!L10)&lt;=('QLD Oct 2019'!M10+'QLD Oct 2019'!L10),((($C$5*F16/'QLD Oct 2019'!AR10-'QLD Oct 2019'!L10)*'QLD Oct 2019'!AD10/100))*'QLD Oct 2019'!AR10,((('QLD Oct 2019'!M10)*'QLD Oct 2019'!AD10/100)*'QLD Oct 2019'!AR10))),0)</f>
        <v>509.09090909090912</v>
      </c>
      <c r="O16" s="139">
        <f>IF(AND('QLD Oct 2019'!M10&gt;0,'QLD Oct 2019'!N10&gt;0),IF($C$5*F16/'QLD Oct 2019'!AR10&lt;('QLD Oct 2019'!L10+'QLD Oct 2019'!M10),0,IF(($C$5*F16/'QLD Oct 2019'!AR10-'QLD Oct 2019'!L10+'QLD Oct 2019'!M10)&lt;=('QLD Oct 2019'!L10+'QLD Oct 2019'!M10+'QLD Oct 2019'!N10),((($C$5*F16/'QLD Oct 2019'!AR10-('QLD Oct 2019'!L10+'QLD Oct 2019'!M10))*'QLD Oct 2019'!AE10/100))*'QLD Oct 2019'!AR10,('QLD Oct 2019'!N10*'QLD Oct 2019'!AE10/100)*'QLD Oct 2019'!AR10)),0)</f>
        <v>0</v>
      </c>
      <c r="P16" s="139">
        <f>IF(AND('QLD Oct 2019'!N10&gt;0,'QLD Oct 2019'!O10&gt;0),IF($C$5*F16/'QLD Oct 2019'!AR10&lt;('QLD Oct 2019'!L10+'QLD Oct 2019'!M10+'QLD Oct 2019'!N10),0,IF(($C$5*F16/'QLD Oct 2019'!AR10-'QLD Oct 2019'!L10+'QLD Oct 2019'!M10+'QLD Oct 2019'!N10)&lt;=('QLD Oct 2019'!L10+'QLD Oct 2019'!M10+'QLD Oct 2019'!N10+'QLD Oct 2019'!O10),(($C$5*F16/'QLD Oct 2019'!AR10-('QLD Oct 2019'!L10+'QLD Oct 2019'!M10+'QLD Oct 2019'!N10))*'QLD Oct 2019'!AF10/100)*'QLD Oct 2019'!AR10,('QLD Oct 2019'!O10*'QLD Oct 2019'!AF10/100)*'QLD Oct 2019'!AR10)),0)</f>
        <v>0</v>
      </c>
      <c r="Q16" s="139">
        <f>IF(AND('QLD Oct 2019'!P10&gt;0,'QLD Oct 2019'!P10&gt;0),IF($C$5*F16/'QLD Oct 2019'!AR10&lt;('QLD Oct 2019'!L10+'QLD Oct 2019'!M10+'QLD Oct 2019'!N10+'QLD Oct 2019'!O10),0,IF(($C$5*F16/'QLD Oct 2019'!AR10-'QLD Oct 2019'!L10+'QLD Oct 2019'!M10+'QLD Oct 2019'!N10+'QLD Oct 2019'!O10)&lt;=('QLD Oct 2019'!L10+'QLD Oct 2019'!M10+'QLD Oct 2019'!N10+'QLD Oct 2019'!O10+'QLD Oct 2019'!P10),(($C$5*F16/'QLD Oct 2019'!AR10-('QLD Oct 2019'!L10+'QLD Oct 2019'!M10+'QLD Oct 2019'!N10+'QLD Oct 2019'!O10))*'QLD Oct 2019'!AG10/100)*'QLD Oct 2019'!AR10,('QLD Oct 2019'!P10*'QLD Oct 2019'!AG10/100)*'QLD Oct 2019'!AR10)),0)</f>
        <v>0</v>
      </c>
      <c r="R16" s="139">
        <f>IF(AND('QLD Oct 2019'!P10&gt;0,'QLD Oct 2019'!O10&gt;0),IF(($C$5*F16/'QLD Oct 2019'!AR10&lt;SUM('QLD Oct 2019'!L10:P10)),(0),($C$5*F16/'QLD Oct 2019'!AR10-SUM('QLD Oct 2019'!L10:P10))*'QLD Oct 2019'!AB10/100)* 'QLD Oct 2019'!AR10,IF(AND('QLD Oct 2019'!O10&gt;0,'QLD Oct 2019'!P10=""),IF(($C$5*F16/'QLD Oct 2019'!AR10&lt; SUM('QLD Oct 2019'!L10:O10)),(0),($C$5*F16/'QLD Oct 2019'!AR10-SUM('QLD Oct 2019'!L10:O10))*'QLD Oct 2019'!AG10/100)* 'QLD Oct 2019'!AR10,IF(AND('QLD Oct 2019'!N10&gt;0,'QLD Oct 2019'!O10=""),IF(($C$5*F16/'QLD Oct 2019'!AR10&lt; SUM('QLD Oct 2019'!L10:N10)),(0),($C$5*F16/'QLD Oct 2019'!AR10-SUM('QLD Oct 2019'!L10:N10))*'QLD Oct 2019'!AF10/100)* 'QLD Oct 2019'!AR10,IF(AND('QLD Oct 2019'!M10&gt;0,'QLD Oct 2019'!N10=""),IF(($C$5*F16/'QLD Oct 2019'!AR10&lt;'QLD Oct 2019'!M10+'QLD Oct 2019'!L10),(0),(($C$5*F16/'QLD Oct 2019'!AR10-('QLD Oct 2019'!M10+'QLD Oct 2019'!L10))*'QLD Oct 2019'!AE10/100))*'QLD Oct 2019'!AR10,IF(AND('QLD Oct 2019'!L10&gt;0,'QLD Oct 2019'!M10=""&gt;0),IF(($C$5*F16/'QLD Oct 2019'!AR10&lt;'QLD Oct 2019'!L10),(0),($C$5*F16/'QLD Oct 2019'!AR10-'QLD Oct 2019'!L10)*'QLD Oct 2019'!AD10/100)*'QLD Oct 2019'!AR10,0)))))</f>
        <v>0</v>
      </c>
      <c r="S16" s="194">
        <f t="shared" si="4"/>
        <v>3858.9090909090901</v>
      </c>
      <c r="T16" s="222">
        <f t="shared" si="5"/>
        <v>4098.3490909090897</v>
      </c>
      <c r="U16" s="142">
        <f t="shared" si="6"/>
        <v>4508.1839999999993</v>
      </c>
      <c r="V16" s="143">
        <f>'QLD Oct 2019'!AT10</f>
        <v>6</v>
      </c>
      <c r="W16" s="143">
        <f>'QLD Oct 2019'!AU10</f>
        <v>0</v>
      </c>
      <c r="X16" s="143">
        <f>'QLD Oct 2019'!AV10</f>
        <v>0</v>
      </c>
      <c r="Y16" s="143">
        <f>'QLD Oct 2019'!AW10</f>
        <v>0</v>
      </c>
      <c r="Z16" s="227" t="str">
        <f t="shared" si="9"/>
        <v>Guaranteed off bill</v>
      </c>
      <c r="AA16" s="227" t="str">
        <f t="shared" si="10"/>
        <v>Inclusive</v>
      </c>
      <c r="AB16" s="197">
        <f t="shared" si="0"/>
        <v>3852.4481454545444</v>
      </c>
      <c r="AC16" s="198">
        <f t="shared" si="1"/>
        <v>3852.4481454545444</v>
      </c>
      <c r="AD16" s="199">
        <f t="shared" si="2"/>
        <v>4237.6929599999994</v>
      </c>
      <c r="AE16" s="199">
        <f t="shared" si="2"/>
        <v>4237.6929599999994</v>
      </c>
      <c r="AF16" s="144">
        <f>'QLD Oct 2019'!BF10</f>
        <v>12</v>
      </c>
      <c r="AG16" s="145" t="str">
        <f>'QLD Oct 2019'!BG10</f>
        <v>y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153"/>
      <c r="CW16" s="153"/>
      <c r="CX16" s="153"/>
      <c r="CY16" s="153"/>
      <c r="CZ16" s="153"/>
      <c r="DA16" s="153"/>
      <c r="DB16" s="153"/>
      <c r="DC16" s="153"/>
      <c r="DD16" s="153"/>
      <c r="DE16" s="153"/>
      <c r="DF16" s="153"/>
      <c r="DG16" s="153"/>
      <c r="DH16" s="153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  <c r="EL16" s="153"/>
      <c r="EM16" s="153"/>
      <c r="EN16" s="153"/>
      <c r="EO16" s="153"/>
      <c r="EP16" s="153"/>
      <c r="EQ16" s="153"/>
      <c r="ER16" s="153"/>
    </row>
    <row r="17" spans="1:3" x14ac:dyDescent="0.2">
      <c r="A17" s="158"/>
      <c r="B17" s="157"/>
      <c r="C17" s="157"/>
    </row>
  </sheetData>
  <sheetProtection algorithmName="SHA-512" hashValue="oDmDXcg/ytA8rrX4G3oBnPr+fca3Ubcniq3zCwRyuGpjkJegsKyQdvOKlAlm8NY0rPxydcWQxcwqQZ0uVfgmPw==" saltValue="gfDc7ZY+Ed2ibFR4YgHK6w==" spinCount="100000" sheet="1" objects="1" scenarios="1"/>
  <mergeCells count="3">
    <mergeCell ref="A8:A10"/>
    <mergeCell ref="A11:A13"/>
    <mergeCell ref="A15:A16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BF99-DE36-6E40-AAD2-739FDADC8BD9}">
  <sheetPr codeName="Sheet3">
    <tabColor rgb="FFFFAAA7"/>
  </sheetPr>
  <dimension ref="A1:ER14"/>
  <sheetViews>
    <sheetView zoomScaleNormal="100" workbookViewId="0">
      <selection activeCell="U40" sqref="U40"/>
    </sheetView>
  </sheetViews>
  <sheetFormatPr baseColWidth="10" defaultRowHeight="15" x14ac:dyDescent="0.2"/>
  <cols>
    <col min="1" max="1" width="23.1640625" style="172" customWidth="1"/>
    <col min="2" max="2" width="18" style="172" customWidth="1"/>
    <col min="3" max="3" width="22.1640625" style="172" bestFit="1" customWidth="1"/>
    <col min="4" max="4" width="14.1640625" style="172" customWidth="1"/>
    <col min="5" max="6" width="14.1640625" style="201" hidden="1" customWidth="1"/>
    <col min="7" max="18" width="14.1640625" style="172" customWidth="1"/>
    <col min="19" max="20" width="14.1640625" style="172" hidden="1" customWidth="1"/>
    <col min="21" max="25" width="14.1640625" style="172" customWidth="1"/>
    <col min="26" max="29" width="14.1640625" style="172" hidden="1" customWidth="1"/>
    <col min="30" max="43" width="14.1640625" style="172" customWidth="1"/>
    <col min="44" max="148" width="12.5" style="172" customWidth="1"/>
    <col min="149" max="16384" width="10.83203125" style="172"/>
  </cols>
  <sheetData>
    <row r="1" spans="1:148" x14ac:dyDescent="0.2">
      <c r="A1" s="171" t="s">
        <v>38</v>
      </c>
      <c r="B1" s="171"/>
      <c r="C1" s="171"/>
      <c r="D1" s="171"/>
      <c r="E1" s="200"/>
      <c r="F1" s="200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  <c r="DZ1" s="171"/>
      <c r="EA1" s="171"/>
      <c r="EB1" s="171"/>
      <c r="EC1" s="171"/>
      <c r="ED1" s="171"/>
      <c r="EE1" s="171"/>
      <c r="EF1" s="171"/>
      <c r="EG1" s="171"/>
      <c r="EH1" s="171"/>
      <c r="EI1" s="171"/>
      <c r="EJ1" s="171"/>
      <c r="EK1" s="171"/>
      <c r="EL1" s="171"/>
      <c r="EM1" s="171"/>
      <c r="EN1" s="171"/>
      <c r="EO1" s="171"/>
      <c r="EP1" s="171"/>
      <c r="EQ1" s="171"/>
      <c r="ER1" s="171"/>
    </row>
    <row r="2" spans="1:148" x14ac:dyDescent="0.2">
      <c r="A2" s="173" t="s">
        <v>72</v>
      </c>
      <c r="B2" s="171"/>
      <c r="C2" s="171"/>
      <c r="D2" s="171"/>
      <c r="E2" s="200"/>
      <c r="F2" s="200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71"/>
    </row>
    <row r="3" spans="1:148" ht="16" thickBot="1" x14ac:dyDescent="0.25">
      <c r="A3" s="171"/>
      <c r="B3" s="174"/>
      <c r="C3" s="171"/>
      <c r="D3" s="171"/>
      <c r="E3" s="200"/>
      <c r="F3" s="200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71"/>
    </row>
    <row r="4" spans="1:148" x14ac:dyDescent="0.2">
      <c r="A4" s="70" t="s">
        <v>95</v>
      </c>
      <c r="B4" s="71"/>
      <c r="C4" s="71"/>
      <c r="D4" s="71"/>
      <c r="E4" s="189"/>
      <c r="F4" s="189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2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73" t="s">
        <v>189</v>
      </c>
      <c r="B5" s="74"/>
      <c r="C5" s="79">
        <v>100000</v>
      </c>
      <c r="D5" s="75"/>
      <c r="E5" s="74"/>
      <c r="F5" s="190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6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  <c r="ER5" s="171"/>
    </row>
    <row r="6" spans="1:148" x14ac:dyDescent="0.2">
      <c r="A6" s="33"/>
      <c r="B6" s="74"/>
      <c r="C6" s="74"/>
      <c r="D6" s="74"/>
      <c r="E6" s="191"/>
      <c r="F6" s="191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6"/>
      <c r="AH6" s="171"/>
      <c r="AI6" s="171"/>
      <c r="AJ6" s="171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1"/>
      <c r="CB6" s="171"/>
      <c r="CC6" s="171"/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1"/>
      <c r="CO6" s="171"/>
      <c r="CP6" s="171"/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1"/>
      <c r="DB6" s="171"/>
      <c r="DC6" s="171"/>
      <c r="DD6" s="171"/>
      <c r="DE6" s="171"/>
      <c r="DF6" s="171"/>
      <c r="DG6" s="171"/>
      <c r="DH6" s="171"/>
      <c r="DI6" s="171"/>
      <c r="DJ6" s="171"/>
      <c r="DK6" s="171"/>
      <c r="DL6" s="171"/>
      <c r="DM6" s="171"/>
      <c r="DN6" s="171"/>
      <c r="DO6" s="171"/>
      <c r="DP6" s="171"/>
      <c r="DQ6" s="171"/>
      <c r="DR6" s="171"/>
      <c r="DS6" s="171"/>
      <c r="DT6" s="171"/>
      <c r="DU6" s="171"/>
      <c r="DV6" s="171"/>
      <c r="DW6" s="171"/>
      <c r="DX6" s="171"/>
      <c r="DY6" s="171"/>
      <c r="DZ6" s="171"/>
      <c r="EA6" s="171"/>
      <c r="EB6" s="171"/>
      <c r="EC6" s="171"/>
      <c r="ED6" s="171"/>
      <c r="EE6" s="171"/>
      <c r="EF6" s="171"/>
      <c r="EG6" s="171"/>
      <c r="EH6" s="171"/>
      <c r="EI6" s="171"/>
      <c r="EJ6" s="171"/>
      <c r="EK6" s="171"/>
      <c r="EL6" s="171"/>
      <c r="EM6" s="171"/>
      <c r="EN6" s="171"/>
      <c r="EO6" s="171"/>
      <c r="EP6" s="171"/>
      <c r="EQ6" s="171"/>
      <c r="ER6" s="171"/>
    </row>
    <row r="7" spans="1:148" ht="76" x14ac:dyDescent="0.2">
      <c r="A7" s="214" t="s">
        <v>41</v>
      </c>
      <c r="B7" s="107" t="s">
        <v>96</v>
      </c>
      <c r="C7" s="107" t="s">
        <v>97</v>
      </c>
      <c r="D7" s="108" t="s">
        <v>8</v>
      </c>
      <c r="E7" s="215" t="s">
        <v>179</v>
      </c>
      <c r="F7" s="215" t="s">
        <v>180</v>
      </c>
      <c r="G7" s="108" t="s">
        <v>9</v>
      </c>
      <c r="H7" s="108" t="s">
        <v>10</v>
      </c>
      <c r="I7" s="108" t="s">
        <v>11</v>
      </c>
      <c r="J7" s="108" t="s">
        <v>12</v>
      </c>
      <c r="K7" s="108" t="s">
        <v>13</v>
      </c>
      <c r="L7" s="108" t="s">
        <v>14</v>
      </c>
      <c r="M7" s="108" t="s">
        <v>15</v>
      </c>
      <c r="N7" s="108" t="s">
        <v>16</v>
      </c>
      <c r="O7" s="108" t="s">
        <v>98</v>
      </c>
      <c r="P7" s="108" t="s">
        <v>99</v>
      </c>
      <c r="Q7" s="108" t="s">
        <v>66</v>
      </c>
      <c r="R7" s="108" t="s">
        <v>67</v>
      </c>
      <c r="S7" s="215" t="s">
        <v>181</v>
      </c>
      <c r="T7" s="224" t="s">
        <v>182</v>
      </c>
      <c r="U7" s="111" t="s">
        <v>183</v>
      </c>
      <c r="V7" s="110" t="s">
        <v>101</v>
      </c>
      <c r="W7" s="110" t="s">
        <v>102</v>
      </c>
      <c r="X7" s="110" t="s">
        <v>103</v>
      </c>
      <c r="Y7" s="110" t="s">
        <v>104</v>
      </c>
      <c r="Z7" s="223" t="s">
        <v>184</v>
      </c>
      <c r="AA7" s="223" t="s">
        <v>185</v>
      </c>
      <c r="AB7" s="224" t="s">
        <v>69</v>
      </c>
      <c r="AC7" s="224" t="s">
        <v>70</v>
      </c>
      <c r="AD7" s="111" t="s">
        <v>36</v>
      </c>
      <c r="AE7" s="111" t="s">
        <v>37</v>
      </c>
      <c r="AF7" s="112" t="s">
        <v>107</v>
      </c>
      <c r="AG7" s="113" t="s">
        <v>71</v>
      </c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1"/>
      <c r="DY7" s="171"/>
      <c r="DZ7" s="171"/>
      <c r="EA7" s="171"/>
      <c r="EB7" s="171"/>
      <c r="EC7" s="171"/>
      <c r="ED7" s="171"/>
      <c r="EE7" s="171"/>
      <c r="EF7" s="171"/>
      <c r="EG7" s="171"/>
      <c r="EH7" s="171"/>
      <c r="EI7" s="171"/>
      <c r="EJ7" s="171"/>
      <c r="EK7" s="171"/>
      <c r="EL7" s="171"/>
      <c r="EM7" s="171"/>
      <c r="EN7" s="171"/>
      <c r="EO7" s="171"/>
      <c r="EP7" s="171"/>
      <c r="EQ7" s="171"/>
      <c r="ER7" s="171"/>
    </row>
    <row r="8" spans="1:148" ht="20" customHeight="1" x14ac:dyDescent="0.2">
      <c r="A8" s="352" t="str">
        <f>'QLD Apr 2020'!D2</f>
        <v>APT Brisbane South</v>
      </c>
      <c r="B8" s="207" t="str">
        <f>'QLD Apr 2020'!F2</f>
        <v>AGL</v>
      </c>
      <c r="C8" s="207" t="str">
        <f>'QLD Apr 2020'!G2</f>
        <v>Business Essential Saver</v>
      </c>
      <c r="D8" s="115">
        <f>365*'QLD Apr 2020'!H2/100</f>
        <v>423.96409090909088</v>
      </c>
      <c r="E8" s="216">
        <f>IF('QLD Apr 2019'!AQ2=3,0.5,IF('QLD Apr 2019'!AQ2=2,0.33,0))</f>
        <v>0.5</v>
      </c>
      <c r="F8" s="216">
        <f>1-E8</f>
        <v>0.5</v>
      </c>
      <c r="G8" s="115">
        <f>IF('QLD Apr 2019'!K2="",($C$5*E8/'QLD Apr 2019'!AQ2*'QLD Apr 2019'!W2/100)*'QLD Apr 2019'!AQ2,IF($C$5*E8/'QLD Apr 2019'!AQ2&gt;='QLD Apr 2019'!L2,('QLD Apr 2019'!L2*'QLD Apr 2019'!W2/100)*'QLD Apr 2019'!AQ2,($C$5*E8/'QLD Apr 2019'!AQ2*'QLD Apr 2019'!W2/100)*'QLD Apr 2019'!AQ2))</f>
        <v>1350.0000000000002</v>
      </c>
      <c r="H8" s="115">
        <f>IF(AND('QLD Apr 2019'!L2&gt;0,'QLD Apr 2019'!M2&gt;0),IF($C$5*E8/'QLD Apr 2019'!AQ2&lt;'QLD Apr 2019'!L2,0,IF(($C$5*E8/'QLD Apr 2019'!AQ2-'QLD Apr 2019'!L2)&lt;=('QLD Apr 2019'!M2+'QLD Apr 2019'!L2),((($C$5*E8/'QLD Apr 2019'!AQ2-'QLD Apr 2019'!L2)*'QLD Apr 2019'!X2/100))*'QLD Apr 2019'!AQ2,((('QLD Apr 2019'!M2)*'QLD Apr 2019'!X2/100)*'QLD Apr 2019'!AQ2))),0)</f>
        <v>0</v>
      </c>
      <c r="I8" s="115">
        <f>IF(AND('QLD Apr 2019'!M2&gt;0,'QLD Apr 2019'!N2&gt;0),IF($C$5*E8/'QLD Apr 2019'!AQ2&lt;('QLD Apr 2019'!L2+'QLD Apr 2019'!M2),0,IF(($C$5*E8/'QLD Apr 2019'!AQ2-'QLD Apr 2019'!L2+'QLD Apr 2019'!M2)&lt;=('QLD Apr 2019'!L2+'QLD Apr 2019'!M2+'QLD Apr 2019'!N2),((($C$5*E8/'QLD Apr 2019'!AQ2-('QLD Apr 2019'!L2+'QLD Apr 2019'!M2))*'QLD Apr 2019'!Y2/100))*'QLD Apr 2019'!AQ2,('QLD Apr 2019'!N2*'QLD Apr 2019'!Y2/100)*'QLD Apr 2019'!AQ2)),0)</f>
        <v>0</v>
      </c>
      <c r="J8" s="115">
        <f>IF(AND('QLD Apr 2019'!N2&gt;0,'QLD Apr 2019'!O2&gt;0),IF($C$5*E8/'QLD Apr 2019'!AQ2&lt;('QLD Apr 2019'!L2+'QLD Apr 2019'!M2+'QLD Apr 2019'!N2),0,IF(($C$5*E8/'QLD Apr 2019'!AQ2-'QLD Apr 2019'!L2+'QLD Apr 2019'!M2+'QLD Apr 2019'!N2)&lt;=('QLD Apr 2019'!L2+'QLD Apr 2019'!M2+'QLD Apr 2019'!N2+'QLD Apr 2019'!O2),(($C$5*E8/'QLD Apr 2019'!AQ2-('QLD Apr 2019'!L2+'QLD Apr 2019'!M2+'QLD Apr 2019'!N2))*'QLD Apr 2019'!Z2/100)*'QLD Apr 2019'!AQ2,('QLD Apr 2019'!O2*'QLD Apr 2019'!Z2/100)*'QLD Apr 2019'!AQ2)),0)</f>
        <v>0</v>
      </c>
      <c r="K8" s="115">
        <f>IF(AND('QLD Apr 2019'!O2&gt;0,'QLD Apr 2019'!P2&gt;0),IF($C$5*E8/'QLD Apr 2019'!AQ2&lt;('QLD Apr 2019'!L2+'QLD Apr 2019'!M2+'QLD Apr 2019'!N2+'QLD Apr 2019'!O2),0,IF(($C$5*E8/'QLD Apr 2019'!AQ2-'QLD Apr 2019'!L2+'QLD Apr 2019'!M2+'QLD Apr 2019'!N2+'QLD Apr 2019'!O2)&lt;=('QLD Apr 2019'!L2+'QLD Apr 2019'!M2+'QLD Apr 2019'!N2+'QLD Apr 2019'!O2+'QLD Apr 2019'!P2),(($C$5*E8/'QLD Apr 2019'!AQ2-('QLD Apr 2019'!L2+'QLD Apr 2019'!M2+'QLD Apr 2019'!N2+'QLD Apr 2019'!O2))*'QLD Apr 2019'!AA2/100)*'QLD Apr 2019'!AQ2,('QLD Apr 2019'!P2*'QLD Apr 2019'!AA2/100)*'QLD Apr 2019'!AQ2)),0)</f>
        <v>0</v>
      </c>
      <c r="L8" s="115">
        <f>IF(AND('QLD Apr 2019'!P2&gt;0,'QLD Apr 2019'!O2&gt;0),IF(($C$5*E8/'QLD Apr 2019'!AQ2&lt;SUM('QLD Apr 2019'!L2:P2)),(0),($C$5*E8/'QLD Apr 2019'!AQ2-SUM('QLD Apr 2019'!L2:P2))*'QLD Apr 2019'!AB2/100)* 'QLD Apr 2019'!AQ2,IF(AND('QLD Apr 2019'!O2&gt;0,'QLD Apr 2019'!P2=""),IF(($C$5*E8/'QLD Apr 2019'!AQ2&lt; SUM('QLD Apr 2019'!L2:O2)),(0),($C$5*E8/'QLD Apr 2019'!AQ2-SUM('QLD Apr 2019'!L2:O2))*'QLD Apr 2019'!AA2/100)* 'QLD Apr 2019'!AQ2,IF(AND('QLD Apr 2019'!N2&gt;0,'QLD Apr 2019'!O2=""),IF(($C$5*E8/'QLD Apr 2019'!AQ2&lt; SUM('QLD Apr 2019'!L2:N2)),(0),($C$5*E8/'QLD Apr 2019'!AQ2-SUM('QLD Apr 2019'!L2:N2))*'QLD Apr 2019'!Z2/100)* 'QLD Apr 2019'!AQ2,IF(AND('QLD Apr 2019'!M2&gt;0,'QLD Apr 2019'!N2=""),IF(($C$5*E8/'QLD Apr 2019'!AQ2&lt;'QLD Apr 2019'!M2+'QLD Apr 2019'!L2),(0),(($C$5*E8/'QLD Apr 2019'!AQ2-('QLD Apr 2019'!M2+'QLD Apr 2019'!L2))*'QLD Apr 2019'!Y2/100))*'QLD Apr 2019'!AQ2,IF(AND('QLD Apr 2019'!L2&gt;0,'QLD Apr 2019'!M2=""&gt;0),IF(($C$5*E8/'QLD Apr 2019'!AQ2&lt;'QLD Apr 2019'!L2),(0),($C$5*E8/'QLD Apr 2019'!AQ2-'QLD Apr 2019'!L2)*'QLD Apr 2019'!X2/100)*'QLD Apr 2019'!AQ2,0)))))</f>
        <v>0</v>
      </c>
      <c r="M8" s="115">
        <f>IF('QLD Apr 2019'!K2="",($C$5*F8/'QLD Apr 2019'!AR2*'QLD Apr 2019'!AC2/100)*'QLD Apr 2019'!AR2,IF($C$5*F8/'QLD Apr 2019'!AR2&gt;='QLD Apr 2019'!L2,('QLD Apr 2019'!L2*'QLD Apr 2019'!AC2/100)*'QLD Apr 2019'!AR2,($C$5*F8/'QLD Apr 2019'!AR2*'QLD Apr 2019'!AC2/100)*'QLD Apr 2019'!AR2))</f>
        <v>1350.0000000000002</v>
      </c>
      <c r="N8" s="115">
        <f>IF(AND('QLD Apr 2019'!L2&gt;0,'QLD Apr 2019'!M2&gt;0),IF($C$5*F8/'QLD Apr 2019'!AR2&lt;'QLD Apr 2019'!L2,0,IF(($C$5*F8/'QLD Apr 2019'!AR2-'QLD Apr 2019'!L2)&lt;=('QLD Apr 2019'!M2+'QLD Apr 2019'!L2),((($C$5*F8/'QLD Apr 2019'!AR2-'QLD Apr 2019'!L2)*'QLD Apr 2019'!AD2/100))*'QLD Apr 2019'!AR2,((('QLD Apr 2019'!M2)*'QLD Apr 2019'!AD2/100)*'QLD Apr 2019'!AR2))),0)</f>
        <v>0</v>
      </c>
      <c r="O8" s="115">
        <f>IF(AND('QLD Apr 2019'!M2&gt;0,'QLD Apr 2019'!N2&gt;0),IF($C$5*F8/'QLD Apr 2019'!AR2&lt;('QLD Apr 2019'!L2+'QLD Apr 2019'!M2),0,IF(($C$5*F8/'QLD Apr 2019'!AR2-'QLD Apr 2019'!L2+'QLD Apr 2019'!M2)&lt;=('QLD Apr 2019'!L2+'QLD Apr 2019'!M2+'QLD Apr 2019'!N2),((($C$5*F8/'QLD Apr 2019'!AR2-('QLD Apr 2019'!L2+'QLD Apr 2019'!M2))*'QLD Apr 2019'!AE2/100))*'QLD Apr 2019'!AR2,('QLD Apr 2019'!N2*'QLD Apr 2019'!AE2/100)*'QLD Apr 2019'!AR2)),0)</f>
        <v>0</v>
      </c>
      <c r="P8" s="115">
        <f>IF(AND('QLD Apr 2019'!N2&gt;0,'QLD Apr 2019'!O2&gt;0),IF($C$5*F8/'QLD Apr 2019'!AR2&lt;('QLD Apr 2019'!L2+'QLD Apr 2019'!M2+'QLD Apr 2019'!N2),0,IF(($C$5*F8/'QLD Apr 2019'!AR2-'QLD Apr 2019'!L2+'QLD Apr 2019'!M2+'QLD Apr 2019'!N2)&lt;=('QLD Apr 2019'!L2+'QLD Apr 2019'!M2+'QLD Apr 2019'!N2+'QLD Apr 2019'!O2),(($C$5*F8/'QLD Apr 2019'!AR2-('QLD Apr 2019'!L2+'QLD Apr 2019'!M2+'QLD Apr 2019'!N2))*'QLD Apr 2019'!AF2/100)*'QLD Apr 2019'!AR2,('QLD Apr 2019'!O2*'QLD Apr 2019'!AF2/100)*'QLD Apr 2019'!AR2)),0)</f>
        <v>0</v>
      </c>
      <c r="Q8" s="115">
        <f>IF(AND('QLD Apr 2019'!P2&gt;0,'QLD Apr 2019'!P2&gt;0),IF($C$5*F8/'QLD Apr 2019'!AR2&lt;('QLD Apr 2019'!L2+'QLD Apr 2019'!M2+'QLD Apr 2019'!N2+'QLD Apr 2019'!O2),0,IF(($C$5*F8/'QLD Apr 2019'!AR2-'QLD Apr 2019'!L2+'QLD Apr 2019'!M2+'QLD Apr 2019'!N2+'QLD Apr 2019'!O2)&lt;=('QLD Apr 2019'!L2+'QLD Apr 2019'!M2+'QLD Apr 2019'!N2+'QLD Apr 2019'!O2+'QLD Apr 2019'!P2),(($C$5*F8/'QLD Apr 2019'!AR2-('QLD Apr 2019'!L2+'QLD Apr 2019'!M2+'QLD Apr 2019'!N2+'QLD Apr 2019'!O2))*'QLD Apr 2019'!AG2/100)*'QLD Apr 2019'!AR2,('QLD Apr 2019'!P2*'QLD Apr 2019'!AG2/100)*'QLD Apr 2019'!AR2)),0)</f>
        <v>0</v>
      </c>
      <c r="R8" s="115">
        <f>IF(AND('QLD Apr 2019'!P2&gt;0,'QLD Apr 2019'!O2&gt;0),IF(($C$5*F8/'QLD Apr 2019'!AR2&lt;SUM('QLD Apr 2019'!L2:P2)),(0),($C$5*F8/'QLD Apr 2019'!AR2-SUM('QLD Apr 2019'!L2:P2))*'QLD Apr 2019'!AB2/100)* 'QLD Apr 2019'!AR2,IF(AND('QLD Apr 2019'!O2&gt;0,'QLD Apr 2019'!P2=""),IF(($C$5*F8/'QLD Apr 2019'!AR2&lt; SUM('QLD Apr 2019'!L2:O2)),(0),($C$5*F8/'QLD Apr 2019'!AR2-SUM('QLD Apr 2019'!L2:O2))*'QLD Apr 2019'!AG2/100)* 'QLD Apr 2019'!AR2,IF(AND('QLD Apr 2019'!N2&gt;0,'QLD Apr 2019'!O2=""),IF(($C$5*F8/'QLD Apr 2019'!AR2&lt; SUM('QLD Apr 2019'!L2:N2)),(0),($C$5*F8/'QLD Apr 2019'!AR2-SUM('QLD Apr 2019'!L2:N2))*'QLD Apr 2019'!AF2/100)* 'QLD Apr 2019'!AR2,IF(AND('QLD Apr 2019'!M2&gt;0,'QLD Apr 2019'!N2=""),IF(($C$5*F8/'QLD Apr 2019'!AR2&lt;'QLD Apr 2019'!M2+'QLD Apr 2019'!L2),(0),(($C$5*F8/'QLD Apr 2019'!AR2-('QLD Apr 2019'!M2+'QLD Apr 2019'!L2))*'QLD Apr 2019'!AE2/100))*'QLD Apr 2019'!AR2,IF(AND('QLD Apr 2019'!L2&gt;0,'QLD Apr 2019'!M2=""&gt;0),IF(($C$5*F8/'QLD Apr 2019'!AR2&lt;'QLD Apr 2019'!L2),(0),($C$5*F8/'QLD Apr 2019'!AR2-'QLD Apr 2019'!L2)*'QLD Apr 2019'!AD2/100)*'QLD Apr 2019'!AR2,0)))))</f>
        <v>0</v>
      </c>
      <c r="S8" s="203">
        <f>SUM(G8:R8)</f>
        <v>2700.0000000000005</v>
      </c>
      <c r="T8" s="220">
        <f>S8+D8</f>
        <v>3123.9640909090913</v>
      </c>
      <c r="U8" s="118">
        <f>T8*1.1</f>
        <v>3436.3605000000007</v>
      </c>
      <c r="V8" s="119">
        <f>'QLD Apr 2020'!AT2</f>
        <v>0</v>
      </c>
      <c r="W8" s="119">
        <f>'QLD Apr 2020'!AU2</f>
        <v>0</v>
      </c>
      <c r="X8" s="119">
        <f>'QLD Apr 2020'!AV2</f>
        <v>0</v>
      </c>
      <c r="Y8" s="119">
        <f>'QLD Apr 2020'!AW2</f>
        <v>0</v>
      </c>
      <c r="Z8" s="225" t="str">
        <f>IF(SUM(V8:Y8)=0,"No discount",IF(V8&gt;0,"Guaranteed off bill",IF(W8&gt;0,"Guaranteed off usage",IF(X8&gt;0,"Pay-on-time off bill","Pay-on-time off usage"))))</f>
        <v>No discount</v>
      </c>
      <c r="AA8" s="225" t="s">
        <v>187</v>
      </c>
      <c r="AB8" s="195">
        <f t="shared" ref="AB8:AB10" si="0">IF(AND(Z8="Guaranteed off bill",AA8="Inclusive"),((T8*1.1)-((T8*1.1)*V8/100))/1.1,IF(AND(Z8="Guaranteed off usage",AA8="Inclusive"),((T8*1.1)-((S8*1.1)*W8/100))/1.1,IF(AND(Z8="Guaranteed off bill",AA8="Exclusive"),T8-(T8*V8/100),IF(AND(Z8="Guaranteed off usage",AA8="Exclusive"),T8-(S8*W8/100),IF(AA8="Inclusive",((T8*1.1))/1.1,T8)))))</f>
        <v>3123.9640909090913</v>
      </c>
      <c r="AC8" s="195">
        <f t="shared" ref="AC8:AC10" si="1">IF(AND(Z8="Pay-on-time off bill",AA8="Inclusive"),((AB8*1.1)-((AB8*1.1)*X8/100))/1.1,IF(AND(Z8="Pay-on-time off usage",AA8="Inclusive"),((AB8*1.1)-((S8*1.1)*Y8/100))/1.1,IF(AND(Z8="Pay-on-time off bill",AA8="Exclusive"),AB8-(AB8*X8/100),IF(AND(Z8="Pay-on-time off usage",AA8="Exclusive"),AB8-(S8*Y8/100),IF(AA8="Inclusive",((AB8*1.1))/1.1,AB8)))))</f>
        <v>3123.9640909090913</v>
      </c>
      <c r="AD8" s="196">
        <f t="shared" ref="AD8:AE10" si="2">AB8*1.1</f>
        <v>3436.3605000000007</v>
      </c>
      <c r="AE8" s="196">
        <f t="shared" si="2"/>
        <v>3436.3605000000007</v>
      </c>
      <c r="AF8" s="120">
        <f>'QLD Apr 2020'!BF2</f>
        <v>0</v>
      </c>
      <c r="AG8" s="121" t="str">
        <f>'QLD Apr 2020'!BG2</f>
        <v>n</v>
      </c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</row>
    <row r="9" spans="1:148" ht="20" customHeight="1" thickBot="1" x14ac:dyDescent="0.25">
      <c r="A9" s="353"/>
      <c r="B9" s="208" t="str">
        <f>'QLD Apr 2020'!F3</f>
        <v>Origin Energy</v>
      </c>
      <c r="C9" s="208" t="str">
        <f>'QLD Apr 2020'!G3</f>
        <v>Business Flexi</v>
      </c>
      <c r="D9" s="123">
        <f>365*'QLD Apr 2020'!H3/100</f>
        <v>386.66772727272723</v>
      </c>
      <c r="E9" s="217">
        <f>IF('QLD Apr 2019'!AQ3=3,0.5,IF('QLD Apr 2019'!AQ3=2,0.33,0))</f>
        <v>0.5</v>
      </c>
      <c r="F9" s="217">
        <f t="shared" ref="F9:F13" si="3">1-E9</f>
        <v>0.5</v>
      </c>
      <c r="G9" s="123">
        <f>IF('QLD Apr 2019'!K3="",($C$5*E9/'QLD Apr 2019'!AQ3*'QLD Apr 2019'!W3/100)*'QLD Apr 2019'!AQ3,IF($C$5*E9/'QLD Apr 2019'!AQ3&gt;='QLD Apr 2019'!L3,('QLD Apr 2019'!L3*'QLD Apr 2019'!W3/100)*'QLD Apr 2019'!AQ3,($C$5*E9/'QLD Apr 2019'!AQ3*'QLD Apr 2019'!W3/100)*'QLD Apr 2019'!AQ3))</f>
        <v>1400</v>
      </c>
      <c r="H9" s="123">
        <f>IF(AND('QLD Apr 2019'!L3&gt;0,'QLD Apr 2019'!M3&gt;0),IF($C$5*E9/'QLD Apr 2019'!AQ3&lt;'QLD Apr 2019'!L3,0,IF(($C$5*E9/'QLD Apr 2019'!AQ3-'QLD Apr 2019'!L3)&lt;=('QLD Apr 2019'!M3+'QLD Apr 2019'!L3),((($C$5*E9/'QLD Apr 2019'!AQ3-'QLD Apr 2019'!L3)*'QLD Apr 2019'!X3/100))*'QLD Apr 2019'!AQ3,((('QLD Apr 2019'!M3)*'QLD Apr 2019'!X3/100)*'QLD Apr 2019'!AQ3))),0)</f>
        <v>0</v>
      </c>
      <c r="I9" s="123">
        <f>IF(AND('QLD Apr 2019'!M3&gt;0,'QLD Apr 2019'!N3&gt;0),IF($C$5*E9/'QLD Apr 2019'!AQ3&lt;('QLD Apr 2019'!L3+'QLD Apr 2019'!M3),0,IF(($C$5*E9/'QLD Apr 2019'!AQ3-'QLD Apr 2019'!L3+'QLD Apr 2019'!M3)&lt;=('QLD Apr 2019'!L3+'QLD Apr 2019'!M3+'QLD Apr 2019'!N3),((($C$5*E9/'QLD Apr 2019'!AQ3-('QLD Apr 2019'!L3+'QLD Apr 2019'!M3))*'QLD Apr 2019'!Y3/100))*'QLD Apr 2019'!AQ3,('QLD Apr 2019'!N3*'QLD Apr 2019'!Y3/100)*'QLD Apr 2019'!AQ3)),0)</f>
        <v>0</v>
      </c>
      <c r="J9" s="123">
        <f>IF(AND('QLD Apr 2019'!N3&gt;0,'QLD Apr 2019'!O3&gt;0),IF($C$5*E9/'QLD Apr 2019'!AQ3&lt;('QLD Apr 2019'!L3+'QLD Apr 2019'!M3+'QLD Apr 2019'!N3),0,IF(($C$5*E9/'QLD Apr 2019'!AQ3-'QLD Apr 2019'!L3+'QLD Apr 2019'!M3+'QLD Apr 2019'!N3)&lt;=('QLD Apr 2019'!L3+'QLD Apr 2019'!M3+'QLD Apr 2019'!N3+'QLD Apr 2019'!O3),(($C$5*E9/'QLD Apr 2019'!AQ3-('QLD Apr 2019'!L3+'QLD Apr 2019'!M3+'QLD Apr 2019'!N3))*'QLD Apr 2019'!Z3/100)*'QLD Apr 2019'!AQ3,('QLD Apr 2019'!O3*'QLD Apr 2019'!Z3/100)*'QLD Apr 2019'!AQ3)),0)</f>
        <v>0</v>
      </c>
      <c r="K9" s="123">
        <f>IF(AND('QLD Apr 2019'!O3&gt;0,'QLD Apr 2019'!P3&gt;0),IF($C$5*E9/'QLD Apr 2019'!AQ3&lt;('QLD Apr 2019'!L3+'QLD Apr 2019'!M3+'QLD Apr 2019'!N3+'QLD Apr 2019'!O3),0,IF(($C$5*E9/'QLD Apr 2019'!AQ3-'QLD Apr 2019'!L3+'QLD Apr 2019'!M3+'QLD Apr 2019'!N3+'QLD Apr 2019'!O3)&lt;=('QLD Apr 2019'!L3+'QLD Apr 2019'!M3+'QLD Apr 2019'!N3+'QLD Apr 2019'!O3+'QLD Apr 2019'!P3),(($C$5*E9/'QLD Apr 2019'!AQ3-('QLD Apr 2019'!L3+'QLD Apr 2019'!M3+'QLD Apr 2019'!N3+'QLD Apr 2019'!O3))*'QLD Apr 2019'!AA3/100)*'QLD Apr 2019'!AQ3,('QLD Apr 2019'!P3*'QLD Apr 2019'!AA3/100)*'QLD Apr 2019'!AQ3)),0)</f>
        <v>0</v>
      </c>
      <c r="L9" s="123">
        <f>IF(AND('QLD Apr 2019'!P3&gt;0,'QLD Apr 2019'!O3&gt;0),IF(($C$5*E9/'QLD Apr 2019'!AQ3&lt;SUM('QLD Apr 2019'!L3:P3)),(0),($C$5*E9/'QLD Apr 2019'!AQ3-SUM('QLD Apr 2019'!L3:P3))*'QLD Apr 2019'!AB3/100)* 'QLD Apr 2019'!AQ3,IF(AND('QLD Apr 2019'!O3&gt;0,'QLD Apr 2019'!P3=""),IF(($C$5*E9/'QLD Apr 2019'!AQ3&lt; SUM('QLD Apr 2019'!L3:O3)),(0),($C$5*E9/'QLD Apr 2019'!AQ3-SUM('QLD Apr 2019'!L3:O3))*'QLD Apr 2019'!AA3/100)* 'QLD Apr 2019'!AQ3,IF(AND('QLD Apr 2019'!N3&gt;0,'QLD Apr 2019'!O3=""),IF(($C$5*E9/'QLD Apr 2019'!AQ3&lt; SUM('QLD Apr 2019'!L3:N3)),(0),($C$5*E9/'QLD Apr 2019'!AQ3-SUM('QLD Apr 2019'!L3:N3))*'QLD Apr 2019'!Z3/100)* 'QLD Apr 2019'!AQ3,IF(AND('QLD Apr 2019'!M3&gt;0,'QLD Apr 2019'!N3=""),IF(($C$5*E9/'QLD Apr 2019'!AQ3&lt;'QLD Apr 2019'!M3+'QLD Apr 2019'!L3),(0),(($C$5*E9/'QLD Apr 2019'!AQ3-('QLD Apr 2019'!M3+'QLD Apr 2019'!L3))*'QLD Apr 2019'!Y3/100))*'QLD Apr 2019'!AQ3,IF(AND('QLD Apr 2019'!L3&gt;0,'QLD Apr 2019'!M3=""&gt;0),IF(($C$5*E9/'QLD Apr 2019'!AQ3&lt;'QLD Apr 2019'!L3),(0),($C$5*E9/'QLD Apr 2019'!AQ3-'QLD Apr 2019'!L3)*'QLD Apr 2019'!X3/100)*'QLD Apr 2019'!AQ3,0)))))</f>
        <v>0</v>
      </c>
      <c r="M9" s="123">
        <f>IF('QLD Apr 2019'!K3="",($C$5*F9/'QLD Apr 2019'!AR3*'QLD Apr 2019'!AC3/100)*'QLD Apr 2019'!AR3,IF($C$5*F9/'QLD Apr 2019'!AR3&gt;='QLD Apr 2019'!L3,('QLD Apr 2019'!L3*'QLD Apr 2019'!AC3/100)*'QLD Apr 2019'!AR3,($C$5*F9/'QLD Apr 2019'!AR3*'QLD Apr 2019'!AC3/100)*'QLD Apr 2019'!AR3))</f>
        <v>1400</v>
      </c>
      <c r="N9" s="123">
        <f>IF(AND('QLD Apr 2019'!L3&gt;0,'QLD Apr 2019'!M3&gt;0),IF($C$5*F9/'QLD Apr 2019'!AR3&lt;'QLD Apr 2019'!L3,0,IF(($C$5*F9/'QLD Apr 2019'!AR3-'QLD Apr 2019'!L3)&lt;=('QLD Apr 2019'!M3+'QLD Apr 2019'!L3),((($C$5*F9/'QLD Apr 2019'!AR3-'QLD Apr 2019'!L3)*'QLD Apr 2019'!AD3/100))*'QLD Apr 2019'!AR3,((('QLD Apr 2019'!M3)*'QLD Apr 2019'!AD3/100)*'QLD Apr 2019'!AR3))),0)</f>
        <v>0</v>
      </c>
      <c r="O9" s="123">
        <f>IF(AND('QLD Apr 2019'!M3&gt;0,'QLD Apr 2019'!N3&gt;0),IF($C$5*F9/'QLD Apr 2019'!AR3&lt;('QLD Apr 2019'!L3+'QLD Apr 2019'!M3),0,IF(($C$5*F9/'QLD Apr 2019'!AR3-'QLD Apr 2019'!L3+'QLD Apr 2019'!M3)&lt;=('QLD Apr 2019'!L3+'QLD Apr 2019'!M3+'QLD Apr 2019'!N3),((($C$5*F9/'QLD Apr 2019'!AR3-('QLD Apr 2019'!L3+'QLD Apr 2019'!M3))*'QLD Apr 2019'!AE3/100))*'QLD Apr 2019'!AR3,('QLD Apr 2019'!N3*'QLD Apr 2019'!AE3/100)*'QLD Apr 2019'!AR3)),0)</f>
        <v>0</v>
      </c>
      <c r="P9" s="123">
        <f>IF(AND('QLD Apr 2019'!N3&gt;0,'QLD Apr 2019'!O3&gt;0),IF($C$5*F9/'QLD Apr 2019'!AR3&lt;('QLD Apr 2019'!L3+'QLD Apr 2019'!M3+'QLD Apr 2019'!N3),0,IF(($C$5*F9/'QLD Apr 2019'!AR3-'QLD Apr 2019'!L3+'QLD Apr 2019'!M3+'QLD Apr 2019'!N3)&lt;=('QLD Apr 2019'!L3+'QLD Apr 2019'!M3+'QLD Apr 2019'!N3+'QLD Apr 2019'!O3),(($C$5*F9/'QLD Apr 2019'!AR3-('QLD Apr 2019'!L3+'QLD Apr 2019'!M3+'QLD Apr 2019'!N3))*'QLD Apr 2019'!AF3/100)*'QLD Apr 2019'!AR3,('QLD Apr 2019'!O3*'QLD Apr 2019'!AF3/100)*'QLD Apr 2019'!AR3)),0)</f>
        <v>0</v>
      </c>
      <c r="Q9" s="123">
        <f>IF(AND('QLD Apr 2019'!P3&gt;0,'QLD Apr 2019'!P3&gt;0),IF($C$5*F9/'QLD Apr 2019'!AR3&lt;('QLD Apr 2019'!L3+'QLD Apr 2019'!M3+'QLD Apr 2019'!N3+'QLD Apr 2019'!O3),0,IF(($C$5*F9/'QLD Apr 2019'!AR3-'QLD Apr 2019'!L3+'QLD Apr 2019'!M3+'QLD Apr 2019'!N3+'QLD Apr 2019'!O3)&lt;=('QLD Apr 2019'!L3+'QLD Apr 2019'!M3+'QLD Apr 2019'!N3+'QLD Apr 2019'!O3+'QLD Apr 2019'!P3),(($C$5*F9/'QLD Apr 2019'!AR3-('QLD Apr 2019'!L3+'QLD Apr 2019'!M3+'QLD Apr 2019'!N3+'QLD Apr 2019'!O3))*'QLD Apr 2019'!AG3/100)*'QLD Apr 2019'!AR3,('QLD Apr 2019'!P3*'QLD Apr 2019'!AG3/100)*'QLD Apr 2019'!AR3)),0)</f>
        <v>0</v>
      </c>
      <c r="R9" s="123">
        <f>IF(AND('QLD Apr 2019'!P3&gt;0,'QLD Apr 2019'!O3&gt;0),IF(($C$5*F9/'QLD Apr 2019'!AR3&lt;SUM('QLD Apr 2019'!L3:P3)),(0),($C$5*F9/'QLD Apr 2019'!AR3-SUM('QLD Apr 2019'!L3:P3))*'QLD Apr 2019'!AB3/100)* 'QLD Apr 2019'!AR3,IF(AND('QLD Apr 2019'!O3&gt;0,'QLD Apr 2019'!P3=""),IF(($C$5*F9/'QLD Apr 2019'!AR3&lt; SUM('QLD Apr 2019'!L3:O3)),(0),($C$5*F9/'QLD Apr 2019'!AR3-SUM('QLD Apr 2019'!L3:O3))*'QLD Apr 2019'!AG3/100)* 'QLD Apr 2019'!AR3,IF(AND('QLD Apr 2019'!N3&gt;0,'QLD Apr 2019'!O3=""),IF(($C$5*F9/'QLD Apr 2019'!AR3&lt; SUM('QLD Apr 2019'!L3:N3)),(0),($C$5*F9/'QLD Apr 2019'!AR3-SUM('QLD Apr 2019'!L3:N3))*'QLD Apr 2019'!AF3/100)* 'QLD Apr 2019'!AR3,IF(AND('QLD Apr 2019'!M3&gt;0,'QLD Apr 2019'!N3=""),IF(($C$5*F9/'QLD Apr 2019'!AR3&lt;'QLD Apr 2019'!M3+'QLD Apr 2019'!L3),(0),(($C$5*F9/'QLD Apr 2019'!AR3-('QLD Apr 2019'!M3+'QLD Apr 2019'!L3))*'QLD Apr 2019'!AE3/100))*'QLD Apr 2019'!AR3,IF(AND('QLD Apr 2019'!L3&gt;0,'QLD Apr 2019'!M3=""&gt;0),IF(($C$5*F9/'QLD Apr 2019'!AR3&lt;'QLD Apr 2019'!L3),(0),($C$5*F9/'QLD Apr 2019'!AR3-'QLD Apr 2019'!L3)*'QLD Apr 2019'!AD3/100)*'QLD Apr 2019'!AR3,0)))))</f>
        <v>0</v>
      </c>
      <c r="S9" s="204">
        <f t="shared" ref="S9" si="4">SUM(G9:R9)</f>
        <v>2800</v>
      </c>
      <c r="T9" s="221">
        <f t="shared" ref="T9" si="5">S9+D9</f>
        <v>3186.6677272727275</v>
      </c>
      <c r="U9" s="126">
        <f t="shared" ref="U9:U13" si="6">T9*1.1</f>
        <v>3505.3345000000004</v>
      </c>
      <c r="V9" s="127">
        <f>'QLD Apr 2020'!AT3</f>
        <v>0</v>
      </c>
      <c r="W9" s="127">
        <f>'QLD Apr 2020'!AU3</f>
        <v>8</v>
      </c>
      <c r="X9" s="127">
        <f>'QLD Apr 2020'!AV3</f>
        <v>0</v>
      </c>
      <c r="Y9" s="127">
        <f>'QLD Apr 2020'!AW3</f>
        <v>0</v>
      </c>
      <c r="Z9" s="226" t="str">
        <f t="shared" ref="Z9:Z10" si="7">IF(SUM(V9:Y9)=0,"No discount",IF(V9&gt;0,"Guaranteed off bill",IF(W9&gt;0,"Guaranteed off usage",IF(X9&gt;0,"Pay-on-time off bill","Pay-on-time off usage"))))</f>
        <v>Guaranteed off usage</v>
      </c>
      <c r="AA9" s="226" t="s">
        <v>187</v>
      </c>
      <c r="AB9" s="228">
        <f t="shared" si="0"/>
        <v>2962.6677272727275</v>
      </c>
      <c r="AC9" s="229">
        <f t="shared" si="1"/>
        <v>2962.6677272727275</v>
      </c>
      <c r="AD9" s="230">
        <f t="shared" si="2"/>
        <v>3258.9345000000003</v>
      </c>
      <c r="AE9" s="230">
        <f t="shared" si="2"/>
        <v>3258.9345000000003</v>
      </c>
      <c r="AF9" s="128">
        <f>'QLD Apr 2020'!BF3</f>
        <v>12</v>
      </c>
      <c r="AG9" s="129" t="str">
        <f>'QLD Apr 2020'!BG3</f>
        <v>y</v>
      </c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</row>
    <row r="10" spans="1:148" ht="20" customHeight="1" thickTop="1" x14ac:dyDescent="0.2">
      <c r="A10" s="354" t="str">
        <f>'QLD Apr 2020'!D6</f>
        <v>Envestra Brisbane North</v>
      </c>
      <c r="B10" s="207" t="str">
        <f>'QLD Apr 2020'!F6</f>
        <v>AGL</v>
      </c>
      <c r="C10" s="207" t="str">
        <f>'QLD Apr 2020'!G6</f>
        <v>Business Essential Saver</v>
      </c>
      <c r="D10" s="115">
        <f>365*'QLD Apr 2020'!H6/100</f>
        <v>236.61954545454543</v>
      </c>
      <c r="E10" s="216">
        <f>IF('QLD Apr 2019'!AQ4=3,0.5,IF('QLD Apr 2019'!AQ4=2,0.33,0))</f>
        <v>0.5</v>
      </c>
      <c r="F10" s="216">
        <f t="shared" si="3"/>
        <v>0.5</v>
      </c>
      <c r="G10" s="115">
        <f>IF('QLD Apr 2019'!K4="",($C$5*E10/'QLD Apr 2019'!AQ4*'QLD Apr 2019'!W4/100)*'QLD Apr 2019'!AQ4,IF($C$5*E10/'QLD Apr 2019'!AQ4&gt;='QLD Apr 2019'!L4,('QLD Apr 2019'!L4*'QLD Apr 2019'!W4/100)*'QLD Apr 2019'!AQ4,($C$5*E10/'QLD Apr 2019'!AQ4*'QLD Apr 2019'!W4/100)*'QLD Apr 2019'!AQ4))</f>
        <v>1850.0000000000002</v>
      </c>
      <c r="H10" s="115">
        <f>IF(AND('QLD Apr 2019'!L4&gt;0,'QLD Apr 2019'!M4&gt;0),IF($C$5*E10/'QLD Apr 2019'!AQ4&lt;'QLD Apr 2019'!L4,0,IF(($C$5*E10/'QLD Apr 2019'!AQ4-'QLD Apr 2019'!L4)&lt;=('QLD Apr 2019'!M4+'QLD Apr 2019'!L4),((($C$5*E10/'QLD Apr 2019'!AQ4-'QLD Apr 2019'!L4)*'QLD Apr 2019'!X4/100))*'QLD Apr 2019'!AQ4,((('QLD Apr 2019'!M4)*'QLD Apr 2019'!X4/100)*'QLD Apr 2019'!AQ4))),0)</f>
        <v>0</v>
      </c>
      <c r="I10" s="115">
        <f>IF(AND('QLD Apr 2019'!M4&gt;0,'QLD Apr 2019'!N4&gt;0),IF($C$5*E10/'QLD Apr 2019'!AQ4&lt;('QLD Apr 2019'!L4+'QLD Apr 2019'!M4),0,IF(($C$5*E10/'QLD Apr 2019'!AQ4-'QLD Apr 2019'!L4+'QLD Apr 2019'!M4)&lt;=('QLD Apr 2019'!L4+'QLD Apr 2019'!M4+'QLD Apr 2019'!N4),((($C$5*E10/'QLD Apr 2019'!AQ4-('QLD Apr 2019'!L4+'QLD Apr 2019'!M4))*'QLD Apr 2019'!Y4/100))*'QLD Apr 2019'!AQ4,('QLD Apr 2019'!N4*'QLD Apr 2019'!Y4/100)*'QLD Apr 2019'!AQ4)),0)</f>
        <v>0</v>
      </c>
      <c r="J10" s="115">
        <f>IF(AND('QLD Apr 2019'!N4&gt;0,'QLD Apr 2019'!O4&gt;0),IF($C$5*E10/'QLD Apr 2019'!AQ4&lt;('QLD Apr 2019'!L4+'QLD Apr 2019'!M4+'QLD Apr 2019'!N4),0,IF(($C$5*E10/'QLD Apr 2019'!AQ4-'QLD Apr 2019'!L4+'QLD Apr 2019'!M4+'QLD Apr 2019'!N4)&lt;=('QLD Apr 2019'!L4+'QLD Apr 2019'!M4+'QLD Apr 2019'!N4+'QLD Apr 2019'!O4),(($C$5*E10/'QLD Apr 2019'!AQ4-('QLD Apr 2019'!L4+'QLD Apr 2019'!M4+'QLD Apr 2019'!N4))*'QLD Apr 2019'!Z4/100)*'QLD Apr 2019'!AQ4,('QLD Apr 2019'!O4*'QLD Apr 2019'!Z4/100)*'QLD Apr 2019'!AQ4)),0)</f>
        <v>0</v>
      </c>
      <c r="K10" s="115">
        <f>IF(AND('QLD Apr 2019'!O4&gt;0,'QLD Apr 2019'!P4&gt;0),IF($C$5*E10/'QLD Apr 2019'!AQ4&lt;('QLD Apr 2019'!L4+'QLD Apr 2019'!M4+'QLD Apr 2019'!N4+'QLD Apr 2019'!O4),0,IF(($C$5*E10/'QLD Apr 2019'!AQ4-'QLD Apr 2019'!L4+'QLD Apr 2019'!M4+'QLD Apr 2019'!N4+'QLD Apr 2019'!O4)&lt;=('QLD Apr 2019'!L4+'QLD Apr 2019'!M4+'QLD Apr 2019'!N4+'QLD Apr 2019'!O4+'QLD Apr 2019'!P4),(($C$5*E10/'QLD Apr 2019'!AQ4-('QLD Apr 2019'!L4+'QLD Apr 2019'!M4+'QLD Apr 2019'!N4+'QLD Apr 2019'!O4))*'QLD Apr 2019'!AA4/100)*'QLD Apr 2019'!AQ4,('QLD Apr 2019'!P4*'QLD Apr 2019'!AA4/100)*'QLD Apr 2019'!AQ4)),0)</f>
        <v>0</v>
      </c>
      <c r="L10" s="115">
        <f>IF(AND('QLD Apr 2019'!P4&gt;0,'QLD Apr 2019'!O4&gt;0),IF(($C$5*E10/'QLD Apr 2019'!AQ4&lt;SUM('QLD Apr 2019'!L4:P4)),(0),($C$5*E10/'QLD Apr 2019'!AQ4-SUM('QLD Apr 2019'!L4:P4))*'QLD Apr 2019'!AB4/100)* 'QLD Apr 2019'!AQ4,IF(AND('QLD Apr 2019'!O4&gt;0,'QLD Apr 2019'!P4=""),IF(($C$5*E10/'QLD Apr 2019'!AQ4&lt; SUM('QLD Apr 2019'!L4:O4)),(0),($C$5*E10/'QLD Apr 2019'!AQ4-SUM('QLD Apr 2019'!L4:O4))*'QLD Apr 2019'!AA4/100)* 'QLD Apr 2019'!AQ4,IF(AND('QLD Apr 2019'!N4&gt;0,'QLD Apr 2019'!O4=""),IF(($C$5*E10/'QLD Apr 2019'!AQ4&lt; SUM('QLD Apr 2019'!L4:N4)),(0),($C$5*E10/'QLD Apr 2019'!AQ4-SUM('QLD Apr 2019'!L4:N4))*'QLD Apr 2019'!Z4/100)* 'QLD Apr 2019'!AQ4,IF(AND('QLD Apr 2019'!M4&gt;0,'QLD Apr 2019'!N4=""),IF(($C$5*E10/'QLD Apr 2019'!AQ4&lt;'QLD Apr 2019'!M4+'QLD Apr 2019'!L4),(0),(($C$5*E10/'QLD Apr 2019'!AQ4-('QLD Apr 2019'!M4+'QLD Apr 2019'!L4))*'QLD Apr 2019'!Y4/100))*'QLD Apr 2019'!AQ4,IF(AND('QLD Apr 2019'!L4&gt;0,'QLD Apr 2019'!M4=""&gt;0),IF(($C$5*E10/'QLD Apr 2019'!AQ4&lt;'QLD Apr 2019'!L4),(0),($C$5*E10/'QLD Apr 2019'!AQ4-'QLD Apr 2019'!L4)*'QLD Apr 2019'!X4/100)*'QLD Apr 2019'!AQ4,0)))))</f>
        <v>0</v>
      </c>
      <c r="M10" s="115">
        <f>IF('QLD Apr 2019'!K4="",($C$5*F10/'QLD Apr 2019'!AR4*'QLD Apr 2019'!AC4/100)*'QLD Apr 2019'!AR4,IF($C$5*F10/'QLD Apr 2019'!AR4&gt;='QLD Apr 2019'!L4,('QLD Apr 2019'!L4*'QLD Apr 2019'!AC4/100)*'QLD Apr 2019'!AR4,($C$5*F10/'QLD Apr 2019'!AR4*'QLD Apr 2019'!AC4/100)*'QLD Apr 2019'!AR4))</f>
        <v>1850.0000000000002</v>
      </c>
      <c r="N10" s="115">
        <f>IF(AND('QLD Apr 2019'!L4&gt;0,'QLD Apr 2019'!M4&gt;0),IF($C$5*F10/'QLD Apr 2019'!AR4&lt;'QLD Apr 2019'!L4,0,IF(($C$5*F10/'QLD Apr 2019'!AR4-'QLD Apr 2019'!L4)&lt;=('QLD Apr 2019'!M4+'QLD Apr 2019'!L4),((($C$5*F10/'QLD Apr 2019'!AR4-'QLD Apr 2019'!L4)*'QLD Apr 2019'!AD4/100))*'QLD Apr 2019'!AR4,((('QLD Apr 2019'!M4)*'QLD Apr 2019'!AD4/100)*'QLD Apr 2019'!AR4))),0)</f>
        <v>0</v>
      </c>
      <c r="O10" s="115">
        <f>IF(AND('QLD Apr 2019'!M4&gt;0,'QLD Apr 2019'!N4&gt;0),IF($C$5*F10/'QLD Apr 2019'!AR4&lt;('QLD Apr 2019'!L4+'QLD Apr 2019'!M4),0,IF(($C$5*F10/'QLD Apr 2019'!AR4-'QLD Apr 2019'!L4+'QLD Apr 2019'!M4)&lt;=('QLD Apr 2019'!L4+'QLD Apr 2019'!M4+'QLD Apr 2019'!N4),((($C$5*F10/'QLD Apr 2019'!AR4-('QLD Apr 2019'!L4+'QLD Apr 2019'!M4))*'QLD Apr 2019'!AE4/100))*'QLD Apr 2019'!AR4,('QLD Apr 2019'!N4*'QLD Apr 2019'!AE4/100)*'QLD Apr 2019'!AR4)),0)</f>
        <v>0</v>
      </c>
      <c r="P10" s="115">
        <f>IF(AND('QLD Apr 2019'!N4&gt;0,'QLD Apr 2019'!O4&gt;0),IF($C$5*F10/'QLD Apr 2019'!AR4&lt;('QLD Apr 2019'!L4+'QLD Apr 2019'!M4+'QLD Apr 2019'!N4),0,IF(($C$5*F10/'QLD Apr 2019'!AR4-'QLD Apr 2019'!L4+'QLD Apr 2019'!M4+'QLD Apr 2019'!N4)&lt;=('QLD Apr 2019'!L4+'QLD Apr 2019'!M4+'QLD Apr 2019'!N4+'QLD Apr 2019'!O4),(($C$5*F10/'QLD Apr 2019'!AR4-('QLD Apr 2019'!L4+'QLD Apr 2019'!M4+'QLD Apr 2019'!N4))*'QLD Apr 2019'!AF4/100)*'QLD Apr 2019'!AR4,('QLD Apr 2019'!O4*'QLD Apr 2019'!AF4/100)*'QLD Apr 2019'!AR4)),0)</f>
        <v>0</v>
      </c>
      <c r="Q10" s="115">
        <f>IF(AND('QLD Apr 2019'!P4&gt;0,'QLD Apr 2019'!P4&gt;0),IF($C$5*F10/'QLD Apr 2019'!AR4&lt;('QLD Apr 2019'!L4+'QLD Apr 2019'!M4+'QLD Apr 2019'!N4+'QLD Apr 2019'!O4),0,IF(($C$5*F10/'QLD Apr 2019'!AR4-'QLD Apr 2019'!L4+'QLD Apr 2019'!M4+'QLD Apr 2019'!N4+'QLD Apr 2019'!O4)&lt;=('QLD Apr 2019'!L4+'QLD Apr 2019'!M4+'QLD Apr 2019'!N4+'QLD Apr 2019'!O4+'QLD Apr 2019'!P4),(($C$5*F10/'QLD Apr 2019'!AR4-('QLD Apr 2019'!L4+'QLD Apr 2019'!M4+'QLD Apr 2019'!N4+'QLD Apr 2019'!O4))*'QLD Apr 2019'!AG4/100)*'QLD Apr 2019'!AR4,('QLD Apr 2019'!P4*'QLD Apr 2019'!AG4/100)*'QLD Apr 2019'!AR4)),0)</f>
        <v>0</v>
      </c>
      <c r="R10" s="115">
        <f>IF(AND('QLD Apr 2019'!P4&gt;0,'QLD Apr 2019'!O4&gt;0),IF(($C$5*F10/'QLD Apr 2019'!AR4&lt;SUM('QLD Apr 2019'!L4:P4)),(0),($C$5*F10/'QLD Apr 2019'!AR4-SUM('QLD Apr 2019'!L4:P4))*'QLD Apr 2019'!AB4/100)* 'QLD Apr 2019'!AR4,IF(AND('QLD Apr 2019'!O4&gt;0,'QLD Apr 2019'!P4=""),IF(($C$5*F10/'QLD Apr 2019'!AR4&lt; SUM('QLD Apr 2019'!L4:O4)),(0),($C$5*F10/'QLD Apr 2019'!AR4-SUM('QLD Apr 2019'!L4:O4))*'QLD Apr 2019'!AG4/100)* 'QLD Apr 2019'!AR4,IF(AND('QLD Apr 2019'!N4&gt;0,'QLD Apr 2019'!O4=""),IF(($C$5*F10/'QLD Apr 2019'!AR4&lt; SUM('QLD Apr 2019'!L4:N4)),(0),($C$5*F10/'QLD Apr 2019'!AR4-SUM('QLD Apr 2019'!L4:N4))*'QLD Apr 2019'!AF4/100)* 'QLD Apr 2019'!AR4,IF(AND('QLD Apr 2019'!M4&gt;0,'QLD Apr 2019'!N4=""),IF(($C$5*F10/'QLD Apr 2019'!AR4&lt;'QLD Apr 2019'!M4+'QLD Apr 2019'!L4),(0),(($C$5*F10/'QLD Apr 2019'!AR4-('QLD Apr 2019'!M4+'QLD Apr 2019'!L4))*'QLD Apr 2019'!AE4/100))*'QLD Apr 2019'!AR4,IF(AND('QLD Apr 2019'!L4&gt;0,'QLD Apr 2019'!M4=""&gt;0),IF(($C$5*F10/'QLD Apr 2019'!AR4&lt;'QLD Apr 2019'!L4),(0),($C$5*F10/'QLD Apr 2019'!AR4-'QLD Apr 2019'!L4)*'QLD Apr 2019'!AD4/100)*'QLD Apr 2019'!AR4,0)))))</f>
        <v>0</v>
      </c>
      <c r="S10" s="203">
        <f t="shared" ref="S10:S13" si="8">SUM(G10:R10)</f>
        <v>3700.0000000000005</v>
      </c>
      <c r="T10" s="220">
        <f t="shared" ref="T10:T13" si="9">S10+D10</f>
        <v>3936.6195454545459</v>
      </c>
      <c r="U10" s="118">
        <f t="shared" si="6"/>
        <v>4330.281500000001</v>
      </c>
      <c r="V10" s="119">
        <f>'QLD Apr 2020'!AT6</f>
        <v>0</v>
      </c>
      <c r="W10" s="119">
        <f>'QLD Apr 2020'!AU6</f>
        <v>0</v>
      </c>
      <c r="X10" s="119">
        <f>'QLD Apr 2020'!AV6</f>
        <v>0</v>
      </c>
      <c r="Y10" s="119">
        <f>'QLD Apr 2020'!AW6</f>
        <v>0</v>
      </c>
      <c r="Z10" s="225" t="str">
        <f t="shared" si="7"/>
        <v>No discount</v>
      </c>
      <c r="AA10" s="225" t="s">
        <v>187</v>
      </c>
      <c r="AB10" s="195">
        <f t="shared" si="0"/>
        <v>3936.6195454545459</v>
      </c>
      <c r="AC10" s="195">
        <f t="shared" si="1"/>
        <v>3936.6195454545459</v>
      </c>
      <c r="AD10" s="196">
        <f t="shared" si="2"/>
        <v>4330.281500000001</v>
      </c>
      <c r="AE10" s="196">
        <f t="shared" si="2"/>
        <v>4330.281500000001</v>
      </c>
      <c r="AF10" s="120">
        <f>'QLD Apr 2020'!BF6</f>
        <v>0</v>
      </c>
      <c r="AG10" s="121" t="str">
        <f>'QLD Apr 2020'!BG6</f>
        <v>n</v>
      </c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1"/>
      <c r="DD10" s="171"/>
      <c r="DE10" s="171"/>
      <c r="DF10" s="171"/>
      <c r="DG10" s="171"/>
      <c r="DH10" s="171"/>
      <c r="DI10" s="171"/>
      <c r="DJ10" s="171"/>
      <c r="DK10" s="171"/>
      <c r="DL10" s="171"/>
      <c r="DM10" s="171"/>
      <c r="DN10" s="171"/>
      <c r="DO10" s="171"/>
      <c r="DP10" s="171"/>
      <c r="DQ10" s="171"/>
      <c r="DR10" s="171"/>
      <c r="DS10" s="171"/>
      <c r="DT10" s="171"/>
      <c r="DU10" s="171"/>
      <c r="DV10" s="171"/>
      <c r="DW10" s="171"/>
      <c r="DX10" s="171"/>
      <c r="DY10" s="171"/>
      <c r="DZ10" s="171"/>
      <c r="EA10" s="171"/>
      <c r="EB10" s="171"/>
      <c r="EC10" s="171"/>
      <c r="ED10" s="171"/>
      <c r="EE10" s="171"/>
      <c r="EF10" s="171"/>
      <c r="EG10" s="171"/>
      <c r="EH10" s="171"/>
      <c r="EI10" s="171"/>
      <c r="EJ10" s="171"/>
      <c r="EK10" s="171"/>
      <c r="EL10" s="171"/>
      <c r="EM10" s="171"/>
      <c r="EN10" s="171"/>
      <c r="EO10" s="171"/>
      <c r="EP10" s="171"/>
      <c r="EQ10" s="171"/>
      <c r="ER10" s="171"/>
    </row>
    <row r="11" spans="1:148" ht="20" customHeight="1" thickBot="1" x14ac:dyDescent="0.25">
      <c r="A11" s="353"/>
      <c r="B11" s="208" t="str">
        <f>'QLD Apr 2020'!F7</f>
        <v>Origin Energy</v>
      </c>
      <c r="C11" s="208" t="str">
        <f>'QLD Apr 2020'!G7</f>
        <v>Business Flexi</v>
      </c>
      <c r="D11" s="123">
        <f>365*'QLD Apr 2020'!H7/100</f>
        <v>239.43999999999997</v>
      </c>
      <c r="E11" s="217">
        <f>IF('QLD Apr 2019'!AQ5=3,0.5,IF('QLD Apr 2019'!AQ5=2,0.33,0))</f>
        <v>0.5</v>
      </c>
      <c r="F11" s="217">
        <f t="shared" si="3"/>
        <v>0.5</v>
      </c>
      <c r="G11" s="123">
        <f>IF('QLD Apr 2019'!K5="",($C$5*E11/'QLD Apr 2019'!AQ5*'QLD Apr 2019'!W5/100)*'QLD Apr 2019'!AQ5,IF($C$5*E11/'QLD Apr 2019'!AQ5&gt;='QLD Apr 2019'!L5,('QLD Apr 2019'!L5*'QLD Apr 2019'!W5/100)*'QLD Apr 2019'!AQ5,($C$5*E11/'QLD Apr 2019'!AQ5*'QLD Apr 2019'!W5/100)*'QLD Apr 2019'!AQ5))</f>
        <v>1382.4</v>
      </c>
      <c r="H11" s="123">
        <f>IF(AND('QLD Apr 2019'!L5&gt;0,'QLD Apr 2019'!M5&gt;0),IF($C$5*E11/'QLD Apr 2019'!AQ5&lt;'QLD Apr 2019'!L5,0,IF(($C$5*E11/'QLD Apr 2019'!AQ5-'QLD Apr 2019'!L5)&lt;=('QLD Apr 2019'!M5+'QLD Apr 2019'!L5),((($C$5*E11/'QLD Apr 2019'!AQ5-'QLD Apr 2019'!L5)*'QLD Apr 2019'!X5/100))*'QLD Apr 2019'!AQ5,((('QLD Apr 2019'!M5)*'QLD Apr 2019'!X5/100)*'QLD Apr 2019'!AQ5))),0)</f>
        <v>495.60000000000014</v>
      </c>
      <c r="I11" s="123">
        <f>IF(AND('QLD Apr 2019'!M5&gt;0,'QLD Apr 2019'!N5&gt;0),IF($C$5*E11/'QLD Apr 2019'!AQ5&lt;('QLD Apr 2019'!L5+'QLD Apr 2019'!M5),0,IF(($C$5*E11/'QLD Apr 2019'!AQ5-'QLD Apr 2019'!L5+'QLD Apr 2019'!M5)&lt;=('QLD Apr 2019'!L5+'QLD Apr 2019'!M5+'QLD Apr 2019'!N5),((($C$5*E11/'QLD Apr 2019'!AQ5-('QLD Apr 2019'!L5+'QLD Apr 2019'!M5))*'QLD Apr 2019'!Y5/100))*'QLD Apr 2019'!AQ5,('QLD Apr 2019'!N5*'QLD Apr 2019'!Y5/100)*'QLD Apr 2019'!AQ5)),0)</f>
        <v>0</v>
      </c>
      <c r="J11" s="123">
        <f>IF(AND('QLD Apr 2019'!N5&gt;0,'QLD Apr 2019'!O5&gt;0),IF($C$5*E11/'QLD Apr 2019'!AQ5&lt;('QLD Apr 2019'!L5+'QLD Apr 2019'!M5+'QLD Apr 2019'!N5),0,IF(($C$5*E11/'QLD Apr 2019'!AQ5-'QLD Apr 2019'!L5+'QLD Apr 2019'!M5+'QLD Apr 2019'!N5)&lt;=('QLD Apr 2019'!L5+'QLD Apr 2019'!M5+'QLD Apr 2019'!N5+'QLD Apr 2019'!O5),(($C$5*E11/'QLD Apr 2019'!AQ5-('QLD Apr 2019'!L5+'QLD Apr 2019'!M5+'QLD Apr 2019'!N5))*'QLD Apr 2019'!Z5/100)*'QLD Apr 2019'!AQ5,('QLD Apr 2019'!O5*'QLD Apr 2019'!Z5/100)*'QLD Apr 2019'!AQ5)),0)</f>
        <v>0</v>
      </c>
      <c r="K11" s="123">
        <f>IF(AND('QLD Apr 2019'!O5&gt;0,'QLD Apr 2019'!P5&gt;0),IF($C$5*E11/'QLD Apr 2019'!AQ5&lt;('QLD Apr 2019'!L5+'QLD Apr 2019'!M5+'QLD Apr 2019'!N5+'QLD Apr 2019'!O5),0,IF(($C$5*E11/'QLD Apr 2019'!AQ5-'QLD Apr 2019'!L5+'QLD Apr 2019'!M5+'QLD Apr 2019'!N5+'QLD Apr 2019'!O5)&lt;=('QLD Apr 2019'!L5+'QLD Apr 2019'!M5+'QLD Apr 2019'!N5+'QLD Apr 2019'!O5+'QLD Apr 2019'!P5),(($C$5*E11/'QLD Apr 2019'!AQ5-('QLD Apr 2019'!L5+'QLD Apr 2019'!M5+'QLD Apr 2019'!N5+'QLD Apr 2019'!O5))*'QLD Apr 2019'!AA5/100)*'QLD Apr 2019'!AQ5,('QLD Apr 2019'!P5*'QLD Apr 2019'!AA5/100)*'QLD Apr 2019'!AQ5)),0)</f>
        <v>0</v>
      </c>
      <c r="L11" s="123">
        <f>IF(AND('QLD Apr 2019'!P5&gt;0,'QLD Apr 2019'!O5&gt;0),IF(($C$5*E11/'QLD Apr 2019'!AQ5&lt;SUM('QLD Apr 2019'!L5:P5)),(0),($C$5*E11/'QLD Apr 2019'!AQ5-SUM('QLD Apr 2019'!L5:P5))*'QLD Apr 2019'!AB5/100)* 'QLD Apr 2019'!AQ5,IF(AND('QLD Apr 2019'!O5&gt;0,'QLD Apr 2019'!P5=""),IF(($C$5*E11/'QLD Apr 2019'!AQ5&lt; SUM('QLD Apr 2019'!L5:O5)),(0),($C$5*E11/'QLD Apr 2019'!AQ5-SUM('QLD Apr 2019'!L5:O5))*'QLD Apr 2019'!AA5/100)* 'QLD Apr 2019'!AQ5,IF(AND('QLD Apr 2019'!N5&gt;0,'QLD Apr 2019'!O5=""),IF(($C$5*E11/'QLD Apr 2019'!AQ5&lt; SUM('QLD Apr 2019'!L5:N5)),(0),($C$5*E11/'QLD Apr 2019'!AQ5-SUM('QLD Apr 2019'!L5:N5))*'QLD Apr 2019'!Z5/100)* 'QLD Apr 2019'!AQ5,IF(AND('QLD Apr 2019'!M5&gt;0,'QLD Apr 2019'!N5=""),IF(($C$5*E11/'QLD Apr 2019'!AQ5&lt;'QLD Apr 2019'!M5+'QLD Apr 2019'!L5),(0),(($C$5*E11/'QLD Apr 2019'!AQ5-('QLD Apr 2019'!M5+'QLD Apr 2019'!L5))*'QLD Apr 2019'!Y5/100))*'QLD Apr 2019'!AQ5,IF(AND('QLD Apr 2019'!L5&gt;0,'QLD Apr 2019'!M5=""&gt;0),IF(($C$5*E11/'QLD Apr 2019'!AQ5&lt;'QLD Apr 2019'!L5),(0),($C$5*E11/'QLD Apr 2019'!AQ5-'QLD Apr 2019'!L5)*'QLD Apr 2019'!X5/100)*'QLD Apr 2019'!AQ5,0)))))</f>
        <v>0</v>
      </c>
      <c r="M11" s="123">
        <f>IF('QLD Apr 2019'!K5="",($C$5*F11/'QLD Apr 2019'!AR5*'QLD Apr 2019'!AC5/100)*'QLD Apr 2019'!AR5,IF($C$5*F11/'QLD Apr 2019'!AR5&gt;='QLD Apr 2019'!L5,('QLD Apr 2019'!L5*'QLD Apr 2019'!AC5/100)*'QLD Apr 2019'!AR5,($C$5*F11/'QLD Apr 2019'!AR5*'QLD Apr 2019'!AC5/100)*'QLD Apr 2019'!AR5))</f>
        <v>1382.4</v>
      </c>
      <c r="N11" s="123">
        <f>IF(AND('QLD Apr 2019'!L5&gt;0,'QLD Apr 2019'!M5&gt;0),IF($C$5*F11/'QLD Apr 2019'!AR5&lt;'QLD Apr 2019'!L5,0,IF(($C$5*F11/'QLD Apr 2019'!AR5-'QLD Apr 2019'!L5)&lt;=('QLD Apr 2019'!M5+'QLD Apr 2019'!L5),((($C$5*F11/'QLD Apr 2019'!AR5-'QLD Apr 2019'!L5)*'QLD Apr 2019'!AD5/100))*'QLD Apr 2019'!AR5,((('QLD Apr 2019'!M5)*'QLD Apr 2019'!AD5/100)*'QLD Apr 2019'!AR5))),0)</f>
        <v>495.60000000000014</v>
      </c>
      <c r="O11" s="123">
        <f>IF(AND('QLD Apr 2019'!M5&gt;0,'QLD Apr 2019'!N5&gt;0),IF($C$5*F11/'QLD Apr 2019'!AR5&lt;('QLD Apr 2019'!L5+'QLD Apr 2019'!M5),0,IF(($C$5*F11/'QLD Apr 2019'!AR5-'QLD Apr 2019'!L5+'QLD Apr 2019'!M5)&lt;=('QLD Apr 2019'!L5+'QLD Apr 2019'!M5+'QLD Apr 2019'!N5),((($C$5*F11/'QLD Apr 2019'!AR5-('QLD Apr 2019'!L5+'QLD Apr 2019'!M5))*'QLD Apr 2019'!AE5/100))*'QLD Apr 2019'!AR5,('QLD Apr 2019'!N5*'QLD Apr 2019'!AE5/100)*'QLD Apr 2019'!AR5)),0)</f>
        <v>0</v>
      </c>
      <c r="P11" s="123">
        <f>IF(AND('QLD Apr 2019'!N5&gt;0,'QLD Apr 2019'!O5&gt;0),IF($C$5*F11/'QLD Apr 2019'!AR5&lt;('QLD Apr 2019'!L5+'QLD Apr 2019'!M5+'QLD Apr 2019'!N5),0,IF(($C$5*F11/'QLD Apr 2019'!AR5-'QLD Apr 2019'!L5+'QLD Apr 2019'!M5+'QLD Apr 2019'!N5)&lt;=('QLD Apr 2019'!L5+'QLD Apr 2019'!M5+'QLD Apr 2019'!N5+'QLD Apr 2019'!O5),(($C$5*F11/'QLD Apr 2019'!AR5-('QLD Apr 2019'!L5+'QLD Apr 2019'!M5+'QLD Apr 2019'!N5))*'QLD Apr 2019'!AF5/100)*'QLD Apr 2019'!AR5,('QLD Apr 2019'!O5*'QLD Apr 2019'!AF5/100)*'QLD Apr 2019'!AR5)),0)</f>
        <v>0</v>
      </c>
      <c r="Q11" s="123">
        <f>IF(AND('QLD Apr 2019'!P5&gt;0,'QLD Apr 2019'!P5&gt;0),IF($C$5*F11/'QLD Apr 2019'!AR5&lt;('QLD Apr 2019'!L5+'QLD Apr 2019'!M5+'QLD Apr 2019'!N5+'QLD Apr 2019'!O5),0,IF(($C$5*F11/'QLD Apr 2019'!AR5-'QLD Apr 2019'!L5+'QLD Apr 2019'!M5+'QLD Apr 2019'!N5+'QLD Apr 2019'!O5)&lt;=('QLD Apr 2019'!L5+'QLD Apr 2019'!M5+'QLD Apr 2019'!N5+'QLD Apr 2019'!O5+'QLD Apr 2019'!P5),(($C$5*F11/'QLD Apr 2019'!AR5-('QLD Apr 2019'!L5+'QLD Apr 2019'!M5+'QLD Apr 2019'!N5+'QLD Apr 2019'!O5))*'QLD Apr 2019'!AG5/100)*'QLD Apr 2019'!AR5,('QLD Apr 2019'!P5*'QLD Apr 2019'!AG5/100)*'QLD Apr 2019'!AR5)),0)</f>
        <v>0</v>
      </c>
      <c r="R11" s="123">
        <f>IF(AND('QLD Apr 2019'!P5&gt;0,'QLD Apr 2019'!O5&gt;0),IF(($C$5*F11/'QLD Apr 2019'!AR5&lt;SUM('QLD Apr 2019'!L5:P5)),(0),($C$5*F11/'QLD Apr 2019'!AR5-SUM('QLD Apr 2019'!L5:P5))*'QLD Apr 2019'!AB5/100)* 'QLD Apr 2019'!AR5,IF(AND('QLD Apr 2019'!O5&gt;0,'QLD Apr 2019'!P5=""),IF(($C$5*F11/'QLD Apr 2019'!AR5&lt; SUM('QLD Apr 2019'!L5:O5)),(0),($C$5*F11/'QLD Apr 2019'!AR5-SUM('QLD Apr 2019'!L5:O5))*'QLD Apr 2019'!AG5/100)* 'QLD Apr 2019'!AR5,IF(AND('QLD Apr 2019'!N5&gt;0,'QLD Apr 2019'!O5=""),IF(($C$5*F11/'QLD Apr 2019'!AR5&lt; SUM('QLD Apr 2019'!L5:N5)),(0),($C$5*F11/'QLD Apr 2019'!AR5-SUM('QLD Apr 2019'!L5:N5))*'QLD Apr 2019'!AF5/100)* 'QLD Apr 2019'!AR5,IF(AND('QLD Apr 2019'!M5&gt;0,'QLD Apr 2019'!N5=""),IF(($C$5*F11/'QLD Apr 2019'!AR5&lt;'QLD Apr 2019'!M5+'QLD Apr 2019'!L5),(0),(($C$5*F11/'QLD Apr 2019'!AR5-('QLD Apr 2019'!M5+'QLD Apr 2019'!L5))*'QLD Apr 2019'!AE5/100))*'QLD Apr 2019'!AR5,IF(AND('QLD Apr 2019'!L5&gt;0,'QLD Apr 2019'!M5=""&gt;0),IF(($C$5*F11/'QLD Apr 2019'!AR5&lt;'QLD Apr 2019'!L5),(0),($C$5*F11/'QLD Apr 2019'!AR5-'QLD Apr 2019'!L5)*'QLD Apr 2019'!AD5/100)*'QLD Apr 2019'!AR5,0)))))</f>
        <v>0</v>
      </c>
      <c r="S11" s="204">
        <f t="shared" si="8"/>
        <v>3756.0000000000009</v>
      </c>
      <c r="T11" s="221">
        <f t="shared" si="9"/>
        <v>3995.440000000001</v>
      </c>
      <c r="U11" s="126">
        <f t="shared" si="6"/>
        <v>4394.9840000000013</v>
      </c>
      <c r="V11" s="127">
        <f>'QLD Apr 2020'!AT7</f>
        <v>0</v>
      </c>
      <c r="W11" s="127">
        <f>'QLD Apr 2020'!AU7</f>
        <v>8</v>
      </c>
      <c r="X11" s="127">
        <f>'QLD Apr 2020'!AV7</f>
        <v>0</v>
      </c>
      <c r="Y11" s="127">
        <f>'QLD Apr 2020'!AW7</f>
        <v>0</v>
      </c>
      <c r="Z11" s="226" t="str">
        <f t="shared" ref="Z11:Z13" si="10">IF(SUM(V11:Y11)=0,"No discount",IF(V11&gt;0,"Guaranteed off bill",IF(W11&gt;0,"Guaranteed off usage",IF(X11&gt;0,"Pay-on-time off bill","Pay-on-time off usage"))))</f>
        <v>Guaranteed off usage</v>
      </c>
      <c r="AA11" s="226" t="s">
        <v>187</v>
      </c>
      <c r="AB11" s="228">
        <f t="shared" ref="AB11:AB13" si="11">IF(AND(Z11="Guaranteed off bill",AA11="Inclusive"),((T11*1.1)-((T11*1.1)*V11/100))/1.1,IF(AND(Z11="Guaranteed off usage",AA11="Inclusive"),((T11*1.1)-((S11*1.1)*W11/100))/1.1,IF(AND(Z11="Guaranteed off bill",AA11="Exclusive"),T11-(T11*V11/100),IF(AND(Z11="Guaranteed off usage",AA11="Exclusive"),T11-(S11*W11/100),IF(AA11="Inclusive",((T11*1.1))/1.1,T11)))))</f>
        <v>3694.9600000000009</v>
      </c>
      <c r="AC11" s="229">
        <f t="shared" ref="AC11:AC13" si="12">IF(AND(Z11="Pay-on-time off bill",AA11="Inclusive"),((AB11*1.1)-((AB11*1.1)*X11/100))/1.1,IF(AND(Z11="Pay-on-time off usage",AA11="Inclusive"),((AB11*1.1)-((S11*1.1)*Y11/100))/1.1,IF(AND(Z11="Pay-on-time off bill",AA11="Exclusive"),AB11-(AB11*X11/100),IF(AND(Z11="Pay-on-time off usage",AA11="Exclusive"),AB11-(S11*Y11/100),IF(AA11="Inclusive",((AB11*1.1))/1.1,AB11)))))</f>
        <v>3694.9600000000009</v>
      </c>
      <c r="AD11" s="230">
        <f t="shared" ref="AD11:AD13" si="13">AB11*1.1</f>
        <v>4064.4560000000015</v>
      </c>
      <c r="AE11" s="230">
        <f t="shared" ref="AE11:AE13" si="14">AC11*1.1</f>
        <v>4064.4560000000015</v>
      </c>
      <c r="AF11" s="128">
        <f>'QLD Apr 2020'!BF7</f>
        <v>12</v>
      </c>
      <c r="AG11" s="129" t="str">
        <f>'QLD Apr 2020'!BG7</f>
        <v>y</v>
      </c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1"/>
      <c r="BY11" s="171"/>
      <c r="BZ11" s="171"/>
      <c r="CA11" s="171"/>
      <c r="CB11" s="171"/>
      <c r="CC11" s="171"/>
      <c r="CD11" s="171"/>
      <c r="CE11" s="171"/>
      <c r="CF11" s="171"/>
      <c r="CG11" s="171"/>
      <c r="CH11" s="171"/>
      <c r="CI11" s="171"/>
      <c r="CJ11" s="171"/>
      <c r="CK11" s="171"/>
      <c r="CL11" s="171"/>
      <c r="CM11" s="171"/>
      <c r="CN11" s="171"/>
      <c r="CO11" s="171"/>
      <c r="CP11" s="171"/>
      <c r="CQ11" s="171"/>
      <c r="CR11" s="171"/>
      <c r="CS11" s="171"/>
      <c r="CT11" s="171"/>
      <c r="CU11" s="171"/>
      <c r="CV11" s="171"/>
      <c r="CW11" s="171"/>
      <c r="CX11" s="171"/>
      <c r="CY11" s="171"/>
      <c r="CZ11" s="171"/>
      <c r="DA11" s="171"/>
      <c r="DB11" s="171"/>
      <c r="DC11" s="171"/>
      <c r="DD11" s="171"/>
      <c r="DE11" s="171"/>
      <c r="DF11" s="171"/>
      <c r="DG11" s="171"/>
      <c r="DH11" s="171"/>
      <c r="DI11" s="171"/>
      <c r="DJ11" s="171"/>
      <c r="DK11" s="171"/>
      <c r="DL11" s="171"/>
      <c r="DM11" s="171"/>
      <c r="DN11" s="171"/>
      <c r="DO11" s="171"/>
      <c r="DP11" s="171"/>
      <c r="DQ11" s="171"/>
      <c r="DR11" s="171"/>
      <c r="DS11" s="171"/>
      <c r="DT11" s="171"/>
      <c r="DU11" s="171"/>
      <c r="DV11" s="171"/>
      <c r="DW11" s="171"/>
      <c r="DX11" s="171"/>
      <c r="DY11" s="171"/>
      <c r="DZ11" s="171"/>
      <c r="EA11" s="171"/>
      <c r="EB11" s="171"/>
      <c r="EC11" s="171"/>
      <c r="ED11" s="171"/>
      <c r="EE11" s="171"/>
      <c r="EF11" s="171"/>
      <c r="EG11" s="171"/>
      <c r="EH11" s="171"/>
      <c r="EI11" s="171"/>
      <c r="EJ11" s="171"/>
      <c r="EK11" s="171"/>
      <c r="EL11" s="171"/>
      <c r="EM11" s="171"/>
      <c r="EN11" s="171"/>
      <c r="EO11" s="171"/>
      <c r="EP11" s="171"/>
      <c r="EQ11" s="171"/>
      <c r="ER11" s="171"/>
    </row>
    <row r="12" spans="1:148" ht="20" customHeight="1" thickTop="1" thickBot="1" x14ac:dyDescent="0.25">
      <c r="A12" s="211" t="str">
        <f>'QLD Apr 2020'!D10</f>
        <v>Envestra Northern</v>
      </c>
      <c r="B12" s="212" t="str">
        <f>'QLD Apr 2020'!F10</f>
        <v>Origin Energy</v>
      </c>
      <c r="C12" s="212" t="str">
        <f>'QLD Apr 2020'!G10</f>
        <v>Business Flexi</v>
      </c>
      <c r="D12" s="131">
        <f>365*'QLD Apr 2020'!H10/100</f>
        <v>233.56681818181815</v>
      </c>
      <c r="E12" s="232">
        <f>IF('QLD Apr 2019'!AQ6=3,0.5,IF('QLD Apr 2019'!AQ6=2,0.33,0))</f>
        <v>0.5</v>
      </c>
      <c r="F12" s="232">
        <f t="shared" si="3"/>
        <v>0.5</v>
      </c>
      <c r="G12" s="131">
        <f>IF('QLD Apr 2019'!K6="",($C$5*E12/'QLD Apr 2019'!AQ6*'QLD Apr 2019'!W6/100)*'QLD Apr 2019'!AQ6,IF($C$5*E12/'QLD Apr 2019'!AQ6&gt;='QLD Apr 2019'!L6,('QLD Apr 2019'!L6*'QLD Apr 2019'!W6/100)*'QLD Apr 2019'!AQ6,($C$5*E12/'QLD Apr 2019'!AQ6*'QLD Apr 2019'!W6/100)*'QLD Apr 2019'!AQ6))</f>
        <v>1456.92</v>
      </c>
      <c r="H12" s="131">
        <f>IF(AND('QLD Apr 2019'!L6&gt;0,'QLD Apr 2019'!M6&gt;0),IF($C$5*E12/'QLD Apr 2019'!AQ6&lt;'QLD Apr 2019'!L6,0,IF(($C$5*E12/'QLD Apr 2019'!AQ6-'QLD Apr 2019'!L6)&lt;=('QLD Apr 2019'!M6+'QLD Apr 2019'!L6),((($C$5*E12/'QLD Apr 2019'!AQ6-'QLD Apr 2019'!L6)*'QLD Apr 2019'!X6/100))*'QLD Apr 2019'!AQ6,((('QLD Apr 2019'!M6)*'QLD Apr 2019'!X6/100)*'QLD Apr 2019'!AQ6))),0)</f>
        <v>530.46000000000015</v>
      </c>
      <c r="I12" s="131">
        <f>IF(AND('QLD Apr 2019'!M6&gt;0,'QLD Apr 2019'!N6&gt;0),IF($C$5*E12/'QLD Apr 2019'!AQ6&lt;('QLD Apr 2019'!L6+'QLD Apr 2019'!M6),0,IF(($C$5*E12/'QLD Apr 2019'!AQ6-'QLD Apr 2019'!L6+'QLD Apr 2019'!M6)&lt;=('QLD Apr 2019'!L6+'QLD Apr 2019'!M6+'QLD Apr 2019'!N6),((($C$5*E12/'QLD Apr 2019'!AQ6-('QLD Apr 2019'!L6+'QLD Apr 2019'!M6))*'QLD Apr 2019'!Y6/100))*'QLD Apr 2019'!AQ6,('QLD Apr 2019'!N6*'QLD Apr 2019'!Y6/100)*'QLD Apr 2019'!AQ6)),0)</f>
        <v>0</v>
      </c>
      <c r="J12" s="131">
        <f>IF(AND('QLD Apr 2019'!N6&gt;0,'QLD Apr 2019'!O6&gt;0),IF($C$5*E12/'QLD Apr 2019'!AQ6&lt;('QLD Apr 2019'!L6+'QLD Apr 2019'!M6+'QLD Apr 2019'!N6),0,IF(($C$5*E12/'QLD Apr 2019'!AQ6-'QLD Apr 2019'!L6+'QLD Apr 2019'!M6+'QLD Apr 2019'!N6)&lt;=('QLD Apr 2019'!L6+'QLD Apr 2019'!M6+'QLD Apr 2019'!N6+'QLD Apr 2019'!O6),(($C$5*E12/'QLD Apr 2019'!AQ6-('QLD Apr 2019'!L6+'QLD Apr 2019'!M6+'QLD Apr 2019'!N6))*'QLD Apr 2019'!Z6/100)*'QLD Apr 2019'!AQ6,('QLD Apr 2019'!O6*'QLD Apr 2019'!Z6/100)*'QLD Apr 2019'!AQ6)),0)</f>
        <v>0</v>
      </c>
      <c r="K12" s="131">
        <f>IF(AND('QLD Apr 2019'!O6&gt;0,'QLD Apr 2019'!P6&gt;0),IF($C$5*E12/'QLD Apr 2019'!AQ6&lt;('QLD Apr 2019'!L6+'QLD Apr 2019'!M6+'QLD Apr 2019'!N6+'QLD Apr 2019'!O6),0,IF(($C$5*E12/'QLD Apr 2019'!AQ6-'QLD Apr 2019'!L6+'QLD Apr 2019'!M6+'QLD Apr 2019'!N6+'QLD Apr 2019'!O6)&lt;=('QLD Apr 2019'!L6+'QLD Apr 2019'!M6+'QLD Apr 2019'!N6+'QLD Apr 2019'!O6+'QLD Apr 2019'!P6),(($C$5*E12/'QLD Apr 2019'!AQ6-('QLD Apr 2019'!L6+'QLD Apr 2019'!M6+'QLD Apr 2019'!N6+'QLD Apr 2019'!O6))*'QLD Apr 2019'!AA6/100)*'QLD Apr 2019'!AQ6,('QLD Apr 2019'!P6*'QLD Apr 2019'!AA6/100)*'QLD Apr 2019'!AQ6)),0)</f>
        <v>0</v>
      </c>
      <c r="L12" s="131">
        <f>IF(AND('QLD Apr 2019'!P6&gt;0,'QLD Apr 2019'!O6&gt;0),IF(($C$5*E12/'QLD Apr 2019'!AQ6&lt;SUM('QLD Apr 2019'!L6:P6)),(0),($C$5*E12/'QLD Apr 2019'!AQ6-SUM('QLD Apr 2019'!L6:P6))*'QLD Apr 2019'!AB6/100)* 'QLD Apr 2019'!AQ6,IF(AND('QLD Apr 2019'!O6&gt;0,'QLD Apr 2019'!P6=""),IF(($C$5*E12/'QLD Apr 2019'!AQ6&lt; SUM('QLD Apr 2019'!L6:O6)),(0),($C$5*E12/'QLD Apr 2019'!AQ6-SUM('QLD Apr 2019'!L6:O6))*'QLD Apr 2019'!AA6/100)* 'QLD Apr 2019'!AQ6,IF(AND('QLD Apr 2019'!N6&gt;0,'QLD Apr 2019'!O6=""),IF(($C$5*E12/'QLD Apr 2019'!AQ6&lt; SUM('QLD Apr 2019'!L6:N6)),(0),($C$5*E12/'QLD Apr 2019'!AQ6-SUM('QLD Apr 2019'!L6:N6))*'QLD Apr 2019'!Z6/100)* 'QLD Apr 2019'!AQ6,IF(AND('QLD Apr 2019'!M6&gt;0,'QLD Apr 2019'!N6=""),IF(($C$5*E12/'QLD Apr 2019'!AQ6&lt;'QLD Apr 2019'!M6+'QLD Apr 2019'!L6),(0),(($C$5*E12/'QLD Apr 2019'!AQ6-('QLD Apr 2019'!M6+'QLD Apr 2019'!L6))*'QLD Apr 2019'!Y6/100))*'QLD Apr 2019'!AQ6,IF(AND('QLD Apr 2019'!L6&gt;0,'QLD Apr 2019'!M6=""&gt;0),IF(($C$5*E12/'QLD Apr 2019'!AQ6&lt;'QLD Apr 2019'!L6),(0),($C$5*E12/'QLD Apr 2019'!AQ6-'QLD Apr 2019'!L6)*'QLD Apr 2019'!X6/100)*'QLD Apr 2019'!AQ6,0)))))</f>
        <v>0</v>
      </c>
      <c r="M12" s="131">
        <f>IF('QLD Apr 2019'!K6="",($C$5*F12/'QLD Apr 2019'!AR6*'QLD Apr 2019'!AC6/100)*'QLD Apr 2019'!AR6,IF($C$5*F12/'QLD Apr 2019'!AR6&gt;='QLD Apr 2019'!L6,('QLD Apr 2019'!L6*'QLD Apr 2019'!AC6/100)*'QLD Apr 2019'!AR6,($C$5*F12/'QLD Apr 2019'!AR6*'QLD Apr 2019'!AC6/100)*'QLD Apr 2019'!AR6))</f>
        <v>1456.92</v>
      </c>
      <c r="N12" s="131">
        <f>IF(AND('QLD Apr 2019'!L6&gt;0,'QLD Apr 2019'!M6&gt;0),IF($C$5*F12/'QLD Apr 2019'!AR6&lt;'QLD Apr 2019'!L6,0,IF(($C$5*F12/'QLD Apr 2019'!AR6-'QLD Apr 2019'!L6)&lt;=('QLD Apr 2019'!M6+'QLD Apr 2019'!L6),((($C$5*F12/'QLD Apr 2019'!AR6-'QLD Apr 2019'!L6)*'QLD Apr 2019'!AD6/100))*'QLD Apr 2019'!AR6,((('QLD Apr 2019'!M6)*'QLD Apr 2019'!AD6/100)*'QLD Apr 2019'!AR6))),0)</f>
        <v>530.46000000000015</v>
      </c>
      <c r="O12" s="131">
        <f>IF(AND('QLD Apr 2019'!M6&gt;0,'QLD Apr 2019'!N6&gt;0),IF($C$5*F12/'QLD Apr 2019'!AR6&lt;('QLD Apr 2019'!L6+'QLD Apr 2019'!M6),0,IF(($C$5*F12/'QLD Apr 2019'!AR6-'QLD Apr 2019'!L6+'QLD Apr 2019'!M6)&lt;=('QLD Apr 2019'!L6+'QLD Apr 2019'!M6+'QLD Apr 2019'!N6),((($C$5*F12/'QLD Apr 2019'!AR6-('QLD Apr 2019'!L6+'QLD Apr 2019'!M6))*'QLD Apr 2019'!AE6/100))*'QLD Apr 2019'!AR6,('QLD Apr 2019'!N6*'QLD Apr 2019'!AE6/100)*'QLD Apr 2019'!AR6)),0)</f>
        <v>0</v>
      </c>
      <c r="P12" s="131">
        <f>IF(AND('QLD Apr 2019'!N6&gt;0,'QLD Apr 2019'!O6&gt;0),IF($C$5*F12/'QLD Apr 2019'!AR6&lt;('QLD Apr 2019'!L6+'QLD Apr 2019'!M6+'QLD Apr 2019'!N6),0,IF(($C$5*F12/'QLD Apr 2019'!AR6-'QLD Apr 2019'!L6+'QLD Apr 2019'!M6+'QLD Apr 2019'!N6)&lt;=('QLD Apr 2019'!L6+'QLD Apr 2019'!M6+'QLD Apr 2019'!N6+'QLD Apr 2019'!O6),(($C$5*F12/'QLD Apr 2019'!AR6-('QLD Apr 2019'!L6+'QLD Apr 2019'!M6+'QLD Apr 2019'!N6))*'QLD Apr 2019'!AF6/100)*'QLD Apr 2019'!AR6,('QLD Apr 2019'!O6*'QLD Apr 2019'!AF6/100)*'QLD Apr 2019'!AR6)),0)</f>
        <v>0</v>
      </c>
      <c r="Q12" s="131">
        <f>IF(AND('QLD Apr 2019'!P6&gt;0,'QLD Apr 2019'!P6&gt;0),IF($C$5*F12/'QLD Apr 2019'!AR6&lt;('QLD Apr 2019'!L6+'QLD Apr 2019'!M6+'QLD Apr 2019'!N6+'QLD Apr 2019'!O6),0,IF(($C$5*F12/'QLD Apr 2019'!AR6-'QLD Apr 2019'!L6+'QLD Apr 2019'!M6+'QLD Apr 2019'!N6+'QLD Apr 2019'!O6)&lt;=('QLD Apr 2019'!L6+'QLD Apr 2019'!M6+'QLD Apr 2019'!N6+'QLD Apr 2019'!O6+'QLD Apr 2019'!P6),(($C$5*F12/'QLD Apr 2019'!AR6-('QLD Apr 2019'!L6+'QLD Apr 2019'!M6+'QLD Apr 2019'!N6+'QLD Apr 2019'!O6))*'QLD Apr 2019'!AG6/100)*'QLD Apr 2019'!AR6,('QLD Apr 2019'!P6*'QLD Apr 2019'!AG6/100)*'QLD Apr 2019'!AR6)),0)</f>
        <v>0</v>
      </c>
      <c r="R12" s="131">
        <f>IF(AND('QLD Apr 2019'!P6&gt;0,'QLD Apr 2019'!O6&gt;0),IF(($C$5*F12/'QLD Apr 2019'!AR6&lt;SUM('QLD Apr 2019'!L6:P6)),(0),($C$5*F12/'QLD Apr 2019'!AR6-SUM('QLD Apr 2019'!L6:P6))*'QLD Apr 2019'!AB6/100)* 'QLD Apr 2019'!AR6,IF(AND('QLD Apr 2019'!O6&gt;0,'QLD Apr 2019'!P6=""),IF(($C$5*F12/'QLD Apr 2019'!AR6&lt; SUM('QLD Apr 2019'!L6:O6)),(0),($C$5*F12/'QLD Apr 2019'!AR6-SUM('QLD Apr 2019'!L6:O6))*'QLD Apr 2019'!AG6/100)* 'QLD Apr 2019'!AR6,IF(AND('QLD Apr 2019'!N6&gt;0,'QLD Apr 2019'!O6=""),IF(($C$5*F12/'QLD Apr 2019'!AR6&lt; SUM('QLD Apr 2019'!L6:N6)),(0),($C$5*F12/'QLD Apr 2019'!AR6-SUM('QLD Apr 2019'!L6:N6))*'QLD Apr 2019'!AF6/100)* 'QLD Apr 2019'!AR6,IF(AND('QLD Apr 2019'!M6&gt;0,'QLD Apr 2019'!N6=""),IF(($C$5*F12/'QLD Apr 2019'!AR6&lt;'QLD Apr 2019'!M6+'QLD Apr 2019'!L6),(0),(($C$5*F12/'QLD Apr 2019'!AR6-('QLD Apr 2019'!M6+'QLD Apr 2019'!L6))*'QLD Apr 2019'!AE6/100))*'QLD Apr 2019'!AR6,IF(AND('QLD Apr 2019'!L6&gt;0,'QLD Apr 2019'!M6=""&gt;0),IF(($C$5*F12/'QLD Apr 2019'!AR6&lt;'QLD Apr 2019'!L6),(0),($C$5*F12/'QLD Apr 2019'!AR6-'QLD Apr 2019'!L6)*'QLD Apr 2019'!AD6/100)*'QLD Apr 2019'!AR6,0)))))</f>
        <v>0</v>
      </c>
      <c r="S12" s="205">
        <f t="shared" si="8"/>
        <v>3974.76</v>
      </c>
      <c r="T12" s="233">
        <f t="shared" si="9"/>
        <v>4208.3268181818185</v>
      </c>
      <c r="U12" s="134">
        <f t="shared" si="6"/>
        <v>4629.1595000000007</v>
      </c>
      <c r="V12" s="135">
        <f>'QLD Apr 2020'!AT10</f>
        <v>0</v>
      </c>
      <c r="W12" s="135">
        <f>'QLD Apr 2020'!AU10</f>
        <v>8</v>
      </c>
      <c r="X12" s="135">
        <f>'QLD Apr 2020'!AV10</f>
        <v>0</v>
      </c>
      <c r="Y12" s="135">
        <f>'QLD Apr 2020'!AW10</f>
        <v>0</v>
      </c>
      <c r="Z12" s="234" t="str">
        <f t="shared" si="10"/>
        <v>Guaranteed off usage</v>
      </c>
      <c r="AA12" s="234" t="s">
        <v>187</v>
      </c>
      <c r="AB12" s="228">
        <f t="shared" si="11"/>
        <v>3890.3460181818182</v>
      </c>
      <c r="AC12" s="229">
        <f t="shared" si="12"/>
        <v>3890.3460181818182</v>
      </c>
      <c r="AD12" s="230">
        <f t="shared" si="13"/>
        <v>4279.3806199999999</v>
      </c>
      <c r="AE12" s="230">
        <f t="shared" si="14"/>
        <v>4279.3806199999999</v>
      </c>
      <c r="AF12" s="136">
        <f>'QLD Apr 2020'!BF10</f>
        <v>12</v>
      </c>
      <c r="AG12" s="137" t="str">
        <f>'QLD Apr 2020'!BG10</f>
        <v>y</v>
      </c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1"/>
      <c r="BK12" s="171"/>
      <c r="BL12" s="171"/>
      <c r="BM12" s="171"/>
      <c r="BN12" s="171"/>
      <c r="BO12" s="171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171"/>
      <c r="CB12" s="171"/>
      <c r="CC12" s="171"/>
      <c r="CD12" s="171"/>
      <c r="CE12" s="171"/>
      <c r="CF12" s="171"/>
      <c r="CG12" s="171"/>
      <c r="CH12" s="171"/>
      <c r="CI12" s="171"/>
      <c r="CJ12" s="171"/>
      <c r="CK12" s="171"/>
      <c r="CL12" s="171"/>
      <c r="CM12" s="171"/>
      <c r="CN12" s="171"/>
      <c r="CO12" s="171"/>
      <c r="CP12" s="171"/>
      <c r="CQ12" s="171"/>
      <c r="CR12" s="171"/>
      <c r="CS12" s="171"/>
      <c r="CT12" s="171"/>
      <c r="CU12" s="171"/>
      <c r="CV12" s="171"/>
      <c r="CW12" s="171"/>
      <c r="CX12" s="171"/>
      <c r="CY12" s="171"/>
      <c r="CZ12" s="171"/>
      <c r="DA12" s="171"/>
      <c r="DB12" s="171"/>
      <c r="DC12" s="171"/>
      <c r="DD12" s="171"/>
      <c r="DE12" s="171"/>
      <c r="DF12" s="171"/>
      <c r="DG12" s="171"/>
      <c r="DH12" s="171"/>
      <c r="DI12" s="171"/>
      <c r="DJ12" s="171"/>
      <c r="DK12" s="171"/>
      <c r="DL12" s="171"/>
      <c r="DM12" s="171"/>
      <c r="DN12" s="171"/>
      <c r="DO12" s="171"/>
      <c r="DP12" s="171"/>
      <c r="DQ12" s="171"/>
      <c r="DR12" s="171"/>
      <c r="DS12" s="171"/>
      <c r="DT12" s="171"/>
      <c r="DU12" s="171"/>
      <c r="DV12" s="171"/>
      <c r="DW12" s="171"/>
      <c r="DX12" s="171"/>
      <c r="DY12" s="171"/>
      <c r="DZ12" s="171"/>
      <c r="EA12" s="171"/>
      <c r="EB12" s="171"/>
      <c r="EC12" s="171"/>
      <c r="ED12" s="171"/>
      <c r="EE12" s="171"/>
      <c r="EF12" s="171"/>
      <c r="EG12" s="171"/>
      <c r="EH12" s="171"/>
      <c r="EI12" s="171"/>
      <c r="EJ12" s="171"/>
      <c r="EK12" s="171"/>
      <c r="EL12" s="171"/>
      <c r="EM12" s="171"/>
      <c r="EN12" s="171"/>
      <c r="EO12" s="171"/>
      <c r="EP12" s="171"/>
      <c r="EQ12" s="171"/>
      <c r="ER12" s="171"/>
    </row>
    <row r="13" spans="1:148" ht="20" customHeight="1" thickTop="1" thickBot="1" x14ac:dyDescent="0.25">
      <c r="A13" s="213" t="str">
        <f>'QLD Apr 2020'!D11</f>
        <v>Envestra Wide Bay</v>
      </c>
      <c r="B13" s="210" t="str">
        <f>'QLD Apr 2020'!F11</f>
        <v>AGL</v>
      </c>
      <c r="C13" s="210" t="str">
        <f>'QLD Apr 2020'!G11</f>
        <v>Business Essential Saver</v>
      </c>
      <c r="D13" s="139">
        <f>365*'QLD Apr 2020'!H11/100</f>
        <v>236.61954545454543</v>
      </c>
      <c r="E13" s="218">
        <f>IF('QLD Apr 2019'!AQ7=3,0.5,IF('QLD Apr 2019'!AQ7=2,0.33,0))</f>
        <v>0.5</v>
      </c>
      <c r="F13" s="218">
        <f t="shared" si="3"/>
        <v>0.5</v>
      </c>
      <c r="G13" s="139">
        <f>IF('QLD Apr 2019'!K7="",($C$5*E13/'QLD Apr 2019'!AQ7*'QLD Apr 2019'!W7/100)*'QLD Apr 2019'!AQ7,IF($C$5*E13/'QLD Apr 2019'!AQ7&gt;='QLD Apr 2019'!L7,('QLD Apr 2019'!L7*'QLD Apr 2019'!W7/100)*'QLD Apr 2019'!AQ7,($C$5*E13/'QLD Apr 2019'!AQ7*'QLD Apr 2019'!W7/100)*'QLD Apr 2019'!AQ7))</f>
        <v>1198.8000000000002</v>
      </c>
      <c r="H13" s="139">
        <f>IF(AND('QLD Apr 2019'!L7&gt;0,'QLD Apr 2019'!M7&gt;0),IF($C$5*E13/'QLD Apr 2019'!AQ7&lt;'QLD Apr 2019'!L7,0,IF(($C$5*E13/'QLD Apr 2019'!AQ7-'QLD Apr 2019'!L7)&lt;=('QLD Apr 2019'!M7+'QLD Apr 2019'!L7),((($C$5*E13/'QLD Apr 2019'!AQ7-'QLD Apr 2019'!L7)*'QLD Apr 2019'!X7/100))*'QLD Apr 2019'!AQ7,((('QLD Apr 2019'!M7)*'QLD Apr 2019'!X7/100)*'QLD Apr 2019'!AQ7))),0)</f>
        <v>0</v>
      </c>
      <c r="I13" s="139">
        <f>IF(AND('QLD Apr 2019'!M7&gt;0,'QLD Apr 2019'!N7&gt;0),IF($C$5*E13/'QLD Apr 2019'!AQ7&lt;('QLD Apr 2019'!L7+'QLD Apr 2019'!M7),0,IF(($C$5*E13/'QLD Apr 2019'!AQ7-'QLD Apr 2019'!L7+'QLD Apr 2019'!M7)&lt;=('QLD Apr 2019'!L7+'QLD Apr 2019'!M7+'QLD Apr 2019'!N7),((($C$5*E13/'QLD Apr 2019'!AQ7-('QLD Apr 2019'!L7+'QLD Apr 2019'!M7))*'QLD Apr 2019'!Y7/100))*'QLD Apr 2019'!AQ7,('QLD Apr 2019'!N7*'QLD Apr 2019'!Y7/100)*'QLD Apr 2019'!AQ7)),0)</f>
        <v>0</v>
      </c>
      <c r="J13" s="139">
        <f>IF(AND('QLD Apr 2019'!N7&gt;0,'QLD Apr 2019'!O7&gt;0),IF($C$5*E13/'QLD Apr 2019'!AQ7&lt;('QLD Apr 2019'!L7+'QLD Apr 2019'!M7+'QLD Apr 2019'!N7),0,IF(($C$5*E13/'QLD Apr 2019'!AQ7-'QLD Apr 2019'!L7+'QLD Apr 2019'!M7+'QLD Apr 2019'!N7)&lt;=('QLD Apr 2019'!L7+'QLD Apr 2019'!M7+'QLD Apr 2019'!N7+'QLD Apr 2019'!O7),(($C$5*E13/'QLD Apr 2019'!AQ7-('QLD Apr 2019'!L7+'QLD Apr 2019'!M7+'QLD Apr 2019'!N7))*'QLD Apr 2019'!Z7/100)*'QLD Apr 2019'!AQ7,('QLD Apr 2019'!O7*'QLD Apr 2019'!Z7/100)*'QLD Apr 2019'!AQ7)),0)</f>
        <v>0</v>
      </c>
      <c r="K13" s="139">
        <f>IF(AND('QLD Apr 2019'!O7&gt;0,'QLD Apr 2019'!P7&gt;0),IF($C$5*E13/'QLD Apr 2019'!AQ7&lt;('QLD Apr 2019'!L7+'QLD Apr 2019'!M7+'QLD Apr 2019'!N7+'QLD Apr 2019'!O7),0,IF(($C$5*E13/'QLD Apr 2019'!AQ7-'QLD Apr 2019'!L7+'QLD Apr 2019'!M7+'QLD Apr 2019'!N7+'QLD Apr 2019'!O7)&lt;=('QLD Apr 2019'!L7+'QLD Apr 2019'!M7+'QLD Apr 2019'!N7+'QLD Apr 2019'!O7+'QLD Apr 2019'!P7),(($C$5*E13/'QLD Apr 2019'!AQ7-('QLD Apr 2019'!L7+'QLD Apr 2019'!M7+'QLD Apr 2019'!N7+'QLD Apr 2019'!O7))*'QLD Apr 2019'!AA7/100)*'QLD Apr 2019'!AQ7,('QLD Apr 2019'!P7*'QLD Apr 2019'!AA7/100)*'QLD Apr 2019'!AQ7)),0)</f>
        <v>0</v>
      </c>
      <c r="L13" s="139">
        <f>IF(AND('QLD Apr 2019'!P7&gt;0,'QLD Apr 2019'!O7&gt;0),IF(($C$5*E13/'QLD Apr 2019'!AQ7&lt;SUM('QLD Apr 2019'!L7:P7)),(0),($C$5*E13/'QLD Apr 2019'!AQ7-SUM('QLD Apr 2019'!L7:P7))*'QLD Apr 2019'!AB7/100)* 'QLD Apr 2019'!AQ7,IF(AND('QLD Apr 2019'!O7&gt;0,'QLD Apr 2019'!P7=""),IF(($C$5*E13/'QLD Apr 2019'!AQ7&lt; SUM('QLD Apr 2019'!L7:O7)),(0),($C$5*E13/'QLD Apr 2019'!AQ7-SUM('QLD Apr 2019'!L7:O7))*'QLD Apr 2019'!AA7/100)* 'QLD Apr 2019'!AQ7,IF(AND('QLD Apr 2019'!N7&gt;0,'QLD Apr 2019'!O7=""),IF(($C$5*E13/'QLD Apr 2019'!AQ7&lt; SUM('QLD Apr 2019'!L7:N7)),(0),($C$5*E13/'QLD Apr 2019'!AQ7-SUM('QLD Apr 2019'!L7:N7))*'QLD Apr 2019'!Z7/100)* 'QLD Apr 2019'!AQ7,IF(AND('QLD Apr 2019'!M7&gt;0,'QLD Apr 2019'!N7=""),IF(($C$5*E13/'QLD Apr 2019'!AQ7&lt;'QLD Apr 2019'!M7+'QLD Apr 2019'!L7),(0),(($C$5*E13/'QLD Apr 2019'!AQ7-('QLD Apr 2019'!M7+'QLD Apr 2019'!L7))*'QLD Apr 2019'!Y7/100))*'QLD Apr 2019'!AQ7,IF(AND('QLD Apr 2019'!L7&gt;0,'QLD Apr 2019'!M7=""&gt;0),IF(($C$5*E13/'QLD Apr 2019'!AQ7&lt;'QLD Apr 2019'!L7),(0),($C$5*E13/'QLD Apr 2019'!AQ7-'QLD Apr 2019'!L7)*'QLD Apr 2019'!X7/100)*'QLD Apr 2019'!AQ7,0)))))</f>
        <v>455.00000000000011</v>
      </c>
      <c r="M13" s="139">
        <f>IF('QLD Apr 2019'!K7="",($C$5*F13/'QLD Apr 2019'!AR7*'QLD Apr 2019'!AC7/100)*'QLD Apr 2019'!AR7,IF($C$5*F13/'QLD Apr 2019'!AR7&gt;='QLD Apr 2019'!L7,('QLD Apr 2019'!L7*'QLD Apr 2019'!AC7/100)*'QLD Apr 2019'!AR7,($C$5*F13/'QLD Apr 2019'!AR7*'QLD Apr 2019'!AC7/100)*'QLD Apr 2019'!AR7))</f>
        <v>1198.8000000000002</v>
      </c>
      <c r="N13" s="139">
        <f>IF(AND('QLD Apr 2019'!L7&gt;0,'QLD Apr 2019'!M7&gt;0),IF($C$5*F13/'QLD Apr 2019'!AR7&lt;'QLD Apr 2019'!L7,0,IF(($C$5*F13/'QLD Apr 2019'!AR7-'QLD Apr 2019'!L7)&lt;=('QLD Apr 2019'!M7+'QLD Apr 2019'!L7),((($C$5*F13/'QLD Apr 2019'!AR7-'QLD Apr 2019'!L7)*'QLD Apr 2019'!AD7/100))*'QLD Apr 2019'!AR7,((('QLD Apr 2019'!M7)*'QLD Apr 2019'!AD7/100)*'QLD Apr 2019'!AR7))),0)</f>
        <v>0</v>
      </c>
      <c r="O13" s="139">
        <f>IF(AND('QLD Apr 2019'!M7&gt;0,'QLD Apr 2019'!N7&gt;0),IF($C$5*F13/'QLD Apr 2019'!AR7&lt;('QLD Apr 2019'!L7+'QLD Apr 2019'!M7),0,IF(($C$5*F13/'QLD Apr 2019'!AR7-'QLD Apr 2019'!L7+'QLD Apr 2019'!M7)&lt;=('QLD Apr 2019'!L7+'QLD Apr 2019'!M7+'QLD Apr 2019'!N7),((($C$5*F13/'QLD Apr 2019'!AR7-('QLD Apr 2019'!L7+'QLD Apr 2019'!M7))*'QLD Apr 2019'!AE7/100))*'QLD Apr 2019'!AR7,('QLD Apr 2019'!N7*'QLD Apr 2019'!AE7/100)*'QLD Apr 2019'!AR7)),0)</f>
        <v>0</v>
      </c>
      <c r="P13" s="139">
        <f>IF(AND('QLD Apr 2019'!N7&gt;0,'QLD Apr 2019'!O7&gt;0),IF($C$5*F13/'QLD Apr 2019'!AR7&lt;('QLD Apr 2019'!L7+'QLD Apr 2019'!M7+'QLD Apr 2019'!N7),0,IF(($C$5*F13/'QLD Apr 2019'!AR7-'QLD Apr 2019'!L7+'QLD Apr 2019'!M7+'QLD Apr 2019'!N7)&lt;=('QLD Apr 2019'!L7+'QLD Apr 2019'!M7+'QLD Apr 2019'!N7+'QLD Apr 2019'!O7),(($C$5*F13/'QLD Apr 2019'!AR7-('QLD Apr 2019'!L7+'QLD Apr 2019'!M7+'QLD Apr 2019'!N7))*'QLD Apr 2019'!AF7/100)*'QLD Apr 2019'!AR7,('QLD Apr 2019'!O7*'QLD Apr 2019'!AF7/100)*'QLD Apr 2019'!AR7)),0)</f>
        <v>0</v>
      </c>
      <c r="Q13" s="139">
        <f>IF(AND('QLD Apr 2019'!P7&gt;0,'QLD Apr 2019'!P7&gt;0),IF($C$5*F13/'QLD Apr 2019'!AR7&lt;('QLD Apr 2019'!L7+'QLD Apr 2019'!M7+'QLD Apr 2019'!N7+'QLD Apr 2019'!O7),0,IF(($C$5*F13/'QLD Apr 2019'!AR7-'QLD Apr 2019'!L7+'QLD Apr 2019'!M7+'QLD Apr 2019'!N7+'QLD Apr 2019'!O7)&lt;=('QLD Apr 2019'!L7+'QLD Apr 2019'!M7+'QLD Apr 2019'!N7+'QLD Apr 2019'!O7+'QLD Apr 2019'!P7),(($C$5*F13/'QLD Apr 2019'!AR7-('QLD Apr 2019'!L7+'QLD Apr 2019'!M7+'QLD Apr 2019'!N7+'QLD Apr 2019'!O7))*'QLD Apr 2019'!AG7/100)*'QLD Apr 2019'!AR7,('QLD Apr 2019'!P7*'QLD Apr 2019'!AG7/100)*'QLD Apr 2019'!AR7)),0)</f>
        <v>0</v>
      </c>
      <c r="R13" s="139">
        <f>IF(AND('QLD Apr 2019'!P7&gt;0,'QLD Apr 2019'!O7&gt;0),IF(($C$5*F13/'QLD Apr 2019'!AR7&lt;SUM('QLD Apr 2019'!L7:P7)),(0),($C$5*F13/'QLD Apr 2019'!AR7-SUM('QLD Apr 2019'!L7:P7))*'QLD Apr 2019'!AB7/100)* 'QLD Apr 2019'!AR7,IF(AND('QLD Apr 2019'!O7&gt;0,'QLD Apr 2019'!P7=""),IF(($C$5*F13/'QLD Apr 2019'!AR7&lt; SUM('QLD Apr 2019'!L7:O7)),(0),($C$5*F13/'QLD Apr 2019'!AR7-SUM('QLD Apr 2019'!L7:O7))*'QLD Apr 2019'!AG7/100)* 'QLD Apr 2019'!AR7,IF(AND('QLD Apr 2019'!N7&gt;0,'QLD Apr 2019'!O7=""),IF(($C$5*F13/'QLD Apr 2019'!AR7&lt; SUM('QLD Apr 2019'!L7:N7)),(0),($C$5*F13/'QLD Apr 2019'!AR7-SUM('QLD Apr 2019'!L7:N7))*'QLD Apr 2019'!AF7/100)* 'QLD Apr 2019'!AR7,IF(AND('QLD Apr 2019'!M7&gt;0,'QLD Apr 2019'!N7=""),IF(($C$5*F13/'QLD Apr 2019'!AR7&lt;'QLD Apr 2019'!M7+'QLD Apr 2019'!L7),(0),(($C$5*F13/'QLD Apr 2019'!AR7-('QLD Apr 2019'!M7+'QLD Apr 2019'!L7))*'QLD Apr 2019'!AE7/100))*'QLD Apr 2019'!AR7,IF(AND('QLD Apr 2019'!L7&gt;0,'QLD Apr 2019'!M7=""&gt;0),IF(($C$5*F13/'QLD Apr 2019'!AR7&lt;'QLD Apr 2019'!L7),(0),($C$5*F13/'QLD Apr 2019'!AR7-'QLD Apr 2019'!L7)*'QLD Apr 2019'!AD7/100)*'QLD Apr 2019'!AR7,0)))))</f>
        <v>455.00000000000011</v>
      </c>
      <c r="S13" s="206">
        <f t="shared" si="8"/>
        <v>3307.6000000000004</v>
      </c>
      <c r="T13" s="222">
        <f t="shared" si="9"/>
        <v>3544.2195454545458</v>
      </c>
      <c r="U13" s="142">
        <f t="shared" si="6"/>
        <v>3898.6415000000006</v>
      </c>
      <c r="V13" s="143">
        <f>'QLD Apr 2020'!AT11</f>
        <v>0</v>
      </c>
      <c r="W13" s="143">
        <f>'QLD Apr 2020'!AU11</f>
        <v>0</v>
      </c>
      <c r="X13" s="143">
        <f>'QLD Apr 2020'!AV11</f>
        <v>0</v>
      </c>
      <c r="Y13" s="143">
        <f>'QLD Apr 2020'!AW11</f>
        <v>0</v>
      </c>
      <c r="Z13" s="227" t="str">
        <f t="shared" si="10"/>
        <v>No discount</v>
      </c>
      <c r="AA13" s="227" t="s">
        <v>187</v>
      </c>
      <c r="AB13" s="235">
        <f t="shared" si="11"/>
        <v>3544.2195454545458</v>
      </c>
      <c r="AC13" s="236">
        <f t="shared" si="12"/>
        <v>3544.2195454545458</v>
      </c>
      <c r="AD13" s="237">
        <f t="shared" si="13"/>
        <v>3898.6415000000006</v>
      </c>
      <c r="AE13" s="237">
        <f t="shared" si="14"/>
        <v>3898.6415000000006</v>
      </c>
      <c r="AF13" s="144">
        <f>'QLD Apr 2020'!BF11</f>
        <v>0</v>
      </c>
      <c r="AG13" s="145" t="str">
        <f>'QLD Apr 2020'!BG11</f>
        <v>n</v>
      </c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1"/>
      <c r="CM13" s="171"/>
      <c r="CN13" s="171"/>
      <c r="CO13" s="171"/>
      <c r="CP13" s="171"/>
      <c r="CQ13" s="171"/>
      <c r="CR13" s="171"/>
      <c r="CS13" s="171"/>
      <c r="CT13" s="171"/>
      <c r="CU13" s="171"/>
      <c r="CV13" s="171"/>
      <c r="CW13" s="171"/>
      <c r="CX13" s="171"/>
      <c r="CY13" s="171"/>
      <c r="CZ13" s="171"/>
      <c r="DA13" s="171"/>
      <c r="DB13" s="171"/>
      <c r="DC13" s="171"/>
      <c r="DD13" s="171"/>
      <c r="DE13" s="171"/>
      <c r="DF13" s="171"/>
      <c r="DG13" s="171"/>
      <c r="DH13" s="171"/>
      <c r="DI13" s="171"/>
      <c r="DJ13" s="171"/>
      <c r="DK13" s="171"/>
      <c r="DL13" s="171"/>
      <c r="DM13" s="171"/>
      <c r="DN13" s="171"/>
      <c r="DO13" s="171"/>
      <c r="DP13" s="171"/>
      <c r="DQ13" s="171"/>
      <c r="DR13" s="171"/>
      <c r="DS13" s="171"/>
      <c r="DT13" s="171"/>
      <c r="DU13" s="171"/>
      <c r="DV13" s="171"/>
      <c r="DW13" s="171"/>
      <c r="DX13" s="171"/>
      <c r="DY13" s="171"/>
      <c r="DZ13" s="171"/>
      <c r="EA13" s="171"/>
      <c r="EB13" s="171"/>
      <c r="EC13" s="171"/>
      <c r="ED13" s="171"/>
      <c r="EE13" s="171"/>
      <c r="EF13" s="171"/>
      <c r="EG13" s="171"/>
      <c r="EH13" s="171"/>
      <c r="EI13" s="171"/>
      <c r="EJ13" s="171"/>
      <c r="EK13" s="171"/>
      <c r="EL13" s="171"/>
      <c r="EM13" s="171"/>
      <c r="EN13" s="171"/>
      <c r="EO13" s="171"/>
      <c r="EP13" s="171"/>
      <c r="EQ13" s="171"/>
      <c r="ER13" s="171"/>
    </row>
    <row r="14" spans="1:148" x14ac:dyDescent="0.2">
      <c r="A14" s="176"/>
      <c r="B14" s="175"/>
      <c r="C14" s="175"/>
    </row>
  </sheetData>
  <sheetProtection algorithmName="SHA-512" hashValue="h0CdRgjrvfFZKi+kSU6UE8nerhS0pNvIfXX0Z9rqvcToCFHTTegpT1X19kuDwqQW/04CZ3WHUIzQg+0G6c1mLg==" saltValue="GC5MV5Hkx5YVHNwqKFiyeg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F861-8CCC-AF4C-BDB3-5349E371F422}">
  <sheetPr codeName="Sheet4">
    <tabColor theme="0" tint="-0.34998626667073579"/>
  </sheetPr>
  <dimension ref="A1:EL14"/>
  <sheetViews>
    <sheetView zoomScaleNormal="100" workbookViewId="0">
      <selection activeCell="P11" sqref="P11"/>
    </sheetView>
  </sheetViews>
  <sheetFormatPr baseColWidth="10" defaultRowHeight="15" x14ac:dyDescent="0.2"/>
  <cols>
    <col min="1" max="1" width="23.1640625" style="101" customWidth="1"/>
    <col min="2" max="2" width="18" style="101" customWidth="1"/>
    <col min="3" max="3" width="13" style="101" customWidth="1"/>
    <col min="4" max="21" width="14.1640625" style="101" customWidth="1"/>
    <col min="22" max="23" width="14.1640625" style="101" hidden="1" customWidth="1"/>
    <col min="24" max="37" width="14.1640625" style="101" customWidth="1"/>
    <col min="38" max="142" width="12.5" style="101" customWidth="1"/>
    <col min="143" max="16384" width="10.83203125" style="101"/>
  </cols>
  <sheetData>
    <row r="1" spans="1:142" x14ac:dyDescent="0.2">
      <c r="A1" s="100" t="s">
        <v>38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</row>
    <row r="2" spans="1:142" x14ac:dyDescent="0.2">
      <c r="A2" s="102" t="s">
        <v>72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</row>
    <row r="3" spans="1:142" ht="16" thickBot="1" x14ac:dyDescent="0.25">
      <c r="A3" s="100"/>
      <c r="B3" s="103"/>
      <c r="C3" s="100"/>
      <c r="D3" s="100"/>
      <c r="E3" s="100"/>
      <c r="F3" s="100"/>
      <c r="G3" s="100"/>
      <c r="H3" s="103"/>
      <c r="I3" s="104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224" t="s">
        <v>69</v>
      </c>
      <c r="W7" s="224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</row>
    <row r="8" spans="1:142" ht="20" customHeight="1" x14ac:dyDescent="0.2">
      <c r="A8" s="355" t="str">
        <f>'QLD Oct 2018'!D2</f>
        <v>APT Brisbane South</v>
      </c>
      <c r="B8" s="114" t="str">
        <f>'QLD Oct 2018'!F2</f>
        <v>AGL</v>
      </c>
      <c r="C8" s="114" t="str">
        <f>'QLD Oct 2018'!G2</f>
        <v>Savers</v>
      </c>
      <c r="D8" s="115">
        <f>365*'QLD Oct 2018'!H2/100</f>
        <v>470.85</v>
      </c>
      <c r="E8" s="116">
        <f>($C$5*'QLD Oct 2018'!O2/100)/2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Oct 2018'!O2/100)/2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Oct 2018'!AM2</f>
        <v>0</v>
      </c>
      <c r="S8" s="119">
        <f>'QLD Oct 2018'!AN2</f>
        <v>6</v>
      </c>
      <c r="T8" s="119">
        <f>'QLD Oct 2018'!AO2</f>
        <v>0</v>
      </c>
      <c r="U8" s="119">
        <f>'QLD Oct 2018'!AP2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Oct 2018'!AW2</f>
        <v>0</v>
      </c>
      <c r="AA8" s="121" t="str">
        <f>'QLD Oct 2018'!AX2</f>
        <v>n</v>
      </c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</row>
    <row r="9" spans="1:142" ht="20" customHeight="1" thickBot="1" x14ac:dyDescent="0.25">
      <c r="A9" s="353"/>
      <c r="B9" s="122" t="str">
        <f>'QLD Oct 2018'!F3</f>
        <v>Origin Energy</v>
      </c>
      <c r="C9" s="122" t="str">
        <f>'QLD Oct 2018'!G3</f>
        <v>Saver</v>
      </c>
      <c r="D9" s="123">
        <f>365*'QLD Oct 2018'!H3/100</f>
        <v>386.68099999999998</v>
      </c>
      <c r="E9" s="124">
        <f>IF($C$5*'QLD Oct 2018'!AK3/'QLD Oct 2018'!AI3&gt;='QLD Oct 2018'!J3,('QLD Oct 2018'!J3*'QLD Oct 2018'!O3/100)*'QLD Oct 2018'!AI3,($C$5*'QLD Oct 2018'!AK3/'QLD Oct 2018'!AI3*'QLD Oct 2018'!O3/100)*'QLD Oct 2018'!AI3)</f>
        <v>1400</v>
      </c>
      <c r="F9" s="125">
        <f>IF($C$5*'QLD Oct 2018'!AK3/'QLD Oct 2018'!AI3&lt;'QLD Oct 2018'!J3,0,IF($C$5*'QLD Oct 2018'!AK3/'QLD Oct 2018'!AI3&lt;='QLD Oct 2018'!K3,($C$5*'QLD Oct 2018'!AK3/'QLD Oct 2018'!AI3-'QLD Oct 2018'!J3)*('QLD Oct 2018'!P3/100)*'QLD Oct 2018'!AI3,('QLD Oct 2018'!K3-'QLD Oct 2018'!J3)*('QLD Oct 2018'!P3/100)*'QLD Oct 2018'!AI3))</f>
        <v>0</v>
      </c>
      <c r="G9" s="123">
        <f>IF($C$5*'QLD Oct 2018'!AK3/'QLD Oct 2018'!AI3&lt;'QLD Oct 2018'!K3,0,IF($C$5*'QLD Oct 2018'!AK3/'QLD Oct 2018'!AI3&lt;='QLD Oct 2018'!L3,($C$5*'QLD Oct 2018'!AK3/'QLD Oct 2018'!AI3-'QLD Oct 2018'!K3)*('QLD Oct 2018'!Q3/100)*'QLD Oct 2018'!AI3,('QLD Oct 2018'!L3-'QLD Oct 2018'!K3)*('QLD Oct 2018'!Q3/100)*'QLD Oct 2018'!AI3))</f>
        <v>0</v>
      </c>
      <c r="H9" s="124">
        <f>IF($C$5*'QLD Oct 2018'!AK3/'QLD Oct 2018'!AI3&lt;'QLD Oct 2018'!L3,0,IF($C$5*'QLD Oct 2018'!AK3/'QLD Oct 2018'!AI3&lt;='QLD Oct 2018'!M3,($C$5*'QLD Oct 2018'!AK3/'QLD Oct 2018'!AI3-'QLD Oct 2018'!L3)*('QLD Oct 2018'!R3/100)*'QLD Oct 2018'!AI3,('QLD Oct 2018'!M3-'QLD Oct 2018'!L3)*('QLD Oct 2018'!R3/100)*'QLD Oct 2018'!AI3))</f>
        <v>0</v>
      </c>
      <c r="I9" s="124">
        <f>IF($C$5*'QLD Oct 2018'!AK3/'QLD Oct 2018'!AI3&lt;'QLD Oct 2018'!M3,0,IF($C$5*'QLD Oct 2018'!AK3/'QLD Oct 2018'!AI3&lt;='QLD Oct 2018'!N3,($C$5*'QLD Oct 2018'!AK3/'QLD Oct 2018'!AI3-'QLD Oct 2018'!M3)*('QLD Oct 2018'!S3/100)*'QLD Oct 2018'!AI3,('QLD Oct 2018'!N3-'QLD Oct 2018'!M3)*('QLD Oct 2018'!S3/100)*'QLD Oct 2018'!AI3))</f>
        <v>0</v>
      </c>
      <c r="J9" s="123">
        <f>IF(($C$5*'QLD Oct 2018'!AK3/'QLD Oct 2018'!AI3&gt;'QLD Oct 2018'!N3),($C$5*'QLD Oct 2018'!AK3/'QLD Oct 2018'!AI3-'QLD Oct 2018'!N3)*'QLD Oct 2018'!T3/100*'QLD Oct 2018'!AI3,0)</f>
        <v>0</v>
      </c>
      <c r="K9" s="123">
        <f>IF($C$5*'QLD Oct 2018'!AL3/'QLD Oct 2018'!AJ3&gt;='QLD Oct 2018'!J3,('QLD Oct 2018'!J3*'QLD Oct 2018'!U3/100)*'QLD Oct 2018'!AJ3,($C$5*'QLD Oct 2018'!AL3/'QLD Oct 2018'!AJ3*'QLD Oct 2018'!U3/100)*'QLD Oct 2018'!AJ3)</f>
        <v>1400</v>
      </c>
      <c r="L9" s="123">
        <f>IF($C$5*'QLD Oct 2018'!AL3/'QLD Oct 2018'!AJ3&lt;'QLD Oct 2018'!J3,0,IF($C$5*'QLD Oct 2018'!AL3/'QLD Oct 2018'!AJ3&lt;='QLD Oct 2018'!K3,($C$5*'QLD Oct 2018'!AK3/'QLD Oct 2018'!AJ3-'QLD Oct 2018'!J3)*('QLD Oct 2018'!V3/100)*'QLD Oct 2018'!AJ3,('QLD Oct 2018'!K3-'QLD Oct 2018'!J3)*('QLD Oct 2018'!V3/100)*'QLD Oct 2018'!AJ3))</f>
        <v>0</v>
      </c>
      <c r="M9" s="123">
        <f>IF($C$5*'QLD Oct 2018'!AL3/'QLD Oct 2018'!AJ3&lt;'QLD Oct 2018'!K3,0,IF($C$5*'QLD Oct 2018'!AL3/'QLD Oct 2018'!AJ3&lt;='QLD Oct 2018'!L3,($C$5*'QLD Oct 2018'!AL3/'QLD Oct 2018'!AJ3-'QLD Oct 2018'!K3)*('QLD Oct 2018'!W3/100)*'QLD Oct 2018'!AJ3,('QLD Oct 2018'!L3-'QLD Oct 2018'!K3)*('QLD Oct 2018'!W3/100)*'QLD Oct 2018'!AJ3))</f>
        <v>0</v>
      </c>
      <c r="N9" s="123">
        <f>IF($C$5*'QLD Oct 2018'!AL3/'QLD Oct 2018'!AJ3&lt;'QLD Oct 2018'!L3,0,IF($C$5*'QLD Oct 2018'!AL3/'QLD Oct 2018'!AJ3&lt;='QLD Oct 2018'!M3,($C$5*'QLD Oct 2018'!AL3/'QLD Oct 2018'!AJ3-'QLD Oct 2018'!L3)*('QLD Oct 2018'!X3/100)*'QLD Oct 2018'!AJ3,('QLD Oct 2018'!M3-'QLD Oct 2018'!L3)*('QLD Oct 2018'!X3/100)*'QLD Oct 2018'!AJ3))</f>
        <v>0</v>
      </c>
      <c r="O9" s="123">
        <f>IF($C$5*'QLD Oct 2018'!AL3/'QLD Oct 2018'!AJ3&lt;'QLD Oct 2018'!M3,0,IF($C$5*'QLD Oct 2018'!AL3/'QLD Oct 2018'!AJ3&lt;='QLD Oct 2018'!N3,($C$5*'QLD Oct 2018'!AL3/'QLD Oct 2018'!AJ3-'QLD Oct 2018'!M3)*('QLD Oct 2018'!Y3/100)*'QLD Oct 2018'!AJ3,('QLD Oct 2018'!N3-'QLD Oct 2018'!M3)*('QLD Oct 2018'!Y3/100)*'QLD Oct 2018'!AJ3))</f>
        <v>0</v>
      </c>
      <c r="P9" s="123">
        <f>IF(($C$5*'QLD Oct 2018'!AL3/'QLD Oct 2018'!AJ3&gt;'QLD Oct 2018'!N3),($C$5*'QLD Oct 2018'!AL3/'QLD Oct 2018'!AJ3-'QLD Oct 2018'!N3)*'QLD Oct 2018'!Z3/100*'QLD Oct 2018'!AJ3,0)</f>
        <v>0</v>
      </c>
      <c r="Q9" s="126">
        <f t="shared" ref="Q9:Q13" si="0">SUM(D9:P9)</f>
        <v>3186.681</v>
      </c>
      <c r="R9" s="127">
        <f>'QLD Oct 2018'!AM3</f>
        <v>0</v>
      </c>
      <c r="S9" s="127">
        <f>'QLD Oct 2018'!AN3</f>
        <v>8</v>
      </c>
      <c r="T9" s="127">
        <f>'QLD Oct 2018'!AO3</f>
        <v>0</v>
      </c>
      <c r="U9" s="127">
        <f>'QLD Oct 2018'!AP3</f>
        <v>0</v>
      </c>
      <c r="V9" s="126">
        <f t="shared" ref="V9:V13" si="1">(Q9-(Q9-D9)*S9/100)</f>
        <v>2962.681</v>
      </c>
      <c r="W9" s="126">
        <f t="shared" ref="W9:W13" si="2">V9</f>
        <v>2962.681</v>
      </c>
      <c r="X9" s="126">
        <f t="shared" ref="X9:Y13" si="3">V9*1.1</f>
        <v>3258.9491000000003</v>
      </c>
      <c r="Y9" s="126">
        <f t="shared" si="3"/>
        <v>3258.9491000000003</v>
      </c>
      <c r="Z9" s="128">
        <f>'QLD Oct 2018'!AW3</f>
        <v>12</v>
      </c>
      <c r="AA9" s="129" t="str">
        <f>'QLD Oct 2018'!AX3</f>
        <v>y</v>
      </c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</row>
    <row r="10" spans="1:142" ht="20" customHeight="1" thickTop="1" x14ac:dyDescent="0.2">
      <c r="A10" s="356" t="str">
        <f>'QLD Oct 2018'!D4</f>
        <v>Envestra Brisbane North</v>
      </c>
      <c r="B10" s="114" t="str">
        <f>'QLD Oct 2018'!F4</f>
        <v>AGL</v>
      </c>
      <c r="C10" s="114" t="str">
        <f>'QLD Oct 2018'!G4</f>
        <v>Savers</v>
      </c>
      <c r="D10" s="115">
        <f>365*'QLD Oct 2018'!H4/100</f>
        <v>262.8</v>
      </c>
      <c r="E10" s="116">
        <f>($C$5*'QLD Oct 2018'!O4/100)/2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Oct 2018'!O4/100)/2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Oct 2018'!AM4</f>
        <v>0</v>
      </c>
      <c r="S10" s="119">
        <f>'QLD Oct 2018'!AN4</f>
        <v>6</v>
      </c>
      <c r="T10" s="119">
        <f>'QLD Oct 2018'!AO4</f>
        <v>0</v>
      </c>
      <c r="U10" s="119">
        <f>'QLD Oct 2018'!AP4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Oct 2018'!AW4</f>
        <v>0</v>
      </c>
      <c r="AA10" s="121" t="str">
        <f>'QLD Oct 2018'!AX4</f>
        <v>n</v>
      </c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</row>
    <row r="11" spans="1:142" ht="20" customHeight="1" thickBot="1" x14ac:dyDescent="0.25">
      <c r="A11" s="353"/>
      <c r="B11" s="122" t="str">
        <f>'QLD Oct 2018'!F5</f>
        <v>Origin Energy</v>
      </c>
      <c r="C11" s="122" t="str">
        <f>'QLD Oct 2018'!G5</f>
        <v>Saver</v>
      </c>
      <c r="D11" s="123">
        <f>365*'QLD Oct 2018'!H5/100</f>
        <v>236.92149999999998</v>
      </c>
      <c r="E11" s="124">
        <f>IF($C$5*'QLD Oct 2018'!AK5/'QLD Oct 2018'!AI5&gt;='QLD Oct 2018'!J5,('QLD Oct 2018'!J5*'QLD Oct 2018'!O5/100)*'QLD Oct 2018'!AI5,($C$5*'QLD Oct 2018'!AK5/'QLD Oct 2018'!AI5*'QLD Oct 2018'!O5/100)*'QLD Oct 2018'!AI5)</f>
        <v>1382.4</v>
      </c>
      <c r="F11" s="125">
        <f>IF($C$5*'QLD Oct 2018'!AK5/'QLD Oct 2018'!AI5&lt;'QLD Oct 2018'!J5,0,IF($C$5*'QLD Oct 2018'!AK5/'QLD Oct 2018'!AI5&lt;='QLD Oct 2018'!K5,($C$5*'QLD Oct 2018'!AK5/'QLD Oct 2018'!AI5-'QLD Oct 2018'!J5)*('QLD Oct 2018'!P5/100)*'QLD Oct 2018'!AI5,('QLD Oct 2018'!K5-'QLD Oct 2018'!J5)*('QLD Oct 2018'!P5/100)*'QLD Oct 2018'!AI5))</f>
        <v>495.60000000000014</v>
      </c>
      <c r="G11" s="123">
        <f>IF($C$5*'QLD Oct 2018'!AK5/'QLD Oct 2018'!AI5&lt;'QLD Oct 2018'!K5,0,IF($C$5*'QLD Oct 2018'!AK5/'QLD Oct 2018'!AI5&lt;='QLD Oct 2018'!L5,($C$5*'QLD Oct 2018'!AK5/'QLD Oct 2018'!AI5-'QLD Oct 2018'!K5)*('QLD Oct 2018'!Q5/100)*'QLD Oct 2018'!AI5,('QLD Oct 2018'!L5-'QLD Oct 2018'!K5)*('QLD Oct 2018'!Q5/100)*'QLD Oct 2018'!AI5))</f>
        <v>0</v>
      </c>
      <c r="H11" s="124">
        <f>IF($C$5*'QLD Oct 2018'!AK5/'QLD Oct 2018'!AI5&lt;'QLD Oct 2018'!L5,0,IF($C$5*'QLD Oct 2018'!AK5/'QLD Oct 2018'!AI5&lt;='QLD Oct 2018'!M5,($C$5*'QLD Oct 2018'!AK5/'QLD Oct 2018'!AI5-'QLD Oct 2018'!L5)*('QLD Oct 2018'!R5/100)*'QLD Oct 2018'!AI5,('QLD Oct 2018'!M5-'QLD Oct 2018'!L5)*('QLD Oct 2018'!R5/100)*'QLD Oct 2018'!AI5))</f>
        <v>0</v>
      </c>
      <c r="I11" s="124">
        <f>IF($C$5*'QLD Oct 2018'!AK5/'QLD Oct 2018'!AI5&lt;'QLD Oct 2018'!M5,0,IF($C$5*'QLD Oct 2018'!AK5/'QLD Oct 2018'!AI5&lt;='QLD Oct 2018'!N5,($C$5*'QLD Oct 2018'!AK5/'QLD Oct 2018'!AI5-'QLD Oct 2018'!M5)*('QLD Oct 2018'!S5/100)*'QLD Oct 2018'!AI5,('QLD Oct 2018'!N5-'QLD Oct 2018'!M5)*('QLD Oct 2018'!S5/100)*'QLD Oct 2018'!AI5))</f>
        <v>0</v>
      </c>
      <c r="J11" s="123">
        <f>IF(($C$5*'QLD Oct 2018'!AK5/'QLD Oct 2018'!AI5&gt;'QLD Oct 2018'!N5),($C$5*'QLD Oct 2018'!AK5/'QLD Oct 2018'!AI5-'QLD Oct 2018'!N5)*'QLD Oct 2018'!T5/100*'QLD Oct 2018'!AI5,0)</f>
        <v>0</v>
      </c>
      <c r="K11" s="123">
        <f>IF($C$5*'QLD Oct 2018'!AL5/'QLD Oct 2018'!AJ5&gt;='QLD Oct 2018'!J5,('QLD Oct 2018'!J5*'QLD Oct 2018'!U5/100)*'QLD Oct 2018'!AJ5,($C$5*'QLD Oct 2018'!AL5/'QLD Oct 2018'!AJ5*'QLD Oct 2018'!U5/100)*'QLD Oct 2018'!AJ5)</f>
        <v>1382.4</v>
      </c>
      <c r="L11" s="123">
        <f>IF($C$5*'QLD Oct 2018'!AL5/'QLD Oct 2018'!AJ5&lt;'QLD Oct 2018'!J5,0,IF($C$5*'QLD Oct 2018'!AL5/'QLD Oct 2018'!AJ5&lt;='QLD Oct 2018'!K5,($C$5*'QLD Oct 2018'!AK5/'QLD Oct 2018'!AJ5-'QLD Oct 2018'!J5)*('QLD Oct 2018'!V5/100)*'QLD Oct 2018'!AJ5,('QLD Oct 2018'!K5-'QLD Oct 2018'!J5)*('QLD Oct 2018'!V5/100)*'QLD Oct 2018'!AJ5))</f>
        <v>495.60000000000014</v>
      </c>
      <c r="M11" s="123">
        <f>IF($C$5*'QLD Oct 2018'!AL5/'QLD Oct 2018'!AJ5&lt;'QLD Oct 2018'!K5,0,IF($C$5*'QLD Oct 2018'!AL5/'QLD Oct 2018'!AJ5&lt;='QLD Oct 2018'!L5,($C$5*'QLD Oct 2018'!AL5/'QLD Oct 2018'!AJ5-'QLD Oct 2018'!K5)*('QLD Oct 2018'!W5/100)*'QLD Oct 2018'!AJ5,('QLD Oct 2018'!L5-'QLD Oct 2018'!K5)*('QLD Oct 2018'!W5/100)*'QLD Oct 2018'!AJ5))</f>
        <v>0</v>
      </c>
      <c r="N11" s="123">
        <f>IF($C$5*'QLD Oct 2018'!AL5/'QLD Oct 2018'!AJ5&lt;'QLD Oct 2018'!L5,0,IF($C$5*'QLD Oct 2018'!AL5/'QLD Oct 2018'!AJ5&lt;='QLD Oct 2018'!M5,($C$5*'QLD Oct 2018'!AL5/'QLD Oct 2018'!AJ5-'QLD Oct 2018'!L5)*('QLD Oct 2018'!X5/100)*'QLD Oct 2018'!AJ5,('QLD Oct 2018'!M5-'QLD Oct 2018'!L5)*('QLD Oct 2018'!X5/100)*'QLD Oct 2018'!AJ5))</f>
        <v>0</v>
      </c>
      <c r="O11" s="123">
        <f>IF($C$5*'QLD Oct 2018'!AL5/'QLD Oct 2018'!AJ5&lt;'QLD Oct 2018'!M5,0,IF($C$5*'QLD Oct 2018'!AL5/'QLD Oct 2018'!AJ5&lt;='QLD Oct 2018'!N5,($C$5*'QLD Oct 2018'!AL5/'QLD Oct 2018'!AJ5-'QLD Oct 2018'!M5)*('QLD Oct 2018'!Y5/100)*'QLD Oct 2018'!AJ5,('QLD Oct 2018'!N5-'QLD Oct 2018'!M5)*('QLD Oct 2018'!Y5/100)*'QLD Oct 2018'!AJ5))</f>
        <v>0</v>
      </c>
      <c r="P11" s="123">
        <f>IF(($C$5*'QLD Oct 2018'!AL5/'QLD Oct 2018'!AJ5&gt;'QLD Oct 2018'!N5),($C$5*'QLD Oct 2018'!AL5/'QLD Oct 2018'!AJ5-'QLD Oct 2018'!N5)*'QLD Oct 2018'!Z5/100*'QLD Oct 2018'!AJ5,0)</f>
        <v>0</v>
      </c>
      <c r="Q11" s="126">
        <f t="shared" si="0"/>
        <v>3992.9215000000004</v>
      </c>
      <c r="R11" s="127">
        <f>'QLD Oct 2018'!AM5</f>
        <v>0</v>
      </c>
      <c r="S11" s="127">
        <f>'QLD Oct 2018'!AN5</f>
        <v>8</v>
      </c>
      <c r="T11" s="127">
        <f>'QLD Oct 2018'!AO5</f>
        <v>0</v>
      </c>
      <c r="U11" s="127">
        <f>'QLD Oct 2018'!AP5</f>
        <v>0</v>
      </c>
      <c r="V11" s="126">
        <f t="shared" si="1"/>
        <v>3692.4415000000004</v>
      </c>
      <c r="W11" s="126">
        <f t="shared" si="2"/>
        <v>3692.4415000000004</v>
      </c>
      <c r="X11" s="126">
        <f t="shared" si="3"/>
        <v>4061.6856500000008</v>
      </c>
      <c r="Y11" s="126">
        <f t="shared" si="3"/>
        <v>4061.6856500000008</v>
      </c>
      <c r="Z11" s="128">
        <f>'QLD Oct 2018'!AW5</f>
        <v>12</v>
      </c>
      <c r="AA11" s="129" t="str">
        <f>'QLD Oct 2018'!AX5</f>
        <v>y</v>
      </c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</row>
    <row r="12" spans="1:142" ht="20" customHeight="1" thickTop="1" thickBot="1" x14ac:dyDescent="0.25">
      <c r="A12" s="146" t="str">
        <f>'QLD Oct 2018'!D6</f>
        <v>Envestra Northern</v>
      </c>
      <c r="B12" s="130" t="str">
        <f>'QLD Oct 2018'!F6</f>
        <v>Origin Energy</v>
      </c>
      <c r="C12" s="130" t="str">
        <f>'QLD Oct 2018'!G6</f>
        <v>Saver</v>
      </c>
      <c r="D12" s="131">
        <f>365*'QLD Oct 2018'!H6/100</f>
        <v>231.04499999999999</v>
      </c>
      <c r="E12" s="132">
        <f>IF($C$5*'QLD Oct 2018'!AK6/'QLD Oct 2018'!AI6&gt;='QLD Oct 2018'!J6,('QLD Oct 2018'!J6*'QLD Oct 2018'!O6/100)*'QLD Oct 2018'!AI6,($C$5*'QLD Oct 2018'!AK6/'QLD Oct 2018'!AI6*'QLD Oct 2018'!O6/100)*'QLD Oct 2018'!AI6)</f>
        <v>1456.92</v>
      </c>
      <c r="F12" s="133">
        <f>IF($C$5*'QLD Oct 2018'!AK6/'QLD Oct 2018'!AI6&lt;'QLD Oct 2018'!J6,0,IF($C$5*'QLD Oct 2018'!AK6/'QLD Oct 2018'!AI6&lt;='QLD Oct 2018'!K6,($C$5*'QLD Oct 2018'!AK6/'QLD Oct 2018'!AI6-'QLD Oct 2018'!J6)*('QLD Oct 2018'!P6/100)*'QLD Oct 2018'!AI6,('QLD Oct 2018'!K6-'QLD Oct 2018'!J6)*('QLD Oct 2018'!P6/100)*'QLD Oct 2018'!AI6))</f>
        <v>530.46000000000015</v>
      </c>
      <c r="G12" s="131">
        <f>IF($C$5*'QLD Oct 2018'!AK6/'QLD Oct 2018'!AI6&lt;'QLD Oct 2018'!K6,0,IF($C$5*'QLD Oct 2018'!AK6/'QLD Oct 2018'!AI6&lt;='QLD Oct 2018'!L6,($C$5*'QLD Oct 2018'!AK6/'QLD Oct 2018'!AI6-'QLD Oct 2018'!K6)*('QLD Oct 2018'!Q6/100)*'QLD Oct 2018'!AI6,('QLD Oct 2018'!L6-'QLD Oct 2018'!K6)*('QLD Oct 2018'!Q6/100)*'QLD Oct 2018'!AI6))</f>
        <v>0</v>
      </c>
      <c r="H12" s="132">
        <f>IF($C$5*'QLD Oct 2018'!AK6/'QLD Oct 2018'!AI6&lt;'QLD Oct 2018'!L6,0,IF($C$5*'QLD Oct 2018'!AK6/'QLD Oct 2018'!AI6&lt;='QLD Oct 2018'!M6,($C$5*'QLD Oct 2018'!AK6/'QLD Oct 2018'!AI6-'QLD Oct 2018'!L6)*('QLD Oct 2018'!R6/100)*'QLD Oct 2018'!AI6,('QLD Oct 2018'!M6-'QLD Oct 2018'!L6)*('QLD Oct 2018'!R6/100)*'QLD Oct 2018'!AI6))</f>
        <v>0</v>
      </c>
      <c r="I12" s="132">
        <f>IF($C$5*'QLD Oct 2018'!AK6/'QLD Oct 2018'!AI6&lt;'QLD Oct 2018'!M6,0,IF($C$5*'QLD Oct 2018'!AK6/'QLD Oct 2018'!AI6&lt;='QLD Oct 2018'!N6,($C$5*'QLD Oct 2018'!AK6/'QLD Oct 2018'!AI6-'QLD Oct 2018'!M6)*('QLD Oct 2018'!S6/100)*'QLD Oct 2018'!AI6,('QLD Oct 2018'!N6-'QLD Oct 2018'!M6)*('QLD Oct 2018'!S6/100)*'QLD Oct 2018'!AI6))</f>
        <v>0</v>
      </c>
      <c r="J12" s="131">
        <f>IF(($C$5*'QLD Oct 2018'!AK6/'QLD Oct 2018'!AI6&gt;'QLD Oct 2018'!N6),($C$5*'QLD Oct 2018'!AK6/'QLD Oct 2018'!AI6-'QLD Oct 2018'!N6)*'QLD Oct 2018'!T6/100*'QLD Oct 2018'!AI6,0)</f>
        <v>0</v>
      </c>
      <c r="K12" s="131">
        <f>IF($C$5*'QLD Oct 2018'!AL6/'QLD Oct 2018'!AJ6&gt;='QLD Oct 2018'!J6,('QLD Oct 2018'!J6*'QLD Oct 2018'!U6/100)*'QLD Oct 2018'!AJ6,($C$5*'QLD Oct 2018'!AL6/'QLD Oct 2018'!AJ6*'QLD Oct 2018'!U6/100)*'QLD Oct 2018'!AJ6)</f>
        <v>1456.92</v>
      </c>
      <c r="L12" s="131">
        <f>IF($C$5*'QLD Oct 2018'!AL6/'QLD Oct 2018'!AJ6&lt;'QLD Oct 2018'!J6,0,IF($C$5*'QLD Oct 2018'!AL6/'QLD Oct 2018'!AJ6&lt;='QLD Oct 2018'!K6,($C$5*'QLD Oct 2018'!AK6/'QLD Oct 2018'!AJ6-'QLD Oct 2018'!J6)*('QLD Oct 2018'!V6/100)*'QLD Oct 2018'!AJ6,('QLD Oct 2018'!K6-'QLD Oct 2018'!J6)*('QLD Oct 2018'!V6/100)*'QLD Oct 2018'!AJ6))</f>
        <v>530.46000000000015</v>
      </c>
      <c r="M12" s="131">
        <f>IF($C$5*'QLD Oct 2018'!AL6/'QLD Oct 2018'!AJ6&lt;'QLD Oct 2018'!K6,0,IF($C$5*'QLD Oct 2018'!AL6/'QLD Oct 2018'!AJ6&lt;='QLD Oct 2018'!L6,($C$5*'QLD Oct 2018'!AL6/'QLD Oct 2018'!AJ6-'QLD Oct 2018'!K6)*('QLD Oct 2018'!W6/100)*'QLD Oct 2018'!AJ6,('QLD Oct 2018'!L6-'QLD Oct 2018'!K6)*('QLD Oct 2018'!W6/100)*'QLD Oct 2018'!AJ6))</f>
        <v>0</v>
      </c>
      <c r="N12" s="131">
        <f>IF($C$5*'QLD Oct 2018'!AL6/'QLD Oct 2018'!AJ6&lt;'QLD Oct 2018'!L6,0,IF($C$5*'QLD Oct 2018'!AL6/'QLD Oct 2018'!AJ6&lt;='QLD Oct 2018'!M6,($C$5*'QLD Oct 2018'!AL6/'QLD Oct 2018'!AJ6-'QLD Oct 2018'!L6)*('QLD Oct 2018'!X6/100)*'QLD Oct 2018'!AJ6,('QLD Oct 2018'!M6-'QLD Oct 2018'!L6)*('QLD Oct 2018'!X6/100)*'QLD Oct 2018'!AJ6))</f>
        <v>0</v>
      </c>
      <c r="O12" s="131">
        <f>IF($C$5*'QLD Oct 2018'!AL6/'QLD Oct 2018'!AJ6&lt;'QLD Oct 2018'!M6,0,IF($C$5*'QLD Oct 2018'!AL6/'QLD Oct 2018'!AJ6&lt;='QLD Oct 2018'!N6,($C$5*'QLD Oct 2018'!AL6/'QLD Oct 2018'!AJ6-'QLD Oct 2018'!M6)*('QLD Oct 2018'!Y6/100)*'QLD Oct 2018'!AJ6,('QLD Oct 2018'!N6-'QLD Oct 2018'!M6)*('QLD Oct 2018'!Y6/100)*'QLD Oct 2018'!AJ6))</f>
        <v>0</v>
      </c>
      <c r="P12" s="131">
        <f>IF(($C$5*'QLD Oct 2018'!AL6/'QLD Oct 2018'!AJ6&gt;'QLD Oct 2018'!N6),($C$5*'QLD Oct 2018'!AL6/'QLD Oct 2018'!AJ6-'QLD Oct 2018'!N6)*'QLD Oct 2018'!Z6/100*'QLD Oct 2018'!AJ6,0)</f>
        <v>0</v>
      </c>
      <c r="Q12" s="134">
        <f t="shared" si="0"/>
        <v>4205.8050000000003</v>
      </c>
      <c r="R12" s="135">
        <f>'QLD Oct 2018'!AM6</f>
        <v>0</v>
      </c>
      <c r="S12" s="135">
        <f>'QLD Oct 2018'!AN6</f>
        <v>8</v>
      </c>
      <c r="T12" s="135">
        <f>'QLD Oct 2018'!AO6</f>
        <v>0</v>
      </c>
      <c r="U12" s="135">
        <f>'QLD Oct 2018'!AP6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Oct 2018'!AW6</f>
        <v>12</v>
      </c>
      <c r="AA12" s="137" t="str">
        <f>'QLD Oct 2018'!AX6</f>
        <v>y</v>
      </c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</row>
    <row r="13" spans="1:142" ht="20" customHeight="1" thickTop="1" thickBot="1" x14ac:dyDescent="0.25">
      <c r="A13" s="147" t="str">
        <f>'QLD Oct 2018'!D7</f>
        <v>Envestra Wide Bay</v>
      </c>
      <c r="B13" s="138" t="str">
        <f>'QLD Oct 2018'!F7</f>
        <v>Origin Energy</v>
      </c>
      <c r="C13" s="138" t="str">
        <f>'QLD Oct 2018'!G7</f>
        <v>Saver</v>
      </c>
      <c r="D13" s="139">
        <f>365*'QLD Oct 2018'!H7/100</f>
        <v>211.00650000000002</v>
      </c>
      <c r="E13" s="140">
        <f>IF($C$5*'QLD Oct 2018'!AK7/'QLD Oct 2018'!AI7&gt;='QLD Oct 2018'!J7,('QLD Oct 2018'!J7*'QLD Oct 2018'!O7/100)*'QLD Oct 2018'!AI7,($C$5*'QLD Oct 2018'!AK7/'QLD Oct 2018'!AI7*'QLD Oct 2018'!O7/100)*'QLD Oct 2018'!AI7)</f>
        <v>1198.8000000000002</v>
      </c>
      <c r="F13" s="141">
        <f>IF($C$5*'QLD Oct 2018'!AK7/'QLD Oct 2018'!AI7&lt;'QLD Oct 2018'!J7,0,IF($C$5*'QLD Oct 2018'!AK7/'QLD Oct 2018'!AI7&lt;='QLD Oct 2018'!K7,($C$5*'QLD Oct 2018'!AK7/'QLD Oct 2018'!AI7-'QLD Oct 2018'!J7)*('QLD Oct 2018'!P7/100)*'QLD Oct 2018'!AI7,('QLD Oct 2018'!K7-'QLD Oct 2018'!J7)*('QLD Oct 2018'!P7/100)*'QLD Oct 2018'!AI7))</f>
        <v>0</v>
      </c>
      <c r="G13" s="139">
        <f>IF($C$5*'QLD Oct 2018'!AK7/'QLD Oct 2018'!AI7&lt;'QLD Oct 2018'!K7,0,IF($C$5*'QLD Oct 2018'!AK7/'QLD Oct 2018'!AI7&lt;='QLD Oct 2018'!L7,($C$5*'QLD Oct 2018'!AK7/'QLD Oct 2018'!AI7-'QLD Oct 2018'!K7)*('QLD Oct 2018'!Q7/100)*'QLD Oct 2018'!AI7,('QLD Oct 2018'!L7-'QLD Oct 2018'!K7)*('QLD Oct 2018'!Q7/100)*'QLD Oct 2018'!AI7))</f>
        <v>0</v>
      </c>
      <c r="H13" s="140">
        <f>IF($C$5*'QLD Oct 2018'!AK7/'QLD Oct 2018'!AI7&lt;'QLD Oct 2018'!L7,0,IF($C$5*'QLD Oct 2018'!AK7/'QLD Oct 2018'!AI7&lt;='QLD Oct 2018'!M7,($C$5*'QLD Oct 2018'!AK7/'QLD Oct 2018'!AI7-'QLD Oct 2018'!L7)*('QLD Oct 2018'!R7/100)*'QLD Oct 2018'!AI7,('QLD Oct 2018'!M7-'QLD Oct 2018'!L7)*('QLD Oct 2018'!R7/100)*'QLD Oct 2018'!AI7))</f>
        <v>0</v>
      </c>
      <c r="I13" s="140">
        <f>IF($C$5*'QLD Oct 2018'!AK7/'QLD Oct 2018'!AI7&lt;'QLD Oct 2018'!M7,0,IF($C$5*'QLD Oct 2018'!AK7/'QLD Oct 2018'!AI7&lt;='QLD Oct 2018'!N7,($C$5*'QLD Oct 2018'!AK7/'QLD Oct 2018'!AI7-'QLD Oct 2018'!M7)*('QLD Oct 2018'!S7/100)*'QLD Oct 2018'!AI7,('QLD Oct 2018'!N7-'QLD Oct 2018'!M7)*('QLD Oct 2018'!S7/100)*'QLD Oct 2018'!AI7))</f>
        <v>0</v>
      </c>
      <c r="J13" s="139">
        <f>IF(($C$5*'QLD Oct 2018'!AK7/'QLD Oct 2018'!AI7&gt;'QLD Oct 2018'!N7),($C$5*'QLD Oct 2018'!AK7/'QLD Oct 2018'!AI7-'QLD Oct 2018'!N7)*'QLD Oct 2018'!T7/100*'QLD Oct 2018'!AI7,0)</f>
        <v>455.00000000000011</v>
      </c>
      <c r="K13" s="139">
        <f>IF($C$5*'QLD Oct 2018'!AL7/'QLD Oct 2018'!AJ7&gt;='QLD Oct 2018'!J7,('QLD Oct 2018'!J7*'QLD Oct 2018'!U7/100)*'QLD Oct 2018'!AJ7,($C$5*'QLD Oct 2018'!AL7/'QLD Oct 2018'!AJ7*'QLD Oct 2018'!U7/100)*'QLD Oct 2018'!AJ7)</f>
        <v>1198.8000000000002</v>
      </c>
      <c r="L13" s="139">
        <f>IF($C$5*'QLD Oct 2018'!AL7/'QLD Oct 2018'!AJ7&lt;'QLD Oct 2018'!J7,0,IF($C$5*'QLD Oct 2018'!AL7/'QLD Oct 2018'!AJ7&lt;='QLD Oct 2018'!K7,($C$5*'QLD Oct 2018'!AK7/'QLD Oct 2018'!AJ7-'QLD Oct 2018'!J7)*('QLD Oct 2018'!V7/100)*'QLD Oct 2018'!AJ7,('QLD Oct 2018'!K7-'QLD Oct 2018'!J7)*('QLD Oct 2018'!V7/100)*'QLD Oct 2018'!AJ7))</f>
        <v>0</v>
      </c>
      <c r="M13" s="139">
        <f>IF($C$5*'QLD Oct 2018'!AL7/'QLD Oct 2018'!AJ7&lt;'QLD Oct 2018'!K7,0,IF($C$5*'QLD Oct 2018'!AL7/'QLD Oct 2018'!AJ7&lt;='QLD Oct 2018'!L7,($C$5*'QLD Oct 2018'!AL7/'QLD Oct 2018'!AJ7-'QLD Oct 2018'!K7)*('QLD Oct 2018'!W7/100)*'QLD Oct 2018'!AJ7,('QLD Oct 2018'!L7-'QLD Oct 2018'!K7)*('QLD Oct 2018'!W7/100)*'QLD Oct 2018'!AJ7))</f>
        <v>0</v>
      </c>
      <c r="N13" s="139">
        <f>IF($C$5*'QLD Oct 2018'!AL7/'QLD Oct 2018'!AJ7&lt;'QLD Oct 2018'!L7,0,IF($C$5*'QLD Oct 2018'!AL7/'QLD Oct 2018'!AJ7&lt;='QLD Oct 2018'!M7,($C$5*'QLD Oct 2018'!AL7/'QLD Oct 2018'!AJ7-'QLD Oct 2018'!L7)*('QLD Oct 2018'!X7/100)*'QLD Oct 2018'!AJ7,('QLD Oct 2018'!M7-'QLD Oct 2018'!L7)*('QLD Oct 2018'!X7/100)*'QLD Oct 2018'!AJ7))</f>
        <v>0</v>
      </c>
      <c r="O13" s="139">
        <f>IF($C$5*'QLD Oct 2018'!AL7/'QLD Oct 2018'!AJ7&lt;'QLD Oct 2018'!M7,0,IF($C$5*'QLD Oct 2018'!AL7/'QLD Oct 2018'!AJ7&lt;='QLD Oct 2018'!N7,($C$5*'QLD Oct 2018'!AL7/'QLD Oct 2018'!AJ7-'QLD Oct 2018'!M7)*('QLD Oct 2018'!Y7/100)*'QLD Oct 2018'!AJ7,('QLD Oct 2018'!N7-'QLD Oct 2018'!M7)*('QLD Oct 2018'!Y7/100)*'QLD Oct 2018'!AJ7))</f>
        <v>0</v>
      </c>
      <c r="P13" s="139">
        <f>IF(($C$5*'QLD Oct 2018'!AL7/'QLD Oct 2018'!AJ7&gt;'QLD Oct 2018'!N7),($C$5*'QLD Oct 2018'!AL7/'QLD Oct 2018'!AJ7-'QLD Oct 2018'!N7)*'QLD Oct 2018'!Z7/100*'QLD Oct 2018'!AJ7,0)</f>
        <v>455.00000000000011</v>
      </c>
      <c r="Q13" s="142">
        <f t="shared" si="0"/>
        <v>3518.6065000000003</v>
      </c>
      <c r="R13" s="143">
        <f>'QLD Oct 2018'!AM7</f>
        <v>0</v>
      </c>
      <c r="S13" s="143">
        <f>'QLD Oct 2018'!AN7</f>
        <v>8</v>
      </c>
      <c r="T13" s="143">
        <f>'QLD Oct 2018'!AO7</f>
        <v>0</v>
      </c>
      <c r="U13" s="143">
        <f>'QLD Oct 2018'!AP7</f>
        <v>0</v>
      </c>
      <c r="V13" s="142">
        <f t="shared" si="1"/>
        <v>3253.9985000000001</v>
      </c>
      <c r="W13" s="142">
        <f t="shared" si="2"/>
        <v>3253.9985000000001</v>
      </c>
      <c r="X13" s="142">
        <f t="shared" si="3"/>
        <v>3579.3983500000004</v>
      </c>
      <c r="Y13" s="142">
        <f t="shared" si="3"/>
        <v>3579.3983500000004</v>
      </c>
      <c r="Z13" s="144">
        <f>'QLD Oct 2018'!AW7</f>
        <v>12</v>
      </c>
      <c r="AA13" s="145" t="str">
        <f>'QLD Oct 2018'!AX7</f>
        <v>y</v>
      </c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</row>
    <row r="14" spans="1:142" x14ac:dyDescent="0.2">
      <c r="A14" s="105"/>
      <c r="B14" s="104"/>
      <c r="C14" s="104"/>
    </row>
  </sheetData>
  <sheetProtection algorithmName="SHA-512" hashValue="lQYTmjQBRpFOryEaBW5/ZkFd0K9LOmevs4/pFd3j00UpfklNTbFFtpmuObJEMhdzjGQRFLgKxU4buceiaqKh6w==" saltValue="YpK6TlyR1Ccguyv4XKdgN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3F0F-39DF-014F-B6EA-F3211DC54362}">
  <sheetPr codeName="Sheet5">
    <tabColor theme="5"/>
  </sheetPr>
  <dimension ref="A1:EL14"/>
  <sheetViews>
    <sheetView zoomScale="90" zoomScaleNormal="90" workbookViewId="0">
      <selection activeCell="T26" sqref="T26"/>
    </sheetView>
  </sheetViews>
  <sheetFormatPr baseColWidth="10" defaultRowHeight="15" x14ac:dyDescent="0.2"/>
  <cols>
    <col min="1" max="1" width="23.1640625" style="93" customWidth="1"/>
    <col min="2" max="2" width="18" style="93" customWidth="1"/>
    <col min="3" max="3" width="13" style="93" customWidth="1"/>
    <col min="4" max="21" width="14.1640625" style="93" customWidth="1"/>
    <col min="22" max="23" width="14.1640625" style="93" hidden="1" customWidth="1"/>
    <col min="24" max="37" width="14.1640625" style="93" customWidth="1"/>
    <col min="38" max="142" width="12.5" style="93" customWidth="1"/>
    <col min="143" max="16384" width="10.83203125" style="93"/>
  </cols>
  <sheetData>
    <row r="1" spans="1:142" x14ac:dyDescent="0.2">
      <c r="A1" s="92" t="s">
        <v>38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</row>
    <row r="2" spans="1:142" x14ac:dyDescent="0.2">
      <c r="A2" s="94" t="s">
        <v>72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</row>
    <row r="3" spans="1:142" ht="16" thickBot="1" x14ac:dyDescent="0.25">
      <c r="A3" s="92"/>
      <c r="B3" s="95"/>
      <c r="C3" s="92"/>
      <c r="D3" s="92"/>
      <c r="E3" s="92"/>
      <c r="F3" s="92"/>
      <c r="G3" s="92"/>
      <c r="H3" s="95"/>
      <c r="I3" s="96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224" t="s">
        <v>69</v>
      </c>
      <c r="W7" s="224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</row>
    <row r="8" spans="1:142" ht="20" customHeight="1" x14ac:dyDescent="0.2">
      <c r="A8" s="355" t="str">
        <f>'QLD Apr 2018'!D2</f>
        <v>APT Brisbane South</v>
      </c>
      <c r="B8" s="114" t="str">
        <f>'QLD Apr 2018'!F2</f>
        <v>AGL</v>
      </c>
      <c r="C8" s="114" t="str">
        <f>'QLD Apr 2018'!G2</f>
        <v>Savers</v>
      </c>
      <c r="D8" s="115">
        <f>365*'QLD Apr 2018'!H2/100</f>
        <v>470.85</v>
      </c>
      <c r="E8" s="116">
        <f>($C$5*'QLD Apr 2018'!O2/100)/2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Apr 2018'!O2/100)/2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Apr 2018'!AM2</f>
        <v>0</v>
      </c>
      <c r="S8" s="119">
        <f>'QLD Apr 2018'!AN2</f>
        <v>6</v>
      </c>
      <c r="T8" s="119">
        <f>'QLD Apr 2018'!AO2</f>
        <v>0</v>
      </c>
      <c r="U8" s="119">
        <f>'QLD Apr 2018'!AP2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Apr 2018'!AW2</f>
        <v>0</v>
      </c>
      <c r="AA8" s="121" t="str">
        <f>'QLD Apr 2018'!AX2</f>
        <v>n</v>
      </c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</row>
    <row r="9" spans="1:142" ht="20" customHeight="1" thickBot="1" x14ac:dyDescent="0.25">
      <c r="A9" s="353"/>
      <c r="B9" s="122" t="str">
        <f>'QLD Apr 2018'!F3</f>
        <v>Origin Energy</v>
      </c>
      <c r="C9" s="122" t="str">
        <f>'QLD Apr 2018'!G3</f>
        <v>Saver</v>
      </c>
      <c r="D9" s="123">
        <f>365*'QLD Apr 2018'!H3/100</f>
        <v>386.68099999999998</v>
      </c>
      <c r="E9" s="124">
        <f>IF($C$5*'QLD Apr 2018'!AK3/'QLD Apr 2018'!AI3&gt;='QLD Apr 2018'!J3,('QLD Apr 2018'!J3*'QLD Apr 2018'!O3/100)*'QLD Apr 2018'!AI3,($C$5*'QLD Apr 2018'!AK3/'QLD Apr 2018'!AI3*'QLD Apr 2018'!O3/100)*'QLD Apr 2018'!AI3)</f>
        <v>1398</v>
      </c>
      <c r="F9" s="125">
        <f>IF($C$5*'QLD Apr 2018'!AK3/'QLD Apr 2018'!AI3&lt;'QLD Apr 2018'!J3,0,IF($C$5*'QLD Apr 2018'!AK3/'QLD Apr 2018'!AI3&lt;='QLD Apr 2018'!K3,($C$5*'QLD Apr 2018'!AK3/'QLD Apr 2018'!AI3-'QLD Apr 2018'!J3)*('QLD Apr 2018'!P3/100)*'QLD Apr 2018'!AI3,('QLD Apr 2018'!K3-'QLD Apr 2018'!J3)*('QLD Apr 2018'!P3/100)*'QLD Apr 2018'!AI3))</f>
        <v>0</v>
      </c>
      <c r="G9" s="123">
        <f>IF($C$5*'QLD Apr 2018'!AK3/'QLD Apr 2018'!AI3&lt;'QLD Apr 2018'!K3,0,IF($C$5*'QLD Apr 2018'!AK3/'QLD Apr 2018'!AI3&lt;='QLD Apr 2018'!L3,($C$5*'QLD Apr 2018'!AK3/'QLD Apr 2018'!AI3-'QLD Apr 2018'!K3)*('QLD Apr 2018'!Q3/100)*'QLD Apr 2018'!AI3,('QLD Apr 2018'!L3-'QLD Apr 2018'!K3)*('QLD Apr 2018'!Q3/100)*'QLD Apr 2018'!AI3))</f>
        <v>0</v>
      </c>
      <c r="H9" s="124">
        <f>IF($C$5*'QLD Apr 2018'!AK3/'QLD Apr 2018'!AI3&lt;'QLD Apr 2018'!L3,0,IF($C$5*'QLD Apr 2018'!AK3/'QLD Apr 2018'!AI3&lt;='QLD Apr 2018'!M3,($C$5*'QLD Apr 2018'!AK3/'QLD Apr 2018'!AI3-'QLD Apr 2018'!L3)*('QLD Apr 2018'!R3/100)*'QLD Apr 2018'!AI3,('QLD Apr 2018'!M3-'QLD Apr 2018'!L3)*('QLD Apr 2018'!R3/100)*'QLD Apr 2018'!AI3))</f>
        <v>0</v>
      </c>
      <c r="I9" s="124">
        <f>IF($C$5*'QLD Apr 2018'!AK3/'QLD Apr 2018'!AI3&lt;'QLD Apr 2018'!M3,0,IF($C$5*'QLD Apr 2018'!AK3/'QLD Apr 2018'!AI3&lt;='QLD Apr 2018'!N3,($C$5*'QLD Apr 2018'!AK3/'QLD Apr 2018'!AI3-'QLD Apr 2018'!M3)*('QLD Apr 2018'!S3/100)*'QLD Apr 2018'!AI3,('QLD Apr 2018'!N3-'QLD Apr 2018'!M3)*('QLD Apr 2018'!S3/100)*'QLD Apr 2018'!AI3))</f>
        <v>0</v>
      </c>
      <c r="J9" s="123">
        <f>IF(($C$5*'QLD Apr 2018'!AK3/'QLD Apr 2018'!AI3&gt;'QLD Apr 2018'!N3),($C$5*'QLD Apr 2018'!AK3/'QLD Apr 2018'!AI3-'QLD Apr 2018'!N3)*'QLD Apr 2018'!T3/100*'QLD Apr 2018'!AI3,0)</f>
        <v>0</v>
      </c>
      <c r="K9" s="123">
        <f>IF($C$5*'QLD Apr 2018'!AL3/'QLD Apr 2018'!AJ3&gt;='QLD Apr 2018'!J3,('QLD Apr 2018'!J3*'QLD Apr 2018'!U3/100)*'QLD Apr 2018'!AJ3,($C$5*'QLD Apr 2018'!AL3/'QLD Apr 2018'!AJ3*'QLD Apr 2018'!U3/100)*'QLD Apr 2018'!AJ3)</f>
        <v>1398</v>
      </c>
      <c r="L9" s="123">
        <f>IF($C$5*'QLD Apr 2018'!AL3/'QLD Apr 2018'!AJ3&lt;'QLD Apr 2018'!J3,0,IF($C$5*'QLD Apr 2018'!AL3/'QLD Apr 2018'!AJ3&lt;='QLD Apr 2018'!K3,($C$5*'QLD Apr 2018'!AK3/'QLD Apr 2018'!AJ3-'QLD Apr 2018'!J3)*('QLD Apr 2018'!V3/100)*'QLD Apr 2018'!AJ3,('QLD Apr 2018'!K3-'QLD Apr 2018'!J3)*('QLD Apr 2018'!V3/100)*'QLD Apr 2018'!AJ3))</f>
        <v>0</v>
      </c>
      <c r="M9" s="123">
        <f>IF($C$5*'QLD Apr 2018'!AL3/'QLD Apr 2018'!AJ3&lt;'QLD Apr 2018'!K3,0,IF($C$5*'QLD Apr 2018'!AL3/'QLD Apr 2018'!AJ3&lt;='QLD Apr 2018'!L3,($C$5*'QLD Apr 2018'!AL3/'QLD Apr 2018'!AJ3-'QLD Apr 2018'!K3)*('QLD Apr 2018'!W3/100)*'QLD Apr 2018'!AJ3,('QLD Apr 2018'!L3-'QLD Apr 2018'!K3)*('QLD Apr 2018'!W3/100)*'QLD Apr 2018'!AJ3))</f>
        <v>0</v>
      </c>
      <c r="N9" s="123">
        <f>IF($C$5*'QLD Apr 2018'!AL3/'QLD Apr 2018'!AJ3&lt;'QLD Apr 2018'!L3,0,IF($C$5*'QLD Apr 2018'!AL3/'QLD Apr 2018'!AJ3&lt;='QLD Apr 2018'!M3,($C$5*'QLD Apr 2018'!AL3/'QLD Apr 2018'!AJ3-'QLD Apr 2018'!L3)*('QLD Apr 2018'!X3/100)*'QLD Apr 2018'!AJ3,('QLD Apr 2018'!M3-'QLD Apr 2018'!L3)*('QLD Apr 2018'!X3/100)*'QLD Apr 2018'!AJ3))</f>
        <v>0</v>
      </c>
      <c r="O9" s="123">
        <f>IF($C$5*'QLD Apr 2018'!AL3/'QLD Apr 2018'!AJ3&lt;'QLD Apr 2018'!M3,0,IF($C$5*'QLD Apr 2018'!AL3/'QLD Apr 2018'!AJ3&lt;='QLD Apr 2018'!N3,($C$5*'QLD Apr 2018'!AL3/'QLD Apr 2018'!AJ3-'QLD Apr 2018'!M3)*('QLD Apr 2018'!Y3/100)*'QLD Apr 2018'!AJ3,('QLD Apr 2018'!N3-'QLD Apr 2018'!M3)*('QLD Apr 2018'!Y3/100)*'QLD Apr 2018'!AJ3))</f>
        <v>0</v>
      </c>
      <c r="P9" s="123">
        <f>IF(($C$5*'QLD Apr 2018'!AL3/'QLD Apr 2018'!AJ3&gt;'QLD Apr 2018'!N3),($C$5*'QLD Apr 2018'!AL3/'QLD Apr 2018'!AJ3-'QLD Apr 2018'!N3)*'QLD Apr 2018'!Z3/100*'QLD Apr 2018'!AJ3,0)</f>
        <v>0</v>
      </c>
      <c r="Q9" s="126">
        <f t="shared" ref="Q9:Q13" si="0">SUM(D9:P9)</f>
        <v>3182.681</v>
      </c>
      <c r="R9" s="127">
        <f>'QLD Apr 2018'!AM3</f>
        <v>0</v>
      </c>
      <c r="S9" s="127">
        <f>'QLD Apr 2018'!AN3</f>
        <v>8</v>
      </c>
      <c r="T9" s="127">
        <f>'QLD Apr 2018'!AO3</f>
        <v>0</v>
      </c>
      <c r="U9" s="127">
        <f>'QLD Apr 2018'!AP3</f>
        <v>0</v>
      </c>
      <c r="V9" s="126">
        <f t="shared" ref="V9:V13" si="1">(Q9-(Q9-D9)*S9/100)</f>
        <v>2959.0010000000002</v>
      </c>
      <c r="W9" s="126">
        <f t="shared" ref="W9:W13" si="2">V9</f>
        <v>2959.0010000000002</v>
      </c>
      <c r="X9" s="126">
        <f t="shared" ref="X9:Y13" si="3">V9*1.1</f>
        <v>3254.9011000000005</v>
      </c>
      <c r="Y9" s="126">
        <f t="shared" si="3"/>
        <v>3254.9011000000005</v>
      </c>
      <c r="Z9" s="128">
        <f>'QLD Apr 2018'!AW3</f>
        <v>12</v>
      </c>
      <c r="AA9" s="129" t="str">
        <f>'QLD Apr 2018'!AX3</f>
        <v>y</v>
      </c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</row>
    <row r="10" spans="1:142" ht="20" customHeight="1" thickTop="1" x14ac:dyDescent="0.2">
      <c r="A10" s="356" t="str">
        <f>'QLD Apr 2018'!D4</f>
        <v>Envestra Brisbane North</v>
      </c>
      <c r="B10" s="114" t="str">
        <f>'QLD Apr 2018'!F4</f>
        <v>AGL</v>
      </c>
      <c r="C10" s="114" t="str">
        <f>'QLD Apr 2018'!G4</f>
        <v>Savers</v>
      </c>
      <c r="D10" s="115">
        <f>365*'QLD Apr 2018'!H4/100</f>
        <v>262.8</v>
      </c>
      <c r="E10" s="116">
        <f>($C$5*'QLD Apr 2018'!O4/100)/2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Apr 2018'!O4/100)/2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Apr 2018'!AM4</f>
        <v>0</v>
      </c>
      <c r="S10" s="119">
        <f>'QLD Apr 2018'!AN4</f>
        <v>6</v>
      </c>
      <c r="T10" s="119">
        <f>'QLD Apr 2018'!AO4</f>
        <v>0</v>
      </c>
      <c r="U10" s="119">
        <f>'QLD Apr 2018'!AP4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Apr 2018'!AW4</f>
        <v>0</v>
      </c>
      <c r="AA10" s="121" t="str">
        <f>'QLD Apr 2018'!AX4</f>
        <v>n</v>
      </c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</row>
    <row r="11" spans="1:142" ht="20" customHeight="1" thickBot="1" x14ac:dyDescent="0.25">
      <c r="A11" s="353"/>
      <c r="B11" s="122" t="str">
        <f>'QLD Apr 2018'!F5</f>
        <v>Origin Energy</v>
      </c>
      <c r="C11" s="122" t="str">
        <f>'QLD Apr 2018'!G5</f>
        <v>Saver</v>
      </c>
      <c r="D11" s="123">
        <f>365*'QLD Apr 2018'!H5/100</f>
        <v>236.92149999999998</v>
      </c>
      <c r="E11" s="124">
        <f>IF($C$5*'QLD Apr 2018'!AK5/'QLD Apr 2018'!AI5&gt;='QLD Apr 2018'!J5,('QLD Apr 2018'!J5*'QLD Apr 2018'!O5/100)*'QLD Apr 2018'!AI5,($C$5*'QLD Apr 2018'!AK5/'QLD Apr 2018'!AI5*'QLD Apr 2018'!O5/100)*'QLD Apr 2018'!AI5)</f>
        <v>1380.96</v>
      </c>
      <c r="F11" s="125">
        <f>IF($C$5*'QLD Apr 2018'!AK5/'QLD Apr 2018'!AI5&lt;'QLD Apr 2018'!J5,0,IF($C$5*'QLD Apr 2018'!AK5/'QLD Apr 2018'!AI5&lt;='QLD Apr 2018'!K5,($C$5*'QLD Apr 2018'!AK5/'QLD Apr 2018'!AI5-'QLD Apr 2018'!J5)*('QLD Apr 2018'!P5/100)*'QLD Apr 2018'!AI5,('QLD Apr 2018'!K5-'QLD Apr 2018'!J5)*('QLD Apr 2018'!P5/100)*'QLD Apr 2018'!AI5))</f>
        <v>495.18000000000006</v>
      </c>
      <c r="G11" s="123">
        <f>IF($C$5*'QLD Apr 2018'!AK5/'QLD Apr 2018'!AI5&lt;'QLD Apr 2018'!K5,0,IF($C$5*'QLD Apr 2018'!AK5/'QLD Apr 2018'!AI5&lt;='QLD Apr 2018'!L5,($C$5*'QLD Apr 2018'!AK5/'QLD Apr 2018'!AI5-'QLD Apr 2018'!K5)*('QLD Apr 2018'!Q5/100)*'QLD Apr 2018'!AI5,('QLD Apr 2018'!L5-'QLD Apr 2018'!K5)*('QLD Apr 2018'!Q5/100)*'QLD Apr 2018'!AI5))</f>
        <v>0</v>
      </c>
      <c r="H11" s="124">
        <f>IF($C$5*'QLD Apr 2018'!AK5/'QLD Apr 2018'!AI5&lt;'QLD Apr 2018'!L5,0,IF($C$5*'QLD Apr 2018'!AK5/'QLD Apr 2018'!AI5&lt;='QLD Apr 2018'!M5,($C$5*'QLD Apr 2018'!AK5/'QLD Apr 2018'!AI5-'QLD Apr 2018'!L5)*('QLD Apr 2018'!R5/100)*'QLD Apr 2018'!AI5,('QLD Apr 2018'!M5-'QLD Apr 2018'!L5)*('QLD Apr 2018'!R5/100)*'QLD Apr 2018'!AI5))</f>
        <v>0</v>
      </c>
      <c r="I11" s="124">
        <f>IF($C$5*'QLD Apr 2018'!AK5/'QLD Apr 2018'!AI5&lt;'QLD Apr 2018'!M5,0,IF($C$5*'QLD Apr 2018'!AK5/'QLD Apr 2018'!AI5&lt;='QLD Apr 2018'!N5,($C$5*'QLD Apr 2018'!AK5/'QLD Apr 2018'!AI5-'QLD Apr 2018'!M5)*('QLD Apr 2018'!S5/100)*'QLD Apr 2018'!AI5,('QLD Apr 2018'!N5-'QLD Apr 2018'!M5)*('QLD Apr 2018'!S5/100)*'QLD Apr 2018'!AI5))</f>
        <v>0</v>
      </c>
      <c r="J11" s="123">
        <f>IF(($C$5*'QLD Apr 2018'!AK5/'QLD Apr 2018'!AI5&gt;'QLD Apr 2018'!N5),($C$5*'QLD Apr 2018'!AK5/'QLD Apr 2018'!AI5-'QLD Apr 2018'!N5)*'QLD Apr 2018'!T5/100*'QLD Apr 2018'!AI5,0)</f>
        <v>0</v>
      </c>
      <c r="K11" s="123">
        <f>IF($C$5*'QLD Apr 2018'!AL5/'QLD Apr 2018'!AJ5&gt;='QLD Apr 2018'!J5,('QLD Apr 2018'!J5*'QLD Apr 2018'!U5/100)*'QLD Apr 2018'!AJ5,($C$5*'QLD Apr 2018'!AL5/'QLD Apr 2018'!AJ5*'QLD Apr 2018'!U5/100)*'QLD Apr 2018'!AJ5)</f>
        <v>1380.96</v>
      </c>
      <c r="L11" s="123">
        <f>IF($C$5*'QLD Apr 2018'!AL5/'QLD Apr 2018'!AJ5&lt;'QLD Apr 2018'!J5,0,IF($C$5*'QLD Apr 2018'!AL5/'QLD Apr 2018'!AJ5&lt;='QLD Apr 2018'!K5,($C$5*'QLD Apr 2018'!AK5/'QLD Apr 2018'!AJ5-'QLD Apr 2018'!J5)*('QLD Apr 2018'!V5/100)*'QLD Apr 2018'!AJ5,('QLD Apr 2018'!K5-'QLD Apr 2018'!J5)*('QLD Apr 2018'!V5/100)*'QLD Apr 2018'!AJ5))</f>
        <v>495.18000000000006</v>
      </c>
      <c r="M11" s="123">
        <f>IF($C$5*'QLD Apr 2018'!AL5/'QLD Apr 2018'!AJ5&lt;'QLD Apr 2018'!K5,0,IF($C$5*'QLD Apr 2018'!AL5/'QLD Apr 2018'!AJ5&lt;='QLD Apr 2018'!L5,($C$5*'QLD Apr 2018'!AL5/'QLD Apr 2018'!AJ5-'QLD Apr 2018'!K5)*('QLD Apr 2018'!W5/100)*'QLD Apr 2018'!AJ5,('QLD Apr 2018'!L5-'QLD Apr 2018'!K5)*('QLD Apr 2018'!W5/100)*'QLD Apr 2018'!AJ5))</f>
        <v>0</v>
      </c>
      <c r="N11" s="123">
        <f>IF($C$5*'QLD Apr 2018'!AL5/'QLD Apr 2018'!AJ5&lt;'QLD Apr 2018'!L5,0,IF($C$5*'QLD Apr 2018'!AL5/'QLD Apr 2018'!AJ5&lt;='QLD Apr 2018'!M5,($C$5*'QLD Apr 2018'!AL5/'QLD Apr 2018'!AJ5-'QLD Apr 2018'!L5)*('QLD Apr 2018'!X5/100)*'QLD Apr 2018'!AJ5,('QLD Apr 2018'!M5-'QLD Apr 2018'!L5)*('QLD Apr 2018'!X5/100)*'QLD Apr 2018'!AJ5))</f>
        <v>0</v>
      </c>
      <c r="O11" s="123">
        <f>IF($C$5*'QLD Apr 2018'!AL5/'QLD Apr 2018'!AJ5&lt;'QLD Apr 2018'!M5,0,IF($C$5*'QLD Apr 2018'!AL5/'QLD Apr 2018'!AJ5&lt;='QLD Apr 2018'!N5,($C$5*'QLD Apr 2018'!AL5/'QLD Apr 2018'!AJ5-'QLD Apr 2018'!M5)*('QLD Apr 2018'!Y5/100)*'QLD Apr 2018'!AJ5,('QLD Apr 2018'!N5-'QLD Apr 2018'!M5)*('QLD Apr 2018'!Y5/100)*'QLD Apr 2018'!AJ5))</f>
        <v>0</v>
      </c>
      <c r="P11" s="123">
        <f>IF(($C$5*'QLD Apr 2018'!AL5/'QLD Apr 2018'!AJ5&gt;'QLD Apr 2018'!N5),($C$5*'QLD Apr 2018'!AL5/'QLD Apr 2018'!AJ5-'QLD Apr 2018'!N5)*'QLD Apr 2018'!Z5/100*'QLD Apr 2018'!AJ5,0)</f>
        <v>0</v>
      </c>
      <c r="Q11" s="126">
        <f t="shared" si="0"/>
        <v>3989.2015000000001</v>
      </c>
      <c r="R11" s="127">
        <f>'QLD Apr 2018'!AM5</f>
        <v>0</v>
      </c>
      <c r="S11" s="127">
        <f>'QLD Apr 2018'!AN5</f>
        <v>8</v>
      </c>
      <c r="T11" s="127">
        <f>'QLD Apr 2018'!AO5</f>
        <v>0</v>
      </c>
      <c r="U11" s="127">
        <f>'QLD Apr 2018'!AP5</f>
        <v>0</v>
      </c>
      <c r="V11" s="126">
        <f t="shared" si="1"/>
        <v>3689.0191</v>
      </c>
      <c r="W11" s="126">
        <f t="shared" si="2"/>
        <v>3689.0191</v>
      </c>
      <c r="X11" s="126">
        <f t="shared" si="3"/>
        <v>4057.9210100000005</v>
      </c>
      <c r="Y11" s="126">
        <f t="shared" si="3"/>
        <v>4057.9210100000005</v>
      </c>
      <c r="Z11" s="128">
        <f>'QLD Apr 2018'!AW5</f>
        <v>12</v>
      </c>
      <c r="AA11" s="129" t="str">
        <f>'QLD Apr 2018'!AX5</f>
        <v>y</v>
      </c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</row>
    <row r="12" spans="1:142" ht="20" customHeight="1" thickTop="1" thickBot="1" x14ac:dyDescent="0.25">
      <c r="A12" s="146" t="str">
        <f>'QLD Apr 2018'!D6</f>
        <v>Envestra Northern</v>
      </c>
      <c r="B12" s="130" t="str">
        <f>'QLD Apr 2018'!F6</f>
        <v>Origin Energy</v>
      </c>
      <c r="C12" s="130" t="str">
        <f>'QLD Apr 2018'!G6</f>
        <v>Saver</v>
      </c>
      <c r="D12" s="131">
        <f>365*'QLD Apr 2018'!H6/100</f>
        <v>231.04499999999999</v>
      </c>
      <c r="E12" s="132">
        <f>IF($C$5*'QLD Apr 2018'!AK6/'QLD Apr 2018'!AI6&gt;='QLD Apr 2018'!J6,('QLD Apr 2018'!J6*'QLD Apr 2018'!O6/100)*'QLD Apr 2018'!AI6,($C$5*'QLD Apr 2018'!AK6/'QLD Apr 2018'!AI6*'QLD Apr 2018'!O6/100)*'QLD Apr 2018'!AI6)</f>
        <v>1456.92</v>
      </c>
      <c r="F12" s="133">
        <f>IF($C$5*'QLD Apr 2018'!AK6/'QLD Apr 2018'!AI6&lt;'QLD Apr 2018'!J6,0,IF($C$5*'QLD Apr 2018'!AK6/'QLD Apr 2018'!AI6&lt;='QLD Apr 2018'!K6,($C$5*'QLD Apr 2018'!AK6/'QLD Apr 2018'!AI6-'QLD Apr 2018'!J6)*('QLD Apr 2018'!P6/100)*'QLD Apr 2018'!AI6,('QLD Apr 2018'!K6-'QLD Apr 2018'!J6)*('QLD Apr 2018'!P6/100)*'QLD Apr 2018'!AI6))</f>
        <v>530.46000000000015</v>
      </c>
      <c r="G12" s="131">
        <f>IF($C$5*'QLD Apr 2018'!AK6/'QLD Apr 2018'!AI6&lt;'QLD Apr 2018'!K6,0,IF($C$5*'QLD Apr 2018'!AK6/'QLD Apr 2018'!AI6&lt;='QLD Apr 2018'!L6,($C$5*'QLD Apr 2018'!AK6/'QLD Apr 2018'!AI6-'QLD Apr 2018'!K6)*('QLD Apr 2018'!Q6/100)*'QLD Apr 2018'!AI6,('QLD Apr 2018'!L6-'QLD Apr 2018'!K6)*('QLD Apr 2018'!Q6/100)*'QLD Apr 2018'!AI6))</f>
        <v>0</v>
      </c>
      <c r="H12" s="132">
        <f>IF($C$5*'QLD Apr 2018'!AK6/'QLD Apr 2018'!AI6&lt;'QLD Apr 2018'!L6,0,IF($C$5*'QLD Apr 2018'!AK6/'QLD Apr 2018'!AI6&lt;='QLD Apr 2018'!M6,($C$5*'QLD Apr 2018'!AK6/'QLD Apr 2018'!AI6-'QLD Apr 2018'!L6)*('QLD Apr 2018'!R6/100)*'QLD Apr 2018'!AI6,('QLD Apr 2018'!M6-'QLD Apr 2018'!L6)*('QLD Apr 2018'!R6/100)*'QLD Apr 2018'!AI6))</f>
        <v>0</v>
      </c>
      <c r="I12" s="132">
        <f>IF($C$5*'QLD Apr 2018'!AK6/'QLD Apr 2018'!AI6&lt;'QLD Apr 2018'!M6,0,IF($C$5*'QLD Apr 2018'!AK6/'QLD Apr 2018'!AI6&lt;='QLD Apr 2018'!N6,($C$5*'QLD Apr 2018'!AK6/'QLD Apr 2018'!AI6-'QLD Apr 2018'!M6)*('QLD Apr 2018'!S6/100)*'QLD Apr 2018'!AI6,('QLD Apr 2018'!N6-'QLD Apr 2018'!M6)*('QLD Apr 2018'!S6/100)*'QLD Apr 2018'!AI6))</f>
        <v>0</v>
      </c>
      <c r="J12" s="131">
        <f>IF(($C$5*'QLD Apr 2018'!AK6/'QLD Apr 2018'!AI6&gt;'QLD Apr 2018'!N6),($C$5*'QLD Apr 2018'!AK6/'QLD Apr 2018'!AI6-'QLD Apr 2018'!N6)*'QLD Apr 2018'!T6/100*'QLD Apr 2018'!AI6,0)</f>
        <v>0</v>
      </c>
      <c r="K12" s="131">
        <f>IF($C$5*'QLD Apr 2018'!AL6/'QLD Apr 2018'!AJ6&gt;='QLD Apr 2018'!J6,('QLD Apr 2018'!J6*'QLD Apr 2018'!U6/100)*'QLD Apr 2018'!AJ6,($C$5*'QLD Apr 2018'!AL6/'QLD Apr 2018'!AJ6*'QLD Apr 2018'!U6/100)*'QLD Apr 2018'!AJ6)</f>
        <v>1456.92</v>
      </c>
      <c r="L12" s="131">
        <f>IF($C$5*'QLD Apr 2018'!AL6/'QLD Apr 2018'!AJ6&lt;'QLD Apr 2018'!J6,0,IF($C$5*'QLD Apr 2018'!AL6/'QLD Apr 2018'!AJ6&lt;='QLD Apr 2018'!K6,($C$5*'QLD Apr 2018'!AK6/'QLD Apr 2018'!AJ6-'QLD Apr 2018'!J6)*('QLD Apr 2018'!V6/100)*'QLD Apr 2018'!AJ6,('QLD Apr 2018'!K6-'QLD Apr 2018'!J6)*('QLD Apr 2018'!V6/100)*'QLD Apr 2018'!AJ6))</f>
        <v>530.46000000000015</v>
      </c>
      <c r="M12" s="131">
        <f>IF($C$5*'QLD Apr 2018'!AL6/'QLD Apr 2018'!AJ6&lt;'QLD Apr 2018'!K6,0,IF($C$5*'QLD Apr 2018'!AL6/'QLD Apr 2018'!AJ6&lt;='QLD Apr 2018'!L6,($C$5*'QLD Apr 2018'!AL6/'QLD Apr 2018'!AJ6-'QLD Apr 2018'!K6)*('QLD Apr 2018'!W6/100)*'QLD Apr 2018'!AJ6,('QLD Apr 2018'!L6-'QLD Apr 2018'!K6)*('QLD Apr 2018'!W6/100)*'QLD Apr 2018'!AJ6))</f>
        <v>0</v>
      </c>
      <c r="N12" s="131">
        <f>IF($C$5*'QLD Apr 2018'!AL6/'QLD Apr 2018'!AJ6&lt;'QLD Apr 2018'!L6,0,IF($C$5*'QLD Apr 2018'!AL6/'QLD Apr 2018'!AJ6&lt;='QLD Apr 2018'!M6,($C$5*'QLD Apr 2018'!AL6/'QLD Apr 2018'!AJ6-'QLD Apr 2018'!L6)*('QLD Apr 2018'!X6/100)*'QLD Apr 2018'!AJ6,('QLD Apr 2018'!M6-'QLD Apr 2018'!L6)*('QLD Apr 2018'!X6/100)*'QLD Apr 2018'!AJ6))</f>
        <v>0</v>
      </c>
      <c r="O12" s="131">
        <f>IF($C$5*'QLD Apr 2018'!AL6/'QLD Apr 2018'!AJ6&lt;'QLD Apr 2018'!M6,0,IF($C$5*'QLD Apr 2018'!AL6/'QLD Apr 2018'!AJ6&lt;='QLD Apr 2018'!N6,($C$5*'QLD Apr 2018'!AL6/'QLD Apr 2018'!AJ6-'QLD Apr 2018'!M6)*('QLD Apr 2018'!Y6/100)*'QLD Apr 2018'!AJ6,('QLD Apr 2018'!N6-'QLD Apr 2018'!M6)*('QLD Apr 2018'!Y6/100)*'QLD Apr 2018'!AJ6))</f>
        <v>0</v>
      </c>
      <c r="P12" s="131">
        <f>IF(($C$5*'QLD Apr 2018'!AL6/'QLD Apr 2018'!AJ6&gt;'QLD Apr 2018'!N6),($C$5*'QLD Apr 2018'!AL6/'QLD Apr 2018'!AJ6-'QLD Apr 2018'!N6)*'QLD Apr 2018'!Z6/100*'QLD Apr 2018'!AJ6,0)</f>
        <v>0</v>
      </c>
      <c r="Q12" s="134">
        <f t="shared" si="0"/>
        <v>4205.8050000000003</v>
      </c>
      <c r="R12" s="135">
        <f>'QLD Apr 2018'!AM6</f>
        <v>0</v>
      </c>
      <c r="S12" s="135">
        <f>'QLD Apr 2018'!AN6</f>
        <v>8</v>
      </c>
      <c r="T12" s="135">
        <f>'QLD Apr 2018'!AO6</f>
        <v>0</v>
      </c>
      <c r="U12" s="135">
        <f>'QLD Apr 2018'!AP6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Apr 2018'!AW6</f>
        <v>12</v>
      </c>
      <c r="AA12" s="137" t="str">
        <f>'QLD Apr 2018'!AX6</f>
        <v>y</v>
      </c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</row>
    <row r="13" spans="1:142" ht="20" customHeight="1" thickTop="1" thickBot="1" x14ac:dyDescent="0.25">
      <c r="A13" s="147" t="str">
        <f>'QLD Apr 2018'!D7</f>
        <v>Envestra Wide Bay</v>
      </c>
      <c r="B13" s="138" t="str">
        <f>'QLD Apr 2018'!F7</f>
        <v>Origin Energy</v>
      </c>
      <c r="C13" s="138" t="str">
        <f>'QLD Apr 2018'!G7</f>
        <v>Saver</v>
      </c>
      <c r="D13" s="139">
        <f>365*'QLD Apr 2018'!H7/100</f>
        <v>211.00650000000002</v>
      </c>
      <c r="E13" s="140">
        <f>IF($C$5*'QLD Apr 2018'!AK7/'QLD Apr 2018'!AI7&gt;='QLD Apr 2018'!J7,('QLD Apr 2018'!J7*'QLD Apr 2018'!O7/100)*'QLD Apr 2018'!AI7,($C$5*'QLD Apr 2018'!AK7/'QLD Apr 2018'!AI7*'QLD Apr 2018'!O7/100)*'QLD Apr 2018'!AI7)</f>
        <v>1196.6399999999999</v>
      </c>
      <c r="F13" s="141">
        <f>IF($C$5*'QLD Apr 2018'!AK7/'QLD Apr 2018'!AI7&lt;'QLD Apr 2018'!J7,0,IF($C$5*'QLD Apr 2018'!AK7/'QLD Apr 2018'!AI7&lt;='QLD Apr 2018'!K7,($C$5*'QLD Apr 2018'!AK7/'QLD Apr 2018'!AI7-'QLD Apr 2018'!J7)*('QLD Apr 2018'!P7/100)*'QLD Apr 2018'!AI7,('QLD Apr 2018'!K7-'QLD Apr 2018'!J7)*('QLD Apr 2018'!P7/100)*'QLD Apr 2018'!AI7))</f>
        <v>0</v>
      </c>
      <c r="G13" s="139">
        <f>IF($C$5*'QLD Apr 2018'!AK7/'QLD Apr 2018'!AI7&lt;'QLD Apr 2018'!K7,0,IF($C$5*'QLD Apr 2018'!AK7/'QLD Apr 2018'!AI7&lt;='QLD Apr 2018'!L7,($C$5*'QLD Apr 2018'!AK7/'QLD Apr 2018'!AI7-'QLD Apr 2018'!K7)*('QLD Apr 2018'!Q7/100)*'QLD Apr 2018'!AI7,('QLD Apr 2018'!L7-'QLD Apr 2018'!K7)*('QLD Apr 2018'!Q7/100)*'QLD Apr 2018'!AI7))</f>
        <v>0</v>
      </c>
      <c r="H13" s="140">
        <f>IF($C$5*'QLD Apr 2018'!AK7/'QLD Apr 2018'!AI7&lt;'QLD Apr 2018'!L7,0,IF($C$5*'QLD Apr 2018'!AK7/'QLD Apr 2018'!AI7&lt;='QLD Apr 2018'!M7,($C$5*'QLD Apr 2018'!AK7/'QLD Apr 2018'!AI7-'QLD Apr 2018'!L7)*('QLD Apr 2018'!R7/100)*'QLD Apr 2018'!AI7,('QLD Apr 2018'!M7-'QLD Apr 2018'!L7)*('QLD Apr 2018'!R7/100)*'QLD Apr 2018'!AI7))</f>
        <v>0</v>
      </c>
      <c r="I13" s="140">
        <f>IF($C$5*'QLD Apr 2018'!AK7/'QLD Apr 2018'!AI7&lt;'QLD Apr 2018'!M7,0,IF($C$5*'QLD Apr 2018'!AK7/'QLD Apr 2018'!AI7&lt;='QLD Apr 2018'!N7,($C$5*'QLD Apr 2018'!AK7/'QLD Apr 2018'!AI7-'QLD Apr 2018'!M7)*('QLD Apr 2018'!S7/100)*'QLD Apr 2018'!AI7,('QLD Apr 2018'!N7-'QLD Apr 2018'!M7)*('QLD Apr 2018'!S7/100)*'QLD Apr 2018'!AI7))</f>
        <v>0</v>
      </c>
      <c r="J13" s="139">
        <f>IF(($C$5*'QLD Apr 2018'!AK7/'QLD Apr 2018'!AI7&gt;'QLD Apr 2018'!N7),($C$5*'QLD Apr 2018'!AK7/'QLD Apr 2018'!AI7-'QLD Apr 2018'!N7)*'QLD Apr 2018'!T7/100*'QLD Apr 2018'!AI7,0)</f>
        <v>454.16000000000014</v>
      </c>
      <c r="K13" s="139">
        <f>IF($C$5*'QLD Apr 2018'!AL7/'QLD Apr 2018'!AJ7&gt;='QLD Apr 2018'!J7,('QLD Apr 2018'!J7*'QLD Apr 2018'!U7/100)*'QLD Apr 2018'!AJ7,($C$5*'QLD Apr 2018'!AL7/'QLD Apr 2018'!AJ7*'QLD Apr 2018'!U7/100)*'QLD Apr 2018'!AJ7)</f>
        <v>1196.6399999999999</v>
      </c>
      <c r="L13" s="139">
        <f>IF($C$5*'QLD Apr 2018'!AL7/'QLD Apr 2018'!AJ7&lt;'QLD Apr 2018'!J7,0,IF($C$5*'QLD Apr 2018'!AL7/'QLD Apr 2018'!AJ7&lt;='QLD Apr 2018'!K7,($C$5*'QLD Apr 2018'!AK7/'QLD Apr 2018'!AJ7-'QLD Apr 2018'!J7)*('QLD Apr 2018'!V7/100)*'QLD Apr 2018'!AJ7,('QLD Apr 2018'!K7-'QLD Apr 2018'!J7)*('QLD Apr 2018'!V7/100)*'QLD Apr 2018'!AJ7))</f>
        <v>0</v>
      </c>
      <c r="M13" s="139">
        <f>IF($C$5*'QLD Apr 2018'!AL7/'QLD Apr 2018'!AJ7&lt;'QLD Apr 2018'!K7,0,IF($C$5*'QLD Apr 2018'!AL7/'QLD Apr 2018'!AJ7&lt;='QLD Apr 2018'!L7,($C$5*'QLD Apr 2018'!AL7/'QLD Apr 2018'!AJ7-'QLD Apr 2018'!K7)*('QLD Apr 2018'!W7/100)*'QLD Apr 2018'!AJ7,('QLD Apr 2018'!L7-'QLD Apr 2018'!K7)*('QLD Apr 2018'!W7/100)*'QLD Apr 2018'!AJ7))</f>
        <v>0</v>
      </c>
      <c r="N13" s="139">
        <f>IF($C$5*'QLD Apr 2018'!AL7/'QLD Apr 2018'!AJ7&lt;'QLD Apr 2018'!L7,0,IF($C$5*'QLD Apr 2018'!AL7/'QLD Apr 2018'!AJ7&lt;='QLD Apr 2018'!M7,($C$5*'QLD Apr 2018'!AL7/'QLD Apr 2018'!AJ7-'QLD Apr 2018'!L7)*('QLD Apr 2018'!X7/100)*'QLD Apr 2018'!AJ7,('QLD Apr 2018'!M7-'QLD Apr 2018'!L7)*('QLD Apr 2018'!X7/100)*'QLD Apr 2018'!AJ7))</f>
        <v>0</v>
      </c>
      <c r="O13" s="139">
        <f>IF($C$5*'QLD Apr 2018'!AL7/'QLD Apr 2018'!AJ7&lt;'QLD Apr 2018'!M7,0,IF($C$5*'QLD Apr 2018'!AL7/'QLD Apr 2018'!AJ7&lt;='QLD Apr 2018'!N7,($C$5*'QLD Apr 2018'!AL7/'QLD Apr 2018'!AJ7-'QLD Apr 2018'!M7)*('QLD Apr 2018'!Y7/100)*'QLD Apr 2018'!AJ7,('QLD Apr 2018'!N7-'QLD Apr 2018'!M7)*('QLD Apr 2018'!Y7/100)*'QLD Apr 2018'!AJ7))</f>
        <v>0</v>
      </c>
      <c r="P13" s="139">
        <f>IF(($C$5*'QLD Apr 2018'!AL7/'QLD Apr 2018'!AJ7&gt;'QLD Apr 2018'!N7),($C$5*'QLD Apr 2018'!AL7/'QLD Apr 2018'!AJ7-'QLD Apr 2018'!N7)*'QLD Apr 2018'!Z7/100*'QLD Apr 2018'!AJ7,0)</f>
        <v>454.16000000000014</v>
      </c>
      <c r="Q13" s="142">
        <f t="shared" si="0"/>
        <v>3512.6065000000003</v>
      </c>
      <c r="R13" s="143">
        <f>'QLD Apr 2018'!AM7</f>
        <v>0</v>
      </c>
      <c r="S13" s="143">
        <f>'QLD Apr 2018'!AN7</f>
        <v>8</v>
      </c>
      <c r="T13" s="143">
        <f>'QLD Apr 2018'!AO7</f>
        <v>0</v>
      </c>
      <c r="U13" s="143">
        <f>'QLD Apr 2018'!AP7</f>
        <v>0</v>
      </c>
      <c r="V13" s="142">
        <f t="shared" si="1"/>
        <v>3248.4785000000002</v>
      </c>
      <c r="W13" s="142">
        <f t="shared" si="2"/>
        <v>3248.4785000000002</v>
      </c>
      <c r="X13" s="142">
        <f t="shared" si="3"/>
        <v>3573.3263500000003</v>
      </c>
      <c r="Y13" s="142">
        <f t="shared" si="3"/>
        <v>3573.3263500000003</v>
      </c>
      <c r="Z13" s="144">
        <f>'QLD Apr 2018'!AW7</f>
        <v>12</v>
      </c>
      <c r="AA13" s="145" t="str">
        <f>'QLD Apr 2018'!AX7</f>
        <v>y</v>
      </c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</row>
    <row r="14" spans="1:142" x14ac:dyDescent="0.2">
      <c r="A14" s="148"/>
      <c r="B14" s="96"/>
      <c r="C14" s="96"/>
    </row>
  </sheetData>
  <sheetProtection algorithmName="SHA-512" hashValue="c0WMOyceM1AvAtF6aKxoyGWCWFSiOe6Al9NEqGOWVIotzkZ53kN2wK3jJEtSbOdTO8cY+XOTJqw/0702dgucXg==" saltValue="MiCT7Tu4qtTUY+3soAy7nQ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 tint="0.59999389629810485"/>
  </sheetPr>
  <dimension ref="A1:EL537"/>
  <sheetViews>
    <sheetView topLeftCell="L1" workbookViewId="0">
      <selection activeCell="J11" sqref="J11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27" width="14.1640625" style="66" customWidth="1"/>
    <col min="28" max="37" width="14.1640625" style="87" customWidth="1"/>
    <col min="38" max="142" width="12.5" style="87" customWidth="1"/>
    <col min="143" max="16384" width="10.83203125" style="66"/>
  </cols>
  <sheetData>
    <row r="1" spans="1:142" s="87" customFormat="1" x14ac:dyDescent="0.2">
      <c r="A1" s="86" t="s">
        <v>38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</row>
    <row r="2" spans="1:142" s="87" customFormat="1" x14ac:dyDescent="0.2">
      <c r="A2" s="88" t="s">
        <v>72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</row>
    <row r="3" spans="1:142" s="87" customFormat="1" ht="16" thickBot="1" x14ac:dyDescent="0.25">
      <c r="A3" s="86"/>
      <c r="B3" s="89"/>
      <c r="C3" s="86"/>
      <c r="D3" s="86"/>
      <c r="E3" s="86"/>
      <c r="F3" s="86"/>
      <c r="G3" s="86"/>
      <c r="H3" s="89"/>
      <c r="I3" s="90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/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</row>
    <row r="8" spans="1:142" ht="20" customHeight="1" x14ac:dyDescent="0.2">
      <c r="A8" s="355" t="str">
        <f>'QLD Oct 2017'!D2</f>
        <v>APT Brisbane South</v>
      </c>
      <c r="B8" s="114" t="str">
        <f>'QLD Oct 2017'!F2</f>
        <v>AGL</v>
      </c>
      <c r="C8" s="114" t="str">
        <f>'QLD Oct 2017'!G2</f>
        <v>Savers</v>
      </c>
      <c r="D8" s="115">
        <f>365*'QLD Oct 2017'!H2/100</f>
        <v>470.85</v>
      </c>
      <c r="E8" s="116">
        <f>($C$5*'QLD Oct 2017'!O2/100)/2</f>
        <v>1350</v>
      </c>
      <c r="F8" s="117">
        <v>0</v>
      </c>
      <c r="G8" s="115">
        <v>0</v>
      </c>
      <c r="H8" s="116">
        <v>0</v>
      </c>
      <c r="I8" s="116">
        <v>0</v>
      </c>
      <c r="J8" s="115">
        <v>0</v>
      </c>
      <c r="K8" s="115">
        <f>($C$5*'QLD Oct 2017'!O2/100)/2</f>
        <v>1350</v>
      </c>
      <c r="L8" s="117">
        <v>0</v>
      </c>
      <c r="M8" s="115">
        <v>0</v>
      </c>
      <c r="N8" s="116">
        <v>0</v>
      </c>
      <c r="O8" s="116">
        <v>0</v>
      </c>
      <c r="P8" s="115">
        <v>0</v>
      </c>
      <c r="Q8" s="118">
        <f>SUM(D8:P8)</f>
        <v>3170.85</v>
      </c>
      <c r="R8" s="119">
        <f>'QLD Oct 2017'!AM2</f>
        <v>0</v>
      </c>
      <c r="S8" s="119">
        <f>'QLD Oct 2017'!AN2</f>
        <v>6</v>
      </c>
      <c r="T8" s="119">
        <f>'QLD Oct 2017'!AO2</f>
        <v>0</v>
      </c>
      <c r="U8" s="119">
        <f>'QLD Oct 2017'!AP2</f>
        <v>0</v>
      </c>
      <c r="V8" s="118">
        <f>(Q8-(Q8-D8)*S8/100)</f>
        <v>3008.85</v>
      </c>
      <c r="W8" s="118">
        <f>V8</f>
        <v>3008.85</v>
      </c>
      <c r="X8" s="118">
        <f>V8*1.1</f>
        <v>3309.7350000000001</v>
      </c>
      <c r="Y8" s="118">
        <f>W8*1.1</f>
        <v>3309.7350000000001</v>
      </c>
      <c r="Z8" s="120">
        <f>'QLD Oct 2017'!AW2</f>
        <v>0</v>
      </c>
      <c r="AA8" s="121" t="str">
        <f>'QLD Oct 2017'!AX2</f>
        <v>n</v>
      </c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</row>
    <row r="9" spans="1:142" s="87" customFormat="1" ht="20" customHeight="1" thickBot="1" x14ac:dyDescent="0.25">
      <c r="A9" s="353"/>
      <c r="B9" s="122" t="str">
        <f>'QLD Oct 2017'!F3</f>
        <v>Origin Energy</v>
      </c>
      <c r="C9" s="122" t="str">
        <f>'QLD Oct 2017'!G3</f>
        <v>Saver</v>
      </c>
      <c r="D9" s="123">
        <f>365*'QLD Oct 2017'!H3/100</f>
        <v>386.68099999999998</v>
      </c>
      <c r="E9" s="124">
        <f>IF($C$5*'QLD Oct 2017'!AK3/'QLD Oct 2017'!AI3&gt;='QLD Oct 2017'!J3,('QLD Oct 2017'!J3*'QLD Oct 2017'!O3/100)*'QLD Oct 2017'!AI3,($C$5*'QLD Oct 2017'!AK3/'QLD Oct 2017'!AI3*'QLD Oct 2017'!O3/100)*'QLD Oct 2017'!AI3)</f>
        <v>1398</v>
      </c>
      <c r="F9" s="125">
        <f>IF($C$5*'QLD Oct 2017'!AK3/'QLD Oct 2017'!AI3&lt;'QLD Oct 2017'!J3,0,IF($C$5*'QLD Oct 2017'!AK3/'QLD Oct 2017'!AI3&lt;='QLD Oct 2017'!K3,($C$5*'QLD Oct 2017'!AK3/'QLD Oct 2017'!AI3-'QLD Oct 2017'!J3)*('QLD Oct 2017'!P3/100)*'QLD Oct 2017'!AI3,('QLD Oct 2017'!K3-'QLD Oct 2017'!J3)*('QLD Oct 2017'!P3/100)*'QLD Oct 2017'!AI3))</f>
        <v>0</v>
      </c>
      <c r="G9" s="123">
        <f>IF($C$5*'QLD Oct 2017'!AK3/'QLD Oct 2017'!AI3&lt;'QLD Oct 2017'!K3,0,IF($C$5*'QLD Oct 2017'!AK3/'QLD Oct 2017'!AI3&lt;='QLD Oct 2017'!L3,($C$5*'QLD Oct 2017'!AK3/'QLD Oct 2017'!AI3-'QLD Oct 2017'!K3)*('QLD Oct 2017'!Q3/100)*'QLD Oct 2017'!AI3,('QLD Oct 2017'!L3-'QLD Oct 2017'!K3)*('QLD Oct 2017'!Q3/100)*'QLD Oct 2017'!AI3))</f>
        <v>0</v>
      </c>
      <c r="H9" s="124">
        <f>IF($C$5*'QLD Oct 2017'!AK3/'QLD Oct 2017'!AI3&lt;'QLD Oct 2017'!L3,0,IF($C$5*'QLD Oct 2017'!AK3/'QLD Oct 2017'!AI3&lt;='QLD Oct 2017'!M3,($C$5*'QLD Oct 2017'!AK3/'QLD Oct 2017'!AI3-'QLD Oct 2017'!L3)*('QLD Oct 2017'!R3/100)*'QLD Oct 2017'!AI3,('QLD Oct 2017'!M3-'QLD Oct 2017'!L3)*('QLD Oct 2017'!R3/100)*'QLD Oct 2017'!AI3))</f>
        <v>0</v>
      </c>
      <c r="I9" s="124">
        <f>IF($C$5*'QLD Oct 2017'!AK3/'QLD Oct 2017'!AI3&lt;'QLD Oct 2017'!M3,0,IF($C$5*'QLD Oct 2017'!AK3/'QLD Oct 2017'!AI3&lt;='QLD Oct 2017'!N3,($C$5*'QLD Oct 2017'!AK3/'QLD Oct 2017'!AI3-'QLD Oct 2017'!M3)*('QLD Oct 2017'!S3/100)*'QLD Oct 2017'!AI3,('QLD Oct 2017'!N3-'QLD Oct 2017'!M3)*('QLD Oct 2017'!S3/100)*'QLD Oct 2017'!AI3))</f>
        <v>0</v>
      </c>
      <c r="J9" s="123">
        <f>IF(($C$5*'QLD Oct 2017'!AK3/'QLD Oct 2017'!AI3&gt;'QLD Oct 2017'!N3),($C$5*'QLD Oct 2017'!AK3/'QLD Oct 2017'!AI3-'QLD Oct 2017'!N3)*'QLD Oct 2017'!T3/100*'QLD Oct 2017'!AI3,0)</f>
        <v>0</v>
      </c>
      <c r="K9" s="123">
        <f>IF($C$5*'QLD Oct 2017'!AL3/'QLD Oct 2017'!AJ3&gt;='QLD Oct 2017'!J3,('QLD Oct 2017'!J3*'QLD Oct 2017'!U3/100)*'QLD Oct 2017'!AJ3,($C$5*'QLD Oct 2017'!AL3/'QLD Oct 2017'!AJ3*'QLD Oct 2017'!U3/100)*'QLD Oct 2017'!AJ3)</f>
        <v>1398</v>
      </c>
      <c r="L9" s="123">
        <f>IF($C$5*'QLD Oct 2017'!AL3/'QLD Oct 2017'!AJ3&lt;'QLD Oct 2017'!J3,0,IF($C$5*'QLD Oct 2017'!AL3/'QLD Oct 2017'!AJ3&lt;='QLD Oct 2017'!K3,($C$5*'QLD Oct 2017'!AK3/'QLD Oct 2017'!AJ3-'QLD Oct 2017'!J3)*('QLD Oct 2017'!V3/100)*'QLD Oct 2017'!AJ3,('QLD Oct 2017'!K3-'QLD Oct 2017'!J3)*('QLD Oct 2017'!V3/100)*'QLD Oct 2017'!AJ3))</f>
        <v>0</v>
      </c>
      <c r="M9" s="123">
        <f>IF($C$5*'QLD Oct 2017'!AL3/'QLD Oct 2017'!AJ3&lt;'QLD Oct 2017'!K3,0,IF($C$5*'QLD Oct 2017'!AL3/'QLD Oct 2017'!AJ3&lt;='QLD Oct 2017'!L3,($C$5*'QLD Oct 2017'!AL3/'QLD Oct 2017'!AJ3-'QLD Oct 2017'!K3)*('QLD Oct 2017'!W3/100)*'QLD Oct 2017'!AJ3,('QLD Oct 2017'!L3-'QLD Oct 2017'!K3)*('QLD Oct 2017'!W3/100)*'QLD Oct 2017'!AJ3))</f>
        <v>0</v>
      </c>
      <c r="N9" s="123">
        <f>IF($C$5*'QLD Oct 2017'!AL3/'QLD Oct 2017'!AJ3&lt;'QLD Oct 2017'!L3,0,IF($C$5*'QLD Oct 2017'!AL3/'QLD Oct 2017'!AJ3&lt;='QLD Oct 2017'!M3,($C$5*'QLD Oct 2017'!AL3/'QLD Oct 2017'!AJ3-'QLD Oct 2017'!L3)*('QLD Oct 2017'!X3/100)*'QLD Oct 2017'!AJ3,('QLD Oct 2017'!M3-'QLD Oct 2017'!L3)*('QLD Oct 2017'!X3/100)*'QLD Oct 2017'!AJ3))</f>
        <v>0</v>
      </c>
      <c r="O9" s="123">
        <f>IF($C$5*'QLD Oct 2017'!AL3/'QLD Oct 2017'!AJ3&lt;'QLD Oct 2017'!M3,0,IF($C$5*'QLD Oct 2017'!AL3/'QLD Oct 2017'!AJ3&lt;='QLD Oct 2017'!N3,($C$5*'QLD Oct 2017'!AL3/'QLD Oct 2017'!AJ3-'QLD Oct 2017'!M3)*('QLD Oct 2017'!Y3/100)*'QLD Oct 2017'!AJ3,('QLD Oct 2017'!N3-'QLD Oct 2017'!M3)*('QLD Oct 2017'!Y3/100)*'QLD Oct 2017'!AJ3))</f>
        <v>0</v>
      </c>
      <c r="P9" s="123">
        <f>IF(($C$5*'QLD Oct 2017'!AL3/'QLD Oct 2017'!AJ3&gt;'QLD Oct 2017'!N3),($C$5*'QLD Oct 2017'!AL3/'QLD Oct 2017'!AJ3-'QLD Oct 2017'!N3)*'QLD Oct 2017'!Z3/100*'QLD Oct 2017'!AJ3,0)</f>
        <v>0</v>
      </c>
      <c r="Q9" s="126">
        <f t="shared" ref="Q9:Q13" si="0">SUM(D9:P9)</f>
        <v>3182.681</v>
      </c>
      <c r="R9" s="127">
        <f>'QLD Oct 2017'!AM3</f>
        <v>0</v>
      </c>
      <c r="S9" s="127">
        <f>'QLD Oct 2017'!AN3</f>
        <v>8</v>
      </c>
      <c r="T9" s="127">
        <f>'QLD Oct 2017'!AO3</f>
        <v>0</v>
      </c>
      <c r="U9" s="127">
        <f>'QLD Oct 2017'!AP3</f>
        <v>0</v>
      </c>
      <c r="V9" s="126">
        <f t="shared" ref="V9:V13" si="1">(Q9-(Q9-D9)*S9/100)</f>
        <v>2959.0010000000002</v>
      </c>
      <c r="W9" s="126">
        <f t="shared" ref="W9:W13" si="2">V9</f>
        <v>2959.0010000000002</v>
      </c>
      <c r="X9" s="126">
        <f t="shared" ref="X9:Y13" si="3">V9*1.1</f>
        <v>3254.9011000000005</v>
      </c>
      <c r="Y9" s="126">
        <f t="shared" si="3"/>
        <v>3254.9011000000005</v>
      </c>
      <c r="Z9" s="128">
        <f>'QLD Oct 2017'!AW3</f>
        <v>12</v>
      </c>
      <c r="AA9" s="129" t="str">
        <f>'QLD Oct 2017'!AX3</f>
        <v>y</v>
      </c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</row>
    <row r="10" spans="1:142" ht="20" customHeight="1" thickTop="1" x14ac:dyDescent="0.2">
      <c r="A10" s="356" t="str">
        <f>'QLD Oct 2017'!D4</f>
        <v>Envestra Brisbane North</v>
      </c>
      <c r="B10" s="114" t="str">
        <f>'QLD Oct 2017'!F4</f>
        <v>AGL</v>
      </c>
      <c r="C10" s="114" t="str">
        <f>'QLD Oct 2017'!G4</f>
        <v>Savers</v>
      </c>
      <c r="D10" s="115">
        <f>365*'QLD Oct 2017'!H4/100</f>
        <v>262.8</v>
      </c>
      <c r="E10" s="116">
        <f>($C$5*'QLD Oct 2017'!O4/100)/2</f>
        <v>1850</v>
      </c>
      <c r="F10" s="117">
        <v>0</v>
      </c>
      <c r="G10" s="115">
        <v>0</v>
      </c>
      <c r="H10" s="116">
        <v>0</v>
      </c>
      <c r="I10" s="116">
        <v>0</v>
      </c>
      <c r="J10" s="115">
        <v>0</v>
      </c>
      <c r="K10" s="115">
        <f>($C$5*'QLD Oct 2017'!O4/100)/2</f>
        <v>1850</v>
      </c>
      <c r="L10" s="117">
        <v>0</v>
      </c>
      <c r="M10" s="115">
        <v>0</v>
      </c>
      <c r="N10" s="116">
        <v>0</v>
      </c>
      <c r="O10" s="116">
        <v>0</v>
      </c>
      <c r="P10" s="115">
        <v>0</v>
      </c>
      <c r="Q10" s="118">
        <f t="shared" si="0"/>
        <v>3962.8</v>
      </c>
      <c r="R10" s="119">
        <f>'QLD Oct 2017'!AM4</f>
        <v>0</v>
      </c>
      <c r="S10" s="119">
        <f>'QLD Oct 2017'!AN4</f>
        <v>6</v>
      </c>
      <c r="T10" s="119">
        <f>'QLD Oct 2017'!AO4</f>
        <v>0</v>
      </c>
      <c r="U10" s="119">
        <f>'QLD Oct 2017'!AP4</f>
        <v>0</v>
      </c>
      <c r="V10" s="118">
        <f t="shared" si="1"/>
        <v>3740.8</v>
      </c>
      <c r="W10" s="118">
        <f t="shared" si="2"/>
        <v>3740.8</v>
      </c>
      <c r="X10" s="118">
        <f t="shared" si="3"/>
        <v>4114.88</v>
      </c>
      <c r="Y10" s="118">
        <f t="shared" si="3"/>
        <v>4114.88</v>
      </c>
      <c r="Z10" s="120">
        <f>'QLD Oct 2017'!AW4</f>
        <v>0</v>
      </c>
      <c r="AA10" s="121" t="str">
        <f>'QLD Oct 2017'!AX4</f>
        <v>n</v>
      </c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</row>
    <row r="11" spans="1:142" s="87" customFormat="1" ht="20" customHeight="1" thickBot="1" x14ac:dyDescent="0.25">
      <c r="A11" s="353"/>
      <c r="B11" s="122" t="str">
        <f>'QLD Oct 2017'!F5</f>
        <v>Origin Energy</v>
      </c>
      <c r="C11" s="122" t="str">
        <f>'QLD Oct 2017'!G5</f>
        <v>Saver</v>
      </c>
      <c r="D11" s="123">
        <f>365*'QLD Oct 2017'!H5/100</f>
        <v>236.92149999999998</v>
      </c>
      <c r="E11" s="124">
        <f>IF($C$5*'QLD Oct 2017'!AK5/'QLD Oct 2017'!AI5&gt;='QLD Oct 2017'!J5,('QLD Oct 2017'!J5*'QLD Oct 2017'!O5/100)*'QLD Oct 2017'!AI5,($C$5*'QLD Oct 2017'!AK5/'QLD Oct 2017'!AI5*'QLD Oct 2017'!O5/100)*'QLD Oct 2017'!AI5)</f>
        <v>1380.96</v>
      </c>
      <c r="F11" s="125">
        <f>IF($C$5*'QLD Oct 2017'!AK5/'QLD Oct 2017'!AI5&lt;'QLD Oct 2017'!J5,0,IF($C$5*'QLD Oct 2017'!AK5/'QLD Oct 2017'!AI5&lt;='QLD Oct 2017'!K5,($C$5*'QLD Oct 2017'!AK5/'QLD Oct 2017'!AI5-'QLD Oct 2017'!J5)*('QLD Oct 2017'!P5/100)*'QLD Oct 2017'!AI5,('QLD Oct 2017'!K5-'QLD Oct 2017'!J5)*('QLD Oct 2017'!P5/100)*'QLD Oct 2017'!AI5))</f>
        <v>495.18000000000006</v>
      </c>
      <c r="G11" s="123">
        <f>IF($C$5*'QLD Oct 2017'!AK5/'QLD Oct 2017'!AI5&lt;'QLD Oct 2017'!K5,0,IF($C$5*'QLD Oct 2017'!AK5/'QLD Oct 2017'!AI5&lt;='QLD Oct 2017'!L5,($C$5*'QLD Oct 2017'!AK5/'QLD Oct 2017'!AI5-'QLD Oct 2017'!K5)*('QLD Oct 2017'!Q5/100)*'QLD Oct 2017'!AI5,('QLD Oct 2017'!L5-'QLD Oct 2017'!K5)*('QLD Oct 2017'!Q5/100)*'QLD Oct 2017'!AI5))</f>
        <v>0</v>
      </c>
      <c r="H11" s="124">
        <f>IF($C$5*'QLD Oct 2017'!AK5/'QLD Oct 2017'!AI5&lt;'QLD Oct 2017'!L5,0,IF($C$5*'QLD Oct 2017'!AK5/'QLD Oct 2017'!AI5&lt;='QLD Oct 2017'!M5,($C$5*'QLD Oct 2017'!AK5/'QLD Oct 2017'!AI5-'QLD Oct 2017'!L5)*('QLD Oct 2017'!R5/100)*'QLD Oct 2017'!AI5,('QLD Oct 2017'!M5-'QLD Oct 2017'!L5)*('QLD Oct 2017'!R5/100)*'QLD Oct 2017'!AI5))</f>
        <v>0</v>
      </c>
      <c r="I11" s="124">
        <f>IF($C$5*'QLD Oct 2017'!AK5/'QLD Oct 2017'!AI5&lt;'QLD Oct 2017'!M5,0,IF($C$5*'QLD Oct 2017'!AK5/'QLD Oct 2017'!AI5&lt;='QLD Oct 2017'!N5,($C$5*'QLD Oct 2017'!AK5/'QLD Oct 2017'!AI5-'QLD Oct 2017'!M5)*('QLD Oct 2017'!S5/100)*'QLD Oct 2017'!AI5,('QLD Oct 2017'!N5-'QLD Oct 2017'!M5)*('QLD Oct 2017'!S5/100)*'QLD Oct 2017'!AI5))</f>
        <v>0</v>
      </c>
      <c r="J11" s="123">
        <f>IF(($C$5*'QLD Oct 2017'!AK5/'QLD Oct 2017'!AI5&gt;'QLD Oct 2017'!N5),($C$5*'QLD Oct 2017'!AK5/'QLD Oct 2017'!AI5-'QLD Oct 2017'!N5)*'QLD Oct 2017'!T5/100*'QLD Oct 2017'!AI5,0)</f>
        <v>0</v>
      </c>
      <c r="K11" s="123">
        <f>IF($C$5*'QLD Oct 2017'!AL5/'QLD Oct 2017'!AJ5&gt;='QLD Oct 2017'!J5,('QLD Oct 2017'!J5*'QLD Oct 2017'!U5/100)*'QLD Oct 2017'!AJ5,($C$5*'QLD Oct 2017'!AL5/'QLD Oct 2017'!AJ5*'QLD Oct 2017'!U5/100)*'QLD Oct 2017'!AJ5)</f>
        <v>1380.96</v>
      </c>
      <c r="L11" s="123">
        <f>IF($C$5*'QLD Oct 2017'!AL5/'QLD Oct 2017'!AJ5&lt;'QLD Oct 2017'!J5,0,IF($C$5*'QLD Oct 2017'!AL5/'QLD Oct 2017'!AJ5&lt;='QLD Oct 2017'!K5,($C$5*'QLD Oct 2017'!AK5/'QLD Oct 2017'!AJ5-'QLD Oct 2017'!J5)*('QLD Oct 2017'!V5/100)*'QLD Oct 2017'!AJ5,('QLD Oct 2017'!K5-'QLD Oct 2017'!J5)*('QLD Oct 2017'!V5/100)*'QLD Oct 2017'!AJ5))</f>
        <v>495.18000000000006</v>
      </c>
      <c r="M11" s="123">
        <f>IF($C$5*'QLD Oct 2017'!AL5/'QLD Oct 2017'!AJ5&lt;'QLD Oct 2017'!K5,0,IF($C$5*'QLD Oct 2017'!AL5/'QLD Oct 2017'!AJ5&lt;='QLD Oct 2017'!L5,($C$5*'QLD Oct 2017'!AL5/'QLD Oct 2017'!AJ5-'QLD Oct 2017'!K5)*('QLD Oct 2017'!W5/100)*'QLD Oct 2017'!AJ5,('QLD Oct 2017'!L5-'QLD Oct 2017'!K5)*('QLD Oct 2017'!W5/100)*'QLD Oct 2017'!AJ5))</f>
        <v>0</v>
      </c>
      <c r="N11" s="123">
        <f>IF($C$5*'QLD Oct 2017'!AL5/'QLD Oct 2017'!AJ5&lt;'QLD Oct 2017'!L5,0,IF($C$5*'QLD Oct 2017'!AL5/'QLD Oct 2017'!AJ5&lt;='QLD Oct 2017'!M5,($C$5*'QLD Oct 2017'!AL5/'QLD Oct 2017'!AJ5-'QLD Oct 2017'!L5)*('QLD Oct 2017'!X5/100)*'QLD Oct 2017'!AJ5,('QLD Oct 2017'!M5-'QLD Oct 2017'!L5)*('QLD Oct 2017'!X5/100)*'QLD Oct 2017'!AJ5))</f>
        <v>0</v>
      </c>
      <c r="O11" s="123">
        <f>IF($C$5*'QLD Oct 2017'!AL5/'QLD Oct 2017'!AJ5&lt;'QLD Oct 2017'!M5,0,IF($C$5*'QLD Oct 2017'!AL5/'QLD Oct 2017'!AJ5&lt;='QLD Oct 2017'!N5,($C$5*'QLD Oct 2017'!AL5/'QLD Oct 2017'!AJ5-'QLD Oct 2017'!M5)*('QLD Oct 2017'!Y5/100)*'QLD Oct 2017'!AJ5,('QLD Oct 2017'!N5-'QLD Oct 2017'!M5)*('QLD Oct 2017'!Y5/100)*'QLD Oct 2017'!AJ5))</f>
        <v>0</v>
      </c>
      <c r="P11" s="123">
        <f>IF(($C$5*'QLD Oct 2017'!AL5/'QLD Oct 2017'!AJ5&gt;'QLD Oct 2017'!N5),($C$5*'QLD Oct 2017'!AL5/'QLD Oct 2017'!AJ5-'QLD Oct 2017'!N5)*'QLD Oct 2017'!Z5/100*'QLD Oct 2017'!AJ5,0)</f>
        <v>0</v>
      </c>
      <c r="Q11" s="126">
        <f t="shared" si="0"/>
        <v>3989.2015000000001</v>
      </c>
      <c r="R11" s="127">
        <f>'QLD Oct 2017'!AM5</f>
        <v>0</v>
      </c>
      <c r="S11" s="127">
        <f>'QLD Oct 2017'!AN5</f>
        <v>8</v>
      </c>
      <c r="T11" s="127">
        <f>'QLD Oct 2017'!AO5</f>
        <v>0</v>
      </c>
      <c r="U11" s="127">
        <f>'QLD Oct 2017'!AP5</f>
        <v>0</v>
      </c>
      <c r="V11" s="126">
        <f t="shared" si="1"/>
        <v>3689.0191</v>
      </c>
      <c r="W11" s="126">
        <f t="shared" si="2"/>
        <v>3689.0191</v>
      </c>
      <c r="X11" s="126">
        <f t="shared" si="3"/>
        <v>4057.9210100000005</v>
      </c>
      <c r="Y11" s="126">
        <f t="shared" si="3"/>
        <v>4057.9210100000005</v>
      </c>
      <c r="Z11" s="128">
        <f>'QLD Oct 2017'!AW5</f>
        <v>12</v>
      </c>
      <c r="AA11" s="129" t="str">
        <f>'QLD Oct 2017'!AX5</f>
        <v>y</v>
      </c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</row>
    <row r="12" spans="1:142" ht="20" customHeight="1" thickTop="1" thickBot="1" x14ac:dyDescent="0.25">
      <c r="A12" s="146" t="str">
        <f>'QLD Oct 2017'!D6</f>
        <v>Envestra Northern</v>
      </c>
      <c r="B12" s="130" t="str">
        <f>'QLD Oct 2017'!F6</f>
        <v>Origin Energy</v>
      </c>
      <c r="C12" s="130" t="str">
        <f>'QLD Oct 2017'!G6</f>
        <v>Saver</v>
      </c>
      <c r="D12" s="131">
        <f>365*'QLD Oct 2017'!H6/100</f>
        <v>231.04499999999999</v>
      </c>
      <c r="E12" s="132">
        <f>IF($C$5*'QLD Oct 2017'!AK6/'QLD Oct 2017'!AI6&gt;='QLD Oct 2017'!J6,('QLD Oct 2017'!J6*'QLD Oct 2017'!O6/100)*'QLD Oct 2017'!AI6,($C$5*'QLD Oct 2017'!AK6/'QLD Oct 2017'!AI6*'QLD Oct 2017'!O6/100)*'QLD Oct 2017'!AI6)</f>
        <v>1456.92</v>
      </c>
      <c r="F12" s="133">
        <f>IF($C$5*'QLD Oct 2017'!AK6/'QLD Oct 2017'!AI6&lt;'QLD Oct 2017'!J6,0,IF($C$5*'QLD Oct 2017'!AK6/'QLD Oct 2017'!AI6&lt;='QLD Oct 2017'!K6,($C$5*'QLD Oct 2017'!AK6/'QLD Oct 2017'!AI6-'QLD Oct 2017'!J6)*('QLD Oct 2017'!P6/100)*'QLD Oct 2017'!AI6,('QLD Oct 2017'!K6-'QLD Oct 2017'!J6)*('QLD Oct 2017'!P6/100)*'QLD Oct 2017'!AI6))</f>
        <v>530.46000000000015</v>
      </c>
      <c r="G12" s="131">
        <f>IF($C$5*'QLD Oct 2017'!AK6/'QLD Oct 2017'!AI6&lt;'QLD Oct 2017'!K6,0,IF($C$5*'QLD Oct 2017'!AK6/'QLD Oct 2017'!AI6&lt;='QLD Oct 2017'!L6,($C$5*'QLD Oct 2017'!AK6/'QLD Oct 2017'!AI6-'QLD Oct 2017'!K6)*('QLD Oct 2017'!Q6/100)*'QLD Oct 2017'!AI6,('QLD Oct 2017'!L6-'QLD Oct 2017'!K6)*('QLD Oct 2017'!Q6/100)*'QLD Oct 2017'!AI6))</f>
        <v>0</v>
      </c>
      <c r="H12" s="132">
        <f>IF($C$5*'QLD Oct 2017'!AK6/'QLD Oct 2017'!AI6&lt;'QLD Oct 2017'!L6,0,IF($C$5*'QLD Oct 2017'!AK6/'QLD Oct 2017'!AI6&lt;='QLD Oct 2017'!M6,($C$5*'QLD Oct 2017'!AK6/'QLD Oct 2017'!AI6-'QLD Oct 2017'!L6)*('QLD Oct 2017'!R6/100)*'QLD Oct 2017'!AI6,('QLD Oct 2017'!M6-'QLD Oct 2017'!L6)*('QLD Oct 2017'!R6/100)*'QLD Oct 2017'!AI6))</f>
        <v>0</v>
      </c>
      <c r="I12" s="132">
        <f>IF($C$5*'QLD Oct 2017'!AK6/'QLD Oct 2017'!AI6&lt;'QLD Oct 2017'!M6,0,IF($C$5*'QLD Oct 2017'!AK6/'QLD Oct 2017'!AI6&lt;='QLD Oct 2017'!N6,($C$5*'QLD Oct 2017'!AK6/'QLD Oct 2017'!AI6-'QLD Oct 2017'!M6)*('QLD Oct 2017'!S6/100)*'QLD Oct 2017'!AI6,('QLD Oct 2017'!N6-'QLD Oct 2017'!M6)*('QLD Oct 2017'!S6/100)*'QLD Oct 2017'!AI6))</f>
        <v>0</v>
      </c>
      <c r="J12" s="131">
        <f>IF(($C$5*'QLD Oct 2017'!AK6/'QLD Oct 2017'!AI6&gt;'QLD Oct 2017'!N6),($C$5*'QLD Oct 2017'!AK6/'QLD Oct 2017'!AI6-'QLD Oct 2017'!N6)*'QLD Oct 2017'!T6/100*'QLD Oct 2017'!AI6,0)</f>
        <v>0</v>
      </c>
      <c r="K12" s="131">
        <f>IF($C$5*'QLD Oct 2017'!AL6/'QLD Oct 2017'!AJ6&gt;='QLD Oct 2017'!J6,('QLD Oct 2017'!J6*'QLD Oct 2017'!U6/100)*'QLD Oct 2017'!AJ6,($C$5*'QLD Oct 2017'!AL6/'QLD Oct 2017'!AJ6*'QLD Oct 2017'!U6/100)*'QLD Oct 2017'!AJ6)</f>
        <v>1456.92</v>
      </c>
      <c r="L12" s="131">
        <f>IF($C$5*'QLD Oct 2017'!AL6/'QLD Oct 2017'!AJ6&lt;'QLD Oct 2017'!J6,0,IF($C$5*'QLD Oct 2017'!AL6/'QLD Oct 2017'!AJ6&lt;='QLD Oct 2017'!K6,($C$5*'QLD Oct 2017'!AK6/'QLD Oct 2017'!AJ6-'QLD Oct 2017'!J6)*('QLD Oct 2017'!V6/100)*'QLD Oct 2017'!AJ6,('QLD Oct 2017'!K6-'QLD Oct 2017'!J6)*('QLD Oct 2017'!V6/100)*'QLD Oct 2017'!AJ6))</f>
        <v>530.46000000000015</v>
      </c>
      <c r="M12" s="131">
        <f>IF($C$5*'QLD Oct 2017'!AL6/'QLD Oct 2017'!AJ6&lt;'QLD Oct 2017'!K6,0,IF($C$5*'QLD Oct 2017'!AL6/'QLD Oct 2017'!AJ6&lt;='QLD Oct 2017'!L6,($C$5*'QLD Oct 2017'!AL6/'QLD Oct 2017'!AJ6-'QLD Oct 2017'!K6)*('QLD Oct 2017'!W6/100)*'QLD Oct 2017'!AJ6,('QLD Oct 2017'!L6-'QLD Oct 2017'!K6)*('QLD Oct 2017'!W6/100)*'QLD Oct 2017'!AJ6))</f>
        <v>0</v>
      </c>
      <c r="N12" s="131">
        <f>IF($C$5*'QLD Oct 2017'!AL6/'QLD Oct 2017'!AJ6&lt;'QLD Oct 2017'!L6,0,IF($C$5*'QLD Oct 2017'!AL6/'QLD Oct 2017'!AJ6&lt;='QLD Oct 2017'!M6,($C$5*'QLD Oct 2017'!AL6/'QLD Oct 2017'!AJ6-'QLD Oct 2017'!L6)*('QLD Oct 2017'!X6/100)*'QLD Oct 2017'!AJ6,('QLD Oct 2017'!M6-'QLD Oct 2017'!L6)*('QLD Oct 2017'!X6/100)*'QLD Oct 2017'!AJ6))</f>
        <v>0</v>
      </c>
      <c r="O12" s="131">
        <f>IF($C$5*'QLD Oct 2017'!AL6/'QLD Oct 2017'!AJ6&lt;'QLD Oct 2017'!M6,0,IF($C$5*'QLD Oct 2017'!AL6/'QLD Oct 2017'!AJ6&lt;='QLD Oct 2017'!N6,($C$5*'QLD Oct 2017'!AL6/'QLD Oct 2017'!AJ6-'QLD Oct 2017'!M6)*('QLD Oct 2017'!Y6/100)*'QLD Oct 2017'!AJ6,('QLD Oct 2017'!N6-'QLD Oct 2017'!M6)*('QLD Oct 2017'!Y6/100)*'QLD Oct 2017'!AJ6))</f>
        <v>0</v>
      </c>
      <c r="P12" s="131">
        <f>IF(($C$5*'QLD Oct 2017'!AL6/'QLD Oct 2017'!AJ6&gt;'QLD Oct 2017'!N6),($C$5*'QLD Oct 2017'!AL6/'QLD Oct 2017'!AJ6-'QLD Oct 2017'!N6)*'QLD Oct 2017'!Z6/100*'QLD Oct 2017'!AJ6,0)</f>
        <v>0</v>
      </c>
      <c r="Q12" s="134">
        <f t="shared" si="0"/>
        <v>4205.8050000000003</v>
      </c>
      <c r="R12" s="135">
        <f>'QLD Oct 2017'!AM6</f>
        <v>0</v>
      </c>
      <c r="S12" s="135">
        <f>'QLD Oct 2017'!AN6</f>
        <v>8</v>
      </c>
      <c r="T12" s="135">
        <f>'QLD Oct 2017'!AO6</f>
        <v>0</v>
      </c>
      <c r="U12" s="135">
        <f>'QLD Oct 2017'!AP6</f>
        <v>0</v>
      </c>
      <c r="V12" s="134">
        <f t="shared" si="1"/>
        <v>3887.8242</v>
      </c>
      <c r="W12" s="134">
        <f t="shared" si="2"/>
        <v>3887.8242</v>
      </c>
      <c r="X12" s="134">
        <f t="shared" si="3"/>
        <v>4276.6066200000005</v>
      </c>
      <c r="Y12" s="134">
        <f t="shared" si="3"/>
        <v>4276.6066200000005</v>
      </c>
      <c r="Z12" s="136">
        <f>'QLD Oct 2017'!AW6</f>
        <v>12</v>
      </c>
      <c r="AA12" s="137" t="str">
        <f>'QLD Oct 2017'!AX6</f>
        <v>y</v>
      </c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</row>
    <row r="13" spans="1:142" s="87" customFormat="1" ht="20" customHeight="1" thickTop="1" thickBot="1" x14ac:dyDescent="0.25">
      <c r="A13" s="147" t="str">
        <f>'QLD Oct 2017'!D7</f>
        <v>Envestra Wide Bay</v>
      </c>
      <c r="B13" s="138" t="str">
        <f>'QLD Oct 2017'!F7</f>
        <v>Origin Energy</v>
      </c>
      <c r="C13" s="138" t="str">
        <f>'QLD Oct 2017'!G7</f>
        <v>Saver</v>
      </c>
      <c r="D13" s="139">
        <f>365*'QLD Oct 2017'!H7/100</f>
        <v>211.00650000000002</v>
      </c>
      <c r="E13" s="140">
        <f>IF($C$5*'QLD Oct 2017'!AK7/'QLD Oct 2017'!AI7&gt;='QLD Oct 2017'!J7,('QLD Oct 2017'!J7*'QLD Oct 2017'!O7/100)*'QLD Oct 2017'!AI7,($C$5*'QLD Oct 2017'!AK7/'QLD Oct 2017'!AI7*'QLD Oct 2017'!O7/100)*'QLD Oct 2017'!AI7)</f>
        <v>1196.6399999999999</v>
      </c>
      <c r="F13" s="141">
        <f>IF($C$5*'QLD Oct 2017'!AK7/'QLD Oct 2017'!AI7&lt;'QLD Oct 2017'!J7,0,IF($C$5*'QLD Oct 2017'!AK7/'QLD Oct 2017'!AI7&lt;='QLD Oct 2017'!K7,($C$5*'QLD Oct 2017'!AK7/'QLD Oct 2017'!AI7-'QLD Oct 2017'!J7)*('QLD Oct 2017'!P7/100)*'QLD Oct 2017'!AI7,('QLD Oct 2017'!K7-'QLD Oct 2017'!J7)*('QLD Oct 2017'!P7/100)*'QLD Oct 2017'!AI7))</f>
        <v>0</v>
      </c>
      <c r="G13" s="139">
        <f>IF($C$5*'QLD Oct 2017'!AK7/'QLD Oct 2017'!AI7&lt;'QLD Oct 2017'!K7,0,IF($C$5*'QLD Oct 2017'!AK7/'QLD Oct 2017'!AI7&lt;='QLD Oct 2017'!L7,($C$5*'QLD Oct 2017'!AK7/'QLD Oct 2017'!AI7-'QLD Oct 2017'!K7)*('QLD Oct 2017'!Q7/100)*'QLD Oct 2017'!AI7,('QLD Oct 2017'!L7-'QLD Oct 2017'!K7)*('QLD Oct 2017'!Q7/100)*'QLD Oct 2017'!AI7))</f>
        <v>0</v>
      </c>
      <c r="H13" s="140">
        <f>IF($C$5*'QLD Oct 2017'!AK7/'QLD Oct 2017'!AI7&lt;'QLD Oct 2017'!L7,0,IF($C$5*'QLD Oct 2017'!AK7/'QLD Oct 2017'!AI7&lt;='QLD Oct 2017'!M7,($C$5*'QLD Oct 2017'!AK7/'QLD Oct 2017'!AI7-'QLD Oct 2017'!L7)*('QLD Oct 2017'!R7/100)*'QLD Oct 2017'!AI7,('QLD Oct 2017'!M7-'QLD Oct 2017'!L7)*('QLD Oct 2017'!R7/100)*'QLD Oct 2017'!AI7))</f>
        <v>0</v>
      </c>
      <c r="I13" s="140">
        <f>IF($C$5*'QLD Oct 2017'!AK7/'QLD Oct 2017'!AI7&lt;'QLD Oct 2017'!M7,0,IF($C$5*'QLD Oct 2017'!AK7/'QLD Oct 2017'!AI7&lt;='QLD Oct 2017'!N7,($C$5*'QLD Oct 2017'!AK7/'QLD Oct 2017'!AI7-'QLD Oct 2017'!M7)*('QLD Oct 2017'!S7/100)*'QLD Oct 2017'!AI7,('QLD Oct 2017'!N7-'QLD Oct 2017'!M7)*('QLD Oct 2017'!S7/100)*'QLD Oct 2017'!AI7))</f>
        <v>0</v>
      </c>
      <c r="J13" s="139">
        <f>IF(($C$5*'QLD Oct 2017'!AK7/'QLD Oct 2017'!AI7&gt;'QLD Oct 2017'!N7),($C$5*'QLD Oct 2017'!AK7/'QLD Oct 2017'!AI7-'QLD Oct 2017'!N7)*'QLD Oct 2017'!T7/100*'QLD Oct 2017'!AI7,0)</f>
        <v>454.16000000000014</v>
      </c>
      <c r="K13" s="139">
        <f>IF($C$5*'QLD Oct 2017'!AL7/'QLD Oct 2017'!AJ7&gt;='QLD Oct 2017'!J7,('QLD Oct 2017'!J7*'QLD Oct 2017'!U7/100)*'QLD Oct 2017'!AJ7,($C$5*'QLD Oct 2017'!AL7/'QLD Oct 2017'!AJ7*'QLD Oct 2017'!U7/100)*'QLD Oct 2017'!AJ7)</f>
        <v>1196.6399999999999</v>
      </c>
      <c r="L13" s="139">
        <f>IF($C$5*'QLD Oct 2017'!AL7/'QLD Oct 2017'!AJ7&lt;'QLD Oct 2017'!J7,0,IF($C$5*'QLD Oct 2017'!AL7/'QLD Oct 2017'!AJ7&lt;='QLD Oct 2017'!K7,($C$5*'QLD Oct 2017'!AK7/'QLD Oct 2017'!AJ7-'QLD Oct 2017'!J7)*('QLD Oct 2017'!V7/100)*'QLD Oct 2017'!AJ7,('QLD Oct 2017'!K7-'QLD Oct 2017'!J7)*('QLD Oct 2017'!V7/100)*'QLD Oct 2017'!AJ7))</f>
        <v>0</v>
      </c>
      <c r="M13" s="139">
        <f>IF($C$5*'QLD Oct 2017'!AL7/'QLD Oct 2017'!AJ7&lt;'QLD Oct 2017'!K7,0,IF($C$5*'QLD Oct 2017'!AL7/'QLD Oct 2017'!AJ7&lt;='QLD Oct 2017'!L7,($C$5*'QLD Oct 2017'!AL7/'QLD Oct 2017'!AJ7-'QLD Oct 2017'!K7)*('QLD Oct 2017'!W7/100)*'QLD Oct 2017'!AJ7,('QLD Oct 2017'!L7-'QLD Oct 2017'!K7)*('QLD Oct 2017'!W7/100)*'QLD Oct 2017'!AJ7))</f>
        <v>0</v>
      </c>
      <c r="N13" s="139">
        <f>IF($C$5*'QLD Oct 2017'!AL7/'QLD Oct 2017'!AJ7&lt;'QLD Oct 2017'!L7,0,IF($C$5*'QLD Oct 2017'!AL7/'QLD Oct 2017'!AJ7&lt;='QLD Oct 2017'!M7,($C$5*'QLD Oct 2017'!AL7/'QLD Oct 2017'!AJ7-'QLD Oct 2017'!L7)*('QLD Oct 2017'!X7/100)*'QLD Oct 2017'!AJ7,('QLD Oct 2017'!M7-'QLD Oct 2017'!L7)*('QLD Oct 2017'!X7/100)*'QLD Oct 2017'!AJ7))</f>
        <v>0</v>
      </c>
      <c r="O13" s="139">
        <f>IF($C$5*'QLD Oct 2017'!AL7/'QLD Oct 2017'!AJ7&lt;'QLD Oct 2017'!M7,0,IF($C$5*'QLD Oct 2017'!AL7/'QLD Oct 2017'!AJ7&lt;='QLD Oct 2017'!N7,($C$5*'QLD Oct 2017'!AL7/'QLD Oct 2017'!AJ7-'QLD Oct 2017'!M7)*('QLD Oct 2017'!Y7/100)*'QLD Oct 2017'!AJ7,('QLD Oct 2017'!N7-'QLD Oct 2017'!M7)*('QLD Oct 2017'!Y7/100)*'QLD Oct 2017'!AJ7))</f>
        <v>0</v>
      </c>
      <c r="P13" s="139">
        <f>IF(($C$5*'QLD Oct 2017'!AL7/'QLD Oct 2017'!AJ7&gt;'QLD Oct 2017'!N7),($C$5*'QLD Oct 2017'!AL7/'QLD Oct 2017'!AJ7-'QLD Oct 2017'!N7)*'QLD Oct 2017'!Z7/100*'QLD Oct 2017'!AJ7,0)</f>
        <v>454.16000000000014</v>
      </c>
      <c r="Q13" s="142">
        <f t="shared" si="0"/>
        <v>3512.6065000000003</v>
      </c>
      <c r="R13" s="143">
        <f>'QLD Oct 2017'!AM7</f>
        <v>0</v>
      </c>
      <c r="S13" s="143">
        <f>'QLD Oct 2017'!AN7</f>
        <v>8</v>
      </c>
      <c r="T13" s="143">
        <f>'QLD Oct 2017'!AO7</f>
        <v>0</v>
      </c>
      <c r="U13" s="143">
        <f>'QLD Oct 2017'!AP7</f>
        <v>0</v>
      </c>
      <c r="V13" s="142">
        <f t="shared" si="1"/>
        <v>3248.4785000000002</v>
      </c>
      <c r="W13" s="142">
        <f t="shared" si="2"/>
        <v>3248.4785000000002</v>
      </c>
      <c r="X13" s="142">
        <f t="shared" si="3"/>
        <v>3573.3263500000003</v>
      </c>
      <c r="Y13" s="142">
        <f t="shared" si="3"/>
        <v>3573.3263500000003</v>
      </c>
      <c r="Z13" s="144">
        <f>'QLD Oct 2017'!AW7</f>
        <v>12</v>
      </c>
      <c r="AA13" s="145" t="str">
        <f>'QLD Oct 2017'!AX7</f>
        <v>y</v>
      </c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</row>
    <row r="14" spans="1:142" s="87" customFormat="1" x14ac:dyDescent="0.2">
      <c r="A14" s="91"/>
      <c r="B14" s="90"/>
      <c r="C14" s="90"/>
    </row>
    <row r="15" spans="1:142" s="87" customFormat="1" x14ac:dyDescent="0.2"/>
    <row r="16" spans="1:142" s="87" customFormat="1" x14ac:dyDescent="0.2"/>
    <row r="17" s="87" customFormat="1" x14ac:dyDescent="0.2"/>
    <row r="18" s="87" customFormat="1" x14ac:dyDescent="0.2"/>
    <row r="19" s="87" customFormat="1" x14ac:dyDescent="0.2"/>
    <row r="20" s="87" customFormat="1" x14ac:dyDescent="0.2"/>
    <row r="21" s="87" customFormat="1" x14ac:dyDescent="0.2"/>
    <row r="22" s="87" customFormat="1" x14ac:dyDescent="0.2"/>
    <row r="23" s="87" customFormat="1" x14ac:dyDescent="0.2"/>
    <row r="24" s="87" customFormat="1" x14ac:dyDescent="0.2"/>
    <row r="25" s="87" customFormat="1" x14ac:dyDescent="0.2"/>
    <row r="26" s="87" customFormat="1" x14ac:dyDescent="0.2"/>
    <row r="27" s="87" customFormat="1" x14ac:dyDescent="0.2"/>
    <row r="28" s="87" customFormat="1" x14ac:dyDescent="0.2"/>
    <row r="29" s="87" customFormat="1" x14ac:dyDescent="0.2"/>
    <row r="30" s="87" customFormat="1" x14ac:dyDescent="0.2"/>
    <row r="31" s="87" customFormat="1" x14ac:dyDescent="0.2"/>
    <row r="32" s="87" customFormat="1" x14ac:dyDescent="0.2"/>
    <row r="33" s="87" customFormat="1" x14ac:dyDescent="0.2"/>
    <row r="34" s="87" customFormat="1" x14ac:dyDescent="0.2"/>
    <row r="35" s="87" customFormat="1" x14ac:dyDescent="0.2"/>
    <row r="36" s="87" customFormat="1" x14ac:dyDescent="0.2"/>
    <row r="37" s="87" customFormat="1" x14ac:dyDescent="0.2"/>
    <row r="38" s="87" customFormat="1" x14ac:dyDescent="0.2"/>
    <row r="39" s="87" customFormat="1" x14ac:dyDescent="0.2"/>
    <row r="40" s="87" customFormat="1" x14ac:dyDescent="0.2"/>
    <row r="41" s="87" customFormat="1" x14ac:dyDescent="0.2"/>
    <row r="42" s="87" customFormat="1" x14ac:dyDescent="0.2"/>
    <row r="43" s="87" customFormat="1" x14ac:dyDescent="0.2"/>
    <row r="44" s="87" customFormat="1" x14ac:dyDescent="0.2"/>
    <row r="45" s="87" customFormat="1" x14ac:dyDescent="0.2"/>
    <row r="46" s="87" customFormat="1" x14ac:dyDescent="0.2"/>
    <row r="47" s="87" customFormat="1" x14ac:dyDescent="0.2"/>
    <row r="48" s="87" customFormat="1" x14ac:dyDescent="0.2"/>
    <row r="49" s="87" customFormat="1" x14ac:dyDescent="0.2"/>
    <row r="50" s="87" customFormat="1" x14ac:dyDescent="0.2"/>
    <row r="51" s="87" customFormat="1" x14ac:dyDescent="0.2"/>
    <row r="52" s="87" customFormat="1" x14ac:dyDescent="0.2"/>
    <row r="53" s="87" customFormat="1" x14ac:dyDescent="0.2"/>
    <row r="54" s="87" customFormat="1" x14ac:dyDescent="0.2"/>
    <row r="55" s="87" customFormat="1" x14ac:dyDescent="0.2"/>
    <row r="56" s="87" customFormat="1" x14ac:dyDescent="0.2"/>
    <row r="57" s="87" customFormat="1" x14ac:dyDescent="0.2"/>
    <row r="58" s="87" customFormat="1" x14ac:dyDescent="0.2"/>
    <row r="59" s="87" customFormat="1" x14ac:dyDescent="0.2"/>
    <row r="60" s="87" customFormat="1" x14ac:dyDescent="0.2"/>
    <row r="61" s="87" customFormat="1" x14ac:dyDescent="0.2"/>
    <row r="62" s="87" customFormat="1" x14ac:dyDescent="0.2"/>
    <row r="63" s="87" customFormat="1" x14ac:dyDescent="0.2"/>
    <row r="64" s="87" customFormat="1" x14ac:dyDescent="0.2"/>
    <row r="65" s="87" customFormat="1" x14ac:dyDescent="0.2"/>
    <row r="66" s="87" customFormat="1" x14ac:dyDescent="0.2"/>
    <row r="67" s="87" customFormat="1" x14ac:dyDescent="0.2"/>
    <row r="68" s="87" customFormat="1" x14ac:dyDescent="0.2"/>
    <row r="69" s="87" customFormat="1" x14ac:dyDescent="0.2"/>
    <row r="70" s="87" customFormat="1" x14ac:dyDescent="0.2"/>
    <row r="71" s="87" customFormat="1" x14ac:dyDescent="0.2"/>
    <row r="72" s="87" customFormat="1" x14ac:dyDescent="0.2"/>
    <row r="73" s="87" customFormat="1" x14ac:dyDescent="0.2"/>
    <row r="74" s="87" customFormat="1" x14ac:dyDescent="0.2"/>
    <row r="75" s="87" customFormat="1" x14ac:dyDescent="0.2"/>
    <row r="76" s="87" customFormat="1" x14ac:dyDescent="0.2"/>
    <row r="77" s="87" customFormat="1" x14ac:dyDescent="0.2"/>
    <row r="78" s="87" customFormat="1" x14ac:dyDescent="0.2"/>
    <row r="79" s="87" customFormat="1" x14ac:dyDescent="0.2"/>
    <row r="80" s="87" customFormat="1" x14ac:dyDescent="0.2"/>
    <row r="81" s="87" customFormat="1" x14ac:dyDescent="0.2"/>
    <row r="82" s="87" customFormat="1" x14ac:dyDescent="0.2"/>
    <row r="83" s="87" customFormat="1" x14ac:dyDescent="0.2"/>
    <row r="84" s="87" customFormat="1" x14ac:dyDescent="0.2"/>
    <row r="85" s="87" customFormat="1" x14ac:dyDescent="0.2"/>
    <row r="86" s="87" customFormat="1" x14ac:dyDescent="0.2"/>
    <row r="87" s="87" customFormat="1" x14ac:dyDescent="0.2"/>
    <row r="88" s="87" customFormat="1" x14ac:dyDescent="0.2"/>
    <row r="89" s="87" customFormat="1" x14ac:dyDescent="0.2"/>
    <row r="90" s="87" customFormat="1" x14ac:dyDescent="0.2"/>
    <row r="91" s="87" customFormat="1" x14ac:dyDescent="0.2"/>
    <row r="92" s="87" customFormat="1" x14ac:dyDescent="0.2"/>
    <row r="93" s="87" customFormat="1" x14ac:dyDescent="0.2"/>
    <row r="94" s="87" customFormat="1" x14ac:dyDescent="0.2"/>
    <row r="95" s="87" customFormat="1" x14ac:dyDescent="0.2"/>
    <row r="96" s="87" customFormat="1" x14ac:dyDescent="0.2"/>
    <row r="97" s="87" customFormat="1" x14ac:dyDescent="0.2"/>
    <row r="98" s="87" customFormat="1" x14ac:dyDescent="0.2"/>
    <row r="99" s="87" customFormat="1" x14ac:dyDescent="0.2"/>
    <row r="100" s="87" customFormat="1" x14ac:dyDescent="0.2"/>
    <row r="101" s="87" customFormat="1" x14ac:dyDescent="0.2"/>
    <row r="102" s="87" customFormat="1" x14ac:dyDescent="0.2"/>
    <row r="103" s="87" customFormat="1" x14ac:dyDescent="0.2"/>
    <row r="104" s="87" customFormat="1" x14ac:dyDescent="0.2"/>
    <row r="105" s="87" customFormat="1" x14ac:dyDescent="0.2"/>
    <row r="106" s="87" customFormat="1" x14ac:dyDescent="0.2"/>
    <row r="107" s="87" customFormat="1" x14ac:dyDescent="0.2"/>
    <row r="108" s="87" customFormat="1" x14ac:dyDescent="0.2"/>
    <row r="109" s="87" customFormat="1" x14ac:dyDescent="0.2"/>
    <row r="110" s="87" customFormat="1" x14ac:dyDescent="0.2"/>
    <row r="111" s="87" customFormat="1" x14ac:dyDescent="0.2"/>
    <row r="112" s="87" customFormat="1" x14ac:dyDescent="0.2"/>
    <row r="113" s="87" customFormat="1" x14ac:dyDescent="0.2"/>
    <row r="114" s="87" customFormat="1" x14ac:dyDescent="0.2"/>
    <row r="115" s="87" customFormat="1" x14ac:dyDescent="0.2"/>
    <row r="116" s="87" customFormat="1" x14ac:dyDescent="0.2"/>
    <row r="117" s="87" customFormat="1" x14ac:dyDescent="0.2"/>
    <row r="118" s="87" customFormat="1" x14ac:dyDescent="0.2"/>
    <row r="119" s="87" customFormat="1" x14ac:dyDescent="0.2"/>
    <row r="120" s="87" customFormat="1" x14ac:dyDescent="0.2"/>
    <row r="121" s="87" customFormat="1" x14ac:dyDescent="0.2"/>
    <row r="122" s="87" customFormat="1" x14ac:dyDescent="0.2"/>
    <row r="123" s="87" customFormat="1" x14ac:dyDescent="0.2"/>
    <row r="124" s="87" customFormat="1" x14ac:dyDescent="0.2"/>
    <row r="125" s="87" customFormat="1" x14ac:dyDescent="0.2"/>
    <row r="126" s="87" customFormat="1" x14ac:dyDescent="0.2"/>
    <row r="127" s="87" customFormat="1" x14ac:dyDescent="0.2"/>
    <row r="128" s="87" customFormat="1" x14ac:dyDescent="0.2"/>
    <row r="129" s="87" customFormat="1" x14ac:dyDescent="0.2"/>
    <row r="130" s="87" customFormat="1" x14ac:dyDescent="0.2"/>
    <row r="131" s="87" customFormat="1" x14ac:dyDescent="0.2"/>
    <row r="132" s="87" customFormat="1" x14ac:dyDescent="0.2"/>
    <row r="133" s="87" customFormat="1" x14ac:dyDescent="0.2"/>
    <row r="134" s="87" customFormat="1" x14ac:dyDescent="0.2"/>
    <row r="135" s="87" customFormat="1" x14ac:dyDescent="0.2"/>
    <row r="136" s="87" customFormat="1" x14ac:dyDescent="0.2"/>
    <row r="137" s="87" customFormat="1" x14ac:dyDescent="0.2"/>
    <row r="138" s="87" customFormat="1" x14ac:dyDescent="0.2"/>
    <row r="139" s="87" customFormat="1" x14ac:dyDescent="0.2"/>
    <row r="140" s="87" customFormat="1" x14ac:dyDescent="0.2"/>
    <row r="141" s="87" customFormat="1" x14ac:dyDescent="0.2"/>
    <row r="142" s="87" customFormat="1" x14ac:dyDescent="0.2"/>
    <row r="143" s="87" customFormat="1" x14ac:dyDescent="0.2"/>
    <row r="144" s="87" customFormat="1" x14ac:dyDescent="0.2"/>
    <row r="145" s="87" customFormat="1" x14ac:dyDescent="0.2"/>
    <row r="146" s="87" customFormat="1" x14ac:dyDescent="0.2"/>
    <row r="147" s="87" customFormat="1" x14ac:dyDescent="0.2"/>
    <row r="148" s="87" customFormat="1" x14ac:dyDescent="0.2"/>
    <row r="149" s="87" customFormat="1" x14ac:dyDescent="0.2"/>
    <row r="150" s="87" customFormat="1" x14ac:dyDescent="0.2"/>
    <row r="151" s="87" customFormat="1" x14ac:dyDescent="0.2"/>
    <row r="152" s="87" customFormat="1" x14ac:dyDescent="0.2"/>
    <row r="153" s="87" customFormat="1" x14ac:dyDescent="0.2"/>
    <row r="154" s="87" customFormat="1" x14ac:dyDescent="0.2"/>
    <row r="155" s="87" customFormat="1" x14ac:dyDescent="0.2"/>
    <row r="156" s="87" customFormat="1" x14ac:dyDescent="0.2"/>
    <row r="157" s="87" customFormat="1" x14ac:dyDescent="0.2"/>
    <row r="158" s="87" customFormat="1" x14ac:dyDescent="0.2"/>
    <row r="159" s="87" customFormat="1" x14ac:dyDescent="0.2"/>
    <row r="160" s="87" customFormat="1" x14ac:dyDescent="0.2"/>
    <row r="161" s="87" customFormat="1" x14ac:dyDescent="0.2"/>
    <row r="162" s="87" customFormat="1" x14ac:dyDescent="0.2"/>
    <row r="163" s="87" customFormat="1" x14ac:dyDescent="0.2"/>
    <row r="164" s="87" customFormat="1" x14ac:dyDescent="0.2"/>
    <row r="165" s="87" customFormat="1" x14ac:dyDescent="0.2"/>
    <row r="166" s="87" customFormat="1" x14ac:dyDescent="0.2"/>
    <row r="167" s="87" customFormat="1" x14ac:dyDescent="0.2"/>
    <row r="168" s="87" customFormat="1" x14ac:dyDescent="0.2"/>
    <row r="169" s="87" customFormat="1" x14ac:dyDescent="0.2"/>
    <row r="170" s="87" customFormat="1" x14ac:dyDescent="0.2"/>
    <row r="171" s="87" customFormat="1" x14ac:dyDescent="0.2"/>
    <row r="172" s="87" customFormat="1" x14ac:dyDescent="0.2"/>
    <row r="173" s="87" customFormat="1" x14ac:dyDescent="0.2"/>
    <row r="174" s="87" customFormat="1" x14ac:dyDescent="0.2"/>
    <row r="175" s="87" customFormat="1" x14ac:dyDescent="0.2"/>
    <row r="176" s="87" customFormat="1" x14ac:dyDescent="0.2"/>
    <row r="177" s="87" customFormat="1" x14ac:dyDescent="0.2"/>
    <row r="178" s="87" customFormat="1" x14ac:dyDescent="0.2"/>
    <row r="179" s="87" customFormat="1" x14ac:dyDescent="0.2"/>
    <row r="180" s="87" customFormat="1" x14ac:dyDescent="0.2"/>
    <row r="181" s="87" customFormat="1" x14ac:dyDescent="0.2"/>
    <row r="182" s="87" customFormat="1" x14ac:dyDescent="0.2"/>
    <row r="183" s="87" customFormat="1" x14ac:dyDescent="0.2"/>
    <row r="184" s="87" customFormat="1" x14ac:dyDescent="0.2"/>
    <row r="185" s="87" customFormat="1" x14ac:dyDescent="0.2"/>
    <row r="186" s="87" customFormat="1" x14ac:dyDescent="0.2"/>
    <row r="187" s="87" customFormat="1" x14ac:dyDescent="0.2"/>
    <row r="188" s="87" customFormat="1" x14ac:dyDescent="0.2"/>
    <row r="189" s="87" customFormat="1" x14ac:dyDescent="0.2"/>
    <row r="190" s="87" customFormat="1" x14ac:dyDescent="0.2"/>
    <row r="191" s="87" customFormat="1" x14ac:dyDescent="0.2"/>
    <row r="192" s="87" customFormat="1" x14ac:dyDescent="0.2"/>
    <row r="193" s="87" customFormat="1" x14ac:dyDescent="0.2"/>
    <row r="194" s="87" customFormat="1" x14ac:dyDescent="0.2"/>
    <row r="195" s="87" customFormat="1" x14ac:dyDescent="0.2"/>
    <row r="196" s="87" customFormat="1" x14ac:dyDescent="0.2"/>
    <row r="197" s="87" customFormat="1" x14ac:dyDescent="0.2"/>
    <row r="198" s="87" customFormat="1" x14ac:dyDescent="0.2"/>
    <row r="199" s="87" customFormat="1" x14ac:dyDescent="0.2"/>
    <row r="200" s="87" customFormat="1" x14ac:dyDescent="0.2"/>
    <row r="201" s="87" customFormat="1" x14ac:dyDescent="0.2"/>
    <row r="202" s="87" customFormat="1" x14ac:dyDescent="0.2"/>
    <row r="203" s="87" customFormat="1" x14ac:dyDescent="0.2"/>
    <row r="204" s="87" customFormat="1" x14ac:dyDescent="0.2"/>
    <row r="205" s="87" customFormat="1" x14ac:dyDescent="0.2"/>
    <row r="206" s="87" customFormat="1" x14ac:dyDescent="0.2"/>
    <row r="207" s="87" customFormat="1" x14ac:dyDescent="0.2"/>
    <row r="208" s="87" customFormat="1" x14ac:dyDescent="0.2"/>
    <row r="209" s="87" customFormat="1" x14ac:dyDescent="0.2"/>
    <row r="210" s="87" customFormat="1" x14ac:dyDescent="0.2"/>
    <row r="211" s="87" customFormat="1" x14ac:dyDescent="0.2"/>
    <row r="212" s="87" customFormat="1" x14ac:dyDescent="0.2"/>
    <row r="213" s="87" customFormat="1" x14ac:dyDescent="0.2"/>
    <row r="214" s="87" customFormat="1" x14ac:dyDescent="0.2"/>
    <row r="215" s="87" customFormat="1" x14ac:dyDescent="0.2"/>
    <row r="216" s="87" customFormat="1" x14ac:dyDescent="0.2"/>
    <row r="217" s="87" customFormat="1" x14ac:dyDescent="0.2"/>
    <row r="218" s="87" customFormat="1" x14ac:dyDescent="0.2"/>
    <row r="219" s="87" customFormat="1" x14ac:dyDescent="0.2"/>
    <row r="220" s="87" customFormat="1" x14ac:dyDescent="0.2"/>
    <row r="221" s="87" customFormat="1" x14ac:dyDescent="0.2"/>
    <row r="222" s="87" customFormat="1" x14ac:dyDescent="0.2"/>
    <row r="223" s="87" customFormat="1" x14ac:dyDescent="0.2"/>
    <row r="224" s="87" customFormat="1" x14ac:dyDescent="0.2"/>
    <row r="225" s="87" customFormat="1" x14ac:dyDescent="0.2"/>
    <row r="226" s="87" customFormat="1" x14ac:dyDescent="0.2"/>
    <row r="227" s="87" customFormat="1" x14ac:dyDescent="0.2"/>
    <row r="228" s="87" customFormat="1" x14ac:dyDescent="0.2"/>
    <row r="229" s="87" customFormat="1" x14ac:dyDescent="0.2"/>
    <row r="230" s="87" customFormat="1" x14ac:dyDescent="0.2"/>
    <row r="231" s="87" customFormat="1" x14ac:dyDescent="0.2"/>
    <row r="232" s="87" customFormat="1" x14ac:dyDescent="0.2"/>
    <row r="233" s="87" customFormat="1" x14ac:dyDescent="0.2"/>
    <row r="234" s="87" customFormat="1" x14ac:dyDescent="0.2"/>
    <row r="235" s="87" customFormat="1" x14ac:dyDescent="0.2"/>
    <row r="236" s="87" customFormat="1" x14ac:dyDescent="0.2"/>
    <row r="237" s="87" customFormat="1" x14ac:dyDescent="0.2"/>
    <row r="238" s="87" customFormat="1" x14ac:dyDescent="0.2"/>
    <row r="239" s="87" customFormat="1" x14ac:dyDescent="0.2"/>
    <row r="240" s="87" customFormat="1" x14ac:dyDescent="0.2"/>
    <row r="241" s="87" customFormat="1" x14ac:dyDescent="0.2"/>
    <row r="242" s="87" customFormat="1" x14ac:dyDescent="0.2"/>
    <row r="243" s="87" customFormat="1" x14ac:dyDescent="0.2"/>
    <row r="244" s="87" customFormat="1" x14ac:dyDescent="0.2"/>
    <row r="245" s="87" customFormat="1" x14ac:dyDescent="0.2"/>
    <row r="246" s="87" customFormat="1" x14ac:dyDescent="0.2"/>
    <row r="247" s="87" customFormat="1" x14ac:dyDescent="0.2"/>
    <row r="248" s="87" customFormat="1" x14ac:dyDescent="0.2"/>
    <row r="249" s="87" customFormat="1" x14ac:dyDescent="0.2"/>
    <row r="250" s="87" customFormat="1" x14ac:dyDescent="0.2"/>
    <row r="251" s="87" customFormat="1" x14ac:dyDescent="0.2"/>
    <row r="252" s="87" customFormat="1" x14ac:dyDescent="0.2"/>
    <row r="253" s="87" customFormat="1" x14ac:dyDescent="0.2"/>
    <row r="254" s="87" customFormat="1" x14ac:dyDescent="0.2"/>
    <row r="255" s="87" customFormat="1" x14ac:dyDescent="0.2"/>
    <row r="256" s="87" customFormat="1" x14ac:dyDescent="0.2"/>
    <row r="257" s="87" customFormat="1" x14ac:dyDescent="0.2"/>
    <row r="258" s="87" customFormat="1" x14ac:dyDescent="0.2"/>
    <row r="259" s="87" customFormat="1" x14ac:dyDescent="0.2"/>
    <row r="260" s="87" customFormat="1" x14ac:dyDescent="0.2"/>
    <row r="261" s="87" customFormat="1" x14ac:dyDescent="0.2"/>
    <row r="262" s="87" customFormat="1" x14ac:dyDescent="0.2"/>
    <row r="263" s="87" customFormat="1" x14ac:dyDescent="0.2"/>
    <row r="264" s="87" customFormat="1" x14ac:dyDescent="0.2"/>
    <row r="265" s="87" customFormat="1" x14ac:dyDescent="0.2"/>
    <row r="266" s="87" customFormat="1" x14ac:dyDescent="0.2"/>
    <row r="267" s="87" customFormat="1" x14ac:dyDescent="0.2"/>
    <row r="268" s="87" customFormat="1" x14ac:dyDescent="0.2"/>
    <row r="269" s="87" customFormat="1" x14ac:dyDescent="0.2"/>
    <row r="270" s="87" customFormat="1" x14ac:dyDescent="0.2"/>
    <row r="271" s="87" customFormat="1" x14ac:dyDescent="0.2"/>
    <row r="272" s="87" customFormat="1" x14ac:dyDescent="0.2"/>
    <row r="273" s="87" customFormat="1" x14ac:dyDescent="0.2"/>
    <row r="274" s="87" customFormat="1" x14ac:dyDescent="0.2"/>
    <row r="275" s="87" customFormat="1" x14ac:dyDescent="0.2"/>
    <row r="276" s="87" customFormat="1" x14ac:dyDescent="0.2"/>
    <row r="277" s="87" customFormat="1" x14ac:dyDescent="0.2"/>
    <row r="278" s="87" customFormat="1" x14ac:dyDescent="0.2"/>
    <row r="279" s="87" customFormat="1" x14ac:dyDescent="0.2"/>
    <row r="280" s="87" customFormat="1" x14ac:dyDescent="0.2"/>
    <row r="281" s="87" customFormat="1" x14ac:dyDescent="0.2"/>
    <row r="282" s="87" customFormat="1" x14ac:dyDescent="0.2"/>
    <row r="283" s="87" customFormat="1" x14ac:dyDescent="0.2"/>
    <row r="284" s="87" customFormat="1" x14ac:dyDescent="0.2"/>
    <row r="285" s="87" customFormat="1" x14ac:dyDescent="0.2"/>
    <row r="286" s="87" customFormat="1" x14ac:dyDescent="0.2"/>
    <row r="287" s="87" customFormat="1" x14ac:dyDescent="0.2"/>
    <row r="288" s="87" customFormat="1" x14ac:dyDescent="0.2"/>
    <row r="289" s="87" customFormat="1" x14ac:dyDescent="0.2"/>
    <row r="290" s="87" customFormat="1" x14ac:dyDescent="0.2"/>
    <row r="291" s="87" customFormat="1" x14ac:dyDescent="0.2"/>
    <row r="292" s="87" customFormat="1" x14ac:dyDescent="0.2"/>
    <row r="293" s="87" customFormat="1" x14ac:dyDescent="0.2"/>
    <row r="294" s="87" customFormat="1" x14ac:dyDescent="0.2"/>
    <row r="295" s="87" customFormat="1" x14ac:dyDescent="0.2"/>
    <row r="296" s="87" customFormat="1" x14ac:dyDescent="0.2"/>
    <row r="297" s="87" customFormat="1" x14ac:dyDescent="0.2"/>
    <row r="298" s="87" customFormat="1" x14ac:dyDescent="0.2"/>
    <row r="299" s="87" customFormat="1" x14ac:dyDescent="0.2"/>
    <row r="300" s="87" customFormat="1" x14ac:dyDescent="0.2"/>
    <row r="301" s="87" customFormat="1" x14ac:dyDescent="0.2"/>
    <row r="302" s="87" customFormat="1" x14ac:dyDescent="0.2"/>
    <row r="303" s="87" customFormat="1" x14ac:dyDescent="0.2"/>
    <row r="304" s="87" customFormat="1" x14ac:dyDescent="0.2"/>
    <row r="305" s="87" customFormat="1" x14ac:dyDescent="0.2"/>
    <row r="306" s="87" customFormat="1" x14ac:dyDescent="0.2"/>
    <row r="307" s="87" customFormat="1" x14ac:dyDescent="0.2"/>
    <row r="308" s="87" customFormat="1" x14ac:dyDescent="0.2"/>
    <row r="309" s="87" customFormat="1" x14ac:dyDescent="0.2"/>
    <row r="310" s="87" customFormat="1" x14ac:dyDescent="0.2"/>
    <row r="311" s="87" customFormat="1" x14ac:dyDescent="0.2"/>
    <row r="312" s="87" customFormat="1" x14ac:dyDescent="0.2"/>
    <row r="313" s="87" customFormat="1" x14ac:dyDescent="0.2"/>
    <row r="314" s="87" customFormat="1" x14ac:dyDescent="0.2"/>
    <row r="315" s="87" customFormat="1" x14ac:dyDescent="0.2"/>
    <row r="316" s="87" customFormat="1" x14ac:dyDescent="0.2"/>
    <row r="317" s="87" customFormat="1" x14ac:dyDescent="0.2"/>
    <row r="318" s="87" customFormat="1" x14ac:dyDescent="0.2"/>
    <row r="319" s="87" customFormat="1" x14ac:dyDescent="0.2"/>
    <row r="320" s="87" customFormat="1" x14ac:dyDescent="0.2"/>
    <row r="321" s="87" customFormat="1" x14ac:dyDescent="0.2"/>
    <row r="322" s="87" customFormat="1" x14ac:dyDescent="0.2"/>
    <row r="323" s="87" customFormat="1" x14ac:dyDescent="0.2"/>
    <row r="324" s="87" customFormat="1" x14ac:dyDescent="0.2"/>
    <row r="325" s="87" customFormat="1" x14ac:dyDescent="0.2"/>
    <row r="326" s="87" customFormat="1" x14ac:dyDescent="0.2"/>
    <row r="327" s="87" customFormat="1" x14ac:dyDescent="0.2"/>
    <row r="328" s="87" customFormat="1" x14ac:dyDescent="0.2"/>
    <row r="329" s="87" customFormat="1" x14ac:dyDescent="0.2"/>
    <row r="330" s="87" customFormat="1" x14ac:dyDescent="0.2"/>
    <row r="331" s="87" customFormat="1" x14ac:dyDescent="0.2"/>
    <row r="332" s="87" customFormat="1" x14ac:dyDescent="0.2"/>
    <row r="333" s="87" customFormat="1" x14ac:dyDescent="0.2"/>
    <row r="334" s="87" customFormat="1" x14ac:dyDescent="0.2"/>
    <row r="335" s="87" customFormat="1" x14ac:dyDescent="0.2"/>
    <row r="336" s="87" customFormat="1" x14ac:dyDescent="0.2"/>
    <row r="337" s="87" customFormat="1" x14ac:dyDescent="0.2"/>
    <row r="338" s="87" customFormat="1" x14ac:dyDescent="0.2"/>
    <row r="339" s="87" customFormat="1" x14ac:dyDescent="0.2"/>
    <row r="340" s="87" customFormat="1" x14ac:dyDescent="0.2"/>
    <row r="341" s="87" customFormat="1" x14ac:dyDescent="0.2"/>
    <row r="342" s="87" customFormat="1" x14ac:dyDescent="0.2"/>
    <row r="343" s="87" customFormat="1" x14ac:dyDescent="0.2"/>
    <row r="344" s="87" customFormat="1" x14ac:dyDescent="0.2"/>
    <row r="345" s="87" customFormat="1" x14ac:dyDescent="0.2"/>
    <row r="346" s="87" customFormat="1" x14ac:dyDescent="0.2"/>
    <row r="347" s="87" customFormat="1" x14ac:dyDescent="0.2"/>
    <row r="348" s="87" customFormat="1" x14ac:dyDescent="0.2"/>
    <row r="349" s="87" customFormat="1" x14ac:dyDescent="0.2"/>
    <row r="350" s="87" customFormat="1" x14ac:dyDescent="0.2"/>
    <row r="351" s="87" customFormat="1" x14ac:dyDescent="0.2"/>
    <row r="352" s="87" customFormat="1" x14ac:dyDescent="0.2"/>
    <row r="353" s="87" customFormat="1" x14ac:dyDescent="0.2"/>
    <row r="354" s="87" customFormat="1" x14ac:dyDescent="0.2"/>
    <row r="355" s="87" customFormat="1" x14ac:dyDescent="0.2"/>
    <row r="356" s="87" customFormat="1" x14ac:dyDescent="0.2"/>
    <row r="357" s="87" customFormat="1" x14ac:dyDescent="0.2"/>
    <row r="358" s="87" customFormat="1" x14ac:dyDescent="0.2"/>
    <row r="359" s="87" customFormat="1" x14ac:dyDescent="0.2"/>
    <row r="360" s="87" customFormat="1" x14ac:dyDescent="0.2"/>
    <row r="361" s="87" customFormat="1" x14ac:dyDescent="0.2"/>
    <row r="362" s="87" customFormat="1" x14ac:dyDescent="0.2"/>
    <row r="363" s="87" customFormat="1" x14ac:dyDescent="0.2"/>
    <row r="364" s="87" customFormat="1" x14ac:dyDescent="0.2"/>
    <row r="365" s="87" customFormat="1" x14ac:dyDescent="0.2"/>
    <row r="366" s="87" customFormat="1" x14ac:dyDescent="0.2"/>
    <row r="367" s="87" customFormat="1" x14ac:dyDescent="0.2"/>
    <row r="368" s="87" customFormat="1" x14ac:dyDescent="0.2"/>
    <row r="369" s="87" customFormat="1" x14ac:dyDescent="0.2"/>
    <row r="370" s="87" customFormat="1" x14ac:dyDescent="0.2"/>
    <row r="371" s="87" customFormat="1" x14ac:dyDescent="0.2"/>
    <row r="372" s="87" customFormat="1" x14ac:dyDescent="0.2"/>
    <row r="373" s="87" customFormat="1" x14ac:dyDescent="0.2"/>
    <row r="374" s="87" customFormat="1" x14ac:dyDescent="0.2"/>
    <row r="375" s="87" customFormat="1" x14ac:dyDescent="0.2"/>
    <row r="376" s="87" customFormat="1" x14ac:dyDescent="0.2"/>
    <row r="377" s="87" customFormat="1" x14ac:dyDescent="0.2"/>
    <row r="378" s="87" customFormat="1" x14ac:dyDescent="0.2"/>
    <row r="379" s="87" customFormat="1" x14ac:dyDescent="0.2"/>
    <row r="380" s="87" customFormat="1" x14ac:dyDescent="0.2"/>
    <row r="381" s="87" customFormat="1" x14ac:dyDescent="0.2"/>
    <row r="382" s="87" customFormat="1" x14ac:dyDescent="0.2"/>
    <row r="383" s="87" customFormat="1" x14ac:dyDescent="0.2"/>
    <row r="384" s="87" customFormat="1" x14ac:dyDescent="0.2"/>
    <row r="385" s="87" customFormat="1" x14ac:dyDescent="0.2"/>
    <row r="386" s="87" customFormat="1" x14ac:dyDescent="0.2"/>
    <row r="387" s="87" customFormat="1" x14ac:dyDescent="0.2"/>
    <row r="388" s="87" customFormat="1" x14ac:dyDescent="0.2"/>
    <row r="389" s="87" customFormat="1" x14ac:dyDescent="0.2"/>
    <row r="390" s="87" customFormat="1" x14ac:dyDescent="0.2"/>
    <row r="391" s="87" customFormat="1" x14ac:dyDescent="0.2"/>
    <row r="392" s="87" customFormat="1" x14ac:dyDescent="0.2"/>
    <row r="393" s="87" customFormat="1" x14ac:dyDescent="0.2"/>
    <row r="394" s="87" customFormat="1" x14ac:dyDescent="0.2"/>
    <row r="395" s="87" customFormat="1" x14ac:dyDescent="0.2"/>
    <row r="396" s="87" customFormat="1" x14ac:dyDescent="0.2"/>
    <row r="397" s="87" customFormat="1" x14ac:dyDescent="0.2"/>
    <row r="398" s="87" customFormat="1" x14ac:dyDescent="0.2"/>
    <row r="399" s="87" customFormat="1" x14ac:dyDescent="0.2"/>
    <row r="400" s="87" customFormat="1" x14ac:dyDescent="0.2"/>
    <row r="401" s="87" customFormat="1" x14ac:dyDescent="0.2"/>
    <row r="402" s="87" customFormat="1" x14ac:dyDescent="0.2"/>
    <row r="403" s="87" customFormat="1" x14ac:dyDescent="0.2"/>
    <row r="404" s="87" customFormat="1" x14ac:dyDescent="0.2"/>
    <row r="405" s="87" customFormat="1" x14ac:dyDescent="0.2"/>
    <row r="406" s="87" customFormat="1" x14ac:dyDescent="0.2"/>
    <row r="407" s="87" customFormat="1" x14ac:dyDescent="0.2"/>
    <row r="408" s="87" customFormat="1" x14ac:dyDescent="0.2"/>
    <row r="409" s="87" customFormat="1" x14ac:dyDescent="0.2"/>
    <row r="410" s="87" customFormat="1" x14ac:dyDescent="0.2"/>
    <row r="411" s="87" customFormat="1" x14ac:dyDescent="0.2"/>
    <row r="412" s="87" customFormat="1" x14ac:dyDescent="0.2"/>
    <row r="413" s="87" customFormat="1" x14ac:dyDescent="0.2"/>
    <row r="414" s="87" customFormat="1" x14ac:dyDescent="0.2"/>
    <row r="415" s="87" customFormat="1" x14ac:dyDescent="0.2"/>
    <row r="416" s="87" customFormat="1" x14ac:dyDescent="0.2"/>
    <row r="417" s="87" customFormat="1" x14ac:dyDescent="0.2"/>
    <row r="418" s="87" customFormat="1" x14ac:dyDescent="0.2"/>
    <row r="419" s="87" customFormat="1" x14ac:dyDescent="0.2"/>
    <row r="420" s="87" customFormat="1" x14ac:dyDescent="0.2"/>
    <row r="421" s="87" customFormat="1" x14ac:dyDescent="0.2"/>
    <row r="422" s="87" customFormat="1" x14ac:dyDescent="0.2"/>
    <row r="423" s="87" customFormat="1" x14ac:dyDescent="0.2"/>
    <row r="424" s="87" customFormat="1" x14ac:dyDescent="0.2"/>
    <row r="425" s="87" customFormat="1" x14ac:dyDescent="0.2"/>
    <row r="426" s="87" customFormat="1" x14ac:dyDescent="0.2"/>
    <row r="427" s="87" customFormat="1" x14ac:dyDescent="0.2"/>
    <row r="428" s="87" customFormat="1" x14ac:dyDescent="0.2"/>
    <row r="429" s="87" customFormat="1" x14ac:dyDescent="0.2"/>
    <row r="430" s="87" customFormat="1" x14ac:dyDescent="0.2"/>
    <row r="431" s="87" customFormat="1" x14ac:dyDescent="0.2"/>
    <row r="432" s="87" customFormat="1" x14ac:dyDescent="0.2"/>
    <row r="433" s="87" customFormat="1" x14ac:dyDescent="0.2"/>
    <row r="434" s="87" customFormat="1" x14ac:dyDescent="0.2"/>
    <row r="435" s="87" customFormat="1" x14ac:dyDescent="0.2"/>
    <row r="436" s="87" customFormat="1" x14ac:dyDescent="0.2"/>
    <row r="437" s="87" customFormat="1" x14ac:dyDescent="0.2"/>
    <row r="438" s="87" customFormat="1" x14ac:dyDescent="0.2"/>
    <row r="439" s="87" customFormat="1" x14ac:dyDescent="0.2"/>
    <row r="440" s="87" customFormat="1" x14ac:dyDescent="0.2"/>
    <row r="441" s="87" customFormat="1" x14ac:dyDescent="0.2"/>
    <row r="442" s="87" customFormat="1" x14ac:dyDescent="0.2"/>
    <row r="443" s="87" customFormat="1" x14ac:dyDescent="0.2"/>
    <row r="444" s="87" customFormat="1" x14ac:dyDescent="0.2"/>
    <row r="445" s="87" customFormat="1" x14ac:dyDescent="0.2"/>
    <row r="446" s="87" customFormat="1" x14ac:dyDescent="0.2"/>
    <row r="447" s="87" customFormat="1" x14ac:dyDescent="0.2"/>
    <row r="448" s="87" customFormat="1" x14ac:dyDescent="0.2"/>
    <row r="449" s="87" customFormat="1" x14ac:dyDescent="0.2"/>
    <row r="450" s="87" customFormat="1" x14ac:dyDescent="0.2"/>
    <row r="451" s="87" customFormat="1" x14ac:dyDescent="0.2"/>
    <row r="452" s="87" customFormat="1" x14ac:dyDescent="0.2"/>
    <row r="453" s="87" customFormat="1" x14ac:dyDescent="0.2"/>
    <row r="454" s="87" customFormat="1" x14ac:dyDescent="0.2"/>
    <row r="455" s="87" customFormat="1" x14ac:dyDescent="0.2"/>
    <row r="456" s="87" customFormat="1" x14ac:dyDescent="0.2"/>
    <row r="457" s="87" customFormat="1" x14ac:dyDescent="0.2"/>
    <row r="458" s="87" customFormat="1" x14ac:dyDescent="0.2"/>
    <row r="459" s="87" customFormat="1" x14ac:dyDescent="0.2"/>
    <row r="460" s="87" customFormat="1" x14ac:dyDescent="0.2"/>
    <row r="461" s="87" customFormat="1" x14ac:dyDescent="0.2"/>
    <row r="462" s="87" customFormat="1" x14ac:dyDescent="0.2"/>
    <row r="463" s="87" customFormat="1" x14ac:dyDescent="0.2"/>
    <row r="464" s="87" customFormat="1" x14ac:dyDescent="0.2"/>
    <row r="465" s="87" customFormat="1" x14ac:dyDescent="0.2"/>
    <row r="466" s="87" customFormat="1" x14ac:dyDescent="0.2"/>
    <row r="467" s="87" customFormat="1" x14ac:dyDescent="0.2"/>
    <row r="468" s="87" customFormat="1" x14ac:dyDescent="0.2"/>
    <row r="469" s="87" customFormat="1" x14ac:dyDescent="0.2"/>
    <row r="470" s="87" customFormat="1" x14ac:dyDescent="0.2"/>
    <row r="471" s="87" customFormat="1" x14ac:dyDescent="0.2"/>
    <row r="472" s="87" customFormat="1" x14ac:dyDescent="0.2"/>
    <row r="473" s="87" customFormat="1" x14ac:dyDescent="0.2"/>
    <row r="474" s="87" customFormat="1" x14ac:dyDescent="0.2"/>
    <row r="475" s="87" customFormat="1" x14ac:dyDescent="0.2"/>
    <row r="476" s="87" customFormat="1" x14ac:dyDescent="0.2"/>
    <row r="477" s="87" customFormat="1" x14ac:dyDescent="0.2"/>
    <row r="478" s="87" customFormat="1" x14ac:dyDescent="0.2"/>
    <row r="479" s="87" customFormat="1" x14ac:dyDescent="0.2"/>
    <row r="480" s="87" customFormat="1" x14ac:dyDescent="0.2"/>
    <row r="481" s="87" customFormat="1" x14ac:dyDescent="0.2"/>
    <row r="482" s="87" customFormat="1" x14ac:dyDescent="0.2"/>
    <row r="483" s="87" customFormat="1" x14ac:dyDescent="0.2"/>
    <row r="484" s="87" customFormat="1" x14ac:dyDescent="0.2"/>
    <row r="485" s="87" customFormat="1" x14ac:dyDescent="0.2"/>
    <row r="486" s="87" customFormat="1" x14ac:dyDescent="0.2"/>
    <row r="487" s="87" customFormat="1" x14ac:dyDescent="0.2"/>
    <row r="488" s="87" customFormat="1" x14ac:dyDescent="0.2"/>
    <row r="489" s="87" customFormat="1" x14ac:dyDescent="0.2"/>
    <row r="490" s="87" customFormat="1" x14ac:dyDescent="0.2"/>
    <row r="491" s="87" customFormat="1" x14ac:dyDescent="0.2"/>
    <row r="492" s="87" customFormat="1" x14ac:dyDescent="0.2"/>
    <row r="493" s="87" customFormat="1" x14ac:dyDescent="0.2"/>
    <row r="494" s="87" customFormat="1" x14ac:dyDescent="0.2"/>
    <row r="495" s="87" customFormat="1" x14ac:dyDescent="0.2"/>
    <row r="496" s="87" customFormat="1" x14ac:dyDescent="0.2"/>
    <row r="497" s="87" customFormat="1" x14ac:dyDescent="0.2"/>
    <row r="498" s="87" customFormat="1" x14ac:dyDescent="0.2"/>
    <row r="499" s="87" customFormat="1" x14ac:dyDescent="0.2"/>
    <row r="500" s="87" customFormat="1" x14ac:dyDescent="0.2"/>
    <row r="501" s="87" customFormat="1" x14ac:dyDescent="0.2"/>
    <row r="502" s="87" customFormat="1" x14ac:dyDescent="0.2"/>
    <row r="503" s="87" customFormat="1" x14ac:dyDescent="0.2"/>
    <row r="504" s="87" customFormat="1" x14ac:dyDescent="0.2"/>
    <row r="505" s="87" customFormat="1" x14ac:dyDescent="0.2"/>
    <row r="506" s="87" customFormat="1" x14ac:dyDescent="0.2"/>
    <row r="507" s="87" customFormat="1" x14ac:dyDescent="0.2"/>
    <row r="508" s="87" customFormat="1" x14ac:dyDescent="0.2"/>
    <row r="509" s="87" customFormat="1" x14ac:dyDescent="0.2"/>
    <row r="510" s="87" customFormat="1" x14ac:dyDescent="0.2"/>
    <row r="511" s="87" customFormat="1" x14ac:dyDescent="0.2"/>
    <row r="512" s="87" customFormat="1" x14ac:dyDescent="0.2"/>
    <row r="513" s="87" customFormat="1" x14ac:dyDescent="0.2"/>
    <row r="514" s="87" customFormat="1" x14ac:dyDescent="0.2"/>
    <row r="515" s="87" customFormat="1" x14ac:dyDescent="0.2"/>
    <row r="516" s="87" customFormat="1" x14ac:dyDescent="0.2"/>
    <row r="517" s="87" customFormat="1" x14ac:dyDescent="0.2"/>
    <row r="518" s="87" customFormat="1" x14ac:dyDescent="0.2"/>
    <row r="519" s="87" customFormat="1" x14ac:dyDescent="0.2"/>
    <row r="520" s="87" customFormat="1" x14ac:dyDescent="0.2"/>
    <row r="521" s="87" customFormat="1" x14ac:dyDescent="0.2"/>
    <row r="522" s="87" customFormat="1" x14ac:dyDescent="0.2"/>
    <row r="523" s="87" customFormat="1" x14ac:dyDescent="0.2"/>
    <row r="524" s="87" customFormat="1" x14ac:dyDescent="0.2"/>
    <row r="525" s="87" customFormat="1" x14ac:dyDescent="0.2"/>
    <row r="526" s="87" customFormat="1" x14ac:dyDescent="0.2"/>
    <row r="527" s="87" customFormat="1" x14ac:dyDescent="0.2"/>
    <row r="528" s="87" customFormat="1" x14ac:dyDescent="0.2"/>
    <row r="529" s="87" customFormat="1" x14ac:dyDescent="0.2"/>
    <row r="530" s="87" customFormat="1" x14ac:dyDescent="0.2"/>
    <row r="531" s="87" customFormat="1" x14ac:dyDescent="0.2"/>
    <row r="532" s="87" customFormat="1" x14ac:dyDescent="0.2"/>
    <row r="533" s="87" customFormat="1" x14ac:dyDescent="0.2"/>
    <row r="534" s="87" customFormat="1" x14ac:dyDescent="0.2"/>
    <row r="535" s="87" customFormat="1" x14ac:dyDescent="0.2"/>
    <row r="536" s="87" customFormat="1" x14ac:dyDescent="0.2"/>
    <row r="537" s="87" customFormat="1" x14ac:dyDescent="0.2"/>
  </sheetData>
  <sheetProtection algorithmName="SHA-512" hashValue="AAMK6Td/u6FKfRsb+dGf1lxamHSwsvBcuo+95uNKVseiK9KS2nwZOmk02W+RBdggbyiErnDIhzfFFtwpRgTU+A==" saltValue="1liPz56yZ4wsBADLfuIvRg==" spinCount="100000" sheet="1" objects="1" scenarios="1"/>
  <mergeCells count="2">
    <mergeCell ref="A8:A9"/>
    <mergeCell ref="A10:A1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EL461"/>
  <sheetViews>
    <sheetView topLeftCell="I1" zoomScaleNormal="100" workbookViewId="0">
      <selection activeCell="I12" sqref="I12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27" width="14.1640625" style="66" customWidth="1"/>
    <col min="28" max="37" width="14.1640625" style="81" customWidth="1"/>
    <col min="38" max="142" width="12.5" style="81" customWidth="1"/>
    <col min="143" max="16384" width="10.83203125" style="66"/>
  </cols>
  <sheetData>
    <row r="1" spans="1:142" s="81" customFormat="1" x14ac:dyDescent="0.2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</row>
    <row r="2" spans="1:142" s="81" customFormat="1" x14ac:dyDescent="0.2">
      <c r="A2" s="82" t="s">
        <v>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</row>
    <row r="3" spans="1:142" s="81" customFormat="1" ht="16" thickBot="1" x14ac:dyDescent="0.25">
      <c r="A3" s="80"/>
      <c r="B3" s="83"/>
      <c r="C3" s="80"/>
      <c r="D3" s="80"/>
      <c r="E3" s="80"/>
      <c r="F3" s="80"/>
      <c r="G3" s="80"/>
      <c r="H3" s="83"/>
      <c r="I3" s="84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</row>
    <row r="8" spans="1:142" ht="20" customHeight="1" x14ac:dyDescent="0.2">
      <c r="A8" s="355" t="str">
        <f>'QLD Apr 2017'!D2</f>
        <v>APT Brisbane South</v>
      </c>
      <c r="B8" s="114" t="str">
        <f>'QLD Apr 2017'!F2</f>
        <v>AGL</v>
      </c>
      <c r="C8" s="114" t="str">
        <f>'QLD Apr 2017'!G2</f>
        <v>Savers</v>
      </c>
      <c r="D8" s="115">
        <f>365*'QLD Apr 2017'!H2/100</f>
        <v>509.26260000000002</v>
      </c>
      <c r="E8" s="116">
        <f>IF($C$5*'QLD Apr 2017'!AK2/'QLD Apr 2017'!AI2&gt;='QLD Apr 2017'!J2,('QLD Apr 2017'!J2*'QLD Apr 2017'!O2/100)*'QLD Apr 2017'!AI2,($C$5*'QLD Apr 2017'!AK2/'QLD Apr 2017'!AI2*'QLD Apr 2017'!O2/100)*'QLD Apr 2017'!AI2)</f>
        <v>1312</v>
      </c>
      <c r="F8" s="117">
        <f>IF($C$5*'QLD Apr 2017'!AK2/'QLD Apr 2017'!AI2&lt;'QLD Apr 2017'!J2,0,IF($C$5*'QLD Apr 2017'!AK2/'QLD Apr 2017'!AI2&lt;='QLD Apr 2017'!K2,($C$5*'QLD Apr 2017'!AK2/'QLD Apr 2017'!AI2-'QLD Apr 2017'!J2)*('QLD Apr 2017'!P2/100)*'QLD Apr 2017'!AI2,('QLD Apr 2017'!K2-'QLD Apr 2017'!J2)*('QLD Apr 2017'!P2/100)*'QLD Apr 2017'!AI2))</f>
        <v>0</v>
      </c>
      <c r="G8" s="115">
        <f>IF($C$5*'QLD Apr 2017'!AK2/'QLD Apr 2017'!AI2&lt;'QLD Apr 2017'!K2,0,IF($C$5*'QLD Apr 2017'!AK2/'QLD Apr 2017'!AI2&lt;='QLD Apr 2017'!L2,($C$5*'QLD Apr 2017'!AK2/'QLD Apr 2017'!AI2-'QLD Apr 2017'!K2)*('QLD Apr 2017'!Q2/100)*'QLD Apr 2017'!AI2,('QLD Apr 2017'!L2-'QLD Apr 2017'!K2)*('QLD Apr 2017'!Q2/100)*'QLD Apr 2017'!AI2))</f>
        <v>0</v>
      </c>
      <c r="H8" s="116">
        <f>IF($C$5*'QLD Apr 2017'!AK2/'QLD Apr 2017'!AI2&lt;'QLD Apr 2017'!L2,0,IF($C$5*'QLD Apr 2017'!AK2/'QLD Apr 2017'!AI2&lt;='QLD Apr 2017'!M2,($C$5*'QLD Apr 2017'!AK2/'QLD Apr 2017'!AI2-'QLD Apr 2017'!L2)*('QLD Apr 2017'!R2/100)*'QLD Apr 2017'!AI2,('QLD Apr 2017'!M2-'QLD Apr 2017'!L2)*('QLD Apr 2017'!R2/100)*'QLD Apr 2017'!AI2))</f>
        <v>0</v>
      </c>
      <c r="I8" s="116">
        <f>IF($C$5*'QLD Apr 2017'!AK2/'QLD Apr 2017'!AI2&lt;'QLD Apr 2017'!M2,0,IF($C$5*'QLD Apr 2017'!AK2/'QLD Apr 2017'!AI2&lt;='QLD Apr 2017'!N2,($C$5*'QLD Apr 2017'!AK2/'QLD Apr 2017'!AI2-'QLD Apr 2017'!M2)*('QLD Apr 2017'!S2/100)*'QLD Apr 2017'!AI2,('QLD Apr 2017'!N2-'QLD Apr 2017'!M2)*('QLD Apr 2017'!S2/100)*'QLD Apr 2017'!AI2))</f>
        <v>0</v>
      </c>
      <c r="J8" s="115">
        <f>IF(($C$5*'QLD Apr 2017'!AK2/'QLD Apr 2017'!AI2&gt;'QLD Apr 2017'!N2),($C$5*'QLD Apr 2017'!AK2/'QLD Apr 2017'!AI2-'QLD Apr 2017'!N2)*'QLD Apr 2017'!T2/100*'QLD Apr 2017'!AI2,0)</f>
        <v>0</v>
      </c>
      <c r="K8" s="115">
        <f>IF($C$5*'QLD Apr 2017'!AL2/'QLD Apr 2017'!AJ2&gt;='QLD Apr 2017'!J2,('QLD Apr 2017'!J2*'QLD Apr 2017'!U2/100)*'QLD Apr 2017'!AJ2,($C$5*'QLD Apr 2017'!AL2/'QLD Apr 2017'!AJ2*'QLD Apr 2017'!U2/100)*'QLD Apr 2017'!AJ2)</f>
        <v>1312</v>
      </c>
      <c r="L8" s="115">
        <f>IF($C$5*'QLD Apr 2017'!AL2/'QLD Apr 2017'!AJ2&lt;'QLD Apr 2017'!J2,0,IF($C$5*'QLD Apr 2017'!AL2/'QLD Apr 2017'!AJ2&lt;='QLD Apr 2017'!K2,($C$5*'QLD Apr 2017'!AK2/'QLD Apr 2017'!AJ2-'QLD Apr 2017'!J2)*('QLD Apr 2017'!V2/100)*'QLD Apr 2017'!AJ2,('QLD Apr 2017'!K2-'QLD Apr 2017'!J2)*('QLD Apr 2017'!V2/100)*'QLD Apr 2017'!AJ2))</f>
        <v>0</v>
      </c>
      <c r="M8" s="115">
        <f>IF($C$5*'QLD Apr 2017'!AL2/'QLD Apr 2017'!AJ2&lt;'QLD Apr 2017'!K2,0,IF($C$5*'QLD Apr 2017'!AL2/'QLD Apr 2017'!AJ2&lt;='QLD Apr 2017'!L2,($C$5*'QLD Apr 2017'!AL2/'QLD Apr 2017'!AJ2-'QLD Apr 2017'!K2)*('QLD Apr 2017'!W2/100)*'QLD Apr 2017'!AJ2,('QLD Apr 2017'!L2-'QLD Apr 2017'!K2)*('QLD Apr 2017'!W2/100)*'QLD Apr 2017'!AJ2))</f>
        <v>0</v>
      </c>
      <c r="N8" s="115">
        <f>IF($C$5*'QLD Apr 2017'!AL2/'QLD Apr 2017'!AJ2&lt;'QLD Apr 2017'!L2,0,IF($C$5*'QLD Apr 2017'!AL2/'QLD Apr 2017'!AJ2&lt;='QLD Apr 2017'!M2,($C$5*'QLD Apr 2017'!AL2/'QLD Apr 2017'!AJ2-'QLD Apr 2017'!L2)*('QLD Apr 2017'!X2/100)*'QLD Apr 2017'!AJ2,('QLD Apr 2017'!M2-'QLD Apr 2017'!L2)*('QLD Apr 2017'!X2/100)*'QLD Apr 2017'!AJ2))</f>
        <v>0</v>
      </c>
      <c r="O8" s="115">
        <f>IF($C$5*'QLD Apr 2017'!AL2/'QLD Apr 2017'!AJ2&lt;'QLD Apr 2017'!M2,0,IF($C$5*'QLD Apr 2017'!AL2/'QLD Apr 2017'!AJ2&lt;='QLD Apr 2017'!N2,($C$5*'QLD Apr 2017'!AL2/'QLD Apr 2017'!AJ2-'QLD Apr 2017'!M2)*('QLD Apr 2017'!Y2/100)*'QLD Apr 2017'!AJ2,('QLD Apr 2017'!N2-'QLD Apr 2017'!M2)*('QLD Apr 2017'!Y2/100)*'QLD Apr 2017'!AJ2))</f>
        <v>0</v>
      </c>
      <c r="P8" s="115">
        <f>IF(($C$5*'QLD Apr 2017'!AL2/'QLD Apr 2017'!AJ2&gt;'QLD Apr 2017'!N2),($C$5*'QLD Apr 2017'!AL2/'QLD Apr 2017'!AJ2-'QLD Apr 2017'!N2)*'QLD Apr 2017'!Z2/100*'QLD Apr 2017'!AJ2,0)</f>
        <v>0</v>
      </c>
      <c r="Q8" s="118">
        <f>SUM(D8:P8)</f>
        <v>3133.2626</v>
      </c>
      <c r="R8" s="119">
        <f>'QLD Apr 2017'!AM2</f>
        <v>0</v>
      </c>
      <c r="S8" s="119">
        <f>'QLD Apr 2017'!AN2</f>
        <v>6</v>
      </c>
      <c r="T8" s="119">
        <f>'QLD Apr 2017'!AO2</f>
        <v>0</v>
      </c>
      <c r="U8" s="119">
        <f>'QLD Apr 2017'!AP2</f>
        <v>0</v>
      </c>
      <c r="V8" s="118">
        <f>(Q8-(Q8-D8)*S8/100)</f>
        <v>2975.8226</v>
      </c>
      <c r="W8" s="118">
        <f>V8</f>
        <v>2975.8226</v>
      </c>
      <c r="X8" s="118">
        <f>V8*1.1</f>
        <v>3273.4048600000001</v>
      </c>
      <c r="Y8" s="118">
        <f>W8*1.1</f>
        <v>3273.4048600000001</v>
      </c>
      <c r="Z8" s="120">
        <f>'QLD Apr 2017'!AW2</f>
        <v>0</v>
      </c>
      <c r="AA8" s="121" t="str">
        <f>'QLD Apr 2017'!AX2</f>
        <v>n</v>
      </c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</row>
    <row r="9" spans="1:142" ht="20" customHeight="1" thickBot="1" x14ac:dyDescent="0.25">
      <c r="A9" s="353"/>
      <c r="B9" s="122" t="str">
        <f>'QLD Apr 2017'!F3</f>
        <v>Origin Energy</v>
      </c>
      <c r="C9" s="122" t="str">
        <f>'QLD Apr 2017'!G3</f>
        <v>Saver</v>
      </c>
      <c r="D9" s="123">
        <f>365*'QLD Apr 2017'!H3/100</f>
        <v>380.8775</v>
      </c>
      <c r="E9" s="124">
        <f>IF($C$5*'QLD Apr 2017'!AK3/'QLD Apr 2017'!AI3&gt;='QLD Apr 2017'!J3,('QLD Apr 2017'!J3*'QLD Apr 2017'!O3/100)*'QLD Apr 2017'!AI3,($C$5*'QLD Apr 2017'!AK3/'QLD Apr 2017'!AI3*'QLD Apr 2017'!O3/100)*'QLD Apr 2017'!AI3)</f>
        <v>1353</v>
      </c>
      <c r="F9" s="125">
        <f>IF($C$5*'QLD Apr 2017'!AK3/'QLD Apr 2017'!AI3&lt;'QLD Apr 2017'!J3,0,IF($C$5*'QLD Apr 2017'!AK3/'QLD Apr 2017'!AI3&lt;='QLD Apr 2017'!K3,($C$5*'QLD Apr 2017'!AK3/'QLD Apr 2017'!AI3-'QLD Apr 2017'!J3)*('QLD Apr 2017'!P3/100)*'QLD Apr 2017'!AI3,('QLD Apr 2017'!K3-'QLD Apr 2017'!J3)*('QLD Apr 2017'!P3/100)*'QLD Apr 2017'!AI3))</f>
        <v>0</v>
      </c>
      <c r="G9" s="123">
        <f>IF($C$5*'QLD Apr 2017'!AK3/'QLD Apr 2017'!AI3&lt;'QLD Apr 2017'!K3,0,IF($C$5*'QLD Apr 2017'!AK3/'QLD Apr 2017'!AI3&lt;='QLD Apr 2017'!L3,($C$5*'QLD Apr 2017'!AK3/'QLD Apr 2017'!AI3-'QLD Apr 2017'!K3)*('QLD Apr 2017'!Q3/100)*'QLD Apr 2017'!AI3,('QLD Apr 2017'!L3-'QLD Apr 2017'!K3)*('QLD Apr 2017'!Q3/100)*'QLD Apr 2017'!AI3))</f>
        <v>0</v>
      </c>
      <c r="H9" s="124">
        <f>IF($C$5*'QLD Apr 2017'!AK3/'QLD Apr 2017'!AI3&lt;'QLD Apr 2017'!L3,0,IF($C$5*'QLD Apr 2017'!AK3/'QLD Apr 2017'!AI3&lt;='QLD Apr 2017'!M3,($C$5*'QLD Apr 2017'!AK3/'QLD Apr 2017'!AI3-'QLD Apr 2017'!L3)*('QLD Apr 2017'!R3/100)*'QLD Apr 2017'!AI3,('QLD Apr 2017'!M3-'QLD Apr 2017'!L3)*('QLD Apr 2017'!R3/100)*'QLD Apr 2017'!AI3))</f>
        <v>0</v>
      </c>
      <c r="I9" s="124">
        <f>IF($C$5*'QLD Apr 2017'!AK3/'QLD Apr 2017'!AI3&lt;'QLD Apr 2017'!M3,0,IF($C$5*'QLD Apr 2017'!AK3/'QLD Apr 2017'!AI3&lt;='QLD Apr 2017'!N3,($C$5*'QLD Apr 2017'!AK3/'QLD Apr 2017'!AI3-'QLD Apr 2017'!M3)*('QLD Apr 2017'!S3/100)*'QLD Apr 2017'!AI3,('QLD Apr 2017'!N3-'QLD Apr 2017'!M3)*('QLD Apr 2017'!S3/100)*'QLD Apr 2017'!AI3))</f>
        <v>0</v>
      </c>
      <c r="J9" s="123">
        <f>IF(($C$5*'QLD Apr 2017'!AK3/'QLD Apr 2017'!AI3&gt;'QLD Apr 2017'!N3),($C$5*'QLD Apr 2017'!AK3/'QLD Apr 2017'!AI3-'QLD Apr 2017'!N3)*'QLD Apr 2017'!T3/100*'QLD Apr 2017'!AI3,0)</f>
        <v>0</v>
      </c>
      <c r="K9" s="123">
        <f>IF($C$5*'QLD Apr 2017'!AL3/'QLD Apr 2017'!AJ3&gt;='QLD Apr 2017'!J3,('QLD Apr 2017'!J3*'QLD Apr 2017'!U3/100)*'QLD Apr 2017'!AJ3,($C$5*'QLD Apr 2017'!AL3/'QLD Apr 2017'!AJ3*'QLD Apr 2017'!U3/100)*'QLD Apr 2017'!AJ3)</f>
        <v>1353</v>
      </c>
      <c r="L9" s="123">
        <f>IF($C$5*'QLD Apr 2017'!AL3/'QLD Apr 2017'!AJ3&lt;'QLD Apr 2017'!J3,0,IF($C$5*'QLD Apr 2017'!AL3/'QLD Apr 2017'!AJ3&lt;='QLD Apr 2017'!K3,($C$5*'QLD Apr 2017'!AK3/'QLD Apr 2017'!AJ3-'QLD Apr 2017'!J3)*('QLD Apr 2017'!V3/100)*'QLD Apr 2017'!AJ3,('QLD Apr 2017'!K3-'QLD Apr 2017'!J3)*('QLD Apr 2017'!V3/100)*'QLD Apr 2017'!AJ3))</f>
        <v>0</v>
      </c>
      <c r="M9" s="123">
        <f>IF($C$5*'QLD Apr 2017'!AL3/'QLD Apr 2017'!AJ3&lt;'QLD Apr 2017'!K3,0,IF($C$5*'QLD Apr 2017'!AL3/'QLD Apr 2017'!AJ3&lt;='QLD Apr 2017'!L3,($C$5*'QLD Apr 2017'!AL3/'QLD Apr 2017'!AJ3-'QLD Apr 2017'!K3)*('QLD Apr 2017'!W3/100)*'QLD Apr 2017'!AJ3,('QLD Apr 2017'!L3-'QLD Apr 2017'!K3)*('QLD Apr 2017'!W3/100)*'QLD Apr 2017'!AJ3))</f>
        <v>0</v>
      </c>
      <c r="N9" s="123">
        <f>IF($C$5*'QLD Apr 2017'!AL3/'QLD Apr 2017'!AJ3&lt;'QLD Apr 2017'!L3,0,IF($C$5*'QLD Apr 2017'!AL3/'QLD Apr 2017'!AJ3&lt;='QLD Apr 2017'!M3,($C$5*'QLD Apr 2017'!AL3/'QLD Apr 2017'!AJ3-'QLD Apr 2017'!L3)*('QLD Apr 2017'!X3/100)*'QLD Apr 2017'!AJ3,('QLD Apr 2017'!M3-'QLD Apr 2017'!L3)*('QLD Apr 2017'!X3/100)*'QLD Apr 2017'!AJ3))</f>
        <v>0</v>
      </c>
      <c r="O9" s="123">
        <f>IF($C$5*'QLD Apr 2017'!AL3/'QLD Apr 2017'!AJ3&lt;'QLD Apr 2017'!M3,0,IF($C$5*'QLD Apr 2017'!AL3/'QLD Apr 2017'!AJ3&lt;='QLD Apr 2017'!N3,($C$5*'QLD Apr 2017'!AL3/'QLD Apr 2017'!AJ3-'QLD Apr 2017'!M3)*('QLD Apr 2017'!Y3/100)*'QLD Apr 2017'!AJ3,('QLD Apr 2017'!N3-'QLD Apr 2017'!M3)*('QLD Apr 2017'!Y3/100)*'QLD Apr 2017'!AJ3))</f>
        <v>0</v>
      </c>
      <c r="P9" s="123">
        <f>IF(($C$5*'QLD Apr 2017'!AL3/'QLD Apr 2017'!AJ3&gt;'QLD Apr 2017'!N3),($C$5*'QLD Apr 2017'!AL3/'QLD Apr 2017'!AJ3-'QLD Apr 2017'!N3)*'QLD Apr 2017'!Z3/100*'QLD Apr 2017'!AJ3,0)</f>
        <v>0</v>
      </c>
      <c r="Q9" s="126">
        <f t="shared" ref="Q9:Q13" si="0">SUM(D9:P9)</f>
        <v>3086.8775000000001</v>
      </c>
      <c r="R9" s="127">
        <f>'QLD Apr 2017'!AM3</f>
        <v>0</v>
      </c>
      <c r="S9" s="127">
        <f>'QLD Apr 2017'!AN3</f>
        <v>8</v>
      </c>
      <c r="T9" s="127">
        <f>'QLD Apr 2017'!AO3</f>
        <v>0</v>
      </c>
      <c r="U9" s="127">
        <f>'QLD Apr 2017'!AP3</f>
        <v>0</v>
      </c>
      <c r="V9" s="126">
        <f t="shared" ref="V9:V13" si="1">(Q9-(Q9-D9)*S9/100)</f>
        <v>2870.3975</v>
      </c>
      <c r="W9" s="126">
        <f t="shared" ref="W9:W13" si="2">V9</f>
        <v>2870.3975</v>
      </c>
      <c r="X9" s="126">
        <f t="shared" ref="X9:Y13" si="3">V9*1.1</f>
        <v>3157.4372500000004</v>
      </c>
      <c r="Y9" s="126">
        <f t="shared" si="3"/>
        <v>3157.4372500000004</v>
      </c>
      <c r="Z9" s="128">
        <f>'QLD Apr 2017'!AW3</f>
        <v>12</v>
      </c>
      <c r="AA9" s="129" t="str">
        <f>'QLD Apr 2017'!AX3</f>
        <v>y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</row>
    <row r="10" spans="1:142" ht="20" customHeight="1" thickTop="1" x14ac:dyDescent="0.2">
      <c r="A10" s="356" t="str">
        <f>'QLD Apr 2017'!D4</f>
        <v>Envestra Brisbane North</v>
      </c>
      <c r="B10" s="114" t="str">
        <f>'QLD Apr 2017'!F4</f>
        <v>AGL</v>
      </c>
      <c r="C10" s="114" t="str">
        <f>'QLD Apr 2017'!G4</f>
        <v>Savers</v>
      </c>
      <c r="D10" s="115">
        <f>365*'QLD Apr 2017'!H4/100</f>
        <v>256.99649999999997</v>
      </c>
      <c r="E10" s="116">
        <f>IF($C$5*'QLD Apr 2017'!AK4/'QLD Apr 2017'!AI4&gt;='QLD Apr 2017'!J4,('QLD Apr 2017'!J4*'QLD Apr 2017'!O4/100)*'QLD Apr 2017'!AI4,($C$5*'QLD Apr 2017'!AK4/'QLD Apr 2017'!AI4*'QLD Apr 2017'!O4/100)*'QLD Apr 2017'!AI4)</f>
        <v>1275.8399999999999</v>
      </c>
      <c r="F10" s="117">
        <f>IF($C$5*'QLD Apr 2017'!AK4/'QLD Apr 2017'!AI4&lt;'QLD Apr 2017'!J4,0,IF($C$5*'QLD Apr 2017'!AK4/'QLD Apr 2017'!AI4&lt;='QLD Apr 2017'!K4,($C$5*'QLD Apr 2017'!AK4/'QLD Apr 2017'!AI4-'QLD Apr 2017'!J4)*('QLD Apr 2017'!P4/100)*'QLD Apr 2017'!AI4,('QLD Apr 2017'!K4-'QLD Apr 2017'!J4)*('QLD Apr 2017'!P4/100)*'QLD Apr 2017'!AI4))</f>
        <v>481.04000000000019</v>
      </c>
      <c r="G10" s="115">
        <f>IF($C$5*'QLD Apr 2017'!AK4/'QLD Apr 2017'!AI4&lt;'QLD Apr 2017'!K4,0,IF($C$5*'QLD Apr 2017'!AK4/'QLD Apr 2017'!AI4&lt;='QLD Apr 2017'!L4,($C$5*'QLD Apr 2017'!AK4/'QLD Apr 2017'!AI4-'QLD Apr 2017'!K4)*('QLD Apr 2017'!Q4/100)*'QLD Apr 2017'!AI4,('QLD Apr 2017'!L4-'QLD Apr 2017'!K4)*('QLD Apr 2017'!Q4/100)*'QLD Apr 2017'!AI4))</f>
        <v>0</v>
      </c>
      <c r="H10" s="116">
        <f>IF($C$5*'QLD Apr 2017'!AK4/'QLD Apr 2017'!AI4&lt;'QLD Apr 2017'!L4,0,IF($C$5*'QLD Apr 2017'!AK4/'QLD Apr 2017'!AI4&lt;='QLD Apr 2017'!M4,($C$5*'QLD Apr 2017'!AK4/'QLD Apr 2017'!AI4-'QLD Apr 2017'!L4)*('QLD Apr 2017'!R4/100)*'QLD Apr 2017'!AI4,('QLD Apr 2017'!M4-'QLD Apr 2017'!L4)*('QLD Apr 2017'!R4/100)*'QLD Apr 2017'!AI4))</f>
        <v>0</v>
      </c>
      <c r="I10" s="116">
        <f>IF($C$5*'QLD Apr 2017'!AK4/'QLD Apr 2017'!AI4&lt;'QLD Apr 2017'!M4,0,IF($C$5*'QLD Apr 2017'!AK4/'QLD Apr 2017'!AI4&lt;='QLD Apr 2017'!N4,($C$5*'QLD Apr 2017'!AK4/'QLD Apr 2017'!AI4-'QLD Apr 2017'!M4)*('QLD Apr 2017'!S4/100)*'QLD Apr 2017'!AI4,('QLD Apr 2017'!N4-'QLD Apr 2017'!M4)*('QLD Apr 2017'!S4/100)*'QLD Apr 2017'!AI4))</f>
        <v>0</v>
      </c>
      <c r="J10" s="115">
        <f>IF(($C$5*'QLD Apr 2017'!AK4/'QLD Apr 2017'!AI4&gt;'QLD Apr 2017'!N4),($C$5*'QLD Apr 2017'!AK4/'QLD Apr 2017'!AI4-'QLD Apr 2017'!N4)*'QLD Apr 2017'!T4/100*'QLD Apr 2017'!AI4,0)</f>
        <v>0</v>
      </c>
      <c r="K10" s="115">
        <f>IF($C$5*'QLD Apr 2017'!AL4/'QLD Apr 2017'!AJ4&gt;='QLD Apr 2017'!J4,('QLD Apr 2017'!J4*'QLD Apr 2017'!U4/100)*'QLD Apr 2017'!AJ4,($C$5*'QLD Apr 2017'!AL4/'QLD Apr 2017'!AJ4*'QLD Apr 2017'!U4/100)*'QLD Apr 2017'!AJ4)</f>
        <v>1275.8399999999999</v>
      </c>
      <c r="L10" s="115">
        <f>IF($C$5*'QLD Apr 2017'!AL4/'QLD Apr 2017'!AJ4&lt;'QLD Apr 2017'!J4,0,IF($C$5*'QLD Apr 2017'!AL4/'QLD Apr 2017'!AJ4&lt;='QLD Apr 2017'!K4,($C$5*'QLD Apr 2017'!AK4/'QLD Apr 2017'!AJ4-'QLD Apr 2017'!J4)*('QLD Apr 2017'!V4/100)*'QLD Apr 2017'!AJ4,('QLD Apr 2017'!K4-'QLD Apr 2017'!J4)*('QLD Apr 2017'!V4/100)*'QLD Apr 2017'!AJ4))</f>
        <v>481.04000000000019</v>
      </c>
      <c r="M10" s="115">
        <f>IF($C$5*'QLD Apr 2017'!AL4/'QLD Apr 2017'!AJ4&lt;'QLD Apr 2017'!K4,0,IF($C$5*'QLD Apr 2017'!AL4/'QLD Apr 2017'!AJ4&lt;='QLD Apr 2017'!L4,($C$5*'QLD Apr 2017'!AL4/'QLD Apr 2017'!AJ4-'QLD Apr 2017'!K4)*('QLD Apr 2017'!W4/100)*'QLD Apr 2017'!AJ4,('QLD Apr 2017'!L4-'QLD Apr 2017'!K4)*('QLD Apr 2017'!W4/100)*'QLD Apr 2017'!AJ4))</f>
        <v>0</v>
      </c>
      <c r="N10" s="115">
        <f>IF($C$5*'QLD Apr 2017'!AL4/'QLD Apr 2017'!AJ4&lt;'QLD Apr 2017'!L4,0,IF($C$5*'QLD Apr 2017'!AL4/'QLD Apr 2017'!AJ4&lt;='QLD Apr 2017'!M4,($C$5*'QLD Apr 2017'!AL4/'QLD Apr 2017'!AJ4-'QLD Apr 2017'!L4)*('QLD Apr 2017'!X4/100)*'QLD Apr 2017'!AJ4,('QLD Apr 2017'!M4-'QLD Apr 2017'!L4)*('QLD Apr 2017'!X4/100)*'QLD Apr 2017'!AJ4))</f>
        <v>0</v>
      </c>
      <c r="O10" s="115">
        <f>IF($C$5*'QLD Apr 2017'!AL4/'QLD Apr 2017'!AJ4&lt;'QLD Apr 2017'!M4,0,IF($C$5*'QLD Apr 2017'!AL4/'QLD Apr 2017'!AJ4&lt;='QLD Apr 2017'!N4,($C$5*'QLD Apr 2017'!AL4/'QLD Apr 2017'!AJ4-'QLD Apr 2017'!M4)*('QLD Apr 2017'!Y4/100)*'QLD Apr 2017'!AJ4,('QLD Apr 2017'!N4-'QLD Apr 2017'!M4)*('QLD Apr 2017'!Y4/100)*'QLD Apr 2017'!AJ4))</f>
        <v>0</v>
      </c>
      <c r="P10" s="115">
        <f>IF(($C$5*'QLD Apr 2017'!AL4/'QLD Apr 2017'!AJ4&gt;'QLD Apr 2017'!N4),($C$5*'QLD Apr 2017'!AL4/'QLD Apr 2017'!AJ4-'QLD Apr 2017'!N4)*'QLD Apr 2017'!Z4/100*'QLD Apr 2017'!AJ4,0)</f>
        <v>0</v>
      </c>
      <c r="Q10" s="118">
        <f t="shared" si="0"/>
        <v>3770.7565000000004</v>
      </c>
      <c r="R10" s="119">
        <f>'QLD Apr 2017'!AM4</f>
        <v>0</v>
      </c>
      <c r="S10" s="119">
        <f>'QLD Apr 2017'!AN4</f>
        <v>6</v>
      </c>
      <c r="T10" s="119">
        <f>'QLD Apr 2017'!AO4</f>
        <v>0</v>
      </c>
      <c r="U10" s="119">
        <f>'QLD Apr 2017'!AP4</f>
        <v>0</v>
      </c>
      <c r="V10" s="118">
        <f t="shared" si="1"/>
        <v>3559.9309000000003</v>
      </c>
      <c r="W10" s="118">
        <f t="shared" si="2"/>
        <v>3559.9309000000003</v>
      </c>
      <c r="X10" s="118">
        <f t="shared" si="3"/>
        <v>3915.9239900000007</v>
      </c>
      <c r="Y10" s="118">
        <f t="shared" si="3"/>
        <v>3915.9239900000007</v>
      </c>
      <c r="Z10" s="120">
        <f>'QLD Apr 2017'!AW4</f>
        <v>0</v>
      </c>
      <c r="AA10" s="121" t="str">
        <f>'QLD Apr 2017'!AX4</f>
        <v>n</v>
      </c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</row>
    <row r="11" spans="1:142" ht="20" customHeight="1" thickBot="1" x14ac:dyDescent="0.25">
      <c r="A11" s="353"/>
      <c r="B11" s="122" t="str">
        <f>'QLD Apr 2017'!F5</f>
        <v>Origin Energy</v>
      </c>
      <c r="C11" s="122" t="str">
        <f>'QLD Apr 2017'!G5</f>
        <v>Saver</v>
      </c>
      <c r="D11" s="123">
        <f>365*'QLD Apr 2017'!H5/100</f>
        <v>235.02349999999998</v>
      </c>
      <c r="E11" s="124">
        <f>IF($C$5*'QLD Apr 2017'!AK5/'QLD Apr 2017'!AI5&gt;='QLD Apr 2017'!J5,('QLD Apr 2017'!J5*'QLD Apr 2017'!O5/100)*'QLD Apr 2017'!AI5,($C$5*'QLD Apr 2017'!AK5/'QLD Apr 2017'!AI5*'QLD Apr 2017'!O5/100)*'QLD Apr 2017'!AI5)</f>
        <v>1355.04</v>
      </c>
      <c r="F11" s="125">
        <f>IF($C$5*'QLD Apr 2017'!AK5/'QLD Apr 2017'!AI5&lt;'QLD Apr 2017'!J5,0,IF($C$5*'QLD Apr 2017'!AK5/'QLD Apr 2017'!AI5&lt;='QLD Apr 2017'!K5,($C$5*'QLD Apr 2017'!AK5/'QLD Apr 2017'!AI5-'QLD Apr 2017'!J5)*('QLD Apr 2017'!P5/100)*'QLD Apr 2017'!AI5,('QLD Apr 2017'!K5-'QLD Apr 2017'!J5)*('QLD Apr 2017'!P5/100)*'QLD Apr 2017'!AI5))</f>
        <v>485.38000000000011</v>
      </c>
      <c r="G11" s="123">
        <f>IF($C$5*'QLD Apr 2017'!AK5/'QLD Apr 2017'!AI5&lt;'QLD Apr 2017'!K5,0,IF($C$5*'QLD Apr 2017'!AK5/'QLD Apr 2017'!AI5&lt;='QLD Apr 2017'!L5,($C$5*'QLD Apr 2017'!AK5/'QLD Apr 2017'!AI5-'QLD Apr 2017'!K5)*('QLD Apr 2017'!Q5/100)*'QLD Apr 2017'!AI5,('QLD Apr 2017'!L5-'QLD Apr 2017'!K5)*('QLD Apr 2017'!Q5/100)*'QLD Apr 2017'!AI5))</f>
        <v>0</v>
      </c>
      <c r="H11" s="124">
        <f>IF($C$5*'QLD Apr 2017'!AK5/'QLD Apr 2017'!AI5&lt;'QLD Apr 2017'!L5,0,IF($C$5*'QLD Apr 2017'!AK5/'QLD Apr 2017'!AI5&lt;='QLD Apr 2017'!M5,($C$5*'QLD Apr 2017'!AK5/'QLD Apr 2017'!AI5-'QLD Apr 2017'!L5)*('QLD Apr 2017'!R5/100)*'QLD Apr 2017'!AI5,('QLD Apr 2017'!M5-'QLD Apr 2017'!L5)*('QLD Apr 2017'!R5/100)*'QLD Apr 2017'!AI5))</f>
        <v>0</v>
      </c>
      <c r="I11" s="124">
        <f>IF($C$5*'QLD Apr 2017'!AK5/'QLD Apr 2017'!AI5&lt;'QLD Apr 2017'!M5,0,IF($C$5*'QLD Apr 2017'!AK5/'QLD Apr 2017'!AI5&lt;='QLD Apr 2017'!N5,($C$5*'QLD Apr 2017'!AK5/'QLD Apr 2017'!AI5-'QLD Apr 2017'!M5)*('QLD Apr 2017'!S5/100)*'QLD Apr 2017'!AI5,('QLD Apr 2017'!N5-'QLD Apr 2017'!M5)*('QLD Apr 2017'!S5/100)*'QLD Apr 2017'!AI5))</f>
        <v>0</v>
      </c>
      <c r="J11" s="123">
        <f>IF(($C$5*'QLD Apr 2017'!AK5/'QLD Apr 2017'!AI5&gt;'QLD Apr 2017'!N5),($C$5*'QLD Apr 2017'!AK5/'QLD Apr 2017'!AI5-'QLD Apr 2017'!N5)*'QLD Apr 2017'!T5/100*'QLD Apr 2017'!AI5,0)</f>
        <v>0</v>
      </c>
      <c r="K11" s="123">
        <f>IF($C$5*'QLD Apr 2017'!AL5/'QLD Apr 2017'!AJ5&gt;='QLD Apr 2017'!J5,('QLD Apr 2017'!J5*'QLD Apr 2017'!U5/100)*'QLD Apr 2017'!AJ5,($C$5*'QLD Apr 2017'!AL5/'QLD Apr 2017'!AJ5*'QLD Apr 2017'!U5/100)*'QLD Apr 2017'!AJ5)</f>
        <v>1355.04</v>
      </c>
      <c r="L11" s="123">
        <f>IF($C$5*'QLD Apr 2017'!AL5/'QLD Apr 2017'!AJ5&lt;'QLD Apr 2017'!J5,0,IF($C$5*'QLD Apr 2017'!AL5/'QLD Apr 2017'!AJ5&lt;='QLD Apr 2017'!K5,($C$5*'QLD Apr 2017'!AK5/'QLD Apr 2017'!AJ5-'QLD Apr 2017'!J5)*('QLD Apr 2017'!V5/100)*'QLD Apr 2017'!AJ5,('QLD Apr 2017'!K5-'QLD Apr 2017'!J5)*('QLD Apr 2017'!V5/100)*'QLD Apr 2017'!AJ5))</f>
        <v>485.38000000000011</v>
      </c>
      <c r="M11" s="123">
        <f>IF($C$5*'QLD Apr 2017'!AL5/'QLD Apr 2017'!AJ5&lt;'QLD Apr 2017'!K5,0,IF($C$5*'QLD Apr 2017'!AL5/'QLD Apr 2017'!AJ5&lt;='QLD Apr 2017'!L5,($C$5*'QLD Apr 2017'!AL5/'QLD Apr 2017'!AJ5-'QLD Apr 2017'!K5)*('QLD Apr 2017'!W5/100)*'QLD Apr 2017'!AJ5,('QLD Apr 2017'!L5-'QLD Apr 2017'!K5)*('QLD Apr 2017'!W5/100)*'QLD Apr 2017'!AJ5))</f>
        <v>0</v>
      </c>
      <c r="N11" s="123">
        <f>IF($C$5*'QLD Apr 2017'!AL5/'QLD Apr 2017'!AJ5&lt;'QLD Apr 2017'!L5,0,IF($C$5*'QLD Apr 2017'!AL5/'QLD Apr 2017'!AJ5&lt;='QLD Apr 2017'!M5,($C$5*'QLD Apr 2017'!AL5/'QLD Apr 2017'!AJ5-'QLD Apr 2017'!L5)*('QLD Apr 2017'!X5/100)*'QLD Apr 2017'!AJ5,('QLD Apr 2017'!M5-'QLD Apr 2017'!L5)*('QLD Apr 2017'!X5/100)*'QLD Apr 2017'!AJ5))</f>
        <v>0</v>
      </c>
      <c r="O11" s="123">
        <f>IF($C$5*'QLD Apr 2017'!AL5/'QLD Apr 2017'!AJ5&lt;'QLD Apr 2017'!M5,0,IF($C$5*'QLD Apr 2017'!AL5/'QLD Apr 2017'!AJ5&lt;='QLD Apr 2017'!N5,($C$5*'QLD Apr 2017'!AL5/'QLD Apr 2017'!AJ5-'QLD Apr 2017'!M5)*('QLD Apr 2017'!Y5/100)*'QLD Apr 2017'!AJ5,('QLD Apr 2017'!N5-'QLD Apr 2017'!M5)*('QLD Apr 2017'!Y5/100)*'QLD Apr 2017'!AJ5))</f>
        <v>0</v>
      </c>
      <c r="P11" s="123">
        <f>IF(($C$5*'QLD Apr 2017'!AL5/'QLD Apr 2017'!AJ5&gt;'QLD Apr 2017'!N5),($C$5*'QLD Apr 2017'!AL5/'QLD Apr 2017'!AJ5-'QLD Apr 2017'!N5)*'QLD Apr 2017'!Z5/100*'QLD Apr 2017'!AJ5,0)</f>
        <v>0</v>
      </c>
      <c r="Q11" s="126">
        <f t="shared" si="0"/>
        <v>3915.8635000000004</v>
      </c>
      <c r="R11" s="127">
        <f>'QLD Apr 2017'!AM5</f>
        <v>0</v>
      </c>
      <c r="S11" s="127">
        <f>'QLD Apr 2017'!AN5</f>
        <v>8</v>
      </c>
      <c r="T11" s="127">
        <f>'QLD Apr 2017'!AO5</f>
        <v>0</v>
      </c>
      <c r="U11" s="127">
        <f>'QLD Apr 2017'!AP5</f>
        <v>0</v>
      </c>
      <c r="V11" s="126">
        <f t="shared" si="1"/>
        <v>3621.3963000000003</v>
      </c>
      <c r="W11" s="126">
        <f t="shared" si="2"/>
        <v>3621.3963000000003</v>
      </c>
      <c r="X11" s="126">
        <f t="shared" si="3"/>
        <v>3983.5359300000009</v>
      </c>
      <c r="Y11" s="126">
        <f t="shared" si="3"/>
        <v>3983.5359300000009</v>
      </c>
      <c r="Z11" s="128">
        <f>'QLD Apr 2017'!AW5</f>
        <v>12</v>
      </c>
      <c r="AA11" s="129" t="str">
        <f>'QLD Apr 2017'!AX5</f>
        <v>y</v>
      </c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</row>
    <row r="12" spans="1:142" ht="20" customHeight="1" thickTop="1" thickBot="1" x14ac:dyDescent="0.25">
      <c r="A12" s="146" t="str">
        <f>'QLD Apr 2017'!D6</f>
        <v>Envestra Northern</v>
      </c>
      <c r="B12" s="130" t="str">
        <f>'QLD Apr 2017'!F6</f>
        <v>Origin Energy</v>
      </c>
      <c r="C12" s="130" t="str">
        <f>'QLD Apr 2017'!G6</f>
        <v>Saver</v>
      </c>
      <c r="D12" s="131">
        <f>365*'QLD Apr 2017'!H6/100</f>
        <v>229.14700000000002</v>
      </c>
      <c r="E12" s="132">
        <f>IF($C$5*'QLD Apr 2017'!AK6/'QLD Apr 2017'!AI6&gt;='QLD Apr 2017'!J6,('QLD Apr 2017'!J6*'QLD Apr 2017'!O6/100)*'QLD Apr 2017'!AI6,($C$5*'QLD Apr 2017'!AK6/'QLD Apr 2017'!AI6*'QLD Apr 2017'!O6/100)*'QLD Apr 2017'!AI6)</f>
        <v>1429.92</v>
      </c>
      <c r="F12" s="133">
        <f>IF($C$5*'QLD Apr 2017'!AK6/'QLD Apr 2017'!AI6&lt;'QLD Apr 2017'!J6,0,IF($C$5*'QLD Apr 2017'!AK6/'QLD Apr 2017'!AI6&lt;='QLD Apr 2017'!K6,($C$5*'QLD Apr 2017'!AK6/'QLD Apr 2017'!AI6-'QLD Apr 2017'!J6)*('QLD Apr 2017'!P6/100)*'QLD Apr 2017'!AI6,('QLD Apr 2017'!K6-'QLD Apr 2017'!J6)*('QLD Apr 2017'!P6/100)*'QLD Apr 2017'!AI6))</f>
        <v>520.24000000000012</v>
      </c>
      <c r="G12" s="131">
        <f>IF($C$5*'QLD Apr 2017'!AK6/'QLD Apr 2017'!AI6&lt;'QLD Apr 2017'!K6,0,IF($C$5*'QLD Apr 2017'!AK6/'QLD Apr 2017'!AI6&lt;='QLD Apr 2017'!L6,($C$5*'QLD Apr 2017'!AK6/'QLD Apr 2017'!AI6-'QLD Apr 2017'!K6)*('QLD Apr 2017'!Q6/100)*'QLD Apr 2017'!AI6,('QLD Apr 2017'!L6-'QLD Apr 2017'!K6)*('QLD Apr 2017'!Q6/100)*'QLD Apr 2017'!AI6))</f>
        <v>0</v>
      </c>
      <c r="H12" s="132">
        <f>IF($C$5*'QLD Apr 2017'!AK6/'QLD Apr 2017'!AI6&lt;'QLD Apr 2017'!L6,0,IF($C$5*'QLD Apr 2017'!AK6/'QLD Apr 2017'!AI6&lt;='QLD Apr 2017'!M6,($C$5*'QLD Apr 2017'!AK6/'QLD Apr 2017'!AI6-'QLD Apr 2017'!L6)*('QLD Apr 2017'!R6/100)*'QLD Apr 2017'!AI6,('QLD Apr 2017'!M6-'QLD Apr 2017'!L6)*('QLD Apr 2017'!R6/100)*'QLD Apr 2017'!AI6))</f>
        <v>0</v>
      </c>
      <c r="I12" s="132">
        <f>IF($C$5*'QLD Apr 2017'!AK6/'QLD Apr 2017'!AI6&lt;'QLD Apr 2017'!M6,0,IF($C$5*'QLD Apr 2017'!AK6/'QLD Apr 2017'!AI6&lt;='QLD Apr 2017'!N6,($C$5*'QLD Apr 2017'!AK6/'QLD Apr 2017'!AI6-'QLD Apr 2017'!M6)*('QLD Apr 2017'!S6/100)*'QLD Apr 2017'!AI6,('QLD Apr 2017'!N6-'QLD Apr 2017'!M6)*('QLD Apr 2017'!S6/100)*'QLD Apr 2017'!AI6))</f>
        <v>0</v>
      </c>
      <c r="J12" s="131">
        <f>IF(($C$5*'QLD Apr 2017'!AK6/'QLD Apr 2017'!AI6&gt;'QLD Apr 2017'!N6),($C$5*'QLD Apr 2017'!AK6/'QLD Apr 2017'!AI6-'QLD Apr 2017'!N6)*'QLD Apr 2017'!T6/100*'QLD Apr 2017'!AI6,0)</f>
        <v>0</v>
      </c>
      <c r="K12" s="131">
        <f>IF($C$5*'QLD Apr 2017'!AL6/'QLD Apr 2017'!AJ6&gt;='QLD Apr 2017'!J6,('QLD Apr 2017'!J6*'QLD Apr 2017'!U6/100)*'QLD Apr 2017'!AJ6,($C$5*'QLD Apr 2017'!AL6/'QLD Apr 2017'!AJ6*'QLD Apr 2017'!U6/100)*'QLD Apr 2017'!AJ6)</f>
        <v>1429.92</v>
      </c>
      <c r="L12" s="131">
        <f>IF($C$5*'QLD Apr 2017'!AL6/'QLD Apr 2017'!AJ6&lt;'QLD Apr 2017'!J6,0,IF($C$5*'QLD Apr 2017'!AL6/'QLD Apr 2017'!AJ6&lt;='QLD Apr 2017'!K6,($C$5*'QLD Apr 2017'!AK6/'QLD Apr 2017'!AJ6-'QLD Apr 2017'!J6)*('QLD Apr 2017'!V6/100)*'QLD Apr 2017'!AJ6,('QLD Apr 2017'!K6-'QLD Apr 2017'!J6)*('QLD Apr 2017'!V6/100)*'QLD Apr 2017'!AJ6))</f>
        <v>520.24000000000012</v>
      </c>
      <c r="M12" s="131">
        <f>IF($C$5*'QLD Apr 2017'!AL6/'QLD Apr 2017'!AJ6&lt;'QLD Apr 2017'!K6,0,IF($C$5*'QLD Apr 2017'!AL6/'QLD Apr 2017'!AJ6&lt;='QLD Apr 2017'!L6,($C$5*'QLD Apr 2017'!AL6/'QLD Apr 2017'!AJ6-'QLD Apr 2017'!K6)*('QLD Apr 2017'!W6/100)*'QLD Apr 2017'!AJ6,('QLD Apr 2017'!L6-'QLD Apr 2017'!K6)*('QLD Apr 2017'!W6/100)*'QLD Apr 2017'!AJ6))</f>
        <v>0</v>
      </c>
      <c r="N12" s="131">
        <f>IF($C$5*'QLD Apr 2017'!AL6/'QLD Apr 2017'!AJ6&lt;'QLD Apr 2017'!L6,0,IF($C$5*'QLD Apr 2017'!AL6/'QLD Apr 2017'!AJ6&lt;='QLD Apr 2017'!M6,($C$5*'QLD Apr 2017'!AL6/'QLD Apr 2017'!AJ6-'QLD Apr 2017'!L6)*('QLD Apr 2017'!X6/100)*'QLD Apr 2017'!AJ6,('QLD Apr 2017'!M6-'QLD Apr 2017'!L6)*('QLD Apr 2017'!X6/100)*'QLD Apr 2017'!AJ6))</f>
        <v>0</v>
      </c>
      <c r="O12" s="131">
        <f>IF($C$5*'QLD Apr 2017'!AL6/'QLD Apr 2017'!AJ6&lt;'QLD Apr 2017'!M6,0,IF($C$5*'QLD Apr 2017'!AL6/'QLD Apr 2017'!AJ6&lt;='QLD Apr 2017'!N6,($C$5*'QLD Apr 2017'!AL6/'QLD Apr 2017'!AJ6-'QLD Apr 2017'!M6)*('QLD Apr 2017'!Y6/100)*'QLD Apr 2017'!AJ6,('QLD Apr 2017'!N6-'QLD Apr 2017'!M6)*('QLD Apr 2017'!Y6/100)*'QLD Apr 2017'!AJ6))</f>
        <v>0</v>
      </c>
      <c r="P12" s="131">
        <f>IF(($C$5*'QLD Apr 2017'!AL6/'QLD Apr 2017'!AJ6&gt;'QLD Apr 2017'!N6),($C$5*'QLD Apr 2017'!AL6/'QLD Apr 2017'!AJ6-'QLD Apr 2017'!N6)*'QLD Apr 2017'!Z6/100*'QLD Apr 2017'!AJ6,0)</f>
        <v>0</v>
      </c>
      <c r="Q12" s="134">
        <f t="shared" si="0"/>
        <v>4129.4670000000006</v>
      </c>
      <c r="R12" s="135">
        <f>'QLD Apr 2017'!AM6</f>
        <v>0</v>
      </c>
      <c r="S12" s="135">
        <f>'QLD Apr 2017'!AN6</f>
        <v>8</v>
      </c>
      <c r="T12" s="135">
        <f>'QLD Apr 2017'!AO6</f>
        <v>0</v>
      </c>
      <c r="U12" s="135">
        <f>'QLD Apr 2017'!AP6</f>
        <v>0</v>
      </c>
      <c r="V12" s="134">
        <f t="shared" si="1"/>
        <v>3817.4414000000006</v>
      </c>
      <c r="W12" s="134">
        <f t="shared" si="2"/>
        <v>3817.4414000000006</v>
      </c>
      <c r="X12" s="134">
        <f t="shared" si="3"/>
        <v>4199.1855400000013</v>
      </c>
      <c r="Y12" s="134">
        <f t="shared" si="3"/>
        <v>4199.1855400000013</v>
      </c>
      <c r="Z12" s="136">
        <f>'QLD Apr 2017'!AW6</f>
        <v>12</v>
      </c>
      <c r="AA12" s="137" t="str">
        <f>'QLD Apr 2017'!AX6</f>
        <v>y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0"/>
      <c r="EL12" s="80"/>
    </row>
    <row r="13" spans="1:142" ht="20" customHeight="1" thickTop="1" thickBot="1" x14ac:dyDescent="0.25">
      <c r="A13" s="147" t="str">
        <f>'QLD Apr 2017'!D7</f>
        <v>Envestra Wide Bay</v>
      </c>
      <c r="B13" s="138" t="str">
        <f>'QLD Apr 2017'!F7</f>
        <v>Origin Energy</v>
      </c>
      <c r="C13" s="138" t="str">
        <f>'QLD Apr 2017'!G7</f>
        <v>Saver</v>
      </c>
      <c r="D13" s="139">
        <f>365*'QLD Apr 2017'!H7/100</f>
        <v>210.678</v>
      </c>
      <c r="E13" s="140">
        <f>IF($C$5*'QLD Apr 2017'!AK7/'QLD Apr 2017'!AI7&gt;='QLD Apr 2017'!J7,('QLD Apr 2017'!J7*'QLD Apr 2017'!O7/100)*'QLD Apr 2017'!AI7,($C$5*'QLD Apr 2017'!AK7/'QLD Apr 2017'!AI7*'QLD Apr 2017'!O7/100)*'QLD Apr 2017'!AI7)</f>
        <v>1175.76</v>
      </c>
      <c r="F13" s="141">
        <f>IF($C$5*'QLD Apr 2017'!AK7/'QLD Apr 2017'!AI7&lt;'QLD Apr 2017'!J7,0,IF($C$5*'QLD Apr 2017'!AK7/'QLD Apr 2017'!AI7&lt;='QLD Apr 2017'!K7,($C$5*'QLD Apr 2017'!AK7/'QLD Apr 2017'!AI7-'QLD Apr 2017'!J7)*('QLD Apr 2017'!P7/100)*'QLD Apr 2017'!AI7,('QLD Apr 2017'!K7-'QLD Apr 2017'!J7)*('QLD Apr 2017'!P7/100)*'QLD Apr 2017'!AI7))</f>
        <v>0</v>
      </c>
      <c r="G13" s="139">
        <f>IF($C$5*'QLD Apr 2017'!AK7/'QLD Apr 2017'!AI7&lt;'QLD Apr 2017'!K7,0,IF($C$5*'QLD Apr 2017'!AK7/'QLD Apr 2017'!AI7&lt;='QLD Apr 2017'!L7,($C$5*'QLD Apr 2017'!AK7/'QLD Apr 2017'!AI7-'QLD Apr 2017'!K7)*('QLD Apr 2017'!Q7/100)*'QLD Apr 2017'!AI7,('QLD Apr 2017'!L7-'QLD Apr 2017'!K7)*('QLD Apr 2017'!Q7/100)*'QLD Apr 2017'!AI7))</f>
        <v>0</v>
      </c>
      <c r="H13" s="140">
        <f>IF($C$5*'QLD Apr 2017'!AK7/'QLD Apr 2017'!AI7&lt;'QLD Apr 2017'!L7,0,IF($C$5*'QLD Apr 2017'!AK7/'QLD Apr 2017'!AI7&lt;='QLD Apr 2017'!M7,($C$5*'QLD Apr 2017'!AK7/'QLD Apr 2017'!AI7-'QLD Apr 2017'!L7)*('QLD Apr 2017'!R7/100)*'QLD Apr 2017'!AI7,('QLD Apr 2017'!M7-'QLD Apr 2017'!L7)*('QLD Apr 2017'!R7/100)*'QLD Apr 2017'!AI7))</f>
        <v>0</v>
      </c>
      <c r="I13" s="140">
        <f>IF($C$5*'QLD Apr 2017'!AK7/'QLD Apr 2017'!AI7&lt;'QLD Apr 2017'!M7,0,IF($C$5*'QLD Apr 2017'!AK7/'QLD Apr 2017'!AI7&lt;='QLD Apr 2017'!N7,($C$5*'QLD Apr 2017'!AK7/'QLD Apr 2017'!AI7-'QLD Apr 2017'!M7)*('QLD Apr 2017'!S7/100)*'QLD Apr 2017'!AI7,('QLD Apr 2017'!N7-'QLD Apr 2017'!M7)*('QLD Apr 2017'!S7/100)*'QLD Apr 2017'!AI7))</f>
        <v>0</v>
      </c>
      <c r="J13" s="139">
        <f>IF(($C$5*'QLD Apr 2017'!AK7/'QLD Apr 2017'!AI7&gt;'QLD Apr 2017'!N7),($C$5*'QLD Apr 2017'!AK7/'QLD Apr 2017'!AI7-'QLD Apr 2017'!N7)*'QLD Apr 2017'!T7/100*'QLD Apr 2017'!AI7,0)</f>
        <v>446.04000000000008</v>
      </c>
      <c r="K13" s="139">
        <f>IF($C$5*'QLD Apr 2017'!AL7/'QLD Apr 2017'!AJ7&gt;='QLD Apr 2017'!J7,('QLD Apr 2017'!J7*'QLD Apr 2017'!U7/100)*'QLD Apr 2017'!AJ7,($C$5*'QLD Apr 2017'!AL7/'QLD Apr 2017'!AJ7*'QLD Apr 2017'!U7/100)*'QLD Apr 2017'!AJ7)</f>
        <v>1175.76</v>
      </c>
      <c r="L13" s="139">
        <f>IF($C$5*'QLD Apr 2017'!AL7/'QLD Apr 2017'!AJ7&lt;'QLD Apr 2017'!J7,0,IF($C$5*'QLD Apr 2017'!AL7/'QLD Apr 2017'!AJ7&lt;='QLD Apr 2017'!K7,($C$5*'QLD Apr 2017'!AK7/'QLD Apr 2017'!AJ7-'QLD Apr 2017'!J7)*('QLD Apr 2017'!V7/100)*'QLD Apr 2017'!AJ7,('QLD Apr 2017'!K7-'QLD Apr 2017'!J7)*('QLD Apr 2017'!V7/100)*'QLD Apr 2017'!AJ7))</f>
        <v>0</v>
      </c>
      <c r="M13" s="139">
        <f>IF($C$5*'QLD Apr 2017'!AL7/'QLD Apr 2017'!AJ7&lt;'QLD Apr 2017'!K7,0,IF($C$5*'QLD Apr 2017'!AL7/'QLD Apr 2017'!AJ7&lt;='QLD Apr 2017'!L7,($C$5*'QLD Apr 2017'!AL7/'QLD Apr 2017'!AJ7-'QLD Apr 2017'!K7)*('QLD Apr 2017'!W7/100)*'QLD Apr 2017'!AJ7,('QLD Apr 2017'!L7-'QLD Apr 2017'!K7)*('QLD Apr 2017'!W7/100)*'QLD Apr 2017'!AJ7))</f>
        <v>0</v>
      </c>
      <c r="N13" s="139">
        <f>IF($C$5*'QLD Apr 2017'!AL7/'QLD Apr 2017'!AJ7&lt;'QLD Apr 2017'!L7,0,IF($C$5*'QLD Apr 2017'!AL7/'QLD Apr 2017'!AJ7&lt;='QLD Apr 2017'!M7,($C$5*'QLD Apr 2017'!AL7/'QLD Apr 2017'!AJ7-'QLD Apr 2017'!L7)*('QLD Apr 2017'!X7/100)*'QLD Apr 2017'!AJ7,('QLD Apr 2017'!M7-'QLD Apr 2017'!L7)*('QLD Apr 2017'!X7/100)*'QLD Apr 2017'!AJ7))</f>
        <v>0</v>
      </c>
      <c r="O13" s="139">
        <f>IF($C$5*'QLD Apr 2017'!AL7/'QLD Apr 2017'!AJ7&lt;'QLD Apr 2017'!M7,0,IF($C$5*'QLD Apr 2017'!AL7/'QLD Apr 2017'!AJ7&lt;='QLD Apr 2017'!N7,($C$5*'QLD Apr 2017'!AL7/'QLD Apr 2017'!AJ7-'QLD Apr 2017'!M7)*('QLD Apr 2017'!Y7/100)*'QLD Apr 2017'!AJ7,('QLD Apr 2017'!N7-'QLD Apr 2017'!M7)*('QLD Apr 2017'!Y7/100)*'QLD Apr 2017'!AJ7))</f>
        <v>0</v>
      </c>
      <c r="P13" s="139">
        <f>IF(($C$5*'QLD Apr 2017'!AL7/'QLD Apr 2017'!AJ7&gt;'QLD Apr 2017'!N7),($C$5*'QLD Apr 2017'!AL7/'QLD Apr 2017'!AJ7-'QLD Apr 2017'!N7)*'QLD Apr 2017'!Z7/100*'QLD Apr 2017'!AJ7,0)</f>
        <v>446.04000000000008</v>
      </c>
      <c r="Q13" s="142">
        <f t="shared" si="0"/>
        <v>3454.2780000000002</v>
      </c>
      <c r="R13" s="143">
        <f>'QLD Apr 2017'!AM7</f>
        <v>0</v>
      </c>
      <c r="S13" s="143">
        <f>'QLD Apr 2017'!AN7</f>
        <v>8</v>
      </c>
      <c r="T13" s="143">
        <f>'QLD Apr 2017'!AO7</f>
        <v>0</v>
      </c>
      <c r="U13" s="143">
        <f>'QLD Apr 2017'!AP7</f>
        <v>0</v>
      </c>
      <c r="V13" s="142">
        <f t="shared" si="1"/>
        <v>3194.79</v>
      </c>
      <c r="W13" s="142">
        <f t="shared" si="2"/>
        <v>3194.79</v>
      </c>
      <c r="X13" s="142">
        <f t="shared" si="3"/>
        <v>3514.2690000000002</v>
      </c>
      <c r="Y13" s="142">
        <f t="shared" si="3"/>
        <v>3514.2690000000002</v>
      </c>
      <c r="Z13" s="144">
        <f>'QLD Apr 2017'!AW7</f>
        <v>12</v>
      </c>
      <c r="AA13" s="145" t="str">
        <f>'QLD Apr 2017'!AX7</f>
        <v>y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0"/>
      <c r="EL13" s="80"/>
    </row>
    <row r="14" spans="1:142" s="81" customFormat="1" x14ac:dyDescent="0.2">
      <c r="A14" s="85"/>
      <c r="B14" s="84"/>
      <c r="C14" s="84"/>
    </row>
    <row r="15" spans="1:142" s="81" customFormat="1" x14ac:dyDescent="0.2"/>
    <row r="16" spans="1:142" s="81" customFormat="1" x14ac:dyDescent="0.2"/>
    <row r="17" s="81" customFormat="1" x14ac:dyDescent="0.2"/>
    <row r="18" s="81" customFormat="1" x14ac:dyDescent="0.2"/>
    <row r="19" s="81" customFormat="1" x14ac:dyDescent="0.2"/>
    <row r="20" s="81" customFormat="1" x14ac:dyDescent="0.2"/>
    <row r="21" s="81" customFormat="1" x14ac:dyDescent="0.2"/>
    <row r="22" s="81" customFormat="1" x14ac:dyDescent="0.2"/>
    <row r="23" s="81" customFormat="1" x14ac:dyDescent="0.2"/>
    <row r="24" s="81" customFormat="1" x14ac:dyDescent="0.2"/>
    <row r="25" s="81" customFormat="1" x14ac:dyDescent="0.2"/>
    <row r="26" s="81" customFormat="1" x14ac:dyDescent="0.2"/>
    <row r="27" s="81" customFormat="1" x14ac:dyDescent="0.2"/>
    <row r="28" s="81" customFormat="1" x14ac:dyDescent="0.2"/>
    <row r="29" s="81" customFormat="1" x14ac:dyDescent="0.2"/>
    <row r="30" s="81" customFormat="1" x14ac:dyDescent="0.2"/>
    <row r="31" s="81" customFormat="1" x14ac:dyDescent="0.2"/>
    <row r="32" s="81" customFormat="1" x14ac:dyDescent="0.2"/>
    <row r="33" s="81" customFormat="1" x14ac:dyDescent="0.2"/>
    <row r="34" s="81" customFormat="1" x14ac:dyDescent="0.2"/>
    <row r="35" s="81" customFormat="1" x14ac:dyDescent="0.2"/>
    <row r="36" s="81" customFormat="1" x14ac:dyDescent="0.2"/>
    <row r="37" s="81" customFormat="1" x14ac:dyDescent="0.2"/>
    <row r="38" s="81" customFormat="1" x14ac:dyDescent="0.2"/>
    <row r="39" s="81" customFormat="1" x14ac:dyDescent="0.2"/>
    <row r="40" s="81" customFormat="1" x14ac:dyDescent="0.2"/>
    <row r="41" s="81" customFormat="1" x14ac:dyDescent="0.2"/>
    <row r="42" s="81" customFormat="1" x14ac:dyDescent="0.2"/>
    <row r="43" s="81" customFormat="1" x14ac:dyDescent="0.2"/>
    <row r="44" s="81" customFormat="1" x14ac:dyDescent="0.2"/>
    <row r="45" s="81" customFormat="1" x14ac:dyDescent="0.2"/>
    <row r="46" s="81" customFormat="1" x14ac:dyDescent="0.2"/>
    <row r="47" s="81" customFormat="1" x14ac:dyDescent="0.2"/>
    <row r="48" s="81" customFormat="1" x14ac:dyDescent="0.2"/>
    <row r="49" s="81" customFormat="1" x14ac:dyDescent="0.2"/>
    <row r="50" s="81" customFormat="1" x14ac:dyDescent="0.2"/>
    <row r="51" s="81" customFormat="1" x14ac:dyDescent="0.2"/>
    <row r="52" s="81" customFormat="1" x14ac:dyDescent="0.2"/>
    <row r="53" s="81" customFormat="1" x14ac:dyDescent="0.2"/>
    <row r="54" s="81" customFormat="1" x14ac:dyDescent="0.2"/>
    <row r="55" s="81" customFormat="1" x14ac:dyDescent="0.2"/>
    <row r="56" s="81" customFormat="1" x14ac:dyDescent="0.2"/>
    <row r="57" s="81" customFormat="1" x14ac:dyDescent="0.2"/>
    <row r="58" s="81" customFormat="1" x14ac:dyDescent="0.2"/>
    <row r="59" s="81" customFormat="1" x14ac:dyDescent="0.2"/>
    <row r="60" s="81" customFormat="1" x14ac:dyDescent="0.2"/>
    <row r="61" s="81" customFormat="1" x14ac:dyDescent="0.2"/>
    <row r="62" s="81" customFormat="1" x14ac:dyDescent="0.2"/>
    <row r="63" s="81" customFormat="1" x14ac:dyDescent="0.2"/>
    <row r="64" s="81" customFormat="1" x14ac:dyDescent="0.2"/>
    <row r="65" s="81" customFormat="1" x14ac:dyDescent="0.2"/>
    <row r="66" s="81" customFormat="1" x14ac:dyDescent="0.2"/>
    <row r="67" s="81" customFormat="1" x14ac:dyDescent="0.2"/>
    <row r="68" s="81" customFormat="1" x14ac:dyDescent="0.2"/>
    <row r="69" s="81" customFormat="1" x14ac:dyDescent="0.2"/>
    <row r="70" s="81" customFormat="1" x14ac:dyDescent="0.2"/>
    <row r="71" s="81" customFormat="1" x14ac:dyDescent="0.2"/>
    <row r="72" s="81" customFormat="1" x14ac:dyDescent="0.2"/>
    <row r="73" s="81" customFormat="1" x14ac:dyDescent="0.2"/>
    <row r="74" s="81" customFormat="1" x14ac:dyDescent="0.2"/>
    <row r="75" s="81" customFormat="1" x14ac:dyDescent="0.2"/>
    <row r="76" s="81" customFormat="1" x14ac:dyDescent="0.2"/>
    <row r="77" s="81" customFormat="1" x14ac:dyDescent="0.2"/>
    <row r="78" s="81" customFormat="1" x14ac:dyDescent="0.2"/>
    <row r="79" s="81" customFormat="1" x14ac:dyDescent="0.2"/>
    <row r="80" s="81" customFormat="1" x14ac:dyDescent="0.2"/>
    <row r="81" s="81" customFormat="1" x14ac:dyDescent="0.2"/>
    <row r="82" s="81" customFormat="1" x14ac:dyDescent="0.2"/>
    <row r="83" s="81" customFormat="1" x14ac:dyDescent="0.2"/>
    <row r="84" s="81" customFormat="1" x14ac:dyDescent="0.2"/>
    <row r="85" s="81" customFormat="1" x14ac:dyDescent="0.2"/>
    <row r="86" s="81" customFormat="1" x14ac:dyDescent="0.2"/>
    <row r="87" s="81" customFormat="1" x14ac:dyDescent="0.2"/>
    <row r="88" s="81" customFormat="1" x14ac:dyDescent="0.2"/>
    <row r="89" s="81" customFormat="1" x14ac:dyDescent="0.2"/>
    <row r="90" s="81" customFormat="1" x14ac:dyDescent="0.2"/>
    <row r="91" s="81" customFormat="1" x14ac:dyDescent="0.2"/>
    <row r="92" s="81" customFormat="1" x14ac:dyDescent="0.2"/>
    <row r="93" s="81" customFormat="1" x14ac:dyDescent="0.2"/>
    <row r="94" s="81" customFormat="1" x14ac:dyDescent="0.2"/>
    <row r="95" s="81" customFormat="1" x14ac:dyDescent="0.2"/>
    <row r="96" s="81" customFormat="1" x14ac:dyDescent="0.2"/>
    <row r="97" s="81" customFormat="1" x14ac:dyDescent="0.2"/>
    <row r="98" s="81" customFormat="1" x14ac:dyDescent="0.2"/>
    <row r="99" s="81" customFormat="1" x14ac:dyDescent="0.2"/>
    <row r="100" s="81" customFormat="1" x14ac:dyDescent="0.2"/>
    <row r="101" s="81" customFormat="1" x14ac:dyDescent="0.2"/>
    <row r="102" s="81" customFormat="1" x14ac:dyDescent="0.2"/>
    <row r="103" s="81" customFormat="1" x14ac:dyDescent="0.2"/>
    <row r="104" s="81" customFormat="1" x14ac:dyDescent="0.2"/>
    <row r="105" s="81" customFormat="1" x14ac:dyDescent="0.2"/>
    <row r="106" s="81" customFormat="1" x14ac:dyDescent="0.2"/>
    <row r="107" s="81" customFormat="1" x14ac:dyDescent="0.2"/>
    <row r="108" s="81" customFormat="1" x14ac:dyDescent="0.2"/>
    <row r="109" s="81" customFormat="1" x14ac:dyDescent="0.2"/>
    <row r="110" s="81" customFormat="1" x14ac:dyDescent="0.2"/>
    <row r="111" s="81" customFormat="1" x14ac:dyDescent="0.2"/>
    <row r="112" s="81" customFormat="1" x14ac:dyDescent="0.2"/>
    <row r="113" s="81" customFormat="1" x14ac:dyDescent="0.2"/>
    <row r="114" s="81" customFormat="1" x14ac:dyDescent="0.2"/>
    <row r="115" s="81" customFormat="1" x14ac:dyDescent="0.2"/>
    <row r="116" s="81" customFormat="1" x14ac:dyDescent="0.2"/>
    <row r="117" s="81" customFormat="1" x14ac:dyDescent="0.2"/>
    <row r="118" s="81" customFormat="1" x14ac:dyDescent="0.2"/>
    <row r="119" s="81" customFormat="1" x14ac:dyDescent="0.2"/>
    <row r="120" s="81" customFormat="1" x14ac:dyDescent="0.2"/>
    <row r="121" s="81" customFormat="1" x14ac:dyDescent="0.2"/>
    <row r="122" s="81" customFormat="1" x14ac:dyDescent="0.2"/>
    <row r="123" s="81" customFormat="1" x14ac:dyDescent="0.2"/>
    <row r="124" s="81" customFormat="1" x14ac:dyDescent="0.2"/>
    <row r="125" s="81" customFormat="1" x14ac:dyDescent="0.2"/>
    <row r="126" s="81" customFormat="1" x14ac:dyDescent="0.2"/>
    <row r="127" s="81" customFormat="1" x14ac:dyDescent="0.2"/>
    <row r="128" s="81" customFormat="1" x14ac:dyDescent="0.2"/>
    <row r="129" s="81" customFormat="1" x14ac:dyDescent="0.2"/>
    <row r="130" s="81" customFormat="1" x14ac:dyDescent="0.2"/>
    <row r="131" s="81" customFormat="1" x14ac:dyDescent="0.2"/>
    <row r="132" s="81" customFormat="1" x14ac:dyDescent="0.2"/>
    <row r="133" s="81" customFormat="1" x14ac:dyDescent="0.2"/>
    <row r="134" s="81" customFormat="1" x14ac:dyDescent="0.2"/>
    <row r="135" s="81" customFormat="1" x14ac:dyDescent="0.2"/>
    <row r="136" s="81" customFormat="1" x14ac:dyDescent="0.2"/>
    <row r="137" s="81" customFormat="1" x14ac:dyDescent="0.2"/>
    <row r="138" s="81" customFormat="1" x14ac:dyDescent="0.2"/>
    <row r="139" s="81" customFormat="1" x14ac:dyDescent="0.2"/>
    <row r="140" s="81" customFormat="1" x14ac:dyDescent="0.2"/>
    <row r="141" s="81" customFormat="1" x14ac:dyDescent="0.2"/>
    <row r="142" s="81" customFormat="1" x14ac:dyDescent="0.2"/>
    <row r="143" s="81" customFormat="1" x14ac:dyDescent="0.2"/>
    <row r="144" s="81" customFormat="1" x14ac:dyDescent="0.2"/>
    <row r="145" s="81" customFormat="1" x14ac:dyDescent="0.2"/>
    <row r="146" s="81" customFormat="1" x14ac:dyDescent="0.2"/>
    <row r="147" s="81" customFormat="1" x14ac:dyDescent="0.2"/>
    <row r="148" s="81" customFormat="1" x14ac:dyDescent="0.2"/>
    <row r="149" s="81" customFormat="1" x14ac:dyDescent="0.2"/>
    <row r="150" s="81" customFormat="1" x14ac:dyDescent="0.2"/>
    <row r="151" s="81" customFormat="1" x14ac:dyDescent="0.2"/>
    <row r="152" s="81" customFormat="1" x14ac:dyDescent="0.2"/>
    <row r="153" s="81" customFormat="1" x14ac:dyDescent="0.2"/>
    <row r="154" s="81" customFormat="1" x14ac:dyDescent="0.2"/>
    <row r="155" s="81" customFormat="1" x14ac:dyDescent="0.2"/>
    <row r="156" s="81" customFormat="1" x14ac:dyDescent="0.2"/>
    <row r="157" s="81" customFormat="1" x14ac:dyDescent="0.2"/>
    <row r="158" s="81" customFormat="1" x14ac:dyDescent="0.2"/>
    <row r="159" s="81" customFormat="1" x14ac:dyDescent="0.2"/>
    <row r="160" s="81" customFormat="1" x14ac:dyDescent="0.2"/>
    <row r="161" s="81" customFormat="1" x14ac:dyDescent="0.2"/>
    <row r="162" s="81" customFormat="1" x14ac:dyDescent="0.2"/>
    <row r="163" s="81" customFormat="1" x14ac:dyDescent="0.2"/>
    <row r="164" s="81" customFormat="1" x14ac:dyDescent="0.2"/>
    <row r="165" s="81" customFormat="1" x14ac:dyDescent="0.2"/>
    <row r="166" s="81" customFormat="1" x14ac:dyDescent="0.2"/>
    <row r="167" s="81" customFormat="1" x14ac:dyDescent="0.2"/>
    <row r="168" s="81" customFormat="1" x14ac:dyDescent="0.2"/>
    <row r="169" s="81" customFormat="1" x14ac:dyDescent="0.2"/>
    <row r="170" s="81" customFormat="1" x14ac:dyDescent="0.2"/>
    <row r="171" s="81" customFormat="1" x14ac:dyDescent="0.2"/>
    <row r="172" s="81" customFormat="1" x14ac:dyDescent="0.2"/>
    <row r="173" s="81" customFormat="1" x14ac:dyDescent="0.2"/>
    <row r="174" s="81" customFormat="1" x14ac:dyDescent="0.2"/>
    <row r="175" s="81" customFormat="1" x14ac:dyDescent="0.2"/>
    <row r="176" s="81" customFormat="1" x14ac:dyDescent="0.2"/>
    <row r="177" s="81" customFormat="1" x14ac:dyDescent="0.2"/>
    <row r="178" s="81" customFormat="1" x14ac:dyDescent="0.2"/>
    <row r="179" s="81" customFormat="1" x14ac:dyDescent="0.2"/>
    <row r="180" s="81" customFormat="1" x14ac:dyDescent="0.2"/>
    <row r="181" s="81" customFormat="1" x14ac:dyDescent="0.2"/>
    <row r="182" s="81" customFormat="1" x14ac:dyDescent="0.2"/>
    <row r="183" s="81" customFormat="1" x14ac:dyDescent="0.2"/>
    <row r="184" s="81" customFormat="1" x14ac:dyDescent="0.2"/>
    <row r="185" s="81" customFormat="1" x14ac:dyDescent="0.2"/>
    <row r="186" s="81" customFormat="1" x14ac:dyDescent="0.2"/>
    <row r="187" s="81" customFormat="1" x14ac:dyDescent="0.2"/>
    <row r="188" s="81" customFormat="1" x14ac:dyDescent="0.2"/>
    <row r="189" s="81" customFormat="1" x14ac:dyDescent="0.2"/>
    <row r="190" s="81" customFormat="1" x14ac:dyDescent="0.2"/>
    <row r="191" s="81" customFormat="1" x14ac:dyDescent="0.2"/>
    <row r="192" s="81" customFormat="1" x14ac:dyDescent="0.2"/>
    <row r="193" s="81" customFormat="1" x14ac:dyDescent="0.2"/>
    <row r="194" s="81" customFormat="1" x14ac:dyDescent="0.2"/>
    <row r="195" s="81" customFormat="1" x14ac:dyDescent="0.2"/>
    <row r="196" s="81" customFormat="1" x14ac:dyDescent="0.2"/>
    <row r="197" s="81" customFormat="1" x14ac:dyDescent="0.2"/>
    <row r="198" s="81" customFormat="1" x14ac:dyDescent="0.2"/>
    <row r="199" s="81" customFormat="1" x14ac:dyDescent="0.2"/>
    <row r="200" s="81" customFormat="1" x14ac:dyDescent="0.2"/>
    <row r="201" s="81" customFormat="1" x14ac:dyDescent="0.2"/>
    <row r="202" s="81" customFormat="1" x14ac:dyDescent="0.2"/>
    <row r="203" s="81" customFormat="1" x14ac:dyDescent="0.2"/>
    <row r="204" s="81" customFormat="1" x14ac:dyDescent="0.2"/>
    <row r="205" s="81" customFormat="1" x14ac:dyDescent="0.2"/>
    <row r="206" s="81" customFormat="1" x14ac:dyDescent="0.2"/>
    <row r="207" s="81" customFormat="1" x14ac:dyDescent="0.2"/>
    <row r="208" s="81" customFormat="1" x14ac:dyDescent="0.2"/>
    <row r="209" s="81" customFormat="1" x14ac:dyDescent="0.2"/>
    <row r="210" s="81" customFormat="1" x14ac:dyDescent="0.2"/>
    <row r="211" s="81" customFormat="1" x14ac:dyDescent="0.2"/>
    <row r="212" s="81" customFormat="1" x14ac:dyDescent="0.2"/>
    <row r="213" s="81" customFormat="1" x14ac:dyDescent="0.2"/>
    <row r="214" s="81" customFormat="1" x14ac:dyDescent="0.2"/>
    <row r="215" s="81" customFormat="1" x14ac:dyDescent="0.2"/>
    <row r="216" s="81" customFormat="1" x14ac:dyDescent="0.2"/>
    <row r="217" s="81" customFormat="1" x14ac:dyDescent="0.2"/>
    <row r="218" s="81" customFormat="1" x14ac:dyDescent="0.2"/>
    <row r="219" s="81" customFormat="1" x14ac:dyDescent="0.2"/>
    <row r="220" s="81" customFormat="1" x14ac:dyDescent="0.2"/>
    <row r="221" s="81" customFormat="1" x14ac:dyDescent="0.2"/>
    <row r="222" s="81" customFormat="1" x14ac:dyDescent="0.2"/>
    <row r="223" s="81" customFormat="1" x14ac:dyDescent="0.2"/>
    <row r="224" s="81" customFormat="1" x14ac:dyDescent="0.2"/>
    <row r="225" s="81" customFormat="1" x14ac:dyDescent="0.2"/>
    <row r="226" s="81" customFormat="1" x14ac:dyDescent="0.2"/>
    <row r="227" s="81" customFormat="1" x14ac:dyDescent="0.2"/>
    <row r="228" s="81" customFormat="1" x14ac:dyDescent="0.2"/>
    <row r="229" s="81" customFormat="1" x14ac:dyDescent="0.2"/>
    <row r="230" s="81" customFormat="1" x14ac:dyDescent="0.2"/>
    <row r="231" s="81" customFormat="1" x14ac:dyDescent="0.2"/>
    <row r="232" s="81" customFormat="1" x14ac:dyDescent="0.2"/>
    <row r="233" s="81" customFormat="1" x14ac:dyDescent="0.2"/>
    <row r="234" s="81" customFormat="1" x14ac:dyDescent="0.2"/>
    <row r="235" s="81" customFormat="1" x14ac:dyDescent="0.2"/>
    <row r="236" s="81" customFormat="1" x14ac:dyDescent="0.2"/>
    <row r="237" s="81" customFormat="1" x14ac:dyDescent="0.2"/>
    <row r="238" s="81" customFormat="1" x14ac:dyDescent="0.2"/>
    <row r="239" s="81" customFormat="1" x14ac:dyDescent="0.2"/>
    <row r="240" s="81" customFormat="1" x14ac:dyDescent="0.2"/>
    <row r="241" s="81" customFormat="1" x14ac:dyDescent="0.2"/>
    <row r="242" s="81" customFormat="1" x14ac:dyDescent="0.2"/>
    <row r="243" s="81" customFormat="1" x14ac:dyDescent="0.2"/>
    <row r="244" s="81" customFormat="1" x14ac:dyDescent="0.2"/>
    <row r="245" s="81" customFormat="1" x14ac:dyDescent="0.2"/>
    <row r="246" s="81" customFormat="1" x14ac:dyDescent="0.2"/>
    <row r="247" s="81" customFormat="1" x14ac:dyDescent="0.2"/>
    <row r="248" s="81" customFormat="1" x14ac:dyDescent="0.2"/>
    <row r="249" s="81" customFormat="1" x14ac:dyDescent="0.2"/>
    <row r="250" s="81" customFormat="1" x14ac:dyDescent="0.2"/>
    <row r="251" s="81" customFormat="1" x14ac:dyDescent="0.2"/>
    <row r="252" s="81" customFormat="1" x14ac:dyDescent="0.2"/>
    <row r="253" s="81" customFormat="1" x14ac:dyDescent="0.2"/>
    <row r="254" s="81" customFormat="1" x14ac:dyDescent="0.2"/>
    <row r="255" s="81" customFormat="1" x14ac:dyDescent="0.2"/>
    <row r="256" s="81" customFormat="1" x14ac:dyDescent="0.2"/>
    <row r="257" s="81" customFormat="1" x14ac:dyDescent="0.2"/>
    <row r="258" s="81" customFormat="1" x14ac:dyDescent="0.2"/>
    <row r="259" s="81" customFormat="1" x14ac:dyDescent="0.2"/>
    <row r="260" s="81" customFormat="1" x14ac:dyDescent="0.2"/>
    <row r="261" s="81" customFormat="1" x14ac:dyDescent="0.2"/>
    <row r="262" s="81" customFormat="1" x14ac:dyDescent="0.2"/>
    <row r="263" s="81" customFormat="1" x14ac:dyDescent="0.2"/>
    <row r="264" s="81" customFormat="1" x14ac:dyDescent="0.2"/>
    <row r="265" s="81" customFormat="1" x14ac:dyDescent="0.2"/>
    <row r="266" s="81" customFormat="1" x14ac:dyDescent="0.2"/>
    <row r="267" s="81" customFormat="1" x14ac:dyDescent="0.2"/>
    <row r="268" s="81" customFormat="1" x14ac:dyDescent="0.2"/>
    <row r="269" s="81" customFormat="1" x14ac:dyDescent="0.2"/>
    <row r="270" s="81" customFormat="1" x14ac:dyDescent="0.2"/>
    <row r="271" s="81" customFormat="1" x14ac:dyDescent="0.2"/>
    <row r="272" s="81" customFormat="1" x14ac:dyDescent="0.2"/>
    <row r="273" s="81" customFormat="1" x14ac:dyDescent="0.2"/>
    <row r="274" s="81" customFormat="1" x14ac:dyDescent="0.2"/>
    <row r="275" s="81" customFormat="1" x14ac:dyDescent="0.2"/>
    <row r="276" s="81" customFormat="1" x14ac:dyDescent="0.2"/>
    <row r="277" s="81" customFormat="1" x14ac:dyDescent="0.2"/>
    <row r="278" s="81" customFormat="1" x14ac:dyDescent="0.2"/>
    <row r="279" s="81" customFormat="1" x14ac:dyDescent="0.2"/>
    <row r="280" s="81" customFormat="1" x14ac:dyDescent="0.2"/>
    <row r="281" s="81" customFormat="1" x14ac:dyDescent="0.2"/>
    <row r="282" s="81" customFormat="1" x14ac:dyDescent="0.2"/>
    <row r="283" s="81" customFormat="1" x14ac:dyDescent="0.2"/>
    <row r="284" s="81" customFormat="1" x14ac:dyDescent="0.2"/>
    <row r="285" s="81" customFormat="1" x14ac:dyDescent="0.2"/>
    <row r="286" s="81" customFormat="1" x14ac:dyDescent="0.2"/>
    <row r="287" s="81" customFormat="1" x14ac:dyDescent="0.2"/>
    <row r="288" s="81" customFormat="1" x14ac:dyDescent="0.2"/>
    <row r="289" s="81" customFormat="1" x14ac:dyDescent="0.2"/>
    <row r="290" s="81" customFormat="1" x14ac:dyDescent="0.2"/>
    <row r="291" s="81" customFormat="1" x14ac:dyDescent="0.2"/>
    <row r="292" s="81" customFormat="1" x14ac:dyDescent="0.2"/>
    <row r="293" s="81" customFormat="1" x14ac:dyDescent="0.2"/>
    <row r="294" s="81" customFormat="1" x14ac:dyDescent="0.2"/>
    <row r="295" s="81" customFormat="1" x14ac:dyDescent="0.2"/>
    <row r="296" s="81" customFormat="1" x14ac:dyDescent="0.2"/>
    <row r="297" s="81" customFormat="1" x14ac:dyDescent="0.2"/>
    <row r="298" s="81" customFormat="1" x14ac:dyDescent="0.2"/>
    <row r="299" s="81" customFormat="1" x14ac:dyDescent="0.2"/>
    <row r="300" s="81" customFormat="1" x14ac:dyDescent="0.2"/>
    <row r="301" s="81" customFormat="1" x14ac:dyDescent="0.2"/>
    <row r="302" s="81" customFormat="1" x14ac:dyDescent="0.2"/>
    <row r="303" s="81" customFormat="1" x14ac:dyDescent="0.2"/>
    <row r="304" s="81" customFormat="1" x14ac:dyDescent="0.2"/>
    <row r="305" s="81" customFormat="1" x14ac:dyDescent="0.2"/>
    <row r="306" s="81" customFormat="1" x14ac:dyDescent="0.2"/>
    <row r="307" s="81" customFormat="1" x14ac:dyDescent="0.2"/>
    <row r="308" s="81" customFormat="1" x14ac:dyDescent="0.2"/>
    <row r="309" s="81" customFormat="1" x14ac:dyDescent="0.2"/>
    <row r="310" s="81" customFormat="1" x14ac:dyDescent="0.2"/>
    <row r="311" s="81" customFormat="1" x14ac:dyDescent="0.2"/>
    <row r="312" s="81" customFormat="1" x14ac:dyDescent="0.2"/>
    <row r="313" s="81" customFormat="1" x14ac:dyDescent="0.2"/>
    <row r="314" s="81" customFormat="1" x14ac:dyDescent="0.2"/>
    <row r="315" s="81" customFormat="1" x14ac:dyDescent="0.2"/>
    <row r="316" s="81" customFormat="1" x14ac:dyDescent="0.2"/>
    <row r="317" s="81" customFormat="1" x14ac:dyDescent="0.2"/>
    <row r="318" s="81" customFormat="1" x14ac:dyDescent="0.2"/>
    <row r="319" s="81" customFormat="1" x14ac:dyDescent="0.2"/>
    <row r="320" s="81" customFormat="1" x14ac:dyDescent="0.2"/>
    <row r="321" s="81" customFormat="1" x14ac:dyDescent="0.2"/>
    <row r="322" s="81" customFormat="1" x14ac:dyDescent="0.2"/>
    <row r="323" s="81" customFormat="1" x14ac:dyDescent="0.2"/>
    <row r="324" s="81" customFormat="1" x14ac:dyDescent="0.2"/>
    <row r="325" s="81" customFormat="1" x14ac:dyDescent="0.2"/>
    <row r="326" s="81" customFormat="1" x14ac:dyDescent="0.2"/>
    <row r="327" s="81" customFormat="1" x14ac:dyDescent="0.2"/>
    <row r="328" s="81" customFormat="1" x14ac:dyDescent="0.2"/>
    <row r="329" s="81" customFormat="1" x14ac:dyDescent="0.2"/>
    <row r="330" s="81" customFormat="1" x14ac:dyDescent="0.2"/>
    <row r="331" s="81" customFormat="1" x14ac:dyDescent="0.2"/>
    <row r="332" s="81" customFormat="1" x14ac:dyDescent="0.2"/>
    <row r="333" s="81" customFormat="1" x14ac:dyDescent="0.2"/>
    <row r="334" s="81" customFormat="1" x14ac:dyDescent="0.2"/>
    <row r="335" s="81" customFormat="1" x14ac:dyDescent="0.2"/>
    <row r="336" s="81" customFormat="1" x14ac:dyDescent="0.2"/>
    <row r="337" s="81" customFormat="1" x14ac:dyDescent="0.2"/>
    <row r="338" s="81" customFormat="1" x14ac:dyDescent="0.2"/>
    <row r="339" s="81" customFormat="1" x14ac:dyDescent="0.2"/>
    <row r="340" s="81" customFormat="1" x14ac:dyDescent="0.2"/>
    <row r="341" s="81" customFormat="1" x14ac:dyDescent="0.2"/>
    <row r="342" s="81" customFormat="1" x14ac:dyDescent="0.2"/>
    <row r="343" s="81" customFormat="1" x14ac:dyDescent="0.2"/>
    <row r="344" s="81" customFormat="1" x14ac:dyDescent="0.2"/>
    <row r="345" s="81" customFormat="1" x14ac:dyDescent="0.2"/>
    <row r="346" s="81" customFormat="1" x14ac:dyDescent="0.2"/>
    <row r="347" s="81" customFormat="1" x14ac:dyDescent="0.2"/>
    <row r="348" s="81" customFormat="1" x14ac:dyDescent="0.2"/>
    <row r="349" s="81" customFormat="1" x14ac:dyDescent="0.2"/>
    <row r="350" s="81" customFormat="1" x14ac:dyDescent="0.2"/>
    <row r="351" s="81" customFormat="1" x14ac:dyDescent="0.2"/>
    <row r="352" s="81" customFormat="1" x14ac:dyDescent="0.2"/>
    <row r="353" s="81" customFormat="1" x14ac:dyDescent="0.2"/>
    <row r="354" s="81" customFormat="1" x14ac:dyDescent="0.2"/>
    <row r="355" s="81" customFormat="1" x14ac:dyDescent="0.2"/>
    <row r="356" s="81" customFormat="1" x14ac:dyDescent="0.2"/>
    <row r="357" s="81" customFormat="1" x14ac:dyDescent="0.2"/>
    <row r="358" s="81" customFormat="1" x14ac:dyDescent="0.2"/>
    <row r="359" s="81" customFormat="1" x14ac:dyDescent="0.2"/>
    <row r="360" s="81" customFormat="1" x14ac:dyDescent="0.2"/>
    <row r="361" s="81" customFormat="1" x14ac:dyDescent="0.2"/>
    <row r="362" s="81" customFormat="1" x14ac:dyDescent="0.2"/>
    <row r="363" s="81" customFormat="1" x14ac:dyDescent="0.2"/>
    <row r="364" s="81" customFormat="1" x14ac:dyDescent="0.2"/>
    <row r="365" s="81" customFormat="1" x14ac:dyDescent="0.2"/>
    <row r="366" s="81" customFormat="1" x14ac:dyDescent="0.2"/>
    <row r="367" s="81" customFormat="1" x14ac:dyDescent="0.2"/>
    <row r="368" s="81" customFormat="1" x14ac:dyDescent="0.2"/>
    <row r="369" s="81" customFormat="1" x14ac:dyDescent="0.2"/>
    <row r="370" s="81" customFormat="1" x14ac:dyDescent="0.2"/>
    <row r="371" s="81" customFormat="1" x14ac:dyDescent="0.2"/>
    <row r="372" s="81" customFormat="1" x14ac:dyDescent="0.2"/>
    <row r="373" s="81" customFormat="1" x14ac:dyDescent="0.2"/>
    <row r="374" s="81" customFormat="1" x14ac:dyDescent="0.2"/>
    <row r="375" s="81" customFormat="1" x14ac:dyDescent="0.2"/>
    <row r="376" s="81" customFormat="1" x14ac:dyDescent="0.2"/>
    <row r="377" s="81" customFormat="1" x14ac:dyDescent="0.2"/>
    <row r="378" s="81" customFormat="1" x14ac:dyDescent="0.2"/>
    <row r="379" s="81" customFormat="1" x14ac:dyDescent="0.2"/>
    <row r="380" s="81" customFormat="1" x14ac:dyDescent="0.2"/>
    <row r="381" s="81" customFormat="1" x14ac:dyDescent="0.2"/>
    <row r="382" s="81" customFormat="1" x14ac:dyDescent="0.2"/>
    <row r="383" s="81" customFormat="1" x14ac:dyDescent="0.2"/>
    <row r="384" s="81" customFormat="1" x14ac:dyDescent="0.2"/>
    <row r="385" s="81" customFormat="1" x14ac:dyDescent="0.2"/>
    <row r="386" s="81" customFormat="1" x14ac:dyDescent="0.2"/>
    <row r="387" s="81" customFormat="1" x14ac:dyDescent="0.2"/>
    <row r="388" s="81" customFormat="1" x14ac:dyDescent="0.2"/>
    <row r="389" s="81" customFormat="1" x14ac:dyDescent="0.2"/>
    <row r="390" s="81" customFormat="1" x14ac:dyDescent="0.2"/>
    <row r="391" s="81" customFormat="1" x14ac:dyDescent="0.2"/>
    <row r="392" s="81" customFormat="1" x14ac:dyDescent="0.2"/>
    <row r="393" s="81" customFormat="1" x14ac:dyDescent="0.2"/>
    <row r="394" s="81" customFormat="1" x14ac:dyDescent="0.2"/>
    <row r="395" s="81" customFormat="1" x14ac:dyDescent="0.2"/>
    <row r="396" s="81" customFormat="1" x14ac:dyDescent="0.2"/>
    <row r="397" s="81" customFormat="1" x14ac:dyDescent="0.2"/>
    <row r="398" s="81" customFormat="1" x14ac:dyDescent="0.2"/>
    <row r="399" s="81" customFormat="1" x14ac:dyDescent="0.2"/>
    <row r="400" s="81" customFormat="1" x14ac:dyDescent="0.2"/>
    <row r="401" s="81" customFormat="1" x14ac:dyDescent="0.2"/>
    <row r="402" s="81" customFormat="1" x14ac:dyDescent="0.2"/>
    <row r="403" s="81" customFormat="1" x14ac:dyDescent="0.2"/>
    <row r="404" s="81" customFormat="1" x14ac:dyDescent="0.2"/>
    <row r="405" s="81" customFormat="1" x14ac:dyDescent="0.2"/>
    <row r="406" s="81" customFormat="1" x14ac:dyDescent="0.2"/>
    <row r="407" s="81" customFormat="1" x14ac:dyDescent="0.2"/>
    <row r="408" s="81" customFormat="1" x14ac:dyDescent="0.2"/>
    <row r="409" s="81" customFormat="1" x14ac:dyDescent="0.2"/>
    <row r="410" s="81" customFormat="1" x14ac:dyDescent="0.2"/>
    <row r="411" s="81" customFormat="1" x14ac:dyDescent="0.2"/>
    <row r="412" s="81" customFormat="1" x14ac:dyDescent="0.2"/>
    <row r="413" s="81" customFormat="1" x14ac:dyDescent="0.2"/>
    <row r="414" s="81" customFormat="1" x14ac:dyDescent="0.2"/>
    <row r="415" s="81" customFormat="1" x14ac:dyDescent="0.2"/>
    <row r="416" s="81" customFormat="1" x14ac:dyDescent="0.2"/>
    <row r="417" s="81" customFormat="1" x14ac:dyDescent="0.2"/>
    <row r="418" s="81" customFormat="1" x14ac:dyDescent="0.2"/>
    <row r="419" s="81" customFormat="1" x14ac:dyDescent="0.2"/>
    <row r="420" s="81" customFormat="1" x14ac:dyDescent="0.2"/>
    <row r="421" s="81" customFormat="1" x14ac:dyDescent="0.2"/>
    <row r="422" s="81" customFormat="1" x14ac:dyDescent="0.2"/>
    <row r="423" s="81" customFormat="1" x14ac:dyDescent="0.2"/>
    <row r="424" s="81" customFormat="1" x14ac:dyDescent="0.2"/>
    <row r="425" s="81" customFormat="1" x14ac:dyDescent="0.2"/>
    <row r="426" s="81" customFormat="1" x14ac:dyDescent="0.2"/>
    <row r="427" s="81" customFormat="1" x14ac:dyDescent="0.2"/>
    <row r="428" s="81" customFormat="1" x14ac:dyDescent="0.2"/>
    <row r="429" s="81" customFormat="1" x14ac:dyDescent="0.2"/>
    <row r="430" s="81" customFormat="1" x14ac:dyDescent="0.2"/>
    <row r="431" s="81" customFormat="1" x14ac:dyDescent="0.2"/>
    <row r="432" s="81" customFormat="1" x14ac:dyDescent="0.2"/>
    <row r="433" s="81" customFormat="1" x14ac:dyDescent="0.2"/>
    <row r="434" s="81" customFormat="1" x14ac:dyDescent="0.2"/>
    <row r="435" s="81" customFormat="1" x14ac:dyDescent="0.2"/>
    <row r="436" s="81" customFormat="1" x14ac:dyDescent="0.2"/>
    <row r="437" s="81" customFormat="1" x14ac:dyDescent="0.2"/>
    <row r="438" s="81" customFormat="1" x14ac:dyDescent="0.2"/>
    <row r="439" s="81" customFormat="1" x14ac:dyDescent="0.2"/>
    <row r="440" s="81" customFormat="1" x14ac:dyDescent="0.2"/>
    <row r="441" s="81" customFormat="1" x14ac:dyDescent="0.2"/>
    <row r="442" s="81" customFormat="1" x14ac:dyDescent="0.2"/>
    <row r="443" s="81" customFormat="1" x14ac:dyDescent="0.2"/>
    <row r="444" s="81" customFormat="1" x14ac:dyDescent="0.2"/>
    <row r="445" s="81" customFormat="1" x14ac:dyDescent="0.2"/>
    <row r="446" s="81" customFormat="1" x14ac:dyDescent="0.2"/>
    <row r="447" s="81" customFormat="1" x14ac:dyDescent="0.2"/>
    <row r="448" s="81" customFormat="1" x14ac:dyDescent="0.2"/>
    <row r="449" s="81" customFormat="1" x14ac:dyDescent="0.2"/>
    <row r="450" s="81" customFormat="1" x14ac:dyDescent="0.2"/>
    <row r="451" s="81" customFormat="1" x14ac:dyDescent="0.2"/>
    <row r="452" s="81" customFormat="1" x14ac:dyDescent="0.2"/>
    <row r="453" s="81" customFormat="1" x14ac:dyDescent="0.2"/>
    <row r="454" s="81" customFormat="1" x14ac:dyDescent="0.2"/>
    <row r="455" s="81" customFormat="1" x14ac:dyDescent="0.2"/>
    <row r="456" s="81" customFormat="1" x14ac:dyDescent="0.2"/>
    <row r="457" s="81" customFormat="1" x14ac:dyDescent="0.2"/>
    <row r="458" s="81" customFormat="1" x14ac:dyDescent="0.2"/>
    <row r="459" s="81" customFormat="1" x14ac:dyDescent="0.2"/>
    <row r="460" s="81" customFormat="1" x14ac:dyDescent="0.2"/>
    <row r="461" s="81" customFormat="1" x14ac:dyDescent="0.2"/>
  </sheetData>
  <sheetProtection algorithmName="SHA-512" hashValue="mgHxyMuCtEiq8qrOSH0hw9aD5E6jF+v2xycwuBG8ODwWUzkPHOplhu3raLUptVaNoHy6wmRFUV/962Ja4ywmhQ==" saltValue="EEEAGPnjG8dXaPEG5c974A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L411"/>
  <sheetViews>
    <sheetView workbookViewId="0">
      <selection activeCell="AA7" sqref="AA7"/>
    </sheetView>
  </sheetViews>
  <sheetFormatPr baseColWidth="10" defaultRowHeight="15" x14ac:dyDescent="0.2"/>
  <cols>
    <col min="1" max="1" width="23.1640625" style="66" customWidth="1"/>
    <col min="2" max="2" width="18" style="66" customWidth="1"/>
    <col min="3" max="3" width="13" style="66" customWidth="1"/>
    <col min="4" max="21" width="14.1640625" style="66" customWidth="1"/>
    <col min="22" max="23" width="14.1640625" style="66" hidden="1" customWidth="1"/>
    <col min="24" max="37" width="14.1640625" style="66" customWidth="1"/>
    <col min="38" max="142" width="12.5" style="66" customWidth="1"/>
    <col min="143" max="16384" width="10.83203125" style="66"/>
  </cols>
  <sheetData>
    <row r="1" spans="1:142" x14ac:dyDescent="0.2">
      <c r="A1" s="65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</row>
    <row r="2" spans="1:142" x14ac:dyDescent="0.2">
      <c r="A2" s="67" t="s">
        <v>72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</row>
    <row r="3" spans="1:142" ht="16" thickBot="1" x14ac:dyDescent="0.25">
      <c r="A3" s="65"/>
      <c r="B3" s="68"/>
      <c r="C3" s="65"/>
      <c r="D3" s="65"/>
      <c r="E3" s="65"/>
      <c r="F3" s="65"/>
      <c r="G3" s="65"/>
      <c r="H3" s="68"/>
      <c r="I3" s="69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</row>
    <row r="4" spans="1:142" x14ac:dyDescent="0.2">
      <c r="A4" s="70" t="s">
        <v>95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2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/>
      <c r="EF4" s="65"/>
      <c r="EG4" s="65"/>
      <c r="EH4" s="65"/>
      <c r="EI4" s="65"/>
      <c r="EJ4" s="65"/>
      <c r="EK4" s="65"/>
      <c r="EL4" s="65"/>
    </row>
    <row r="5" spans="1:142" x14ac:dyDescent="0.2">
      <c r="A5" s="73" t="s">
        <v>189</v>
      </c>
      <c r="B5" s="74"/>
      <c r="C5" s="79">
        <v>100000</v>
      </c>
      <c r="D5" s="75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6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</row>
    <row r="6" spans="1:142" x14ac:dyDescent="0.2">
      <c r="A6" s="3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6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</row>
    <row r="7" spans="1:142" ht="76" x14ac:dyDescent="0.2">
      <c r="A7" s="106" t="s">
        <v>41</v>
      </c>
      <c r="B7" s="107" t="s">
        <v>96</v>
      </c>
      <c r="C7" s="107" t="s">
        <v>97</v>
      </c>
      <c r="D7" s="108" t="s">
        <v>8</v>
      </c>
      <c r="E7" s="108" t="s">
        <v>9</v>
      </c>
      <c r="F7" s="106" t="s">
        <v>10</v>
      </c>
      <c r="G7" s="108" t="s">
        <v>11</v>
      </c>
      <c r="H7" s="108" t="s">
        <v>12</v>
      </c>
      <c r="I7" s="108" t="s">
        <v>13</v>
      </c>
      <c r="J7" s="108" t="s">
        <v>14</v>
      </c>
      <c r="K7" s="108" t="s">
        <v>15</v>
      </c>
      <c r="L7" s="108" t="s">
        <v>16</v>
      </c>
      <c r="M7" s="108" t="s">
        <v>98</v>
      </c>
      <c r="N7" s="108" t="s">
        <v>99</v>
      </c>
      <c r="O7" s="108" t="s">
        <v>66</v>
      </c>
      <c r="P7" s="108" t="s">
        <v>67</v>
      </c>
      <c r="Q7" s="109" t="s">
        <v>68</v>
      </c>
      <c r="R7" s="110" t="s">
        <v>101</v>
      </c>
      <c r="S7" s="110" t="s">
        <v>102</v>
      </c>
      <c r="T7" s="110" t="s">
        <v>103</v>
      </c>
      <c r="U7" s="110" t="s">
        <v>104</v>
      </c>
      <c r="V7" s="111" t="s">
        <v>69</v>
      </c>
      <c r="W7" s="111" t="s">
        <v>70</v>
      </c>
      <c r="X7" s="111" t="s">
        <v>36</v>
      </c>
      <c r="Y7" s="111" t="s">
        <v>37</v>
      </c>
      <c r="Z7" s="112" t="s">
        <v>107</v>
      </c>
      <c r="AA7" s="113" t="s">
        <v>71</v>
      </c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</row>
    <row r="8" spans="1:142" ht="20" customHeight="1" x14ac:dyDescent="0.2">
      <c r="A8" s="355" t="str">
        <f>'QLD Apr 2016'!D2</f>
        <v>APT Brisbane South</v>
      </c>
      <c r="B8" s="114" t="str">
        <f>'QLD Apr 2016'!F2</f>
        <v>AGL</v>
      </c>
      <c r="C8" s="114" t="str">
        <f>'QLD Apr 2016'!G2</f>
        <v>Savers</v>
      </c>
      <c r="D8" s="115">
        <f>365*'QLD Apr 2016'!H2/100</f>
        <v>439.60599999999999</v>
      </c>
      <c r="E8" s="116">
        <f>IF($C$5*'QLD Apr 2016'!AK2/'QLD Apr 2016'!AI2&gt;='QLD Apr 2016'!J2,('QLD Apr 2016'!J2*'QLD Apr 2016'!O2/100)*'QLD Apr 2016'!AI2,($C$5*'QLD Apr 2016'!AK2/'QLD Apr 2016'!AI2*'QLD Apr 2016'!O2/100)*'QLD Apr 2016'!AI2)</f>
        <v>1218.5</v>
      </c>
      <c r="F8" s="117">
        <f>IF($C$5*'QLD Apr 2016'!AK2/'QLD Apr 2016'!AI2&lt;'QLD Apr 2016'!J2,0,IF($C$5*'QLD Apr 2016'!AK2/'QLD Apr 2016'!AI2&lt;='QLD Apr 2016'!K2,($C$5*'QLD Apr 2016'!AK2/'QLD Apr 2016'!AI2-'QLD Apr 2016'!J2)*('QLD Apr 2016'!P2/100)*'QLD Apr 2016'!AI2,('QLD Apr 2016'!K2-'QLD Apr 2016'!J2)*('QLD Apr 2016'!P2/100)*'QLD Apr 2016'!AI2))</f>
        <v>0</v>
      </c>
      <c r="G8" s="115">
        <f>IF($C$5*'QLD Apr 2016'!AK2/'QLD Apr 2016'!AI2&lt;'QLD Apr 2016'!K2,0,IF($C$5*'QLD Apr 2016'!AK2/'QLD Apr 2016'!AI2&lt;='QLD Apr 2016'!L2,($C$5*'QLD Apr 2016'!AK2/'QLD Apr 2016'!AI2-'QLD Apr 2016'!K2)*('QLD Apr 2016'!Q2/100)*'QLD Apr 2016'!AI2,('QLD Apr 2016'!L2-'QLD Apr 2016'!K2)*('QLD Apr 2016'!Q2/100)*'QLD Apr 2016'!AI2))</f>
        <v>0</v>
      </c>
      <c r="H8" s="116">
        <f>IF($C$5*'QLD Apr 2016'!AK2/'QLD Apr 2016'!AI2&lt;'QLD Apr 2016'!L2,0,IF($C$5*'QLD Apr 2016'!AK2/'QLD Apr 2016'!AI2&lt;='QLD Apr 2016'!M2,($C$5*'QLD Apr 2016'!AK2/'QLD Apr 2016'!AI2-'QLD Apr 2016'!L2)*('QLD Apr 2016'!R2/100)*'QLD Apr 2016'!AI2,('QLD Apr 2016'!M2-'QLD Apr 2016'!L2)*('QLD Apr 2016'!R2/100)*'QLD Apr 2016'!AI2))</f>
        <v>0</v>
      </c>
      <c r="I8" s="116">
        <f>IF($C$5*'QLD Apr 2016'!AK2/'QLD Apr 2016'!AI2&lt;'QLD Apr 2016'!M2,0,IF($C$5*'QLD Apr 2016'!AK2/'QLD Apr 2016'!AI2&lt;='QLD Apr 2016'!N2,($C$5*'QLD Apr 2016'!AK2/'QLD Apr 2016'!AI2-'QLD Apr 2016'!M2)*('QLD Apr 2016'!S2/100)*'QLD Apr 2016'!AI2,('QLD Apr 2016'!N2-'QLD Apr 2016'!M2)*('QLD Apr 2016'!S2/100)*'QLD Apr 2016'!AI2))</f>
        <v>0</v>
      </c>
      <c r="J8" s="115">
        <f>IF(($C$5*'QLD Apr 2016'!AK2/'QLD Apr 2016'!AI2&gt;'QLD Apr 2016'!N2),($C$5*'QLD Apr 2016'!AK2/'QLD Apr 2016'!AI2-'QLD Apr 2016'!N2)*'QLD Apr 2016'!T2/100*'QLD Apr 2016'!AI2,0)</f>
        <v>0</v>
      </c>
      <c r="K8" s="115">
        <f>IF($C$5*'QLD Apr 2016'!AL2/'QLD Apr 2016'!AJ2&gt;='QLD Apr 2016'!J2,('QLD Apr 2016'!J2*'QLD Apr 2016'!U2/100)*'QLD Apr 2016'!AJ2,($C$5*'QLD Apr 2016'!AL2/'QLD Apr 2016'!AJ2*'QLD Apr 2016'!U2/100)*'QLD Apr 2016'!AJ2)</f>
        <v>1218.5</v>
      </c>
      <c r="L8" s="115">
        <f>IF($C$5*'QLD Apr 2016'!AL2/'QLD Apr 2016'!AJ2&lt;'QLD Apr 2016'!J2,0,IF($C$5*'QLD Apr 2016'!AL2/'QLD Apr 2016'!AJ2&lt;='QLD Apr 2016'!K2,($C$5*'QLD Apr 2016'!AK2/'QLD Apr 2016'!AJ2-'QLD Apr 2016'!J2)*('QLD Apr 2016'!V2/100)*'QLD Apr 2016'!AJ2,('QLD Apr 2016'!K2-'QLD Apr 2016'!J2)*('QLD Apr 2016'!V2/100)*'QLD Apr 2016'!AJ2))</f>
        <v>0</v>
      </c>
      <c r="M8" s="115">
        <f>IF($C$5*'QLD Apr 2016'!AL2/'QLD Apr 2016'!AJ2&lt;'QLD Apr 2016'!K2,0,IF($C$5*'QLD Apr 2016'!AL2/'QLD Apr 2016'!AJ2&lt;='QLD Apr 2016'!L2,($C$5*'QLD Apr 2016'!AL2/'QLD Apr 2016'!AJ2-'QLD Apr 2016'!K2)*('QLD Apr 2016'!W2/100)*'QLD Apr 2016'!AJ2,('QLD Apr 2016'!L2-'QLD Apr 2016'!K2)*('QLD Apr 2016'!W2/100)*'QLD Apr 2016'!AJ2))</f>
        <v>0</v>
      </c>
      <c r="N8" s="115">
        <f>IF($C$5*'QLD Apr 2016'!AL2/'QLD Apr 2016'!AJ2&lt;'QLD Apr 2016'!L2,0,IF($C$5*'QLD Apr 2016'!AL2/'QLD Apr 2016'!AJ2&lt;='QLD Apr 2016'!M2,($C$5*'QLD Apr 2016'!AL2/'QLD Apr 2016'!AJ2-'QLD Apr 2016'!L2)*('QLD Apr 2016'!X2/100)*'QLD Apr 2016'!AJ2,('QLD Apr 2016'!M2-'QLD Apr 2016'!L2)*('QLD Apr 2016'!X2/100)*'QLD Apr 2016'!AJ2))</f>
        <v>0</v>
      </c>
      <c r="O8" s="115">
        <f>IF($C$5*'QLD Apr 2016'!AL2/'QLD Apr 2016'!AJ2&lt;'QLD Apr 2016'!M2,0,IF($C$5*'QLD Apr 2016'!AL2/'QLD Apr 2016'!AJ2&lt;='QLD Apr 2016'!N2,($C$5*'QLD Apr 2016'!AL2/'QLD Apr 2016'!AJ2-'QLD Apr 2016'!M2)*('QLD Apr 2016'!Y2/100)*'QLD Apr 2016'!AJ2,('QLD Apr 2016'!N2-'QLD Apr 2016'!M2)*('QLD Apr 2016'!Y2/100)*'QLD Apr 2016'!AJ2))</f>
        <v>0</v>
      </c>
      <c r="P8" s="115">
        <f>IF(($C$5*'QLD Apr 2016'!AL2/'QLD Apr 2016'!AJ2&gt;'QLD Apr 2016'!N2),($C$5*'QLD Apr 2016'!AL2/'QLD Apr 2016'!AJ2-'QLD Apr 2016'!N2)*'QLD Apr 2016'!Z2/100*'QLD Apr 2016'!AJ2,0)</f>
        <v>0</v>
      </c>
      <c r="Q8" s="118">
        <f>SUM(D8:P8)</f>
        <v>2876.6059999999998</v>
      </c>
      <c r="R8" s="119">
        <f>'QLD Apr 2016'!AM2</f>
        <v>0</v>
      </c>
      <c r="S8" s="119">
        <f>'QLD Apr 2016'!AN2</f>
        <v>6</v>
      </c>
      <c r="T8" s="119">
        <f>'QLD Apr 2016'!AO2</f>
        <v>0</v>
      </c>
      <c r="U8" s="119">
        <f>'QLD Apr 2016'!AP2</f>
        <v>0</v>
      </c>
      <c r="V8" s="118">
        <f>(Q8-(Q8-D8)*S8/100)</f>
        <v>2730.386</v>
      </c>
      <c r="W8" s="118">
        <f>V8</f>
        <v>2730.386</v>
      </c>
      <c r="X8" s="118">
        <f>V8*1.1</f>
        <v>3003.4246000000003</v>
      </c>
      <c r="Y8" s="118">
        <f>W8*1.1</f>
        <v>3003.4246000000003</v>
      </c>
      <c r="Z8" s="120">
        <f>'QLD Apr 2016'!AW2</f>
        <v>0</v>
      </c>
      <c r="AA8" s="121" t="str">
        <f>'QLD Apr 2016'!AX2</f>
        <v>n</v>
      </c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</row>
    <row r="9" spans="1:142" ht="20" customHeight="1" thickBot="1" x14ac:dyDescent="0.25">
      <c r="A9" s="353"/>
      <c r="B9" s="122" t="str">
        <f>'QLD Apr 2016'!F3</f>
        <v>Origin Energy</v>
      </c>
      <c r="C9" s="122" t="str">
        <f>'QLD Apr 2016'!G3</f>
        <v>Saver</v>
      </c>
      <c r="D9" s="123">
        <f>365*'QLD Apr 2016'!H3/100</f>
        <v>362.73699999999997</v>
      </c>
      <c r="E9" s="124">
        <f>IF($C$5*'QLD Apr 2016'!AK3/'QLD Apr 2016'!AI3&gt;='QLD Apr 2016'!J3,('QLD Apr 2016'!J3*'QLD Apr 2016'!O3/100)*'QLD Apr 2016'!AI3,($C$5*'QLD Apr 2016'!AK3/'QLD Apr 2016'!AI3*'QLD Apr 2016'!O3/100)*'QLD Apr 2016'!AI3)</f>
        <v>1288.5</v>
      </c>
      <c r="F9" s="125">
        <f>IF($C$5*'QLD Apr 2016'!AK3/'QLD Apr 2016'!AI3&lt;'QLD Apr 2016'!J3,0,IF($C$5*'QLD Apr 2016'!AK3/'QLD Apr 2016'!AI3&lt;='QLD Apr 2016'!K3,($C$5*'QLD Apr 2016'!AK3/'QLD Apr 2016'!AI3-'QLD Apr 2016'!J3)*('QLD Apr 2016'!P3/100)*'QLD Apr 2016'!AI3,('QLD Apr 2016'!K3-'QLD Apr 2016'!J3)*('QLD Apr 2016'!P3/100)*'QLD Apr 2016'!AI3))</f>
        <v>0</v>
      </c>
      <c r="G9" s="123">
        <f>IF($C$5*'QLD Apr 2016'!AK3/'QLD Apr 2016'!AI3&lt;'QLD Apr 2016'!K3,0,IF($C$5*'QLD Apr 2016'!AK3/'QLD Apr 2016'!AI3&lt;='QLD Apr 2016'!L3,($C$5*'QLD Apr 2016'!AK3/'QLD Apr 2016'!AI3-'QLD Apr 2016'!K3)*('QLD Apr 2016'!Q3/100)*'QLD Apr 2016'!AI3,('QLD Apr 2016'!L3-'QLD Apr 2016'!K3)*('QLD Apr 2016'!Q3/100)*'QLD Apr 2016'!AI3))</f>
        <v>0</v>
      </c>
      <c r="H9" s="124">
        <f>IF($C$5*'QLD Apr 2016'!AK3/'QLD Apr 2016'!AI3&lt;'QLD Apr 2016'!L3,0,IF($C$5*'QLD Apr 2016'!AK3/'QLD Apr 2016'!AI3&lt;='QLD Apr 2016'!M3,($C$5*'QLD Apr 2016'!AK3/'QLD Apr 2016'!AI3-'QLD Apr 2016'!L3)*('QLD Apr 2016'!R3/100)*'QLD Apr 2016'!AI3,('QLD Apr 2016'!M3-'QLD Apr 2016'!L3)*('QLD Apr 2016'!R3/100)*'QLD Apr 2016'!AI3))</f>
        <v>0</v>
      </c>
      <c r="I9" s="124">
        <f>IF($C$5*'QLD Apr 2016'!AK3/'QLD Apr 2016'!AI3&lt;'QLD Apr 2016'!M3,0,IF($C$5*'QLD Apr 2016'!AK3/'QLD Apr 2016'!AI3&lt;='QLD Apr 2016'!N3,($C$5*'QLD Apr 2016'!AK3/'QLD Apr 2016'!AI3-'QLD Apr 2016'!M3)*('QLD Apr 2016'!S3/100)*'QLD Apr 2016'!AI3,('QLD Apr 2016'!N3-'QLD Apr 2016'!M3)*('QLD Apr 2016'!S3/100)*'QLD Apr 2016'!AI3))</f>
        <v>0</v>
      </c>
      <c r="J9" s="123">
        <f>IF(($C$5*'QLD Apr 2016'!AK3/'QLD Apr 2016'!AI3&gt;'QLD Apr 2016'!N3),($C$5*'QLD Apr 2016'!AK3/'QLD Apr 2016'!AI3-'QLD Apr 2016'!N3)*'QLD Apr 2016'!T3/100*'QLD Apr 2016'!AI3,0)</f>
        <v>0</v>
      </c>
      <c r="K9" s="123">
        <f>IF($C$5*'QLD Apr 2016'!AL3/'QLD Apr 2016'!AJ3&gt;='QLD Apr 2016'!J3,('QLD Apr 2016'!J3*'QLD Apr 2016'!U3/100)*'QLD Apr 2016'!AJ3,($C$5*'QLD Apr 2016'!AL3/'QLD Apr 2016'!AJ3*'QLD Apr 2016'!U3/100)*'QLD Apr 2016'!AJ3)</f>
        <v>1288.5</v>
      </c>
      <c r="L9" s="123">
        <f>IF($C$5*'QLD Apr 2016'!AL3/'QLD Apr 2016'!AJ3&lt;'QLD Apr 2016'!J3,0,IF($C$5*'QLD Apr 2016'!AL3/'QLD Apr 2016'!AJ3&lt;='QLD Apr 2016'!K3,($C$5*'QLD Apr 2016'!AK3/'QLD Apr 2016'!AJ3-'QLD Apr 2016'!J3)*('QLD Apr 2016'!V3/100)*'QLD Apr 2016'!AJ3,('QLD Apr 2016'!K3-'QLD Apr 2016'!J3)*('QLD Apr 2016'!V3/100)*'QLD Apr 2016'!AJ3))</f>
        <v>0</v>
      </c>
      <c r="M9" s="123">
        <f>IF($C$5*'QLD Apr 2016'!AL3/'QLD Apr 2016'!AJ3&lt;'QLD Apr 2016'!K3,0,IF($C$5*'QLD Apr 2016'!AL3/'QLD Apr 2016'!AJ3&lt;='QLD Apr 2016'!L3,($C$5*'QLD Apr 2016'!AL3/'QLD Apr 2016'!AJ3-'QLD Apr 2016'!K3)*('QLD Apr 2016'!W3/100)*'QLD Apr 2016'!AJ3,('QLD Apr 2016'!L3-'QLD Apr 2016'!K3)*('QLD Apr 2016'!W3/100)*'QLD Apr 2016'!AJ3))</f>
        <v>0</v>
      </c>
      <c r="N9" s="123">
        <f>IF($C$5*'QLD Apr 2016'!AL3/'QLD Apr 2016'!AJ3&lt;'QLD Apr 2016'!L3,0,IF($C$5*'QLD Apr 2016'!AL3/'QLD Apr 2016'!AJ3&lt;='QLD Apr 2016'!M3,($C$5*'QLD Apr 2016'!AL3/'QLD Apr 2016'!AJ3-'QLD Apr 2016'!L3)*('QLD Apr 2016'!X3/100)*'QLD Apr 2016'!AJ3,('QLD Apr 2016'!M3-'QLD Apr 2016'!L3)*('QLD Apr 2016'!X3/100)*'QLD Apr 2016'!AJ3))</f>
        <v>0</v>
      </c>
      <c r="O9" s="123">
        <f>IF($C$5*'QLD Apr 2016'!AL3/'QLD Apr 2016'!AJ3&lt;'QLD Apr 2016'!M3,0,IF($C$5*'QLD Apr 2016'!AL3/'QLD Apr 2016'!AJ3&lt;='QLD Apr 2016'!N3,($C$5*'QLD Apr 2016'!AL3/'QLD Apr 2016'!AJ3-'QLD Apr 2016'!M3)*('QLD Apr 2016'!Y3/100)*'QLD Apr 2016'!AJ3,('QLD Apr 2016'!N3-'QLD Apr 2016'!M3)*('QLD Apr 2016'!Y3/100)*'QLD Apr 2016'!AJ3))</f>
        <v>0</v>
      </c>
      <c r="P9" s="123">
        <f>IF(($C$5*'QLD Apr 2016'!AL3/'QLD Apr 2016'!AJ3&gt;'QLD Apr 2016'!N3),($C$5*'QLD Apr 2016'!AL3/'QLD Apr 2016'!AJ3-'QLD Apr 2016'!N3)*'QLD Apr 2016'!Z3/100*'QLD Apr 2016'!AJ3,0)</f>
        <v>0</v>
      </c>
      <c r="Q9" s="126">
        <f t="shared" ref="Q9:Q13" si="0">SUM(D9:P9)</f>
        <v>2939.7370000000001</v>
      </c>
      <c r="R9" s="127">
        <f>'QLD Apr 2016'!AM3</f>
        <v>0</v>
      </c>
      <c r="S9" s="127">
        <f>'QLD Apr 2016'!AN3</f>
        <v>8</v>
      </c>
      <c r="T9" s="127">
        <f>'QLD Apr 2016'!AO3</f>
        <v>0</v>
      </c>
      <c r="U9" s="127">
        <f>'QLD Apr 2016'!AP3</f>
        <v>0</v>
      </c>
      <c r="V9" s="126">
        <f t="shared" ref="V9:V13" si="1">(Q9-(Q9-D9)*S9/100)</f>
        <v>2733.5770000000002</v>
      </c>
      <c r="W9" s="126">
        <f t="shared" ref="W9:W13" si="2">V9</f>
        <v>2733.5770000000002</v>
      </c>
      <c r="X9" s="126">
        <f t="shared" ref="X9:X13" si="3">V9*1.1</f>
        <v>3006.9347000000007</v>
      </c>
      <c r="Y9" s="126">
        <f t="shared" ref="Y9:Y13" si="4">W9*1.1</f>
        <v>3006.9347000000007</v>
      </c>
      <c r="Z9" s="128">
        <f>'QLD Apr 2016'!AW3</f>
        <v>12</v>
      </c>
      <c r="AA9" s="129" t="str">
        <f>'QLD Apr 2016'!AX3</f>
        <v>y</v>
      </c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</row>
    <row r="10" spans="1:142" ht="20" customHeight="1" thickTop="1" x14ac:dyDescent="0.2">
      <c r="A10" s="356" t="str">
        <f>'QLD Apr 2016'!D4</f>
        <v>Envestra Brisbane North</v>
      </c>
      <c r="B10" s="114" t="str">
        <f>'QLD Apr 2016'!F4</f>
        <v>AGL</v>
      </c>
      <c r="C10" s="114" t="str">
        <f>'QLD Apr 2016'!G4</f>
        <v>Savers</v>
      </c>
      <c r="D10" s="115">
        <f>365*'QLD Apr 2016'!H4/100</f>
        <v>257.32499999999999</v>
      </c>
      <c r="E10" s="116">
        <f>IF($C$5*'QLD Apr 2016'!AK4/'QLD Apr 2016'!AI4&gt;='QLD Apr 2016'!J4,('QLD Apr 2016'!J4*'QLD Apr 2016'!O4/100)*'QLD Apr 2016'!AI4,($C$5*'QLD Apr 2016'!AK4/'QLD Apr 2016'!AI4*'QLD Apr 2016'!O4/100)*'QLD Apr 2016'!AI4)</f>
        <v>1289.8799999999999</v>
      </c>
      <c r="F10" s="117">
        <f>IF($C$5*'QLD Apr 2016'!AK4/'QLD Apr 2016'!AI4&lt;'QLD Apr 2016'!J4,0,IF($C$5*'QLD Apr 2016'!AK4/'QLD Apr 2016'!AI4&lt;='QLD Apr 2016'!K4,($C$5*'QLD Apr 2016'!AK4/'QLD Apr 2016'!AI4-'QLD Apr 2016'!J4)*('QLD Apr 2016'!P4/100)*'QLD Apr 2016'!AI4,('QLD Apr 2016'!K4-'QLD Apr 2016'!J4)*('QLD Apr 2016'!P4/100)*'QLD Apr 2016'!AI4))</f>
        <v>484.40000000000009</v>
      </c>
      <c r="G10" s="115">
        <f>IF($C$5*'QLD Apr 2016'!AK4/'QLD Apr 2016'!AI4&lt;'QLD Apr 2016'!K4,0,IF($C$5*'QLD Apr 2016'!AK4/'QLD Apr 2016'!AI4&lt;='QLD Apr 2016'!L4,($C$5*'QLD Apr 2016'!AK4/'QLD Apr 2016'!AI4-'QLD Apr 2016'!K4)*('QLD Apr 2016'!Q4/100)*'QLD Apr 2016'!AI4,('QLD Apr 2016'!L4-'QLD Apr 2016'!K4)*('QLD Apr 2016'!Q4/100)*'QLD Apr 2016'!AI4))</f>
        <v>0</v>
      </c>
      <c r="H10" s="116">
        <f>IF($C$5*'QLD Apr 2016'!AK4/'QLD Apr 2016'!AI4&lt;'QLD Apr 2016'!L4,0,IF($C$5*'QLD Apr 2016'!AK4/'QLD Apr 2016'!AI4&lt;='QLD Apr 2016'!M4,($C$5*'QLD Apr 2016'!AK4/'QLD Apr 2016'!AI4-'QLD Apr 2016'!L4)*('QLD Apr 2016'!R4/100)*'QLD Apr 2016'!AI4,('QLD Apr 2016'!M4-'QLD Apr 2016'!L4)*('QLD Apr 2016'!R4/100)*'QLD Apr 2016'!AI4))</f>
        <v>0</v>
      </c>
      <c r="I10" s="116">
        <f>IF($C$5*'QLD Apr 2016'!AK4/'QLD Apr 2016'!AI4&lt;'QLD Apr 2016'!M4,0,IF($C$5*'QLD Apr 2016'!AK4/'QLD Apr 2016'!AI4&lt;='QLD Apr 2016'!N4,($C$5*'QLD Apr 2016'!AK4/'QLD Apr 2016'!AI4-'QLD Apr 2016'!M4)*('QLD Apr 2016'!S4/100)*'QLD Apr 2016'!AI4,('QLD Apr 2016'!N4-'QLD Apr 2016'!M4)*('QLD Apr 2016'!S4/100)*'QLD Apr 2016'!AI4))</f>
        <v>0</v>
      </c>
      <c r="J10" s="115">
        <f>IF(($C$5*'QLD Apr 2016'!AK4/'QLD Apr 2016'!AI4&gt;'QLD Apr 2016'!N4),($C$5*'QLD Apr 2016'!AK4/'QLD Apr 2016'!AI4-'QLD Apr 2016'!N4)*'QLD Apr 2016'!T4/100*'QLD Apr 2016'!AI4,0)</f>
        <v>0</v>
      </c>
      <c r="K10" s="115">
        <f>IF($C$5*'QLD Apr 2016'!AL4/'QLD Apr 2016'!AJ4&gt;='QLD Apr 2016'!J4,('QLD Apr 2016'!J4*'QLD Apr 2016'!U4/100)*'QLD Apr 2016'!AJ4,($C$5*'QLD Apr 2016'!AL4/'QLD Apr 2016'!AJ4*'QLD Apr 2016'!U4/100)*'QLD Apr 2016'!AJ4)</f>
        <v>1289.8799999999999</v>
      </c>
      <c r="L10" s="115">
        <f>IF($C$5*'QLD Apr 2016'!AL4/'QLD Apr 2016'!AJ4&lt;'QLD Apr 2016'!J4,0,IF($C$5*'QLD Apr 2016'!AL4/'QLD Apr 2016'!AJ4&lt;='QLD Apr 2016'!K4,($C$5*'QLD Apr 2016'!AK4/'QLD Apr 2016'!AJ4-'QLD Apr 2016'!J4)*('QLD Apr 2016'!V4/100)*'QLD Apr 2016'!AJ4,('QLD Apr 2016'!K4-'QLD Apr 2016'!J4)*('QLD Apr 2016'!V4/100)*'QLD Apr 2016'!AJ4))</f>
        <v>484.40000000000009</v>
      </c>
      <c r="M10" s="115">
        <f>IF($C$5*'QLD Apr 2016'!AL4/'QLD Apr 2016'!AJ4&lt;'QLD Apr 2016'!K4,0,IF($C$5*'QLD Apr 2016'!AL4/'QLD Apr 2016'!AJ4&lt;='QLD Apr 2016'!L4,($C$5*'QLD Apr 2016'!AL4/'QLD Apr 2016'!AJ4-'QLD Apr 2016'!K4)*('QLD Apr 2016'!W4/100)*'QLD Apr 2016'!AJ4,('QLD Apr 2016'!L4-'QLD Apr 2016'!K4)*('QLD Apr 2016'!W4/100)*'QLD Apr 2016'!AJ4))</f>
        <v>0</v>
      </c>
      <c r="N10" s="115">
        <f>IF($C$5*'QLD Apr 2016'!AL4/'QLD Apr 2016'!AJ4&lt;'QLD Apr 2016'!L4,0,IF($C$5*'QLD Apr 2016'!AL4/'QLD Apr 2016'!AJ4&lt;='QLD Apr 2016'!M4,($C$5*'QLD Apr 2016'!AL4/'QLD Apr 2016'!AJ4-'QLD Apr 2016'!L4)*('QLD Apr 2016'!X4/100)*'QLD Apr 2016'!AJ4,('QLD Apr 2016'!M4-'QLD Apr 2016'!L4)*('QLD Apr 2016'!X4/100)*'QLD Apr 2016'!AJ4))</f>
        <v>0</v>
      </c>
      <c r="O10" s="115">
        <f>IF($C$5*'QLD Apr 2016'!AL4/'QLD Apr 2016'!AJ4&lt;'QLD Apr 2016'!M4,0,IF($C$5*'QLD Apr 2016'!AL4/'QLD Apr 2016'!AJ4&lt;='QLD Apr 2016'!N4,($C$5*'QLD Apr 2016'!AL4/'QLD Apr 2016'!AJ4-'QLD Apr 2016'!M4)*('QLD Apr 2016'!Y4/100)*'QLD Apr 2016'!AJ4,('QLD Apr 2016'!N4-'QLD Apr 2016'!M4)*('QLD Apr 2016'!Y4/100)*'QLD Apr 2016'!AJ4))</f>
        <v>0</v>
      </c>
      <c r="P10" s="115">
        <f>IF(($C$5*'QLD Apr 2016'!AL4/'QLD Apr 2016'!AJ4&gt;'QLD Apr 2016'!N4),($C$5*'QLD Apr 2016'!AL4/'QLD Apr 2016'!AJ4-'QLD Apr 2016'!N4)*'QLD Apr 2016'!Z4/100*'QLD Apr 2016'!AJ4,0)</f>
        <v>0</v>
      </c>
      <c r="Q10" s="118">
        <f t="shared" si="0"/>
        <v>3805.8849999999998</v>
      </c>
      <c r="R10" s="119">
        <f>'QLD Apr 2016'!AM4</f>
        <v>0</v>
      </c>
      <c r="S10" s="119">
        <f>'QLD Apr 2016'!AN4</f>
        <v>6</v>
      </c>
      <c r="T10" s="119">
        <f>'QLD Apr 2016'!AO4</f>
        <v>0</v>
      </c>
      <c r="U10" s="119">
        <f>'QLD Apr 2016'!AP4</f>
        <v>0</v>
      </c>
      <c r="V10" s="118">
        <f t="shared" si="1"/>
        <v>3592.9713999999999</v>
      </c>
      <c r="W10" s="118">
        <f t="shared" si="2"/>
        <v>3592.9713999999999</v>
      </c>
      <c r="X10" s="118">
        <f t="shared" si="3"/>
        <v>3952.26854</v>
      </c>
      <c r="Y10" s="118">
        <f t="shared" si="4"/>
        <v>3952.26854</v>
      </c>
      <c r="Z10" s="120">
        <f>'QLD Apr 2016'!AW4</f>
        <v>0</v>
      </c>
      <c r="AA10" s="121" t="str">
        <f>'QLD Apr 2016'!AX4</f>
        <v>n</v>
      </c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</row>
    <row r="11" spans="1:142" ht="20" customHeight="1" thickBot="1" x14ac:dyDescent="0.25">
      <c r="A11" s="353"/>
      <c r="B11" s="122" t="str">
        <f>'QLD Apr 2016'!F5</f>
        <v>Origin Energy</v>
      </c>
      <c r="C11" s="122" t="str">
        <f>'QLD Apr 2016'!G5</f>
        <v>Saver</v>
      </c>
      <c r="D11" s="123">
        <f>365*'QLD Apr 2016'!H5/100</f>
        <v>235.02349999999998</v>
      </c>
      <c r="E11" s="124">
        <f>IF($C$5*'QLD Apr 2016'!AK5/'QLD Apr 2016'!AI5&gt;='QLD Apr 2016'!J5,('QLD Apr 2016'!J5*'QLD Apr 2016'!O5/100)*'QLD Apr 2016'!AI5,($C$5*'QLD Apr 2016'!AK5/'QLD Apr 2016'!AI5*'QLD Apr 2016'!O5/100)*'QLD Apr 2016'!AI5)</f>
        <v>1355.04</v>
      </c>
      <c r="F11" s="125">
        <f>IF($C$5*'QLD Apr 2016'!AK5/'QLD Apr 2016'!AI5&lt;'QLD Apr 2016'!J5,0,IF($C$5*'QLD Apr 2016'!AK5/'QLD Apr 2016'!AI5&lt;='QLD Apr 2016'!K5,($C$5*'QLD Apr 2016'!AK5/'QLD Apr 2016'!AI5-'QLD Apr 2016'!J5)*('QLD Apr 2016'!P5/100)*'QLD Apr 2016'!AI5,('QLD Apr 2016'!K5-'QLD Apr 2016'!J5)*('QLD Apr 2016'!P5/100)*'QLD Apr 2016'!AI5))</f>
        <v>485.38000000000011</v>
      </c>
      <c r="G11" s="123">
        <f>IF($C$5*'QLD Apr 2016'!AK5/'QLD Apr 2016'!AI5&lt;'QLD Apr 2016'!K5,0,IF($C$5*'QLD Apr 2016'!AK5/'QLD Apr 2016'!AI5&lt;='QLD Apr 2016'!L5,($C$5*'QLD Apr 2016'!AK5/'QLD Apr 2016'!AI5-'QLD Apr 2016'!K5)*('QLD Apr 2016'!Q5/100)*'QLD Apr 2016'!AI5,('QLD Apr 2016'!L5-'QLD Apr 2016'!K5)*('QLD Apr 2016'!Q5/100)*'QLD Apr 2016'!AI5))</f>
        <v>0</v>
      </c>
      <c r="H11" s="124">
        <f>IF($C$5*'QLD Apr 2016'!AK5/'QLD Apr 2016'!AI5&lt;'QLD Apr 2016'!L5,0,IF($C$5*'QLD Apr 2016'!AK5/'QLD Apr 2016'!AI5&lt;='QLD Apr 2016'!M5,($C$5*'QLD Apr 2016'!AK5/'QLD Apr 2016'!AI5-'QLD Apr 2016'!L5)*('QLD Apr 2016'!R5/100)*'QLD Apr 2016'!AI5,('QLD Apr 2016'!M5-'QLD Apr 2016'!L5)*('QLD Apr 2016'!R5/100)*'QLD Apr 2016'!AI5))</f>
        <v>0</v>
      </c>
      <c r="I11" s="124">
        <f>IF($C$5*'QLD Apr 2016'!AK5/'QLD Apr 2016'!AI5&lt;'QLD Apr 2016'!M5,0,IF($C$5*'QLD Apr 2016'!AK5/'QLD Apr 2016'!AI5&lt;='QLD Apr 2016'!N5,($C$5*'QLD Apr 2016'!AK5/'QLD Apr 2016'!AI5-'QLD Apr 2016'!M5)*('QLD Apr 2016'!S5/100)*'QLD Apr 2016'!AI5,('QLD Apr 2016'!N5-'QLD Apr 2016'!M5)*('QLD Apr 2016'!S5/100)*'QLD Apr 2016'!AI5))</f>
        <v>0</v>
      </c>
      <c r="J11" s="123">
        <f>IF(($C$5*'QLD Apr 2016'!AK5/'QLD Apr 2016'!AI5&gt;'QLD Apr 2016'!N5),($C$5*'QLD Apr 2016'!AK5/'QLD Apr 2016'!AI5-'QLD Apr 2016'!N5)*'QLD Apr 2016'!T5/100*'QLD Apr 2016'!AI5,0)</f>
        <v>0</v>
      </c>
      <c r="K11" s="123">
        <f>IF($C$5*'QLD Apr 2016'!AL5/'QLD Apr 2016'!AJ5&gt;='QLD Apr 2016'!J5,('QLD Apr 2016'!J5*'QLD Apr 2016'!U5/100)*'QLD Apr 2016'!AJ5,($C$5*'QLD Apr 2016'!AL5/'QLD Apr 2016'!AJ5*'QLD Apr 2016'!U5/100)*'QLD Apr 2016'!AJ5)</f>
        <v>1355.04</v>
      </c>
      <c r="L11" s="123">
        <f>IF($C$5*'QLD Apr 2016'!AL5/'QLD Apr 2016'!AJ5&lt;'QLD Apr 2016'!J5,0,IF($C$5*'QLD Apr 2016'!AL5/'QLD Apr 2016'!AJ5&lt;='QLD Apr 2016'!K5,($C$5*'QLD Apr 2016'!AK5/'QLD Apr 2016'!AJ5-'QLD Apr 2016'!J5)*('QLD Apr 2016'!V5/100)*'QLD Apr 2016'!AJ5,('QLD Apr 2016'!K5-'QLD Apr 2016'!J5)*('QLD Apr 2016'!V5/100)*'QLD Apr 2016'!AJ5))</f>
        <v>485.38000000000011</v>
      </c>
      <c r="M11" s="123">
        <f>IF($C$5*'QLD Apr 2016'!AL5/'QLD Apr 2016'!AJ5&lt;'QLD Apr 2016'!K5,0,IF($C$5*'QLD Apr 2016'!AL5/'QLD Apr 2016'!AJ5&lt;='QLD Apr 2016'!L5,($C$5*'QLD Apr 2016'!AL5/'QLD Apr 2016'!AJ5-'QLD Apr 2016'!K5)*('QLD Apr 2016'!W5/100)*'QLD Apr 2016'!AJ5,('QLD Apr 2016'!L5-'QLD Apr 2016'!K5)*('QLD Apr 2016'!W5/100)*'QLD Apr 2016'!AJ5))</f>
        <v>0</v>
      </c>
      <c r="N11" s="123">
        <f>IF($C$5*'QLD Apr 2016'!AL5/'QLD Apr 2016'!AJ5&lt;'QLD Apr 2016'!L5,0,IF($C$5*'QLD Apr 2016'!AL5/'QLD Apr 2016'!AJ5&lt;='QLD Apr 2016'!M5,($C$5*'QLD Apr 2016'!AL5/'QLD Apr 2016'!AJ5-'QLD Apr 2016'!L5)*('QLD Apr 2016'!X5/100)*'QLD Apr 2016'!AJ5,('QLD Apr 2016'!M5-'QLD Apr 2016'!L5)*('QLD Apr 2016'!X5/100)*'QLD Apr 2016'!AJ5))</f>
        <v>0</v>
      </c>
      <c r="O11" s="123">
        <f>IF($C$5*'QLD Apr 2016'!AL5/'QLD Apr 2016'!AJ5&lt;'QLD Apr 2016'!M5,0,IF($C$5*'QLD Apr 2016'!AL5/'QLD Apr 2016'!AJ5&lt;='QLD Apr 2016'!N5,($C$5*'QLD Apr 2016'!AL5/'QLD Apr 2016'!AJ5-'QLD Apr 2016'!M5)*('QLD Apr 2016'!Y5/100)*'QLD Apr 2016'!AJ5,('QLD Apr 2016'!N5-'QLD Apr 2016'!M5)*('QLD Apr 2016'!Y5/100)*'QLD Apr 2016'!AJ5))</f>
        <v>0</v>
      </c>
      <c r="P11" s="123">
        <f>IF(($C$5*'QLD Apr 2016'!AL5/'QLD Apr 2016'!AJ5&gt;'QLD Apr 2016'!N5),($C$5*'QLD Apr 2016'!AL5/'QLD Apr 2016'!AJ5-'QLD Apr 2016'!N5)*'QLD Apr 2016'!Z5/100*'QLD Apr 2016'!AJ5,0)</f>
        <v>0</v>
      </c>
      <c r="Q11" s="126">
        <f t="shared" si="0"/>
        <v>3915.8635000000004</v>
      </c>
      <c r="R11" s="127">
        <f>'QLD Apr 2016'!AM5</f>
        <v>0</v>
      </c>
      <c r="S11" s="127">
        <f>'QLD Apr 2016'!AN5</f>
        <v>8</v>
      </c>
      <c r="T11" s="127">
        <f>'QLD Apr 2016'!AO5</f>
        <v>0</v>
      </c>
      <c r="U11" s="127">
        <f>'QLD Apr 2016'!AP5</f>
        <v>0</v>
      </c>
      <c r="V11" s="126">
        <f t="shared" si="1"/>
        <v>3621.3963000000003</v>
      </c>
      <c r="W11" s="126">
        <f t="shared" si="2"/>
        <v>3621.3963000000003</v>
      </c>
      <c r="X11" s="126">
        <f t="shared" si="3"/>
        <v>3983.5359300000009</v>
      </c>
      <c r="Y11" s="126">
        <f t="shared" si="4"/>
        <v>3983.5359300000009</v>
      </c>
      <c r="Z11" s="128">
        <f>'QLD Apr 2016'!AW5</f>
        <v>12</v>
      </c>
      <c r="AA11" s="129" t="str">
        <f>'QLD Apr 2016'!AX5</f>
        <v>y</v>
      </c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</row>
    <row r="12" spans="1:142" ht="20" customHeight="1" thickTop="1" thickBot="1" x14ac:dyDescent="0.25">
      <c r="A12" s="146" t="str">
        <f>'QLD Apr 2016'!D6</f>
        <v>Envestra Northern</v>
      </c>
      <c r="B12" s="130" t="str">
        <f>'QLD Apr 2016'!F6</f>
        <v>Origin Energy</v>
      </c>
      <c r="C12" s="130" t="str">
        <f>'QLD Apr 2016'!G6</f>
        <v>Saver</v>
      </c>
      <c r="D12" s="131">
        <f>365*'QLD Apr 2016'!H6/100</f>
        <v>229.14700000000002</v>
      </c>
      <c r="E12" s="132">
        <f>IF($C$5*'QLD Apr 2016'!AK6/'QLD Apr 2016'!AI6&gt;='QLD Apr 2016'!J6,('QLD Apr 2016'!J6*'QLD Apr 2016'!O6/100)*'QLD Apr 2016'!AI6,($C$5*'QLD Apr 2016'!AK6/'QLD Apr 2016'!AI6*'QLD Apr 2016'!O6/100)*'QLD Apr 2016'!AI6)</f>
        <v>1429.92</v>
      </c>
      <c r="F12" s="133">
        <f>IF($C$5*'QLD Apr 2016'!AK6/'QLD Apr 2016'!AI6&lt;'QLD Apr 2016'!J6,0,IF($C$5*'QLD Apr 2016'!AK6/'QLD Apr 2016'!AI6&lt;='QLD Apr 2016'!K6,($C$5*'QLD Apr 2016'!AK6/'QLD Apr 2016'!AI6-'QLD Apr 2016'!J6)*('QLD Apr 2016'!P6/100)*'QLD Apr 2016'!AI6,('QLD Apr 2016'!K6-'QLD Apr 2016'!J6)*('QLD Apr 2016'!P6/100)*'QLD Apr 2016'!AI6))</f>
        <v>520.24000000000012</v>
      </c>
      <c r="G12" s="131">
        <f>IF($C$5*'QLD Apr 2016'!AK6/'QLD Apr 2016'!AI6&lt;'QLD Apr 2016'!K6,0,IF($C$5*'QLD Apr 2016'!AK6/'QLD Apr 2016'!AI6&lt;='QLD Apr 2016'!L6,($C$5*'QLD Apr 2016'!AK6/'QLD Apr 2016'!AI6-'QLD Apr 2016'!K6)*('QLD Apr 2016'!Q6/100)*'QLD Apr 2016'!AI6,('QLD Apr 2016'!L6-'QLD Apr 2016'!K6)*('QLD Apr 2016'!Q6/100)*'QLD Apr 2016'!AI6))</f>
        <v>0</v>
      </c>
      <c r="H12" s="132">
        <f>IF($C$5*'QLD Apr 2016'!AK6/'QLD Apr 2016'!AI6&lt;'QLD Apr 2016'!L6,0,IF($C$5*'QLD Apr 2016'!AK6/'QLD Apr 2016'!AI6&lt;='QLD Apr 2016'!M6,($C$5*'QLD Apr 2016'!AK6/'QLD Apr 2016'!AI6-'QLD Apr 2016'!L6)*('QLD Apr 2016'!R6/100)*'QLD Apr 2016'!AI6,('QLD Apr 2016'!M6-'QLD Apr 2016'!L6)*('QLD Apr 2016'!R6/100)*'QLD Apr 2016'!AI6))</f>
        <v>0</v>
      </c>
      <c r="I12" s="132">
        <f>IF($C$5*'QLD Apr 2016'!AK6/'QLD Apr 2016'!AI6&lt;'QLD Apr 2016'!M6,0,IF($C$5*'QLD Apr 2016'!AK6/'QLD Apr 2016'!AI6&lt;='QLD Apr 2016'!N6,($C$5*'QLD Apr 2016'!AK6/'QLD Apr 2016'!AI6-'QLD Apr 2016'!M6)*('QLD Apr 2016'!S6/100)*'QLD Apr 2016'!AI6,('QLD Apr 2016'!N6-'QLD Apr 2016'!M6)*('QLD Apr 2016'!S6/100)*'QLD Apr 2016'!AI6))</f>
        <v>0</v>
      </c>
      <c r="J12" s="131">
        <f>IF(($C$5*'QLD Apr 2016'!AK6/'QLD Apr 2016'!AI6&gt;'QLD Apr 2016'!N6),($C$5*'QLD Apr 2016'!AK6/'QLD Apr 2016'!AI6-'QLD Apr 2016'!N6)*'QLD Apr 2016'!T6/100*'QLD Apr 2016'!AI6,0)</f>
        <v>0</v>
      </c>
      <c r="K12" s="131">
        <f>IF($C$5*'QLD Apr 2016'!AL6/'QLD Apr 2016'!AJ6&gt;='QLD Apr 2016'!J6,('QLD Apr 2016'!J6*'QLD Apr 2016'!U6/100)*'QLD Apr 2016'!AJ6,($C$5*'QLD Apr 2016'!AL6/'QLD Apr 2016'!AJ6*'QLD Apr 2016'!U6/100)*'QLD Apr 2016'!AJ6)</f>
        <v>1429.92</v>
      </c>
      <c r="L12" s="131">
        <f>IF($C$5*'QLD Apr 2016'!AL6/'QLD Apr 2016'!AJ6&lt;'QLD Apr 2016'!J6,0,IF($C$5*'QLD Apr 2016'!AL6/'QLD Apr 2016'!AJ6&lt;='QLD Apr 2016'!K6,($C$5*'QLD Apr 2016'!AK6/'QLD Apr 2016'!AJ6-'QLD Apr 2016'!J6)*('QLD Apr 2016'!V6/100)*'QLD Apr 2016'!AJ6,('QLD Apr 2016'!K6-'QLD Apr 2016'!J6)*('QLD Apr 2016'!V6/100)*'QLD Apr 2016'!AJ6))</f>
        <v>520.24000000000012</v>
      </c>
      <c r="M12" s="131">
        <f>IF($C$5*'QLD Apr 2016'!AL6/'QLD Apr 2016'!AJ6&lt;'QLD Apr 2016'!K6,0,IF($C$5*'QLD Apr 2016'!AL6/'QLD Apr 2016'!AJ6&lt;='QLD Apr 2016'!L6,($C$5*'QLD Apr 2016'!AL6/'QLD Apr 2016'!AJ6-'QLD Apr 2016'!K6)*('QLD Apr 2016'!W6/100)*'QLD Apr 2016'!AJ6,('QLD Apr 2016'!L6-'QLD Apr 2016'!K6)*('QLD Apr 2016'!W6/100)*'QLD Apr 2016'!AJ6))</f>
        <v>0</v>
      </c>
      <c r="N12" s="131">
        <f>IF($C$5*'QLD Apr 2016'!AL6/'QLD Apr 2016'!AJ6&lt;'QLD Apr 2016'!L6,0,IF($C$5*'QLD Apr 2016'!AL6/'QLD Apr 2016'!AJ6&lt;='QLD Apr 2016'!M6,($C$5*'QLD Apr 2016'!AL6/'QLD Apr 2016'!AJ6-'QLD Apr 2016'!L6)*('QLD Apr 2016'!X6/100)*'QLD Apr 2016'!AJ6,('QLD Apr 2016'!M6-'QLD Apr 2016'!L6)*('QLD Apr 2016'!X6/100)*'QLD Apr 2016'!AJ6))</f>
        <v>0</v>
      </c>
      <c r="O12" s="131">
        <f>IF($C$5*'QLD Apr 2016'!AL6/'QLD Apr 2016'!AJ6&lt;'QLD Apr 2016'!M6,0,IF($C$5*'QLD Apr 2016'!AL6/'QLD Apr 2016'!AJ6&lt;='QLD Apr 2016'!N6,($C$5*'QLD Apr 2016'!AL6/'QLD Apr 2016'!AJ6-'QLD Apr 2016'!M6)*('QLD Apr 2016'!Y6/100)*'QLD Apr 2016'!AJ6,('QLD Apr 2016'!N6-'QLD Apr 2016'!M6)*('QLD Apr 2016'!Y6/100)*'QLD Apr 2016'!AJ6))</f>
        <v>0</v>
      </c>
      <c r="P12" s="131">
        <f>IF(($C$5*'QLD Apr 2016'!AL6/'QLD Apr 2016'!AJ6&gt;'QLD Apr 2016'!N6),($C$5*'QLD Apr 2016'!AL6/'QLD Apr 2016'!AJ6-'QLD Apr 2016'!N6)*'QLD Apr 2016'!Z6/100*'QLD Apr 2016'!AJ6,0)</f>
        <v>0</v>
      </c>
      <c r="Q12" s="134">
        <f t="shared" si="0"/>
        <v>4129.4670000000006</v>
      </c>
      <c r="R12" s="135">
        <f>'QLD Apr 2016'!AM6</f>
        <v>0</v>
      </c>
      <c r="S12" s="135">
        <f>'QLD Apr 2016'!AN6</f>
        <v>8</v>
      </c>
      <c r="T12" s="135">
        <f>'QLD Apr 2016'!AO6</f>
        <v>0</v>
      </c>
      <c r="U12" s="135">
        <f>'QLD Apr 2016'!AP6</f>
        <v>0</v>
      </c>
      <c r="V12" s="134">
        <f t="shared" si="1"/>
        <v>3817.4414000000006</v>
      </c>
      <c r="W12" s="134">
        <f t="shared" si="2"/>
        <v>3817.4414000000006</v>
      </c>
      <c r="X12" s="134">
        <f t="shared" si="3"/>
        <v>4199.1855400000013</v>
      </c>
      <c r="Y12" s="134">
        <f t="shared" si="4"/>
        <v>4199.1855400000013</v>
      </c>
      <c r="Z12" s="136">
        <f>'QLD Apr 2016'!AW6</f>
        <v>12</v>
      </c>
      <c r="AA12" s="137" t="str">
        <f>'QLD Apr 2016'!AX6</f>
        <v>y</v>
      </c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</row>
    <row r="13" spans="1:142" ht="20" customHeight="1" thickTop="1" thickBot="1" x14ac:dyDescent="0.25">
      <c r="A13" s="147" t="str">
        <f>'QLD Apr 2016'!D7</f>
        <v>Envestra Wide Bay</v>
      </c>
      <c r="B13" s="138" t="str">
        <f>'QLD Apr 2016'!F7</f>
        <v>Origin Energy</v>
      </c>
      <c r="C13" s="138" t="str">
        <f>'QLD Apr 2016'!G7</f>
        <v>Saver</v>
      </c>
      <c r="D13" s="139">
        <f>365*'QLD Apr 2016'!H7/100</f>
        <v>210.678</v>
      </c>
      <c r="E13" s="140">
        <f>IF($C$5*'QLD Apr 2016'!AK7/'QLD Apr 2016'!AI7&gt;='QLD Apr 2016'!J7,('QLD Apr 2016'!J7*'QLD Apr 2016'!O7/100)*'QLD Apr 2016'!AI7,($C$5*'QLD Apr 2016'!AK7/'QLD Apr 2016'!AI7*'QLD Apr 2016'!O7/100)*'QLD Apr 2016'!AI7)</f>
        <v>1175.76</v>
      </c>
      <c r="F13" s="141">
        <f>IF($C$5*'QLD Apr 2016'!AK7/'QLD Apr 2016'!AI7&lt;'QLD Apr 2016'!J7,0,IF($C$5*'QLD Apr 2016'!AK7/'QLD Apr 2016'!AI7&lt;='QLD Apr 2016'!K7,($C$5*'QLD Apr 2016'!AK7/'QLD Apr 2016'!AI7-'QLD Apr 2016'!J7)*('QLD Apr 2016'!P7/100)*'QLD Apr 2016'!AI7,('QLD Apr 2016'!K7-'QLD Apr 2016'!J7)*('QLD Apr 2016'!P7/100)*'QLD Apr 2016'!AI7))</f>
        <v>0</v>
      </c>
      <c r="G13" s="139">
        <f>IF($C$5*'QLD Apr 2016'!AK7/'QLD Apr 2016'!AI7&lt;'QLD Apr 2016'!K7,0,IF($C$5*'QLD Apr 2016'!AK7/'QLD Apr 2016'!AI7&lt;='QLD Apr 2016'!L7,($C$5*'QLD Apr 2016'!AK7/'QLD Apr 2016'!AI7-'QLD Apr 2016'!K7)*('QLD Apr 2016'!Q7/100)*'QLD Apr 2016'!AI7,('QLD Apr 2016'!L7-'QLD Apr 2016'!K7)*('QLD Apr 2016'!Q7/100)*'QLD Apr 2016'!AI7))</f>
        <v>0</v>
      </c>
      <c r="H13" s="140">
        <f>IF($C$5*'QLD Apr 2016'!AK7/'QLD Apr 2016'!AI7&lt;'QLD Apr 2016'!L7,0,IF($C$5*'QLD Apr 2016'!AK7/'QLD Apr 2016'!AI7&lt;='QLD Apr 2016'!M7,($C$5*'QLD Apr 2016'!AK7/'QLD Apr 2016'!AI7-'QLD Apr 2016'!L7)*('QLD Apr 2016'!R7/100)*'QLD Apr 2016'!AI7,('QLD Apr 2016'!M7-'QLD Apr 2016'!L7)*('QLD Apr 2016'!R7/100)*'QLD Apr 2016'!AI7))</f>
        <v>0</v>
      </c>
      <c r="I13" s="140">
        <f>IF($C$5*'QLD Apr 2016'!AK7/'QLD Apr 2016'!AI7&lt;'QLD Apr 2016'!M7,0,IF($C$5*'QLD Apr 2016'!AK7/'QLD Apr 2016'!AI7&lt;='QLD Apr 2016'!N7,($C$5*'QLD Apr 2016'!AK7/'QLD Apr 2016'!AI7-'QLD Apr 2016'!M7)*('QLD Apr 2016'!S7/100)*'QLD Apr 2016'!AI7,('QLD Apr 2016'!N7-'QLD Apr 2016'!M7)*('QLD Apr 2016'!S7/100)*'QLD Apr 2016'!AI7))</f>
        <v>0</v>
      </c>
      <c r="J13" s="139">
        <f>IF(($C$5*'QLD Apr 2016'!AK7/'QLD Apr 2016'!AI7&gt;'QLD Apr 2016'!N7),($C$5*'QLD Apr 2016'!AK7/'QLD Apr 2016'!AI7-'QLD Apr 2016'!N7)*'QLD Apr 2016'!T7/100*'QLD Apr 2016'!AI7,0)</f>
        <v>446.04000000000008</v>
      </c>
      <c r="K13" s="139">
        <f>IF($C$5*'QLD Apr 2016'!AL7/'QLD Apr 2016'!AJ7&gt;='QLD Apr 2016'!J7,('QLD Apr 2016'!J7*'QLD Apr 2016'!U7/100)*'QLD Apr 2016'!AJ7,($C$5*'QLD Apr 2016'!AL7/'QLD Apr 2016'!AJ7*'QLD Apr 2016'!U7/100)*'QLD Apr 2016'!AJ7)</f>
        <v>1175.76</v>
      </c>
      <c r="L13" s="139">
        <f>IF($C$5*'QLD Apr 2016'!AL7/'QLD Apr 2016'!AJ7&lt;'QLD Apr 2016'!J7,0,IF($C$5*'QLD Apr 2016'!AL7/'QLD Apr 2016'!AJ7&lt;='QLD Apr 2016'!K7,($C$5*'QLD Apr 2016'!AK7/'QLD Apr 2016'!AJ7-'QLD Apr 2016'!J7)*('QLD Apr 2016'!V7/100)*'QLD Apr 2016'!AJ7,('QLD Apr 2016'!K7-'QLD Apr 2016'!J7)*('QLD Apr 2016'!V7/100)*'QLD Apr 2016'!AJ7))</f>
        <v>0</v>
      </c>
      <c r="M13" s="139">
        <f>IF($C$5*'QLD Apr 2016'!AL7/'QLD Apr 2016'!AJ7&lt;'QLD Apr 2016'!K7,0,IF($C$5*'QLD Apr 2016'!AL7/'QLD Apr 2016'!AJ7&lt;='QLD Apr 2016'!L7,($C$5*'QLD Apr 2016'!AL7/'QLD Apr 2016'!AJ7-'QLD Apr 2016'!K7)*('QLD Apr 2016'!W7/100)*'QLD Apr 2016'!AJ7,('QLD Apr 2016'!L7-'QLD Apr 2016'!K7)*('QLD Apr 2016'!W7/100)*'QLD Apr 2016'!AJ7))</f>
        <v>0</v>
      </c>
      <c r="N13" s="139">
        <f>IF($C$5*'QLD Apr 2016'!AL7/'QLD Apr 2016'!AJ7&lt;'QLD Apr 2016'!L7,0,IF($C$5*'QLD Apr 2016'!AL7/'QLD Apr 2016'!AJ7&lt;='QLD Apr 2016'!M7,($C$5*'QLD Apr 2016'!AL7/'QLD Apr 2016'!AJ7-'QLD Apr 2016'!L7)*('QLD Apr 2016'!X7/100)*'QLD Apr 2016'!AJ7,('QLD Apr 2016'!M7-'QLD Apr 2016'!L7)*('QLD Apr 2016'!X7/100)*'QLD Apr 2016'!AJ7))</f>
        <v>0</v>
      </c>
      <c r="O13" s="139">
        <f>IF($C$5*'QLD Apr 2016'!AL7/'QLD Apr 2016'!AJ7&lt;'QLD Apr 2016'!M7,0,IF($C$5*'QLD Apr 2016'!AL7/'QLD Apr 2016'!AJ7&lt;='QLD Apr 2016'!N7,($C$5*'QLD Apr 2016'!AL7/'QLD Apr 2016'!AJ7-'QLD Apr 2016'!M7)*('QLD Apr 2016'!Y7/100)*'QLD Apr 2016'!AJ7,('QLD Apr 2016'!N7-'QLD Apr 2016'!M7)*('QLD Apr 2016'!Y7/100)*'QLD Apr 2016'!AJ7))</f>
        <v>0</v>
      </c>
      <c r="P13" s="139">
        <f>IF(($C$5*'QLD Apr 2016'!AL7/'QLD Apr 2016'!AJ7&gt;'QLD Apr 2016'!N7),($C$5*'QLD Apr 2016'!AL7/'QLD Apr 2016'!AJ7-'QLD Apr 2016'!N7)*'QLD Apr 2016'!Z7/100*'QLD Apr 2016'!AJ7,0)</f>
        <v>446.04000000000008</v>
      </c>
      <c r="Q13" s="142">
        <f t="shared" si="0"/>
        <v>3454.2780000000002</v>
      </c>
      <c r="R13" s="143">
        <f>'QLD Apr 2016'!AM7</f>
        <v>0</v>
      </c>
      <c r="S13" s="143">
        <f>'QLD Apr 2016'!AN7</f>
        <v>8</v>
      </c>
      <c r="T13" s="143">
        <f>'QLD Apr 2016'!AO7</f>
        <v>0</v>
      </c>
      <c r="U13" s="143">
        <f>'QLD Apr 2016'!AP7</f>
        <v>0</v>
      </c>
      <c r="V13" s="142">
        <f t="shared" si="1"/>
        <v>3194.79</v>
      </c>
      <c r="W13" s="142">
        <f t="shared" si="2"/>
        <v>3194.79</v>
      </c>
      <c r="X13" s="142">
        <f t="shared" si="3"/>
        <v>3514.2690000000002</v>
      </c>
      <c r="Y13" s="142">
        <f t="shared" si="4"/>
        <v>3514.2690000000002</v>
      </c>
      <c r="Z13" s="144">
        <f>'QLD Apr 2016'!AW7</f>
        <v>12</v>
      </c>
      <c r="AA13" s="145" t="str">
        <f>'QLD Apr 2016'!AX7</f>
        <v>y</v>
      </c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</row>
    <row r="14" spans="1:142" x14ac:dyDescent="0.2">
      <c r="A14" s="77"/>
      <c r="B14" s="69"/>
      <c r="C14" s="69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</row>
    <row r="15" spans="1:142" x14ac:dyDescent="0.2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</row>
    <row r="16" spans="1:142" x14ac:dyDescent="0.2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</row>
    <row r="17" spans="1:142" x14ac:dyDescent="0.2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</row>
    <row r="18" spans="1:142" x14ac:dyDescent="0.2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</row>
    <row r="19" spans="1:142" x14ac:dyDescent="0.2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</row>
    <row r="20" spans="1:142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</row>
    <row r="21" spans="1:142" x14ac:dyDescent="0.2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</row>
    <row r="22" spans="1:142" x14ac:dyDescent="0.2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</row>
    <row r="23" spans="1:142" x14ac:dyDescent="0.2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</row>
    <row r="24" spans="1:142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</row>
    <row r="25" spans="1:142" x14ac:dyDescent="0.2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</row>
    <row r="26" spans="1:142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</row>
    <row r="27" spans="1:142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</row>
    <row r="28" spans="1:142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</row>
    <row r="29" spans="1:142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</row>
    <row r="30" spans="1:142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</row>
    <row r="31" spans="1:142" x14ac:dyDescent="0.2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</row>
    <row r="32" spans="1:142" x14ac:dyDescent="0.2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</row>
    <row r="33" spans="1:142" x14ac:dyDescent="0.2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</row>
    <row r="34" spans="1:142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</row>
    <row r="35" spans="1:142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</row>
    <row r="36" spans="1:142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</row>
    <row r="37" spans="1:142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</row>
    <row r="38" spans="1:142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</row>
    <row r="39" spans="1:142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</row>
    <row r="40" spans="1:142" x14ac:dyDescent="0.2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</row>
    <row r="41" spans="1:142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</row>
    <row r="42" spans="1:142" x14ac:dyDescent="0.2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</row>
    <row r="43" spans="1:142" x14ac:dyDescent="0.2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</row>
    <row r="44" spans="1:142" x14ac:dyDescent="0.2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</row>
    <row r="45" spans="1:142" x14ac:dyDescent="0.2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  <c r="CU45" s="78"/>
      <c r="CV45" s="78"/>
      <c r="CW45" s="78"/>
      <c r="CX45" s="78"/>
      <c r="CY45" s="78"/>
      <c r="CZ45" s="78"/>
      <c r="DA45" s="78"/>
      <c r="DB45" s="78"/>
      <c r="DC45" s="78"/>
      <c r="DD45" s="78"/>
      <c r="DE45" s="78"/>
      <c r="DF45" s="78"/>
      <c r="DG45" s="78"/>
      <c r="DH45" s="78"/>
      <c r="DI45" s="78"/>
      <c r="DJ45" s="78"/>
      <c r="DK45" s="78"/>
      <c r="DL45" s="78"/>
      <c r="DM45" s="78"/>
      <c r="DN45" s="78"/>
      <c r="DO45" s="78"/>
      <c r="DP45" s="78"/>
      <c r="DQ45" s="78"/>
      <c r="DR45" s="78"/>
      <c r="DS45" s="78"/>
      <c r="DT45" s="78"/>
      <c r="DU45" s="78"/>
      <c r="DV45" s="78"/>
      <c r="DW45" s="78"/>
      <c r="DX45" s="78"/>
      <c r="DY45" s="78"/>
      <c r="DZ45" s="78"/>
      <c r="EA45" s="78"/>
      <c r="EB45" s="78"/>
      <c r="EC45" s="78"/>
      <c r="ED45" s="78"/>
      <c r="EE45" s="78"/>
      <c r="EF45" s="78"/>
      <c r="EG45" s="78"/>
      <c r="EH45" s="78"/>
      <c r="EI45" s="78"/>
      <c r="EJ45" s="78"/>
      <c r="EK45" s="78"/>
      <c r="EL45" s="78"/>
    </row>
    <row r="46" spans="1:142" x14ac:dyDescent="0.2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8"/>
      <c r="DC46" s="78"/>
      <c r="DD46" s="78"/>
      <c r="DE46" s="78"/>
      <c r="DF46" s="78"/>
      <c r="DG46" s="78"/>
      <c r="DH46" s="78"/>
      <c r="DI46" s="78"/>
      <c r="DJ46" s="78"/>
      <c r="DK46" s="78"/>
      <c r="DL46" s="78"/>
      <c r="DM46" s="78"/>
      <c r="DN46" s="78"/>
      <c r="DO46" s="78"/>
      <c r="DP46" s="78"/>
      <c r="DQ46" s="78"/>
      <c r="DR46" s="78"/>
      <c r="DS46" s="78"/>
      <c r="DT46" s="78"/>
      <c r="DU46" s="78"/>
      <c r="DV46" s="78"/>
      <c r="DW46" s="78"/>
      <c r="DX46" s="78"/>
      <c r="DY46" s="78"/>
      <c r="DZ46" s="78"/>
      <c r="EA46" s="78"/>
      <c r="EB46" s="78"/>
      <c r="EC46" s="78"/>
      <c r="ED46" s="78"/>
      <c r="EE46" s="78"/>
      <c r="EF46" s="78"/>
      <c r="EG46" s="78"/>
      <c r="EH46" s="78"/>
      <c r="EI46" s="78"/>
      <c r="EJ46" s="78"/>
      <c r="EK46" s="78"/>
      <c r="EL46" s="78"/>
    </row>
    <row r="47" spans="1:142" x14ac:dyDescent="0.2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  <c r="CU47" s="78"/>
      <c r="CV47" s="78"/>
      <c r="CW47" s="78"/>
      <c r="CX47" s="78"/>
      <c r="CY47" s="78"/>
      <c r="CZ47" s="78"/>
      <c r="DA47" s="78"/>
      <c r="DB47" s="78"/>
      <c r="DC47" s="78"/>
      <c r="DD47" s="78"/>
      <c r="DE47" s="78"/>
      <c r="DF47" s="78"/>
      <c r="DG47" s="78"/>
      <c r="DH47" s="78"/>
      <c r="DI47" s="78"/>
      <c r="DJ47" s="78"/>
      <c r="DK47" s="78"/>
      <c r="DL47" s="78"/>
      <c r="DM47" s="78"/>
      <c r="DN47" s="78"/>
      <c r="DO47" s="78"/>
      <c r="DP47" s="78"/>
      <c r="DQ47" s="78"/>
      <c r="DR47" s="78"/>
      <c r="DS47" s="78"/>
      <c r="DT47" s="78"/>
      <c r="DU47" s="78"/>
      <c r="DV47" s="78"/>
      <c r="DW47" s="78"/>
      <c r="DX47" s="78"/>
      <c r="DY47" s="78"/>
      <c r="DZ47" s="78"/>
      <c r="EA47" s="78"/>
      <c r="EB47" s="78"/>
      <c r="EC47" s="78"/>
      <c r="ED47" s="78"/>
      <c r="EE47" s="78"/>
      <c r="EF47" s="78"/>
      <c r="EG47" s="78"/>
      <c r="EH47" s="78"/>
      <c r="EI47" s="78"/>
      <c r="EJ47" s="78"/>
      <c r="EK47" s="78"/>
      <c r="EL47" s="78"/>
    </row>
    <row r="48" spans="1:142" x14ac:dyDescent="0.2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8"/>
      <c r="DC48" s="78"/>
      <c r="DD48" s="78"/>
      <c r="DE48" s="78"/>
      <c r="DF48" s="78"/>
      <c r="DG48" s="78"/>
      <c r="DH48" s="78"/>
      <c r="DI48" s="78"/>
      <c r="DJ48" s="78"/>
      <c r="DK48" s="78"/>
      <c r="DL48" s="78"/>
      <c r="DM48" s="78"/>
      <c r="DN48" s="78"/>
      <c r="DO48" s="78"/>
      <c r="DP48" s="78"/>
      <c r="DQ48" s="78"/>
      <c r="DR48" s="78"/>
      <c r="DS48" s="78"/>
      <c r="DT48" s="78"/>
      <c r="DU48" s="78"/>
      <c r="DV48" s="78"/>
      <c r="DW48" s="78"/>
      <c r="DX48" s="78"/>
      <c r="DY48" s="78"/>
      <c r="DZ48" s="78"/>
      <c r="EA48" s="78"/>
      <c r="EB48" s="78"/>
      <c r="EC48" s="78"/>
      <c r="ED48" s="78"/>
      <c r="EE48" s="78"/>
      <c r="EF48" s="78"/>
      <c r="EG48" s="78"/>
      <c r="EH48" s="78"/>
      <c r="EI48" s="78"/>
      <c r="EJ48" s="78"/>
      <c r="EK48" s="78"/>
      <c r="EL48" s="78"/>
    </row>
    <row r="49" spans="1:142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  <c r="CU49" s="78"/>
      <c r="CV49" s="78"/>
      <c r="CW49" s="78"/>
      <c r="CX49" s="78"/>
      <c r="CY49" s="78"/>
      <c r="CZ49" s="78"/>
      <c r="DA49" s="78"/>
      <c r="DB49" s="78"/>
      <c r="DC49" s="78"/>
      <c r="DD49" s="78"/>
      <c r="DE49" s="78"/>
      <c r="DF49" s="78"/>
      <c r="DG49" s="78"/>
      <c r="DH49" s="78"/>
      <c r="DI49" s="78"/>
      <c r="DJ49" s="78"/>
      <c r="DK49" s="78"/>
      <c r="DL49" s="78"/>
      <c r="DM49" s="78"/>
      <c r="DN49" s="78"/>
      <c r="DO49" s="78"/>
      <c r="DP49" s="78"/>
      <c r="DQ49" s="78"/>
      <c r="DR49" s="78"/>
      <c r="DS49" s="78"/>
      <c r="DT49" s="78"/>
      <c r="DU49" s="78"/>
      <c r="DV49" s="78"/>
      <c r="DW49" s="78"/>
      <c r="DX49" s="78"/>
      <c r="DY49" s="78"/>
      <c r="DZ49" s="78"/>
      <c r="EA49" s="78"/>
      <c r="EB49" s="78"/>
      <c r="EC49" s="78"/>
      <c r="ED49" s="78"/>
      <c r="EE49" s="78"/>
      <c r="EF49" s="78"/>
      <c r="EG49" s="78"/>
      <c r="EH49" s="78"/>
      <c r="EI49" s="78"/>
      <c r="EJ49" s="78"/>
      <c r="EK49" s="78"/>
      <c r="EL49" s="78"/>
    </row>
    <row r="50" spans="1:142" x14ac:dyDescent="0.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</row>
    <row r="51" spans="1:142" x14ac:dyDescent="0.2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</row>
    <row r="52" spans="1:142" x14ac:dyDescent="0.2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8"/>
      <c r="DC52" s="78"/>
      <c r="DD52" s="78"/>
      <c r="DE52" s="78"/>
      <c r="DF52" s="78"/>
      <c r="DG52" s="78"/>
      <c r="DH52" s="78"/>
      <c r="DI52" s="78"/>
      <c r="DJ52" s="78"/>
      <c r="DK52" s="78"/>
      <c r="DL52" s="78"/>
      <c r="DM52" s="78"/>
      <c r="DN52" s="78"/>
      <c r="DO52" s="78"/>
      <c r="DP52" s="78"/>
      <c r="DQ52" s="78"/>
      <c r="DR52" s="78"/>
      <c r="DS52" s="78"/>
      <c r="DT52" s="78"/>
      <c r="DU52" s="78"/>
      <c r="DV52" s="78"/>
      <c r="DW52" s="78"/>
      <c r="DX52" s="78"/>
      <c r="DY52" s="78"/>
      <c r="DZ52" s="78"/>
      <c r="EA52" s="78"/>
      <c r="EB52" s="78"/>
      <c r="EC52" s="78"/>
      <c r="ED52" s="78"/>
      <c r="EE52" s="78"/>
      <c r="EF52" s="78"/>
      <c r="EG52" s="78"/>
      <c r="EH52" s="78"/>
      <c r="EI52" s="78"/>
      <c r="EJ52" s="78"/>
      <c r="EK52" s="78"/>
      <c r="EL52" s="78"/>
    </row>
    <row r="53" spans="1:142" x14ac:dyDescent="0.2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  <c r="CU53" s="78"/>
      <c r="CV53" s="78"/>
      <c r="CW53" s="78"/>
      <c r="CX53" s="78"/>
      <c r="CY53" s="78"/>
      <c r="CZ53" s="78"/>
      <c r="DA53" s="78"/>
      <c r="DB53" s="78"/>
      <c r="DC53" s="78"/>
      <c r="DD53" s="78"/>
      <c r="DE53" s="78"/>
      <c r="DF53" s="78"/>
      <c r="DG53" s="78"/>
      <c r="DH53" s="78"/>
      <c r="DI53" s="78"/>
      <c r="DJ53" s="78"/>
      <c r="DK53" s="78"/>
      <c r="DL53" s="78"/>
      <c r="DM53" s="78"/>
      <c r="DN53" s="78"/>
      <c r="DO53" s="78"/>
      <c r="DP53" s="78"/>
      <c r="DQ53" s="78"/>
      <c r="DR53" s="78"/>
      <c r="DS53" s="78"/>
      <c r="DT53" s="78"/>
      <c r="DU53" s="78"/>
      <c r="DV53" s="78"/>
      <c r="DW53" s="78"/>
      <c r="DX53" s="78"/>
      <c r="DY53" s="78"/>
      <c r="DZ53" s="78"/>
      <c r="EA53" s="78"/>
      <c r="EB53" s="78"/>
      <c r="EC53" s="78"/>
      <c r="ED53" s="78"/>
      <c r="EE53" s="78"/>
      <c r="EF53" s="78"/>
      <c r="EG53" s="78"/>
      <c r="EH53" s="78"/>
      <c r="EI53" s="78"/>
      <c r="EJ53" s="78"/>
      <c r="EK53" s="78"/>
      <c r="EL53" s="78"/>
    </row>
    <row r="54" spans="1:142" x14ac:dyDescent="0.2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8"/>
      <c r="DC54" s="78"/>
      <c r="DD54" s="78"/>
      <c r="DE54" s="78"/>
      <c r="DF54" s="78"/>
      <c r="DG54" s="78"/>
      <c r="DH54" s="78"/>
      <c r="DI54" s="78"/>
      <c r="DJ54" s="78"/>
      <c r="DK54" s="78"/>
      <c r="DL54" s="78"/>
      <c r="DM54" s="78"/>
      <c r="DN54" s="78"/>
      <c r="DO54" s="78"/>
      <c r="DP54" s="78"/>
      <c r="DQ54" s="78"/>
      <c r="DR54" s="78"/>
      <c r="DS54" s="78"/>
      <c r="DT54" s="78"/>
      <c r="DU54" s="78"/>
      <c r="DV54" s="78"/>
      <c r="DW54" s="78"/>
      <c r="DX54" s="78"/>
      <c r="DY54" s="78"/>
      <c r="DZ54" s="78"/>
      <c r="EA54" s="78"/>
      <c r="EB54" s="78"/>
      <c r="EC54" s="78"/>
      <c r="ED54" s="78"/>
      <c r="EE54" s="78"/>
      <c r="EF54" s="78"/>
      <c r="EG54" s="78"/>
      <c r="EH54" s="78"/>
      <c r="EI54" s="78"/>
      <c r="EJ54" s="78"/>
      <c r="EK54" s="78"/>
      <c r="EL54" s="78"/>
    </row>
    <row r="55" spans="1:142" x14ac:dyDescent="0.2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</row>
    <row r="56" spans="1:142" x14ac:dyDescent="0.2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</row>
    <row r="57" spans="1:142" x14ac:dyDescent="0.2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</row>
    <row r="58" spans="1:142" x14ac:dyDescent="0.2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8"/>
      <c r="DC58" s="78"/>
      <c r="DD58" s="78"/>
      <c r="DE58" s="78"/>
      <c r="DF58" s="78"/>
      <c r="DG58" s="78"/>
      <c r="DH58" s="78"/>
      <c r="DI58" s="78"/>
      <c r="DJ58" s="78"/>
      <c r="DK58" s="78"/>
      <c r="DL58" s="78"/>
      <c r="DM58" s="78"/>
      <c r="DN58" s="78"/>
      <c r="DO58" s="78"/>
      <c r="DP58" s="78"/>
      <c r="DQ58" s="78"/>
      <c r="DR58" s="78"/>
      <c r="DS58" s="78"/>
      <c r="DT58" s="78"/>
      <c r="DU58" s="78"/>
      <c r="DV58" s="78"/>
      <c r="DW58" s="78"/>
      <c r="DX58" s="78"/>
      <c r="DY58" s="78"/>
      <c r="DZ58" s="78"/>
      <c r="EA58" s="78"/>
      <c r="EB58" s="78"/>
      <c r="EC58" s="78"/>
      <c r="ED58" s="78"/>
      <c r="EE58" s="78"/>
      <c r="EF58" s="78"/>
      <c r="EG58" s="78"/>
      <c r="EH58" s="78"/>
      <c r="EI58" s="78"/>
      <c r="EJ58" s="78"/>
      <c r="EK58" s="78"/>
      <c r="EL58" s="78"/>
    </row>
    <row r="59" spans="1:142" x14ac:dyDescent="0.2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</row>
    <row r="60" spans="1:142" x14ac:dyDescent="0.2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</row>
    <row r="61" spans="1:142" x14ac:dyDescent="0.2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</row>
    <row r="62" spans="1:142" x14ac:dyDescent="0.2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  <c r="CU62" s="78"/>
      <c r="CV62" s="78"/>
      <c r="CW62" s="78"/>
      <c r="CX62" s="78"/>
      <c r="CY62" s="78"/>
      <c r="CZ62" s="78"/>
      <c r="DA62" s="78"/>
      <c r="DB62" s="78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  <c r="EB62" s="78"/>
      <c r="EC62" s="78"/>
      <c r="ED62" s="78"/>
      <c r="EE62" s="78"/>
      <c r="EF62" s="78"/>
      <c r="EG62" s="78"/>
      <c r="EH62" s="78"/>
      <c r="EI62" s="78"/>
      <c r="EJ62" s="78"/>
      <c r="EK62" s="78"/>
      <c r="EL62" s="78"/>
    </row>
    <row r="63" spans="1:142" x14ac:dyDescent="0.2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</row>
    <row r="64" spans="1:142" x14ac:dyDescent="0.2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  <c r="CU64" s="78"/>
      <c r="CV64" s="78"/>
      <c r="CW64" s="78"/>
      <c r="CX64" s="78"/>
      <c r="CY64" s="78"/>
      <c r="CZ64" s="78"/>
      <c r="DA64" s="78"/>
      <c r="DB64" s="78"/>
      <c r="DC64" s="78"/>
      <c r="DD64" s="78"/>
      <c r="DE64" s="78"/>
      <c r="DF64" s="78"/>
      <c r="DG64" s="78"/>
      <c r="DH64" s="78"/>
      <c r="DI64" s="78"/>
      <c r="DJ64" s="78"/>
      <c r="DK64" s="78"/>
      <c r="DL64" s="78"/>
      <c r="DM64" s="78"/>
      <c r="DN64" s="78"/>
      <c r="DO64" s="78"/>
      <c r="DP64" s="78"/>
      <c r="DQ64" s="78"/>
      <c r="DR64" s="78"/>
      <c r="DS64" s="78"/>
      <c r="DT64" s="78"/>
      <c r="DU64" s="78"/>
      <c r="DV64" s="78"/>
      <c r="DW64" s="78"/>
      <c r="DX64" s="78"/>
      <c r="DY64" s="78"/>
      <c r="DZ64" s="78"/>
      <c r="EA64" s="78"/>
      <c r="EB64" s="78"/>
      <c r="EC64" s="78"/>
      <c r="ED64" s="78"/>
      <c r="EE64" s="78"/>
      <c r="EF64" s="78"/>
      <c r="EG64" s="78"/>
      <c r="EH64" s="78"/>
      <c r="EI64" s="78"/>
      <c r="EJ64" s="78"/>
      <c r="EK64" s="78"/>
      <c r="EL64" s="78"/>
    </row>
    <row r="65" spans="1:142" x14ac:dyDescent="0.2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  <c r="CU65" s="78"/>
      <c r="CV65" s="78"/>
      <c r="CW65" s="78"/>
      <c r="CX65" s="78"/>
      <c r="CY65" s="78"/>
      <c r="CZ65" s="78"/>
      <c r="DA65" s="78"/>
      <c r="DB65" s="78"/>
      <c r="DC65" s="78"/>
      <c r="DD65" s="78"/>
      <c r="DE65" s="78"/>
      <c r="DF65" s="78"/>
      <c r="DG65" s="78"/>
      <c r="DH65" s="78"/>
      <c r="DI65" s="78"/>
      <c r="DJ65" s="78"/>
      <c r="DK65" s="78"/>
      <c r="DL65" s="78"/>
      <c r="DM65" s="78"/>
      <c r="DN65" s="78"/>
      <c r="DO65" s="78"/>
      <c r="DP65" s="78"/>
      <c r="DQ65" s="78"/>
      <c r="DR65" s="78"/>
      <c r="DS65" s="78"/>
      <c r="DT65" s="78"/>
      <c r="DU65" s="78"/>
      <c r="DV65" s="78"/>
      <c r="DW65" s="78"/>
      <c r="DX65" s="78"/>
      <c r="DY65" s="78"/>
      <c r="DZ65" s="78"/>
      <c r="EA65" s="78"/>
      <c r="EB65" s="78"/>
      <c r="EC65" s="78"/>
      <c r="ED65" s="78"/>
      <c r="EE65" s="78"/>
      <c r="EF65" s="78"/>
      <c r="EG65" s="78"/>
      <c r="EH65" s="78"/>
      <c r="EI65" s="78"/>
      <c r="EJ65" s="78"/>
      <c r="EK65" s="78"/>
      <c r="EL65" s="78"/>
    </row>
    <row r="66" spans="1:142" x14ac:dyDescent="0.2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  <c r="CU66" s="78"/>
      <c r="CV66" s="78"/>
      <c r="CW66" s="78"/>
      <c r="CX66" s="78"/>
      <c r="CY66" s="78"/>
      <c r="CZ66" s="78"/>
      <c r="DA66" s="78"/>
      <c r="DB66" s="78"/>
      <c r="DC66" s="78"/>
      <c r="DD66" s="78"/>
      <c r="DE66" s="78"/>
      <c r="DF66" s="78"/>
      <c r="DG66" s="78"/>
      <c r="DH66" s="78"/>
      <c r="DI66" s="78"/>
      <c r="DJ66" s="78"/>
      <c r="DK66" s="78"/>
      <c r="DL66" s="78"/>
      <c r="DM66" s="78"/>
      <c r="DN66" s="78"/>
      <c r="DO66" s="78"/>
      <c r="DP66" s="78"/>
      <c r="DQ66" s="78"/>
      <c r="DR66" s="78"/>
      <c r="DS66" s="78"/>
      <c r="DT66" s="78"/>
      <c r="DU66" s="78"/>
      <c r="DV66" s="78"/>
      <c r="DW66" s="78"/>
      <c r="DX66" s="78"/>
      <c r="DY66" s="78"/>
      <c r="DZ66" s="78"/>
      <c r="EA66" s="78"/>
      <c r="EB66" s="78"/>
      <c r="EC66" s="78"/>
      <c r="ED66" s="78"/>
      <c r="EE66" s="78"/>
      <c r="EF66" s="78"/>
      <c r="EG66" s="78"/>
      <c r="EH66" s="78"/>
      <c r="EI66" s="78"/>
      <c r="EJ66" s="78"/>
      <c r="EK66" s="78"/>
      <c r="EL66" s="78"/>
    </row>
    <row r="67" spans="1:142" x14ac:dyDescent="0.2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  <c r="CU67" s="78"/>
      <c r="CV67" s="78"/>
      <c r="CW67" s="78"/>
      <c r="CX67" s="78"/>
      <c r="CY67" s="78"/>
      <c r="CZ67" s="78"/>
      <c r="DA67" s="78"/>
      <c r="DB67" s="78"/>
      <c r="DC67" s="78"/>
      <c r="DD67" s="78"/>
      <c r="DE67" s="78"/>
      <c r="DF67" s="78"/>
      <c r="DG67" s="78"/>
      <c r="DH67" s="78"/>
      <c r="DI67" s="78"/>
      <c r="DJ67" s="78"/>
      <c r="DK67" s="78"/>
      <c r="DL67" s="78"/>
      <c r="DM67" s="78"/>
      <c r="DN67" s="78"/>
      <c r="DO67" s="78"/>
      <c r="DP67" s="78"/>
      <c r="DQ67" s="78"/>
      <c r="DR67" s="78"/>
      <c r="DS67" s="78"/>
      <c r="DT67" s="78"/>
      <c r="DU67" s="78"/>
      <c r="DV67" s="78"/>
      <c r="DW67" s="78"/>
      <c r="DX67" s="78"/>
      <c r="DY67" s="78"/>
      <c r="DZ67" s="78"/>
      <c r="EA67" s="78"/>
      <c r="EB67" s="78"/>
      <c r="EC67" s="78"/>
      <c r="ED67" s="78"/>
      <c r="EE67" s="78"/>
      <c r="EF67" s="78"/>
      <c r="EG67" s="78"/>
      <c r="EH67" s="78"/>
      <c r="EI67" s="78"/>
      <c r="EJ67" s="78"/>
      <c r="EK67" s="78"/>
      <c r="EL67" s="78"/>
    </row>
    <row r="68" spans="1:142" x14ac:dyDescent="0.2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  <c r="CU68" s="78"/>
      <c r="CV68" s="78"/>
      <c r="CW68" s="78"/>
      <c r="CX68" s="78"/>
      <c r="CY68" s="78"/>
      <c r="CZ68" s="78"/>
      <c r="DA68" s="78"/>
      <c r="DB68" s="78"/>
      <c r="DC68" s="78"/>
      <c r="DD68" s="78"/>
      <c r="DE68" s="78"/>
      <c r="DF68" s="78"/>
      <c r="DG68" s="78"/>
      <c r="DH68" s="78"/>
      <c r="DI68" s="78"/>
      <c r="DJ68" s="78"/>
      <c r="DK68" s="78"/>
      <c r="DL68" s="78"/>
      <c r="DM68" s="78"/>
      <c r="DN68" s="78"/>
      <c r="DO68" s="78"/>
      <c r="DP68" s="78"/>
      <c r="DQ68" s="78"/>
      <c r="DR68" s="78"/>
      <c r="DS68" s="78"/>
      <c r="DT68" s="78"/>
      <c r="DU68" s="78"/>
      <c r="DV68" s="78"/>
      <c r="DW68" s="78"/>
      <c r="DX68" s="78"/>
      <c r="DY68" s="78"/>
      <c r="DZ68" s="78"/>
      <c r="EA68" s="78"/>
      <c r="EB68" s="78"/>
      <c r="EC68" s="78"/>
      <c r="ED68" s="78"/>
      <c r="EE68" s="78"/>
      <c r="EF68" s="78"/>
      <c r="EG68" s="78"/>
      <c r="EH68" s="78"/>
      <c r="EI68" s="78"/>
      <c r="EJ68" s="78"/>
      <c r="EK68" s="78"/>
      <c r="EL68" s="78"/>
    </row>
    <row r="69" spans="1:142" x14ac:dyDescent="0.2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  <c r="CU69" s="78"/>
      <c r="CV69" s="78"/>
      <c r="CW69" s="78"/>
      <c r="CX69" s="78"/>
      <c r="CY69" s="78"/>
      <c r="CZ69" s="78"/>
      <c r="DA69" s="78"/>
      <c r="DB69" s="78"/>
      <c r="DC69" s="78"/>
      <c r="DD69" s="78"/>
      <c r="DE69" s="78"/>
      <c r="DF69" s="78"/>
      <c r="DG69" s="78"/>
      <c r="DH69" s="78"/>
      <c r="DI69" s="78"/>
      <c r="DJ69" s="78"/>
      <c r="DK69" s="78"/>
      <c r="DL69" s="78"/>
      <c r="DM69" s="78"/>
      <c r="DN69" s="78"/>
      <c r="DO69" s="78"/>
      <c r="DP69" s="78"/>
      <c r="DQ69" s="78"/>
      <c r="DR69" s="78"/>
      <c r="DS69" s="78"/>
      <c r="DT69" s="78"/>
      <c r="DU69" s="78"/>
      <c r="DV69" s="78"/>
      <c r="DW69" s="78"/>
      <c r="DX69" s="78"/>
      <c r="DY69" s="78"/>
      <c r="DZ69" s="78"/>
      <c r="EA69" s="78"/>
      <c r="EB69" s="78"/>
      <c r="EC69" s="78"/>
      <c r="ED69" s="78"/>
      <c r="EE69" s="78"/>
      <c r="EF69" s="78"/>
      <c r="EG69" s="78"/>
      <c r="EH69" s="78"/>
      <c r="EI69" s="78"/>
      <c r="EJ69" s="78"/>
      <c r="EK69" s="78"/>
      <c r="EL69" s="78"/>
    </row>
    <row r="70" spans="1:142" x14ac:dyDescent="0.2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  <c r="CU70" s="78"/>
      <c r="CV70" s="78"/>
      <c r="CW70" s="78"/>
      <c r="CX70" s="78"/>
      <c r="CY70" s="78"/>
      <c r="CZ70" s="78"/>
      <c r="DA70" s="78"/>
      <c r="DB70" s="78"/>
      <c r="DC70" s="78"/>
      <c r="DD70" s="78"/>
      <c r="DE70" s="78"/>
      <c r="DF70" s="78"/>
      <c r="DG70" s="78"/>
      <c r="DH70" s="78"/>
      <c r="DI70" s="78"/>
      <c r="DJ70" s="78"/>
      <c r="DK70" s="78"/>
      <c r="DL70" s="78"/>
      <c r="DM70" s="78"/>
      <c r="DN70" s="78"/>
      <c r="DO70" s="78"/>
      <c r="DP70" s="78"/>
      <c r="DQ70" s="78"/>
      <c r="DR70" s="78"/>
      <c r="DS70" s="78"/>
      <c r="DT70" s="78"/>
      <c r="DU70" s="78"/>
      <c r="DV70" s="78"/>
      <c r="DW70" s="78"/>
      <c r="DX70" s="78"/>
      <c r="DY70" s="78"/>
      <c r="DZ70" s="78"/>
      <c r="EA70" s="78"/>
      <c r="EB70" s="78"/>
      <c r="EC70" s="78"/>
      <c r="ED70" s="78"/>
      <c r="EE70" s="78"/>
      <c r="EF70" s="78"/>
      <c r="EG70" s="78"/>
      <c r="EH70" s="78"/>
      <c r="EI70" s="78"/>
      <c r="EJ70" s="78"/>
      <c r="EK70" s="78"/>
      <c r="EL70" s="78"/>
    </row>
    <row r="71" spans="1:142" x14ac:dyDescent="0.2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</row>
    <row r="72" spans="1:142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  <c r="CU72" s="78"/>
      <c r="CV72" s="78"/>
      <c r="CW72" s="78"/>
      <c r="CX72" s="78"/>
      <c r="CY72" s="78"/>
      <c r="CZ72" s="78"/>
      <c r="DA72" s="78"/>
      <c r="DB72" s="78"/>
      <c r="DC72" s="78"/>
      <c r="DD72" s="78"/>
      <c r="DE72" s="78"/>
      <c r="DF72" s="78"/>
      <c r="DG72" s="78"/>
      <c r="DH72" s="78"/>
      <c r="DI72" s="78"/>
      <c r="DJ72" s="78"/>
      <c r="DK72" s="78"/>
      <c r="DL72" s="78"/>
      <c r="DM72" s="78"/>
      <c r="DN72" s="78"/>
      <c r="DO72" s="78"/>
      <c r="DP72" s="78"/>
      <c r="DQ72" s="78"/>
      <c r="DR72" s="78"/>
      <c r="DS72" s="78"/>
      <c r="DT72" s="78"/>
      <c r="DU72" s="78"/>
      <c r="DV72" s="78"/>
      <c r="DW72" s="78"/>
      <c r="DX72" s="78"/>
      <c r="DY72" s="78"/>
      <c r="DZ72" s="78"/>
      <c r="EA72" s="78"/>
      <c r="EB72" s="78"/>
      <c r="EC72" s="78"/>
      <c r="ED72" s="78"/>
      <c r="EE72" s="78"/>
      <c r="EF72" s="78"/>
      <c r="EG72" s="78"/>
      <c r="EH72" s="78"/>
      <c r="EI72" s="78"/>
      <c r="EJ72" s="78"/>
      <c r="EK72" s="78"/>
      <c r="EL72" s="78"/>
    </row>
    <row r="73" spans="1:142" x14ac:dyDescent="0.2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8"/>
      <c r="CV73" s="78"/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8"/>
      <c r="DT73" s="78"/>
      <c r="DU73" s="78"/>
      <c r="DV73" s="78"/>
      <c r="DW73" s="78"/>
      <c r="DX73" s="78"/>
      <c r="DY73" s="78"/>
      <c r="DZ73" s="78"/>
      <c r="EA73" s="78"/>
      <c r="EB73" s="78"/>
      <c r="EC73" s="78"/>
      <c r="ED73" s="78"/>
      <c r="EE73" s="78"/>
      <c r="EF73" s="78"/>
      <c r="EG73" s="78"/>
      <c r="EH73" s="78"/>
      <c r="EI73" s="78"/>
      <c r="EJ73" s="78"/>
      <c r="EK73" s="78"/>
      <c r="EL73" s="78"/>
    </row>
    <row r="74" spans="1:142" x14ac:dyDescent="0.2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  <c r="CU74" s="78"/>
      <c r="CV74" s="78"/>
      <c r="CW74" s="78"/>
      <c r="CX74" s="78"/>
      <c r="CY74" s="78"/>
      <c r="CZ74" s="78"/>
      <c r="DA74" s="78"/>
      <c r="DB74" s="78"/>
      <c r="DC74" s="78"/>
      <c r="DD74" s="78"/>
      <c r="DE74" s="78"/>
      <c r="DF74" s="78"/>
      <c r="DG74" s="78"/>
      <c r="DH74" s="78"/>
      <c r="DI74" s="78"/>
      <c r="DJ74" s="78"/>
      <c r="DK74" s="78"/>
      <c r="DL74" s="78"/>
      <c r="DM74" s="78"/>
      <c r="DN74" s="78"/>
      <c r="DO74" s="78"/>
      <c r="DP74" s="78"/>
      <c r="DQ74" s="78"/>
      <c r="DR74" s="78"/>
      <c r="DS74" s="78"/>
      <c r="DT74" s="78"/>
      <c r="DU74" s="78"/>
      <c r="DV74" s="78"/>
      <c r="DW74" s="78"/>
      <c r="DX74" s="78"/>
      <c r="DY74" s="78"/>
      <c r="DZ74" s="78"/>
      <c r="EA74" s="78"/>
      <c r="EB74" s="78"/>
      <c r="EC74" s="78"/>
      <c r="ED74" s="78"/>
      <c r="EE74" s="78"/>
      <c r="EF74" s="78"/>
      <c r="EG74" s="78"/>
      <c r="EH74" s="78"/>
      <c r="EI74" s="78"/>
      <c r="EJ74" s="78"/>
      <c r="EK74" s="78"/>
      <c r="EL74" s="78"/>
    </row>
    <row r="75" spans="1:142" x14ac:dyDescent="0.2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8"/>
      <c r="CV75" s="78"/>
      <c r="CW75" s="78"/>
      <c r="CX75" s="78"/>
      <c r="CY75" s="78"/>
      <c r="CZ75" s="78"/>
      <c r="DA75" s="78"/>
      <c r="DB75" s="78"/>
      <c r="DC75" s="78"/>
      <c r="DD75" s="78"/>
      <c r="DE75" s="78"/>
      <c r="DF75" s="78"/>
      <c r="DG75" s="78"/>
      <c r="DH75" s="78"/>
      <c r="DI75" s="78"/>
      <c r="DJ75" s="78"/>
      <c r="DK75" s="78"/>
      <c r="DL75" s="78"/>
      <c r="DM75" s="78"/>
      <c r="DN75" s="78"/>
      <c r="DO75" s="78"/>
      <c r="DP75" s="78"/>
      <c r="DQ75" s="78"/>
      <c r="DR75" s="78"/>
      <c r="DS75" s="78"/>
      <c r="DT75" s="78"/>
      <c r="DU75" s="78"/>
      <c r="DV75" s="78"/>
      <c r="DW75" s="78"/>
      <c r="DX75" s="78"/>
      <c r="DY75" s="78"/>
      <c r="DZ75" s="78"/>
      <c r="EA75" s="78"/>
      <c r="EB75" s="78"/>
      <c r="EC75" s="78"/>
      <c r="ED75" s="78"/>
      <c r="EE75" s="78"/>
      <c r="EF75" s="78"/>
      <c r="EG75" s="78"/>
      <c r="EH75" s="78"/>
      <c r="EI75" s="78"/>
      <c r="EJ75" s="78"/>
      <c r="EK75" s="78"/>
      <c r="EL75" s="78"/>
    </row>
    <row r="76" spans="1:142" x14ac:dyDescent="0.2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  <c r="CU76" s="78"/>
      <c r="CV76" s="78"/>
      <c r="CW76" s="78"/>
      <c r="CX76" s="78"/>
      <c r="CY76" s="78"/>
      <c r="CZ76" s="78"/>
      <c r="DA76" s="78"/>
      <c r="DB76" s="78"/>
      <c r="DC76" s="78"/>
      <c r="DD76" s="78"/>
      <c r="DE76" s="78"/>
      <c r="DF76" s="78"/>
      <c r="DG76" s="78"/>
      <c r="DH76" s="78"/>
      <c r="DI76" s="78"/>
      <c r="DJ76" s="78"/>
      <c r="DK76" s="78"/>
      <c r="DL76" s="78"/>
      <c r="DM76" s="78"/>
      <c r="DN76" s="78"/>
      <c r="DO76" s="78"/>
      <c r="DP76" s="78"/>
      <c r="DQ76" s="78"/>
      <c r="DR76" s="78"/>
      <c r="DS76" s="78"/>
      <c r="DT76" s="78"/>
      <c r="DU76" s="78"/>
      <c r="DV76" s="78"/>
      <c r="DW76" s="78"/>
      <c r="DX76" s="78"/>
      <c r="DY76" s="78"/>
      <c r="DZ76" s="78"/>
      <c r="EA76" s="78"/>
      <c r="EB76" s="78"/>
      <c r="EC76" s="78"/>
      <c r="ED76" s="78"/>
      <c r="EE76" s="78"/>
      <c r="EF76" s="78"/>
      <c r="EG76" s="78"/>
      <c r="EH76" s="78"/>
      <c r="EI76" s="78"/>
      <c r="EJ76" s="78"/>
      <c r="EK76" s="78"/>
      <c r="EL76" s="78"/>
    </row>
    <row r="77" spans="1:142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  <c r="CU77" s="78"/>
      <c r="CV77" s="78"/>
      <c r="CW77" s="78"/>
      <c r="CX77" s="78"/>
      <c r="CY77" s="78"/>
      <c r="CZ77" s="78"/>
      <c r="DA77" s="78"/>
      <c r="DB77" s="78"/>
      <c r="DC77" s="78"/>
      <c r="DD77" s="78"/>
      <c r="DE77" s="78"/>
      <c r="DF77" s="78"/>
      <c r="DG77" s="78"/>
      <c r="DH77" s="78"/>
      <c r="DI77" s="78"/>
      <c r="DJ77" s="78"/>
      <c r="DK77" s="78"/>
      <c r="DL77" s="78"/>
      <c r="DM77" s="78"/>
      <c r="DN77" s="78"/>
      <c r="DO77" s="78"/>
      <c r="DP77" s="78"/>
      <c r="DQ77" s="78"/>
      <c r="DR77" s="78"/>
      <c r="DS77" s="78"/>
      <c r="DT77" s="78"/>
      <c r="DU77" s="78"/>
      <c r="DV77" s="78"/>
      <c r="DW77" s="78"/>
      <c r="DX77" s="78"/>
      <c r="DY77" s="78"/>
      <c r="DZ77" s="78"/>
      <c r="EA77" s="78"/>
      <c r="EB77" s="78"/>
      <c r="EC77" s="78"/>
      <c r="ED77" s="78"/>
      <c r="EE77" s="78"/>
      <c r="EF77" s="78"/>
      <c r="EG77" s="78"/>
      <c r="EH77" s="78"/>
      <c r="EI77" s="78"/>
      <c r="EJ77" s="78"/>
      <c r="EK77" s="78"/>
      <c r="EL77" s="78"/>
    </row>
    <row r="78" spans="1:142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  <c r="DB78" s="78"/>
      <c r="DC78" s="78"/>
      <c r="DD78" s="78"/>
      <c r="DE78" s="78"/>
      <c r="DF78" s="78"/>
      <c r="DG78" s="78"/>
      <c r="DH78" s="78"/>
      <c r="DI78" s="78"/>
      <c r="DJ78" s="78"/>
      <c r="DK78" s="78"/>
      <c r="DL78" s="78"/>
      <c r="DM78" s="78"/>
      <c r="DN78" s="78"/>
      <c r="DO78" s="78"/>
      <c r="DP78" s="78"/>
      <c r="DQ78" s="78"/>
      <c r="DR78" s="78"/>
      <c r="DS78" s="78"/>
      <c r="DT78" s="78"/>
      <c r="DU78" s="78"/>
      <c r="DV78" s="78"/>
      <c r="DW78" s="78"/>
      <c r="DX78" s="78"/>
      <c r="DY78" s="78"/>
      <c r="DZ78" s="78"/>
      <c r="EA78" s="78"/>
      <c r="EB78" s="78"/>
      <c r="EC78" s="78"/>
      <c r="ED78" s="78"/>
      <c r="EE78" s="78"/>
      <c r="EF78" s="78"/>
      <c r="EG78" s="78"/>
      <c r="EH78" s="78"/>
      <c r="EI78" s="78"/>
      <c r="EJ78" s="78"/>
      <c r="EK78" s="78"/>
      <c r="EL78" s="78"/>
    </row>
    <row r="79" spans="1:142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  <c r="CU79" s="78"/>
      <c r="CV79" s="78"/>
      <c r="CW79" s="78"/>
      <c r="CX79" s="78"/>
      <c r="CY79" s="78"/>
      <c r="CZ79" s="78"/>
      <c r="DA79" s="78"/>
      <c r="DB79" s="78"/>
      <c r="DC79" s="78"/>
      <c r="DD79" s="78"/>
      <c r="DE79" s="78"/>
      <c r="DF79" s="78"/>
      <c r="DG79" s="78"/>
      <c r="DH79" s="78"/>
      <c r="DI79" s="78"/>
      <c r="DJ79" s="78"/>
      <c r="DK79" s="78"/>
      <c r="DL79" s="78"/>
      <c r="DM79" s="78"/>
      <c r="DN79" s="78"/>
      <c r="DO79" s="78"/>
      <c r="DP79" s="78"/>
      <c r="DQ79" s="78"/>
      <c r="DR79" s="78"/>
      <c r="DS79" s="78"/>
      <c r="DT79" s="78"/>
      <c r="DU79" s="78"/>
      <c r="DV79" s="78"/>
      <c r="DW79" s="78"/>
      <c r="DX79" s="78"/>
      <c r="DY79" s="78"/>
      <c r="DZ79" s="78"/>
      <c r="EA79" s="78"/>
      <c r="EB79" s="78"/>
      <c r="EC79" s="78"/>
      <c r="ED79" s="78"/>
      <c r="EE79" s="78"/>
      <c r="EF79" s="78"/>
      <c r="EG79" s="78"/>
      <c r="EH79" s="78"/>
      <c r="EI79" s="78"/>
      <c r="EJ79" s="78"/>
      <c r="EK79" s="78"/>
      <c r="EL79" s="78"/>
    </row>
    <row r="80" spans="1:142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  <c r="CU80" s="78"/>
      <c r="CV80" s="78"/>
      <c r="CW80" s="78"/>
      <c r="CX80" s="78"/>
      <c r="CY80" s="78"/>
      <c r="CZ80" s="78"/>
      <c r="DA80" s="78"/>
      <c r="DB80" s="78"/>
      <c r="DC80" s="78"/>
      <c r="DD80" s="78"/>
      <c r="DE80" s="78"/>
      <c r="DF80" s="78"/>
      <c r="DG80" s="78"/>
      <c r="DH80" s="78"/>
      <c r="DI80" s="78"/>
      <c r="DJ80" s="78"/>
      <c r="DK80" s="78"/>
      <c r="DL80" s="78"/>
      <c r="DM80" s="78"/>
      <c r="DN80" s="78"/>
      <c r="DO80" s="78"/>
      <c r="DP80" s="78"/>
      <c r="DQ80" s="78"/>
      <c r="DR80" s="78"/>
      <c r="DS80" s="78"/>
      <c r="DT80" s="78"/>
      <c r="DU80" s="78"/>
      <c r="DV80" s="78"/>
      <c r="DW80" s="78"/>
      <c r="DX80" s="78"/>
      <c r="DY80" s="78"/>
      <c r="DZ80" s="78"/>
      <c r="EA80" s="78"/>
      <c r="EB80" s="78"/>
      <c r="EC80" s="78"/>
      <c r="ED80" s="78"/>
      <c r="EE80" s="78"/>
      <c r="EF80" s="78"/>
      <c r="EG80" s="78"/>
      <c r="EH80" s="78"/>
      <c r="EI80" s="78"/>
      <c r="EJ80" s="78"/>
      <c r="EK80" s="78"/>
      <c r="EL80" s="78"/>
    </row>
    <row r="81" spans="1:142" x14ac:dyDescent="0.2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  <c r="CU81" s="78"/>
      <c r="CV81" s="78"/>
      <c r="CW81" s="78"/>
      <c r="CX81" s="78"/>
      <c r="CY81" s="78"/>
      <c r="CZ81" s="78"/>
      <c r="DA81" s="78"/>
      <c r="DB81" s="78"/>
      <c r="DC81" s="78"/>
      <c r="DD81" s="78"/>
      <c r="DE81" s="78"/>
      <c r="DF81" s="78"/>
      <c r="DG81" s="78"/>
      <c r="DH81" s="78"/>
      <c r="DI81" s="78"/>
      <c r="DJ81" s="78"/>
      <c r="DK81" s="78"/>
      <c r="DL81" s="78"/>
      <c r="DM81" s="78"/>
      <c r="DN81" s="78"/>
      <c r="DO81" s="78"/>
      <c r="DP81" s="78"/>
      <c r="DQ81" s="78"/>
      <c r="DR81" s="78"/>
      <c r="DS81" s="78"/>
      <c r="DT81" s="78"/>
      <c r="DU81" s="78"/>
      <c r="DV81" s="78"/>
      <c r="DW81" s="78"/>
      <c r="DX81" s="78"/>
      <c r="DY81" s="78"/>
      <c r="DZ81" s="78"/>
      <c r="EA81" s="78"/>
      <c r="EB81" s="78"/>
      <c r="EC81" s="78"/>
      <c r="ED81" s="78"/>
      <c r="EE81" s="78"/>
      <c r="EF81" s="78"/>
      <c r="EG81" s="78"/>
      <c r="EH81" s="78"/>
      <c r="EI81" s="78"/>
      <c r="EJ81" s="78"/>
      <c r="EK81" s="78"/>
      <c r="EL81" s="78"/>
    </row>
    <row r="82" spans="1:142" x14ac:dyDescent="0.2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  <c r="CU82" s="78"/>
      <c r="CV82" s="78"/>
      <c r="CW82" s="78"/>
      <c r="CX82" s="78"/>
      <c r="CY82" s="78"/>
      <c r="CZ82" s="78"/>
      <c r="DA82" s="78"/>
      <c r="DB82" s="78"/>
      <c r="DC82" s="78"/>
      <c r="DD82" s="78"/>
      <c r="DE82" s="78"/>
      <c r="DF82" s="78"/>
      <c r="DG82" s="78"/>
      <c r="DH82" s="78"/>
      <c r="DI82" s="78"/>
      <c r="DJ82" s="78"/>
      <c r="DK82" s="78"/>
      <c r="DL82" s="78"/>
      <c r="DM82" s="78"/>
      <c r="DN82" s="78"/>
      <c r="DO82" s="78"/>
      <c r="DP82" s="78"/>
      <c r="DQ82" s="78"/>
      <c r="DR82" s="78"/>
      <c r="DS82" s="78"/>
      <c r="DT82" s="78"/>
      <c r="DU82" s="78"/>
      <c r="DV82" s="78"/>
      <c r="DW82" s="78"/>
      <c r="DX82" s="78"/>
      <c r="DY82" s="78"/>
      <c r="DZ82" s="78"/>
      <c r="EA82" s="78"/>
      <c r="EB82" s="78"/>
      <c r="EC82" s="78"/>
      <c r="ED82" s="78"/>
      <c r="EE82" s="78"/>
      <c r="EF82" s="78"/>
      <c r="EG82" s="78"/>
      <c r="EH82" s="78"/>
      <c r="EI82" s="78"/>
      <c r="EJ82" s="78"/>
      <c r="EK82" s="78"/>
      <c r="EL82" s="78"/>
    </row>
    <row r="83" spans="1:142" x14ac:dyDescent="0.2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  <c r="CU83" s="78"/>
      <c r="CV83" s="78"/>
      <c r="CW83" s="78"/>
      <c r="CX83" s="78"/>
      <c r="CY83" s="78"/>
      <c r="CZ83" s="78"/>
      <c r="DA83" s="78"/>
      <c r="DB83" s="78"/>
      <c r="DC83" s="78"/>
      <c r="DD83" s="78"/>
      <c r="DE83" s="78"/>
      <c r="DF83" s="78"/>
      <c r="DG83" s="78"/>
      <c r="DH83" s="78"/>
      <c r="DI83" s="78"/>
      <c r="DJ83" s="78"/>
      <c r="DK83" s="78"/>
      <c r="DL83" s="78"/>
      <c r="DM83" s="78"/>
      <c r="DN83" s="78"/>
      <c r="DO83" s="78"/>
      <c r="DP83" s="78"/>
      <c r="DQ83" s="78"/>
      <c r="DR83" s="78"/>
      <c r="DS83" s="78"/>
      <c r="DT83" s="78"/>
      <c r="DU83" s="78"/>
      <c r="DV83" s="78"/>
      <c r="DW83" s="78"/>
      <c r="DX83" s="78"/>
      <c r="DY83" s="78"/>
      <c r="DZ83" s="78"/>
      <c r="EA83" s="78"/>
      <c r="EB83" s="78"/>
      <c r="EC83" s="78"/>
      <c r="ED83" s="78"/>
      <c r="EE83" s="78"/>
      <c r="EF83" s="78"/>
      <c r="EG83" s="78"/>
      <c r="EH83" s="78"/>
      <c r="EI83" s="78"/>
      <c r="EJ83" s="78"/>
      <c r="EK83" s="78"/>
      <c r="EL83" s="78"/>
    </row>
    <row r="84" spans="1:142" x14ac:dyDescent="0.2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  <c r="CU84" s="78"/>
      <c r="CV84" s="78"/>
      <c r="CW84" s="78"/>
      <c r="CX84" s="78"/>
      <c r="CY84" s="78"/>
      <c r="CZ84" s="78"/>
      <c r="DA84" s="78"/>
      <c r="DB84" s="78"/>
      <c r="DC84" s="78"/>
      <c r="DD84" s="78"/>
      <c r="DE84" s="78"/>
      <c r="DF84" s="78"/>
      <c r="DG84" s="78"/>
      <c r="DH84" s="78"/>
      <c r="DI84" s="78"/>
      <c r="DJ84" s="78"/>
      <c r="DK84" s="78"/>
      <c r="DL84" s="78"/>
      <c r="DM84" s="78"/>
      <c r="DN84" s="78"/>
      <c r="DO84" s="78"/>
      <c r="DP84" s="78"/>
      <c r="DQ84" s="78"/>
      <c r="DR84" s="78"/>
      <c r="DS84" s="78"/>
      <c r="DT84" s="78"/>
      <c r="DU84" s="78"/>
      <c r="DV84" s="78"/>
      <c r="DW84" s="78"/>
      <c r="DX84" s="78"/>
      <c r="DY84" s="78"/>
      <c r="DZ84" s="78"/>
      <c r="EA84" s="78"/>
      <c r="EB84" s="78"/>
      <c r="EC84" s="78"/>
      <c r="ED84" s="78"/>
      <c r="EE84" s="78"/>
      <c r="EF84" s="78"/>
      <c r="EG84" s="78"/>
      <c r="EH84" s="78"/>
      <c r="EI84" s="78"/>
      <c r="EJ84" s="78"/>
      <c r="EK84" s="78"/>
      <c r="EL84" s="78"/>
    </row>
    <row r="85" spans="1:142" x14ac:dyDescent="0.2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  <c r="CU85" s="78"/>
      <c r="CV85" s="78"/>
      <c r="CW85" s="78"/>
      <c r="CX85" s="78"/>
      <c r="CY85" s="78"/>
      <c r="CZ85" s="78"/>
      <c r="DA85" s="78"/>
      <c r="DB85" s="78"/>
      <c r="DC85" s="78"/>
      <c r="DD85" s="78"/>
      <c r="DE85" s="78"/>
      <c r="DF85" s="78"/>
      <c r="DG85" s="78"/>
      <c r="DH85" s="78"/>
      <c r="DI85" s="78"/>
      <c r="DJ85" s="78"/>
      <c r="DK85" s="78"/>
      <c r="DL85" s="78"/>
      <c r="DM85" s="78"/>
      <c r="DN85" s="78"/>
      <c r="DO85" s="78"/>
      <c r="DP85" s="78"/>
      <c r="DQ85" s="78"/>
      <c r="DR85" s="78"/>
      <c r="DS85" s="78"/>
      <c r="DT85" s="78"/>
      <c r="DU85" s="78"/>
      <c r="DV85" s="78"/>
      <c r="DW85" s="78"/>
      <c r="DX85" s="78"/>
      <c r="DY85" s="78"/>
      <c r="DZ85" s="78"/>
      <c r="EA85" s="78"/>
      <c r="EB85" s="78"/>
      <c r="EC85" s="78"/>
      <c r="ED85" s="78"/>
      <c r="EE85" s="78"/>
      <c r="EF85" s="78"/>
      <c r="EG85" s="78"/>
      <c r="EH85" s="78"/>
      <c r="EI85" s="78"/>
      <c r="EJ85" s="78"/>
      <c r="EK85" s="78"/>
      <c r="EL85" s="78"/>
    </row>
    <row r="86" spans="1:142" x14ac:dyDescent="0.2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  <c r="CU86" s="78"/>
      <c r="CV86" s="78"/>
      <c r="CW86" s="78"/>
      <c r="CX86" s="78"/>
      <c r="CY86" s="78"/>
      <c r="CZ86" s="78"/>
      <c r="DA86" s="78"/>
      <c r="DB86" s="78"/>
      <c r="DC86" s="78"/>
      <c r="DD86" s="78"/>
      <c r="DE86" s="78"/>
      <c r="DF86" s="78"/>
      <c r="DG86" s="78"/>
      <c r="DH86" s="78"/>
      <c r="DI86" s="78"/>
      <c r="DJ86" s="78"/>
      <c r="DK86" s="78"/>
      <c r="DL86" s="78"/>
      <c r="DM86" s="78"/>
      <c r="DN86" s="78"/>
      <c r="DO86" s="78"/>
      <c r="DP86" s="78"/>
      <c r="DQ86" s="78"/>
      <c r="DR86" s="78"/>
      <c r="DS86" s="78"/>
      <c r="DT86" s="78"/>
      <c r="DU86" s="78"/>
      <c r="DV86" s="78"/>
      <c r="DW86" s="78"/>
      <c r="DX86" s="78"/>
      <c r="DY86" s="78"/>
      <c r="DZ86" s="78"/>
      <c r="EA86" s="78"/>
      <c r="EB86" s="78"/>
      <c r="EC86" s="78"/>
      <c r="ED86" s="78"/>
      <c r="EE86" s="78"/>
      <c r="EF86" s="78"/>
      <c r="EG86" s="78"/>
      <c r="EH86" s="78"/>
      <c r="EI86" s="78"/>
      <c r="EJ86" s="78"/>
      <c r="EK86" s="78"/>
      <c r="EL86" s="78"/>
    </row>
    <row r="87" spans="1:142" x14ac:dyDescent="0.2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8"/>
      <c r="DQ87" s="78"/>
      <c r="DR87" s="78"/>
      <c r="DS87" s="78"/>
      <c r="DT87" s="78"/>
      <c r="DU87" s="78"/>
      <c r="DV87" s="78"/>
      <c r="DW87" s="78"/>
      <c r="DX87" s="78"/>
      <c r="DY87" s="78"/>
      <c r="DZ87" s="78"/>
      <c r="EA87" s="78"/>
      <c r="EB87" s="78"/>
      <c r="EC87" s="78"/>
      <c r="ED87" s="78"/>
      <c r="EE87" s="78"/>
      <c r="EF87" s="78"/>
      <c r="EG87" s="78"/>
      <c r="EH87" s="78"/>
      <c r="EI87" s="78"/>
      <c r="EJ87" s="78"/>
      <c r="EK87" s="78"/>
      <c r="EL87" s="78"/>
    </row>
    <row r="88" spans="1:142" x14ac:dyDescent="0.2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8"/>
      <c r="CZ88" s="78"/>
      <c r="DA88" s="78"/>
      <c r="DB88" s="78"/>
      <c r="DC88" s="78"/>
      <c r="DD88" s="78"/>
      <c r="DE88" s="78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8"/>
      <c r="DQ88" s="78"/>
      <c r="DR88" s="78"/>
      <c r="DS88" s="78"/>
      <c r="DT88" s="78"/>
      <c r="DU88" s="78"/>
      <c r="DV88" s="78"/>
      <c r="DW88" s="78"/>
      <c r="DX88" s="78"/>
      <c r="DY88" s="78"/>
      <c r="DZ88" s="78"/>
      <c r="EA88" s="78"/>
      <c r="EB88" s="78"/>
      <c r="EC88" s="78"/>
      <c r="ED88" s="78"/>
      <c r="EE88" s="78"/>
      <c r="EF88" s="78"/>
      <c r="EG88" s="78"/>
      <c r="EH88" s="78"/>
      <c r="EI88" s="78"/>
      <c r="EJ88" s="78"/>
      <c r="EK88" s="78"/>
      <c r="EL88" s="78"/>
    </row>
    <row r="89" spans="1:142" x14ac:dyDescent="0.2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  <c r="DB89" s="78"/>
      <c r="DC89" s="78"/>
      <c r="DD89" s="78"/>
      <c r="DE89" s="78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8"/>
      <c r="DQ89" s="78"/>
      <c r="DR89" s="78"/>
      <c r="DS89" s="78"/>
      <c r="DT89" s="78"/>
      <c r="DU89" s="78"/>
      <c r="DV89" s="78"/>
      <c r="DW89" s="78"/>
      <c r="DX89" s="78"/>
      <c r="DY89" s="78"/>
      <c r="DZ89" s="78"/>
      <c r="EA89" s="78"/>
      <c r="EB89" s="78"/>
      <c r="EC89" s="78"/>
      <c r="ED89" s="78"/>
      <c r="EE89" s="78"/>
      <c r="EF89" s="78"/>
      <c r="EG89" s="78"/>
      <c r="EH89" s="78"/>
      <c r="EI89" s="78"/>
      <c r="EJ89" s="78"/>
      <c r="EK89" s="78"/>
      <c r="EL89" s="78"/>
    </row>
    <row r="90" spans="1:142" x14ac:dyDescent="0.2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8"/>
      <c r="CZ90" s="78"/>
      <c r="DA90" s="78"/>
      <c r="DB90" s="78"/>
      <c r="DC90" s="78"/>
      <c r="DD90" s="78"/>
      <c r="DE90" s="78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8"/>
      <c r="DQ90" s="78"/>
      <c r="DR90" s="78"/>
      <c r="DS90" s="78"/>
      <c r="DT90" s="78"/>
      <c r="DU90" s="78"/>
      <c r="DV90" s="78"/>
      <c r="DW90" s="78"/>
      <c r="DX90" s="78"/>
      <c r="DY90" s="78"/>
      <c r="DZ90" s="78"/>
      <c r="EA90" s="78"/>
      <c r="EB90" s="78"/>
      <c r="EC90" s="78"/>
      <c r="ED90" s="78"/>
      <c r="EE90" s="78"/>
      <c r="EF90" s="78"/>
      <c r="EG90" s="78"/>
      <c r="EH90" s="78"/>
      <c r="EI90" s="78"/>
      <c r="EJ90" s="78"/>
      <c r="EK90" s="78"/>
      <c r="EL90" s="78"/>
    </row>
    <row r="91" spans="1:142" x14ac:dyDescent="0.2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8"/>
      <c r="CZ91" s="78"/>
      <c r="DA91" s="78"/>
      <c r="DB91" s="78"/>
      <c r="DC91" s="78"/>
      <c r="DD91" s="78"/>
      <c r="DE91" s="78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8"/>
      <c r="DQ91" s="78"/>
      <c r="DR91" s="78"/>
      <c r="DS91" s="78"/>
      <c r="DT91" s="78"/>
      <c r="DU91" s="78"/>
      <c r="DV91" s="78"/>
      <c r="DW91" s="78"/>
      <c r="DX91" s="78"/>
      <c r="DY91" s="78"/>
      <c r="DZ91" s="78"/>
      <c r="EA91" s="78"/>
      <c r="EB91" s="78"/>
      <c r="EC91" s="78"/>
      <c r="ED91" s="78"/>
      <c r="EE91" s="78"/>
      <c r="EF91" s="78"/>
      <c r="EG91" s="78"/>
      <c r="EH91" s="78"/>
      <c r="EI91" s="78"/>
      <c r="EJ91" s="78"/>
      <c r="EK91" s="78"/>
      <c r="EL91" s="78"/>
    </row>
    <row r="92" spans="1:142" x14ac:dyDescent="0.2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</row>
    <row r="93" spans="1:142" x14ac:dyDescent="0.2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8"/>
      <c r="DQ93" s="78"/>
      <c r="DR93" s="78"/>
      <c r="DS93" s="78"/>
      <c r="DT93" s="78"/>
      <c r="DU93" s="78"/>
      <c r="DV93" s="78"/>
      <c r="DW93" s="78"/>
      <c r="DX93" s="78"/>
      <c r="DY93" s="78"/>
      <c r="DZ93" s="78"/>
      <c r="EA93" s="78"/>
      <c r="EB93" s="78"/>
      <c r="EC93" s="78"/>
      <c r="ED93" s="78"/>
      <c r="EE93" s="78"/>
      <c r="EF93" s="78"/>
      <c r="EG93" s="78"/>
      <c r="EH93" s="78"/>
      <c r="EI93" s="78"/>
      <c r="EJ93" s="78"/>
      <c r="EK93" s="78"/>
      <c r="EL93" s="78"/>
    </row>
    <row r="94" spans="1:142" x14ac:dyDescent="0.2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</row>
    <row r="95" spans="1:142" x14ac:dyDescent="0.2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78"/>
      <c r="AO95" s="78"/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  <c r="CU95" s="78"/>
      <c r="CV95" s="78"/>
      <c r="CW95" s="78"/>
      <c r="CX95" s="78"/>
      <c r="CY95" s="78"/>
      <c r="CZ95" s="78"/>
      <c r="DA95" s="78"/>
      <c r="DB95" s="78"/>
      <c r="DC95" s="78"/>
      <c r="DD95" s="78"/>
      <c r="DE95" s="78"/>
      <c r="DF95" s="78"/>
      <c r="DG95" s="78"/>
      <c r="DH95" s="78"/>
      <c r="DI95" s="78"/>
      <c r="DJ95" s="78"/>
      <c r="DK95" s="78"/>
      <c r="DL95" s="78"/>
      <c r="DM95" s="78"/>
      <c r="DN95" s="78"/>
      <c r="DO95" s="78"/>
      <c r="DP95" s="78"/>
      <c r="DQ95" s="78"/>
      <c r="DR95" s="78"/>
      <c r="DS95" s="78"/>
      <c r="DT95" s="78"/>
      <c r="DU95" s="78"/>
      <c r="DV95" s="78"/>
      <c r="DW95" s="78"/>
      <c r="DX95" s="78"/>
      <c r="DY95" s="78"/>
      <c r="DZ95" s="78"/>
      <c r="EA95" s="78"/>
      <c r="EB95" s="78"/>
      <c r="EC95" s="78"/>
      <c r="ED95" s="78"/>
      <c r="EE95" s="78"/>
      <c r="EF95" s="78"/>
      <c r="EG95" s="78"/>
      <c r="EH95" s="78"/>
      <c r="EI95" s="78"/>
      <c r="EJ95" s="78"/>
      <c r="EK95" s="78"/>
      <c r="EL95" s="78"/>
    </row>
    <row r="96" spans="1:142" x14ac:dyDescent="0.2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78"/>
      <c r="DF96" s="78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</row>
    <row r="97" spans="1:142" x14ac:dyDescent="0.2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8"/>
      <c r="CY97" s="78"/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8"/>
      <c r="DT97" s="78"/>
      <c r="DU97" s="78"/>
      <c r="DV97" s="78"/>
      <c r="DW97" s="78"/>
      <c r="DX97" s="78"/>
      <c r="DY97" s="78"/>
      <c r="DZ97" s="78"/>
      <c r="EA97" s="78"/>
      <c r="EB97" s="78"/>
      <c r="EC97" s="78"/>
      <c r="ED97" s="78"/>
      <c r="EE97" s="78"/>
      <c r="EF97" s="78"/>
      <c r="EG97" s="78"/>
      <c r="EH97" s="78"/>
      <c r="EI97" s="78"/>
      <c r="EJ97" s="78"/>
      <c r="EK97" s="78"/>
      <c r="EL97" s="78"/>
    </row>
    <row r="98" spans="1:142" x14ac:dyDescent="0.2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/>
      <c r="EB98" s="78"/>
      <c r="EC98" s="78"/>
      <c r="ED98" s="78"/>
      <c r="EE98" s="78"/>
      <c r="EF98" s="78"/>
      <c r="EG98" s="78"/>
      <c r="EH98" s="78"/>
      <c r="EI98" s="78"/>
      <c r="EJ98" s="78"/>
      <c r="EK98" s="78"/>
      <c r="EL98" s="78"/>
    </row>
    <row r="99" spans="1:142" x14ac:dyDescent="0.2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/>
      <c r="DT99" s="78"/>
      <c r="DU99" s="78"/>
      <c r="DV99" s="78"/>
      <c r="DW99" s="78"/>
      <c r="DX99" s="78"/>
      <c r="DY99" s="78"/>
      <c r="DZ99" s="78"/>
      <c r="EA99" s="78"/>
      <c r="EB99" s="78"/>
      <c r="EC99" s="78"/>
      <c r="ED99" s="78"/>
      <c r="EE99" s="78"/>
      <c r="EF99" s="78"/>
      <c r="EG99" s="78"/>
      <c r="EH99" s="78"/>
      <c r="EI99" s="78"/>
      <c r="EJ99" s="78"/>
      <c r="EK99" s="78"/>
      <c r="EL99" s="78"/>
    </row>
    <row r="100" spans="1:142" x14ac:dyDescent="0.2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  <c r="DB100" s="78"/>
      <c r="DC100" s="78"/>
      <c r="DD100" s="78"/>
      <c r="DE100" s="78"/>
      <c r="DF100" s="78"/>
      <c r="DG100" s="78"/>
      <c r="DH100" s="78"/>
      <c r="DI100" s="78"/>
      <c r="DJ100" s="78"/>
      <c r="DK100" s="78"/>
      <c r="DL100" s="78"/>
      <c r="DM100" s="78"/>
      <c r="DN100" s="78"/>
      <c r="DO100" s="78"/>
      <c r="DP100" s="78"/>
      <c r="DQ100" s="78"/>
      <c r="DR100" s="78"/>
      <c r="DS100" s="78"/>
      <c r="DT100" s="78"/>
      <c r="DU100" s="78"/>
      <c r="DV100" s="78"/>
      <c r="DW100" s="78"/>
      <c r="DX100" s="78"/>
      <c r="DY100" s="78"/>
      <c r="DZ100" s="78"/>
      <c r="EA100" s="78"/>
      <c r="EB100" s="78"/>
      <c r="EC100" s="78"/>
      <c r="ED100" s="78"/>
      <c r="EE100" s="78"/>
      <c r="EF100" s="78"/>
      <c r="EG100" s="78"/>
      <c r="EH100" s="78"/>
      <c r="EI100" s="78"/>
      <c r="EJ100" s="78"/>
      <c r="EK100" s="78"/>
      <c r="EL100" s="78"/>
    </row>
    <row r="101" spans="1:142" x14ac:dyDescent="0.2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</row>
    <row r="102" spans="1:142" x14ac:dyDescent="0.2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  <c r="CU102" s="78"/>
      <c r="CV102" s="78"/>
      <c r="CW102" s="78"/>
      <c r="CX102" s="78"/>
      <c r="CY102" s="78"/>
      <c r="CZ102" s="78"/>
      <c r="DA102" s="78"/>
      <c r="DB102" s="78"/>
      <c r="DC102" s="78"/>
      <c r="DD102" s="78"/>
      <c r="DE102" s="78"/>
      <c r="DF102" s="78"/>
      <c r="DG102" s="78"/>
      <c r="DH102" s="78"/>
      <c r="DI102" s="78"/>
      <c r="DJ102" s="78"/>
      <c r="DK102" s="78"/>
      <c r="DL102" s="78"/>
      <c r="DM102" s="78"/>
      <c r="DN102" s="78"/>
      <c r="DO102" s="78"/>
      <c r="DP102" s="78"/>
      <c r="DQ102" s="78"/>
      <c r="DR102" s="78"/>
      <c r="DS102" s="78"/>
      <c r="DT102" s="78"/>
      <c r="DU102" s="78"/>
      <c r="DV102" s="78"/>
      <c r="DW102" s="78"/>
      <c r="DX102" s="78"/>
      <c r="DY102" s="78"/>
      <c r="DZ102" s="78"/>
      <c r="EA102" s="78"/>
      <c r="EB102" s="78"/>
      <c r="EC102" s="78"/>
      <c r="ED102" s="78"/>
      <c r="EE102" s="78"/>
      <c r="EF102" s="78"/>
      <c r="EG102" s="78"/>
      <c r="EH102" s="78"/>
      <c r="EI102" s="78"/>
      <c r="EJ102" s="78"/>
      <c r="EK102" s="78"/>
      <c r="EL102" s="78"/>
    </row>
    <row r="103" spans="1:142" x14ac:dyDescent="0.2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  <c r="CU103" s="78"/>
      <c r="CV103" s="78"/>
      <c r="CW103" s="78"/>
      <c r="CX103" s="78"/>
      <c r="CY103" s="78"/>
      <c r="CZ103" s="78"/>
      <c r="DA103" s="78"/>
      <c r="DB103" s="78"/>
      <c r="DC103" s="78"/>
      <c r="DD103" s="78"/>
      <c r="DE103" s="78"/>
      <c r="DF103" s="78"/>
      <c r="DG103" s="78"/>
      <c r="DH103" s="78"/>
      <c r="DI103" s="78"/>
      <c r="DJ103" s="78"/>
      <c r="DK103" s="78"/>
      <c r="DL103" s="78"/>
      <c r="DM103" s="78"/>
      <c r="DN103" s="78"/>
      <c r="DO103" s="78"/>
      <c r="DP103" s="78"/>
      <c r="DQ103" s="78"/>
      <c r="DR103" s="78"/>
      <c r="DS103" s="78"/>
      <c r="DT103" s="78"/>
      <c r="DU103" s="78"/>
      <c r="DV103" s="78"/>
      <c r="DW103" s="78"/>
      <c r="DX103" s="78"/>
      <c r="DY103" s="78"/>
      <c r="DZ103" s="78"/>
      <c r="EA103" s="78"/>
      <c r="EB103" s="78"/>
      <c r="EC103" s="78"/>
      <c r="ED103" s="78"/>
      <c r="EE103" s="78"/>
      <c r="EF103" s="78"/>
      <c r="EG103" s="78"/>
      <c r="EH103" s="78"/>
      <c r="EI103" s="78"/>
      <c r="EJ103" s="78"/>
      <c r="EK103" s="78"/>
      <c r="EL103" s="78"/>
    </row>
    <row r="104" spans="1:142" x14ac:dyDescent="0.2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  <c r="CU104" s="78"/>
      <c r="CV104" s="78"/>
      <c r="CW104" s="78"/>
      <c r="CX104" s="78"/>
      <c r="CY104" s="78"/>
      <c r="CZ104" s="78"/>
      <c r="DA104" s="78"/>
      <c r="DB104" s="78"/>
      <c r="DC104" s="78"/>
      <c r="DD104" s="78"/>
      <c r="DE104" s="78"/>
      <c r="DF104" s="78"/>
      <c r="DG104" s="78"/>
      <c r="DH104" s="78"/>
      <c r="DI104" s="78"/>
      <c r="DJ104" s="78"/>
      <c r="DK104" s="78"/>
      <c r="DL104" s="78"/>
      <c r="DM104" s="78"/>
      <c r="DN104" s="78"/>
      <c r="DO104" s="78"/>
      <c r="DP104" s="78"/>
      <c r="DQ104" s="78"/>
      <c r="DR104" s="78"/>
      <c r="DS104" s="78"/>
      <c r="DT104" s="78"/>
      <c r="DU104" s="78"/>
      <c r="DV104" s="78"/>
      <c r="DW104" s="78"/>
      <c r="DX104" s="78"/>
      <c r="DY104" s="78"/>
      <c r="DZ104" s="78"/>
      <c r="EA104" s="78"/>
      <c r="EB104" s="78"/>
      <c r="EC104" s="78"/>
      <c r="ED104" s="78"/>
      <c r="EE104" s="78"/>
      <c r="EF104" s="78"/>
      <c r="EG104" s="78"/>
      <c r="EH104" s="78"/>
      <c r="EI104" s="78"/>
      <c r="EJ104" s="78"/>
      <c r="EK104" s="78"/>
      <c r="EL104" s="78"/>
    </row>
    <row r="105" spans="1:142" x14ac:dyDescent="0.2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  <c r="CU105" s="78"/>
      <c r="CV105" s="78"/>
      <c r="CW105" s="78"/>
      <c r="CX105" s="78"/>
      <c r="CY105" s="78"/>
      <c r="CZ105" s="78"/>
      <c r="DA105" s="78"/>
      <c r="DB105" s="78"/>
      <c r="DC105" s="78"/>
      <c r="DD105" s="78"/>
      <c r="DE105" s="78"/>
      <c r="DF105" s="78"/>
      <c r="DG105" s="78"/>
      <c r="DH105" s="78"/>
      <c r="DI105" s="78"/>
      <c r="DJ105" s="78"/>
      <c r="DK105" s="78"/>
      <c r="DL105" s="78"/>
      <c r="DM105" s="78"/>
      <c r="DN105" s="78"/>
      <c r="DO105" s="78"/>
      <c r="DP105" s="78"/>
      <c r="DQ105" s="78"/>
      <c r="DR105" s="78"/>
      <c r="DS105" s="78"/>
      <c r="DT105" s="78"/>
      <c r="DU105" s="78"/>
      <c r="DV105" s="78"/>
      <c r="DW105" s="78"/>
      <c r="DX105" s="78"/>
      <c r="DY105" s="78"/>
      <c r="DZ105" s="78"/>
      <c r="EA105" s="78"/>
      <c r="EB105" s="78"/>
      <c r="EC105" s="78"/>
      <c r="ED105" s="78"/>
      <c r="EE105" s="78"/>
      <c r="EF105" s="78"/>
      <c r="EG105" s="78"/>
      <c r="EH105" s="78"/>
      <c r="EI105" s="78"/>
      <c r="EJ105" s="78"/>
      <c r="EK105" s="78"/>
      <c r="EL105" s="78"/>
    </row>
    <row r="106" spans="1:142" x14ac:dyDescent="0.2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78"/>
      <c r="AK106" s="78"/>
      <c r="AL106" s="78"/>
      <c r="AM106" s="78"/>
      <c r="AN106" s="78"/>
      <c r="AO106" s="78"/>
      <c r="AP106" s="78"/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  <c r="CU106" s="78"/>
      <c r="CV106" s="78"/>
      <c r="CW106" s="78"/>
      <c r="CX106" s="78"/>
      <c r="CY106" s="78"/>
      <c r="CZ106" s="78"/>
      <c r="DA106" s="78"/>
      <c r="DB106" s="78"/>
      <c r="DC106" s="78"/>
      <c r="DD106" s="78"/>
      <c r="DE106" s="78"/>
      <c r="DF106" s="78"/>
      <c r="DG106" s="78"/>
      <c r="DH106" s="78"/>
      <c r="DI106" s="78"/>
      <c r="DJ106" s="78"/>
      <c r="DK106" s="78"/>
      <c r="DL106" s="78"/>
      <c r="DM106" s="78"/>
      <c r="DN106" s="78"/>
      <c r="DO106" s="78"/>
      <c r="DP106" s="78"/>
      <c r="DQ106" s="78"/>
      <c r="DR106" s="78"/>
      <c r="DS106" s="78"/>
      <c r="DT106" s="78"/>
      <c r="DU106" s="78"/>
      <c r="DV106" s="78"/>
      <c r="DW106" s="78"/>
      <c r="DX106" s="78"/>
      <c r="DY106" s="78"/>
      <c r="DZ106" s="78"/>
      <c r="EA106" s="78"/>
      <c r="EB106" s="78"/>
      <c r="EC106" s="78"/>
      <c r="ED106" s="78"/>
      <c r="EE106" s="78"/>
      <c r="EF106" s="78"/>
      <c r="EG106" s="78"/>
      <c r="EH106" s="78"/>
      <c r="EI106" s="78"/>
      <c r="EJ106" s="78"/>
      <c r="EK106" s="78"/>
      <c r="EL106" s="78"/>
    </row>
    <row r="107" spans="1:142" x14ac:dyDescent="0.2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78"/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  <c r="CU107" s="78"/>
      <c r="CV107" s="78"/>
      <c r="CW107" s="78"/>
      <c r="CX107" s="78"/>
      <c r="CY107" s="78"/>
      <c r="CZ107" s="78"/>
      <c r="DA107" s="78"/>
      <c r="DB107" s="78"/>
      <c r="DC107" s="78"/>
      <c r="DD107" s="78"/>
      <c r="DE107" s="78"/>
      <c r="DF107" s="78"/>
      <c r="DG107" s="78"/>
      <c r="DH107" s="78"/>
      <c r="DI107" s="78"/>
      <c r="DJ107" s="78"/>
      <c r="DK107" s="78"/>
      <c r="DL107" s="78"/>
      <c r="DM107" s="78"/>
      <c r="DN107" s="78"/>
      <c r="DO107" s="78"/>
      <c r="DP107" s="78"/>
      <c r="DQ107" s="78"/>
      <c r="DR107" s="78"/>
      <c r="DS107" s="78"/>
      <c r="DT107" s="78"/>
      <c r="DU107" s="78"/>
      <c r="DV107" s="78"/>
      <c r="DW107" s="78"/>
      <c r="DX107" s="78"/>
      <c r="DY107" s="78"/>
      <c r="DZ107" s="78"/>
      <c r="EA107" s="78"/>
      <c r="EB107" s="78"/>
      <c r="EC107" s="78"/>
      <c r="ED107" s="78"/>
      <c r="EE107" s="78"/>
      <c r="EF107" s="78"/>
      <c r="EG107" s="78"/>
      <c r="EH107" s="78"/>
      <c r="EI107" s="78"/>
      <c r="EJ107" s="78"/>
      <c r="EK107" s="78"/>
      <c r="EL107" s="78"/>
    </row>
    <row r="108" spans="1:142" x14ac:dyDescent="0.2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78"/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  <c r="CU108" s="78"/>
      <c r="CV108" s="78"/>
      <c r="CW108" s="78"/>
      <c r="CX108" s="78"/>
      <c r="CY108" s="78"/>
      <c r="CZ108" s="78"/>
      <c r="DA108" s="78"/>
      <c r="DB108" s="78"/>
      <c r="DC108" s="78"/>
      <c r="DD108" s="78"/>
      <c r="DE108" s="78"/>
      <c r="DF108" s="78"/>
      <c r="DG108" s="78"/>
      <c r="DH108" s="78"/>
      <c r="DI108" s="78"/>
      <c r="DJ108" s="78"/>
      <c r="DK108" s="78"/>
      <c r="DL108" s="78"/>
      <c r="DM108" s="78"/>
      <c r="DN108" s="78"/>
      <c r="DO108" s="78"/>
      <c r="DP108" s="78"/>
      <c r="DQ108" s="78"/>
      <c r="DR108" s="78"/>
      <c r="DS108" s="78"/>
      <c r="DT108" s="78"/>
      <c r="DU108" s="78"/>
      <c r="DV108" s="78"/>
      <c r="DW108" s="78"/>
      <c r="DX108" s="78"/>
      <c r="DY108" s="78"/>
      <c r="DZ108" s="78"/>
      <c r="EA108" s="78"/>
      <c r="EB108" s="78"/>
      <c r="EC108" s="78"/>
      <c r="ED108" s="78"/>
      <c r="EE108" s="78"/>
      <c r="EF108" s="78"/>
      <c r="EG108" s="78"/>
      <c r="EH108" s="78"/>
      <c r="EI108" s="78"/>
      <c r="EJ108" s="78"/>
      <c r="EK108" s="78"/>
      <c r="EL108" s="78"/>
    </row>
    <row r="109" spans="1:142" x14ac:dyDescent="0.2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  <c r="CU109" s="78"/>
      <c r="CV109" s="78"/>
      <c r="CW109" s="78"/>
      <c r="CX109" s="78"/>
      <c r="CY109" s="78"/>
      <c r="CZ109" s="78"/>
      <c r="DA109" s="78"/>
      <c r="DB109" s="78"/>
      <c r="DC109" s="78"/>
      <c r="DD109" s="78"/>
      <c r="DE109" s="78"/>
      <c r="DF109" s="78"/>
      <c r="DG109" s="78"/>
      <c r="DH109" s="78"/>
      <c r="DI109" s="78"/>
      <c r="DJ109" s="78"/>
      <c r="DK109" s="78"/>
      <c r="DL109" s="78"/>
      <c r="DM109" s="78"/>
      <c r="DN109" s="78"/>
      <c r="DO109" s="78"/>
      <c r="DP109" s="78"/>
      <c r="DQ109" s="78"/>
      <c r="DR109" s="78"/>
      <c r="DS109" s="78"/>
      <c r="DT109" s="78"/>
      <c r="DU109" s="78"/>
      <c r="DV109" s="78"/>
      <c r="DW109" s="78"/>
      <c r="DX109" s="78"/>
      <c r="DY109" s="78"/>
      <c r="DZ109" s="78"/>
      <c r="EA109" s="78"/>
      <c r="EB109" s="78"/>
      <c r="EC109" s="78"/>
      <c r="ED109" s="78"/>
      <c r="EE109" s="78"/>
      <c r="EF109" s="78"/>
      <c r="EG109" s="78"/>
      <c r="EH109" s="78"/>
      <c r="EI109" s="78"/>
      <c r="EJ109" s="78"/>
      <c r="EK109" s="78"/>
      <c r="EL109" s="78"/>
    </row>
    <row r="110" spans="1:142" x14ac:dyDescent="0.2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N110" s="78"/>
      <c r="AO110" s="78"/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  <c r="CU110" s="78"/>
      <c r="CV110" s="78"/>
      <c r="CW110" s="78"/>
      <c r="CX110" s="78"/>
      <c r="CY110" s="78"/>
      <c r="CZ110" s="78"/>
      <c r="DA110" s="78"/>
      <c r="DB110" s="78"/>
      <c r="DC110" s="78"/>
      <c r="DD110" s="78"/>
      <c r="DE110" s="78"/>
      <c r="DF110" s="78"/>
      <c r="DG110" s="78"/>
      <c r="DH110" s="78"/>
      <c r="DI110" s="78"/>
      <c r="DJ110" s="78"/>
      <c r="DK110" s="78"/>
      <c r="DL110" s="78"/>
      <c r="DM110" s="78"/>
      <c r="DN110" s="78"/>
      <c r="DO110" s="78"/>
      <c r="DP110" s="78"/>
      <c r="DQ110" s="78"/>
      <c r="DR110" s="78"/>
      <c r="DS110" s="78"/>
      <c r="DT110" s="78"/>
      <c r="DU110" s="78"/>
      <c r="DV110" s="78"/>
      <c r="DW110" s="78"/>
      <c r="DX110" s="78"/>
      <c r="DY110" s="78"/>
      <c r="DZ110" s="78"/>
      <c r="EA110" s="78"/>
      <c r="EB110" s="78"/>
      <c r="EC110" s="78"/>
      <c r="ED110" s="78"/>
      <c r="EE110" s="78"/>
      <c r="EF110" s="78"/>
      <c r="EG110" s="78"/>
      <c r="EH110" s="78"/>
      <c r="EI110" s="78"/>
      <c r="EJ110" s="78"/>
      <c r="EK110" s="78"/>
      <c r="EL110" s="78"/>
    </row>
    <row r="111" spans="1:142" x14ac:dyDescent="0.2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78"/>
      <c r="AK111" s="78"/>
      <c r="AL111" s="78"/>
      <c r="AM111" s="78"/>
      <c r="AN111" s="78"/>
      <c r="AO111" s="78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  <c r="DB111" s="78"/>
      <c r="DC111" s="78"/>
      <c r="DD111" s="78"/>
      <c r="DE111" s="78"/>
      <c r="DF111" s="78"/>
      <c r="DG111" s="78"/>
      <c r="DH111" s="78"/>
      <c r="DI111" s="78"/>
      <c r="DJ111" s="78"/>
      <c r="DK111" s="78"/>
      <c r="DL111" s="78"/>
      <c r="DM111" s="78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</row>
    <row r="112" spans="1:142" x14ac:dyDescent="0.2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78"/>
      <c r="DT112" s="78"/>
      <c r="DU112" s="78"/>
      <c r="DV112" s="78"/>
      <c r="DW112" s="78"/>
      <c r="DX112" s="78"/>
      <c r="DY112" s="78"/>
      <c r="DZ112" s="78"/>
      <c r="EA112" s="78"/>
      <c r="EB112" s="78"/>
      <c r="EC112" s="78"/>
      <c r="ED112" s="78"/>
      <c r="EE112" s="78"/>
      <c r="EF112" s="78"/>
      <c r="EG112" s="78"/>
      <c r="EH112" s="78"/>
      <c r="EI112" s="78"/>
      <c r="EJ112" s="78"/>
      <c r="EK112" s="78"/>
      <c r="EL112" s="78"/>
    </row>
    <row r="113" spans="1:142" x14ac:dyDescent="0.2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/>
      <c r="EB113" s="78"/>
      <c r="EC113" s="78"/>
      <c r="ED113" s="78"/>
      <c r="EE113" s="78"/>
      <c r="EF113" s="78"/>
      <c r="EG113" s="78"/>
      <c r="EH113" s="78"/>
      <c r="EI113" s="78"/>
      <c r="EJ113" s="78"/>
      <c r="EK113" s="78"/>
      <c r="EL113" s="78"/>
    </row>
    <row r="114" spans="1:142" x14ac:dyDescent="0.2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78"/>
      <c r="DT114" s="78"/>
      <c r="DU114" s="78"/>
      <c r="DV114" s="78"/>
      <c r="DW114" s="78"/>
      <c r="DX114" s="78"/>
      <c r="DY114" s="78"/>
      <c r="DZ114" s="78"/>
      <c r="EA114" s="78"/>
      <c r="EB114" s="78"/>
      <c r="EC114" s="78"/>
      <c r="ED114" s="78"/>
      <c r="EE114" s="78"/>
      <c r="EF114" s="78"/>
      <c r="EG114" s="78"/>
      <c r="EH114" s="78"/>
      <c r="EI114" s="78"/>
      <c r="EJ114" s="78"/>
      <c r="EK114" s="78"/>
      <c r="EL114" s="78"/>
    </row>
    <row r="115" spans="1:142" x14ac:dyDescent="0.2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</row>
    <row r="116" spans="1:142" x14ac:dyDescent="0.2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  <c r="CU116" s="78"/>
      <c r="CV116" s="78"/>
      <c r="CW116" s="78"/>
      <c r="CX116" s="78"/>
      <c r="CY116" s="78"/>
      <c r="CZ116" s="78"/>
      <c r="DA116" s="78"/>
      <c r="DB116" s="78"/>
      <c r="DC116" s="78"/>
      <c r="DD116" s="78"/>
      <c r="DE116" s="78"/>
      <c r="DF116" s="78"/>
      <c r="DG116" s="78"/>
      <c r="DH116" s="78"/>
      <c r="DI116" s="78"/>
      <c r="DJ116" s="78"/>
      <c r="DK116" s="78"/>
      <c r="DL116" s="78"/>
      <c r="DM116" s="78"/>
      <c r="DN116" s="78"/>
      <c r="DO116" s="78"/>
      <c r="DP116" s="78"/>
      <c r="DQ116" s="78"/>
      <c r="DR116" s="78"/>
      <c r="DS116" s="78"/>
      <c r="DT116" s="78"/>
      <c r="DU116" s="78"/>
      <c r="DV116" s="78"/>
      <c r="DW116" s="78"/>
      <c r="DX116" s="78"/>
      <c r="DY116" s="78"/>
      <c r="DZ116" s="78"/>
      <c r="EA116" s="78"/>
      <c r="EB116" s="78"/>
      <c r="EC116" s="78"/>
      <c r="ED116" s="78"/>
      <c r="EE116" s="78"/>
      <c r="EF116" s="78"/>
      <c r="EG116" s="78"/>
      <c r="EH116" s="78"/>
      <c r="EI116" s="78"/>
      <c r="EJ116" s="78"/>
      <c r="EK116" s="78"/>
      <c r="EL116" s="78"/>
    </row>
    <row r="117" spans="1:142" x14ac:dyDescent="0.2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78"/>
      <c r="AP117" s="78"/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  <c r="CU117" s="78"/>
      <c r="CV117" s="78"/>
      <c r="CW117" s="78"/>
      <c r="CX117" s="78"/>
      <c r="CY117" s="78"/>
      <c r="CZ117" s="78"/>
      <c r="DA117" s="78"/>
      <c r="DB117" s="78"/>
      <c r="DC117" s="78"/>
      <c r="DD117" s="78"/>
      <c r="DE117" s="78"/>
      <c r="DF117" s="78"/>
      <c r="DG117" s="78"/>
      <c r="DH117" s="78"/>
      <c r="DI117" s="78"/>
      <c r="DJ117" s="78"/>
      <c r="DK117" s="78"/>
      <c r="DL117" s="78"/>
      <c r="DM117" s="78"/>
      <c r="DN117" s="78"/>
      <c r="DO117" s="78"/>
      <c r="DP117" s="78"/>
      <c r="DQ117" s="78"/>
      <c r="DR117" s="78"/>
      <c r="DS117" s="78"/>
      <c r="DT117" s="78"/>
      <c r="DU117" s="78"/>
      <c r="DV117" s="78"/>
      <c r="DW117" s="78"/>
      <c r="DX117" s="78"/>
      <c r="DY117" s="78"/>
      <c r="DZ117" s="78"/>
      <c r="EA117" s="78"/>
      <c r="EB117" s="78"/>
      <c r="EC117" s="78"/>
      <c r="ED117" s="78"/>
      <c r="EE117" s="78"/>
      <c r="EF117" s="78"/>
      <c r="EG117" s="78"/>
      <c r="EH117" s="78"/>
      <c r="EI117" s="78"/>
      <c r="EJ117" s="78"/>
      <c r="EK117" s="78"/>
      <c r="EL117" s="78"/>
    </row>
    <row r="118" spans="1:142" x14ac:dyDescent="0.2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78"/>
      <c r="AP118" s="78"/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  <c r="CU118" s="78"/>
      <c r="CV118" s="78"/>
      <c r="CW118" s="78"/>
      <c r="CX118" s="78"/>
      <c r="CY118" s="78"/>
      <c r="CZ118" s="78"/>
      <c r="DA118" s="78"/>
      <c r="DB118" s="78"/>
      <c r="DC118" s="78"/>
      <c r="DD118" s="78"/>
      <c r="DE118" s="78"/>
      <c r="DF118" s="78"/>
      <c r="DG118" s="78"/>
      <c r="DH118" s="78"/>
      <c r="DI118" s="78"/>
      <c r="DJ118" s="78"/>
      <c r="DK118" s="78"/>
      <c r="DL118" s="78"/>
      <c r="DM118" s="78"/>
      <c r="DN118" s="78"/>
      <c r="DO118" s="78"/>
      <c r="DP118" s="78"/>
      <c r="DQ118" s="78"/>
      <c r="DR118" s="78"/>
      <c r="DS118" s="78"/>
      <c r="DT118" s="78"/>
      <c r="DU118" s="78"/>
      <c r="DV118" s="78"/>
      <c r="DW118" s="78"/>
      <c r="DX118" s="78"/>
      <c r="DY118" s="78"/>
      <c r="DZ118" s="78"/>
      <c r="EA118" s="78"/>
      <c r="EB118" s="78"/>
      <c r="EC118" s="78"/>
      <c r="ED118" s="78"/>
      <c r="EE118" s="78"/>
      <c r="EF118" s="78"/>
      <c r="EG118" s="78"/>
      <c r="EH118" s="78"/>
      <c r="EI118" s="78"/>
      <c r="EJ118" s="78"/>
      <c r="EK118" s="78"/>
      <c r="EL118" s="78"/>
    </row>
    <row r="119" spans="1:142" x14ac:dyDescent="0.2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78"/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  <c r="CU119" s="78"/>
      <c r="CV119" s="78"/>
      <c r="CW119" s="78"/>
      <c r="CX119" s="78"/>
      <c r="CY119" s="78"/>
      <c r="CZ119" s="78"/>
      <c r="DA119" s="78"/>
      <c r="DB119" s="78"/>
      <c r="DC119" s="78"/>
      <c r="DD119" s="78"/>
      <c r="DE119" s="78"/>
      <c r="DF119" s="78"/>
      <c r="DG119" s="78"/>
      <c r="DH119" s="78"/>
      <c r="DI119" s="78"/>
      <c r="DJ119" s="78"/>
      <c r="DK119" s="78"/>
      <c r="DL119" s="78"/>
      <c r="DM119" s="78"/>
      <c r="DN119" s="78"/>
      <c r="DO119" s="78"/>
      <c r="DP119" s="78"/>
      <c r="DQ119" s="78"/>
      <c r="DR119" s="78"/>
      <c r="DS119" s="78"/>
      <c r="DT119" s="78"/>
      <c r="DU119" s="78"/>
      <c r="DV119" s="78"/>
      <c r="DW119" s="78"/>
      <c r="DX119" s="78"/>
      <c r="DY119" s="78"/>
      <c r="DZ119" s="78"/>
      <c r="EA119" s="78"/>
      <c r="EB119" s="78"/>
      <c r="EC119" s="78"/>
      <c r="ED119" s="78"/>
      <c r="EE119" s="78"/>
      <c r="EF119" s="78"/>
      <c r="EG119" s="78"/>
      <c r="EH119" s="78"/>
      <c r="EI119" s="78"/>
      <c r="EJ119" s="78"/>
      <c r="EK119" s="78"/>
      <c r="EL119" s="78"/>
    </row>
    <row r="120" spans="1:142" x14ac:dyDescent="0.2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78"/>
      <c r="AP120" s="78"/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  <c r="CU120" s="78"/>
      <c r="CV120" s="78"/>
      <c r="CW120" s="78"/>
      <c r="CX120" s="78"/>
      <c r="CY120" s="78"/>
      <c r="CZ120" s="78"/>
      <c r="DA120" s="78"/>
      <c r="DB120" s="78"/>
      <c r="DC120" s="78"/>
      <c r="DD120" s="78"/>
      <c r="DE120" s="78"/>
      <c r="DF120" s="78"/>
      <c r="DG120" s="78"/>
      <c r="DH120" s="78"/>
      <c r="DI120" s="78"/>
      <c r="DJ120" s="78"/>
      <c r="DK120" s="78"/>
      <c r="DL120" s="78"/>
      <c r="DM120" s="78"/>
      <c r="DN120" s="78"/>
      <c r="DO120" s="78"/>
      <c r="DP120" s="78"/>
      <c r="DQ120" s="78"/>
      <c r="DR120" s="78"/>
      <c r="DS120" s="78"/>
      <c r="DT120" s="78"/>
      <c r="DU120" s="78"/>
      <c r="DV120" s="78"/>
      <c r="DW120" s="78"/>
      <c r="DX120" s="78"/>
      <c r="DY120" s="78"/>
      <c r="DZ120" s="78"/>
      <c r="EA120" s="78"/>
      <c r="EB120" s="78"/>
      <c r="EC120" s="78"/>
      <c r="ED120" s="78"/>
      <c r="EE120" s="78"/>
      <c r="EF120" s="78"/>
      <c r="EG120" s="78"/>
      <c r="EH120" s="78"/>
      <c r="EI120" s="78"/>
      <c r="EJ120" s="78"/>
      <c r="EK120" s="78"/>
      <c r="EL120" s="78"/>
    </row>
    <row r="121" spans="1:142" x14ac:dyDescent="0.2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78"/>
      <c r="AP121" s="78"/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  <c r="CU121" s="78"/>
      <c r="CV121" s="78"/>
      <c r="CW121" s="78"/>
      <c r="CX121" s="78"/>
      <c r="CY121" s="78"/>
      <c r="CZ121" s="78"/>
      <c r="DA121" s="78"/>
      <c r="DB121" s="78"/>
      <c r="DC121" s="78"/>
      <c r="DD121" s="78"/>
      <c r="DE121" s="78"/>
      <c r="DF121" s="78"/>
      <c r="DG121" s="78"/>
      <c r="DH121" s="78"/>
      <c r="DI121" s="78"/>
      <c r="DJ121" s="78"/>
      <c r="DK121" s="78"/>
      <c r="DL121" s="78"/>
      <c r="DM121" s="78"/>
      <c r="DN121" s="78"/>
      <c r="DO121" s="78"/>
      <c r="DP121" s="78"/>
      <c r="DQ121" s="78"/>
      <c r="DR121" s="78"/>
      <c r="DS121" s="78"/>
      <c r="DT121" s="78"/>
      <c r="DU121" s="78"/>
      <c r="DV121" s="78"/>
      <c r="DW121" s="78"/>
      <c r="DX121" s="78"/>
      <c r="DY121" s="78"/>
      <c r="DZ121" s="78"/>
      <c r="EA121" s="78"/>
      <c r="EB121" s="78"/>
      <c r="EC121" s="78"/>
      <c r="ED121" s="78"/>
      <c r="EE121" s="78"/>
      <c r="EF121" s="78"/>
      <c r="EG121" s="78"/>
      <c r="EH121" s="78"/>
      <c r="EI121" s="78"/>
      <c r="EJ121" s="78"/>
      <c r="EK121" s="78"/>
      <c r="EL121" s="78"/>
    </row>
    <row r="122" spans="1:142" x14ac:dyDescent="0.2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78"/>
      <c r="AF122" s="78"/>
      <c r="AG122" s="78"/>
      <c r="AH122" s="78"/>
      <c r="AI122" s="78"/>
      <c r="AJ122" s="78"/>
      <c r="AK122" s="78"/>
      <c r="AL122" s="78"/>
      <c r="AM122" s="78"/>
      <c r="AN122" s="78"/>
      <c r="AO122" s="78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  <c r="DB122" s="78"/>
      <c r="DC122" s="78"/>
      <c r="DD122" s="78"/>
      <c r="DE122" s="78"/>
      <c r="DF122" s="78"/>
      <c r="DG122" s="78"/>
      <c r="DH122" s="78"/>
      <c r="DI122" s="78"/>
      <c r="DJ122" s="78"/>
      <c r="DK122" s="78"/>
      <c r="DL122" s="78"/>
      <c r="DM122" s="78"/>
      <c r="DN122" s="78"/>
      <c r="DO122" s="78"/>
      <c r="DP122" s="78"/>
      <c r="DQ122" s="78"/>
      <c r="DR122" s="78"/>
      <c r="DS122" s="78"/>
      <c r="DT122" s="78"/>
      <c r="DU122" s="78"/>
      <c r="DV122" s="78"/>
      <c r="DW122" s="78"/>
      <c r="DX122" s="78"/>
      <c r="DY122" s="78"/>
      <c r="DZ122" s="78"/>
      <c r="EA122" s="78"/>
      <c r="EB122" s="78"/>
      <c r="EC122" s="78"/>
      <c r="ED122" s="78"/>
      <c r="EE122" s="78"/>
      <c r="EF122" s="78"/>
      <c r="EG122" s="78"/>
      <c r="EH122" s="78"/>
      <c r="EI122" s="78"/>
      <c r="EJ122" s="78"/>
      <c r="EK122" s="78"/>
      <c r="EL122" s="78"/>
    </row>
    <row r="123" spans="1:142" x14ac:dyDescent="0.2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78"/>
      <c r="AF123" s="78"/>
      <c r="AG123" s="78"/>
      <c r="AH123" s="78"/>
      <c r="AI123" s="78"/>
      <c r="AJ123" s="78"/>
      <c r="AK123" s="78"/>
      <c r="AL123" s="78"/>
      <c r="AM123" s="78"/>
      <c r="AN123" s="78"/>
      <c r="AO123" s="78"/>
      <c r="AP123" s="78"/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  <c r="CU123" s="78"/>
      <c r="CV123" s="78"/>
      <c r="CW123" s="78"/>
      <c r="CX123" s="78"/>
      <c r="CY123" s="78"/>
      <c r="CZ123" s="78"/>
      <c r="DA123" s="78"/>
      <c r="DB123" s="78"/>
      <c r="DC123" s="78"/>
      <c r="DD123" s="78"/>
      <c r="DE123" s="78"/>
      <c r="DF123" s="78"/>
      <c r="DG123" s="78"/>
      <c r="DH123" s="78"/>
      <c r="DI123" s="78"/>
      <c r="DJ123" s="78"/>
      <c r="DK123" s="78"/>
      <c r="DL123" s="78"/>
      <c r="DM123" s="78"/>
      <c r="DN123" s="78"/>
      <c r="DO123" s="78"/>
      <c r="DP123" s="78"/>
      <c r="DQ123" s="78"/>
      <c r="DR123" s="78"/>
      <c r="DS123" s="78"/>
      <c r="DT123" s="78"/>
      <c r="DU123" s="78"/>
      <c r="DV123" s="78"/>
      <c r="DW123" s="78"/>
      <c r="DX123" s="78"/>
      <c r="DY123" s="78"/>
      <c r="DZ123" s="78"/>
      <c r="EA123" s="78"/>
      <c r="EB123" s="78"/>
      <c r="EC123" s="78"/>
      <c r="ED123" s="78"/>
      <c r="EE123" s="78"/>
      <c r="EF123" s="78"/>
      <c r="EG123" s="78"/>
      <c r="EH123" s="78"/>
      <c r="EI123" s="78"/>
      <c r="EJ123" s="78"/>
      <c r="EK123" s="78"/>
      <c r="EL123" s="78"/>
    </row>
    <row r="124" spans="1:142" x14ac:dyDescent="0.2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78"/>
      <c r="AF124" s="78"/>
      <c r="AG124" s="78"/>
      <c r="AH124" s="78"/>
      <c r="AI124" s="78"/>
      <c r="AJ124" s="78"/>
      <c r="AK124" s="78"/>
      <c r="AL124" s="78"/>
      <c r="AM124" s="78"/>
      <c r="AN124" s="78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  <c r="CU124" s="78"/>
      <c r="CV124" s="78"/>
      <c r="CW124" s="78"/>
      <c r="CX124" s="78"/>
      <c r="CY124" s="78"/>
      <c r="CZ124" s="78"/>
      <c r="DA124" s="78"/>
      <c r="DB124" s="78"/>
      <c r="DC124" s="78"/>
      <c r="DD124" s="78"/>
      <c r="DE124" s="78"/>
      <c r="DF124" s="78"/>
      <c r="DG124" s="78"/>
      <c r="DH124" s="78"/>
      <c r="DI124" s="78"/>
      <c r="DJ124" s="78"/>
      <c r="DK124" s="78"/>
      <c r="DL124" s="78"/>
      <c r="DM124" s="78"/>
      <c r="DN124" s="78"/>
      <c r="DO124" s="78"/>
      <c r="DP124" s="78"/>
      <c r="DQ124" s="78"/>
      <c r="DR124" s="78"/>
      <c r="DS124" s="78"/>
      <c r="DT124" s="78"/>
      <c r="DU124" s="78"/>
      <c r="DV124" s="78"/>
      <c r="DW124" s="78"/>
      <c r="DX124" s="78"/>
      <c r="DY124" s="78"/>
      <c r="DZ124" s="78"/>
      <c r="EA124" s="78"/>
      <c r="EB124" s="78"/>
      <c r="EC124" s="78"/>
      <c r="ED124" s="78"/>
      <c r="EE124" s="78"/>
      <c r="EF124" s="78"/>
      <c r="EG124" s="78"/>
      <c r="EH124" s="78"/>
      <c r="EI124" s="78"/>
      <c r="EJ124" s="78"/>
      <c r="EK124" s="78"/>
      <c r="EL124" s="78"/>
    </row>
    <row r="125" spans="1:142" x14ac:dyDescent="0.2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78"/>
      <c r="AF125" s="78"/>
      <c r="AG125" s="78"/>
      <c r="AH125" s="78"/>
      <c r="AI125" s="78"/>
      <c r="AJ125" s="78"/>
      <c r="AK125" s="78"/>
      <c r="AL125" s="78"/>
      <c r="AM125" s="78"/>
      <c r="AN125" s="78"/>
      <c r="AO125" s="78"/>
      <c r="AP125" s="78"/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  <c r="CU125" s="78"/>
      <c r="CV125" s="78"/>
      <c r="CW125" s="78"/>
      <c r="CX125" s="78"/>
      <c r="CY125" s="78"/>
      <c r="CZ125" s="78"/>
      <c r="DA125" s="78"/>
      <c r="DB125" s="78"/>
      <c r="DC125" s="78"/>
      <c r="DD125" s="78"/>
      <c r="DE125" s="78"/>
      <c r="DF125" s="78"/>
      <c r="DG125" s="78"/>
      <c r="DH125" s="78"/>
      <c r="DI125" s="78"/>
      <c r="DJ125" s="78"/>
      <c r="DK125" s="78"/>
      <c r="DL125" s="78"/>
      <c r="DM125" s="78"/>
      <c r="DN125" s="78"/>
      <c r="DO125" s="78"/>
      <c r="DP125" s="78"/>
      <c r="DQ125" s="78"/>
      <c r="DR125" s="78"/>
      <c r="DS125" s="78"/>
      <c r="DT125" s="78"/>
      <c r="DU125" s="78"/>
      <c r="DV125" s="78"/>
      <c r="DW125" s="78"/>
      <c r="DX125" s="78"/>
      <c r="DY125" s="78"/>
      <c r="DZ125" s="78"/>
      <c r="EA125" s="78"/>
      <c r="EB125" s="78"/>
      <c r="EC125" s="78"/>
      <c r="ED125" s="78"/>
      <c r="EE125" s="78"/>
      <c r="EF125" s="78"/>
      <c r="EG125" s="78"/>
      <c r="EH125" s="78"/>
      <c r="EI125" s="78"/>
      <c r="EJ125" s="78"/>
      <c r="EK125" s="78"/>
      <c r="EL125" s="78"/>
    </row>
    <row r="126" spans="1:142" x14ac:dyDescent="0.2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78"/>
      <c r="AF126" s="78"/>
      <c r="AG126" s="78"/>
      <c r="AH126" s="78"/>
      <c r="AI126" s="78"/>
      <c r="AJ126" s="78"/>
      <c r="AK126" s="78"/>
      <c r="AL126" s="78"/>
      <c r="AM126" s="78"/>
      <c r="AN126" s="78"/>
      <c r="AO126" s="78"/>
      <c r="AP126" s="78"/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  <c r="CU126" s="78"/>
      <c r="CV126" s="78"/>
      <c r="CW126" s="78"/>
      <c r="CX126" s="78"/>
      <c r="CY126" s="78"/>
      <c r="CZ126" s="78"/>
      <c r="DA126" s="78"/>
      <c r="DB126" s="78"/>
      <c r="DC126" s="78"/>
      <c r="DD126" s="78"/>
      <c r="DE126" s="78"/>
      <c r="DF126" s="78"/>
      <c r="DG126" s="78"/>
      <c r="DH126" s="78"/>
      <c r="DI126" s="78"/>
      <c r="DJ126" s="78"/>
      <c r="DK126" s="78"/>
      <c r="DL126" s="78"/>
      <c r="DM126" s="78"/>
      <c r="DN126" s="78"/>
      <c r="DO126" s="78"/>
      <c r="DP126" s="78"/>
      <c r="DQ126" s="78"/>
      <c r="DR126" s="78"/>
      <c r="DS126" s="78"/>
      <c r="DT126" s="78"/>
      <c r="DU126" s="78"/>
      <c r="DV126" s="78"/>
      <c r="DW126" s="78"/>
      <c r="DX126" s="78"/>
      <c r="DY126" s="78"/>
      <c r="DZ126" s="78"/>
      <c r="EA126" s="78"/>
      <c r="EB126" s="78"/>
      <c r="EC126" s="78"/>
      <c r="ED126" s="78"/>
      <c r="EE126" s="78"/>
      <c r="EF126" s="78"/>
      <c r="EG126" s="78"/>
      <c r="EH126" s="78"/>
      <c r="EI126" s="78"/>
      <c r="EJ126" s="78"/>
      <c r="EK126" s="78"/>
      <c r="EL126" s="78"/>
    </row>
    <row r="127" spans="1:142" x14ac:dyDescent="0.2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78"/>
      <c r="AF127" s="78"/>
      <c r="AG127" s="78"/>
      <c r="AH127" s="78"/>
      <c r="AI127" s="78"/>
      <c r="AJ127" s="78"/>
      <c r="AK127" s="78"/>
      <c r="AL127" s="78"/>
      <c r="AM127" s="78"/>
      <c r="AN127" s="78"/>
      <c r="AO127" s="78"/>
      <c r="AP127" s="78"/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  <c r="CU127" s="78"/>
      <c r="CV127" s="78"/>
      <c r="CW127" s="78"/>
      <c r="CX127" s="78"/>
      <c r="CY127" s="78"/>
      <c r="CZ127" s="78"/>
      <c r="DA127" s="78"/>
      <c r="DB127" s="78"/>
      <c r="DC127" s="78"/>
      <c r="DD127" s="78"/>
      <c r="DE127" s="78"/>
      <c r="DF127" s="78"/>
      <c r="DG127" s="78"/>
      <c r="DH127" s="78"/>
      <c r="DI127" s="78"/>
      <c r="DJ127" s="78"/>
      <c r="DK127" s="78"/>
      <c r="DL127" s="78"/>
      <c r="DM127" s="78"/>
      <c r="DN127" s="78"/>
      <c r="DO127" s="78"/>
      <c r="DP127" s="78"/>
      <c r="DQ127" s="78"/>
      <c r="DR127" s="78"/>
      <c r="DS127" s="78"/>
      <c r="DT127" s="78"/>
      <c r="DU127" s="78"/>
      <c r="DV127" s="78"/>
      <c r="DW127" s="78"/>
      <c r="DX127" s="78"/>
      <c r="DY127" s="78"/>
      <c r="DZ127" s="78"/>
      <c r="EA127" s="78"/>
      <c r="EB127" s="78"/>
      <c r="EC127" s="78"/>
      <c r="ED127" s="78"/>
      <c r="EE127" s="78"/>
      <c r="EF127" s="78"/>
      <c r="EG127" s="78"/>
      <c r="EH127" s="78"/>
      <c r="EI127" s="78"/>
      <c r="EJ127" s="78"/>
      <c r="EK127" s="78"/>
      <c r="EL127" s="78"/>
    </row>
    <row r="128" spans="1:142" x14ac:dyDescent="0.2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78"/>
      <c r="AP128" s="78"/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  <c r="CU128" s="78"/>
      <c r="CV128" s="78"/>
      <c r="CW128" s="78"/>
      <c r="CX128" s="78"/>
      <c r="CY128" s="78"/>
      <c r="CZ128" s="78"/>
      <c r="DA128" s="78"/>
      <c r="DB128" s="78"/>
      <c r="DC128" s="78"/>
      <c r="DD128" s="78"/>
      <c r="DE128" s="78"/>
      <c r="DF128" s="78"/>
      <c r="DG128" s="78"/>
      <c r="DH128" s="78"/>
      <c r="DI128" s="78"/>
      <c r="DJ128" s="78"/>
      <c r="DK128" s="78"/>
      <c r="DL128" s="78"/>
      <c r="DM128" s="78"/>
      <c r="DN128" s="78"/>
      <c r="DO128" s="78"/>
      <c r="DP128" s="78"/>
      <c r="DQ128" s="78"/>
      <c r="DR128" s="78"/>
      <c r="DS128" s="78"/>
      <c r="DT128" s="78"/>
      <c r="DU128" s="78"/>
      <c r="DV128" s="78"/>
      <c r="DW128" s="78"/>
      <c r="DX128" s="78"/>
      <c r="DY128" s="78"/>
      <c r="DZ128" s="78"/>
      <c r="EA128" s="78"/>
      <c r="EB128" s="78"/>
      <c r="EC128" s="78"/>
      <c r="ED128" s="78"/>
      <c r="EE128" s="78"/>
      <c r="EF128" s="78"/>
      <c r="EG128" s="78"/>
      <c r="EH128" s="78"/>
      <c r="EI128" s="78"/>
      <c r="EJ128" s="78"/>
      <c r="EK128" s="78"/>
      <c r="EL128" s="78"/>
    </row>
    <row r="129" spans="1:142" x14ac:dyDescent="0.2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78"/>
      <c r="AP129" s="78"/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  <c r="CU129" s="78"/>
      <c r="CV129" s="78"/>
      <c r="CW129" s="78"/>
      <c r="CX129" s="78"/>
      <c r="CY129" s="78"/>
      <c r="CZ129" s="78"/>
      <c r="DA129" s="78"/>
      <c r="DB129" s="78"/>
      <c r="DC129" s="78"/>
      <c r="DD129" s="78"/>
      <c r="DE129" s="78"/>
      <c r="DF129" s="78"/>
      <c r="DG129" s="78"/>
      <c r="DH129" s="78"/>
      <c r="DI129" s="78"/>
      <c r="DJ129" s="78"/>
      <c r="DK129" s="78"/>
      <c r="DL129" s="78"/>
      <c r="DM129" s="78"/>
      <c r="DN129" s="78"/>
      <c r="DO129" s="78"/>
      <c r="DP129" s="78"/>
      <c r="DQ129" s="78"/>
      <c r="DR129" s="78"/>
      <c r="DS129" s="78"/>
      <c r="DT129" s="78"/>
      <c r="DU129" s="78"/>
      <c r="DV129" s="78"/>
      <c r="DW129" s="78"/>
      <c r="DX129" s="78"/>
      <c r="DY129" s="78"/>
      <c r="DZ129" s="78"/>
      <c r="EA129" s="78"/>
      <c r="EB129" s="78"/>
      <c r="EC129" s="78"/>
      <c r="ED129" s="78"/>
      <c r="EE129" s="78"/>
      <c r="EF129" s="78"/>
      <c r="EG129" s="78"/>
      <c r="EH129" s="78"/>
      <c r="EI129" s="78"/>
      <c r="EJ129" s="78"/>
      <c r="EK129" s="78"/>
      <c r="EL129" s="78"/>
    </row>
    <row r="130" spans="1:142" x14ac:dyDescent="0.2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78"/>
      <c r="AP130" s="78"/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  <c r="CU130" s="78"/>
      <c r="CV130" s="78"/>
      <c r="CW130" s="78"/>
      <c r="CX130" s="78"/>
      <c r="CY130" s="78"/>
      <c r="CZ130" s="78"/>
      <c r="DA130" s="78"/>
      <c r="DB130" s="78"/>
      <c r="DC130" s="78"/>
      <c r="DD130" s="78"/>
      <c r="DE130" s="78"/>
      <c r="DF130" s="78"/>
      <c r="DG130" s="78"/>
      <c r="DH130" s="78"/>
      <c r="DI130" s="78"/>
      <c r="DJ130" s="78"/>
      <c r="DK130" s="78"/>
      <c r="DL130" s="78"/>
      <c r="DM130" s="78"/>
      <c r="DN130" s="78"/>
      <c r="DO130" s="78"/>
      <c r="DP130" s="78"/>
      <c r="DQ130" s="78"/>
      <c r="DR130" s="78"/>
      <c r="DS130" s="78"/>
      <c r="DT130" s="78"/>
      <c r="DU130" s="78"/>
      <c r="DV130" s="78"/>
      <c r="DW130" s="78"/>
      <c r="DX130" s="78"/>
      <c r="DY130" s="78"/>
      <c r="DZ130" s="78"/>
      <c r="EA130" s="78"/>
      <c r="EB130" s="78"/>
      <c r="EC130" s="78"/>
      <c r="ED130" s="78"/>
      <c r="EE130" s="78"/>
      <c r="EF130" s="78"/>
      <c r="EG130" s="78"/>
      <c r="EH130" s="78"/>
      <c r="EI130" s="78"/>
      <c r="EJ130" s="78"/>
      <c r="EK130" s="78"/>
      <c r="EL130" s="78"/>
    </row>
    <row r="131" spans="1:142" x14ac:dyDescent="0.2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78"/>
      <c r="AP131" s="78"/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  <c r="CU131" s="78"/>
      <c r="CV131" s="78"/>
      <c r="CW131" s="78"/>
      <c r="CX131" s="78"/>
      <c r="CY131" s="78"/>
      <c r="CZ131" s="78"/>
      <c r="DA131" s="78"/>
      <c r="DB131" s="78"/>
      <c r="DC131" s="78"/>
      <c r="DD131" s="78"/>
      <c r="DE131" s="78"/>
      <c r="DF131" s="78"/>
      <c r="DG131" s="78"/>
      <c r="DH131" s="78"/>
      <c r="DI131" s="78"/>
      <c r="DJ131" s="78"/>
      <c r="DK131" s="78"/>
      <c r="DL131" s="78"/>
      <c r="DM131" s="78"/>
      <c r="DN131" s="78"/>
      <c r="DO131" s="78"/>
      <c r="DP131" s="78"/>
      <c r="DQ131" s="78"/>
      <c r="DR131" s="78"/>
      <c r="DS131" s="78"/>
      <c r="DT131" s="78"/>
      <c r="DU131" s="78"/>
      <c r="DV131" s="78"/>
      <c r="DW131" s="78"/>
      <c r="DX131" s="78"/>
      <c r="DY131" s="78"/>
      <c r="DZ131" s="78"/>
      <c r="EA131" s="78"/>
      <c r="EB131" s="78"/>
      <c r="EC131" s="78"/>
      <c r="ED131" s="78"/>
      <c r="EE131" s="78"/>
      <c r="EF131" s="78"/>
      <c r="EG131" s="78"/>
      <c r="EH131" s="78"/>
      <c r="EI131" s="78"/>
      <c r="EJ131" s="78"/>
      <c r="EK131" s="78"/>
      <c r="EL131" s="78"/>
    </row>
    <row r="132" spans="1:142" x14ac:dyDescent="0.2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78"/>
      <c r="AP132" s="78"/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  <c r="CU132" s="78"/>
      <c r="CV132" s="78"/>
      <c r="CW132" s="78"/>
      <c r="CX132" s="78"/>
      <c r="CY132" s="78"/>
      <c r="CZ132" s="78"/>
      <c r="DA132" s="78"/>
      <c r="DB132" s="78"/>
      <c r="DC132" s="78"/>
      <c r="DD132" s="78"/>
      <c r="DE132" s="78"/>
      <c r="DF132" s="78"/>
      <c r="DG132" s="78"/>
      <c r="DH132" s="78"/>
      <c r="DI132" s="78"/>
      <c r="DJ132" s="78"/>
      <c r="DK132" s="78"/>
      <c r="DL132" s="78"/>
      <c r="DM132" s="78"/>
      <c r="DN132" s="78"/>
      <c r="DO132" s="78"/>
      <c r="DP132" s="78"/>
      <c r="DQ132" s="78"/>
      <c r="DR132" s="78"/>
      <c r="DS132" s="78"/>
      <c r="DT132" s="78"/>
      <c r="DU132" s="78"/>
      <c r="DV132" s="78"/>
      <c r="DW132" s="78"/>
      <c r="DX132" s="78"/>
      <c r="DY132" s="78"/>
      <c r="DZ132" s="78"/>
      <c r="EA132" s="78"/>
      <c r="EB132" s="78"/>
      <c r="EC132" s="78"/>
      <c r="ED132" s="78"/>
      <c r="EE132" s="78"/>
      <c r="EF132" s="78"/>
      <c r="EG132" s="78"/>
      <c r="EH132" s="78"/>
      <c r="EI132" s="78"/>
      <c r="EJ132" s="78"/>
      <c r="EK132" s="78"/>
      <c r="EL132" s="78"/>
    </row>
    <row r="133" spans="1:142" x14ac:dyDescent="0.2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78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  <c r="DB133" s="78"/>
      <c r="DC133" s="78"/>
      <c r="DD133" s="78"/>
      <c r="DE133" s="78"/>
      <c r="DF133" s="78"/>
      <c r="DG133" s="78"/>
      <c r="DH133" s="78"/>
      <c r="DI133" s="78"/>
      <c r="DJ133" s="78"/>
      <c r="DK133" s="78"/>
      <c r="DL133" s="78"/>
      <c r="DM133" s="78"/>
      <c r="DN133" s="78"/>
      <c r="DO133" s="78"/>
      <c r="DP133" s="78"/>
      <c r="DQ133" s="78"/>
      <c r="DR133" s="78"/>
      <c r="DS133" s="78"/>
      <c r="DT133" s="78"/>
      <c r="DU133" s="78"/>
      <c r="DV133" s="78"/>
      <c r="DW133" s="78"/>
      <c r="DX133" s="78"/>
      <c r="DY133" s="78"/>
      <c r="DZ133" s="78"/>
      <c r="EA133" s="78"/>
      <c r="EB133" s="78"/>
      <c r="EC133" s="78"/>
      <c r="ED133" s="78"/>
      <c r="EE133" s="78"/>
      <c r="EF133" s="78"/>
      <c r="EG133" s="78"/>
      <c r="EH133" s="78"/>
      <c r="EI133" s="78"/>
      <c r="EJ133" s="78"/>
      <c r="EK133" s="78"/>
      <c r="EL133" s="78"/>
    </row>
    <row r="134" spans="1:142" x14ac:dyDescent="0.2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78"/>
      <c r="AP134" s="78"/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  <c r="CU134" s="78"/>
      <c r="CV134" s="78"/>
      <c r="CW134" s="78"/>
      <c r="CX134" s="78"/>
      <c r="CY134" s="78"/>
      <c r="CZ134" s="78"/>
      <c r="DA134" s="78"/>
      <c r="DB134" s="78"/>
      <c r="DC134" s="78"/>
      <c r="DD134" s="78"/>
      <c r="DE134" s="78"/>
      <c r="DF134" s="78"/>
      <c r="DG134" s="78"/>
      <c r="DH134" s="78"/>
      <c r="DI134" s="78"/>
      <c r="DJ134" s="78"/>
      <c r="DK134" s="78"/>
      <c r="DL134" s="78"/>
      <c r="DM134" s="78"/>
      <c r="DN134" s="78"/>
      <c r="DO134" s="78"/>
      <c r="DP134" s="78"/>
      <c r="DQ134" s="78"/>
      <c r="DR134" s="78"/>
      <c r="DS134" s="78"/>
      <c r="DT134" s="78"/>
      <c r="DU134" s="78"/>
      <c r="DV134" s="78"/>
      <c r="DW134" s="78"/>
      <c r="DX134" s="78"/>
      <c r="DY134" s="78"/>
      <c r="DZ134" s="78"/>
      <c r="EA134" s="78"/>
      <c r="EB134" s="78"/>
      <c r="EC134" s="78"/>
      <c r="ED134" s="78"/>
      <c r="EE134" s="78"/>
      <c r="EF134" s="78"/>
      <c r="EG134" s="78"/>
      <c r="EH134" s="78"/>
      <c r="EI134" s="78"/>
      <c r="EJ134" s="78"/>
      <c r="EK134" s="78"/>
      <c r="EL134" s="78"/>
    </row>
    <row r="135" spans="1:142" x14ac:dyDescent="0.2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78"/>
      <c r="AP135" s="78"/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  <c r="CU135" s="78"/>
      <c r="CV135" s="78"/>
      <c r="CW135" s="78"/>
      <c r="CX135" s="78"/>
      <c r="CY135" s="78"/>
      <c r="CZ135" s="78"/>
      <c r="DA135" s="78"/>
      <c r="DB135" s="78"/>
      <c r="DC135" s="78"/>
      <c r="DD135" s="78"/>
      <c r="DE135" s="78"/>
      <c r="DF135" s="78"/>
      <c r="DG135" s="78"/>
      <c r="DH135" s="78"/>
      <c r="DI135" s="78"/>
      <c r="DJ135" s="78"/>
      <c r="DK135" s="78"/>
      <c r="DL135" s="78"/>
      <c r="DM135" s="78"/>
      <c r="DN135" s="78"/>
      <c r="DO135" s="78"/>
      <c r="DP135" s="78"/>
      <c r="DQ135" s="78"/>
      <c r="DR135" s="78"/>
      <c r="DS135" s="78"/>
      <c r="DT135" s="78"/>
      <c r="DU135" s="78"/>
      <c r="DV135" s="78"/>
      <c r="DW135" s="78"/>
      <c r="DX135" s="78"/>
      <c r="DY135" s="78"/>
      <c r="DZ135" s="78"/>
      <c r="EA135" s="78"/>
      <c r="EB135" s="78"/>
      <c r="EC135" s="78"/>
      <c r="ED135" s="78"/>
      <c r="EE135" s="78"/>
      <c r="EF135" s="78"/>
      <c r="EG135" s="78"/>
      <c r="EH135" s="78"/>
      <c r="EI135" s="78"/>
      <c r="EJ135" s="78"/>
      <c r="EK135" s="78"/>
      <c r="EL135" s="78"/>
    </row>
    <row r="136" spans="1:142" x14ac:dyDescent="0.2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78"/>
      <c r="AP136" s="78"/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  <c r="CU136" s="78"/>
      <c r="CV136" s="78"/>
      <c r="CW136" s="78"/>
      <c r="CX136" s="78"/>
      <c r="CY136" s="78"/>
      <c r="CZ136" s="78"/>
      <c r="DA136" s="78"/>
      <c r="DB136" s="78"/>
      <c r="DC136" s="78"/>
      <c r="DD136" s="78"/>
      <c r="DE136" s="78"/>
      <c r="DF136" s="78"/>
      <c r="DG136" s="78"/>
      <c r="DH136" s="78"/>
      <c r="DI136" s="78"/>
      <c r="DJ136" s="78"/>
      <c r="DK136" s="78"/>
      <c r="DL136" s="78"/>
      <c r="DM136" s="78"/>
      <c r="DN136" s="78"/>
      <c r="DO136" s="78"/>
      <c r="DP136" s="78"/>
      <c r="DQ136" s="78"/>
      <c r="DR136" s="78"/>
      <c r="DS136" s="78"/>
      <c r="DT136" s="78"/>
      <c r="DU136" s="78"/>
      <c r="DV136" s="78"/>
      <c r="DW136" s="78"/>
      <c r="DX136" s="78"/>
      <c r="DY136" s="78"/>
      <c r="DZ136" s="78"/>
      <c r="EA136" s="78"/>
      <c r="EB136" s="78"/>
      <c r="EC136" s="78"/>
      <c r="ED136" s="78"/>
      <c r="EE136" s="78"/>
      <c r="EF136" s="78"/>
      <c r="EG136" s="78"/>
      <c r="EH136" s="78"/>
      <c r="EI136" s="78"/>
      <c r="EJ136" s="78"/>
      <c r="EK136" s="78"/>
      <c r="EL136" s="78"/>
    </row>
    <row r="137" spans="1:142" x14ac:dyDescent="0.2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78"/>
      <c r="AP137" s="78"/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  <c r="CU137" s="78"/>
      <c r="CV137" s="78"/>
      <c r="CW137" s="78"/>
      <c r="CX137" s="78"/>
      <c r="CY137" s="78"/>
      <c r="CZ137" s="78"/>
      <c r="DA137" s="78"/>
      <c r="DB137" s="78"/>
      <c r="DC137" s="78"/>
      <c r="DD137" s="78"/>
      <c r="DE137" s="78"/>
      <c r="DF137" s="78"/>
      <c r="DG137" s="78"/>
      <c r="DH137" s="78"/>
      <c r="DI137" s="78"/>
      <c r="DJ137" s="78"/>
      <c r="DK137" s="78"/>
      <c r="DL137" s="78"/>
      <c r="DM137" s="78"/>
      <c r="DN137" s="78"/>
      <c r="DO137" s="78"/>
      <c r="DP137" s="78"/>
      <c r="DQ137" s="78"/>
      <c r="DR137" s="78"/>
      <c r="DS137" s="78"/>
      <c r="DT137" s="78"/>
      <c r="DU137" s="78"/>
      <c r="DV137" s="78"/>
      <c r="DW137" s="78"/>
      <c r="DX137" s="78"/>
      <c r="DY137" s="78"/>
      <c r="DZ137" s="78"/>
      <c r="EA137" s="78"/>
      <c r="EB137" s="78"/>
      <c r="EC137" s="78"/>
      <c r="ED137" s="78"/>
      <c r="EE137" s="78"/>
      <c r="EF137" s="78"/>
      <c r="EG137" s="78"/>
      <c r="EH137" s="78"/>
      <c r="EI137" s="78"/>
      <c r="EJ137" s="78"/>
      <c r="EK137" s="78"/>
      <c r="EL137" s="78"/>
    </row>
    <row r="138" spans="1:142" x14ac:dyDescent="0.2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8"/>
      <c r="CV138" s="78"/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8"/>
      <c r="DT138" s="78"/>
      <c r="DU138" s="78"/>
      <c r="DV138" s="78"/>
      <c r="DW138" s="78"/>
      <c r="DX138" s="78"/>
      <c r="DY138" s="78"/>
      <c r="DZ138" s="78"/>
      <c r="EA138" s="78"/>
      <c r="EB138" s="78"/>
      <c r="EC138" s="78"/>
      <c r="ED138" s="78"/>
      <c r="EE138" s="78"/>
      <c r="EF138" s="78"/>
      <c r="EG138" s="78"/>
      <c r="EH138" s="78"/>
      <c r="EI138" s="78"/>
      <c r="EJ138" s="78"/>
      <c r="EK138" s="78"/>
      <c r="EL138" s="78"/>
    </row>
    <row r="139" spans="1:142" x14ac:dyDescent="0.2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78"/>
      <c r="AP139" s="78"/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  <c r="CU139" s="78"/>
      <c r="CV139" s="78"/>
      <c r="CW139" s="78"/>
      <c r="CX139" s="78"/>
      <c r="CY139" s="78"/>
      <c r="CZ139" s="78"/>
      <c r="DA139" s="78"/>
      <c r="DB139" s="78"/>
      <c r="DC139" s="78"/>
      <c r="DD139" s="78"/>
      <c r="DE139" s="78"/>
      <c r="DF139" s="78"/>
      <c r="DG139" s="78"/>
      <c r="DH139" s="78"/>
      <c r="DI139" s="78"/>
      <c r="DJ139" s="78"/>
      <c r="DK139" s="78"/>
      <c r="DL139" s="78"/>
      <c r="DM139" s="78"/>
      <c r="DN139" s="78"/>
      <c r="DO139" s="78"/>
      <c r="DP139" s="78"/>
      <c r="DQ139" s="78"/>
      <c r="DR139" s="78"/>
      <c r="DS139" s="78"/>
      <c r="DT139" s="78"/>
      <c r="DU139" s="78"/>
      <c r="DV139" s="78"/>
      <c r="DW139" s="78"/>
      <c r="DX139" s="78"/>
      <c r="DY139" s="78"/>
      <c r="DZ139" s="78"/>
      <c r="EA139" s="78"/>
      <c r="EB139" s="78"/>
      <c r="EC139" s="78"/>
      <c r="ED139" s="78"/>
      <c r="EE139" s="78"/>
      <c r="EF139" s="78"/>
      <c r="EG139" s="78"/>
      <c r="EH139" s="78"/>
      <c r="EI139" s="78"/>
      <c r="EJ139" s="78"/>
      <c r="EK139" s="78"/>
      <c r="EL139" s="78"/>
    </row>
    <row r="140" spans="1:142" x14ac:dyDescent="0.2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78"/>
      <c r="AF140" s="78"/>
      <c r="AG140" s="78"/>
      <c r="AH140" s="78"/>
      <c r="AI140" s="78"/>
      <c r="AJ140" s="78"/>
      <c r="AK140" s="78"/>
      <c r="AL140" s="78"/>
      <c r="AM140" s="78"/>
      <c r="AN140" s="78"/>
      <c r="AO140" s="78"/>
      <c r="AP140" s="78"/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8"/>
      <c r="CV140" s="78"/>
      <c r="CW140" s="78"/>
      <c r="CX140" s="78"/>
      <c r="CY140" s="78"/>
      <c r="CZ140" s="78"/>
      <c r="DA140" s="78"/>
      <c r="DB140" s="78"/>
      <c r="DC140" s="78"/>
      <c r="DD140" s="78"/>
      <c r="DE140" s="78"/>
      <c r="DF140" s="78"/>
      <c r="DG140" s="78"/>
      <c r="DH140" s="78"/>
      <c r="DI140" s="78"/>
      <c r="DJ140" s="78"/>
      <c r="DK140" s="78"/>
      <c r="DL140" s="78"/>
      <c r="DM140" s="78"/>
      <c r="DN140" s="78"/>
      <c r="DO140" s="78"/>
      <c r="DP140" s="78"/>
      <c r="DQ140" s="78"/>
      <c r="DR140" s="78"/>
      <c r="DS140" s="78"/>
      <c r="DT140" s="78"/>
      <c r="DU140" s="78"/>
      <c r="DV140" s="78"/>
      <c r="DW140" s="78"/>
      <c r="DX140" s="78"/>
      <c r="DY140" s="78"/>
      <c r="DZ140" s="78"/>
      <c r="EA140" s="78"/>
      <c r="EB140" s="78"/>
      <c r="EC140" s="78"/>
      <c r="ED140" s="78"/>
      <c r="EE140" s="78"/>
      <c r="EF140" s="78"/>
      <c r="EG140" s="78"/>
      <c r="EH140" s="78"/>
      <c r="EI140" s="78"/>
      <c r="EJ140" s="78"/>
      <c r="EK140" s="78"/>
      <c r="EL140" s="78"/>
    </row>
    <row r="141" spans="1:142" x14ac:dyDescent="0.2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78"/>
      <c r="AF141" s="78"/>
      <c r="AG141" s="78"/>
      <c r="AH141" s="78"/>
      <c r="AI141" s="78"/>
      <c r="AJ141" s="78"/>
      <c r="AK141" s="78"/>
      <c r="AL141" s="78"/>
      <c r="AM141" s="78"/>
      <c r="AN141" s="78"/>
      <c r="AO141" s="78"/>
      <c r="AP141" s="78"/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  <c r="CU141" s="78"/>
      <c r="CV141" s="78"/>
      <c r="CW141" s="78"/>
      <c r="CX141" s="78"/>
      <c r="CY141" s="78"/>
      <c r="CZ141" s="78"/>
      <c r="DA141" s="78"/>
      <c r="DB141" s="78"/>
      <c r="DC141" s="78"/>
      <c r="DD141" s="78"/>
      <c r="DE141" s="78"/>
      <c r="DF141" s="78"/>
      <c r="DG141" s="78"/>
      <c r="DH141" s="78"/>
      <c r="DI141" s="78"/>
      <c r="DJ141" s="78"/>
      <c r="DK141" s="78"/>
      <c r="DL141" s="78"/>
      <c r="DM141" s="78"/>
      <c r="DN141" s="78"/>
      <c r="DO141" s="78"/>
      <c r="DP141" s="78"/>
      <c r="DQ141" s="78"/>
      <c r="DR141" s="78"/>
      <c r="DS141" s="78"/>
      <c r="DT141" s="78"/>
      <c r="DU141" s="78"/>
      <c r="DV141" s="78"/>
      <c r="DW141" s="78"/>
      <c r="DX141" s="78"/>
      <c r="DY141" s="78"/>
      <c r="DZ141" s="78"/>
      <c r="EA141" s="78"/>
      <c r="EB141" s="78"/>
      <c r="EC141" s="78"/>
      <c r="ED141" s="78"/>
      <c r="EE141" s="78"/>
      <c r="EF141" s="78"/>
      <c r="EG141" s="78"/>
      <c r="EH141" s="78"/>
      <c r="EI141" s="78"/>
      <c r="EJ141" s="78"/>
      <c r="EK141" s="78"/>
      <c r="EL141" s="78"/>
    </row>
    <row r="142" spans="1:142" x14ac:dyDescent="0.2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  <c r="CU142" s="78"/>
      <c r="CV142" s="78"/>
      <c r="CW142" s="78"/>
      <c r="CX142" s="78"/>
      <c r="CY142" s="78"/>
      <c r="CZ142" s="78"/>
      <c r="DA142" s="78"/>
      <c r="DB142" s="78"/>
      <c r="DC142" s="78"/>
      <c r="DD142" s="78"/>
      <c r="DE142" s="78"/>
      <c r="DF142" s="78"/>
      <c r="DG142" s="78"/>
      <c r="DH142" s="78"/>
      <c r="DI142" s="78"/>
      <c r="DJ142" s="78"/>
      <c r="DK142" s="78"/>
      <c r="DL142" s="78"/>
      <c r="DM142" s="78"/>
      <c r="DN142" s="78"/>
      <c r="DO142" s="78"/>
      <c r="DP142" s="78"/>
      <c r="DQ142" s="78"/>
      <c r="DR142" s="78"/>
      <c r="DS142" s="78"/>
      <c r="DT142" s="78"/>
      <c r="DU142" s="78"/>
      <c r="DV142" s="78"/>
      <c r="DW142" s="78"/>
      <c r="DX142" s="78"/>
      <c r="DY142" s="78"/>
      <c r="DZ142" s="78"/>
      <c r="EA142" s="78"/>
      <c r="EB142" s="78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</row>
    <row r="143" spans="1:142" x14ac:dyDescent="0.2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78"/>
      <c r="AF143" s="78"/>
      <c r="AG143" s="78"/>
      <c r="AH143" s="78"/>
      <c r="AI143" s="78"/>
      <c r="AJ143" s="78"/>
      <c r="AK143" s="78"/>
      <c r="AL143" s="78"/>
      <c r="AM143" s="78"/>
      <c r="AN143" s="78"/>
      <c r="AO143" s="78"/>
      <c r="AP143" s="78"/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  <c r="CU143" s="78"/>
      <c r="CV143" s="78"/>
      <c r="CW143" s="78"/>
      <c r="CX143" s="78"/>
      <c r="CY143" s="78"/>
      <c r="CZ143" s="78"/>
      <c r="DA143" s="78"/>
      <c r="DB143" s="78"/>
      <c r="DC143" s="78"/>
      <c r="DD143" s="78"/>
      <c r="DE143" s="78"/>
      <c r="DF143" s="78"/>
      <c r="DG143" s="78"/>
      <c r="DH143" s="78"/>
      <c r="DI143" s="78"/>
      <c r="DJ143" s="78"/>
      <c r="DK143" s="78"/>
      <c r="DL143" s="78"/>
      <c r="DM143" s="78"/>
      <c r="DN143" s="78"/>
      <c r="DO143" s="78"/>
      <c r="DP143" s="78"/>
      <c r="DQ143" s="78"/>
      <c r="DR143" s="78"/>
      <c r="DS143" s="78"/>
      <c r="DT143" s="78"/>
      <c r="DU143" s="78"/>
      <c r="DV143" s="78"/>
      <c r="DW143" s="78"/>
      <c r="DX143" s="78"/>
      <c r="DY143" s="78"/>
      <c r="DZ143" s="78"/>
      <c r="EA143" s="78"/>
      <c r="EB143" s="78"/>
      <c r="EC143" s="78"/>
      <c r="ED143" s="78"/>
      <c r="EE143" s="78"/>
      <c r="EF143" s="78"/>
      <c r="EG143" s="78"/>
      <c r="EH143" s="78"/>
      <c r="EI143" s="78"/>
      <c r="EJ143" s="78"/>
      <c r="EK143" s="78"/>
      <c r="EL143" s="78"/>
    </row>
    <row r="144" spans="1:142" x14ac:dyDescent="0.2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78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  <c r="DB144" s="78"/>
      <c r="DC144" s="78"/>
      <c r="DD144" s="78"/>
      <c r="DE144" s="78"/>
      <c r="DF144" s="78"/>
      <c r="DG144" s="78"/>
      <c r="DH144" s="78"/>
      <c r="DI144" s="78"/>
      <c r="DJ144" s="78"/>
      <c r="DK144" s="78"/>
      <c r="DL144" s="78"/>
      <c r="DM144" s="78"/>
      <c r="DN144" s="78"/>
      <c r="DO144" s="78"/>
      <c r="DP144" s="78"/>
      <c r="DQ144" s="78"/>
      <c r="DR144" s="78"/>
      <c r="DS144" s="78"/>
      <c r="DT144" s="78"/>
      <c r="DU144" s="78"/>
      <c r="DV144" s="78"/>
      <c r="DW144" s="78"/>
      <c r="DX144" s="78"/>
      <c r="DY144" s="78"/>
      <c r="DZ144" s="78"/>
      <c r="EA144" s="78"/>
      <c r="EB144" s="78"/>
      <c r="EC144" s="78"/>
      <c r="ED144" s="78"/>
      <c r="EE144" s="78"/>
      <c r="EF144" s="78"/>
      <c r="EG144" s="78"/>
      <c r="EH144" s="78"/>
      <c r="EI144" s="78"/>
      <c r="EJ144" s="78"/>
      <c r="EK144" s="78"/>
      <c r="EL144" s="78"/>
    </row>
    <row r="145" spans="1:142" x14ac:dyDescent="0.2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78"/>
      <c r="AP145" s="78"/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  <c r="CU145" s="78"/>
      <c r="CV145" s="78"/>
      <c r="CW145" s="78"/>
      <c r="CX145" s="78"/>
      <c r="CY145" s="78"/>
      <c r="CZ145" s="78"/>
      <c r="DA145" s="78"/>
      <c r="DB145" s="78"/>
      <c r="DC145" s="78"/>
      <c r="DD145" s="78"/>
      <c r="DE145" s="78"/>
      <c r="DF145" s="78"/>
      <c r="DG145" s="78"/>
      <c r="DH145" s="78"/>
      <c r="DI145" s="78"/>
      <c r="DJ145" s="78"/>
      <c r="DK145" s="78"/>
      <c r="DL145" s="78"/>
      <c r="DM145" s="78"/>
      <c r="DN145" s="78"/>
      <c r="DO145" s="78"/>
      <c r="DP145" s="78"/>
      <c r="DQ145" s="78"/>
      <c r="DR145" s="78"/>
      <c r="DS145" s="78"/>
      <c r="DT145" s="78"/>
      <c r="DU145" s="78"/>
      <c r="DV145" s="78"/>
      <c r="DW145" s="78"/>
      <c r="DX145" s="78"/>
      <c r="DY145" s="78"/>
      <c r="DZ145" s="78"/>
      <c r="EA145" s="78"/>
      <c r="EB145" s="78"/>
      <c r="EC145" s="78"/>
      <c r="ED145" s="78"/>
      <c r="EE145" s="78"/>
      <c r="EF145" s="78"/>
      <c r="EG145" s="78"/>
      <c r="EH145" s="78"/>
      <c r="EI145" s="78"/>
      <c r="EJ145" s="78"/>
      <c r="EK145" s="78"/>
      <c r="EL145" s="78"/>
    </row>
    <row r="146" spans="1:142" x14ac:dyDescent="0.2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78"/>
      <c r="AP146" s="78"/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  <c r="CU146" s="78"/>
      <c r="CV146" s="78"/>
      <c r="CW146" s="78"/>
      <c r="CX146" s="78"/>
      <c r="CY146" s="78"/>
      <c r="CZ146" s="78"/>
      <c r="DA146" s="78"/>
      <c r="DB146" s="78"/>
      <c r="DC146" s="78"/>
      <c r="DD146" s="78"/>
      <c r="DE146" s="78"/>
      <c r="DF146" s="78"/>
      <c r="DG146" s="78"/>
      <c r="DH146" s="78"/>
      <c r="DI146" s="78"/>
      <c r="DJ146" s="78"/>
      <c r="DK146" s="78"/>
      <c r="DL146" s="78"/>
      <c r="DM146" s="78"/>
      <c r="DN146" s="78"/>
      <c r="DO146" s="78"/>
      <c r="DP146" s="78"/>
      <c r="DQ146" s="78"/>
      <c r="DR146" s="78"/>
      <c r="DS146" s="78"/>
      <c r="DT146" s="78"/>
      <c r="DU146" s="78"/>
      <c r="DV146" s="78"/>
      <c r="DW146" s="78"/>
      <c r="DX146" s="78"/>
      <c r="DY146" s="78"/>
      <c r="DZ146" s="78"/>
      <c r="EA146" s="78"/>
      <c r="EB146" s="78"/>
      <c r="EC146" s="78"/>
      <c r="ED146" s="78"/>
      <c r="EE146" s="78"/>
      <c r="EF146" s="78"/>
      <c r="EG146" s="78"/>
      <c r="EH146" s="78"/>
      <c r="EI146" s="78"/>
      <c r="EJ146" s="78"/>
      <c r="EK146" s="78"/>
      <c r="EL146" s="78"/>
    </row>
    <row r="147" spans="1:142" x14ac:dyDescent="0.2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78"/>
      <c r="AP147" s="78"/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  <c r="CU147" s="78"/>
      <c r="CV147" s="78"/>
      <c r="CW147" s="78"/>
      <c r="CX147" s="78"/>
      <c r="CY147" s="78"/>
      <c r="CZ147" s="78"/>
      <c r="DA147" s="78"/>
      <c r="DB147" s="78"/>
      <c r="DC147" s="78"/>
      <c r="DD147" s="78"/>
      <c r="DE147" s="78"/>
      <c r="DF147" s="78"/>
      <c r="DG147" s="78"/>
      <c r="DH147" s="78"/>
      <c r="DI147" s="78"/>
      <c r="DJ147" s="78"/>
      <c r="DK147" s="78"/>
      <c r="DL147" s="78"/>
      <c r="DM147" s="78"/>
      <c r="DN147" s="78"/>
      <c r="DO147" s="78"/>
      <c r="DP147" s="78"/>
      <c r="DQ147" s="78"/>
      <c r="DR147" s="78"/>
      <c r="DS147" s="78"/>
      <c r="DT147" s="78"/>
      <c r="DU147" s="78"/>
      <c r="DV147" s="78"/>
      <c r="DW147" s="78"/>
      <c r="DX147" s="78"/>
      <c r="DY147" s="78"/>
      <c r="DZ147" s="78"/>
      <c r="EA147" s="78"/>
      <c r="EB147" s="78"/>
      <c r="EC147" s="78"/>
      <c r="ED147" s="78"/>
      <c r="EE147" s="78"/>
      <c r="EF147" s="78"/>
      <c r="EG147" s="78"/>
      <c r="EH147" s="78"/>
      <c r="EI147" s="78"/>
      <c r="EJ147" s="78"/>
      <c r="EK147" s="78"/>
      <c r="EL147" s="78"/>
    </row>
    <row r="148" spans="1:142" x14ac:dyDescent="0.2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78"/>
      <c r="AP148" s="78"/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  <c r="CU148" s="78"/>
      <c r="CV148" s="78"/>
      <c r="CW148" s="78"/>
      <c r="CX148" s="78"/>
      <c r="CY148" s="78"/>
      <c r="CZ148" s="78"/>
      <c r="DA148" s="78"/>
      <c r="DB148" s="78"/>
      <c r="DC148" s="78"/>
      <c r="DD148" s="78"/>
      <c r="DE148" s="78"/>
      <c r="DF148" s="78"/>
      <c r="DG148" s="78"/>
      <c r="DH148" s="78"/>
      <c r="DI148" s="78"/>
      <c r="DJ148" s="78"/>
      <c r="DK148" s="78"/>
      <c r="DL148" s="78"/>
      <c r="DM148" s="78"/>
      <c r="DN148" s="78"/>
      <c r="DO148" s="78"/>
      <c r="DP148" s="78"/>
      <c r="DQ148" s="78"/>
      <c r="DR148" s="78"/>
      <c r="DS148" s="78"/>
      <c r="DT148" s="78"/>
      <c r="DU148" s="78"/>
      <c r="DV148" s="78"/>
      <c r="DW148" s="78"/>
      <c r="DX148" s="78"/>
      <c r="DY148" s="78"/>
      <c r="DZ148" s="78"/>
      <c r="EA148" s="78"/>
      <c r="EB148" s="78"/>
      <c r="EC148" s="78"/>
      <c r="ED148" s="78"/>
      <c r="EE148" s="78"/>
      <c r="EF148" s="78"/>
      <c r="EG148" s="78"/>
      <c r="EH148" s="78"/>
      <c r="EI148" s="78"/>
      <c r="EJ148" s="78"/>
      <c r="EK148" s="78"/>
      <c r="EL148" s="78"/>
    </row>
    <row r="149" spans="1:142" x14ac:dyDescent="0.2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78"/>
      <c r="AP149" s="78"/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  <c r="CU149" s="78"/>
      <c r="CV149" s="78"/>
      <c r="CW149" s="78"/>
      <c r="CX149" s="78"/>
      <c r="CY149" s="78"/>
      <c r="CZ149" s="78"/>
      <c r="DA149" s="78"/>
      <c r="DB149" s="78"/>
      <c r="DC149" s="78"/>
      <c r="DD149" s="78"/>
      <c r="DE149" s="78"/>
      <c r="DF149" s="78"/>
      <c r="DG149" s="78"/>
      <c r="DH149" s="78"/>
      <c r="DI149" s="78"/>
      <c r="DJ149" s="78"/>
      <c r="DK149" s="78"/>
      <c r="DL149" s="78"/>
      <c r="DM149" s="78"/>
      <c r="DN149" s="78"/>
      <c r="DO149" s="78"/>
      <c r="DP149" s="78"/>
      <c r="DQ149" s="78"/>
      <c r="DR149" s="78"/>
      <c r="DS149" s="78"/>
      <c r="DT149" s="78"/>
      <c r="DU149" s="78"/>
      <c r="DV149" s="78"/>
      <c r="DW149" s="78"/>
      <c r="DX149" s="78"/>
      <c r="DY149" s="78"/>
      <c r="DZ149" s="78"/>
      <c r="EA149" s="78"/>
      <c r="EB149" s="78"/>
      <c r="EC149" s="78"/>
      <c r="ED149" s="78"/>
      <c r="EE149" s="78"/>
      <c r="EF149" s="78"/>
      <c r="EG149" s="78"/>
      <c r="EH149" s="78"/>
      <c r="EI149" s="78"/>
      <c r="EJ149" s="78"/>
      <c r="EK149" s="78"/>
      <c r="EL149" s="78"/>
    </row>
    <row r="150" spans="1:142" x14ac:dyDescent="0.2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  <c r="CU150" s="78"/>
      <c r="CV150" s="78"/>
      <c r="CW150" s="78"/>
      <c r="CX150" s="78"/>
      <c r="CY150" s="78"/>
      <c r="CZ150" s="78"/>
      <c r="DA150" s="78"/>
      <c r="DB150" s="78"/>
      <c r="DC150" s="78"/>
      <c r="DD150" s="78"/>
      <c r="DE150" s="78"/>
      <c r="DF150" s="78"/>
      <c r="DG150" s="78"/>
      <c r="DH150" s="78"/>
      <c r="DI150" s="78"/>
      <c r="DJ150" s="78"/>
      <c r="DK150" s="78"/>
      <c r="DL150" s="78"/>
      <c r="DM150" s="78"/>
      <c r="DN150" s="78"/>
      <c r="DO150" s="78"/>
      <c r="DP150" s="78"/>
      <c r="DQ150" s="78"/>
      <c r="DR150" s="78"/>
      <c r="DS150" s="78"/>
      <c r="DT150" s="78"/>
      <c r="DU150" s="78"/>
      <c r="DV150" s="78"/>
      <c r="DW150" s="78"/>
      <c r="DX150" s="78"/>
      <c r="DY150" s="78"/>
      <c r="DZ150" s="78"/>
      <c r="EA150" s="78"/>
      <c r="EB150" s="78"/>
      <c r="EC150" s="78"/>
      <c r="ED150" s="78"/>
      <c r="EE150" s="78"/>
      <c r="EF150" s="78"/>
      <c r="EG150" s="78"/>
      <c r="EH150" s="78"/>
      <c r="EI150" s="78"/>
      <c r="EJ150" s="78"/>
      <c r="EK150" s="78"/>
      <c r="EL150" s="78"/>
    </row>
    <row r="151" spans="1:142" x14ac:dyDescent="0.2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  <c r="CU151" s="78"/>
      <c r="CV151" s="78"/>
      <c r="CW151" s="78"/>
      <c r="CX151" s="78"/>
      <c r="CY151" s="78"/>
      <c r="CZ151" s="78"/>
      <c r="DA151" s="78"/>
      <c r="DB151" s="78"/>
      <c r="DC151" s="78"/>
      <c r="DD151" s="78"/>
      <c r="DE151" s="78"/>
      <c r="DF151" s="78"/>
      <c r="DG151" s="78"/>
      <c r="DH151" s="78"/>
      <c r="DI151" s="78"/>
      <c r="DJ151" s="78"/>
      <c r="DK151" s="78"/>
      <c r="DL151" s="78"/>
      <c r="DM151" s="78"/>
      <c r="DN151" s="78"/>
      <c r="DO151" s="78"/>
      <c r="DP151" s="78"/>
      <c r="DQ151" s="78"/>
      <c r="DR151" s="78"/>
      <c r="DS151" s="78"/>
      <c r="DT151" s="78"/>
      <c r="DU151" s="78"/>
      <c r="DV151" s="78"/>
      <c r="DW151" s="78"/>
      <c r="DX151" s="78"/>
      <c r="DY151" s="78"/>
      <c r="DZ151" s="78"/>
      <c r="EA151" s="78"/>
      <c r="EB151" s="78"/>
      <c r="EC151" s="78"/>
      <c r="ED151" s="78"/>
      <c r="EE151" s="78"/>
      <c r="EF151" s="78"/>
      <c r="EG151" s="78"/>
      <c r="EH151" s="78"/>
      <c r="EI151" s="78"/>
      <c r="EJ151" s="78"/>
      <c r="EK151" s="78"/>
      <c r="EL151" s="78"/>
    </row>
    <row r="152" spans="1:142" x14ac:dyDescent="0.2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  <c r="CU152" s="78"/>
      <c r="CV152" s="78"/>
      <c r="CW152" s="78"/>
      <c r="CX152" s="78"/>
      <c r="CY152" s="78"/>
      <c r="CZ152" s="78"/>
      <c r="DA152" s="78"/>
      <c r="DB152" s="78"/>
      <c r="DC152" s="78"/>
      <c r="DD152" s="78"/>
      <c r="DE152" s="78"/>
      <c r="DF152" s="78"/>
      <c r="DG152" s="78"/>
      <c r="DH152" s="78"/>
      <c r="DI152" s="78"/>
      <c r="DJ152" s="78"/>
      <c r="DK152" s="78"/>
      <c r="DL152" s="78"/>
      <c r="DM152" s="78"/>
      <c r="DN152" s="78"/>
      <c r="DO152" s="78"/>
      <c r="DP152" s="78"/>
      <c r="DQ152" s="78"/>
      <c r="DR152" s="78"/>
      <c r="DS152" s="78"/>
      <c r="DT152" s="78"/>
      <c r="DU152" s="78"/>
      <c r="DV152" s="78"/>
      <c r="DW152" s="78"/>
      <c r="DX152" s="78"/>
      <c r="DY152" s="78"/>
      <c r="DZ152" s="78"/>
      <c r="EA152" s="78"/>
      <c r="EB152" s="78"/>
      <c r="EC152" s="78"/>
      <c r="ED152" s="78"/>
      <c r="EE152" s="78"/>
      <c r="EF152" s="78"/>
      <c r="EG152" s="78"/>
      <c r="EH152" s="78"/>
      <c r="EI152" s="78"/>
      <c r="EJ152" s="78"/>
      <c r="EK152" s="78"/>
      <c r="EL152" s="78"/>
    </row>
    <row r="153" spans="1:142" x14ac:dyDescent="0.2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  <c r="CU153" s="78"/>
      <c r="CV153" s="78"/>
      <c r="CW153" s="78"/>
      <c r="CX153" s="78"/>
      <c r="CY153" s="78"/>
      <c r="CZ153" s="78"/>
      <c r="DA153" s="78"/>
      <c r="DB153" s="78"/>
      <c r="DC153" s="78"/>
      <c r="DD153" s="78"/>
      <c r="DE153" s="78"/>
      <c r="DF153" s="78"/>
      <c r="DG153" s="78"/>
      <c r="DH153" s="78"/>
      <c r="DI153" s="78"/>
      <c r="DJ153" s="78"/>
      <c r="DK153" s="78"/>
      <c r="DL153" s="78"/>
      <c r="DM153" s="78"/>
      <c r="DN153" s="78"/>
      <c r="DO153" s="78"/>
      <c r="DP153" s="78"/>
      <c r="DQ153" s="78"/>
      <c r="DR153" s="78"/>
      <c r="DS153" s="78"/>
      <c r="DT153" s="78"/>
      <c r="DU153" s="78"/>
      <c r="DV153" s="78"/>
      <c r="DW153" s="78"/>
      <c r="DX153" s="78"/>
      <c r="DY153" s="78"/>
      <c r="DZ153" s="78"/>
      <c r="EA153" s="78"/>
      <c r="EB153" s="78"/>
      <c r="EC153" s="78"/>
      <c r="ED153" s="78"/>
      <c r="EE153" s="78"/>
      <c r="EF153" s="78"/>
      <c r="EG153" s="78"/>
      <c r="EH153" s="78"/>
      <c r="EI153" s="78"/>
      <c r="EJ153" s="78"/>
      <c r="EK153" s="78"/>
      <c r="EL153" s="78"/>
    </row>
    <row r="154" spans="1:142" x14ac:dyDescent="0.2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78"/>
      <c r="AP154" s="78"/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  <c r="CU154" s="78"/>
      <c r="CV154" s="78"/>
      <c r="CW154" s="78"/>
      <c r="CX154" s="78"/>
      <c r="CY154" s="78"/>
      <c r="CZ154" s="78"/>
      <c r="DA154" s="78"/>
      <c r="DB154" s="78"/>
      <c r="DC154" s="78"/>
      <c r="DD154" s="78"/>
      <c r="DE154" s="78"/>
      <c r="DF154" s="78"/>
      <c r="DG154" s="78"/>
      <c r="DH154" s="78"/>
      <c r="DI154" s="78"/>
      <c r="DJ154" s="78"/>
      <c r="DK154" s="78"/>
      <c r="DL154" s="78"/>
      <c r="DM154" s="78"/>
      <c r="DN154" s="78"/>
      <c r="DO154" s="78"/>
      <c r="DP154" s="78"/>
      <c r="DQ154" s="78"/>
      <c r="DR154" s="78"/>
      <c r="DS154" s="78"/>
      <c r="DT154" s="78"/>
      <c r="DU154" s="78"/>
      <c r="DV154" s="78"/>
      <c r="DW154" s="78"/>
      <c r="DX154" s="78"/>
      <c r="DY154" s="78"/>
      <c r="DZ154" s="78"/>
      <c r="EA154" s="78"/>
      <c r="EB154" s="78"/>
      <c r="EC154" s="78"/>
      <c r="ED154" s="78"/>
      <c r="EE154" s="78"/>
      <c r="EF154" s="78"/>
      <c r="EG154" s="78"/>
      <c r="EH154" s="78"/>
      <c r="EI154" s="78"/>
      <c r="EJ154" s="78"/>
      <c r="EK154" s="78"/>
      <c r="EL154" s="78"/>
    </row>
    <row r="155" spans="1:142" x14ac:dyDescent="0.2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78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  <c r="DB155" s="78"/>
      <c r="DC155" s="78"/>
      <c r="DD155" s="78"/>
      <c r="DE155" s="78"/>
      <c r="DF155" s="78"/>
      <c r="DG155" s="78"/>
      <c r="DH155" s="78"/>
      <c r="DI155" s="78"/>
      <c r="DJ155" s="78"/>
      <c r="DK155" s="78"/>
      <c r="DL155" s="78"/>
      <c r="DM155" s="78"/>
      <c r="DN155" s="78"/>
      <c r="DO155" s="78"/>
      <c r="DP155" s="78"/>
      <c r="DQ155" s="78"/>
      <c r="DR155" s="78"/>
      <c r="DS155" s="78"/>
      <c r="DT155" s="78"/>
      <c r="DU155" s="78"/>
      <c r="DV155" s="78"/>
      <c r="DW155" s="78"/>
      <c r="DX155" s="78"/>
      <c r="DY155" s="78"/>
      <c r="DZ155" s="78"/>
      <c r="EA155" s="78"/>
      <c r="EB155" s="78"/>
      <c r="EC155" s="78"/>
      <c r="ED155" s="78"/>
      <c r="EE155" s="78"/>
      <c r="EF155" s="78"/>
      <c r="EG155" s="78"/>
      <c r="EH155" s="78"/>
      <c r="EI155" s="78"/>
      <c r="EJ155" s="78"/>
      <c r="EK155" s="78"/>
      <c r="EL155" s="78"/>
    </row>
    <row r="156" spans="1:142" x14ac:dyDescent="0.2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8"/>
      <c r="AJ156" s="78"/>
      <c r="AK156" s="78"/>
      <c r="AL156" s="78"/>
      <c r="AM156" s="78"/>
      <c r="AN156" s="78"/>
      <c r="AO156" s="78"/>
      <c r="AP156" s="78"/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  <c r="CU156" s="78"/>
      <c r="CV156" s="78"/>
      <c r="CW156" s="78"/>
      <c r="CX156" s="78"/>
      <c r="CY156" s="78"/>
      <c r="CZ156" s="78"/>
      <c r="DA156" s="78"/>
      <c r="DB156" s="78"/>
      <c r="DC156" s="78"/>
      <c r="DD156" s="78"/>
      <c r="DE156" s="78"/>
      <c r="DF156" s="78"/>
      <c r="DG156" s="78"/>
      <c r="DH156" s="78"/>
      <c r="DI156" s="78"/>
      <c r="DJ156" s="78"/>
      <c r="DK156" s="78"/>
      <c r="DL156" s="78"/>
      <c r="DM156" s="78"/>
      <c r="DN156" s="78"/>
      <c r="DO156" s="78"/>
      <c r="DP156" s="78"/>
      <c r="DQ156" s="78"/>
      <c r="DR156" s="78"/>
      <c r="DS156" s="78"/>
      <c r="DT156" s="78"/>
      <c r="DU156" s="78"/>
      <c r="DV156" s="78"/>
      <c r="DW156" s="78"/>
      <c r="DX156" s="78"/>
      <c r="DY156" s="78"/>
      <c r="DZ156" s="78"/>
      <c r="EA156" s="78"/>
      <c r="EB156" s="78"/>
      <c r="EC156" s="78"/>
      <c r="ED156" s="78"/>
      <c r="EE156" s="78"/>
      <c r="EF156" s="78"/>
      <c r="EG156" s="78"/>
      <c r="EH156" s="78"/>
      <c r="EI156" s="78"/>
      <c r="EJ156" s="78"/>
      <c r="EK156" s="78"/>
      <c r="EL156" s="78"/>
    </row>
    <row r="157" spans="1:142" x14ac:dyDescent="0.2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8"/>
      <c r="AJ157" s="78"/>
      <c r="AK157" s="78"/>
      <c r="AL157" s="78"/>
      <c r="AM157" s="78"/>
      <c r="AN157" s="78"/>
      <c r="AO157" s="78"/>
      <c r="AP157" s="78"/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  <c r="CU157" s="78"/>
      <c r="CV157" s="78"/>
      <c r="CW157" s="78"/>
      <c r="CX157" s="78"/>
      <c r="CY157" s="78"/>
      <c r="CZ157" s="78"/>
      <c r="DA157" s="78"/>
      <c r="DB157" s="78"/>
      <c r="DC157" s="78"/>
      <c r="DD157" s="78"/>
      <c r="DE157" s="78"/>
      <c r="DF157" s="78"/>
      <c r="DG157" s="78"/>
      <c r="DH157" s="78"/>
      <c r="DI157" s="78"/>
      <c r="DJ157" s="78"/>
      <c r="DK157" s="78"/>
      <c r="DL157" s="78"/>
      <c r="DM157" s="78"/>
      <c r="DN157" s="78"/>
      <c r="DO157" s="78"/>
      <c r="DP157" s="78"/>
      <c r="DQ157" s="78"/>
      <c r="DR157" s="78"/>
      <c r="DS157" s="78"/>
      <c r="DT157" s="78"/>
      <c r="DU157" s="78"/>
      <c r="DV157" s="78"/>
      <c r="DW157" s="78"/>
      <c r="DX157" s="78"/>
      <c r="DY157" s="78"/>
      <c r="DZ157" s="78"/>
      <c r="EA157" s="78"/>
      <c r="EB157" s="78"/>
      <c r="EC157" s="78"/>
      <c r="ED157" s="78"/>
      <c r="EE157" s="78"/>
      <c r="EF157" s="78"/>
      <c r="EG157" s="78"/>
      <c r="EH157" s="78"/>
      <c r="EI157" s="78"/>
      <c r="EJ157" s="78"/>
      <c r="EK157" s="78"/>
      <c r="EL157" s="78"/>
    </row>
    <row r="158" spans="1:142" x14ac:dyDescent="0.2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78"/>
      <c r="AF158" s="78"/>
      <c r="AG158" s="78"/>
      <c r="AH158" s="78"/>
      <c r="AI158" s="78"/>
      <c r="AJ158" s="78"/>
      <c r="AK158" s="78"/>
      <c r="AL158" s="78"/>
      <c r="AM158" s="78"/>
      <c r="AN158" s="78"/>
      <c r="AO158" s="78"/>
      <c r="AP158" s="78"/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  <c r="CU158" s="78"/>
      <c r="CV158" s="78"/>
      <c r="CW158" s="78"/>
      <c r="CX158" s="78"/>
      <c r="CY158" s="78"/>
      <c r="CZ158" s="78"/>
      <c r="DA158" s="78"/>
      <c r="DB158" s="78"/>
      <c r="DC158" s="78"/>
      <c r="DD158" s="78"/>
      <c r="DE158" s="78"/>
      <c r="DF158" s="78"/>
      <c r="DG158" s="78"/>
      <c r="DH158" s="78"/>
      <c r="DI158" s="78"/>
      <c r="DJ158" s="78"/>
      <c r="DK158" s="78"/>
      <c r="DL158" s="78"/>
      <c r="DM158" s="78"/>
      <c r="DN158" s="78"/>
      <c r="DO158" s="78"/>
      <c r="DP158" s="78"/>
      <c r="DQ158" s="78"/>
      <c r="DR158" s="78"/>
      <c r="DS158" s="78"/>
      <c r="DT158" s="78"/>
      <c r="DU158" s="78"/>
      <c r="DV158" s="78"/>
      <c r="DW158" s="78"/>
      <c r="DX158" s="78"/>
      <c r="DY158" s="78"/>
      <c r="DZ158" s="78"/>
      <c r="EA158" s="78"/>
      <c r="EB158" s="78"/>
      <c r="EC158" s="78"/>
      <c r="ED158" s="78"/>
      <c r="EE158" s="78"/>
      <c r="EF158" s="78"/>
      <c r="EG158" s="78"/>
      <c r="EH158" s="78"/>
      <c r="EI158" s="78"/>
      <c r="EJ158" s="78"/>
      <c r="EK158" s="78"/>
      <c r="EL158" s="78"/>
    </row>
    <row r="159" spans="1:142" x14ac:dyDescent="0.2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78"/>
      <c r="AF159" s="78"/>
      <c r="AG159" s="78"/>
      <c r="AH159" s="78"/>
      <c r="AI159" s="78"/>
      <c r="AJ159" s="78"/>
      <c r="AK159" s="78"/>
      <c r="AL159" s="78"/>
      <c r="AM159" s="78"/>
      <c r="AN159" s="78"/>
      <c r="AO159" s="78"/>
      <c r="AP159" s="78"/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  <c r="CU159" s="78"/>
      <c r="CV159" s="78"/>
      <c r="CW159" s="78"/>
      <c r="CX159" s="78"/>
      <c r="CY159" s="78"/>
      <c r="CZ159" s="78"/>
      <c r="DA159" s="78"/>
      <c r="DB159" s="78"/>
      <c r="DC159" s="78"/>
      <c r="DD159" s="78"/>
      <c r="DE159" s="78"/>
      <c r="DF159" s="78"/>
      <c r="DG159" s="78"/>
      <c r="DH159" s="78"/>
      <c r="DI159" s="78"/>
      <c r="DJ159" s="78"/>
      <c r="DK159" s="78"/>
      <c r="DL159" s="78"/>
      <c r="DM159" s="78"/>
      <c r="DN159" s="78"/>
      <c r="DO159" s="78"/>
      <c r="DP159" s="78"/>
      <c r="DQ159" s="78"/>
      <c r="DR159" s="78"/>
      <c r="DS159" s="78"/>
      <c r="DT159" s="78"/>
      <c r="DU159" s="78"/>
      <c r="DV159" s="78"/>
      <c r="DW159" s="78"/>
      <c r="DX159" s="78"/>
      <c r="DY159" s="78"/>
      <c r="DZ159" s="78"/>
      <c r="EA159" s="78"/>
      <c r="EB159" s="78"/>
      <c r="EC159" s="78"/>
      <c r="ED159" s="78"/>
      <c r="EE159" s="78"/>
      <c r="EF159" s="78"/>
      <c r="EG159" s="78"/>
      <c r="EH159" s="78"/>
      <c r="EI159" s="78"/>
      <c r="EJ159" s="78"/>
      <c r="EK159" s="78"/>
      <c r="EL159" s="78"/>
    </row>
    <row r="160" spans="1:142" x14ac:dyDescent="0.2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78"/>
      <c r="AP160" s="78"/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  <c r="CU160" s="78"/>
      <c r="CV160" s="78"/>
      <c r="CW160" s="78"/>
      <c r="CX160" s="78"/>
      <c r="CY160" s="78"/>
      <c r="CZ160" s="78"/>
      <c r="DA160" s="78"/>
      <c r="DB160" s="78"/>
      <c r="DC160" s="78"/>
      <c r="DD160" s="78"/>
      <c r="DE160" s="78"/>
      <c r="DF160" s="78"/>
      <c r="DG160" s="78"/>
      <c r="DH160" s="78"/>
      <c r="DI160" s="78"/>
      <c r="DJ160" s="78"/>
      <c r="DK160" s="78"/>
      <c r="DL160" s="78"/>
      <c r="DM160" s="78"/>
      <c r="DN160" s="78"/>
      <c r="DO160" s="78"/>
      <c r="DP160" s="78"/>
      <c r="DQ160" s="78"/>
      <c r="DR160" s="78"/>
      <c r="DS160" s="78"/>
      <c r="DT160" s="78"/>
      <c r="DU160" s="78"/>
      <c r="DV160" s="78"/>
      <c r="DW160" s="78"/>
      <c r="DX160" s="78"/>
      <c r="DY160" s="78"/>
      <c r="DZ160" s="78"/>
      <c r="EA160" s="78"/>
      <c r="EB160" s="78"/>
      <c r="EC160" s="78"/>
      <c r="ED160" s="78"/>
      <c r="EE160" s="78"/>
      <c r="EF160" s="78"/>
      <c r="EG160" s="78"/>
      <c r="EH160" s="78"/>
      <c r="EI160" s="78"/>
      <c r="EJ160" s="78"/>
      <c r="EK160" s="78"/>
      <c r="EL160" s="78"/>
    </row>
    <row r="161" spans="1:142" x14ac:dyDescent="0.2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78"/>
      <c r="AP161" s="78"/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  <c r="CU161" s="78"/>
      <c r="CV161" s="78"/>
      <c r="CW161" s="78"/>
      <c r="CX161" s="78"/>
      <c r="CY161" s="78"/>
      <c r="CZ161" s="78"/>
      <c r="DA161" s="78"/>
      <c r="DB161" s="78"/>
      <c r="DC161" s="78"/>
      <c r="DD161" s="78"/>
      <c r="DE161" s="78"/>
      <c r="DF161" s="78"/>
      <c r="DG161" s="78"/>
      <c r="DH161" s="78"/>
      <c r="DI161" s="78"/>
      <c r="DJ161" s="78"/>
      <c r="DK161" s="78"/>
      <c r="DL161" s="78"/>
      <c r="DM161" s="78"/>
      <c r="DN161" s="78"/>
      <c r="DO161" s="78"/>
      <c r="DP161" s="78"/>
      <c r="DQ161" s="78"/>
      <c r="DR161" s="78"/>
      <c r="DS161" s="78"/>
      <c r="DT161" s="78"/>
      <c r="DU161" s="78"/>
      <c r="DV161" s="78"/>
      <c r="DW161" s="78"/>
      <c r="DX161" s="78"/>
      <c r="DY161" s="78"/>
      <c r="DZ161" s="78"/>
      <c r="EA161" s="78"/>
      <c r="EB161" s="78"/>
      <c r="EC161" s="78"/>
      <c r="ED161" s="78"/>
      <c r="EE161" s="78"/>
      <c r="EF161" s="78"/>
      <c r="EG161" s="78"/>
      <c r="EH161" s="78"/>
      <c r="EI161" s="78"/>
      <c r="EJ161" s="78"/>
      <c r="EK161" s="78"/>
      <c r="EL161" s="78"/>
    </row>
    <row r="162" spans="1:142" x14ac:dyDescent="0.2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8"/>
      <c r="CY162" s="78"/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8"/>
      <c r="DT162" s="78"/>
      <c r="DU162" s="78"/>
      <c r="DV162" s="78"/>
      <c r="DW162" s="78"/>
      <c r="DX162" s="78"/>
      <c r="DY162" s="78"/>
      <c r="DZ162" s="78"/>
      <c r="EA162" s="78"/>
      <c r="EB162" s="78"/>
      <c r="EC162" s="78"/>
      <c r="ED162" s="78"/>
      <c r="EE162" s="78"/>
      <c r="EF162" s="78"/>
      <c r="EG162" s="78"/>
      <c r="EH162" s="78"/>
      <c r="EI162" s="78"/>
      <c r="EJ162" s="78"/>
      <c r="EK162" s="78"/>
      <c r="EL162" s="78"/>
    </row>
    <row r="163" spans="1:142" x14ac:dyDescent="0.2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78"/>
      <c r="AP163" s="78"/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  <c r="CU163" s="78"/>
      <c r="CV163" s="78"/>
      <c r="CW163" s="78"/>
      <c r="CX163" s="78"/>
      <c r="CY163" s="78"/>
      <c r="CZ163" s="78"/>
      <c r="DA163" s="78"/>
      <c r="DB163" s="78"/>
      <c r="DC163" s="78"/>
      <c r="DD163" s="78"/>
      <c r="DE163" s="78"/>
      <c r="DF163" s="78"/>
      <c r="DG163" s="78"/>
      <c r="DH163" s="78"/>
      <c r="DI163" s="78"/>
      <c r="DJ163" s="78"/>
      <c r="DK163" s="78"/>
      <c r="DL163" s="78"/>
      <c r="DM163" s="78"/>
      <c r="DN163" s="78"/>
      <c r="DO163" s="78"/>
      <c r="DP163" s="78"/>
      <c r="DQ163" s="78"/>
      <c r="DR163" s="78"/>
      <c r="DS163" s="78"/>
      <c r="DT163" s="78"/>
      <c r="DU163" s="78"/>
      <c r="DV163" s="78"/>
      <c r="DW163" s="78"/>
      <c r="DX163" s="78"/>
      <c r="DY163" s="78"/>
      <c r="DZ163" s="78"/>
      <c r="EA163" s="78"/>
      <c r="EB163" s="78"/>
      <c r="EC163" s="78"/>
      <c r="ED163" s="78"/>
      <c r="EE163" s="78"/>
      <c r="EF163" s="78"/>
      <c r="EG163" s="78"/>
      <c r="EH163" s="78"/>
      <c r="EI163" s="78"/>
      <c r="EJ163" s="78"/>
      <c r="EK163" s="78"/>
      <c r="EL163" s="78"/>
    </row>
    <row r="164" spans="1:142" x14ac:dyDescent="0.2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78"/>
      <c r="AP164" s="78"/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  <c r="CU164" s="78"/>
      <c r="CV164" s="78"/>
      <c r="CW164" s="78"/>
      <c r="CX164" s="78"/>
      <c r="CY164" s="78"/>
      <c r="CZ164" s="78"/>
      <c r="DA164" s="78"/>
      <c r="DB164" s="78"/>
      <c r="DC164" s="78"/>
      <c r="DD164" s="78"/>
      <c r="DE164" s="78"/>
      <c r="DF164" s="78"/>
      <c r="DG164" s="78"/>
      <c r="DH164" s="78"/>
      <c r="DI164" s="78"/>
      <c r="DJ164" s="78"/>
      <c r="DK164" s="78"/>
      <c r="DL164" s="78"/>
      <c r="DM164" s="78"/>
      <c r="DN164" s="78"/>
      <c r="DO164" s="78"/>
      <c r="DP164" s="78"/>
      <c r="DQ164" s="78"/>
      <c r="DR164" s="78"/>
      <c r="DS164" s="78"/>
      <c r="DT164" s="78"/>
      <c r="DU164" s="78"/>
      <c r="DV164" s="78"/>
      <c r="DW164" s="78"/>
      <c r="DX164" s="78"/>
      <c r="DY164" s="78"/>
      <c r="DZ164" s="78"/>
      <c r="EA164" s="78"/>
      <c r="EB164" s="78"/>
      <c r="EC164" s="78"/>
      <c r="ED164" s="78"/>
      <c r="EE164" s="78"/>
      <c r="EF164" s="78"/>
      <c r="EG164" s="78"/>
      <c r="EH164" s="78"/>
      <c r="EI164" s="78"/>
      <c r="EJ164" s="78"/>
      <c r="EK164" s="78"/>
      <c r="EL164" s="78"/>
    </row>
    <row r="165" spans="1:142" x14ac:dyDescent="0.2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78"/>
      <c r="AP165" s="78"/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  <c r="CU165" s="78"/>
      <c r="CV165" s="78"/>
      <c r="CW165" s="78"/>
      <c r="CX165" s="78"/>
      <c r="CY165" s="78"/>
      <c r="CZ165" s="78"/>
      <c r="DA165" s="78"/>
      <c r="DB165" s="78"/>
      <c r="DC165" s="78"/>
      <c r="DD165" s="78"/>
      <c r="DE165" s="78"/>
      <c r="DF165" s="78"/>
      <c r="DG165" s="78"/>
      <c r="DH165" s="78"/>
      <c r="DI165" s="78"/>
      <c r="DJ165" s="78"/>
      <c r="DK165" s="78"/>
      <c r="DL165" s="78"/>
      <c r="DM165" s="78"/>
      <c r="DN165" s="78"/>
      <c r="DO165" s="78"/>
      <c r="DP165" s="78"/>
      <c r="DQ165" s="78"/>
      <c r="DR165" s="78"/>
      <c r="DS165" s="78"/>
      <c r="DT165" s="78"/>
      <c r="DU165" s="78"/>
      <c r="DV165" s="78"/>
      <c r="DW165" s="78"/>
      <c r="DX165" s="78"/>
      <c r="DY165" s="78"/>
      <c r="DZ165" s="78"/>
      <c r="EA165" s="78"/>
      <c r="EB165" s="78"/>
      <c r="EC165" s="78"/>
      <c r="ED165" s="78"/>
      <c r="EE165" s="78"/>
      <c r="EF165" s="78"/>
      <c r="EG165" s="78"/>
      <c r="EH165" s="78"/>
      <c r="EI165" s="78"/>
      <c r="EJ165" s="78"/>
      <c r="EK165" s="78"/>
      <c r="EL165" s="78"/>
    </row>
    <row r="166" spans="1:142" x14ac:dyDescent="0.2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78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  <c r="DB166" s="78"/>
      <c r="DC166" s="78"/>
      <c r="DD166" s="78"/>
      <c r="DE166" s="78"/>
      <c r="DF166" s="78"/>
      <c r="DG166" s="78"/>
      <c r="DH166" s="78"/>
      <c r="DI166" s="78"/>
      <c r="DJ166" s="78"/>
      <c r="DK166" s="78"/>
      <c r="DL166" s="78"/>
      <c r="DM166" s="78"/>
      <c r="DN166" s="78"/>
      <c r="DO166" s="78"/>
      <c r="DP166" s="78"/>
      <c r="DQ166" s="78"/>
      <c r="DR166" s="78"/>
      <c r="DS166" s="78"/>
      <c r="DT166" s="78"/>
      <c r="DU166" s="78"/>
      <c r="DV166" s="78"/>
      <c r="DW166" s="78"/>
      <c r="DX166" s="78"/>
      <c r="DY166" s="78"/>
      <c r="DZ166" s="78"/>
      <c r="EA166" s="78"/>
      <c r="EB166" s="78"/>
      <c r="EC166" s="78"/>
      <c r="ED166" s="78"/>
      <c r="EE166" s="78"/>
      <c r="EF166" s="78"/>
      <c r="EG166" s="78"/>
      <c r="EH166" s="78"/>
      <c r="EI166" s="78"/>
      <c r="EJ166" s="78"/>
      <c r="EK166" s="78"/>
      <c r="EL166" s="78"/>
    </row>
    <row r="167" spans="1:142" x14ac:dyDescent="0.2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78"/>
      <c r="AP167" s="78"/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  <c r="CU167" s="78"/>
      <c r="CV167" s="78"/>
      <c r="CW167" s="78"/>
      <c r="CX167" s="78"/>
      <c r="CY167" s="78"/>
      <c r="CZ167" s="78"/>
      <c r="DA167" s="78"/>
      <c r="DB167" s="78"/>
      <c r="DC167" s="78"/>
      <c r="DD167" s="78"/>
      <c r="DE167" s="78"/>
      <c r="DF167" s="78"/>
      <c r="DG167" s="78"/>
      <c r="DH167" s="78"/>
      <c r="DI167" s="78"/>
      <c r="DJ167" s="78"/>
      <c r="DK167" s="78"/>
      <c r="DL167" s="78"/>
      <c r="DM167" s="78"/>
      <c r="DN167" s="78"/>
      <c r="DO167" s="78"/>
      <c r="DP167" s="78"/>
      <c r="DQ167" s="78"/>
      <c r="DR167" s="78"/>
      <c r="DS167" s="78"/>
      <c r="DT167" s="78"/>
      <c r="DU167" s="78"/>
      <c r="DV167" s="78"/>
      <c r="DW167" s="78"/>
      <c r="DX167" s="78"/>
      <c r="DY167" s="78"/>
      <c r="DZ167" s="78"/>
      <c r="EA167" s="78"/>
      <c r="EB167" s="78"/>
      <c r="EC167" s="78"/>
      <c r="ED167" s="78"/>
      <c r="EE167" s="78"/>
      <c r="EF167" s="78"/>
      <c r="EG167" s="78"/>
      <c r="EH167" s="78"/>
      <c r="EI167" s="78"/>
      <c r="EJ167" s="78"/>
      <c r="EK167" s="78"/>
      <c r="EL167" s="78"/>
    </row>
    <row r="168" spans="1:142" x14ac:dyDescent="0.2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78"/>
      <c r="AP168" s="78"/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  <c r="CU168" s="78"/>
      <c r="CV168" s="78"/>
      <c r="CW168" s="78"/>
      <c r="CX168" s="78"/>
      <c r="CY168" s="78"/>
      <c r="CZ168" s="78"/>
      <c r="DA168" s="78"/>
      <c r="DB168" s="78"/>
      <c r="DC168" s="78"/>
      <c r="DD168" s="78"/>
      <c r="DE168" s="78"/>
      <c r="DF168" s="78"/>
      <c r="DG168" s="78"/>
      <c r="DH168" s="78"/>
      <c r="DI168" s="78"/>
      <c r="DJ168" s="78"/>
      <c r="DK168" s="78"/>
      <c r="DL168" s="78"/>
      <c r="DM168" s="78"/>
      <c r="DN168" s="78"/>
      <c r="DO168" s="78"/>
      <c r="DP168" s="78"/>
      <c r="DQ168" s="78"/>
      <c r="DR168" s="78"/>
      <c r="DS168" s="78"/>
      <c r="DT168" s="78"/>
      <c r="DU168" s="78"/>
      <c r="DV168" s="78"/>
      <c r="DW168" s="78"/>
      <c r="DX168" s="78"/>
      <c r="DY168" s="78"/>
      <c r="DZ168" s="78"/>
      <c r="EA168" s="78"/>
      <c r="EB168" s="78"/>
      <c r="EC168" s="78"/>
      <c r="ED168" s="78"/>
      <c r="EE168" s="78"/>
      <c r="EF168" s="78"/>
      <c r="EG168" s="78"/>
      <c r="EH168" s="78"/>
      <c r="EI168" s="78"/>
      <c r="EJ168" s="78"/>
      <c r="EK168" s="78"/>
      <c r="EL168" s="78"/>
    </row>
    <row r="169" spans="1:142" x14ac:dyDescent="0.2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</row>
    <row r="170" spans="1:142" x14ac:dyDescent="0.2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  <c r="CU170" s="78"/>
      <c r="CV170" s="78"/>
      <c r="CW170" s="78"/>
      <c r="CX170" s="78"/>
      <c r="CY170" s="78"/>
      <c r="CZ170" s="78"/>
      <c r="DA170" s="78"/>
      <c r="DB170" s="78"/>
      <c r="DC170" s="78"/>
      <c r="DD170" s="78"/>
      <c r="DE170" s="78"/>
      <c r="DF170" s="78"/>
      <c r="DG170" s="78"/>
      <c r="DH170" s="78"/>
      <c r="DI170" s="78"/>
      <c r="DJ170" s="78"/>
      <c r="DK170" s="78"/>
      <c r="DL170" s="78"/>
      <c r="DM170" s="78"/>
      <c r="DN170" s="78"/>
      <c r="DO170" s="78"/>
      <c r="DP170" s="78"/>
      <c r="DQ170" s="78"/>
      <c r="DR170" s="78"/>
      <c r="DS170" s="78"/>
      <c r="DT170" s="78"/>
      <c r="DU170" s="78"/>
      <c r="DV170" s="78"/>
      <c r="DW170" s="78"/>
      <c r="DX170" s="78"/>
      <c r="DY170" s="78"/>
      <c r="DZ170" s="78"/>
      <c r="EA170" s="78"/>
      <c r="EB170" s="78"/>
      <c r="EC170" s="78"/>
      <c r="ED170" s="78"/>
      <c r="EE170" s="78"/>
      <c r="EF170" s="78"/>
      <c r="EG170" s="78"/>
      <c r="EH170" s="78"/>
      <c r="EI170" s="78"/>
      <c r="EJ170" s="78"/>
      <c r="EK170" s="78"/>
      <c r="EL170" s="78"/>
    </row>
    <row r="171" spans="1:142" x14ac:dyDescent="0.2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  <c r="CU171" s="78"/>
      <c r="CV171" s="78"/>
      <c r="CW171" s="78"/>
      <c r="CX171" s="78"/>
      <c r="CY171" s="78"/>
      <c r="CZ171" s="78"/>
      <c r="DA171" s="78"/>
      <c r="DB171" s="78"/>
      <c r="DC171" s="78"/>
      <c r="DD171" s="78"/>
      <c r="DE171" s="78"/>
      <c r="DF171" s="78"/>
      <c r="DG171" s="78"/>
      <c r="DH171" s="78"/>
      <c r="DI171" s="78"/>
      <c r="DJ171" s="78"/>
      <c r="DK171" s="78"/>
      <c r="DL171" s="78"/>
      <c r="DM171" s="78"/>
      <c r="DN171" s="78"/>
      <c r="DO171" s="78"/>
      <c r="DP171" s="78"/>
      <c r="DQ171" s="78"/>
      <c r="DR171" s="78"/>
      <c r="DS171" s="78"/>
      <c r="DT171" s="78"/>
      <c r="DU171" s="78"/>
      <c r="DV171" s="78"/>
      <c r="DW171" s="78"/>
      <c r="DX171" s="78"/>
      <c r="DY171" s="78"/>
      <c r="DZ171" s="78"/>
      <c r="EA171" s="78"/>
      <c r="EB171" s="78"/>
      <c r="EC171" s="78"/>
      <c r="ED171" s="78"/>
      <c r="EE171" s="78"/>
      <c r="EF171" s="78"/>
      <c r="EG171" s="78"/>
      <c r="EH171" s="78"/>
      <c r="EI171" s="78"/>
      <c r="EJ171" s="78"/>
      <c r="EK171" s="78"/>
      <c r="EL171" s="78"/>
    </row>
    <row r="172" spans="1:142" x14ac:dyDescent="0.2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  <c r="CU172" s="78"/>
      <c r="CV172" s="78"/>
      <c r="CW172" s="78"/>
      <c r="CX172" s="78"/>
      <c r="CY172" s="78"/>
      <c r="CZ172" s="78"/>
      <c r="DA172" s="78"/>
      <c r="DB172" s="78"/>
      <c r="DC172" s="78"/>
      <c r="DD172" s="78"/>
      <c r="DE172" s="78"/>
      <c r="DF172" s="78"/>
      <c r="DG172" s="78"/>
      <c r="DH172" s="78"/>
      <c r="DI172" s="78"/>
      <c r="DJ172" s="78"/>
      <c r="DK172" s="78"/>
      <c r="DL172" s="78"/>
      <c r="DM172" s="78"/>
      <c r="DN172" s="78"/>
      <c r="DO172" s="78"/>
      <c r="DP172" s="78"/>
      <c r="DQ172" s="78"/>
      <c r="DR172" s="78"/>
      <c r="DS172" s="78"/>
      <c r="DT172" s="78"/>
      <c r="DU172" s="78"/>
      <c r="DV172" s="78"/>
      <c r="DW172" s="78"/>
      <c r="DX172" s="78"/>
      <c r="DY172" s="78"/>
      <c r="DZ172" s="78"/>
      <c r="EA172" s="78"/>
      <c r="EB172" s="78"/>
      <c r="EC172" s="78"/>
      <c r="ED172" s="78"/>
      <c r="EE172" s="78"/>
      <c r="EF172" s="78"/>
      <c r="EG172" s="78"/>
      <c r="EH172" s="78"/>
      <c r="EI172" s="78"/>
      <c r="EJ172" s="78"/>
      <c r="EK172" s="78"/>
      <c r="EL172" s="78"/>
    </row>
    <row r="173" spans="1:142" x14ac:dyDescent="0.2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  <c r="CU173" s="78"/>
      <c r="CV173" s="78"/>
      <c r="CW173" s="78"/>
      <c r="CX173" s="78"/>
      <c r="CY173" s="78"/>
      <c r="CZ173" s="78"/>
      <c r="DA173" s="78"/>
      <c r="DB173" s="78"/>
      <c r="DC173" s="78"/>
      <c r="DD173" s="78"/>
      <c r="DE173" s="78"/>
      <c r="DF173" s="78"/>
      <c r="DG173" s="78"/>
      <c r="DH173" s="78"/>
      <c r="DI173" s="78"/>
      <c r="DJ173" s="78"/>
      <c r="DK173" s="78"/>
      <c r="DL173" s="78"/>
      <c r="DM173" s="78"/>
      <c r="DN173" s="78"/>
      <c r="DO173" s="78"/>
      <c r="DP173" s="78"/>
      <c r="DQ173" s="78"/>
      <c r="DR173" s="78"/>
      <c r="DS173" s="78"/>
      <c r="DT173" s="78"/>
      <c r="DU173" s="78"/>
      <c r="DV173" s="78"/>
      <c r="DW173" s="78"/>
      <c r="DX173" s="78"/>
      <c r="DY173" s="78"/>
      <c r="DZ173" s="78"/>
      <c r="EA173" s="78"/>
      <c r="EB173" s="78"/>
      <c r="EC173" s="78"/>
      <c r="ED173" s="78"/>
      <c r="EE173" s="78"/>
      <c r="EF173" s="78"/>
      <c r="EG173" s="78"/>
      <c r="EH173" s="78"/>
      <c r="EI173" s="78"/>
      <c r="EJ173" s="78"/>
      <c r="EK173" s="78"/>
      <c r="EL173" s="78"/>
    </row>
    <row r="174" spans="1:142" x14ac:dyDescent="0.2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  <c r="CU174" s="78"/>
      <c r="CV174" s="78"/>
      <c r="CW174" s="78"/>
      <c r="CX174" s="78"/>
      <c r="CY174" s="78"/>
      <c r="CZ174" s="78"/>
      <c r="DA174" s="78"/>
      <c r="DB174" s="78"/>
      <c r="DC174" s="78"/>
      <c r="DD174" s="78"/>
      <c r="DE174" s="78"/>
      <c r="DF174" s="78"/>
      <c r="DG174" s="78"/>
      <c r="DH174" s="78"/>
      <c r="DI174" s="78"/>
      <c r="DJ174" s="78"/>
      <c r="DK174" s="78"/>
      <c r="DL174" s="78"/>
      <c r="DM174" s="78"/>
      <c r="DN174" s="78"/>
      <c r="DO174" s="78"/>
      <c r="DP174" s="78"/>
      <c r="DQ174" s="78"/>
      <c r="DR174" s="78"/>
      <c r="DS174" s="78"/>
      <c r="DT174" s="78"/>
      <c r="DU174" s="78"/>
      <c r="DV174" s="78"/>
      <c r="DW174" s="78"/>
      <c r="DX174" s="78"/>
      <c r="DY174" s="78"/>
      <c r="DZ174" s="78"/>
      <c r="EA174" s="78"/>
      <c r="EB174" s="78"/>
      <c r="EC174" s="78"/>
      <c r="ED174" s="78"/>
      <c r="EE174" s="78"/>
      <c r="EF174" s="78"/>
      <c r="EG174" s="78"/>
      <c r="EH174" s="78"/>
      <c r="EI174" s="78"/>
      <c r="EJ174" s="78"/>
      <c r="EK174" s="78"/>
      <c r="EL174" s="78"/>
    </row>
    <row r="175" spans="1:142" x14ac:dyDescent="0.2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  <c r="CU175" s="78"/>
      <c r="CV175" s="78"/>
      <c r="CW175" s="78"/>
      <c r="CX175" s="78"/>
      <c r="CY175" s="78"/>
      <c r="CZ175" s="78"/>
      <c r="DA175" s="78"/>
      <c r="DB175" s="78"/>
      <c r="DC175" s="78"/>
      <c r="DD175" s="78"/>
      <c r="DE175" s="78"/>
      <c r="DF175" s="78"/>
      <c r="DG175" s="78"/>
      <c r="DH175" s="78"/>
      <c r="DI175" s="78"/>
      <c r="DJ175" s="78"/>
      <c r="DK175" s="78"/>
      <c r="DL175" s="78"/>
      <c r="DM175" s="78"/>
      <c r="DN175" s="78"/>
      <c r="DO175" s="78"/>
      <c r="DP175" s="78"/>
      <c r="DQ175" s="78"/>
      <c r="DR175" s="78"/>
      <c r="DS175" s="78"/>
      <c r="DT175" s="78"/>
      <c r="DU175" s="78"/>
      <c r="DV175" s="78"/>
      <c r="DW175" s="78"/>
      <c r="DX175" s="78"/>
      <c r="DY175" s="78"/>
      <c r="DZ175" s="78"/>
      <c r="EA175" s="78"/>
      <c r="EB175" s="78"/>
      <c r="EC175" s="78"/>
      <c r="ED175" s="78"/>
      <c r="EE175" s="78"/>
      <c r="EF175" s="78"/>
      <c r="EG175" s="78"/>
      <c r="EH175" s="78"/>
      <c r="EI175" s="78"/>
      <c r="EJ175" s="78"/>
      <c r="EK175" s="78"/>
      <c r="EL175" s="78"/>
    </row>
    <row r="176" spans="1:142" x14ac:dyDescent="0.2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  <c r="CU176" s="78"/>
      <c r="CV176" s="78"/>
      <c r="CW176" s="78"/>
      <c r="CX176" s="78"/>
      <c r="CY176" s="78"/>
      <c r="CZ176" s="78"/>
      <c r="DA176" s="78"/>
      <c r="DB176" s="78"/>
      <c r="DC176" s="78"/>
      <c r="DD176" s="78"/>
      <c r="DE176" s="78"/>
      <c r="DF176" s="78"/>
      <c r="DG176" s="78"/>
      <c r="DH176" s="78"/>
      <c r="DI176" s="78"/>
      <c r="DJ176" s="78"/>
      <c r="DK176" s="78"/>
      <c r="DL176" s="78"/>
      <c r="DM176" s="78"/>
      <c r="DN176" s="78"/>
      <c r="DO176" s="78"/>
      <c r="DP176" s="78"/>
      <c r="DQ176" s="78"/>
      <c r="DR176" s="78"/>
      <c r="DS176" s="78"/>
      <c r="DT176" s="78"/>
      <c r="DU176" s="78"/>
      <c r="DV176" s="78"/>
      <c r="DW176" s="78"/>
      <c r="DX176" s="78"/>
      <c r="DY176" s="78"/>
      <c r="DZ176" s="78"/>
      <c r="EA176" s="78"/>
      <c r="EB176" s="78"/>
      <c r="EC176" s="78"/>
      <c r="ED176" s="78"/>
      <c r="EE176" s="78"/>
      <c r="EF176" s="78"/>
      <c r="EG176" s="78"/>
      <c r="EH176" s="78"/>
      <c r="EI176" s="78"/>
      <c r="EJ176" s="78"/>
      <c r="EK176" s="78"/>
      <c r="EL176" s="78"/>
    </row>
    <row r="177" spans="1:142" x14ac:dyDescent="0.2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  <c r="DB177" s="78"/>
      <c r="DC177" s="78"/>
      <c r="DD177" s="78"/>
      <c r="DE177" s="78"/>
      <c r="DF177" s="78"/>
      <c r="DG177" s="78"/>
      <c r="DH177" s="78"/>
      <c r="DI177" s="78"/>
      <c r="DJ177" s="78"/>
      <c r="DK177" s="78"/>
      <c r="DL177" s="78"/>
      <c r="DM177" s="78"/>
      <c r="DN177" s="78"/>
      <c r="DO177" s="78"/>
      <c r="DP177" s="78"/>
      <c r="DQ177" s="78"/>
      <c r="DR177" s="78"/>
      <c r="DS177" s="78"/>
      <c r="DT177" s="78"/>
      <c r="DU177" s="78"/>
      <c r="DV177" s="78"/>
      <c r="DW177" s="78"/>
      <c r="DX177" s="78"/>
      <c r="DY177" s="78"/>
      <c r="DZ177" s="78"/>
      <c r="EA177" s="78"/>
      <c r="EB177" s="78"/>
      <c r="EC177" s="78"/>
      <c r="ED177" s="78"/>
      <c r="EE177" s="78"/>
      <c r="EF177" s="78"/>
      <c r="EG177" s="78"/>
      <c r="EH177" s="78"/>
      <c r="EI177" s="78"/>
      <c r="EJ177" s="78"/>
      <c r="EK177" s="78"/>
      <c r="EL177" s="78"/>
    </row>
    <row r="178" spans="1:142" x14ac:dyDescent="0.2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  <c r="CU178" s="78"/>
      <c r="CV178" s="78"/>
      <c r="CW178" s="78"/>
      <c r="CX178" s="78"/>
      <c r="CY178" s="78"/>
      <c r="CZ178" s="78"/>
      <c r="DA178" s="78"/>
      <c r="DB178" s="78"/>
      <c r="DC178" s="78"/>
      <c r="DD178" s="78"/>
      <c r="DE178" s="78"/>
      <c r="DF178" s="78"/>
      <c r="DG178" s="78"/>
      <c r="DH178" s="78"/>
      <c r="DI178" s="78"/>
      <c r="DJ178" s="78"/>
      <c r="DK178" s="78"/>
      <c r="DL178" s="78"/>
      <c r="DM178" s="78"/>
      <c r="DN178" s="78"/>
      <c r="DO178" s="78"/>
      <c r="DP178" s="78"/>
      <c r="DQ178" s="78"/>
      <c r="DR178" s="78"/>
      <c r="DS178" s="78"/>
      <c r="DT178" s="78"/>
      <c r="DU178" s="78"/>
      <c r="DV178" s="78"/>
      <c r="DW178" s="78"/>
      <c r="DX178" s="78"/>
      <c r="DY178" s="78"/>
      <c r="DZ178" s="78"/>
      <c r="EA178" s="78"/>
      <c r="EB178" s="78"/>
      <c r="EC178" s="78"/>
      <c r="ED178" s="78"/>
      <c r="EE178" s="78"/>
      <c r="EF178" s="78"/>
      <c r="EG178" s="78"/>
      <c r="EH178" s="78"/>
      <c r="EI178" s="78"/>
      <c r="EJ178" s="78"/>
      <c r="EK178" s="78"/>
      <c r="EL178" s="78"/>
    </row>
    <row r="179" spans="1:142" x14ac:dyDescent="0.2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  <c r="CU179" s="78"/>
      <c r="CV179" s="78"/>
      <c r="CW179" s="78"/>
      <c r="CX179" s="78"/>
      <c r="CY179" s="78"/>
      <c r="CZ179" s="78"/>
      <c r="DA179" s="78"/>
      <c r="DB179" s="78"/>
      <c r="DC179" s="78"/>
      <c r="DD179" s="78"/>
      <c r="DE179" s="78"/>
      <c r="DF179" s="78"/>
      <c r="DG179" s="78"/>
      <c r="DH179" s="78"/>
      <c r="DI179" s="78"/>
      <c r="DJ179" s="78"/>
      <c r="DK179" s="78"/>
      <c r="DL179" s="78"/>
      <c r="DM179" s="78"/>
      <c r="DN179" s="78"/>
      <c r="DO179" s="78"/>
      <c r="DP179" s="78"/>
      <c r="DQ179" s="78"/>
      <c r="DR179" s="78"/>
      <c r="DS179" s="78"/>
      <c r="DT179" s="78"/>
      <c r="DU179" s="78"/>
      <c r="DV179" s="78"/>
      <c r="DW179" s="78"/>
      <c r="DX179" s="78"/>
      <c r="DY179" s="78"/>
      <c r="DZ179" s="78"/>
      <c r="EA179" s="78"/>
      <c r="EB179" s="78"/>
      <c r="EC179" s="78"/>
      <c r="ED179" s="78"/>
      <c r="EE179" s="78"/>
      <c r="EF179" s="78"/>
      <c r="EG179" s="78"/>
      <c r="EH179" s="78"/>
      <c r="EI179" s="78"/>
      <c r="EJ179" s="78"/>
      <c r="EK179" s="78"/>
      <c r="EL179" s="78"/>
    </row>
    <row r="180" spans="1:142" x14ac:dyDescent="0.2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  <c r="CU180" s="78"/>
      <c r="CV180" s="78"/>
      <c r="CW180" s="78"/>
      <c r="CX180" s="78"/>
      <c r="CY180" s="78"/>
      <c r="CZ180" s="78"/>
      <c r="DA180" s="78"/>
      <c r="DB180" s="78"/>
      <c r="DC180" s="78"/>
      <c r="DD180" s="78"/>
      <c r="DE180" s="78"/>
      <c r="DF180" s="78"/>
      <c r="DG180" s="78"/>
      <c r="DH180" s="78"/>
      <c r="DI180" s="78"/>
      <c r="DJ180" s="78"/>
      <c r="DK180" s="78"/>
      <c r="DL180" s="78"/>
      <c r="DM180" s="78"/>
      <c r="DN180" s="78"/>
      <c r="DO180" s="78"/>
      <c r="DP180" s="78"/>
      <c r="DQ180" s="78"/>
      <c r="DR180" s="78"/>
      <c r="DS180" s="78"/>
      <c r="DT180" s="78"/>
      <c r="DU180" s="78"/>
      <c r="DV180" s="78"/>
      <c r="DW180" s="78"/>
      <c r="DX180" s="78"/>
      <c r="DY180" s="78"/>
      <c r="DZ180" s="78"/>
      <c r="EA180" s="78"/>
      <c r="EB180" s="78"/>
      <c r="EC180" s="78"/>
      <c r="ED180" s="78"/>
      <c r="EE180" s="78"/>
      <c r="EF180" s="78"/>
      <c r="EG180" s="78"/>
      <c r="EH180" s="78"/>
      <c r="EI180" s="78"/>
      <c r="EJ180" s="78"/>
      <c r="EK180" s="78"/>
      <c r="EL180" s="78"/>
    </row>
    <row r="181" spans="1:142" x14ac:dyDescent="0.2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  <c r="CU181" s="78"/>
      <c r="CV181" s="78"/>
      <c r="CW181" s="78"/>
      <c r="CX181" s="78"/>
      <c r="CY181" s="78"/>
      <c r="CZ181" s="78"/>
      <c r="DA181" s="78"/>
      <c r="DB181" s="78"/>
      <c r="DC181" s="78"/>
      <c r="DD181" s="78"/>
      <c r="DE181" s="78"/>
      <c r="DF181" s="78"/>
      <c r="DG181" s="78"/>
      <c r="DH181" s="78"/>
      <c r="DI181" s="78"/>
      <c r="DJ181" s="78"/>
      <c r="DK181" s="78"/>
      <c r="DL181" s="78"/>
      <c r="DM181" s="78"/>
      <c r="DN181" s="78"/>
      <c r="DO181" s="78"/>
      <c r="DP181" s="78"/>
      <c r="DQ181" s="78"/>
      <c r="DR181" s="78"/>
      <c r="DS181" s="78"/>
      <c r="DT181" s="78"/>
      <c r="DU181" s="78"/>
      <c r="DV181" s="78"/>
      <c r="DW181" s="78"/>
      <c r="DX181" s="78"/>
      <c r="DY181" s="78"/>
      <c r="DZ181" s="78"/>
      <c r="EA181" s="78"/>
      <c r="EB181" s="78"/>
      <c r="EC181" s="78"/>
      <c r="ED181" s="78"/>
      <c r="EE181" s="78"/>
      <c r="EF181" s="78"/>
      <c r="EG181" s="78"/>
      <c r="EH181" s="78"/>
      <c r="EI181" s="78"/>
      <c r="EJ181" s="78"/>
      <c r="EK181" s="78"/>
      <c r="EL181" s="78"/>
    </row>
    <row r="182" spans="1:142" x14ac:dyDescent="0.2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78"/>
      <c r="AP182" s="78"/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  <c r="CU182" s="78"/>
      <c r="CV182" s="78"/>
      <c r="CW182" s="78"/>
      <c r="CX182" s="78"/>
      <c r="CY182" s="78"/>
      <c r="CZ182" s="78"/>
      <c r="DA182" s="78"/>
      <c r="DB182" s="78"/>
      <c r="DC182" s="78"/>
      <c r="DD182" s="78"/>
      <c r="DE182" s="78"/>
      <c r="DF182" s="78"/>
      <c r="DG182" s="78"/>
      <c r="DH182" s="78"/>
      <c r="DI182" s="78"/>
      <c r="DJ182" s="78"/>
      <c r="DK182" s="78"/>
      <c r="DL182" s="78"/>
      <c r="DM182" s="78"/>
      <c r="DN182" s="78"/>
      <c r="DO182" s="78"/>
      <c r="DP182" s="78"/>
      <c r="DQ182" s="78"/>
      <c r="DR182" s="78"/>
      <c r="DS182" s="78"/>
      <c r="DT182" s="78"/>
      <c r="DU182" s="78"/>
      <c r="DV182" s="78"/>
      <c r="DW182" s="78"/>
      <c r="DX182" s="78"/>
      <c r="DY182" s="78"/>
      <c r="DZ182" s="78"/>
      <c r="EA182" s="78"/>
      <c r="EB182" s="78"/>
      <c r="EC182" s="78"/>
      <c r="ED182" s="78"/>
      <c r="EE182" s="78"/>
      <c r="EF182" s="78"/>
      <c r="EG182" s="78"/>
      <c r="EH182" s="78"/>
      <c r="EI182" s="78"/>
      <c r="EJ182" s="78"/>
      <c r="EK182" s="78"/>
      <c r="EL182" s="78"/>
    </row>
    <row r="183" spans="1:142" x14ac:dyDescent="0.2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78"/>
      <c r="AF183" s="78"/>
      <c r="AG183" s="78"/>
      <c r="AH183" s="78"/>
      <c r="AI183" s="78"/>
      <c r="AJ183" s="78"/>
      <c r="AK183" s="78"/>
      <c r="AL183" s="78"/>
      <c r="AM183" s="78"/>
      <c r="AN183" s="78"/>
      <c r="AO183" s="78"/>
      <c r="AP183" s="78"/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  <c r="CU183" s="78"/>
      <c r="CV183" s="78"/>
      <c r="CW183" s="78"/>
      <c r="CX183" s="78"/>
      <c r="CY183" s="78"/>
      <c r="CZ183" s="78"/>
      <c r="DA183" s="78"/>
      <c r="DB183" s="78"/>
      <c r="DC183" s="78"/>
      <c r="DD183" s="78"/>
      <c r="DE183" s="78"/>
      <c r="DF183" s="78"/>
      <c r="DG183" s="78"/>
      <c r="DH183" s="78"/>
      <c r="DI183" s="78"/>
      <c r="DJ183" s="78"/>
      <c r="DK183" s="78"/>
      <c r="DL183" s="78"/>
      <c r="DM183" s="78"/>
      <c r="DN183" s="78"/>
      <c r="DO183" s="78"/>
      <c r="DP183" s="78"/>
      <c r="DQ183" s="78"/>
      <c r="DR183" s="78"/>
      <c r="DS183" s="78"/>
      <c r="DT183" s="78"/>
      <c r="DU183" s="78"/>
      <c r="DV183" s="78"/>
      <c r="DW183" s="78"/>
      <c r="DX183" s="78"/>
      <c r="DY183" s="78"/>
      <c r="DZ183" s="78"/>
      <c r="EA183" s="78"/>
      <c r="EB183" s="78"/>
      <c r="EC183" s="78"/>
      <c r="ED183" s="78"/>
      <c r="EE183" s="78"/>
      <c r="EF183" s="78"/>
      <c r="EG183" s="78"/>
      <c r="EH183" s="78"/>
      <c r="EI183" s="78"/>
      <c r="EJ183" s="78"/>
      <c r="EK183" s="78"/>
      <c r="EL183" s="78"/>
    </row>
    <row r="184" spans="1:142" x14ac:dyDescent="0.2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78"/>
      <c r="AF184" s="78"/>
      <c r="AG184" s="78"/>
      <c r="AH184" s="78"/>
      <c r="AI184" s="78"/>
      <c r="AJ184" s="78"/>
      <c r="AK184" s="78"/>
      <c r="AL184" s="78"/>
      <c r="AM184" s="78"/>
      <c r="AN184" s="78"/>
      <c r="AO184" s="78"/>
      <c r="AP184" s="78"/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  <c r="CU184" s="78"/>
      <c r="CV184" s="78"/>
      <c r="CW184" s="78"/>
      <c r="CX184" s="78"/>
      <c r="CY184" s="78"/>
      <c r="CZ184" s="78"/>
      <c r="DA184" s="78"/>
      <c r="DB184" s="78"/>
      <c r="DC184" s="78"/>
      <c r="DD184" s="78"/>
      <c r="DE184" s="78"/>
      <c r="DF184" s="78"/>
      <c r="DG184" s="78"/>
      <c r="DH184" s="78"/>
      <c r="DI184" s="78"/>
      <c r="DJ184" s="78"/>
      <c r="DK184" s="78"/>
      <c r="DL184" s="78"/>
      <c r="DM184" s="78"/>
      <c r="DN184" s="78"/>
      <c r="DO184" s="78"/>
      <c r="DP184" s="78"/>
      <c r="DQ184" s="78"/>
      <c r="DR184" s="78"/>
      <c r="DS184" s="78"/>
      <c r="DT184" s="78"/>
      <c r="DU184" s="78"/>
      <c r="DV184" s="78"/>
      <c r="DW184" s="78"/>
      <c r="DX184" s="78"/>
      <c r="DY184" s="78"/>
      <c r="DZ184" s="78"/>
      <c r="EA184" s="78"/>
      <c r="EB184" s="78"/>
      <c r="EC184" s="78"/>
      <c r="ED184" s="78"/>
      <c r="EE184" s="78"/>
      <c r="EF184" s="78"/>
      <c r="EG184" s="78"/>
      <c r="EH184" s="78"/>
      <c r="EI184" s="78"/>
      <c r="EJ184" s="78"/>
      <c r="EK184" s="78"/>
      <c r="EL184" s="78"/>
    </row>
    <row r="185" spans="1:142" x14ac:dyDescent="0.2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78"/>
      <c r="AF185" s="78"/>
      <c r="AG185" s="78"/>
      <c r="AH185" s="78"/>
      <c r="AI185" s="78"/>
      <c r="AJ185" s="78"/>
      <c r="AK185" s="78"/>
      <c r="AL185" s="78"/>
      <c r="AM185" s="78"/>
      <c r="AN185" s="78"/>
      <c r="AO185" s="78"/>
      <c r="AP185" s="78"/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  <c r="CU185" s="78"/>
      <c r="CV185" s="78"/>
      <c r="CW185" s="78"/>
      <c r="CX185" s="78"/>
      <c r="CY185" s="78"/>
      <c r="CZ185" s="78"/>
      <c r="DA185" s="78"/>
      <c r="DB185" s="78"/>
      <c r="DC185" s="78"/>
      <c r="DD185" s="78"/>
      <c r="DE185" s="78"/>
      <c r="DF185" s="78"/>
      <c r="DG185" s="78"/>
      <c r="DH185" s="78"/>
      <c r="DI185" s="78"/>
      <c r="DJ185" s="78"/>
      <c r="DK185" s="78"/>
      <c r="DL185" s="78"/>
      <c r="DM185" s="78"/>
      <c r="DN185" s="78"/>
      <c r="DO185" s="78"/>
      <c r="DP185" s="78"/>
      <c r="DQ185" s="78"/>
      <c r="DR185" s="78"/>
      <c r="DS185" s="78"/>
      <c r="DT185" s="78"/>
      <c r="DU185" s="78"/>
      <c r="DV185" s="78"/>
      <c r="DW185" s="78"/>
      <c r="DX185" s="78"/>
      <c r="DY185" s="78"/>
      <c r="DZ185" s="78"/>
      <c r="EA185" s="78"/>
      <c r="EB185" s="78"/>
      <c r="EC185" s="78"/>
      <c r="ED185" s="78"/>
      <c r="EE185" s="78"/>
      <c r="EF185" s="78"/>
      <c r="EG185" s="78"/>
      <c r="EH185" s="78"/>
      <c r="EI185" s="78"/>
      <c r="EJ185" s="78"/>
      <c r="EK185" s="78"/>
      <c r="EL185" s="78"/>
    </row>
    <row r="186" spans="1:142" x14ac:dyDescent="0.2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78"/>
      <c r="AF186" s="78"/>
      <c r="AG186" s="78"/>
      <c r="AH186" s="78"/>
      <c r="AI186" s="78"/>
      <c r="AJ186" s="78"/>
      <c r="AK186" s="78"/>
      <c r="AL186" s="78"/>
      <c r="AM186" s="78"/>
      <c r="AN186" s="78"/>
      <c r="AO186" s="78"/>
      <c r="AP186" s="78"/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  <c r="CU186" s="78"/>
      <c r="CV186" s="78"/>
      <c r="CW186" s="78"/>
      <c r="CX186" s="78"/>
      <c r="CY186" s="78"/>
      <c r="CZ186" s="78"/>
      <c r="DA186" s="78"/>
      <c r="DB186" s="78"/>
      <c r="DC186" s="78"/>
      <c r="DD186" s="78"/>
      <c r="DE186" s="78"/>
      <c r="DF186" s="78"/>
      <c r="DG186" s="78"/>
      <c r="DH186" s="78"/>
      <c r="DI186" s="78"/>
      <c r="DJ186" s="78"/>
      <c r="DK186" s="78"/>
      <c r="DL186" s="78"/>
      <c r="DM186" s="78"/>
      <c r="DN186" s="78"/>
      <c r="DO186" s="78"/>
      <c r="DP186" s="78"/>
      <c r="DQ186" s="78"/>
      <c r="DR186" s="78"/>
      <c r="DS186" s="78"/>
      <c r="DT186" s="78"/>
      <c r="DU186" s="78"/>
      <c r="DV186" s="78"/>
      <c r="DW186" s="78"/>
      <c r="DX186" s="78"/>
      <c r="DY186" s="78"/>
      <c r="DZ186" s="78"/>
      <c r="EA186" s="78"/>
      <c r="EB186" s="78"/>
      <c r="EC186" s="78"/>
      <c r="ED186" s="78"/>
      <c r="EE186" s="78"/>
      <c r="EF186" s="78"/>
      <c r="EG186" s="78"/>
      <c r="EH186" s="78"/>
      <c r="EI186" s="78"/>
      <c r="EJ186" s="78"/>
      <c r="EK186" s="78"/>
      <c r="EL186" s="78"/>
    </row>
    <row r="187" spans="1:142" x14ac:dyDescent="0.2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78"/>
      <c r="AF187" s="78"/>
      <c r="AG187" s="78"/>
      <c r="AH187" s="78"/>
      <c r="AI187" s="78"/>
      <c r="AJ187" s="78"/>
      <c r="AK187" s="78"/>
      <c r="AL187" s="78"/>
      <c r="AM187" s="78"/>
      <c r="AN187" s="78"/>
      <c r="AO187" s="78"/>
      <c r="AP187" s="78"/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  <c r="CU187" s="78"/>
      <c r="CV187" s="78"/>
      <c r="CW187" s="78"/>
      <c r="CX187" s="78"/>
      <c r="CY187" s="78"/>
      <c r="CZ187" s="78"/>
      <c r="DA187" s="78"/>
      <c r="DB187" s="78"/>
      <c r="DC187" s="78"/>
      <c r="DD187" s="78"/>
      <c r="DE187" s="78"/>
      <c r="DF187" s="78"/>
      <c r="DG187" s="78"/>
      <c r="DH187" s="78"/>
      <c r="DI187" s="78"/>
      <c r="DJ187" s="78"/>
      <c r="DK187" s="78"/>
      <c r="DL187" s="78"/>
      <c r="DM187" s="78"/>
      <c r="DN187" s="78"/>
      <c r="DO187" s="78"/>
      <c r="DP187" s="78"/>
      <c r="DQ187" s="78"/>
      <c r="DR187" s="78"/>
      <c r="DS187" s="78"/>
      <c r="DT187" s="78"/>
      <c r="DU187" s="78"/>
      <c r="DV187" s="78"/>
      <c r="DW187" s="78"/>
      <c r="DX187" s="78"/>
      <c r="DY187" s="78"/>
      <c r="DZ187" s="78"/>
      <c r="EA187" s="78"/>
      <c r="EB187" s="78"/>
      <c r="EC187" s="78"/>
      <c r="ED187" s="78"/>
      <c r="EE187" s="78"/>
      <c r="EF187" s="78"/>
      <c r="EG187" s="78"/>
      <c r="EH187" s="78"/>
      <c r="EI187" s="78"/>
      <c r="EJ187" s="78"/>
      <c r="EK187" s="78"/>
      <c r="EL187" s="78"/>
    </row>
    <row r="188" spans="1:142" x14ac:dyDescent="0.2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78"/>
      <c r="AF188" s="78"/>
      <c r="AG188" s="78"/>
      <c r="AH188" s="78"/>
      <c r="AI188" s="78"/>
      <c r="AJ188" s="78"/>
      <c r="AK188" s="78"/>
      <c r="AL188" s="78"/>
      <c r="AM188" s="78"/>
      <c r="AN188" s="78"/>
      <c r="AO188" s="78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  <c r="DB188" s="78"/>
      <c r="DC188" s="78"/>
      <c r="DD188" s="78"/>
      <c r="DE188" s="78"/>
      <c r="DF188" s="78"/>
      <c r="DG188" s="78"/>
      <c r="DH188" s="78"/>
      <c r="DI188" s="78"/>
      <c r="DJ188" s="78"/>
      <c r="DK188" s="78"/>
      <c r="DL188" s="78"/>
      <c r="DM188" s="78"/>
      <c r="DN188" s="78"/>
      <c r="DO188" s="78"/>
      <c r="DP188" s="78"/>
      <c r="DQ188" s="78"/>
      <c r="DR188" s="78"/>
      <c r="DS188" s="78"/>
      <c r="DT188" s="78"/>
      <c r="DU188" s="78"/>
      <c r="DV188" s="78"/>
      <c r="DW188" s="78"/>
      <c r="DX188" s="78"/>
      <c r="DY188" s="78"/>
      <c r="DZ188" s="78"/>
      <c r="EA188" s="78"/>
      <c r="EB188" s="78"/>
      <c r="EC188" s="78"/>
      <c r="ED188" s="78"/>
      <c r="EE188" s="78"/>
      <c r="EF188" s="78"/>
      <c r="EG188" s="78"/>
      <c r="EH188" s="78"/>
      <c r="EI188" s="78"/>
      <c r="EJ188" s="78"/>
      <c r="EK188" s="78"/>
      <c r="EL188" s="78"/>
    </row>
    <row r="189" spans="1:142" x14ac:dyDescent="0.2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78"/>
      <c r="AF189" s="78"/>
      <c r="AG189" s="78"/>
      <c r="AH189" s="78"/>
      <c r="AI189" s="78"/>
      <c r="AJ189" s="78"/>
      <c r="AK189" s="78"/>
      <c r="AL189" s="78"/>
      <c r="AM189" s="78"/>
      <c r="AN189" s="78"/>
      <c r="AO189" s="78"/>
      <c r="AP189" s="78"/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  <c r="CU189" s="78"/>
      <c r="CV189" s="78"/>
      <c r="CW189" s="78"/>
      <c r="CX189" s="78"/>
      <c r="CY189" s="78"/>
      <c r="CZ189" s="78"/>
      <c r="DA189" s="78"/>
      <c r="DB189" s="78"/>
      <c r="DC189" s="78"/>
      <c r="DD189" s="78"/>
      <c r="DE189" s="78"/>
      <c r="DF189" s="78"/>
      <c r="DG189" s="78"/>
      <c r="DH189" s="78"/>
      <c r="DI189" s="78"/>
      <c r="DJ189" s="78"/>
      <c r="DK189" s="78"/>
      <c r="DL189" s="78"/>
      <c r="DM189" s="78"/>
      <c r="DN189" s="78"/>
      <c r="DO189" s="78"/>
      <c r="DP189" s="78"/>
      <c r="DQ189" s="78"/>
      <c r="DR189" s="78"/>
      <c r="DS189" s="78"/>
      <c r="DT189" s="78"/>
      <c r="DU189" s="78"/>
      <c r="DV189" s="78"/>
      <c r="DW189" s="78"/>
      <c r="DX189" s="78"/>
      <c r="DY189" s="78"/>
      <c r="DZ189" s="78"/>
      <c r="EA189" s="78"/>
      <c r="EB189" s="78"/>
      <c r="EC189" s="78"/>
      <c r="ED189" s="78"/>
      <c r="EE189" s="78"/>
      <c r="EF189" s="78"/>
      <c r="EG189" s="78"/>
      <c r="EH189" s="78"/>
      <c r="EI189" s="78"/>
      <c r="EJ189" s="78"/>
      <c r="EK189" s="78"/>
      <c r="EL189" s="78"/>
    </row>
    <row r="190" spans="1:142" x14ac:dyDescent="0.2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78"/>
      <c r="AF190" s="78"/>
      <c r="AG190" s="78"/>
      <c r="AH190" s="78"/>
      <c r="AI190" s="78"/>
      <c r="AJ190" s="78"/>
      <c r="AK190" s="78"/>
      <c r="AL190" s="78"/>
      <c r="AM190" s="78"/>
      <c r="AN190" s="78"/>
      <c r="AO190" s="78"/>
      <c r="AP190" s="78"/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  <c r="CU190" s="78"/>
      <c r="CV190" s="78"/>
      <c r="CW190" s="78"/>
      <c r="CX190" s="78"/>
      <c r="CY190" s="78"/>
      <c r="CZ190" s="78"/>
      <c r="DA190" s="78"/>
      <c r="DB190" s="78"/>
      <c r="DC190" s="78"/>
      <c r="DD190" s="78"/>
      <c r="DE190" s="78"/>
      <c r="DF190" s="78"/>
      <c r="DG190" s="78"/>
      <c r="DH190" s="78"/>
      <c r="DI190" s="78"/>
      <c r="DJ190" s="78"/>
      <c r="DK190" s="78"/>
      <c r="DL190" s="78"/>
      <c r="DM190" s="78"/>
      <c r="DN190" s="78"/>
      <c r="DO190" s="78"/>
      <c r="DP190" s="78"/>
      <c r="DQ190" s="78"/>
      <c r="DR190" s="78"/>
      <c r="DS190" s="78"/>
      <c r="DT190" s="78"/>
      <c r="DU190" s="78"/>
      <c r="DV190" s="78"/>
      <c r="DW190" s="78"/>
      <c r="DX190" s="78"/>
      <c r="DY190" s="78"/>
      <c r="DZ190" s="78"/>
      <c r="EA190" s="78"/>
      <c r="EB190" s="78"/>
      <c r="EC190" s="78"/>
      <c r="ED190" s="78"/>
      <c r="EE190" s="78"/>
      <c r="EF190" s="78"/>
      <c r="EG190" s="78"/>
      <c r="EH190" s="78"/>
      <c r="EI190" s="78"/>
      <c r="EJ190" s="78"/>
      <c r="EK190" s="78"/>
      <c r="EL190" s="78"/>
    </row>
    <row r="191" spans="1:142" x14ac:dyDescent="0.2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78"/>
      <c r="AF191" s="78"/>
      <c r="AG191" s="78"/>
      <c r="AH191" s="78"/>
      <c r="AI191" s="78"/>
      <c r="AJ191" s="78"/>
      <c r="AK191" s="78"/>
      <c r="AL191" s="78"/>
      <c r="AM191" s="78"/>
      <c r="AN191" s="78"/>
      <c r="AO191" s="78"/>
      <c r="AP191" s="78"/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  <c r="CU191" s="78"/>
      <c r="CV191" s="78"/>
      <c r="CW191" s="78"/>
      <c r="CX191" s="78"/>
      <c r="CY191" s="78"/>
      <c r="CZ191" s="78"/>
      <c r="DA191" s="78"/>
      <c r="DB191" s="78"/>
      <c r="DC191" s="78"/>
      <c r="DD191" s="78"/>
      <c r="DE191" s="78"/>
      <c r="DF191" s="78"/>
      <c r="DG191" s="78"/>
      <c r="DH191" s="78"/>
      <c r="DI191" s="78"/>
      <c r="DJ191" s="78"/>
      <c r="DK191" s="78"/>
      <c r="DL191" s="78"/>
      <c r="DM191" s="78"/>
      <c r="DN191" s="78"/>
      <c r="DO191" s="78"/>
      <c r="DP191" s="78"/>
      <c r="DQ191" s="78"/>
      <c r="DR191" s="78"/>
      <c r="DS191" s="78"/>
      <c r="DT191" s="78"/>
      <c r="DU191" s="78"/>
      <c r="DV191" s="78"/>
      <c r="DW191" s="78"/>
      <c r="DX191" s="78"/>
      <c r="DY191" s="78"/>
      <c r="DZ191" s="78"/>
      <c r="EA191" s="78"/>
      <c r="EB191" s="78"/>
      <c r="EC191" s="78"/>
      <c r="ED191" s="78"/>
      <c r="EE191" s="78"/>
      <c r="EF191" s="78"/>
      <c r="EG191" s="78"/>
      <c r="EH191" s="78"/>
      <c r="EI191" s="78"/>
      <c r="EJ191" s="78"/>
      <c r="EK191" s="78"/>
      <c r="EL191" s="78"/>
    </row>
    <row r="192" spans="1:142" x14ac:dyDescent="0.2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78"/>
      <c r="AF192" s="78"/>
      <c r="AG192" s="78"/>
      <c r="AH192" s="78"/>
      <c r="AI192" s="78"/>
      <c r="AJ192" s="78"/>
      <c r="AK192" s="78"/>
      <c r="AL192" s="78"/>
      <c r="AM192" s="78"/>
      <c r="AN192" s="78"/>
      <c r="AO192" s="78"/>
      <c r="AP192" s="78"/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  <c r="CU192" s="78"/>
      <c r="CV192" s="78"/>
      <c r="CW192" s="78"/>
      <c r="CX192" s="78"/>
      <c r="CY192" s="78"/>
      <c r="CZ192" s="78"/>
      <c r="DA192" s="78"/>
      <c r="DB192" s="78"/>
      <c r="DC192" s="78"/>
      <c r="DD192" s="78"/>
      <c r="DE192" s="78"/>
      <c r="DF192" s="78"/>
      <c r="DG192" s="78"/>
      <c r="DH192" s="78"/>
      <c r="DI192" s="78"/>
      <c r="DJ192" s="78"/>
      <c r="DK192" s="78"/>
      <c r="DL192" s="78"/>
      <c r="DM192" s="78"/>
      <c r="DN192" s="78"/>
      <c r="DO192" s="78"/>
      <c r="DP192" s="78"/>
      <c r="DQ192" s="78"/>
      <c r="DR192" s="78"/>
      <c r="DS192" s="78"/>
      <c r="DT192" s="78"/>
      <c r="DU192" s="78"/>
      <c r="DV192" s="78"/>
      <c r="DW192" s="78"/>
      <c r="DX192" s="78"/>
      <c r="DY192" s="78"/>
      <c r="DZ192" s="78"/>
      <c r="EA192" s="78"/>
      <c r="EB192" s="78"/>
      <c r="EC192" s="78"/>
      <c r="ED192" s="78"/>
      <c r="EE192" s="78"/>
      <c r="EF192" s="78"/>
      <c r="EG192" s="78"/>
      <c r="EH192" s="78"/>
      <c r="EI192" s="78"/>
      <c r="EJ192" s="78"/>
      <c r="EK192" s="78"/>
      <c r="EL192" s="78"/>
    </row>
    <row r="193" spans="1:142" x14ac:dyDescent="0.2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78"/>
      <c r="AF193" s="78"/>
      <c r="AG193" s="78"/>
      <c r="AH193" s="78"/>
      <c r="AI193" s="78"/>
      <c r="AJ193" s="78"/>
      <c r="AK193" s="78"/>
      <c r="AL193" s="78"/>
      <c r="AM193" s="78"/>
      <c r="AN193" s="78"/>
      <c r="AO193" s="78"/>
      <c r="AP193" s="78"/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  <c r="CU193" s="78"/>
      <c r="CV193" s="78"/>
      <c r="CW193" s="78"/>
      <c r="CX193" s="78"/>
      <c r="CY193" s="78"/>
      <c r="CZ193" s="78"/>
      <c r="DA193" s="78"/>
      <c r="DB193" s="78"/>
      <c r="DC193" s="78"/>
      <c r="DD193" s="78"/>
      <c r="DE193" s="78"/>
      <c r="DF193" s="78"/>
      <c r="DG193" s="78"/>
      <c r="DH193" s="78"/>
      <c r="DI193" s="78"/>
      <c r="DJ193" s="78"/>
      <c r="DK193" s="78"/>
      <c r="DL193" s="78"/>
      <c r="DM193" s="78"/>
      <c r="DN193" s="78"/>
      <c r="DO193" s="78"/>
      <c r="DP193" s="78"/>
      <c r="DQ193" s="78"/>
      <c r="DR193" s="78"/>
      <c r="DS193" s="78"/>
      <c r="DT193" s="78"/>
      <c r="DU193" s="78"/>
      <c r="DV193" s="78"/>
      <c r="DW193" s="78"/>
      <c r="DX193" s="78"/>
      <c r="DY193" s="78"/>
      <c r="DZ193" s="78"/>
      <c r="EA193" s="78"/>
      <c r="EB193" s="78"/>
      <c r="EC193" s="78"/>
      <c r="ED193" s="78"/>
      <c r="EE193" s="78"/>
      <c r="EF193" s="78"/>
      <c r="EG193" s="78"/>
      <c r="EH193" s="78"/>
      <c r="EI193" s="78"/>
      <c r="EJ193" s="78"/>
      <c r="EK193" s="78"/>
      <c r="EL193" s="78"/>
    </row>
    <row r="194" spans="1:142" x14ac:dyDescent="0.2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78"/>
      <c r="AF194" s="78"/>
      <c r="AG194" s="78"/>
      <c r="AH194" s="78"/>
      <c r="AI194" s="78"/>
      <c r="AJ194" s="78"/>
      <c r="AK194" s="78"/>
      <c r="AL194" s="78"/>
      <c r="AM194" s="78"/>
      <c r="AN194" s="78"/>
      <c r="AO194" s="78"/>
      <c r="AP194" s="78"/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  <c r="CU194" s="78"/>
      <c r="CV194" s="78"/>
      <c r="CW194" s="78"/>
      <c r="CX194" s="78"/>
      <c r="CY194" s="78"/>
      <c r="CZ194" s="78"/>
      <c r="DA194" s="78"/>
      <c r="DB194" s="78"/>
      <c r="DC194" s="78"/>
      <c r="DD194" s="78"/>
      <c r="DE194" s="78"/>
      <c r="DF194" s="78"/>
      <c r="DG194" s="78"/>
      <c r="DH194" s="78"/>
      <c r="DI194" s="78"/>
      <c r="DJ194" s="78"/>
      <c r="DK194" s="78"/>
      <c r="DL194" s="78"/>
      <c r="DM194" s="78"/>
      <c r="DN194" s="78"/>
      <c r="DO194" s="78"/>
      <c r="DP194" s="78"/>
      <c r="DQ194" s="78"/>
      <c r="DR194" s="78"/>
      <c r="DS194" s="78"/>
      <c r="DT194" s="78"/>
      <c r="DU194" s="78"/>
      <c r="DV194" s="78"/>
      <c r="DW194" s="78"/>
      <c r="DX194" s="78"/>
      <c r="DY194" s="78"/>
      <c r="DZ194" s="78"/>
      <c r="EA194" s="78"/>
      <c r="EB194" s="78"/>
      <c r="EC194" s="78"/>
      <c r="ED194" s="78"/>
      <c r="EE194" s="78"/>
      <c r="EF194" s="78"/>
      <c r="EG194" s="78"/>
      <c r="EH194" s="78"/>
      <c r="EI194" s="78"/>
      <c r="EJ194" s="78"/>
      <c r="EK194" s="78"/>
      <c r="EL194" s="78"/>
    </row>
    <row r="195" spans="1:142" x14ac:dyDescent="0.2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78"/>
      <c r="AF195" s="78"/>
      <c r="AG195" s="78"/>
      <c r="AH195" s="78"/>
      <c r="AI195" s="78"/>
      <c r="AJ195" s="78"/>
      <c r="AK195" s="78"/>
      <c r="AL195" s="78"/>
      <c r="AM195" s="78"/>
      <c r="AN195" s="78"/>
      <c r="AO195" s="78"/>
      <c r="AP195" s="78"/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  <c r="CU195" s="78"/>
      <c r="CV195" s="78"/>
      <c r="CW195" s="78"/>
      <c r="CX195" s="78"/>
      <c r="CY195" s="78"/>
      <c r="CZ195" s="78"/>
      <c r="DA195" s="78"/>
      <c r="DB195" s="78"/>
      <c r="DC195" s="78"/>
      <c r="DD195" s="78"/>
      <c r="DE195" s="78"/>
      <c r="DF195" s="78"/>
      <c r="DG195" s="78"/>
      <c r="DH195" s="78"/>
      <c r="DI195" s="78"/>
      <c r="DJ195" s="78"/>
      <c r="DK195" s="78"/>
      <c r="DL195" s="78"/>
      <c r="DM195" s="78"/>
      <c r="DN195" s="78"/>
      <c r="DO195" s="78"/>
      <c r="DP195" s="78"/>
      <c r="DQ195" s="78"/>
      <c r="DR195" s="78"/>
      <c r="DS195" s="78"/>
      <c r="DT195" s="78"/>
      <c r="DU195" s="78"/>
      <c r="DV195" s="78"/>
      <c r="DW195" s="78"/>
      <c r="DX195" s="78"/>
      <c r="DY195" s="78"/>
      <c r="DZ195" s="78"/>
      <c r="EA195" s="78"/>
      <c r="EB195" s="78"/>
      <c r="EC195" s="78"/>
      <c r="ED195" s="78"/>
      <c r="EE195" s="78"/>
      <c r="EF195" s="78"/>
      <c r="EG195" s="78"/>
      <c r="EH195" s="78"/>
      <c r="EI195" s="78"/>
      <c r="EJ195" s="78"/>
      <c r="EK195" s="78"/>
      <c r="EL195" s="78"/>
    </row>
    <row r="196" spans="1:142" x14ac:dyDescent="0.2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78"/>
      <c r="AF196" s="78"/>
      <c r="AG196" s="78"/>
      <c r="AH196" s="78"/>
      <c r="AI196" s="78"/>
      <c r="AJ196" s="78"/>
      <c r="AK196" s="78"/>
      <c r="AL196" s="78"/>
      <c r="AM196" s="78"/>
      <c r="AN196" s="78"/>
      <c r="AO196" s="78"/>
      <c r="AP196" s="78"/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  <c r="CU196" s="78"/>
      <c r="CV196" s="78"/>
      <c r="CW196" s="78"/>
      <c r="CX196" s="78"/>
      <c r="CY196" s="78"/>
      <c r="CZ196" s="78"/>
      <c r="DA196" s="78"/>
      <c r="DB196" s="78"/>
      <c r="DC196" s="78"/>
      <c r="DD196" s="78"/>
      <c r="DE196" s="78"/>
      <c r="DF196" s="78"/>
      <c r="DG196" s="78"/>
      <c r="DH196" s="78"/>
      <c r="DI196" s="78"/>
      <c r="DJ196" s="78"/>
      <c r="DK196" s="78"/>
      <c r="DL196" s="78"/>
      <c r="DM196" s="78"/>
      <c r="DN196" s="78"/>
      <c r="DO196" s="78"/>
      <c r="DP196" s="78"/>
      <c r="DQ196" s="78"/>
      <c r="DR196" s="78"/>
      <c r="DS196" s="78"/>
      <c r="DT196" s="78"/>
      <c r="DU196" s="78"/>
      <c r="DV196" s="78"/>
      <c r="DW196" s="78"/>
      <c r="DX196" s="78"/>
      <c r="DY196" s="78"/>
      <c r="DZ196" s="78"/>
      <c r="EA196" s="78"/>
      <c r="EB196" s="78"/>
      <c r="EC196" s="78"/>
      <c r="ED196" s="78"/>
      <c r="EE196" s="78"/>
      <c r="EF196" s="78"/>
      <c r="EG196" s="78"/>
      <c r="EH196" s="78"/>
      <c r="EI196" s="78"/>
      <c r="EJ196" s="78"/>
      <c r="EK196" s="78"/>
      <c r="EL196" s="78"/>
    </row>
    <row r="197" spans="1:142" x14ac:dyDescent="0.2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78"/>
      <c r="AF197" s="78"/>
      <c r="AG197" s="78"/>
      <c r="AH197" s="78"/>
      <c r="AI197" s="78"/>
      <c r="AJ197" s="78"/>
      <c r="AK197" s="78"/>
      <c r="AL197" s="78"/>
      <c r="AM197" s="78"/>
      <c r="AN197" s="78"/>
      <c r="AO197" s="78"/>
      <c r="AP197" s="78"/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  <c r="CU197" s="78"/>
      <c r="CV197" s="78"/>
      <c r="CW197" s="78"/>
      <c r="CX197" s="78"/>
      <c r="CY197" s="78"/>
      <c r="CZ197" s="78"/>
      <c r="DA197" s="78"/>
      <c r="DB197" s="78"/>
      <c r="DC197" s="78"/>
      <c r="DD197" s="78"/>
      <c r="DE197" s="78"/>
      <c r="DF197" s="78"/>
      <c r="DG197" s="78"/>
      <c r="DH197" s="78"/>
      <c r="DI197" s="78"/>
      <c r="DJ197" s="78"/>
      <c r="DK197" s="78"/>
      <c r="DL197" s="78"/>
      <c r="DM197" s="78"/>
      <c r="DN197" s="78"/>
      <c r="DO197" s="78"/>
      <c r="DP197" s="78"/>
      <c r="DQ197" s="78"/>
      <c r="DR197" s="78"/>
      <c r="DS197" s="78"/>
      <c r="DT197" s="78"/>
      <c r="DU197" s="78"/>
      <c r="DV197" s="78"/>
      <c r="DW197" s="78"/>
      <c r="DX197" s="78"/>
      <c r="DY197" s="78"/>
      <c r="DZ197" s="78"/>
      <c r="EA197" s="78"/>
      <c r="EB197" s="78"/>
      <c r="EC197" s="78"/>
      <c r="ED197" s="78"/>
      <c r="EE197" s="78"/>
      <c r="EF197" s="78"/>
      <c r="EG197" s="78"/>
      <c r="EH197" s="78"/>
      <c r="EI197" s="78"/>
      <c r="EJ197" s="78"/>
      <c r="EK197" s="78"/>
      <c r="EL197" s="78"/>
    </row>
    <row r="198" spans="1:142" x14ac:dyDescent="0.2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78"/>
      <c r="AF198" s="78"/>
      <c r="AG198" s="78"/>
      <c r="AH198" s="78"/>
      <c r="AI198" s="78"/>
      <c r="AJ198" s="78"/>
      <c r="AK198" s="78"/>
      <c r="AL198" s="78"/>
      <c r="AM198" s="78"/>
      <c r="AN198" s="78"/>
      <c r="AO198" s="78"/>
      <c r="AP198" s="78"/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  <c r="CU198" s="78"/>
      <c r="CV198" s="78"/>
      <c r="CW198" s="78"/>
      <c r="CX198" s="78"/>
      <c r="CY198" s="78"/>
      <c r="CZ198" s="78"/>
      <c r="DA198" s="78"/>
      <c r="DB198" s="78"/>
      <c r="DC198" s="78"/>
      <c r="DD198" s="78"/>
      <c r="DE198" s="78"/>
      <c r="DF198" s="78"/>
      <c r="DG198" s="78"/>
      <c r="DH198" s="78"/>
      <c r="DI198" s="78"/>
      <c r="DJ198" s="78"/>
      <c r="DK198" s="78"/>
      <c r="DL198" s="78"/>
      <c r="DM198" s="78"/>
      <c r="DN198" s="78"/>
      <c r="DO198" s="78"/>
      <c r="DP198" s="78"/>
      <c r="DQ198" s="78"/>
      <c r="DR198" s="78"/>
      <c r="DS198" s="78"/>
      <c r="DT198" s="78"/>
      <c r="DU198" s="78"/>
      <c r="DV198" s="78"/>
      <c r="DW198" s="78"/>
      <c r="DX198" s="78"/>
      <c r="DY198" s="78"/>
      <c r="DZ198" s="78"/>
      <c r="EA198" s="78"/>
      <c r="EB198" s="78"/>
      <c r="EC198" s="78"/>
      <c r="ED198" s="78"/>
      <c r="EE198" s="78"/>
      <c r="EF198" s="78"/>
      <c r="EG198" s="78"/>
      <c r="EH198" s="78"/>
      <c r="EI198" s="78"/>
      <c r="EJ198" s="78"/>
      <c r="EK198" s="78"/>
      <c r="EL198" s="78"/>
    </row>
    <row r="199" spans="1:142" x14ac:dyDescent="0.2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78"/>
      <c r="AF199" s="78"/>
      <c r="AG199" s="78"/>
      <c r="AH199" s="78"/>
      <c r="AI199" s="78"/>
      <c r="AJ199" s="78"/>
      <c r="AK199" s="78"/>
      <c r="AL199" s="78"/>
      <c r="AM199" s="78"/>
      <c r="AN199" s="78"/>
      <c r="AO199" s="78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  <c r="DB199" s="78"/>
      <c r="DC199" s="78"/>
      <c r="DD199" s="78"/>
      <c r="DE199" s="78"/>
      <c r="DF199" s="78"/>
      <c r="DG199" s="78"/>
      <c r="DH199" s="78"/>
      <c r="DI199" s="78"/>
      <c r="DJ199" s="78"/>
      <c r="DK199" s="78"/>
      <c r="DL199" s="78"/>
      <c r="DM199" s="78"/>
      <c r="DN199" s="78"/>
      <c r="DO199" s="78"/>
      <c r="DP199" s="78"/>
      <c r="DQ199" s="78"/>
      <c r="DR199" s="78"/>
      <c r="DS199" s="78"/>
      <c r="DT199" s="78"/>
      <c r="DU199" s="78"/>
      <c r="DV199" s="78"/>
      <c r="DW199" s="78"/>
      <c r="DX199" s="78"/>
      <c r="DY199" s="78"/>
      <c r="DZ199" s="78"/>
      <c r="EA199" s="78"/>
      <c r="EB199" s="78"/>
      <c r="EC199" s="78"/>
      <c r="ED199" s="78"/>
      <c r="EE199" s="78"/>
      <c r="EF199" s="78"/>
      <c r="EG199" s="78"/>
      <c r="EH199" s="78"/>
      <c r="EI199" s="78"/>
      <c r="EJ199" s="78"/>
      <c r="EK199" s="78"/>
      <c r="EL199" s="78"/>
    </row>
    <row r="200" spans="1:142" x14ac:dyDescent="0.2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78"/>
      <c r="AF200" s="78"/>
      <c r="AG200" s="78"/>
      <c r="AH200" s="78"/>
      <c r="AI200" s="78"/>
      <c r="AJ200" s="78"/>
      <c r="AK200" s="78"/>
      <c r="AL200" s="78"/>
      <c r="AM200" s="78"/>
      <c r="AN200" s="78"/>
      <c r="AO200" s="78"/>
      <c r="AP200" s="78"/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  <c r="CU200" s="78"/>
      <c r="CV200" s="78"/>
      <c r="CW200" s="78"/>
      <c r="CX200" s="78"/>
      <c r="CY200" s="78"/>
      <c r="CZ200" s="78"/>
      <c r="DA200" s="78"/>
      <c r="DB200" s="78"/>
      <c r="DC200" s="78"/>
      <c r="DD200" s="78"/>
      <c r="DE200" s="78"/>
      <c r="DF200" s="78"/>
      <c r="DG200" s="78"/>
      <c r="DH200" s="78"/>
      <c r="DI200" s="78"/>
      <c r="DJ200" s="78"/>
      <c r="DK200" s="78"/>
      <c r="DL200" s="78"/>
      <c r="DM200" s="78"/>
      <c r="DN200" s="78"/>
      <c r="DO200" s="78"/>
      <c r="DP200" s="78"/>
      <c r="DQ200" s="78"/>
      <c r="DR200" s="78"/>
      <c r="DS200" s="78"/>
      <c r="DT200" s="78"/>
      <c r="DU200" s="78"/>
      <c r="DV200" s="78"/>
      <c r="DW200" s="78"/>
      <c r="DX200" s="78"/>
      <c r="DY200" s="78"/>
      <c r="DZ200" s="78"/>
      <c r="EA200" s="78"/>
      <c r="EB200" s="78"/>
      <c r="EC200" s="78"/>
      <c r="ED200" s="78"/>
      <c r="EE200" s="78"/>
      <c r="EF200" s="78"/>
      <c r="EG200" s="78"/>
      <c r="EH200" s="78"/>
      <c r="EI200" s="78"/>
      <c r="EJ200" s="78"/>
      <c r="EK200" s="78"/>
      <c r="EL200" s="78"/>
    </row>
    <row r="201" spans="1:142" x14ac:dyDescent="0.2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  <c r="Y201" s="78"/>
      <c r="Z201" s="78"/>
      <c r="AA201" s="78"/>
      <c r="AB201" s="78"/>
      <c r="AC201" s="78"/>
      <c r="AD201" s="78"/>
      <c r="AE201" s="78"/>
      <c r="AF201" s="78"/>
      <c r="AG201" s="78"/>
      <c r="AH201" s="78"/>
      <c r="AI201" s="78"/>
      <c r="AJ201" s="78"/>
      <c r="AK201" s="78"/>
      <c r="AL201" s="78"/>
      <c r="AM201" s="78"/>
      <c r="AN201" s="78"/>
      <c r="AO201" s="78"/>
      <c r="AP201" s="78"/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  <c r="CU201" s="78"/>
      <c r="CV201" s="78"/>
      <c r="CW201" s="78"/>
      <c r="CX201" s="78"/>
      <c r="CY201" s="78"/>
      <c r="CZ201" s="78"/>
      <c r="DA201" s="78"/>
      <c r="DB201" s="78"/>
      <c r="DC201" s="78"/>
      <c r="DD201" s="78"/>
      <c r="DE201" s="78"/>
      <c r="DF201" s="78"/>
      <c r="DG201" s="78"/>
      <c r="DH201" s="78"/>
      <c r="DI201" s="78"/>
      <c r="DJ201" s="78"/>
      <c r="DK201" s="78"/>
      <c r="DL201" s="78"/>
      <c r="DM201" s="78"/>
      <c r="DN201" s="78"/>
      <c r="DO201" s="78"/>
      <c r="DP201" s="78"/>
      <c r="DQ201" s="78"/>
      <c r="DR201" s="78"/>
      <c r="DS201" s="78"/>
      <c r="DT201" s="78"/>
      <c r="DU201" s="78"/>
      <c r="DV201" s="78"/>
      <c r="DW201" s="78"/>
      <c r="DX201" s="78"/>
      <c r="DY201" s="78"/>
      <c r="DZ201" s="78"/>
      <c r="EA201" s="78"/>
      <c r="EB201" s="78"/>
      <c r="EC201" s="78"/>
      <c r="ED201" s="78"/>
      <c r="EE201" s="78"/>
      <c r="EF201" s="78"/>
      <c r="EG201" s="78"/>
      <c r="EH201" s="78"/>
      <c r="EI201" s="78"/>
      <c r="EJ201" s="78"/>
      <c r="EK201" s="78"/>
      <c r="EL201" s="78"/>
    </row>
    <row r="202" spans="1:142" x14ac:dyDescent="0.2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  <c r="Y202" s="78"/>
      <c r="Z202" s="78"/>
      <c r="AA202" s="78"/>
      <c r="AB202" s="78"/>
      <c r="AC202" s="78"/>
      <c r="AD202" s="78"/>
      <c r="AE202" s="78"/>
      <c r="AF202" s="78"/>
      <c r="AG202" s="78"/>
      <c r="AH202" s="78"/>
      <c r="AI202" s="78"/>
      <c r="AJ202" s="78"/>
      <c r="AK202" s="78"/>
      <c r="AL202" s="78"/>
      <c r="AM202" s="78"/>
      <c r="AN202" s="78"/>
      <c r="AO202" s="78"/>
      <c r="AP202" s="78"/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  <c r="CU202" s="78"/>
      <c r="CV202" s="78"/>
      <c r="CW202" s="78"/>
      <c r="CX202" s="78"/>
      <c r="CY202" s="78"/>
      <c r="CZ202" s="78"/>
      <c r="DA202" s="78"/>
      <c r="DB202" s="78"/>
      <c r="DC202" s="78"/>
      <c r="DD202" s="78"/>
      <c r="DE202" s="78"/>
      <c r="DF202" s="78"/>
      <c r="DG202" s="78"/>
      <c r="DH202" s="78"/>
      <c r="DI202" s="78"/>
      <c r="DJ202" s="78"/>
      <c r="DK202" s="78"/>
      <c r="DL202" s="78"/>
      <c r="DM202" s="78"/>
      <c r="DN202" s="78"/>
      <c r="DO202" s="78"/>
      <c r="DP202" s="78"/>
      <c r="DQ202" s="78"/>
      <c r="DR202" s="78"/>
      <c r="DS202" s="78"/>
      <c r="DT202" s="78"/>
      <c r="DU202" s="78"/>
      <c r="DV202" s="78"/>
      <c r="DW202" s="78"/>
      <c r="DX202" s="78"/>
      <c r="DY202" s="78"/>
      <c r="DZ202" s="78"/>
      <c r="EA202" s="78"/>
      <c r="EB202" s="78"/>
      <c r="EC202" s="78"/>
      <c r="ED202" s="78"/>
      <c r="EE202" s="78"/>
      <c r="EF202" s="78"/>
      <c r="EG202" s="78"/>
      <c r="EH202" s="78"/>
      <c r="EI202" s="78"/>
      <c r="EJ202" s="78"/>
      <c r="EK202" s="78"/>
      <c r="EL202" s="78"/>
    </row>
    <row r="203" spans="1:142" x14ac:dyDescent="0.2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  <c r="Y203" s="78"/>
      <c r="Z203" s="78"/>
      <c r="AA203" s="78"/>
      <c r="AB203" s="78"/>
      <c r="AC203" s="78"/>
      <c r="AD203" s="78"/>
      <c r="AE203" s="78"/>
      <c r="AF203" s="78"/>
      <c r="AG203" s="78"/>
      <c r="AH203" s="78"/>
      <c r="AI203" s="78"/>
      <c r="AJ203" s="78"/>
      <c r="AK203" s="78"/>
      <c r="AL203" s="78"/>
      <c r="AM203" s="78"/>
      <c r="AN203" s="78"/>
      <c r="AO203" s="78"/>
      <c r="AP203" s="78"/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  <c r="CU203" s="78"/>
      <c r="CV203" s="78"/>
      <c r="CW203" s="78"/>
      <c r="CX203" s="78"/>
      <c r="CY203" s="78"/>
      <c r="CZ203" s="78"/>
      <c r="DA203" s="78"/>
      <c r="DB203" s="78"/>
      <c r="DC203" s="78"/>
      <c r="DD203" s="78"/>
      <c r="DE203" s="78"/>
      <c r="DF203" s="78"/>
      <c r="DG203" s="78"/>
      <c r="DH203" s="78"/>
      <c r="DI203" s="78"/>
      <c r="DJ203" s="78"/>
      <c r="DK203" s="78"/>
      <c r="DL203" s="78"/>
      <c r="DM203" s="78"/>
      <c r="DN203" s="78"/>
      <c r="DO203" s="78"/>
      <c r="DP203" s="78"/>
      <c r="DQ203" s="78"/>
      <c r="DR203" s="78"/>
      <c r="DS203" s="78"/>
      <c r="DT203" s="78"/>
      <c r="DU203" s="78"/>
      <c r="DV203" s="78"/>
      <c r="DW203" s="78"/>
      <c r="DX203" s="78"/>
      <c r="DY203" s="78"/>
      <c r="DZ203" s="78"/>
      <c r="EA203" s="78"/>
      <c r="EB203" s="78"/>
      <c r="EC203" s="78"/>
      <c r="ED203" s="78"/>
      <c r="EE203" s="78"/>
      <c r="EF203" s="78"/>
      <c r="EG203" s="78"/>
      <c r="EH203" s="78"/>
      <c r="EI203" s="78"/>
      <c r="EJ203" s="78"/>
      <c r="EK203" s="78"/>
      <c r="EL203" s="78"/>
    </row>
    <row r="204" spans="1:142" x14ac:dyDescent="0.2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  <c r="Y204" s="78"/>
      <c r="Z204" s="78"/>
      <c r="AA204" s="78"/>
      <c r="AB204" s="78"/>
      <c r="AC204" s="78"/>
      <c r="AD204" s="78"/>
      <c r="AE204" s="78"/>
      <c r="AF204" s="78"/>
      <c r="AG204" s="78"/>
      <c r="AH204" s="78"/>
      <c r="AI204" s="78"/>
      <c r="AJ204" s="78"/>
      <c r="AK204" s="78"/>
      <c r="AL204" s="78"/>
      <c r="AM204" s="78"/>
      <c r="AN204" s="78"/>
      <c r="AO204" s="78"/>
      <c r="AP204" s="78"/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  <c r="CU204" s="78"/>
      <c r="CV204" s="78"/>
      <c r="CW204" s="78"/>
      <c r="CX204" s="78"/>
      <c r="CY204" s="78"/>
      <c r="CZ204" s="78"/>
      <c r="DA204" s="78"/>
      <c r="DB204" s="78"/>
      <c r="DC204" s="78"/>
      <c r="DD204" s="78"/>
      <c r="DE204" s="78"/>
      <c r="DF204" s="78"/>
      <c r="DG204" s="78"/>
      <c r="DH204" s="78"/>
      <c r="DI204" s="78"/>
      <c r="DJ204" s="78"/>
      <c r="DK204" s="78"/>
      <c r="DL204" s="78"/>
      <c r="DM204" s="78"/>
      <c r="DN204" s="78"/>
      <c r="DO204" s="78"/>
      <c r="DP204" s="78"/>
      <c r="DQ204" s="78"/>
      <c r="DR204" s="78"/>
      <c r="DS204" s="78"/>
      <c r="DT204" s="78"/>
      <c r="DU204" s="78"/>
      <c r="DV204" s="78"/>
      <c r="DW204" s="78"/>
      <c r="DX204" s="78"/>
      <c r="DY204" s="78"/>
      <c r="DZ204" s="78"/>
      <c r="EA204" s="78"/>
      <c r="EB204" s="78"/>
      <c r="EC204" s="78"/>
      <c r="ED204" s="78"/>
      <c r="EE204" s="78"/>
      <c r="EF204" s="78"/>
      <c r="EG204" s="78"/>
      <c r="EH204" s="78"/>
      <c r="EI204" s="78"/>
      <c r="EJ204" s="78"/>
      <c r="EK204" s="78"/>
      <c r="EL204" s="78"/>
    </row>
    <row r="205" spans="1:142" x14ac:dyDescent="0.2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  <c r="Y205" s="78"/>
      <c r="Z205" s="78"/>
      <c r="AA205" s="78"/>
      <c r="AB205" s="78"/>
      <c r="AC205" s="78"/>
      <c r="AD205" s="78"/>
      <c r="AE205" s="78"/>
      <c r="AF205" s="78"/>
      <c r="AG205" s="78"/>
      <c r="AH205" s="78"/>
      <c r="AI205" s="78"/>
      <c r="AJ205" s="78"/>
      <c r="AK205" s="78"/>
      <c r="AL205" s="78"/>
      <c r="AM205" s="78"/>
      <c r="AN205" s="78"/>
      <c r="AO205" s="78"/>
      <c r="AP205" s="78"/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  <c r="CU205" s="78"/>
      <c r="CV205" s="78"/>
      <c r="CW205" s="78"/>
      <c r="CX205" s="78"/>
      <c r="CY205" s="78"/>
      <c r="CZ205" s="78"/>
      <c r="DA205" s="78"/>
      <c r="DB205" s="78"/>
      <c r="DC205" s="78"/>
      <c r="DD205" s="78"/>
      <c r="DE205" s="78"/>
      <c r="DF205" s="78"/>
      <c r="DG205" s="78"/>
      <c r="DH205" s="78"/>
      <c r="DI205" s="78"/>
      <c r="DJ205" s="78"/>
      <c r="DK205" s="78"/>
      <c r="DL205" s="78"/>
      <c r="DM205" s="78"/>
      <c r="DN205" s="78"/>
      <c r="DO205" s="78"/>
      <c r="DP205" s="78"/>
      <c r="DQ205" s="78"/>
      <c r="DR205" s="78"/>
      <c r="DS205" s="78"/>
      <c r="DT205" s="78"/>
      <c r="DU205" s="78"/>
      <c r="DV205" s="78"/>
      <c r="DW205" s="78"/>
      <c r="DX205" s="78"/>
      <c r="DY205" s="78"/>
      <c r="DZ205" s="78"/>
      <c r="EA205" s="78"/>
      <c r="EB205" s="78"/>
      <c r="EC205" s="78"/>
      <c r="ED205" s="78"/>
      <c r="EE205" s="78"/>
      <c r="EF205" s="78"/>
      <c r="EG205" s="78"/>
      <c r="EH205" s="78"/>
      <c r="EI205" s="78"/>
      <c r="EJ205" s="78"/>
      <c r="EK205" s="78"/>
      <c r="EL205" s="78"/>
    </row>
    <row r="206" spans="1:142" x14ac:dyDescent="0.2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  <c r="Y206" s="78"/>
      <c r="Z206" s="78"/>
      <c r="AA206" s="78"/>
      <c r="AB206" s="78"/>
      <c r="AC206" s="78"/>
      <c r="AD206" s="78"/>
      <c r="AE206" s="78"/>
      <c r="AF206" s="78"/>
      <c r="AG206" s="78"/>
      <c r="AH206" s="78"/>
      <c r="AI206" s="78"/>
      <c r="AJ206" s="78"/>
      <c r="AK206" s="78"/>
      <c r="AL206" s="78"/>
      <c r="AM206" s="78"/>
      <c r="AN206" s="78"/>
      <c r="AO206" s="78"/>
      <c r="AP206" s="78"/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  <c r="CU206" s="78"/>
      <c r="CV206" s="78"/>
      <c r="CW206" s="78"/>
      <c r="CX206" s="78"/>
      <c r="CY206" s="78"/>
      <c r="CZ206" s="78"/>
      <c r="DA206" s="78"/>
      <c r="DB206" s="78"/>
      <c r="DC206" s="78"/>
      <c r="DD206" s="78"/>
      <c r="DE206" s="78"/>
      <c r="DF206" s="78"/>
      <c r="DG206" s="78"/>
      <c r="DH206" s="78"/>
      <c r="DI206" s="78"/>
      <c r="DJ206" s="78"/>
      <c r="DK206" s="78"/>
      <c r="DL206" s="78"/>
      <c r="DM206" s="78"/>
      <c r="DN206" s="78"/>
      <c r="DO206" s="78"/>
      <c r="DP206" s="78"/>
      <c r="DQ206" s="78"/>
      <c r="DR206" s="78"/>
      <c r="DS206" s="78"/>
      <c r="DT206" s="78"/>
      <c r="DU206" s="78"/>
      <c r="DV206" s="78"/>
      <c r="DW206" s="78"/>
      <c r="DX206" s="78"/>
      <c r="DY206" s="78"/>
      <c r="DZ206" s="78"/>
      <c r="EA206" s="78"/>
      <c r="EB206" s="78"/>
      <c r="EC206" s="78"/>
      <c r="ED206" s="78"/>
      <c r="EE206" s="78"/>
      <c r="EF206" s="78"/>
      <c r="EG206" s="78"/>
      <c r="EH206" s="78"/>
      <c r="EI206" s="78"/>
      <c r="EJ206" s="78"/>
      <c r="EK206" s="78"/>
      <c r="EL206" s="78"/>
    </row>
    <row r="207" spans="1:142" x14ac:dyDescent="0.2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  <c r="Y207" s="78"/>
      <c r="Z207" s="78"/>
      <c r="AA207" s="78"/>
      <c r="AB207" s="78"/>
      <c r="AC207" s="78"/>
      <c r="AD207" s="78"/>
      <c r="AE207" s="78"/>
      <c r="AF207" s="78"/>
      <c r="AG207" s="78"/>
      <c r="AH207" s="78"/>
      <c r="AI207" s="78"/>
      <c r="AJ207" s="78"/>
      <c r="AK207" s="78"/>
      <c r="AL207" s="78"/>
      <c r="AM207" s="78"/>
      <c r="AN207" s="78"/>
      <c r="AO207" s="78"/>
      <c r="AP207" s="78"/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  <c r="CU207" s="78"/>
      <c r="CV207" s="78"/>
      <c r="CW207" s="78"/>
      <c r="CX207" s="78"/>
      <c r="CY207" s="78"/>
      <c r="CZ207" s="78"/>
      <c r="DA207" s="78"/>
      <c r="DB207" s="78"/>
      <c r="DC207" s="78"/>
      <c r="DD207" s="78"/>
      <c r="DE207" s="78"/>
      <c r="DF207" s="78"/>
      <c r="DG207" s="78"/>
      <c r="DH207" s="78"/>
      <c r="DI207" s="78"/>
      <c r="DJ207" s="78"/>
      <c r="DK207" s="78"/>
      <c r="DL207" s="78"/>
      <c r="DM207" s="78"/>
      <c r="DN207" s="78"/>
      <c r="DO207" s="78"/>
      <c r="DP207" s="78"/>
      <c r="DQ207" s="78"/>
      <c r="DR207" s="78"/>
      <c r="DS207" s="78"/>
      <c r="DT207" s="78"/>
      <c r="DU207" s="78"/>
      <c r="DV207" s="78"/>
      <c r="DW207" s="78"/>
      <c r="DX207" s="78"/>
      <c r="DY207" s="78"/>
      <c r="DZ207" s="78"/>
      <c r="EA207" s="78"/>
      <c r="EB207" s="78"/>
      <c r="EC207" s="78"/>
      <c r="ED207" s="78"/>
      <c r="EE207" s="78"/>
      <c r="EF207" s="78"/>
      <c r="EG207" s="78"/>
      <c r="EH207" s="78"/>
      <c r="EI207" s="78"/>
      <c r="EJ207" s="78"/>
      <c r="EK207" s="78"/>
      <c r="EL207" s="78"/>
    </row>
    <row r="208" spans="1:142" x14ac:dyDescent="0.2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  <c r="Y208" s="78"/>
      <c r="Z208" s="78"/>
      <c r="AA208" s="78"/>
      <c r="AB208" s="78"/>
      <c r="AC208" s="78"/>
      <c r="AD208" s="78"/>
      <c r="AE208" s="78"/>
      <c r="AF208" s="78"/>
      <c r="AG208" s="78"/>
      <c r="AH208" s="78"/>
      <c r="AI208" s="78"/>
      <c r="AJ208" s="78"/>
      <c r="AK208" s="78"/>
      <c r="AL208" s="78"/>
      <c r="AM208" s="78"/>
      <c r="AN208" s="78"/>
      <c r="AO208" s="78"/>
      <c r="AP208" s="78"/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  <c r="CU208" s="78"/>
      <c r="CV208" s="78"/>
      <c r="CW208" s="78"/>
      <c r="CX208" s="78"/>
      <c r="CY208" s="78"/>
      <c r="CZ208" s="78"/>
      <c r="DA208" s="78"/>
      <c r="DB208" s="78"/>
      <c r="DC208" s="78"/>
      <c r="DD208" s="78"/>
      <c r="DE208" s="78"/>
      <c r="DF208" s="78"/>
      <c r="DG208" s="78"/>
      <c r="DH208" s="78"/>
      <c r="DI208" s="78"/>
      <c r="DJ208" s="78"/>
      <c r="DK208" s="78"/>
      <c r="DL208" s="78"/>
      <c r="DM208" s="78"/>
      <c r="DN208" s="78"/>
      <c r="DO208" s="78"/>
      <c r="DP208" s="78"/>
      <c r="DQ208" s="78"/>
      <c r="DR208" s="78"/>
      <c r="DS208" s="78"/>
      <c r="DT208" s="78"/>
      <c r="DU208" s="78"/>
      <c r="DV208" s="78"/>
      <c r="DW208" s="78"/>
      <c r="DX208" s="78"/>
      <c r="DY208" s="78"/>
      <c r="DZ208" s="78"/>
      <c r="EA208" s="78"/>
      <c r="EB208" s="78"/>
      <c r="EC208" s="78"/>
      <c r="ED208" s="78"/>
      <c r="EE208" s="78"/>
      <c r="EF208" s="78"/>
      <c r="EG208" s="78"/>
      <c r="EH208" s="78"/>
      <c r="EI208" s="78"/>
      <c r="EJ208" s="78"/>
      <c r="EK208" s="78"/>
      <c r="EL208" s="78"/>
    </row>
    <row r="209" spans="1:142" x14ac:dyDescent="0.2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  <c r="Y209" s="78"/>
      <c r="Z209" s="78"/>
      <c r="AA209" s="78"/>
      <c r="AB209" s="78"/>
      <c r="AC209" s="78"/>
      <c r="AD209" s="78"/>
      <c r="AE209" s="78"/>
      <c r="AF209" s="78"/>
      <c r="AG209" s="78"/>
      <c r="AH209" s="78"/>
      <c r="AI209" s="78"/>
      <c r="AJ209" s="78"/>
      <c r="AK209" s="78"/>
      <c r="AL209" s="78"/>
      <c r="AM209" s="78"/>
      <c r="AN209" s="78"/>
      <c r="AO209" s="78"/>
      <c r="AP209" s="78"/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  <c r="CU209" s="78"/>
      <c r="CV209" s="78"/>
      <c r="CW209" s="78"/>
      <c r="CX209" s="78"/>
      <c r="CY209" s="78"/>
      <c r="CZ209" s="78"/>
      <c r="DA209" s="78"/>
      <c r="DB209" s="78"/>
      <c r="DC209" s="78"/>
      <c r="DD209" s="78"/>
      <c r="DE209" s="78"/>
      <c r="DF209" s="78"/>
      <c r="DG209" s="78"/>
      <c r="DH209" s="78"/>
      <c r="DI209" s="78"/>
      <c r="DJ209" s="78"/>
      <c r="DK209" s="78"/>
      <c r="DL209" s="78"/>
      <c r="DM209" s="78"/>
      <c r="DN209" s="78"/>
      <c r="DO209" s="78"/>
      <c r="DP209" s="78"/>
      <c r="DQ209" s="78"/>
      <c r="DR209" s="78"/>
      <c r="DS209" s="78"/>
      <c r="DT209" s="78"/>
      <c r="DU209" s="78"/>
      <c r="DV209" s="78"/>
      <c r="DW209" s="78"/>
      <c r="DX209" s="78"/>
      <c r="DY209" s="78"/>
      <c r="DZ209" s="78"/>
      <c r="EA209" s="78"/>
      <c r="EB209" s="78"/>
      <c r="EC209" s="78"/>
      <c r="ED209" s="78"/>
      <c r="EE209" s="78"/>
      <c r="EF209" s="78"/>
      <c r="EG209" s="78"/>
      <c r="EH209" s="78"/>
      <c r="EI209" s="78"/>
      <c r="EJ209" s="78"/>
      <c r="EK209" s="78"/>
      <c r="EL209" s="78"/>
    </row>
    <row r="210" spans="1:142" x14ac:dyDescent="0.2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  <c r="Y210" s="78"/>
      <c r="Z210" s="78"/>
      <c r="AA210" s="78"/>
      <c r="AB210" s="78"/>
      <c r="AC210" s="78"/>
      <c r="AD210" s="78"/>
      <c r="AE210" s="78"/>
      <c r="AF210" s="78"/>
      <c r="AG210" s="78"/>
      <c r="AH210" s="78"/>
      <c r="AI210" s="78"/>
      <c r="AJ210" s="78"/>
      <c r="AK210" s="78"/>
      <c r="AL210" s="78"/>
      <c r="AM210" s="78"/>
      <c r="AN210" s="78"/>
      <c r="AO210" s="78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  <c r="DB210" s="78"/>
      <c r="DC210" s="78"/>
      <c r="DD210" s="78"/>
      <c r="DE210" s="78"/>
      <c r="DF210" s="78"/>
      <c r="DG210" s="78"/>
      <c r="DH210" s="78"/>
      <c r="DI210" s="78"/>
      <c r="DJ210" s="78"/>
      <c r="DK210" s="78"/>
      <c r="DL210" s="78"/>
      <c r="DM210" s="78"/>
      <c r="DN210" s="78"/>
      <c r="DO210" s="78"/>
      <c r="DP210" s="78"/>
      <c r="DQ210" s="78"/>
      <c r="DR210" s="78"/>
      <c r="DS210" s="78"/>
      <c r="DT210" s="78"/>
      <c r="DU210" s="78"/>
      <c r="DV210" s="78"/>
      <c r="DW210" s="78"/>
      <c r="DX210" s="78"/>
      <c r="DY210" s="78"/>
      <c r="DZ210" s="78"/>
      <c r="EA210" s="78"/>
      <c r="EB210" s="78"/>
      <c r="EC210" s="78"/>
      <c r="ED210" s="78"/>
      <c r="EE210" s="78"/>
      <c r="EF210" s="78"/>
      <c r="EG210" s="78"/>
      <c r="EH210" s="78"/>
      <c r="EI210" s="78"/>
      <c r="EJ210" s="78"/>
      <c r="EK210" s="78"/>
      <c r="EL210" s="78"/>
    </row>
    <row r="211" spans="1:142" x14ac:dyDescent="0.2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  <c r="Y211" s="78"/>
      <c r="Z211" s="78"/>
      <c r="AA211" s="78"/>
      <c r="AB211" s="78"/>
      <c r="AC211" s="78"/>
      <c r="AD211" s="78"/>
      <c r="AE211" s="78"/>
      <c r="AF211" s="78"/>
      <c r="AG211" s="78"/>
      <c r="AH211" s="78"/>
      <c r="AI211" s="78"/>
      <c r="AJ211" s="78"/>
      <c r="AK211" s="78"/>
      <c r="AL211" s="78"/>
      <c r="AM211" s="78"/>
      <c r="AN211" s="78"/>
      <c r="AO211" s="78"/>
      <c r="AP211" s="78"/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  <c r="CU211" s="78"/>
      <c r="CV211" s="78"/>
      <c r="CW211" s="78"/>
      <c r="CX211" s="78"/>
      <c r="CY211" s="78"/>
      <c r="CZ211" s="78"/>
      <c r="DA211" s="78"/>
      <c r="DB211" s="78"/>
      <c r="DC211" s="78"/>
      <c r="DD211" s="78"/>
      <c r="DE211" s="78"/>
      <c r="DF211" s="78"/>
      <c r="DG211" s="78"/>
      <c r="DH211" s="78"/>
      <c r="DI211" s="78"/>
      <c r="DJ211" s="78"/>
      <c r="DK211" s="78"/>
      <c r="DL211" s="78"/>
      <c r="DM211" s="78"/>
      <c r="DN211" s="78"/>
      <c r="DO211" s="78"/>
      <c r="DP211" s="78"/>
      <c r="DQ211" s="78"/>
      <c r="DR211" s="78"/>
      <c r="DS211" s="78"/>
      <c r="DT211" s="78"/>
      <c r="DU211" s="78"/>
      <c r="DV211" s="78"/>
      <c r="DW211" s="78"/>
      <c r="DX211" s="78"/>
      <c r="DY211" s="78"/>
      <c r="DZ211" s="78"/>
      <c r="EA211" s="78"/>
      <c r="EB211" s="78"/>
      <c r="EC211" s="78"/>
      <c r="ED211" s="78"/>
      <c r="EE211" s="78"/>
      <c r="EF211" s="78"/>
      <c r="EG211" s="78"/>
      <c r="EH211" s="78"/>
      <c r="EI211" s="78"/>
      <c r="EJ211" s="78"/>
      <c r="EK211" s="78"/>
      <c r="EL211" s="78"/>
    </row>
    <row r="212" spans="1:142" x14ac:dyDescent="0.2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  <c r="Y212" s="78"/>
      <c r="Z212" s="78"/>
      <c r="AA212" s="78"/>
      <c r="AB212" s="78"/>
      <c r="AC212" s="78"/>
      <c r="AD212" s="78"/>
      <c r="AE212" s="78"/>
      <c r="AF212" s="78"/>
      <c r="AG212" s="78"/>
      <c r="AH212" s="78"/>
      <c r="AI212" s="78"/>
      <c r="AJ212" s="78"/>
      <c r="AK212" s="78"/>
      <c r="AL212" s="78"/>
      <c r="AM212" s="78"/>
      <c r="AN212" s="78"/>
      <c r="AO212" s="78"/>
      <c r="AP212" s="78"/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  <c r="CU212" s="78"/>
      <c r="CV212" s="78"/>
      <c r="CW212" s="78"/>
      <c r="CX212" s="78"/>
      <c r="CY212" s="78"/>
      <c r="CZ212" s="78"/>
      <c r="DA212" s="78"/>
      <c r="DB212" s="78"/>
      <c r="DC212" s="78"/>
      <c r="DD212" s="78"/>
      <c r="DE212" s="78"/>
      <c r="DF212" s="78"/>
      <c r="DG212" s="78"/>
      <c r="DH212" s="78"/>
      <c r="DI212" s="78"/>
      <c r="DJ212" s="78"/>
      <c r="DK212" s="78"/>
      <c r="DL212" s="78"/>
      <c r="DM212" s="78"/>
      <c r="DN212" s="78"/>
      <c r="DO212" s="78"/>
      <c r="DP212" s="78"/>
      <c r="DQ212" s="78"/>
      <c r="DR212" s="78"/>
      <c r="DS212" s="78"/>
      <c r="DT212" s="78"/>
      <c r="DU212" s="78"/>
      <c r="DV212" s="78"/>
      <c r="DW212" s="78"/>
      <c r="DX212" s="78"/>
      <c r="DY212" s="78"/>
      <c r="DZ212" s="78"/>
      <c r="EA212" s="78"/>
      <c r="EB212" s="78"/>
      <c r="EC212" s="78"/>
      <c r="ED212" s="78"/>
      <c r="EE212" s="78"/>
      <c r="EF212" s="78"/>
      <c r="EG212" s="78"/>
      <c r="EH212" s="78"/>
      <c r="EI212" s="78"/>
      <c r="EJ212" s="78"/>
      <c r="EK212" s="78"/>
      <c r="EL212" s="78"/>
    </row>
    <row r="213" spans="1:142" x14ac:dyDescent="0.2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  <c r="Y213" s="78"/>
      <c r="Z213" s="78"/>
      <c r="AA213" s="78"/>
      <c r="AB213" s="78"/>
      <c r="AC213" s="78"/>
      <c r="AD213" s="78"/>
      <c r="AE213" s="78"/>
      <c r="AF213" s="78"/>
      <c r="AG213" s="78"/>
      <c r="AH213" s="78"/>
      <c r="AI213" s="78"/>
      <c r="AJ213" s="78"/>
      <c r="AK213" s="78"/>
      <c r="AL213" s="78"/>
      <c r="AM213" s="78"/>
      <c r="AN213" s="78"/>
      <c r="AO213" s="78"/>
      <c r="AP213" s="78"/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  <c r="CU213" s="78"/>
      <c r="CV213" s="78"/>
      <c r="CW213" s="78"/>
      <c r="CX213" s="78"/>
      <c r="CY213" s="78"/>
      <c r="CZ213" s="78"/>
      <c r="DA213" s="78"/>
      <c r="DB213" s="78"/>
      <c r="DC213" s="78"/>
      <c r="DD213" s="78"/>
      <c r="DE213" s="78"/>
      <c r="DF213" s="78"/>
      <c r="DG213" s="78"/>
      <c r="DH213" s="78"/>
      <c r="DI213" s="78"/>
      <c r="DJ213" s="78"/>
      <c r="DK213" s="78"/>
      <c r="DL213" s="78"/>
      <c r="DM213" s="78"/>
      <c r="DN213" s="78"/>
      <c r="DO213" s="78"/>
      <c r="DP213" s="78"/>
      <c r="DQ213" s="78"/>
      <c r="DR213" s="78"/>
      <c r="DS213" s="78"/>
      <c r="DT213" s="78"/>
      <c r="DU213" s="78"/>
      <c r="DV213" s="78"/>
      <c r="DW213" s="78"/>
      <c r="DX213" s="78"/>
      <c r="DY213" s="78"/>
      <c r="DZ213" s="78"/>
      <c r="EA213" s="78"/>
      <c r="EB213" s="78"/>
      <c r="EC213" s="78"/>
      <c r="ED213" s="78"/>
      <c r="EE213" s="78"/>
      <c r="EF213" s="78"/>
      <c r="EG213" s="78"/>
      <c r="EH213" s="78"/>
      <c r="EI213" s="78"/>
      <c r="EJ213" s="78"/>
      <c r="EK213" s="78"/>
      <c r="EL213" s="78"/>
    </row>
    <row r="214" spans="1:142" x14ac:dyDescent="0.2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8"/>
      <c r="Z214" s="78"/>
      <c r="AA214" s="78"/>
      <c r="AB214" s="78"/>
      <c r="AC214" s="78"/>
      <c r="AD214" s="78"/>
      <c r="AE214" s="78"/>
      <c r="AF214" s="78"/>
      <c r="AG214" s="78"/>
      <c r="AH214" s="78"/>
      <c r="AI214" s="78"/>
      <c r="AJ214" s="78"/>
      <c r="AK214" s="78"/>
      <c r="AL214" s="78"/>
      <c r="AM214" s="78"/>
      <c r="AN214" s="78"/>
      <c r="AO214" s="78"/>
      <c r="AP214" s="78"/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  <c r="CU214" s="78"/>
      <c r="CV214" s="78"/>
      <c r="CW214" s="78"/>
      <c r="CX214" s="78"/>
      <c r="CY214" s="78"/>
      <c r="CZ214" s="78"/>
      <c r="DA214" s="78"/>
      <c r="DB214" s="78"/>
      <c r="DC214" s="78"/>
      <c r="DD214" s="78"/>
      <c r="DE214" s="78"/>
      <c r="DF214" s="78"/>
      <c r="DG214" s="78"/>
      <c r="DH214" s="78"/>
      <c r="DI214" s="78"/>
      <c r="DJ214" s="78"/>
      <c r="DK214" s="78"/>
      <c r="DL214" s="78"/>
      <c r="DM214" s="78"/>
      <c r="DN214" s="78"/>
      <c r="DO214" s="78"/>
      <c r="DP214" s="78"/>
      <c r="DQ214" s="78"/>
      <c r="DR214" s="78"/>
      <c r="DS214" s="78"/>
      <c r="DT214" s="78"/>
      <c r="DU214" s="78"/>
      <c r="DV214" s="78"/>
      <c r="DW214" s="78"/>
      <c r="DX214" s="78"/>
      <c r="DY214" s="78"/>
      <c r="DZ214" s="78"/>
      <c r="EA214" s="78"/>
      <c r="EB214" s="78"/>
      <c r="EC214" s="78"/>
      <c r="ED214" s="78"/>
      <c r="EE214" s="78"/>
      <c r="EF214" s="78"/>
      <c r="EG214" s="78"/>
      <c r="EH214" s="78"/>
      <c r="EI214" s="78"/>
      <c r="EJ214" s="78"/>
      <c r="EK214" s="78"/>
      <c r="EL214" s="78"/>
    </row>
    <row r="215" spans="1:142" x14ac:dyDescent="0.2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  <c r="Y215" s="78"/>
      <c r="Z215" s="78"/>
      <c r="AA215" s="78"/>
      <c r="AB215" s="78"/>
      <c r="AC215" s="78"/>
      <c r="AD215" s="78"/>
      <c r="AE215" s="78"/>
      <c r="AF215" s="78"/>
      <c r="AG215" s="78"/>
      <c r="AH215" s="78"/>
      <c r="AI215" s="78"/>
      <c r="AJ215" s="78"/>
      <c r="AK215" s="78"/>
      <c r="AL215" s="78"/>
      <c r="AM215" s="78"/>
      <c r="AN215" s="78"/>
      <c r="AO215" s="78"/>
      <c r="AP215" s="78"/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  <c r="CU215" s="78"/>
      <c r="CV215" s="78"/>
      <c r="CW215" s="78"/>
      <c r="CX215" s="78"/>
      <c r="CY215" s="78"/>
      <c r="CZ215" s="78"/>
      <c r="DA215" s="78"/>
      <c r="DB215" s="78"/>
      <c r="DC215" s="78"/>
      <c r="DD215" s="78"/>
      <c r="DE215" s="78"/>
      <c r="DF215" s="78"/>
      <c r="DG215" s="78"/>
      <c r="DH215" s="78"/>
      <c r="DI215" s="78"/>
      <c r="DJ215" s="78"/>
      <c r="DK215" s="78"/>
      <c r="DL215" s="78"/>
      <c r="DM215" s="78"/>
      <c r="DN215" s="78"/>
      <c r="DO215" s="78"/>
      <c r="DP215" s="78"/>
      <c r="DQ215" s="78"/>
      <c r="DR215" s="78"/>
      <c r="DS215" s="78"/>
      <c r="DT215" s="78"/>
      <c r="DU215" s="78"/>
      <c r="DV215" s="78"/>
      <c r="DW215" s="78"/>
      <c r="DX215" s="78"/>
      <c r="DY215" s="78"/>
      <c r="DZ215" s="78"/>
      <c r="EA215" s="78"/>
      <c r="EB215" s="78"/>
      <c r="EC215" s="78"/>
      <c r="ED215" s="78"/>
      <c r="EE215" s="78"/>
      <c r="EF215" s="78"/>
      <c r="EG215" s="78"/>
      <c r="EH215" s="78"/>
      <c r="EI215" s="78"/>
      <c r="EJ215" s="78"/>
      <c r="EK215" s="78"/>
      <c r="EL215" s="78"/>
    </row>
    <row r="216" spans="1:142" x14ac:dyDescent="0.2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  <c r="Y216" s="78"/>
      <c r="Z216" s="78"/>
      <c r="AA216" s="78"/>
      <c r="AB216" s="78"/>
      <c r="AC216" s="78"/>
      <c r="AD216" s="78"/>
      <c r="AE216" s="78"/>
      <c r="AF216" s="78"/>
      <c r="AG216" s="78"/>
      <c r="AH216" s="78"/>
      <c r="AI216" s="78"/>
      <c r="AJ216" s="78"/>
      <c r="AK216" s="78"/>
      <c r="AL216" s="78"/>
      <c r="AM216" s="78"/>
      <c r="AN216" s="78"/>
      <c r="AO216" s="78"/>
      <c r="AP216" s="78"/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  <c r="CU216" s="78"/>
      <c r="CV216" s="78"/>
      <c r="CW216" s="78"/>
      <c r="CX216" s="78"/>
      <c r="CY216" s="78"/>
      <c r="CZ216" s="78"/>
      <c r="DA216" s="78"/>
      <c r="DB216" s="78"/>
      <c r="DC216" s="78"/>
      <c r="DD216" s="78"/>
      <c r="DE216" s="78"/>
      <c r="DF216" s="78"/>
      <c r="DG216" s="78"/>
      <c r="DH216" s="78"/>
      <c r="DI216" s="78"/>
      <c r="DJ216" s="78"/>
      <c r="DK216" s="78"/>
      <c r="DL216" s="78"/>
      <c r="DM216" s="78"/>
      <c r="DN216" s="78"/>
      <c r="DO216" s="78"/>
      <c r="DP216" s="78"/>
      <c r="DQ216" s="78"/>
      <c r="DR216" s="78"/>
      <c r="DS216" s="78"/>
      <c r="DT216" s="78"/>
      <c r="DU216" s="78"/>
      <c r="DV216" s="78"/>
      <c r="DW216" s="78"/>
      <c r="DX216" s="78"/>
      <c r="DY216" s="78"/>
      <c r="DZ216" s="78"/>
      <c r="EA216" s="78"/>
      <c r="EB216" s="78"/>
      <c r="EC216" s="78"/>
      <c r="ED216" s="78"/>
      <c r="EE216" s="78"/>
      <c r="EF216" s="78"/>
      <c r="EG216" s="78"/>
      <c r="EH216" s="78"/>
      <c r="EI216" s="78"/>
      <c r="EJ216" s="78"/>
      <c r="EK216" s="78"/>
      <c r="EL216" s="78"/>
    </row>
    <row r="217" spans="1:142" x14ac:dyDescent="0.2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  <c r="Y217" s="78"/>
      <c r="Z217" s="78"/>
      <c r="AA217" s="78"/>
      <c r="AB217" s="78"/>
      <c r="AC217" s="78"/>
      <c r="AD217" s="78"/>
      <c r="AE217" s="78"/>
      <c r="AF217" s="78"/>
      <c r="AG217" s="78"/>
      <c r="AH217" s="78"/>
      <c r="AI217" s="78"/>
      <c r="AJ217" s="78"/>
      <c r="AK217" s="78"/>
      <c r="AL217" s="78"/>
      <c r="AM217" s="78"/>
      <c r="AN217" s="78"/>
      <c r="AO217" s="78"/>
      <c r="AP217" s="78"/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  <c r="CU217" s="78"/>
      <c r="CV217" s="78"/>
      <c r="CW217" s="78"/>
      <c r="CX217" s="78"/>
      <c r="CY217" s="78"/>
      <c r="CZ217" s="78"/>
      <c r="DA217" s="78"/>
      <c r="DB217" s="78"/>
      <c r="DC217" s="78"/>
      <c r="DD217" s="78"/>
      <c r="DE217" s="78"/>
      <c r="DF217" s="78"/>
      <c r="DG217" s="78"/>
      <c r="DH217" s="78"/>
      <c r="DI217" s="78"/>
      <c r="DJ217" s="78"/>
      <c r="DK217" s="78"/>
      <c r="DL217" s="78"/>
      <c r="DM217" s="78"/>
      <c r="DN217" s="78"/>
      <c r="DO217" s="78"/>
      <c r="DP217" s="78"/>
      <c r="DQ217" s="78"/>
      <c r="DR217" s="78"/>
      <c r="DS217" s="78"/>
      <c r="DT217" s="78"/>
      <c r="DU217" s="78"/>
      <c r="DV217" s="78"/>
      <c r="DW217" s="78"/>
      <c r="DX217" s="78"/>
      <c r="DY217" s="78"/>
      <c r="DZ217" s="78"/>
      <c r="EA217" s="78"/>
      <c r="EB217" s="78"/>
      <c r="EC217" s="78"/>
      <c r="ED217" s="78"/>
      <c r="EE217" s="78"/>
      <c r="EF217" s="78"/>
      <c r="EG217" s="78"/>
      <c r="EH217" s="78"/>
      <c r="EI217" s="78"/>
      <c r="EJ217" s="78"/>
      <c r="EK217" s="78"/>
      <c r="EL217" s="78"/>
    </row>
    <row r="218" spans="1:142" x14ac:dyDescent="0.2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  <c r="Y218" s="78"/>
      <c r="Z218" s="78"/>
      <c r="AA218" s="78"/>
      <c r="AB218" s="78"/>
      <c r="AC218" s="78"/>
      <c r="AD218" s="78"/>
      <c r="AE218" s="78"/>
      <c r="AF218" s="78"/>
      <c r="AG218" s="78"/>
      <c r="AH218" s="78"/>
      <c r="AI218" s="78"/>
      <c r="AJ218" s="78"/>
      <c r="AK218" s="78"/>
      <c r="AL218" s="78"/>
      <c r="AM218" s="78"/>
      <c r="AN218" s="78"/>
      <c r="AO218" s="78"/>
      <c r="AP218" s="78"/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  <c r="CU218" s="78"/>
      <c r="CV218" s="78"/>
      <c r="CW218" s="78"/>
      <c r="CX218" s="78"/>
      <c r="CY218" s="78"/>
      <c r="CZ218" s="78"/>
      <c r="DA218" s="78"/>
      <c r="DB218" s="78"/>
      <c r="DC218" s="78"/>
      <c r="DD218" s="78"/>
      <c r="DE218" s="78"/>
      <c r="DF218" s="78"/>
      <c r="DG218" s="78"/>
      <c r="DH218" s="78"/>
      <c r="DI218" s="78"/>
      <c r="DJ218" s="78"/>
      <c r="DK218" s="78"/>
      <c r="DL218" s="78"/>
      <c r="DM218" s="78"/>
      <c r="DN218" s="78"/>
      <c r="DO218" s="78"/>
      <c r="DP218" s="78"/>
      <c r="DQ218" s="78"/>
      <c r="DR218" s="78"/>
      <c r="DS218" s="78"/>
      <c r="DT218" s="78"/>
      <c r="DU218" s="78"/>
      <c r="DV218" s="78"/>
      <c r="DW218" s="78"/>
      <c r="DX218" s="78"/>
      <c r="DY218" s="78"/>
      <c r="DZ218" s="78"/>
      <c r="EA218" s="78"/>
      <c r="EB218" s="78"/>
      <c r="EC218" s="78"/>
      <c r="ED218" s="78"/>
      <c r="EE218" s="78"/>
      <c r="EF218" s="78"/>
      <c r="EG218" s="78"/>
      <c r="EH218" s="78"/>
      <c r="EI218" s="78"/>
      <c r="EJ218" s="78"/>
      <c r="EK218" s="78"/>
      <c r="EL218" s="78"/>
    </row>
    <row r="219" spans="1:142" x14ac:dyDescent="0.2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  <c r="Y219" s="78"/>
      <c r="Z219" s="78"/>
      <c r="AA219" s="78"/>
      <c r="AB219" s="78"/>
      <c r="AC219" s="78"/>
      <c r="AD219" s="78"/>
      <c r="AE219" s="78"/>
      <c r="AF219" s="78"/>
      <c r="AG219" s="78"/>
      <c r="AH219" s="78"/>
      <c r="AI219" s="78"/>
      <c r="AJ219" s="78"/>
      <c r="AK219" s="78"/>
      <c r="AL219" s="78"/>
      <c r="AM219" s="78"/>
      <c r="AN219" s="78"/>
      <c r="AO219" s="78"/>
      <c r="AP219" s="78"/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  <c r="CU219" s="78"/>
      <c r="CV219" s="78"/>
      <c r="CW219" s="78"/>
      <c r="CX219" s="78"/>
      <c r="CY219" s="78"/>
      <c r="CZ219" s="78"/>
      <c r="DA219" s="78"/>
      <c r="DB219" s="78"/>
      <c r="DC219" s="78"/>
      <c r="DD219" s="78"/>
      <c r="DE219" s="78"/>
      <c r="DF219" s="78"/>
      <c r="DG219" s="78"/>
      <c r="DH219" s="78"/>
      <c r="DI219" s="78"/>
      <c r="DJ219" s="78"/>
      <c r="DK219" s="78"/>
      <c r="DL219" s="78"/>
      <c r="DM219" s="78"/>
      <c r="DN219" s="78"/>
      <c r="DO219" s="78"/>
      <c r="DP219" s="78"/>
      <c r="DQ219" s="78"/>
      <c r="DR219" s="78"/>
      <c r="DS219" s="78"/>
      <c r="DT219" s="78"/>
      <c r="DU219" s="78"/>
      <c r="DV219" s="78"/>
      <c r="DW219" s="78"/>
      <c r="DX219" s="78"/>
      <c r="DY219" s="78"/>
      <c r="DZ219" s="78"/>
      <c r="EA219" s="78"/>
      <c r="EB219" s="78"/>
      <c r="EC219" s="78"/>
      <c r="ED219" s="78"/>
      <c r="EE219" s="78"/>
      <c r="EF219" s="78"/>
      <c r="EG219" s="78"/>
      <c r="EH219" s="78"/>
      <c r="EI219" s="78"/>
      <c r="EJ219" s="78"/>
      <c r="EK219" s="78"/>
      <c r="EL219" s="78"/>
    </row>
    <row r="220" spans="1:142" x14ac:dyDescent="0.2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  <c r="Y220" s="78"/>
      <c r="Z220" s="78"/>
      <c r="AA220" s="78"/>
      <c r="AB220" s="78"/>
      <c r="AC220" s="78"/>
      <c r="AD220" s="78"/>
      <c r="AE220" s="78"/>
      <c r="AF220" s="78"/>
      <c r="AG220" s="78"/>
      <c r="AH220" s="78"/>
      <c r="AI220" s="78"/>
      <c r="AJ220" s="78"/>
      <c r="AK220" s="78"/>
      <c r="AL220" s="78"/>
      <c r="AM220" s="78"/>
      <c r="AN220" s="78"/>
      <c r="AO220" s="78"/>
      <c r="AP220" s="78"/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  <c r="CU220" s="78"/>
      <c r="CV220" s="78"/>
      <c r="CW220" s="78"/>
      <c r="CX220" s="78"/>
      <c r="CY220" s="78"/>
      <c r="CZ220" s="78"/>
      <c r="DA220" s="78"/>
      <c r="DB220" s="78"/>
      <c r="DC220" s="78"/>
      <c r="DD220" s="78"/>
      <c r="DE220" s="78"/>
      <c r="DF220" s="78"/>
      <c r="DG220" s="78"/>
      <c r="DH220" s="78"/>
      <c r="DI220" s="78"/>
      <c r="DJ220" s="78"/>
      <c r="DK220" s="78"/>
      <c r="DL220" s="78"/>
      <c r="DM220" s="78"/>
      <c r="DN220" s="78"/>
      <c r="DO220" s="78"/>
      <c r="DP220" s="78"/>
      <c r="DQ220" s="78"/>
      <c r="DR220" s="78"/>
      <c r="DS220" s="78"/>
      <c r="DT220" s="78"/>
      <c r="DU220" s="78"/>
      <c r="DV220" s="78"/>
      <c r="DW220" s="78"/>
      <c r="DX220" s="78"/>
      <c r="DY220" s="78"/>
      <c r="DZ220" s="78"/>
      <c r="EA220" s="78"/>
      <c r="EB220" s="78"/>
      <c r="EC220" s="78"/>
      <c r="ED220" s="78"/>
      <c r="EE220" s="78"/>
      <c r="EF220" s="78"/>
      <c r="EG220" s="78"/>
      <c r="EH220" s="78"/>
      <c r="EI220" s="78"/>
      <c r="EJ220" s="78"/>
      <c r="EK220" s="78"/>
      <c r="EL220" s="78"/>
    </row>
    <row r="221" spans="1:142" x14ac:dyDescent="0.2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  <c r="Y221" s="78"/>
      <c r="Z221" s="78"/>
      <c r="AA221" s="78"/>
      <c r="AB221" s="78"/>
      <c r="AC221" s="78"/>
      <c r="AD221" s="78"/>
      <c r="AE221" s="78"/>
      <c r="AF221" s="78"/>
      <c r="AG221" s="78"/>
      <c r="AH221" s="78"/>
      <c r="AI221" s="78"/>
      <c r="AJ221" s="78"/>
      <c r="AK221" s="78"/>
      <c r="AL221" s="78"/>
      <c r="AM221" s="78"/>
      <c r="AN221" s="78"/>
      <c r="AO221" s="78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  <c r="DB221" s="78"/>
      <c r="DC221" s="78"/>
      <c r="DD221" s="78"/>
      <c r="DE221" s="78"/>
      <c r="DF221" s="78"/>
      <c r="DG221" s="78"/>
      <c r="DH221" s="78"/>
      <c r="DI221" s="78"/>
      <c r="DJ221" s="78"/>
      <c r="DK221" s="78"/>
      <c r="DL221" s="78"/>
      <c r="DM221" s="78"/>
      <c r="DN221" s="78"/>
      <c r="DO221" s="78"/>
      <c r="DP221" s="78"/>
      <c r="DQ221" s="78"/>
      <c r="DR221" s="78"/>
      <c r="DS221" s="78"/>
      <c r="DT221" s="78"/>
      <c r="DU221" s="78"/>
      <c r="DV221" s="78"/>
      <c r="DW221" s="78"/>
      <c r="DX221" s="78"/>
      <c r="DY221" s="78"/>
      <c r="DZ221" s="78"/>
      <c r="EA221" s="78"/>
      <c r="EB221" s="78"/>
      <c r="EC221" s="78"/>
      <c r="ED221" s="78"/>
      <c r="EE221" s="78"/>
      <c r="EF221" s="78"/>
      <c r="EG221" s="78"/>
      <c r="EH221" s="78"/>
      <c r="EI221" s="78"/>
      <c r="EJ221" s="78"/>
      <c r="EK221" s="78"/>
      <c r="EL221" s="78"/>
    </row>
    <row r="222" spans="1:142" x14ac:dyDescent="0.2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  <c r="Y222" s="78"/>
      <c r="Z222" s="78"/>
      <c r="AA222" s="78"/>
      <c r="AB222" s="78"/>
      <c r="AC222" s="78"/>
      <c r="AD222" s="78"/>
      <c r="AE222" s="78"/>
      <c r="AF222" s="78"/>
      <c r="AG222" s="78"/>
      <c r="AH222" s="78"/>
      <c r="AI222" s="78"/>
      <c r="AJ222" s="78"/>
      <c r="AK222" s="78"/>
      <c r="AL222" s="78"/>
      <c r="AM222" s="78"/>
      <c r="AN222" s="78"/>
      <c r="AO222" s="78"/>
      <c r="AP222" s="78"/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  <c r="CU222" s="78"/>
      <c r="CV222" s="78"/>
      <c r="CW222" s="78"/>
      <c r="CX222" s="78"/>
      <c r="CY222" s="78"/>
      <c r="CZ222" s="78"/>
      <c r="DA222" s="78"/>
      <c r="DB222" s="78"/>
      <c r="DC222" s="78"/>
      <c r="DD222" s="78"/>
      <c r="DE222" s="78"/>
      <c r="DF222" s="78"/>
      <c r="DG222" s="78"/>
      <c r="DH222" s="78"/>
      <c r="DI222" s="78"/>
      <c r="DJ222" s="78"/>
      <c r="DK222" s="78"/>
      <c r="DL222" s="78"/>
      <c r="DM222" s="78"/>
      <c r="DN222" s="78"/>
      <c r="DO222" s="78"/>
      <c r="DP222" s="78"/>
      <c r="DQ222" s="78"/>
      <c r="DR222" s="78"/>
      <c r="DS222" s="78"/>
      <c r="DT222" s="78"/>
      <c r="DU222" s="78"/>
      <c r="DV222" s="78"/>
      <c r="DW222" s="78"/>
      <c r="DX222" s="78"/>
      <c r="DY222" s="78"/>
      <c r="DZ222" s="78"/>
      <c r="EA222" s="78"/>
      <c r="EB222" s="78"/>
      <c r="EC222" s="78"/>
      <c r="ED222" s="78"/>
      <c r="EE222" s="78"/>
      <c r="EF222" s="78"/>
      <c r="EG222" s="78"/>
      <c r="EH222" s="78"/>
      <c r="EI222" s="78"/>
      <c r="EJ222" s="78"/>
      <c r="EK222" s="78"/>
      <c r="EL222" s="78"/>
    </row>
    <row r="223" spans="1:142" x14ac:dyDescent="0.2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  <c r="Y223" s="78"/>
      <c r="Z223" s="78"/>
      <c r="AA223" s="78"/>
      <c r="AB223" s="78"/>
      <c r="AC223" s="78"/>
      <c r="AD223" s="78"/>
      <c r="AE223" s="78"/>
      <c r="AF223" s="78"/>
      <c r="AG223" s="78"/>
      <c r="AH223" s="78"/>
      <c r="AI223" s="78"/>
      <c r="AJ223" s="78"/>
      <c r="AK223" s="78"/>
      <c r="AL223" s="78"/>
      <c r="AM223" s="78"/>
      <c r="AN223" s="78"/>
      <c r="AO223" s="78"/>
      <c r="AP223" s="78"/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  <c r="CU223" s="78"/>
      <c r="CV223" s="78"/>
      <c r="CW223" s="78"/>
      <c r="CX223" s="78"/>
      <c r="CY223" s="78"/>
      <c r="CZ223" s="78"/>
      <c r="DA223" s="78"/>
      <c r="DB223" s="78"/>
      <c r="DC223" s="78"/>
      <c r="DD223" s="78"/>
      <c r="DE223" s="78"/>
      <c r="DF223" s="78"/>
      <c r="DG223" s="78"/>
      <c r="DH223" s="78"/>
      <c r="DI223" s="78"/>
      <c r="DJ223" s="78"/>
      <c r="DK223" s="78"/>
      <c r="DL223" s="78"/>
      <c r="DM223" s="78"/>
      <c r="DN223" s="78"/>
      <c r="DO223" s="78"/>
      <c r="DP223" s="78"/>
      <c r="DQ223" s="78"/>
      <c r="DR223" s="78"/>
      <c r="DS223" s="78"/>
      <c r="DT223" s="78"/>
      <c r="DU223" s="78"/>
      <c r="DV223" s="78"/>
      <c r="DW223" s="78"/>
      <c r="DX223" s="78"/>
      <c r="DY223" s="78"/>
      <c r="DZ223" s="78"/>
      <c r="EA223" s="78"/>
      <c r="EB223" s="78"/>
      <c r="EC223" s="78"/>
      <c r="ED223" s="78"/>
      <c r="EE223" s="78"/>
      <c r="EF223" s="78"/>
      <c r="EG223" s="78"/>
      <c r="EH223" s="78"/>
      <c r="EI223" s="78"/>
      <c r="EJ223" s="78"/>
      <c r="EK223" s="78"/>
      <c r="EL223" s="78"/>
    </row>
    <row r="224" spans="1:142" x14ac:dyDescent="0.2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  <c r="Y224" s="78"/>
      <c r="Z224" s="78"/>
      <c r="AA224" s="78"/>
      <c r="AB224" s="78"/>
      <c r="AC224" s="78"/>
      <c r="AD224" s="78"/>
      <c r="AE224" s="78"/>
      <c r="AF224" s="78"/>
      <c r="AG224" s="78"/>
      <c r="AH224" s="78"/>
      <c r="AI224" s="78"/>
      <c r="AJ224" s="78"/>
      <c r="AK224" s="78"/>
      <c r="AL224" s="78"/>
      <c r="AM224" s="78"/>
      <c r="AN224" s="78"/>
      <c r="AO224" s="78"/>
      <c r="AP224" s="78"/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  <c r="CU224" s="78"/>
      <c r="CV224" s="78"/>
      <c r="CW224" s="78"/>
      <c r="CX224" s="78"/>
      <c r="CY224" s="78"/>
      <c r="CZ224" s="78"/>
      <c r="DA224" s="78"/>
      <c r="DB224" s="78"/>
      <c r="DC224" s="78"/>
      <c r="DD224" s="78"/>
      <c r="DE224" s="78"/>
      <c r="DF224" s="78"/>
      <c r="DG224" s="78"/>
      <c r="DH224" s="78"/>
      <c r="DI224" s="78"/>
      <c r="DJ224" s="78"/>
      <c r="DK224" s="78"/>
      <c r="DL224" s="78"/>
      <c r="DM224" s="78"/>
      <c r="DN224" s="78"/>
      <c r="DO224" s="78"/>
      <c r="DP224" s="78"/>
      <c r="DQ224" s="78"/>
      <c r="DR224" s="78"/>
      <c r="DS224" s="78"/>
      <c r="DT224" s="78"/>
      <c r="DU224" s="78"/>
      <c r="DV224" s="78"/>
      <c r="DW224" s="78"/>
      <c r="DX224" s="78"/>
      <c r="DY224" s="78"/>
      <c r="DZ224" s="78"/>
      <c r="EA224" s="78"/>
      <c r="EB224" s="78"/>
      <c r="EC224" s="78"/>
      <c r="ED224" s="78"/>
      <c r="EE224" s="78"/>
      <c r="EF224" s="78"/>
      <c r="EG224" s="78"/>
      <c r="EH224" s="78"/>
      <c r="EI224" s="78"/>
      <c r="EJ224" s="78"/>
      <c r="EK224" s="78"/>
      <c r="EL224" s="78"/>
    </row>
    <row r="225" spans="1:142" x14ac:dyDescent="0.2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  <c r="Y225" s="78"/>
      <c r="Z225" s="78"/>
      <c r="AA225" s="78"/>
      <c r="AB225" s="78"/>
      <c r="AC225" s="78"/>
      <c r="AD225" s="78"/>
      <c r="AE225" s="78"/>
      <c r="AF225" s="78"/>
      <c r="AG225" s="78"/>
      <c r="AH225" s="78"/>
      <c r="AI225" s="78"/>
      <c r="AJ225" s="78"/>
      <c r="AK225" s="78"/>
      <c r="AL225" s="78"/>
      <c r="AM225" s="78"/>
      <c r="AN225" s="78"/>
      <c r="AO225" s="78"/>
      <c r="AP225" s="78"/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  <c r="CU225" s="78"/>
      <c r="CV225" s="78"/>
      <c r="CW225" s="78"/>
      <c r="CX225" s="78"/>
      <c r="CY225" s="78"/>
      <c r="CZ225" s="78"/>
      <c r="DA225" s="78"/>
      <c r="DB225" s="78"/>
      <c r="DC225" s="78"/>
      <c r="DD225" s="78"/>
      <c r="DE225" s="78"/>
      <c r="DF225" s="78"/>
      <c r="DG225" s="78"/>
      <c r="DH225" s="78"/>
      <c r="DI225" s="78"/>
      <c r="DJ225" s="78"/>
      <c r="DK225" s="78"/>
      <c r="DL225" s="78"/>
      <c r="DM225" s="78"/>
      <c r="DN225" s="78"/>
      <c r="DO225" s="78"/>
      <c r="DP225" s="78"/>
      <c r="DQ225" s="78"/>
      <c r="DR225" s="78"/>
      <c r="DS225" s="78"/>
      <c r="DT225" s="78"/>
      <c r="DU225" s="78"/>
      <c r="DV225" s="78"/>
      <c r="DW225" s="78"/>
      <c r="DX225" s="78"/>
      <c r="DY225" s="78"/>
      <c r="DZ225" s="78"/>
      <c r="EA225" s="78"/>
      <c r="EB225" s="78"/>
      <c r="EC225" s="78"/>
      <c r="ED225" s="78"/>
      <c r="EE225" s="78"/>
      <c r="EF225" s="78"/>
      <c r="EG225" s="78"/>
      <c r="EH225" s="78"/>
      <c r="EI225" s="78"/>
      <c r="EJ225" s="78"/>
      <c r="EK225" s="78"/>
      <c r="EL225" s="78"/>
    </row>
    <row r="226" spans="1:142" x14ac:dyDescent="0.2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  <c r="Y226" s="78"/>
      <c r="Z226" s="78"/>
      <c r="AA226" s="78"/>
      <c r="AB226" s="78"/>
      <c r="AC226" s="78"/>
      <c r="AD226" s="78"/>
      <c r="AE226" s="78"/>
      <c r="AF226" s="78"/>
      <c r="AG226" s="78"/>
      <c r="AH226" s="78"/>
      <c r="AI226" s="78"/>
      <c r="AJ226" s="78"/>
      <c r="AK226" s="78"/>
      <c r="AL226" s="78"/>
      <c r="AM226" s="78"/>
      <c r="AN226" s="78"/>
      <c r="AO226" s="78"/>
      <c r="AP226" s="78"/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  <c r="CU226" s="78"/>
      <c r="CV226" s="78"/>
      <c r="CW226" s="78"/>
      <c r="CX226" s="78"/>
      <c r="CY226" s="78"/>
      <c r="CZ226" s="78"/>
      <c r="DA226" s="78"/>
      <c r="DB226" s="78"/>
      <c r="DC226" s="78"/>
      <c r="DD226" s="78"/>
      <c r="DE226" s="78"/>
      <c r="DF226" s="78"/>
      <c r="DG226" s="78"/>
      <c r="DH226" s="78"/>
      <c r="DI226" s="78"/>
      <c r="DJ226" s="78"/>
      <c r="DK226" s="78"/>
      <c r="DL226" s="78"/>
      <c r="DM226" s="78"/>
      <c r="DN226" s="78"/>
      <c r="DO226" s="78"/>
      <c r="DP226" s="78"/>
      <c r="DQ226" s="78"/>
      <c r="DR226" s="78"/>
      <c r="DS226" s="78"/>
      <c r="DT226" s="78"/>
      <c r="DU226" s="78"/>
      <c r="DV226" s="78"/>
      <c r="DW226" s="78"/>
      <c r="DX226" s="78"/>
      <c r="DY226" s="78"/>
      <c r="DZ226" s="78"/>
      <c r="EA226" s="78"/>
      <c r="EB226" s="78"/>
      <c r="EC226" s="78"/>
      <c r="ED226" s="78"/>
      <c r="EE226" s="78"/>
      <c r="EF226" s="78"/>
      <c r="EG226" s="78"/>
      <c r="EH226" s="78"/>
      <c r="EI226" s="78"/>
      <c r="EJ226" s="78"/>
      <c r="EK226" s="78"/>
      <c r="EL226" s="78"/>
    </row>
    <row r="227" spans="1:142" x14ac:dyDescent="0.2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K227" s="78"/>
      <c r="AL227" s="78"/>
      <c r="AM227" s="78"/>
      <c r="AN227" s="78"/>
      <c r="AO227" s="78"/>
      <c r="AP227" s="78"/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  <c r="CU227" s="78"/>
      <c r="CV227" s="78"/>
      <c r="CW227" s="78"/>
      <c r="CX227" s="78"/>
      <c r="CY227" s="78"/>
      <c r="CZ227" s="78"/>
      <c r="DA227" s="78"/>
      <c r="DB227" s="78"/>
      <c r="DC227" s="78"/>
      <c r="DD227" s="78"/>
      <c r="DE227" s="78"/>
      <c r="DF227" s="78"/>
      <c r="DG227" s="78"/>
      <c r="DH227" s="78"/>
      <c r="DI227" s="78"/>
      <c r="DJ227" s="78"/>
      <c r="DK227" s="78"/>
      <c r="DL227" s="78"/>
      <c r="DM227" s="78"/>
      <c r="DN227" s="78"/>
      <c r="DO227" s="78"/>
      <c r="DP227" s="78"/>
      <c r="DQ227" s="78"/>
      <c r="DR227" s="78"/>
      <c r="DS227" s="78"/>
      <c r="DT227" s="78"/>
      <c r="DU227" s="78"/>
      <c r="DV227" s="78"/>
      <c r="DW227" s="78"/>
      <c r="DX227" s="78"/>
      <c r="DY227" s="78"/>
      <c r="DZ227" s="78"/>
      <c r="EA227" s="78"/>
      <c r="EB227" s="78"/>
      <c r="EC227" s="78"/>
      <c r="ED227" s="78"/>
      <c r="EE227" s="78"/>
      <c r="EF227" s="78"/>
      <c r="EG227" s="78"/>
      <c r="EH227" s="78"/>
      <c r="EI227" s="78"/>
      <c r="EJ227" s="78"/>
      <c r="EK227" s="78"/>
      <c r="EL227" s="78"/>
    </row>
    <row r="228" spans="1:142" x14ac:dyDescent="0.2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  <c r="Y228" s="78"/>
      <c r="Z228" s="78"/>
      <c r="AA228" s="78"/>
      <c r="AB228" s="78"/>
      <c r="AC228" s="78"/>
      <c r="AD228" s="78"/>
      <c r="AE228" s="78"/>
      <c r="AF228" s="78"/>
      <c r="AG228" s="78"/>
      <c r="AH228" s="78"/>
      <c r="AI228" s="78"/>
      <c r="AJ228" s="78"/>
      <c r="AK228" s="78"/>
      <c r="AL228" s="78"/>
      <c r="AM228" s="78"/>
      <c r="AN228" s="78"/>
      <c r="AO228" s="78"/>
      <c r="AP228" s="78"/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  <c r="CU228" s="78"/>
      <c r="CV228" s="78"/>
      <c r="CW228" s="78"/>
      <c r="CX228" s="78"/>
      <c r="CY228" s="78"/>
      <c r="CZ228" s="78"/>
      <c r="DA228" s="78"/>
      <c r="DB228" s="78"/>
      <c r="DC228" s="78"/>
      <c r="DD228" s="78"/>
      <c r="DE228" s="78"/>
      <c r="DF228" s="78"/>
      <c r="DG228" s="78"/>
      <c r="DH228" s="78"/>
      <c r="DI228" s="78"/>
      <c r="DJ228" s="78"/>
      <c r="DK228" s="78"/>
      <c r="DL228" s="78"/>
      <c r="DM228" s="78"/>
      <c r="DN228" s="78"/>
      <c r="DO228" s="78"/>
      <c r="DP228" s="78"/>
      <c r="DQ228" s="78"/>
      <c r="DR228" s="78"/>
      <c r="DS228" s="78"/>
      <c r="DT228" s="78"/>
      <c r="DU228" s="78"/>
      <c r="DV228" s="78"/>
      <c r="DW228" s="78"/>
      <c r="DX228" s="78"/>
      <c r="DY228" s="78"/>
      <c r="DZ228" s="78"/>
      <c r="EA228" s="78"/>
      <c r="EB228" s="78"/>
      <c r="EC228" s="78"/>
      <c r="ED228" s="78"/>
      <c r="EE228" s="78"/>
      <c r="EF228" s="78"/>
      <c r="EG228" s="78"/>
      <c r="EH228" s="78"/>
      <c r="EI228" s="78"/>
      <c r="EJ228" s="78"/>
      <c r="EK228" s="78"/>
      <c r="EL228" s="78"/>
    </row>
    <row r="229" spans="1:142" x14ac:dyDescent="0.2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  <c r="Z229" s="78"/>
      <c r="AA229" s="78"/>
      <c r="AB229" s="78"/>
      <c r="AC229" s="78"/>
      <c r="AD229" s="78"/>
      <c r="AE229" s="78"/>
      <c r="AF229" s="78"/>
      <c r="AG229" s="78"/>
      <c r="AH229" s="78"/>
      <c r="AI229" s="78"/>
      <c r="AJ229" s="78"/>
      <c r="AK229" s="78"/>
      <c r="AL229" s="78"/>
      <c r="AM229" s="78"/>
      <c r="AN229" s="78"/>
      <c r="AO229" s="78"/>
      <c r="AP229" s="78"/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  <c r="CU229" s="78"/>
      <c r="CV229" s="78"/>
      <c r="CW229" s="78"/>
      <c r="CX229" s="78"/>
      <c r="CY229" s="78"/>
      <c r="CZ229" s="78"/>
      <c r="DA229" s="78"/>
      <c r="DB229" s="78"/>
      <c r="DC229" s="78"/>
      <c r="DD229" s="78"/>
      <c r="DE229" s="78"/>
      <c r="DF229" s="78"/>
      <c r="DG229" s="78"/>
      <c r="DH229" s="78"/>
      <c r="DI229" s="78"/>
      <c r="DJ229" s="78"/>
      <c r="DK229" s="78"/>
      <c r="DL229" s="78"/>
      <c r="DM229" s="78"/>
      <c r="DN229" s="78"/>
      <c r="DO229" s="78"/>
      <c r="DP229" s="78"/>
      <c r="DQ229" s="78"/>
      <c r="DR229" s="78"/>
      <c r="DS229" s="78"/>
      <c r="DT229" s="78"/>
      <c r="DU229" s="78"/>
      <c r="DV229" s="78"/>
      <c r="DW229" s="78"/>
      <c r="DX229" s="78"/>
      <c r="DY229" s="78"/>
      <c r="DZ229" s="78"/>
      <c r="EA229" s="78"/>
      <c r="EB229" s="78"/>
      <c r="EC229" s="78"/>
      <c r="ED229" s="78"/>
      <c r="EE229" s="78"/>
      <c r="EF229" s="78"/>
      <c r="EG229" s="78"/>
      <c r="EH229" s="78"/>
      <c r="EI229" s="78"/>
      <c r="EJ229" s="78"/>
      <c r="EK229" s="78"/>
      <c r="EL229" s="78"/>
    </row>
    <row r="230" spans="1:142" x14ac:dyDescent="0.2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  <c r="Y230" s="78"/>
      <c r="Z230" s="78"/>
      <c r="AA230" s="78"/>
      <c r="AB230" s="78"/>
      <c r="AC230" s="78"/>
      <c r="AD230" s="78"/>
      <c r="AE230" s="78"/>
      <c r="AF230" s="78"/>
      <c r="AG230" s="78"/>
      <c r="AH230" s="78"/>
      <c r="AI230" s="78"/>
      <c r="AJ230" s="78"/>
      <c r="AK230" s="78"/>
      <c r="AL230" s="78"/>
      <c r="AM230" s="78"/>
      <c r="AN230" s="78"/>
      <c r="AO230" s="78"/>
      <c r="AP230" s="78"/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  <c r="CU230" s="78"/>
      <c r="CV230" s="78"/>
      <c r="CW230" s="78"/>
      <c r="CX230" s="78"/>
      <c r="CY230" s="78"/>
      <c r="CZ230" s="78"/>
      <c r="DA230" s="78"/>
      <c r="DB230" s="78"/>
      <c r="DC230" s="78"/>
      <c r="DD230" s="78"/>
      <c r="DE230" s="78"/>
      <c r="DF230" s="78"/>
      <c r="DG230" s="78"/>
      <c r="DH230" s="78"/>
      <c r="DI230" s="78"/>
      <c r="DJ230" s="78"/>
      <c r="DK230" s="78"/>
      <c r="DL230" s="78"/>
      <c r="DM230" s="78"/>
      <c r="DN230" s="78"/>
      <c r="DO230" s="78"/>
      <c r="DP230" s="78"/>
      <c r="DQ230" s="78"/>
      <c r="DR230" s="78"/>
      <c r="DS230" s="78"/>
      <c r="DT230" s="78"/>
      <c r="DU230" s="78"/>
      <c r="DV230" s="78"/>
      <c r="DW230" s="78"/>
      <c r="DX230" s="78"/>
      <c r="DY230" s="78"/>
      <c r="DZ230" s="78"/>
      <c r="EA230" s="78"/>
      <c r="EB230" s="78"/>
      <c r="EC230" s="78"/>
      <c r="ED230" s="78"/>
      <c r="EE230" s="78"/>
      <c r="EF230" s="78"/>
      <c r="EG230" s="78"/>
      <c r="EH230" s="78"/>
      <c r="EI230" s="78"/>
      <c r="EJ230" s="78"/>
      <c r="EK230" s="78"/>
      <c r="EL230" s="78"/>
    </row>
    <row r="231" spans="1:142" x14ac:dyDescent="0.2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  <c r="Y231" s="78"/>
      <c r="Z231" s="78"/>
      <c r="AA231" s="78"/>
      <c r="AB231" s="78"/>
      <c r="AC231" s="78"/>
      <c r="AD231" s="78"/>
      <c r="AE231" s="78"/>
      <c r="AF231" s="78"/>
      <c r="AG231" s="78"/>
      <c r="AH231" s="78"/>
      <c r="AI231" s="78"/>
      <c r="AJ231" s="78"/>
      <c r="AK231" s="78"/>
      <c r="AL231" s="78"/>
      <c r="AM231" s="78"/>
      <c r="AN231" s="78"/>
      <c r="AO231" s="78"/>
      <c r="AP231" s="78"/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  <c r="CU231" s="78"/>
      <c r="CV231" s="78"/>
      <c r="CW231" s="78"/>
      <c r="CX231" s="78"/>
      <c r="CY231" s="78"/>
      <c r="CZ231" s="78"/>
      <c r="DA231" s="78"/>
      <c r="DB231" s="78"/>
      <c r="DC231" s="78"/>
      <c r="DD231" s="78"/>
      <c r="DE231" s="78"/>
      <c r="DF231" s="78"/>
      <c r="DG231" s="78"/>
      <c r="DH231" s="78"/>
      <c r="DI231" s="78"/>
      <c r="DJ231" s="78"/>
      <c r="DK231" s="78"/>
      <c r="DL231" s="78"/>
      <c r="DM231" s="78"/>
      <c r="DN231" s="78"/>
      <c r="DO231" s="78"/>
      <c r="DP231" s="78"/>
      <c r="DQ231" s="78"/>
      <c r="DR231" s="78"/>
      <c r="DS231" s="78"/>
      <c r="DT231" s="78"/>
      <c r="DU231" s="78"/>
      <c r="DV231" s="78"/>
      <c r="DW231" s="78"/>
      <c r="DX231" s="78"/>
      <c r="DY231" s="78"/>
      <c r="DZ231" s="78"/>
      <c r="EA231" s="78"/>
      <c r="EB231" s="78"/>
      <c r="EC231" s="78"/>
      <c r="ED231" s="78"/>
      <c r="EE231" s="78"/>
      <c r="EF231" s="78"/>
      <c r="EG231" s="78"/>
      <c r="EH231" s="78"/>
      <c r="EI231" s="78"/>
      <c r="EJ231" s="78"/>
      <c r="EK231" s="78"/>
      <c r="EL231" s="78"/>
    </row>
    <row r="232" spans="1:142" x14ac:dyDescent="0.2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  <c r="Y232" s="78"/>
      <c r="Z232" s="78"/>
      <c r="AA232" s="78"/>
      <c r="AB232" s="78"/>
      <c r="AC232" s="78"/>
      <c r="AD232" s="78"/>
      <c r="AE232" s="78"/>
      <c r="AF232" s="78"/>
      <c r="AG232" s="78"/>
      <c r="AH232" s="78"/>
      <c r="AI232" s="78"/>
      <c r="AJ232" s="78"/>
      <c r="AK232" s="78"/>
      <c r="AL232" s="78"/>
      <c r="AM232" s="78"/>
      <c r="AN232" s="78"/>
      <c r="AO232" s="78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  <c r="DB232" s="78"/>
      <c r="DC232" s="78"/>
      <c r="DD232" s="78"/>
      <c r="DE232" s="78"/>
      <c r="DF232" s="78"/>
      <c r="DG232" s="78"/>
      <c r="DH232" s="78"/>
      <c r="DI232" s="78"/>
      <c r="DJ232" s="78"/>
      <c r="DK232" s="78"/>
      <c r="DL232" s="78"/>
      <c r="DM232" s="78"/>
      <c r="DN232" s="78"/>
      <c r="DO232" s="78"/>
      <c r="DP232" s="78"/>
      <c r="DQ232" s="78"/>
      <c r="DR232" s="78"/>
      <c r="DS232" s="78"/>
      <c r="DT232" s="78"/>
      <c r="DU232" s="78"/>
      <c r="DV232" s="78"/>
      <c r="DW232" s="78"/>
      <c r="DX232" s="78"/>
      <c r="DY232" s="78"/>
      <c r="DZ232" s="78"/>
      <c r="EA232" s="78"/>
      <c r="EB232" s="78"/>
      <c r="EC232" s="78"/>
      <c r="ED232" s="78"/>
      <c r="EE232" s="78"/>
      <c r="EF232" s="78"/>
      <c r="EG232" s="78"/>
      <c r="EH232" s="78"/>
      <c r="EI232" s="78"/>
      <c r="EJ232" s="78"/>
      <c r="EK232" s="78"/>
      <c r="EL232" s="78"/>
    </row>
    <row r="233" spans="1:142" x14ac:dyDescent="0.2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8"/>
      <c r="Z233" s="78"/>
      <c r="AA233" s="78"/>
      <c r="AB233" s="78"/>
      <c r="AC233" s="78"/>
      <c r="AD233" s="78"/>
      <c r="AE233" s="78"/>
      <c r="AF233" s="78"/>
      <c r="AG233" s="78"/>
      <c r="AH233" s="78"/>
      <c r="AI233" s="78"/>
      <c r="AJ233" s="78"/>
      <c r="AK233" s="78"/>
      <c r="AL233" s="78"/>
      <c r="AM233" s="78"/>
      <c r="AN233" s="78"/>
      <c r="AO233" s="78"/>
      <c r="AP233" s="78"/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  <c r="CU233" s="78"/>
      <c r="CV233" s="78"/>
      <c r="CW233" s="78"/>
      <c r="CX233" s="78"/>
      <c r="CY233" s="78"/>
      <c r="CZ233" s="78"/>
      <c r="DA233" s="78"/>
      <c r="DB233" s="78"/>
      <c r="DC233" s="78"/>
      <c r="DD233" s="78"/>
      <c r="DE233" s="78"/>
      <c r="DF233" s="78"/>
      <c r="DG233" s="78"/>
      <c r="DH233" s="78"/>
      <c r="DI233" s="78"/>
      <c r="DJ233" s="78"/>
      <c r="DK233" s="78"/>
      <c r="DL233" s="78"/>
      <c r="DM233" s="78"/>
      <c r="DN233" s="78"/>
      <c r="DO233" s="78"/>
      <c r="DP233" s="78"/>
      <c r="DQ233" s="78"/>
      <c r="DR233" s="78"/>
      <c r="DS233" s="78"/>
      <c r="DT233" s="78"/>
      <c r="DU233" s="78"/>
      <c r="DV233" s="78"/>
      <c r="DW233" s="78"/>
      <c r="DX233" s="78"/>
      <c r="DY233" s="78"/>
      <c r="DZ233" s="78"/>
      <c r="EA233" s="78"/>
      <c r="EB233" s="78"/>
      <c r="EC233" s="78"/>
      <c r="ED233" s="78"/>
      <c r="EE233" s="78"/>
      <c r="EF233" s="78"/>
      <c r="EG233" s="78"/>
      <c r="EH233" s="78"/>
      <c r="EI233" s="78"/>
      <c r="EJ233" s="78"/>
      <c r="EK233" s="78"/>
      <c r="EL233" s="78"/>
    </row>
    <row r="234" spans="1:142" x14ac:dyDescent="0.2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  <c r="Y234" s="78"/>
      <c r="Z234" s="78"/>
      <c r="AA234" s="78"/>
      <c r="AB234" s="78"/>
      <c r="AC234" s="78"/>
      <c r="AD234" s="78"/>
      <c r="AE234" s="78"/>
      <c r="AF234" s="78"/>
      <c r="AG234" s="78"/>
      <c r="AH234" s="78"/>
      <c r="AI234" s="78"/>
      <c r="AJ234" s="78"/>
      <c r="AK234" s="78"/>
      <c r="AL234" s="78"/>
      <c r="AM234" s="78"/>
      <c r="AN234" s="78"/>
      <c r="AO234" s="78"/>
      <c r="AP234" s="78"/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  <c r="CU234" s="78"/>
      <c r="CV234" s="78"/>
      <c r="CW234" s="78"/>
      <c r="CX234" s="78"/>
      <c r="CY234" s="78"/>
      <c r="CZ234" s="78"/>
      <c r="DA234" s="78"/>
      <c r="DB234" s="78"/>
      <c r="DC234" s="78"/>
      <c r="DD234" s="78"/>
      <c r="DE234" s="78"/>
      <c r="DF234" s="78"/>
      <c r="DG234" s="78"/>
      <c r="DH234" s="78"/>
      <c r="DI234" s="78"/>
      <c r="DJ234" s="78"/>
      <c r="DK234" s="78"/>
      <c r="DL234" s="78"/>
      <c r="DM234" s="78"/>
      <c r="DN234" s="78"/>
      <c r="DO234" s="78"/>
      <c r="DP234" s="78"/>
      <c r="DQ234" s="78"/>
      <c r="DR234" s="78"/>
      <c r="DS234" s="78"/>
      <c r="DT234" s="78"/>
      <c r="DU234" s="78"/>
      <c r="DV234" s="78"/>
      <c r="DW234" s="78"/>
      <c r="DX234" s="78"/>
      <c r="DY234" s="78"/>
      <c r="DZ234" s="78"/>
      <c r="EA234" s="78"/>
      <c r="EB234" s="78"/>
      <c r="EC234" s="78"/>
      <c r="ED234" s="78"/>
      <c r="EE234" s="78"/>
      <c r="EF234" s="78"/>
      <c r="EG234" s="78"/>
      <c r="EH234" s="78"/>
      <c r="EI234" s="78"/>
      <c r="EJ234" s="78"/>
      <c r="EK234" s="78"/>
      <c r="EL234" s="78"/>
    </row>
    <row r="235" spans="1:142" x14ac:dyDescent="0.2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  <c r="Y235" s="78"/>
      <c r="Z235" s="78"/>
      <c r="AA235" s="78"/>
      <c r="AB235" s="78"/>
      <c r="AC235" s="78"/>
      <c r="AD235" s="78"/>
      <c r="AE235" s="78"/>
      <c r="AF235" s="78"/>
      <c r="AG235" s="78"/>
      <c r="AH235" s="78"/>
      <c r="AI235" s="78"/>
      <c r="AJ235" s="78"/>
      <c r="AK235" s="78"/>
      <c r="AL235" s="78"/>
      <c r="AM235" s="78"/>
      <c r="AN235" s="78"/>
      <c r="AO235" s="78"/>
      <c r="AP235" s="78"/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  <c r="CU235" s="78"/>
      <c r="CV235" s="78"/>
      <c r="CW235" s="78"/>
      <c r="CX235" s="78"/>
      <c r="CY235" s="78"/>
      <c r="CZ235" s="78"/>
      <c r="DA235" s="78"/>
      <c r="DB235" s="78"/>
      <c r="DC235" s="78"/>
      <c r="DD235" s="78"/>
      <c r="DE235" s="78"/>
      <c r="DF235" s="78"/>
      <c r="DG235" s="78"/>
      <c r="DH235" s="78"/>
      <c r="DI235" s="78"/>
      <c r="DJ235" s="78"/>
      <c r="DK235" s="78"/>
      <c r="DL235" s="78"/>
      <c r="DM235" s="78"/>
      <c r="DN235" s="78"/>
      <c r="DO235" s="78"/>
      <c r="DP235" s="78"/>
      <c r="DQ235" s="78"/>
      <c r="DR235" s="78"/>
      <c r="DS235" s="78"/>
      <c r="DT235" s="78"/>
      <c r="DU235" s="78"/>
      <c r="DV235" s="78"/>
      <c r="DW235" s="78"/>
      <c r="DX235" s="78"/>
      <c r="DY235" s="78"/>
      <c r="DZ235" s="78"/>
      <c r="EA235" s="78"/>
      <c r="EB235" s="78"/>
      <c r="EC235" s="78"/>
      <c r="ED235" s="78"/>
      <c r="EE235" s="78"/>
      <c r="EF235" s="78"/>
      <c r="EG235" s="78"/>
      <c r="EH235" s="78"/>
      <c r="EI235" s="78"/>
      <c r="EJ235" s="78"/>
      <c r="EK235" s="78"/>
      <c r="EL235" s="78"/>
    </row>
    <row r="236" spans="1:142" x14ac:dyDescent="0.2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  <c r="Y236" s="78"/>
      <c r="Z236" s="78"/>
      <c r="AA236" s="78"/>
      <c r="AB236" s="78"/>
      <c r="AC236" s="78"/>
      <c r="AD236" s="78"/>
      <c r="AE236" s="78"/>
      <c r="AF236" s="78"/>
      <c r="AG236" s="78"/>
      <c r="AH236" s="78"/>
      <c r="AI236" s="78"/>
      <c r="AJ236" s="78"/>
      <c r="AK236" s="78"/>
      <c r="AL236" s="78"/>
      <c r="AM236" s="78"/>
      <c r="AN236" s="78"/>
      <c r="AO236" s="78"/>
      <c r="AP236" s="78"/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  <c r="CU236" s="78"/>
      <c r="CV236" s="78"/>
      <c r="CW236" s="78"/>
      <c r="CX236" s="78"/>
      <c r="CY236" s="78"/>
      <c r="CZ236" s="78"/>
      <c r="DA236" s="78"/>
      <c r="DB236" s="78"/>
      <c r="DC236" s="78"/>
      <c r="DD236" s="78"/>
      <c r="DE236" s="78"/>
      <c r="DF236" s="78"/>
      <c r="DG236" s="78"/>
      <c r="DH236" s="78"/>
      <c r="DI236" s="78"/>
      <c r="DJ236" s="78"/>
      <c r="DK236" s="78"/>
      <c r="DL236" s="78"/>
      <c r="DM236" s="78"/>
      <c r="DN236" s="78"/>
      <c r="DO236" s="78"/>
      <c r="DP236" s="78"/>
      <c r="DQ236" s="78"/>
      <c r="DR236" s="78"/>
      <c r="DS236" s="78"/>
      <c r="DT236" s="78"/>
      <c r="DU236" s="78"/>
      <c r="DV236" s="78"/>
      <c r="DW236" s="78"/>
      <c r="DX236" s="78"/>
      <c r="DY236" s="78"/>
      <c r="DZ236" s="78"/>
      <c r="EA236" s="78"/>
      <c r="EB236" s="78"/>
      <c r="EC236" s="78"/>
      <c r="ED236" s="78"/>
      <c r="EE236" s="78"/>
      <c r="EF236" s="78"/>
      <c r="EG236" s="78"/>
      <c r="EH236" s="78"/>
      <c r="EI236" s="78"/>
      <c r="EJ236" s="78"/>
      <c r="EK236" s="78"/>
      <c r="EL236" s="78"/>
    </row>
    <row r="237" spans="1:142" x14ac:dyDescent="0.2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  <c r="Y237" s="78"/>
      <c r="Z237" s="78"/>
      <c r="AA237" s="78"/>
      <c r="AB237" s="78"/>
      <c r="AC237" s="78"/>
      <c r="AD237" s="78"/>
      <c r="AE237" s="78"/>
      <c r="AF237" s="78"/>
      <c r="AG237" s="78"/>
      <c r="AH237" s="78"/>
      <c r="AI237" s="78"/>
      <c r="AJ237" s="78"/>
      <c r="AK237" s="78"/>
      <c r="AL237" s="78"/>
      <c r="AM237" s="78"/>
      <c r="AN237" s="78"/>
      <c r="AO237" s="78"/>
      <c r="AP237" s="78"/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  <c r="CU237" s="78"/>
      <c r="CV237" s="78"/>
      <c r="CW237" s="78"/>
      <c r="CX237" s="78"/>
      <c r="CY237" s="78"/>
      <c r="CZ237" s="78"/>
      <c r="DA237" s="78"/>
      <c r="DB237" s="78"/>
      <c r="DC237" s="78"/>
      <c r="DD237" s="78"/>
      <c r="DE237" s="78"/>
      <c r="DF237" s="78"/>
      <c r="DG237" s="78"/>
      <c r="DH237" s="78"/>
      <c r="DI237" s="78"/>
      <c r="DJ237" s="78"/>
      <c r="DK237" s="78"/>
      <c r="DL237" s="78"/>
      <c r="DM237" s="78"/>
      <c r="DN237" s="78"/>
      <c r="DO237" s="78"/>
      <c r="DP237" s="78"/>
      <c r="DQ237" s="78"/>
      <c r="DR237" s="78"/>
      <c r="DS237" s="78"/>
      <c r="DT237" s="78"/>
      <c r="DU237" s="78"/>
      <c r="DV237" s="78"/>
      <c r="DW237" s="78"/>
      <c r="DX237" s="78"/>
      <c r="DY237" s="78"/>
      <c r="DZ237" s="78"/>
      <c r="EA237" s="78"/>
      <c r="EB237" s="78"/>
      <c r="EC237" s="78"/>
      <c r="ED237" s="78"/>
      <c r="EE237" s="78"/>
      <c r="EF237" s="78"/>
      <c r="EG237" s="78"/>
      <c r="EH237" s="78"/>
      <c r="EI237" s="78"/>
      <c r="EJ237" s="78"/>
      <c r="EK237" s="78"/>
      <c r="EL237" s="78"/>
    </row>
    <row r="238" spans="1:142" x14ac:dyDescent="0.2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  <c r="Y238" s="78"/>
      <c r="Z238" s="78"/>
      <c r="AA238" s="78"/>
      <c r="AB238" s="78"/>
      <c r="AC238" s="78"/>
      <c r="AD238" s="78"/>
      <c r="AE238" s="78"/>
      <c r="AF238" s="78"/>
      <c r="AG238" s="78"/>
      <c r="AH238" s="78"/>
      <c r="AI238" s="78"/>
      <c r="AJ238" s="78"/>
      <c r="AK238" s="78"/>
      <c r="AL238" s="78"/>
      <c r="AM238" s="78"/>
      <c r="AN238" s="78"/>
      <c r="AO238" s="78"/>
      <c r="AP238" s="78"/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  <c r="CU238" s="78"/>
      <c r="CV238" s="78"/>
      <c r="CW238" s="78"/>
      <c r="CX238" s="78"/>
      <c r="CY238" s="78"/>
      <c r="CZ238" s="78"/>
      <c r="DA238" s="78"/>
      <c r="DB238" s="78"/>
      <c r="DC238" s="78"/>
      <c r="DD238" s="78"/>
      <c r="DE238" s="78"/>
      <c r="DF238" s="78"/>
      <c r="DG238" s="78"/>
      <c r="DH238" s="78"/>
      <c r="DI238" s="78"/>
      <c r="DJ238" s="78"/>
      <c r="DK238" s="78"/>
      <c r="DL238" s="78"/>
      <c r="DM238" s="78"/>
      <c r="DN238" s="78"/>
      <c r="DO238" s="78"/>
      <c r="DP238" s="78"/>
      <c r="DQ238" s="78"/>
      <c r="DR238" s="78"/>
      <c r="DS238" s="78"/>
      <c r="DT238" s="78"/>
      <c r="DU238" s="78"/>
      <c r="DV238" s="78"/>
      <c r="DW238" s="78"/>
      <c r="DX238" s="78"/>
      <c r="DY238" s="78"/>
      <c r="DZ238" s="78"/>
      <c r="EA238" s="78"/>
      <c r="EB238" s="78"/>
      <c r="EC238" s="78"/>
      <c r="ED238" s="78"/>
      <c r="EE238" s="78"/>
      <c r="EF238" s="78"/>
      <c r="EG238" s="78"/>
      <c r="EH238" s="78"/>
      <c r="EI238" s="78"/>
      <c r="EJ238" s="78"/>
      <c r="EK238" s="78"/>
      <c r="EL238" s="78"/>
    </row>
    <row r="239" spans="1:142" x14ac:dyDescent="0.2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</row>
    <row r="240" spans="1:142" x14ac:dyDescent="0.2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</row>
    <row r="241" spans="1:142" x14ac:dyDescent="0.2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  <c r="Y241" s="78"/>
      <c r="Z241" s="78"/>
      <c r="AA241" s="78"/>
      <c r="AB241" s="78"/>
      <c r="AC241" s="78"/>
      <c r="AD241" s="78"/>
      <c r="AE241" s="78"/>
      <c r="AF241" s="78"/>
      <c r="AG241" s="78"/>
      <c r="AH241" s="78"/>
      <c r="AI241" s="78"/>
      <c r="AJ241" s="78"/>
      <c r="AK241" s="78"/>
      <c r="AL241" s="78"/>
      <c r="AM241" s="78"/>
      <c r="AN241" s="78"/>
      <c r="AO241" s="78"/>
      <c r="AP241" s="78"/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  <c r="CU241" s="78"/>
      <c r="CV241" s="78"/>
      <c r="CW241" s="78"/>
      <c r="CX241" s="78"/>
      <c r="CY241" s="78"/>
      <c r="CZ241" s="78"/>
      <c r="DA241" s="78"/>
      <c r="DB241" s="78"/>
      <c r="DC241" s="78"/>
      <c r="DD241" s="78"/>
      <c r="DE241" s="78"/>
      <c r="DF241" s="78"/>
      <c r="DG241" s="78"/>
      <c r="DH241" s="78"/>
      <c r="DI241" s="78"/>
      <c r="DJ241" s="78"/>
      <c r="DK241" s="78"/>
      <c r="DL241" s="78"/>
      <c r="DM241" s="78"/>
      <c r="DN241" s="78"/>
      <c r="DO241" s="78"/>
      <c r="DP241" s="78"/>
      <c r="DQ241" s="78"/>
      <c r="DR241" s="78"/>
      <c r="DS241" s="78"/>
      <c r="DT241" s="78"/>
      <c r="DU241" s="78"/>
      <c r="DV241" s="78"/>
      <c r="DW241" s="78"/>
      <c r="DX241" s="78"/>
      <c r="DY241" s="78"/>
      <c r="DZ241" s="78"/>
      <c r="EA241" s="78"/>
      <c r="EB241" s="78"/>
      <c r="EC241" s="78"/>
      <c r="ED241" s="78"/>
      <c r="EE241" s="78"/>
      <c r="EF241" s="78"/>
      <c r="EG241" s="78"/>
      <c r="EH241" s="78"/>
      <c r="EI241" s="78"/>
      <c r="EJ241" s="78"/>
      <c r="EK241" s="78"/>
      <c r="EL241" s="78"/>
    </row>
    <row r="242" spans="1:142" x14ac:dyDescent="0.2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  <c r="Y242" s="78"/>
      <c r="Z242" s="78"/>
      <c r="AA242" s="78"/>
      <c r="AB242" s="78"/>
      <c r="AC242" s="78"/>
      <c r="AD242" s="78"/>
      <c r="AE242" s="78"/>
      <c r="AF242" s="78"/>
      <c r="AG242" s="78"/>
      <c r="AH242" s="78"/>
      <c r="AI242" s="78"/>
      <c r="AJ242" s="78"/>
      <c r="AK242" s="78"/>
      <c r="AL242" s="78"/>
      <c r="AM242" s="78"/>
      <c r="AN242" s="78"/>
      <c r="AO242" s="78"/>
      <c r="AP242" s="78"/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  <c r="CU242" s="78"/>
      <c r="CV242" s="78"/>
      <c r="CW242" s="78"/>
      <c r="CX242" s="78"/>
      <c r="CY242" s="78"/>
      <c r="CZ242" s="78"/>
      <c r="DA242" s="78"/>
      <c r="DB242" s="78"/>
      <c r="DC242" s="78"/>
      <c r="DD242" s="78"/>
      <c r="DE242" s="78"/>
      <c r="DF242" s="78"/>
      <c r="DG242" s="78"/>
      <c r="DH242" s="78"/>
      <c r="DI242" s="78"/>
      <c r="DJ242" s="78"/>
      <c r="DK242" s="78"/>
      <c r="DL242" s="78"/>
      <c r="DM242" s="78"/>
      <c r="DN242" s="78"/>
      <c r="DO242" s="78"/>
      <c r="DP242" s="78"/>
      <c r="DQ242" s="78"/>
      <c r="DR242" s="78"/>
      <c r="DS242" s="78"/>
      <c r="DT242" s="78"/>
      <c r="DU242" s="78"/>
      <c r="DV242" s="78"/>
      <c r="DW242" s="78"/>
      <c r="DX242" s="78"/>
      <c r="DY242" s="78"/>
      <c r="DZ242" s="78"/>
      <c r="EA242" s="78"/>
      <c r="EB242" s="78"/>
      <c r="EC242" s="78"/>
      <c r="ED242" s="78"/>
      <c r="EE242" s="78"/>
      <c r="EF242" s="78"/>
      <c r="EG242" s="78"/>
      <c r="EH242" s="78"/>
      <c r="EI242" s="78"/>
      <c r="EJ242" s="78"/>
      <c r="EK242" s="78"/>
      <c r="EL242" s="78"/>
    </row>
    <row r="243" spans="1:142" x14ac:dyDescent="0.2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  <c r="Y243" s="78"/>
      <c r="Z243" s="78"/>
      <c r="AA243" s="78"/>
      <c r="AB243" s="78"/>
      <c r="AC243" s="78"/>
      <c r="AD243" s="78"/>
      <c r="AE243" s="78"/>
      <c r="AF243" s="78"/>
      <c r="AG243" s="78"/>
      <c r="AH243" s="78"/>
      <c r="AI243" s="78"/>
      <c r="AJ243" s="78"/>
      <c r="AK243" s="78"/>
      <c r="AL243" s="78"/>
      <c r="AM243" s="78"/>
      <c r="AN243" s="78"/>
      <c r="AO243" s="78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  <c r="DB243" s="78"/>
      <c r="DC243" s="78"/>
      <c r="DD243" s="78"/>
      <c r="DE243" s="78"/>
      <c r="DF243" s="78"/>
      <c r="DG243" s="78"/>
      <c r="DH243" s="78"/>
      <c r="DI243" s="78"/>
      <c r="DJ243" s="78"/>
      <c r="DK243" s="78"/>
      <c r="DL243" s="78"/>
      <c r="DM243" s="78"/>
      <c r="DN243" s="78"/>
      <c r="DO243" s="78"/>
      <c r="DP243" s="78"/>
      <c r="DQ243" s="78"/>
      <c r="DR243" s="78"/>
      <c r="DS243" s="78"/>
      <c r="DT243" s="78"/>
      <c r="DU243" s="78"/>
      <c r="DV243" s="78"/>
      <c r="DW243" s="78"/>
      <c r="DX243" s="78"/>
      <c r="DY243" s="78"/>
      <c r="DZ243" s="78"/>
      <c r="EA243" s="78"/>
      <c r="EB243" s="78"/>
      <c r="EC243" s="78"/>
      <c r="ED243" s="78"/>
      <c r="EE243" s="78"/>
      <c r="EF243" s="78"/>
      <c r="EG243" s="78"/>
      <c r="EH243" s="78"/>
      <c r="EI243" s="78"/>
      <c r="EJ243" s="78"/>
      <c r="EK243" s="78"/>
      <c r="EL243" s="78"/>
    </row>
    <row r="244" spans="1:142" x14ac:dyDescent="0.2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  <c r="Y244" s="78"/>
      <c r="Z244" s="78"/>
      <c r="AA244" s="78"/>
      <c r="AB244" s="78"/>
      <c r="AC244" s="78"/>
      <c r="AD244" s="78"/>
      <c r="AE244" s="78"/>
      <c r="AF244" s="78"/>
      <c r="AG244" s="78"/>
      <c r="AH244" s="78"/>
      <c r="AI244" s="78"/>
      <c r="AJ244" s="78"/>
      <c r="AK244" s="78"/>
      <c r="AL244" s="78"/>
      <c r="AM244" s="78"/>
      <c r="AN244" s="78"/>
      <c r="AO244" s="78"/>
      <c r="AP244" s="78"/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  <c r="CU244" s="78"/>
      <c r="CV244" s="78"/>
      <c r="CW244" s="78"/>
      <c r="CX244" s="78"/>
      <c r="CY244" s="78"/>
      <c r="CZ244" s="78"/>
      <c r="DA244" s="78"/>
      <c r="DB244" s="78"/>
      <c r="DC244" s="78"/>
      <c r="DD244" s="78"/>
      <c r="DE244" s="78"/>
      <c r="DF244" s="78"/>
      <c r="DG244" s="78"/>
      <c r="DH244" s="78"/>
      <c r="DI244" s="78"/>
      <c r="DJ244" s="78"/>
      <c r="DK244" s="78"/>
      <c r="DL244" s="78"/>
      <c r="DM244" s="78"/>
      <c r="DN244" s="78"/>
      <c r="DO244" s="78"/>
      <c r="DP244" s="78"/>
      <c r="DQ244" s="78"/>
      <c r="DR244" s="78"/>
      <c r="DS244" s="78"/>
      <c r="DT244" s="78"/>
      <c r="DU244" s="78"/>
      <c r="DV244" s="78"/>
      <c r="DW244" s="78"/>
      <c r="DX244" s="78"/>
      <c r="DY244" s="78"/>
      <c r="DZ244" s="78"/>
      <c r="EA244" s="78"/>
      <c r="EB244" s="78"/>
      <c r="EC244" s="78"/>
      <c r="ED244" s="78"/>
      <c r="EE244" s="78"/>
      <c r="EF244" s="78"/>
      <c r="EG244" s="78"/>
      <c r="EH244" s="78"/>
      <c r="EI244" s="78"/>
      <c r="EJ244" s="78"/>
      <c r="EK244" s="78"/>
      <c r="EL244" s="78"/>
    </row>
    <row r="245" spans="1:142" x14ac:dyDescent="0.2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  <c r="Y245" s="78"/>
      <c r="Z245" s="78"/>
      <c r="AA245" s="78"/>
      <c r="AB245" s="78"/>
      <c r="AC245" s="78"/>
      <c r="AD245" s="78"/>
      <c r="AE245" s="78"/>
      <c r="AF245" s="78"/>
      <c r="AG245" s="78"/>
      <c r="AH245" s="78"/>
      <c r="AI245" s="78"/>
      <c r="AJ245" s="78"/>
      <c r="AK245" s="78"/>
      <c r="AL245" s="78"/>
      <c r="AM245" s="78"/>
      <c r="AN245" s="78"/>
      <c r="AO245" s="78"/>
      <c r="AP245" s="78"/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  <c r="CU245" s="78"/>
      <c r="CV245" s="78"/>
      <c r="CW245" s="78"/>
      <c r="CX245" s="78"/>
      <c r="CY245" s="78"/>
      <c r="CZ245" s="78"/>
      <c r="DA245" s="78"/>
      <c r="DB245" s="78"/>
      <c r="DC245" s="78"/>
      <c r="DD245" s="78"/>
      <c r="DE245" s="78"/>
      <c r="DF245" s="78"/>
      <c r="DG245" s="78"/>
      <c r="DH245" s="78"/>
      <c r="DI245" s="78"/>
      <c r="DJ245" s="78"/>
      <c r="DK245" s="78"/>
      <c r="DL245" s="78"/>
      <c r="DM245" s="78"/>
      <c r="DN245" s="78"/>
      <c r="DO245" s="78"/>
      <c r="DP245" s="78"/>
      <c r="DQ245" s="78"/>
      <c r="DR245" s="78"/>
      <c r="DS245" s="78"/>
      <c r="DT245" s="78"/>
      <c r="DU245" s="78"/>
      <c r="DV245" s="78"/>
      <c r="DW245" s="78"/>
      <c r="DX245" s="78"/>
      <c r="DY245" s="78"/>
      <c r="DZ245" s="78"/>
      <c r="EA245" s="78"/>
      <c r="EB245" s="78"/>
      <c r="EC245" s="78"/>
      <c r="ED245" s="78"/>
      <c r="EE245" s="78"/>
      <c r="EF245" s="78"/>
      <c r="EG245" s="78"/>
      <c r="EH245" s="78"/>
      <c r="EI245" s="78"/>
      <c r="EJ245" s="78"/>
      <c r="EK245" s="78"/>
      <c r="EL245" s="78"/>
    </row>
    <row r="246" spans="1:142" x14ac:dyDescent="0.2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  <c r="Y246" s="78"/>
      <c r="Z246" s="78"/>
      <c r="AA246" s="78"/>
      <c r="AB246" s="78"/>
      <c r="AC246" s="78"/>
      <c r="AD246" s="78"/>
      <c r="AE246" s="78"/>
      <c r="AF246" s="78"/>
      <c r="AG246" s="78"/>
      <c r="AH246" s="78"/>
      <c r="AI246" s="78"/>
      <c r="AJ246" s="78"/>
      <c r="AK246" s="78"/>
      <c r="AL246" s="78"/>
      <c r="AM246" s="78"/>
      <c r="AN246" s="78"/>
      <c r="AO246" s="78"/>
      <c r="AP246" s="78"/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  <c r="CU246" s="78"/>
      <c r="CV246" s="78"/>
      <c r="CW246" s="78"/>
      <c r="CX246" s="78"/>
      <c r="CY246" s="78"/>
      <c r="CZ246" s="78"/>
      <c r="DA246" s="78"/>
      <c r="DB246" s="78"/>
      <c r="DC246" s="78"/>
      <c r="DD246" s="78"/>
      <c r="DE246" s="78"/>
      <c r="DF246" s="78"/>
      <c r="DG246" s="78"/>
      <c r="DH246" s="78"/>
      <c r="DI246" s="78"/>
      <c r="DJ246" s="78"/>
      <c r="DK246" s="78"/>
      <c r="DL246" s="78"/>
      <c r="DM246" s="78"/>
      <c r="DN246" s="78"/>
      <c r="DO246" s="78"/>
      <c r="DP246" s="78"/>
      <c r="DQ246" s="78"/>
      <c r="DR246" s="78"/>
      <c r="DS246" s="78"/>
      <c r="DT246" s="78"/>
      <c r="DU246" s="78"/>
      <c r="DV246" s="78"/>
      <c r="DW246" s="78"/>
      <c r="DX246" s="78"/>
      <c r="DY246" s="78"/>
      <c r="DZ246" s="78"/>
      <c r="EA246" s="78"/>
      <c r="EB246" s="78"/>
      <c r="EC246" s="78"/>
      <c r="ED246" s="78"/>
      <c r="EE246" s="78"/>
      <c r="EF246" s="78"/>
      <c r="EG246" s="78"/>
      <c r="EH246" s="78"/>
      <c r="EI246" s="78"/>
      <c r="EJ246" s="78"/>
      <c r="EK246" s="78"/>
      <c r="EL246" s="78"/>
    </row>
    <row r="247" spans="1:142" x14ac:dyDescent="0.2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  <c r="Y247" s="78"/>
      <c r="Z247" s="78"/>
      <c r="AA247" s="78"/>
      <c r="AB247" s="78"/>
      <c r="AC247" s="78"/>
      <c r="AD247" s="78"/>
      <c r="AE247" s="78"/>
      <c r="AF247" s="78"/>
      <c r="AG247" s="78"/>
      <c r="AH247" s="78"/>
      <c r="AI247" s="78"/>
      <c r="AJ247" s="78"/>
      <c r="AK247" s="78"/>
      <c r="AL247" s="78"/>
      <c r="AM247" s="78"/>
      <c r="AN247" s="78"/>
      <c r="AO247" s="78"/>
      <c r="AP247" s="78"/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  <c r="CU247" s="78"/>
      <c r="CV247" s="78"/>
      <c r="CW247" s="78"/>
      <c r="CX247" s="78"/>
      <c r="CY247" s="78"/>
      <c r="CZ247" s="78"/>
      <c r="DA247" s="78"/>
      <c r="DB247" s="78"/>
      <c r="DC247" s="78"/>
      <c r="DD247" s="78"/>
      <c r="DE247" s="78"/>
      <c r="DF247" s="78"/>
      <c r="DG247" s="78"/>
      <c r="DH247" s="78"/>
      <c r="DI247" s="78"/>
      <c r="DJ247" s="78"/>
      <c r="DK247" s="78"/>
      <c r="DL247" s="78"/>
      <c r="DM247" s="78"/>
      <c r="DN247" s="78"/>
      <c r="DO247" s="78"/>
      <c r="DP247" s="78"/>
      <c r="DQ247" s="78"/>
      <c r="DR247" s="78"/>
      <c r="DS247" s="78"/>
      <c r="DT247" s="78"/>
      <c r="DU247" s="78"/>
      <c r="DV247" s="78"/>
      <c r="DW247" s="78"/>
      <c r="DX247" s="78"/>
      <c r="DY247" s="78"/>
      <c r="DZ247" s="78"/>
      <c r="EA247" s="78"/>
      <c r="EB247" s="78"/>
      <c r="EC247" s="78"/>
      <c r="ED247" s="78"/>
      <c r="EE247" s="78"/>
      <c r="EF247" s="78"/>
      <c r="EG247" s="78"/>
      <c r="EH247" s="78"/>
      <c r="EI247" s="78"/>
      <c r="EJ247" s="78"/>
      <c r="EK247" s="78"/>
      <c r="EL247" s="78"/>
    </row>
    <row r="248" spans="1:142" x14ac:dyDescent="0.2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  <c r="Y248" s="78"/>
      <c r="Z248" s="78"/>
      <c r="AA248" s="78"/>
      <c r="AB248" s="78"/>
      <c r="AC248" s="78"/>
      <c r="AD248" s="78"/>
      <c r="AE248" s="78"/>
      <c r="AF248" s="78"/>
      <c r="AG248" s="78"/>
      <c r="AH248" s="78"/>
      <c r="AI248" s="78"/>
      <c r="AJ248" s="78"/>
      <c r="AK248" s="78"/>
      <c r="AL248" s="78"/>
      <c r="AM248" s="78"/>
      <c r="AN248" s="78"/>
      <c r="AO248" s="78"/>
      <c r="AP248" s="78"/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  <c r="CU248" s="78"/>
      <c r="CV248" s="78"/>
      <c r="CW248" s="78"/>
      <c r="CX248" s="78"/>
      <c r="CY248" s="78"/>
      <c r="CZ248" s="78"/>
      <c r="DA248" s="78"/>
      <c r="DB248" s="78"/>
      <c r="DC248" s="78"/>
      <c r="DD248" s="78"/>
      <c r="DE248" s="78"/>
      <c r="DF248" s="78"/>
      <c r="DG248" s="78"/>
      <c r="DH248" s="78"/>
      <c r="DI248" s="78"/>
      <c r="DJ248" s="78"/>
      <c r="DK248" s="78"/>
      <c r="DL248" s="78"/>
      <c r="DM248" s="78"/>
      <c r="DN248" s="78"/>
      <c r="DO248" s="78"/>
      <c r="DP248" s="78"/>
      <c r="DQ248" s="78"/>
      <c r="DR248" s="78"/>
      <c r="DS248" s="78"/>
      <c r="DT248" s="78"/>
      <c r="DU248" s="78"/>
      <c r="DV248" s="78"/>
      <c r="DW248" s="78"/>
      <c r="DX248" s="78"/>
      <c r="DY248" s="78"/>
      <c r="DZ248" s="78"/>
      <c r="EA248" s="78"/>
      <c r="EB248" s="78"/>
      <c r="EC248" s="78"/>
      <c r="ED248" s="78"/>
      <c r="EE248" s="78"/>
      <c r="EF248" s="78"/>
      <c r="EG248" s="78"/>
      <c r="EH248" s="78"/>
      <c r="EI248" s="78"/>
      <c r="EJ248" s="78"/>
      <c r="EK248" s="78"/>
      <c r="EL248" s="78"/>
    </row>
    <row r="249" spans="1:142" x14ac:dyDescent="0.2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  <c r="Y249" s="78"/>
      <c r="Z249" s="78"/>
      <c r="AA249" s="78"/>
      <c r="AB249" s="78"/>
      <c r="AC249" s="78"/>
      <c r="AD249" s="78"/>
      <c r="AE249" s="78"/>
      <c r="AF249" s="78"/>
      <c r="AG249" s="78"/>
      <c r="AH249" s="78"/>
      <c r="AI249" s="78"/>
      <c r="AJ249" s="78"/>
      <c r="AK249" s="78"/>
      <c r="AL249" s="78"/>
      <c r="AM249" s="78"/>
      <c r="AN249" s="78"/>
      <c r="AO249" s="78"/>
      <c r="AP249" s="78"/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  <c r="CU249" s="78"/>
      <c r="CV249" s="78"/>
      <c r="CW249" s="78"/>
      <c r="CX249" s="78"/>
      <c r="CY249" s="78"/>
      <c r="CZ249" s="78"/>
      <c r="DA249" s="78"/>
      <c r="DB249" s="78"/>
      <c r="DC249" s="78"/>
      <c r="DD249" s="78"/>
      <c r="DE249" s="78"/>
      <c r="DF249" s="78"/>
      <c r="DG249" s="78"/>
      <c r="DH249" s="78"/>
      <c r="DI249" s="78"/>
      <c r="DJ249" s="78"/>
      <c r="DK249" s="78"/>
      <c r="DL249" s="78"/>
      <c r="DM249" s="78"/>
      <c r="DN249" s="78"/>
      <c r="DO249" s="78"/>
      <c r="DP249" s="78"/>
      <c r="DQ249" s="78"/>
      <c r="DR249" s="78"/>
      <c r="DS249" s="78"/>
      <c r="DT249" s="78"/>
      <c r="DU249" s="78"/>
      <c r="DV249" s="78"/>
      <c r="DW249" s="78"/>
      <c r="DX249" s="78"/>
      <c r="DY249" s="78"/>
      <c r="DZ249" s="78"/>
      <c r="EA249" s="78"/>
      <c r="EB249" s="78"/>
      <c r="EC249" s="78"/>
      <c r="ED249" s="78"/>
      <c r="EE249" s="78"/>
      <c r="EF249" s="78"/>
      <c r="EG249" s="78"/>
      <c r="EH249" s="78"/>
      <c r="EI249" s="78"/>
      <c r="EJ249" s="78"/>
      <c r="EK249" s="78"/>
      <c r="EL249" s="78"/>
    </row>
    <row r="250" spans="1:142" x14ac:dyDescent="0.2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/>
      <c r="AJ250" s="78"/>
      <c r="AK250" s="78"/>
      <c r="AL250" s="78"/>
      <c r="AM250" s="78"/>
      <c r="AN250" s="78"/>
      <c r="AO250" s="78"/>
      <c r="AP250" s="78"/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  <c r="CU250" s="78"/>
      <c r="CV250" s="78"/>
      <c r="CW250" s="78"/>
      <c r="CX250" s="78"/>
      <c r="CY250" s="78"/>
      <c r="CZ250" s="78"/>
      <c r="DA250" s="78"/>
      <c r="DB250" s="78"/>
      <c r="DC250" s="78"/>
      <c r="DD250" s="78"/>
      <c r="DE250" s="78"/>
      <c r="DF250" s="78"/>
      <c r="DG250" s="78"/>
      <c r="DH250" s="78"/>
      <c r="DI250" s="78"/>
      <c r="DJ250" s="78"/>
      <c r="DK250" s="78"/>
      <c r="DL250" s="78"/>
      <c r="DM250" s="78"/>
      <c r="DN250" s="78"/>
      <c r="DO250" s="78"/>
      <c r="DP250" s="78"/>
      <c r="DQ250" s="78"/>
      <c r="DR250" s="78"/>
      <c r="DS250" s="78"/>
      <c r="DT250" s="78"/>
      <c r="DU250" s="78"/>
      <c r="DV250" s="78"/>
      <c r="DW250" s="78"/>
      <c r="DX250" s="78"/>
      <c r="DY250" s="78"/>
      <c r="DZ250" s="78"/>
      <c r="EA250" s="78"/>
      <c r="EB250" s="78"/>
      <c r="EC250" s="78"/>
      <c r="ED250" s="78"/>
      <c r="EE250" s="78"/>
      <c r="EF250" s="78"/>
      <c r="EG250" s="78"/>
      <c r="EH250" s="78"/>
      <c r="EI250" s="78"/>
      <c r="EJ250" s="78"/>
      <c r="EK250" s="78"/>
      <c r="EL250" s="78"/>
    </row>
    <row r="251" spans="1:142" x14ac:dyDescent="0.2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  <c r="Y251" s="78"/>
      <c r="Z251" s="78"/>
      <c r="AA251" s="78"/>
      <c r="AB251" s="78"/>
      <c r="AC251" s="78"/>
      <c r="AD251" s="78"/>
      <c r="AE251" s="78"/>
      <c r="AF251" s="78"/>
      <c r="AG251" s="78"/>
      <c r="AH251" s="78"/>
      <c r="AI251" s="78"/>
      <c r="AJ251" s="78"/>
      <c r="AK251" s="78"/>
      <c r="AL251" s="78"/>
      <c r="AM251" s="78"/>
      <c r="AN251" s="78"/>
      <c r="AO251" s="78"/>
      <c r="AP251" s="78"/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  <c r="CU251" s="78"/>
      <c r="CV251" s="78"/>
      <c r="CW251" s="78"/>
      <c r="CX251" s="78"/>
      <c r="CY251" s="78"/>
      <c r="CZ251" s="78"/>
      <c r="DA251" s="78"/>
      <c r="DB251" s="78"/>
      <c r="DC251" s="78"/>
      <c r="DD251" s="78"/>
      <c r="DE251" s="78"/>
      <c r="DF251" s="78"/>
      <c r="DG251" s="78"/>
      <c r="DH251" s="78"/>
      <c r="DI251" s="78"/>
      <c r="DJ251" s="78"/>
      <c r="DK251" s="78"/>
      <c r="DL251" s="78"/>
      <c r="DM251" s="78"/>
      <c r="DN251" s="78"/>
      <c r="DO251" s="78"/>
      <c r="DP251" s="78"/>
      <c r="DQ251" s="78"/>
      <c r="DR251" s="78"/>
      <c r="DS251" s="78"/>
      <c r="DT251" s="78"/>
      <c r="DU251" s="78"/>
      <c r="DV251" s="78"/>
      <c r="DW251" s="78"/>
      <c r="DX251" s="78"/>
      <c r="DY251" s="78"/>
      <c r="DZ251" s="78"/>
      <c r="EA251" s="78"/>
      <c r="EB251" s="78"/>
      <c r="EC251" s="78"/>
      <c r="ED251" s="78"/>
      <c r="EE251" s="78"/>
      <c r="EF251" s="78"/>
      <c r="EG251" s="78"/>
      <c r="EH251" s="78"/>
      <c r="EI251" s="78"/>
      <c r="EJ251" s="78"/>
      <c r="EK251" s="78"/>
      <c r="EL251" s="78"/>
    </row>
    <row r="252" spans="1:142" x14ac:dyDescent="0.2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  <c r="Y252" s="78"/>
      <c r="Z252" s="78"/>
      <c r="AA252" s="78"/>
      <c r="AB252" s="78"/>
      <c r="AC252" s="78"/>
      <c r="AD252" s="78"/>
      <c r="AE252" s="78"/>
      <c r="AF252" s="78"/>
      <c r="AG252" s="78"/>
      <c r="AH252" s="78"/>
      <c r="AI252" s="78"/>
      <c r="AJ252" s="78"/>
      <c r="AK252" s="78"/>
      <c r="AL252" s="78"/>
      <c r="AM252" s="78"/>
      <c r="AN252" s="78"/>
      <c r="AO252" s="78"/>
      <c r="AP252" s="78"/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  <c r="CU252" s="78"/>
      <c r="CV252" s="78"/>
      <c r="CW252" s="78"/>
      <c r="CX252" s="78"/>
      <c r="CY252" s="78"/>
      <c r="CZ252" s="78"/>
      <c r="DA252" s="78"/>
      <c r="DB252" s="78"/>
      <c r="DC252" s="78"/>
      <c r="DD252" s="78"/>
      <c r="DE252" s="78"/>
      <c r="DF252" s="78"/>
      <c r="DG252" s="78"/>
      <c r="DH252" s="78"/>
      <c r="DI252" s="78"/>
      <c r="DJ252" s="78"/>
      <c r="DK252" s="78"/>
      <c r="DL252" s="78"/>
      <c r="DM252" s="78"/>
      <c r="DN252" s="78"/>
      <c r="DO252" s="78"/>
      <c r="DP252" s="78"/>
      <c r="DQ252" s="78"/>
      <c r="DR252" s="78"/>
      <c r="DS252" s="78"/>
      <c r="DT252" s="78"/>
      <c r="DU252" s="78"/>
      <c r="DV252" s="78"/>
      <c r="DW252" s="78"/>
      <c r="DX252" s="78"/>
      <c r="DY252" s="78"/>
      <c r="DZ252" s="78"/>
      <c r="EA252" s="78"/>
      <c r="EB252" s="78"/>
      <c r="EC252" s="78"/>
      <c r="ED252" s="78"/>
      <c r="EE252" s="78"/>
      <c r="EF252" s="78"/>
      <c r="EG252" s="78"/>
      <c r="EH252" s="78"/>
      <c r="EI252" s="78"/>
      <c r="EJ252" s="78"/>
      <c r="EK252" s="78"/>
      <c r="EL252" s="78"/>
    </row>
    <row r="253" spans="1:142" x14ac:dyDescent="0.2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  <c r="Y253" s="78"/>
      <c r="Z253" s="78"/>
      <c r="AA253" s="78"/>
      <c r="AB253" s="78"/>
      <c r="AC253" s="78"/>
      <c r="AD253" s="78"/>
      <c r="AE253" s="78"/>
      <c r="AF253" s="78"/>
      <c r="AG253" s="78"/>
      <c r="AH253" s="78"/>
      <c r="AI253" s="78"/>
      <c r="AJ253" s="78"/>
      <c r="AK253" s="78"/>
      <c r="AL253" s="78"/>
      <c r="AM253" s="78"/>
      <c r="AN253" s="78"/>
      <c r="AO253" s="78"/>
      <c r="AP253" s="78"/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  <c r="CU253" s="78"/>
      <c r="CV253" s="78"/>
      <c r="CW253" s="78"/>
      <c r="CX253" s="78"/>
      <c r="CY253" s="78"/>
      <c r="CZ253" s="78"/>
      <c r="DA253" s="78"/>
      <c r="DB253" s="78"/>
      <c r="DC253" s="78"/>
      <c r="DD253" s="78"/>
      <c r="DE253" s="78"/>
      <c r="DF253" s="78"/>
      <c r="DG253" s="78"/>
      <c r="DH253" s="78"/>
      <c r="DI253" s="78"/>
      <c r="DJ253" s="78"/>
      <c r="DK253" s="78"/>
      <c r="DL253" s="78"/>
      <c r="DM253" s="78"/>
      <c r="DN253" s="78"/>
      <c r="DO253" s="78"/>
      <c r="DP253" s="78"/>
      <c r="DQ253" s="78"/>
      <c r="DR253" s="78"/>
      <c r="DS253" s="78"/>
      <c r="DT253" s="78"/>
      <c r="DU253" s="78"/>
      <c r="DV253" s="78"/>
      <c r="DW253" s="78"/>
      <c r="DX253" s="78"/>
      <c r="DY253" s="78"/>
      <c r="DZ253" s="78"/>
      <c r="EA253" s="78"/>
      <c r="EB253" s="78"/>
      <c r="EC253" s="78"/>
      <c r="ED253" s="78"/>
      <c r="EE253" s="78"/>
      <c r="EF253" s="78"/>
      <c r="EG253" s="78"/>
      <c r="EH253" s="78"/>
      <c r="EI253" s="78"/>
      <c r="EJ253" s="78"/>
      <c r="EK253" s="78"/>
      <c r="EL253" s="78"/>
    </row>
    <row r="254" spans="1:142" x14ac:dyDescent="0.2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  <c r="Y254" s="78"/>
      <c r="Z254" s="78"/>
      <c r="AA254" s="78"/>
      <c r="AB254" s="78"/>
      <c r="AC254" s="78"/>
      <c r="AD254" s="78"/>
      <c r="AE254" s="78"/>
      <c r="AF254" s="78"/>
      <c r="AG254" s="78"/>
      <c r="AH254" s="78"/>
      <c r="AI254" s="78"/>
      <c r="AJ254" s="78"/>
      <c r="AK254" s="78"/>
      <c r="AL254" s="78"/>
      <c r="AM254" s="78"/>
      <c r="AN254" s="78"/>
      <c r="AO254" s="78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  <c r="DB254" s="78"/>
      <c r="DC254" s="78"/>
      <c r="DD254" s="78"/>
      <c r="DE254" s="78"/>
      <c r="DF254" s="78"/>
      <c r="DG254" s="78"/>
      <c r="DH254" s="78"/>
      <c r="DI254" s="78"/>
      <c r="DJ254" s="78"/>
      <c r="DK254" s="78"/>
      <c r="DL254" s="78"/>
      <c r="DM254" s="78"/>
      <c r="DN254" s="78"/>
      <c r="DO254" s="78"/>
      <c r="DP254" s="78"/>
      <c r="DQ254" s="78"/>
      <c r="DR254" s="78"/>
      <c r="DS254" s="78"/>
      <c r="DT254" s="78"/>
      <c r="DU254" s="78"/>
      <c r="DV254" s="78"/>
      <c r="DW254" s="78"/>
      <c r="DX254" s="78"/>
      <c r="DY254" s="78"/>
      <c r="DZ254" s="78"/>
      <c r="EA254" s="78"/>
      <c r="EB254" s="78"/>
      <c r="EC254" s="78"/>
      <c r="ED254" s="78"/>
      <c r="EE254" s="78"/>
      <c r="EF254" s="78"/>
      <c r="EG254" s="78"/>
      <c r="EH254" s="78"/>
      <c r="EI254" s="78"/>
      <c r="EJ254" s="78"/>
      <c r="EK254" s="78"/>
      <c r="EL254" s="78"/>
    </row>
    <row r="255" spans="1:142" x14ac:dyDescent="0.2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  <c r="Y255" s="78"/>
      <c r="Z255" s="78"/>
      <c r="AA255" s="78"/>
      <c r="AB255" s="78"/>
      <c r="AC255" s="78"/>
      <c r="AD255" s="78"/>
      <c r="AE255" s="78"/>
      <c r="AF255" s="78"/>
      <c r="AG255" s="78"/>
      <c r="AH255" s="78"/>
      <c r="AI255" s="78"/>
      <c r="AJ255" s="78"/>
      <c r="AK255" s="78"/>
      <c r="AL255" s="78"/>
      <c r="AM255" s="78"/>
      <c r="AN255" s="78"/>
      <c r="AO255" s="78"/>
      <c r="AP255" s="78"/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  <c r="CU255" s="78"/>
      <c r="CV255" s="78"/>
      <c r="CW255" s="78"/>
      <c r="CX255" s="78"/>
      <c r="CY255" s="78"/>
      <c r="CZ255" s="78"/>
      <c r="DA255" s="78"/>
      <c r="DB255" s="78"/>
      <c r="DC255" s="78"/>
      <c r="DD255" s="78"/>
      <c r="DE255" s="78"/>
      <c r="DF255" s="78"/>
      <c r="DG255" s="78"/>
      <c r="DH255" s="78"/>
      <c r="DI255" s="78"/>
      <c r="DJ255" s="78"/>
      <c r="DK255" s="78"/>
      <c r="DL255" s="78"/>
      <c r="DM255" s="78"/>
      <c r="DN255" s="78"/>
      <c r="DO255" s="78"/>
      <c r="DP255" s="78"/>
      <c r="DQ255" s="78"/>
      <c r="DR255" s="78"/>
      <c r="DS255" s="78"/>
      <c r="DT255" s="78"/>
      <c r="DU255" s="78"/>
      <c r="DV255" s="78"/>
      <c r="DW255" s="78"/>
      <c r="DX255" s="78"/>
      <c r="DY255" s="78"/>
      <c r="DZ255" s="78"/>
      <c r="EA255" s="78"/>
      <c r="EB255" s="78"/>
      <c r="EC255" s="78"/>
      <c r="ED255" s="78"/>
      <c r="EE255" s="78"/>
      <c r="EF255" s="78"/>
      <c r="EG255" s="78"/>
      <c r="EH255" s="78"/>
      <c r="EI255" s="78"/>
      <c r="EJ255" s="78"/>
      <c r="EK255" s="78"/>
      <c r="EL255" s="78"/>
    </row>
    <row r="256" spans="1:142" x14ac:dyDescent="0.2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  <c r="Y256" s="78"/>
      <c r="Z256" s="78"/>
      <c r="AA256" s="78"/>
      <c r="AB256" s="78"/>
      <c r="AC256" s="78"/>
      <c r="AD256" s="78"/>
      <c r="AE256" s="78"/>
      <c r="AF256" s="78"/>
      <c r="AG256" s="78"/>
      <c r="AH256" s="78"/>
      <c r="AI256" s="78"/>
      <c r="AJ256" s="78"/>
      <c r="AK256" s="78"/>
      <c r="AL256" s="78"/>
      <c r="AM256" s="78"/>
      <c r="AN256" s="78"/>
      <c r="AO256" s="78"/>
      <c r="AP256" s="78"/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  <c r="CU256" s="78"/>
      <c r="CV256" s="78"/>
      <c r="CW256" s="78"/>
      <c r="CX256" s="78"/>
      <c r="CY256" s="78"/>
      <c r="CZ256" s="78"/>
      <c r="DA256" s="78"/>
      <c r="DB256" s="78"/>
      <c r="DC256" s="78"/>
      <c r="DD256" s="78"/>
      <c r="DE256" s="78"/>
      <c r="DF256" s="78"/>
      <c r="DG256" s="78"/>
      <c r="DH256" s="78"/>
      <c r="DI256" s="78"/>
      <c r="DJ256" s="78"/>
      <c r="DK256" s="78"/>
      <c r="DL256" s="78"/>
      <c r="DM256" s="78"/>
      <c r="DN256" s="78"/>
      <c r="DO256" s="78"/>
      <c r="DP256" s="78"/>
      <c r="DQ256" s="78"/>
      <c r="DR256" s="78"/>
      <c r="DS256" s="78"/>
      <c r="DT256" s="78"/>
      <c r="DU256" s="78"/>
      <c r="DV256" s="78"/>
      <c r="DW256" s="78"/>
      <c r="DX256" s="78"/>
      <c r="DY256" s="78"/>
      <c r="DZ256" s="78"/>
      <c r="EA256" s="78"/>
      <c r="EB256" s="78"/>
      <c r="EC256" s="78"/>
      <c r="ED256" s="78"/>
      <c r="EE256" s="78"/>
      <c r="EF256" s="78"/>
      <c r="EG256" s="78"/>
      <c r="EH256" s="78"/>
      <c r="EI256" s="78"/>
      <c r="EJ256" s="78"/>
      <c r="EK256" s="78"/>
      <c r="EL256" s="78"/>
    </row>
    <row r="257" spans="1:142" x14ac:dyDescent="0.2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  <c r="Y257" s="78"/>
      <c r="Z257" s="78"/>
      <c r="AA257" s="78"/>
      <c r="AB257" s="78"/>
      <c r="AC257" s="78"/>
      <c r="AD257" s="78"/>
      <c r="AE257" s="78"/>
      <c r="AF257" s="78"/>
      <c r="AG257" s="78"/>
      <c r="AH257" s="78"/>
      <c r="AI257" s="78"/>
      <c r="AJ257" s="78"/>
      <c r="AK257" s="78"/>
      <c r="AL257" s="78"/>
      <c r="AM257" s="78"/>
      <c r="AN257" s="78"/>
      <c r="AO257" s="78"/>
      <c r="AP257" s="78"/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  <c r="CU257" s="78"/>
      <c r="CV257" s="78"/>
      <c r="CW257" s="78"/>
      <c r="CX257" s="78"/>
      <c r="CY257" s="78"/>
      <c r="CZ257" s="78"/>
      <c r="DA257" s="78"/>
      <c r="DB257" s="78"/>
      <c r="DC257" s="78"/>
      <c r="DD257" s="78"/>
      <c r="DE257" s="78"/>
      <c r="DF257" s="78"/>
      <c r="DG257" s="78"/>
      <c r="DH257" s="78"/>
      <c r="DI257" s="78"/>
      <c r="DJ257" s="78"/>
      <c r="DK257" s="78"/>
      <c r="DL257" s="78"/>
      <c r="DM257" s="78"/>
      <c r="DN257" s="78"/>
      <c r="DO257" s="78"/>
      <c r="DP257" s="78"/>
      <c r="DQ257" s="78"/>
      <c r="DR257" s="78"/>
      <c r="DS257" s="78"/>
      <c r="DT257" s="78"/>
      <c r="DU257" s="78"/>
      <c r="DV257" s="78"/>
      <c r="DW257" s="78"/>
      <c r="DX257" s="78"/>
      <c r="DY257" s="78"/>
      <c r="DZ257" s="78"/>
      <c r="EA257" s="78"/>
      <c r="EB257" s="78"/>
      <c r="EC257" s="78"/>
      <c r="ED257" s="78"/>
      <c r="EE257" s="78"/>
      <c r="EF257" s="78"/>
      <c r="EG257" s="78"/>
      <c r="EH257" s="78"/>
      <c r="EI257" s="78"/>
      <c r="EJ257" s="78"/>
      <c r="EK257" s="78"/>
      <c r="EL257" s="78"/>
    </row>
    <row r="258" spans="1:142" x14ac:dyDescent="0.2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  <c r="Y258" s="78"/>
      <c r="Z258" s="78"/>
      <c r="AA258" s="78"/>
      <c r="AB258" s="78"/>
      <c r="AC258" s="78"/>
      <c r="AD258" s="78"/>
      <c r="AE258" s="78"/>
      <c r="AF258" s="78"/>
      <c r="AG258" s="78"/>
      <c r="AH258" s="78"/>
      <c r="AI258" s="78"/>
      <c r="AJ258" s="78"/>
      <c r="AK258" s="78"/>
      <c r="AL258" s="78"/>
      <c r="AM258" s="78"/>
      <c r="AN258" s="78"/>
      <c r="AO258" s="78"/>
      <c r="AP258" s="78"/>
      <c r="AQ258" s="78"/>
      <c r="AR258" s="78"/>
      <c r="AS258" s="78"/>
      <c r="AT258" s="78"/>
      <c r="AU258" s="78"/>
      <c r="AV258" s="78"/>
      <c r="AW258" s="78"/>
      <c r="AX258" s="78"/>
      <c r="AY258" s="78"/>
      <c r="AZ258" s="78"/>
      <c r="BA258" s="78"/>
      <c r="BB258" s="78"/>
      <c r="BC258" s="78"/>
      <c r="BD258" s="78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  <c r="CU258" s="78"/>
      <c r="CV258" s="78"/>
      <c r="CW258" s="78"/>
      <c r="CX258" s="78"/>
      <c r="CY258" s="78"/>
      <c r="CZ258" s="78"/>
      <c r="DA258" s="78"/>
      <c r="DB258" s="78"/>
      <c r="DC258" s="78"/>
      <c r="DD258" s="78"/>
      <c r="DE258" s="78"/>
      <c r="DF258" s="78"/>
      <c r="DG258" s="78"/>
      <c r="DH258" s="78"/>
      <c r="DI258" s="78"/>
      <c r="DJ258" s="78"/>
      <c r="DK258" s="78"/>
      <c r="DL258" s="78"/>
      <c r="DM258" s="78"/>
      <c r="DN258" s="78"/>
      <c r="DO258" s="78"/>
      <c r="DP258" s="78"/>
      <c r="DQ258" s="78"/>
      <c r="DR258" s="78"/>
      <c r="DS258" s="78"/>
      <c r="DT258" s="78"/>
      <c r="DU258" s="78"/>
      <c r="DV258" s="78"/>
      <c r="DW258" s="78"/>
      <c r="DX258" s="78"/>
      <c r="DY258" s="78"/>
      <c r="DZ258" s="78"/>
      <c r="EA258" s="78"/>
      <c r="EB258" s="78"/>
      <c r="EC258" s="78"/>
      <c r="ED258" s="78"/>
      <c r="EE258" s="78"/>
      <c r="EF258" s="78"/>
      <c r="EG258" s="78"/>
      <c r="EH258" s="78"/>
      <c r="EI258" s="78"/>
      <c r="EJ258" s="78"/>
      <c r="EK258" s="78"/>
      <c r="EL258" s="78"/>
    </row>
    <row r="259" spans="1:142" x14ac:dyDescent="0.2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  <c r="Y259" s="78"/>
      <c r="Z259" s="78"/>
      <c r="AA259" s="78"/>
      <c r="AB259" s="78"/>
      <c r="AC259" s="78"/>
      <c r="AD259" s="78"/>
      <c r="AE259" s="78"/>
      <c r="AF259" s="78"/>
      <c r="AG259" s="78"/>
      <c r="AH259" s="78"/>
      <c r="AI259" s="78"/>
      <c r="AJ259" s="78"/>
      <c r="AK259" s="78"/>
      <c r="AL259" s="78"/>
      <c r="AM259" s="78"/>
      <c r="AN259" s="78"/>
      <c r="AO259" s="78"/>
      <c r="AP259" s="78"/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  <c r="CU259" s="78"/>
      <c r="CV259" s="78"/>
      <c r="CW259" s="78"/>
      <c r="CX259" s="78"/>
      <c r="CY259" s="78"/>
      <c r="CZ259" s="78"/>
      <c r="DA259" s="78"/>
      <c r="DB259" s="78"/>
      <c r="DC259" s="78"/>
      <c r="DD259" s="78"/>
      <c r="DE259" s="78"/>
      <c r="DF259" s="78"/>
      <c r="DG259" s="78"/>
      <c r="DH259" s="78"/>
      <c r="DI259" s="78"/>
      <c r="DJ259" s="78"/>
      <c r="DK259" s="78"/>
      <c r="DL259" s="78"/>
      <c r="DM259" s="78"/>
      <c r="DN259" s="78"/>
      <c r="DO259" s="78"/>
      <c r="DP259" s="78"/>
      <c r="DQ259" s="78"/>
      <c r="DR259" s="78"/>
      <c r="DS259" s="78"/>
      <c r="DT259" s="78"/>
      <c r="DU259" s="78"/>
      <c r="DV259" s="78"/>
      <c r="DW259" s="78"/>
      <c r="DX259" s="78"/>
      <c r="DY259" s="78"/>
      <c r="DZ259" s="78"/>
      <c r="EA259" s="78"/>
      <c r="EB259" s="78"/>
      <c r="EC259" s="78"/>
      <c r="ED259" s="78"/>
      <c r="EE259" s="78"/>
      <c r="EF259" s="78"/>
      <c r="EG259" s="78"/>
      <c r="EH259" s="78"/>
      <c r="EI259" s="78"/>
      <c r="EJ259" s="78"/>
      <c r="EK259" s="78"/>
      <c r="EL259" s="78"/>
    </row>
    <row r="260" spans="1:142" x14ac:dyDescent="0.2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  <c r="Y260" s="78"/>
      <c r="Z260" s="78"/>
      <c r="AA260" s="78"/>
      <c r="AB260" s="78"/>
      <c r="AC260" s="78"/>
      <c r="AD260" s="78"/>
      <c r="AE260" s="78"/>
      <c r="AF260" s="78"/>
      <c r="AG260" s="78"/>
      <c r="AH260" s="78"/>
      <c r="AI260" s="78"/>
      <c r="AJ260" s="78"/>
      <c r="AK260" s="78"/>
      <c r="AL260" s="78"/>
      <c r="AM260" s="78"/>
      <c r="AN260" s="78"/>
      <c r="AO260" s="78"/>
      <c r="AP260" s="78"/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  <c r="CU260" s="78"/>
      <c r="CV260" s="78"/>
      <c r="CW260" s="78"/>
      <c r="CX260" s="78"/>
      <c r="CY260" s="78"/>
      <c r="CZ260" s="78"/>
      <c r="DA260" s="78"/>
      <c r="DB260" s="78"/>
      <c r="DC260" s="78"/>
      <c r="DD260" s="78"/>
      <c r="DE260" s="78"/>
      <c r="DF260" s="78"/>
      <c r="DG260" s="78"/>
      <c r="DH260" s="78"/>
      <c r="DI260" s="78"/>
      <c r="DJ260" s="78"/>
      <c r="DK260" s="78"/>
      <c r="DL260" s="78"/>
      <c r="DM260" s="78"/>
      <c r="DN260" s="78"/>
      <c r="DO260" s="78"/>
      <c r="DP260" s="78"/>
      <c r="DQ260" s="78"/>
      <c r="DR260" s="78"/>
      <c r="DS260" s="78"/>
      <c r="DT260" s="78"/>
      <c r="DU260" s="78"/>
      <c r="DV260" s="78"/>
      <c r="DW260" s="78"/>
      <c r="DX260" s="78"/>
      <c r="DY260" s="78"/>
      <c r="DZ260" s="78"/>
      <c r="EA260" s="78"/>
      <c r="EB260" s="78"/>
      <c r="EC260" s="78"/>
      <c r="ED260" s="78"/>
      <c r="EE260" s="78"/>
      <c r="EF260" s="78"/>
      <c r="EG260" s="78"/>
      <c r="EH260" s="78"/>
      <c r="EI260" s="78"/>
      <c r="EJ260" s="78"/>
      <c r="EK260" s="78"/>
      <c r="EL260" s="78"/>
    </row>
    <row r="261" spans="1:142" x14ac:dyDescent="0.2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  <c r="Y261" s="78"/>
      <c r="Z261" s="78"/>
      <c r="AA261" s="78"/>
      <c r="AB261" s="78"/>
      <c r="AC261" s="78"/>
      <c r="AD261" s="78"/>
      <c r="AE261" s="78"/>
      <c r="AF261" s="78"/>
      <c r="AG261" s="78"/>
      <c r="AH261" s="78"/>
      <c r="AI261" s="78"/>
      <c r="AJ261" s="78"/>
      <c r="AK261" s="78"/>
      <c r="AL261" s="78"/>
      <c r="AM261" s="78"/>
      <c r="AN261" s="78"/>
      <c r="AO261" s="78"/>
      <c r="AP261" s="78"/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  <c r="CU261" s="78"/>
      <c r="CV261" s="78"/>
      <c r="CW261" s="78"/>
      <c r="CX261" s="78"/>
      <c r="CY261" s="78"/>
      <c r="CZ261" s="78"/>
      <c r="DA261" s="78"/>
      <c r="DB261" s="78"/>
      <c r="DC261" s="78"/>
      <c r="DD261" s="78"/>
      <c r="DE261" s="78"/>
      <c r="DF261" s="78"/>
      <c r="DG261" s="78"/>
      <c r="DH261" s="78"/>
      <c r="DI261" s="78"/>
      <c r="DJ261" s="78"/>
      <c r="DK261" s="78"/>
      <c r="DL261" s="78"/>
      <c r="DM261" s="78"/>
      <c r="DN261" s="78"/>
      <c r="DO261" s="78"/>
      <c r="DP261" s="78"/>
      <c r="DQ261" s="78"/>
      <c r="DR261" s="78"/>
      <c r="DS261" s="78"/>
      <c r="DT261" s="78"/>
      <c r="DU261" s="78"/>
      <c r="DV261" s="78"/>
      <c r="DW261" s="78"/>
      <c r="DX261" s="78"/>
      <c r="DY261" s="78"/>
      <c r="DZ261" s="78"/>
      <c r="EA261" s="78"/>
      <c r="EB261" s="78"/>
      <c r="EC261" s="78"/>
      <c r="ED261" s="78"/>
      <c r="EE261" s="78"/>
      <c r="EF261" s="78"/>
      <c r="EG261" s="78"/>
      <c r="EH261" s="78"/>
      <c r="EI261" s="78"/>
      <c r="EJ261" s="78"/>
      <c r="EK261" s="78"/>
      <c r="EL261" s="78"/>
    </row>
    <row r="262" spans="1:142" x14ac:dyDescent="0.2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8"/>
      <c r="Z262" s="78"/>
      <c r="AA262" s="78"/>
      <c r="AB262" s="78"/>
      <c r="AC262" s="78"/>
      <c r="AD262" s="78"/>
      <c r="AE262" s="78"/>
      <c r="AF262" s="78"/>
      <c r="AG262" s="78"/>
      <c r="AH262" s="78"/>
      <c r="AI262" s="78"/>
      <c r="AJ262" s="78"/>
      <c r="AK262" s="78"/>
      <c r="AL262" s="78"/>
      <c r="AM262" s="78"/>
      <c r="AN262" s="78"/>
      <c r="AO262" s="78"/>
      <c r="AP262" s="78"/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  <c r="CU262" s="78"/>
      <c r="CV262" s="78"/>
      <c r="CW262" s="78"/>
      <c r="CX262" s="78"/>
      <c r="CY262" s="78"/>
      <c r="CZ262" s="78"/>
      <c r="DA262" s="78"/>
      <c r="DB262" s="78"/>
      <c r="DC262" s="78"/>
      <c r="DD262" s="78"/>
      <c r="DE262" s="78"/>
      <c r="DF262" s="78"/>
      <c r="DG262" s="78"/>
      <c r="DH262" s="78"/>
      <c r="DI262" s="78"/>
      <c r="DJ262" s="78"/>
      <c r="DK262" s="78"/>
      <c r="DL262" s="78"/>
      <c r="DM262" s="78"/>
      <c r="DN262" s="78"/>
      <c r="DO262" s="78"/>
      <c r="DP262" s="78"/>
      <c r="DQ262" s="78"/>
      <c r="DR262" s="78"/>
      <c r="DS262" s="78"/>
      <c r="DT262" s="78"/>
      <c r="DU262" s="78"/>
      <c r="DV262" s="78"/>
      <c r="DW262" s="78"/>
      <c r="DX262" s="78"/>
      <c r="DY262" s="78"/>
      <c r="DZ262" s="78"/>
      <c r="EA262" s="78"/>
      <c r="EB262" s="78"/>
      <c r="EC262" s="78"/>
      <c r="ED262" s="78"/>
      <c r="EE262" s="78"/>
      <c r="EF262" s="78"/>
      <c r="EG262" s="78"/>
      <c r="EH262" s="78"/>
      <c r="EI262" s="78"/>
      <c r="EJ262" s="78"/>
      <c r="EK262" s="78"/>
      <c r="EL262" s="78"/>
    </row>
    <row r="263" spans="1:142" x14ac:dyDescent="0.2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  <c r="Y263" s="78"/>
      <c r="Z263" s="78"/>
      <c r="AA263" s="78"/>
      <c r="AB263" s="78"/>
      <c r="AC263" s="78"/>
      <c r="AD263" s="78"/>
      <c r="AE263" s="78"/>
      <c r="AF263" s="78"/>
      <c r="AG263" s="78"/>
      <c r="AH263" s="78"/>
      <c r="AI263" s="78"/>
      <c r="AJ263" s="78"/>
      <c r="AK263" s="78"/>
      <c r="AL263" s="78"/>
      <c r="AM263" s="78"/>
      <c r="AN263" s="78"/>
      <c r="AO263" s="78"/>
      <c r="AP263" s="78"/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  <c r="CU263" s="78"/>
      <c r="CV263" s="78"/>
      <c r="CW263" s="78"/>
      <c r="CX263" s="78"/>
      <c r="CY263" s="78"/>
      <c r="CZ263" s="78"/>
      <c r="DA263" s="78"/>
      <c r="DB263" s="78"/>
      <c r="DC263" s="78"/>
      <c r="DD263" s="78"/>
      <c r="DE263" s="78"/>
      <c r="DF263" s="78"/>
      <c r="DG263" s="78"/>
      <c r="DH263" s="78"/>
      <c r="DI263" s="78"/>
      <c r="DJ263" s="78"/>
      <c r="DK263" s="78"/>
      <c r="DL263" s="78"/>
      <c r="DM263" s="78"/>
      <c r="DN263" s="78"/>
      <c r="DO263" s="78"/>
      <c r="DP263" s="78"/>
      <c r="DQ263" s="78"/>
      <c r="DR263" s="78"/>
      <c r="DS263" s="78"/>
      <c r="DT263" s="78"/>
      <c r="DU263" s="78"/>
      <c r="DV263" s="78"/>
      <c r="DW263" s="78"/>
      <c r="DX263" s="78"/>
      <c r="DY263" s="78"/>
      <c r="DZ263" s="78"/>
      <c r="EA263" s="78"/>
      <c r="EB263" s="78"/>
      <c r="EC263" s="78"/>
      <c r="ED263" s="78"/>
      <c r="EE263" s="78"/>
      <c r="EF263" s="78"/>
      <c r="EG263" s="78"/>
      <c r="EH263" s="78"/>
      <c r="EI263" s="78"/>
      <c r="EJ263" s="78"/>
      <c r="EK263" s="78"/>
      <c r="EL263" s="78"/>
    </row>
    <row r="264" spans="1:142" x14ac:dyDescent="0.2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  <c r="Y264" s="78"/>
      <c r="Z264" s="78"/>
      <c r="AA264" s="78"/>
      <c r="AB264" s="78"/>
      <c r="AC264" s="78"/>
      <c r="AD264" s="78"/>
      <c r="AE264" s="78"/>
      <c r="AF264" s="78"/>
      <c r="AG264" s="78"/>
      <c r="AH264" s="78"/>
      <c r="AI264" s="78"/>
      <c r="AJ264" s="78"/>
      <c r="AK264" s="78"/>
      <c r="AL264" s="78"/>
      <c r="AM264" s="78"/>
      <c r="AN264" s="78"/>
      <c r="AO264" s="78"/>
      <c r="AP264" s="78"/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  <c r="CU264" s="78"/>
      <c r="CV264" s="78"/>
      <c r="CW264" s="78"/>
      <c r="CX264" s="78"/>
      <c r="CY264" s="78"/>
      <c r="CZ264" s="78"/>
      <c r="DA264" s="78"/>
      <c r="DB264" s="78"/>
      <c r="DC264" s="78"/>
      <c r="DD264" s="78"/>
      <c r="DE264" s="78"/>
      <c r="DF264" s="78"/>
      <c r="DG264" s="78"/>
      <c r="DH264" s="78"/>
      <c r="DI264" s="78"/>
      <c r="DJ264" s="78"/>
      <c r="DK264" s="78"/>
      <c r="DL264" s="78"/>
      <c r="DM264" s="78"/>
      <c r="DN264" s="78"/>
      <c r="DO264" s="78"/>
      <c r="DP264" s="78"/>
      <c r="DQ264" s="78"/>
      <c r="DR264" s="78"/>
      <c r="DS264" s="78"/>
      <c r="DT264" s="78"/>
      <c r="DU264" s="78"/>
      <c r="DV264" s="78"/>
      <c r="DW264" s="78"/>
      <c r="DX264" s="78"/>
      <c r="DY264" s="78"/>
      <c r="DZ264" s="78"/>
      <c r="EA264" s="78"/>
      <c r="EB264" s="78"/>
      <c r="EC264" s="78"/>
      <c r="ED264" s="78"/>
      <c r="EE264" s="78"/>
      <c r="EF264" s="78"/>
      <c r="EG264" s="78"/>
      <c r="EH264" s="78"/>
      <c r="EI264" s="78"/>
      <c r="EJ264" s="78"/>
      <c r="EK264" s="78"/>
      <c r="EL264" s="78"/>
    </row>
    <row r="265" spans="1:142" x14ac:dyDescent="0.2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  <c r="Y265" s="78"/>
      <c r="Z265" s="78"/>
      <c r="AA265" s="78"/>
      <c r="AB265" s="78"/>
      <c r="AC265" s="78"/>
      <c r="AD265" s="78"/>
      <c r="AE265" s="78"/>
      <c r="AF265" s="78"/>
      <c r="AG265" s="78"/>
      <c r="AH265" s="78"/>
      <c r="AI265" s="78"/>
      <c r="AJ265" s="78"/>
      <c r="AK265" s="78"/>
      <c r="AL265" s="78"/>
      <c r="AM265" s="78"/>
      <c r="AN265" s="78"/>
      <c r="AO265" s="78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  <c r="DB265" s="78"/>
      <c r="DC265" s="78"/>
      <c r="DD265" s="78"/>
      <c r="DE265" s="78"/>
      <c r="DF265" s="78"/>
      <c r="DG265" s="78"/>
      <c r="DH265" s="78"/>
      <c r="DI265" s="78"/>
      <c r="DJ265" s="78"/>
      <c r="DK265" s="78"/>
      <c r="DL265" s="78"/>
      <c r="DM265" s="78"/>
      <c r="DN265" s="78"/>
      <c r="DO265" s="78"/>
      <c r="DP265" s="78"/>
      <c r="DQ265" s="78"/>
      <c r="DR265" s="78"/>
      <c r="DS265" s="78"/>
      <c r="DT265" s="78"/>
      <c r="DU265" s="78"/>
      <c r="DV265" s="78"/>
      <c r="DW265" s="78"/>
      <c r="DX265" s="78"/>
      <c r="DY265" s="78"/>
      <c r="DZ265" s="78"/>
      <c r="EA265" s="78"/>
      <c r="EB265" s="78"/>
      <c r="EC265" s="78"/>
      <c r="ED265" s="78"/>
      <c r="EE265" s="78"/>
      <c r="EF265" s="78"/>
      <c r="EG265" s="78"/>
      <c r="EH265" s="78"/>
      <c r="EI265" s="78"/>
      <c r="EJ265" s="78"/>
      <c r="EK265" s="78"/>
      <c r="EL265" s="78"/>
    </row>
    <row r="266" spans="1:142" x14ac:dyDescent="0.2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  <c r="Y266" s="78"/>
      <c r="Z266" s="78"/>
      <c r="AA266" s="78"/>
      <c r="AB266" s="78"/>
      <c r="AC266" s="78"/>
      <c r="AD266" s="78"/>
      <c r="AE266" s="78"/>
      <c r="AF266" s="78"/>
      <c r="AG266" s="78"/>
      <c r="AH266" s="78"/>
      <c r="AI266" s="78"/>
      <c r="AJ266" s="78"/>
      <c r="AK266" s="78"/>
      <c r="AL266" s="78"/>
      <c r="AM266" s="78"/>
      <c r="AN266" s="78"/>
      <c r="AO266" s="78"/>
      <c r="AP266" s="78"/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  <c r="CU266" s="78"/>
      <c r="CV266" s="78"/>
      <c r="CW266" s="78"/>
      <c r="CX266" s="78"/>
      <c r="CY266" s="78"/>
      <c r="CZ266" s="78"/>
      <c r="DA266" s="78"/>
      <c r="DB266" s="78"/>
      <c r="DC266" s="78"/>
      <c r="DD266" s="78"/>
      <c r="DE266" s="78"/>
      <c r="DF266" s="78"/>
      <c r="DG266" s="78"/>
      <c r="DH266" s="78"/>
      <c r="DI266" s="78"/>
      <c r="DJ266" s="78"/>
      <c r="DK266" s="78"/>
      <c r="DL266" s="78"/>
      <c r="DM266" s="78"/>
      <c r="DN266" s="78"/>
      <c r="DO266" s="78"/>
      <c r="DP266" s="78"/>
      <c r="DQ266" s="78"/>
      <c r="DR266" s="78"/>
      <c r="DS266" s="78"/>
      <c r="DT266" s="78"/>
      <c r="DU266" s="78"/>
      <c r="DV266" s="78"/>
      <c r="DW266" s="78"/>
      <c r="DX266" s="78"/>
      <c r="DY266" s="78"/>
      <c r="DZ266" s="78"/>
      <c r="EA266" s="78"/>
      <c r="EB266" s="78"/>
      <c r="EC266" s="78"/>
      <c r="ED266" s="78"/>
      <c r="EE266" s="78"/>
      <c r="EF266" s="78"/>
      <c r="EG266" s="78"/>
      <c r="EH266" s="78"/>
      <c r="EI266" s="78"/>
      <c r="EJ266" s="78"/>
      <c r="EK266" s="78"/>
      <c r="EL266" s="78"/>
    </row>
    <row r="267" spans="1:142" x14ac:dyDescent="0.2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  <c r="Y267" s="78"/>
      <c r="Z267" s="78"/>
      <c r="AA267" s="78"/>
      <c r="AB267" s="78"/>
      <c r="AC267" s="78"/>
      <c r="AD267" s="78"/>
      <c r="AE267" s="78"/>
      <c r="AF267" s="78"/>
      <c r="AG267" s="78"/>
      <c r="AH267" s="78"/>
      <c r="AI267" s="78"/>
      <c r="AJ267" s="78"/>
      <c r="AK267" s="78"/>
      <c r="AL267" s="78"/>
      <c r="AM267" s="78"/>
      <c r="AN267" s="78"/>
      <c r="AO267" s="78"/>
      <c r="AP267" s="78"/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  <c r="CU267" s="78"/>
      <c r="CV267" s="78"/>
      <c r="CW267" s="78"/>
      <c r="CX267" s="78"/>
      <c r="CY267" s="78"/>
      <c r="CZ267" s="78"/>
      <c r="DA267" s="78"/>
      <c r="DB267" s="78"/>
      <c r="DC267" s="78"/>
      <c r="DD267" s="78"/>
      <c r="DE267" s="78"/>
      <c r="DF267" s="78"/>
      <c r="DG267" s="78"/>
      <c r="DH267" s="78"/>
      <c r="DI267" s="78"/>
      <c r="DJ267" s="78"/>
      <c r="DK267" s="78"/>
      <c r="DL267" s="78"/>
      <c r="DM267" s="78"/>
      <c r="DN267" s="78"/>
      <c r="DO267" s="78"/>
      <c r="DP267" s="78"/>
      <c r="DQ267" s="78"/>
      <c r="DR267" s="78"/>
      <c r="DS267" s="78"/>
      <c r="DT267" s="78"/>
      <c r="DU267" s="78"/>
      <c r="DV267" s="78"/>
      <c r="DW267" s="78"/>
      <c r="DX267" s="78"/>
      <c r="DY267" s="78"/>
      <c r="DZ267" s="78"/>
      <c r="EA267" s="78"/>
      <c r="EB267" s="78"/>
      <c r="EC267" s="78"/>
      <c r="ED267" s="78"/>
      <c r="EE267" s="78"/>
      <c r="EF267" s="78"/>
      <c r="EG267" s="78"/>
      <c r="EH267" s="78"/>
      <c r="EI267" s="78"/>
      <c r="EJ267" s="78"/>
      <c r="EK267" s="78"/>
      <c r="EL267" s="78"/>
    </row>
    <row r="268" spans="1:142" x14ac:dyDescent="0.2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  <c r="Y268" s="78"/>
      <c r="Z268" s="78"/>
      <c r="AA268" s="78"/>
      <c r="AB268" s="78"/>
      <c r="AC268" s="78"/>
      <c r="AD268" s="78"/>
      <c r="AE268" s="78"/>
      <c r="AF268" s="78"/>
      <c r="AG268" s="78"/>
      <c r="AH268" s="78"/>
      <c r="AI268" s="78"/>
      <c r="AJ268" s="78"/>
      <c r="AK268" s="78"/>
      <c r="AL268" s="78"/>
      <c r="AM268" s="78"/>
      <c r="AN268" s="78"/>
      <c r="AO268" s="78"/>
      <c r="AP268" s="78"/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  <c r="CU268" s="78"/>
      <c r="CV268" s="78"/>
      <c r="CW268" s="78"/>
      <c r="CX268" s="78"/>
      <c r="CY268" s="78"/>
      <c r="CZ268" s="78"/>
      <c r="DA268" s="78"/>
      <c r="DB268" s="78"/>
      <c r="DC268" s="78"/>
      <c r="DD268" s="78"/>
      <c r="DE268" s="78"/>
      <c r="DF268" s="78"/>
      <c r="DG268" s="78"/>
      <c r="DH268" s="78"/>
      <c r="DI268" s="78"/>
      <c r="DJ268" s="78"/>
      <c r="DK268" s="78"/>
      <c r="DL268" s="78"/>
      <c r="DM268" s="78"/>
      <c r="DN268" s="78"/>
      <c r="DO268" s="78"/>
      <c r="DP268" s="78"/>
      <c r="DQ268" s="78"/>
      <c r="DR268" s="78"/>
      <c r="DS268" s="78"/>
      <c r="DT268" s="78"/>
      <c r="DU268" s="78"/>
      <c r="DV268" s="78"/>
      <c r="DW268" s="78"/>
      <c r="DX268" s="78"/>
      <c r="DY268" s="78"/>
      <c r="DZ268" s="78"/>
      <c r="EA268" s="78"/>
      <c r="EB268" s="78"/>
      <c r="EC268" s="78"/>
      <c r="ED268" s="78"/>
      <c r="EE268" s="78"/>
      <c r="EF268" s="78"/>
      <c r="EG268" s="78"/>
      <c r="EH268" s="78"/>
      <c r="EI268" s="78"/>
      <c r="EJ268" s="78"/>
      <c r="EK268" s="78"/>
      <c r="EL268" s="78"/>
    </row>
    <row r="269" spans="1:142" x14ac:dyDescent="0.2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  <c r="Y269" s="78"/>
      <c r="Z269" s="78"/>
      <c r="AA269" s="78"/>
      <c r="AB269" s="78"/>
      <c r="AC269" s="78"/>
      <c r="AD269" s="78"/>
      <c r="AE269" s="78"/>
      <c r="AF269" s="78"/>
      <c r="AG269" s="78"/>
      <c r="AH269" s="78"/>
      <c r="AI269" s="78"/>
      <c r="AJ269" s="78"/>
      <c r="AK269" s="78"/>
      <c r="AL269" s="78"/>
      <c r="AM269" s="78"/>
      <c r="AN269" s="78"/>
      <c r="AO269" s="78"/>
      <c r="AP269" s="78"/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  <c r="CU269" s="78"/>
      <c r="CV269" s="78"/>
      <c r="CW269" s="78"/>
      <c r="CX269" s="78"/>
      <c r="CY269" s="78"/>
      <c r="CZ269" s="78"/>
      <c r="DA269" s="78"/>
      <c r="DB269" s="78"/>
      <c r="DC269" s="78"/>
      <c r="DD269" s="78"/>
      <c r="DE269" s="78"/>
      <c r="DF269" s="78"/>
      <c r="DG269" s="78"/>
      <c r="DH269" s="78"/>
      <c r="DI269" s="78"/>
      <c r="DJ269" s="78"/>
      <c r="DK269" s="78"/>
      <c r="DL269" s="78"/>
      <c r="DM269" s="78"/>
      <c r="DN269" s="78"/>
      <c r="DO269" s="78"/>
      <c r="DP269" s="78"/>
      <c r="DQ269" s="78"/>
      <c r="DR269" s="78"/>
      <c r="DS269" s="78"/>
      <c r="DT269" s="78"/>
      <c r="DU269" s="78"/>
      <c r="DV269" s="78"/>
      <c r="DW269" s="78"/>
      <c r="DX269" s="78"/>
      <c r="DY269" s="78"/>
      <c r="DZ269" s="78"/>
      <c r="EA269" s="78"/>
      <c r="EB269" s="78"/>
      <c r="EC269" s="78"/>
      <c r="ED269" s="78"/>
      <c r="EE269" s="78"/>
      <c r="EF269" s="78"/>
      <c r="EG269" s="78"/>
      <c r="EH269" s="78"/>
      <c r="EI269" s="78"/>
      <c r="EJ269" s="78"/>
      <c r="EK269" s="78"/>
      <c r="EL269" s="78"/>
    </row>
    <row r="270" spans="1:142" x14ac:dyDescent="0.2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  <c r="Y270" s="78"/>
      <c r="Z270" s="78"/>
      <c r="AA270" s="78"/>
      <c r="AB270" s="78"/>
      <c r="AC270" s="78"/>
      <c r="AD270" s="78"/>
      <c r="AE270" s="78"/>
      <c r="AF270" s="78"/>
      <c r="AG270" s="78"/>
      <c r="AH270" s="78"/>
      <c r="AI270" s="78"/>
      <c r="AJ270" s="78"/>
      <c r="AK270" s="78"/>
      <c r="AL270" s="78"/>
      <c r="AM270" s="78"/>
      <c r="AN270" s="78"/>
      <c r="AO270" s="78"/>
      <c r="AP270" s="78"/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  <c r="CU270" s="78"/>
      <c r="CV270" s="78"/>
      <c r="CW270" s="78"/>
      <c r="CX270" s="78"/>
      <c r="CY270" s="78"/>
      <c r="CZ270" s="78"/>
      <c r="DA270" s="78"/>
      <c r="DB270" s="78"/>
      <c r="DC270" s="78"/>
      <c r="DD270" s="78"/>
      <c r="DE270" s="78"/>
      <c r="DF270" s="78"/>
      <c r="DG270" s="78"/>
      <c r="DH270" s="78"/>
      <c r="DI270" s="78"/>
      <c r="DJ270" s="78"/>
      <c r="DK270" s="78"/>
      <c r="DL270" s="78"/>
      <c r="DM270" s="78"/>
      <c r="DN270" s="78"/>
      <c r="DO270" s="78"/>
      <c r="DP270" s="78"/>
      <c r="DQ270" s="78"/>
      <c r="DR270" s="78"/>
      <c r="DS270" s="78"/>
      <c r="DT270" s="78"/>
      <c r="DU270" s="78"/>
      <c r="DV270" s="78"/>
      <c r="DW270" s="78"/>
      <c r="DX270" s="78"/>
      <c r="DY270" s="78"/>
      <c r="DZ270" s="78"/>
      <c r="EA270" s="78"/>
      <c r="EB270" s="78"/>
      <c r="EC270" s="78"/>
      <c r="ED270" s="78"/>
      <c r="EE270" s="78"/>
      <c r="EF270" s="78"/>
      <c r="EG270" s="78"/>
      <c r="EH270" s="78"/>
      <c r="EI270" s="78"/>
      <c r="EJ270" s="78"/>
      <c r="EK270" s="78"/>
      <c r="EL270" s="78"/>
    </row>
    <row r="271" spans="1:142" x14ac:dyDescent="0.2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  <c r="CU271" s="78"/>
      <c r="CV271" s="78"/>
      <c r="CW271" s="78"/>
      <c r="CX271" s="78"/>
      <c r="CY271" s="78"/>
      <c r="CZ271" s="78"/>
      <c r="DA271" s="78"/>
      <c r="DB271" s="78"/>
      <c r="DC271" s="78"/>
      <c r="DD271" s="78"/>
      <c r="DE271" s="78"/>
      <c r="DF271" s="78"/>
      <c r="DG271" s="78"/>
      <c r="DH271" s="78"/>
      <c r="DI271" s="78"/>
      <c r="DJ271" s="78"/>
      <c r="DK271" s="78"/>
      <c r="DL271" s="78"/>
      <c r="DM271" s="78"/>
      <c r="DN271" s="78"/>
      <c r="DO271" s="78"/>
      <c r="DP271" s="78"/>
      <c r="DQ271" s="78"/>
      <c r="DR271" s="78"/>
      <c r="DS271" s="78"/>
      <c r="DT271" s="78"/>
      <c r="DU271" s="78"/>
      <c r="DV271" s="78"/>
      <c r="DW271" s="78"/>
      <c r="DX271" s="78"/>
      <c r="DY271" s="78"/>
      <c r="DZ271" s="78"/>
      <c r="EA271" s="78"/>
      <c r="EB271" s="78"/>
      <c r="EC271" s="78"/>
      <c r="ED271" s="78"/>
      <c r="EE271" s="78"/>
      <c r="EF271" s="78"/>
      <c r="EG271" s="78"/>
      <c r="EH271" s="78"/>
      <c r="EI271" s="78"/>
      <c r="EJ271" s="78"/>
      <c r="EK271" s="78"/>
      <c r="EL271" s="78"/>
    </row>
    <row r="272" spans="1:142" x14ac:dyDescent="0.2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  <c r="Y272" s="78"/>
      <c r="Z272" s="78"/>
      <c r="AA272" s="78"/>
      <c r="AB272" s="78"/>
      <c r="AC272" s="78"/>
      <c r="AD272" s="78"/>
      <c r="AE272" s="78"/>
      <c r="AF272" s="78"/>
      <c r="AG272" s="78"/>
      <c r="AH272" s="78"/>
      <c r="AI272" s="78"/>
      <c r="AJ272" s="78"/>
      <c r="AK272" s="78"/>
      <c r="AL272" s="78"/>
      <c r="AM272" s="78"/>
      <c r="AN272" s="78"/>
      <c r="AO272" s="78"/>
      <c r="AP272" s="78"/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  <c r="CU272" s="78"/>
      <c r="CV272" s="78"/>
      <c r="CW272" s="78"/>
      <c r="CX272" s="78"/>
      <c r="CY272" s="78"/>
      <c r="CZ272" s="78"/>
      <c r="DA272" s="78"/>
      <c r="DB272" s="78"/>
      <c r="DC272" s="78"/>
      <c r="DD272" s="78"/>
      <c r="DE272" s="78"/>
      <c r="DF272" s="78"/>
      <c r="DG272" s="78"/>
      <c r="DH272" s="78"/>
      <c r="DI272" s="78"/>
      <c r="DJ272" s="78"/>
      <c r="DK272" s="78"/>
      <c r="DL272" s="78"/>
      <c r="DM272" s="78"/>
      <c r="DN272" s="78"/>
      <c r="DO272" s="78"/>
      <c r="DP272" s="78"/>
      <c r="DQ272" s="78"/>
      <c r="DR272" s="78"/>
      <c r="DS272" s="78"/>
      <c r="DT272" s="78"/>
      <c r="DU272" s="78"/>
      <c r="DV272" s="78"/>
      <c r="DW272" s="78"/>
      <c r="DX272" s="78"/>
      <c r="DY272" s="78"/>
      <c r="DZ272" s="78"/>
      <c r="EA272" s="78"/>
      <c r="EB272" s="78"/>
      <c r="EC272" s="78"/>
      <c r="ED272" s="78"/>
      <c r="EE272" s="78"/>
      <c r="EF272" s="78"/>
      <c r="EG272" s="78"/>
      <c r="EH272" s="78"/>
      <c r="EI272" s="78"/>
      <c r="EJ272" s="78"/>
      <c r="EK272" s="78"/>
      <c r="EL272" s="78"/>
    </row>
    <row r="273" spans="1:142" x14ac:dyDescent="0.2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  <c r="Y273" s="78"/>
      <c r="Z273" s="78"/>
      <c r="AA273" s="78"/>
      <c r="AB273" s="78"/>
      <c r="AC273" s="78"/>
      <c r="AD273" s="78"/>
      <c r="AE273" s="78"/>
      <c r="AF273" s="78"/>
      <c r="AG273" s="78"/>
      <c r="AH273" s="78"/>
      <c r="AI273" s="78"/>
      <c r="AJ273" s="78"/>
      <c r="AK273" s="78"/>
      <c r="AL273" s="78"/>
      <c r="AM273" s="78"/>
      <c r="AN273" s="78"/>
      <c r="AO273" s="78"/>
      <c r="AP273" s="78"/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  <c r="CU273" s="78"/>
      <c r="CV273" s="78"/>
      <c r="CW273" s="78"/>
      <c r="CX273" s="78"/>
      <c r="CY273" s="78"/>
      <c r="CZ273" s="78"/>
      <c r="DA273" s="78"/>
      <c r="DB273" s="78"/>
      <c r="DC273" s="78"/>
      <c r="DD273" s="78"/>
      <c r="DE273" s="78"/>
      <c r="DF273" s="78"/>
      <c r="DG273" s="78"/>
      <c r="DH273" s="78"/>
      <c r="DI273" s="78"/>
      <c r="DJ273" s="78"/>
      <c r="DK273" s="78"/>
      <c r="DL273" s="78"/>
      <c r="DM273" s="78"/>
      <c r="DN273" s="78"/>
      <c r="DO273" s="78"/>
      <c r="DP273" s="78"/>
      <c r="DQ273" s="78"/>
      <c r="DR273" s="78"/>
      <c r="DS273" s="78"/>
      <c r="DT273" s="78"/>
      <c r="DU273" s="78"/>
      <c r="DV273" s="78"/>
      <c r="DW273" s="78"/>
      <c r="DX273" s="78"/>
      <c r="DY273" s="78"/>
      <c r="DZ273" s="78"/>
      <c r="EA273" s="78"/>
      <c r="EB273" s="78"/>
      <c r="EC273" s="78"/>
      <c r="ED273" s="78"/>
      <c r="EE273" s="78"/>
      <c r="EF273" s="78"/>
      <c r="EG273" s="78"/>
      <c r="EH273" s="78"/>
      <c r="EI273" s="78"/>
      <c r="EJ273" s="78"/>
      <c r="EK273" s="78"/>
      <c r="EL273" s="78"/>
    </row>
    <row r="274" spans="1:142" x14ac:dyDescent="0.2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  <c r="Y274" s="78"/>
      <c r="Z274" s="78"/>
      <c r="AA274" s="78"/>
      <c r="AB274" s="78"/>
      <c r="AC274" s="78"/>
      <c r="AD274" s="78"/>
      <c r="AE274" s="78"/>
      <c r="AF274" s="78"/>
      <c r="AG274" s="78"/>
      <c r="AH274" s="78"/>
      <c r="AI274" s="78"/>
      <c r="AJ274" s="78"/>
      <c r="AK274" s="78"/>
      <c r="AL274" s="78"/>
      <c r="AM274" s="78"/>
      <c r="AN274" s="78"/>
      <c r="AO274" s="78"/>
      <c r="AP274" s="78"/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  <c r="CU274" s="78"/>
      <c r="CV274" s="78"/>
      <c r="CW274" s="78"/>
      <c r="CX274" s="78"/>
      <c r="CY274" s="78"/>
      <c r="CZ274" s="78"/>
      <c r="DA274" s="78"/>
      <c r="DB274" s="78"/>
      <c r="DC274" s="78"/>
      <c r="DD274" s="78"/>
      <c r="DE274" s="78"/>
      <c r="DF274" s="78"/>
      <c r="DG274" s="78"/>
      <c r="DH274" s="78"/>
      <c r="DI274" s="78"/>
      <c r="DJ274" s="78"/>
      <c r="DK274" s="78"/>
      <c r="DL274" s="78"/>
      <c r="DM274" s="78"/>
      <c r="DN274" s="78"/>
      <c r="DO274" s="78"/>
      <c r="DP274" s="78"/>
      <c r="DQ274" s="78"/>
      <c r="DR274" s="78"/>
      <c r="DS274" s="78"/>
      <c r="DT274" s="78"/>
      <c r="DU274" s="78"/>
      <c r="DV274" s="78"/>
      <c r="DW274" s="78"/>
      <c r="DX274" s="78"/>
      <c r="DY274" s="78"/>
      <c r="DZ274" s="78"/>
      <c r="EA274" s="78"/>
      <c r="EB274" s="78"/>
      <c r="EC274" s="78"/>
      <c r="ED274" s="78"/>
      <c r="EE274" s="78"/>
      <c r="EF274" s="78"/>
      <c r="EG274" s="78"/>
      <c r="EH274" s="78"/>
      <c r="EI274" s="78"/>
      <c r="EJ274" s="78"/>
      <c r="EK274" s="78"/>
      <c r="EL274" s="78"/>
    </row>
    <row r="275" spans="1:142" x14ac:dyDescent="0.2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  <c r="Y275" s="78"/>
      <c r="Z275" s="78"/>
      <c r="AA275" s="78"/>
      <c r="AB275" s="78"/>
      <c r="AC275" s="78"/>
      <c r="AD275" s="78"/>
      <c r="AE275" s="78"/>
      <c r="AF275" s="78"/>
      <c r="AG275" s="78"/>
      <c r="AH275" s="78"/>
      <c r="AI275" s="78"/>
      <c r="AJ275" s="78"/>
      <c r="AK275" s="78"/>
      <c r="AL275" s="78"/>
      <c r="AM275" s="78"/>
      <c r="AN275" s="78"/>
      <c r="AO275" s="78"/>
      <c r="AP275" s="78"/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  <c r="CU275" s="78"/>
      <c r="CV275" s="78"/>
      <c r="CW275" s="78"/>
      <c r="CX275" s="78"/>
      <c r="CY275" s="78"/>
      <c r="CZ275" s="78"/>
      <c r="DA275" s="78"/>
      <c r="DB275" s="78"/>
      <c r="DC275" s="78"/>
      <c r="DD275" s="78"/>
      <c r="DE275" s="78"/>
      <c r="DF275" s="78"/>
      <c r="DG275" s="78"/>
      <c r="DH275" s="78"/>
      <c r="DI275" s="78"/>
      <c r="DJ275" s="78"/>
      <c r="DK275" s="78"/>
      <c r="DL275" s="78"/>
      <c r="DM275" s="78"/>
      <c r="DN275" s="78"/>
      <c r="DO275" s="78"/>
      <c r="DP275" s="78"/>
      <c r="DQ275" s="78"/>
      <c r="DR275" s="78"/>
      <c r="DS275" s="78"/>
      <c r="DT275" s="78"/>
      <c r="DU275" s="78"/>
      <c r="DV275" s="78"/>
      <c r="DW275" s="78"/>
      <c r="DX275" s="78"/>
      <c r="DY275" s="78"/>
      <c r="DZ275" s="78"/>
      <c r="EA275" s="78"/>
      <c r="EB275" s="78"/>
      <c r="EC275" s="78"/>
      <c r="ED275" s="78"/>
      <c r="EE275" s="78"/>
      <c r="EF275" s="78"/>
      <c r="EG275" s="78"/>
      <c r="EH275" s="78"/>
      <c r="EI275" s="78"/>
      <c r="EJ275" s="78"/>
      <c r="EK275" s="78"/>
      <c r="EL275" s="78"/>
    </row>
    <row r="276" spans="1:142" x14ac:dyDescent="0.2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  <c r="Y276" s="78"/>
      <c r="Z276" s="78"/>
      <c r="AA276" s="78"/>
      <c r="AB276" s="78"/>
      <c r="AC276" s="78"/>
      <c r="AD276" s="78"/>
      <c r="AE276" s="78"/>
      <c r="AF276" s="78"/>
      <c r="AG276" s="78"/>
      <c r="AH276" s="78"/>
      <c r="AI276" s="78"/>
      <c r="AJ276" s="78"/>
      <c r="AK276" s="78"/>
      <c r="AL276" s="78"/>
      <c r="AM276" s="78"/>
      <c r="AN276" s="78"/>
      <c r="AO276" s="78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  <c r="DB276" s="78"/>
      <c r="DC276" s="78"/>
      <c r="DD276" s="78"/>
      <c r="DE276" s="78"/>
      <c r="DF276" s="78"/>
      <c r="DG276" s="78"/>
      <c r="DH276" s="78"/>
      <c r="DI276" s="78"/>
      <c r="DJ276" s="78"/>
      <c r="DK276" s="78"/>
      <c r="DL276" s="78"/>
      <c r="DM276" s="78"/>
      <c r="DN276" s="78"/>
      <c r="DO276" s="78"/>
      <c r="DP276" s="78"/>
      <c r="DQ276" s="78"/>
      <c r="DR276" s="78"/>
      <c r="DS276" s="78"/>
      <c r="DT276" s="78"/>
      <c r="DU276" s="78"/>
      <c r="DV276" s="78"/>
      <c r="DW276" s="78"/>
      <c r="DX276" s="78"/>
      <c r="DY276" s="78"/>
      <c r="DZ276" s="78"/>
      <c r="EA276" s="78"/>
      <c r="EB276" s="78"/>
      <c r="EC276" s="78"/>
      <c r="ED276" s="78"/>
      <c r="EE276" s="78"/>
      <c r="EF276" s="78"/>
      <c r="EG276" s="78"/>
      <c r="EH276" s="78"/>
      <c r="EI276" s="78"/>
      <c r="EJ276" s="78"/>
      <c r="EK276" s="78"/>
      <c r="EL276" s="78"/>
    </row>
    <row r="277" spans="1:142" x14ac:dyDescent="0.2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  <c r="Y277" s="78"/>
      <c r="Z277" s="78"/>
      <c r="AA277" s="78"/>
      <c r="AB277" s="78"/>
      <c r="AC277" s="78"/>
      <c r="AD277" s="78"/>
      <c r="AE277" s="78"/>
      <c r="AF277" s="78"/>
      <c r="AG277" s="78"/>
      <c r="AH277" s="78"/>
      <c r="AI277" s="78"/>
      <c r="AJ277" s="78"/>
      <c r="AK277" s="78"/>
      <c r="AL277" s="78"/>
      <c r="AM277" s="78"/>
      <c r="AN277" s="78"/>
      <c r="AO277" s="78"/>
      <c r="AP277" s="78"/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  <c r="CU277" s="78"/>
      <c r="CV277" s="78"/>
      <c r="CW277" s="78"/>
      <c r="CX277" s="78"/>
      <c r="CY277" s="78"/>
      <c r="CZ277" s="78"/>
      <c r="DA277" s="78"/>
      <c r="DB277" s="78"/>
      <c r="DC277" s="78"/>
      <c r="DD277" s="78"/>
      <c r="DE277" s="78"/>
      <c r="DF277" s="78"/>
      <c r="DG277" s="78"/>
      <c r="DH277" s="78"/>
      <c r="DI277" s="78"/>
      <c r="DJ277" s="78"/>
      <c r="DK277" s="78"/>
      <c r="DL277" s="78"/>
      <c r="DM277" s="78"/>
      <c r="DN277" s="78"/>
      <c r="DO277" s="78"/>
      <c r="DP277" s="78"/>
      <c r="DQ277" s="78"/>
      <c r="DR277" s="78"/>
      <c r="DS277" s="78"/>
      <c r="DT277" s="78"/>
      <c r="DU277" s="78"/>
      <c r="DV277" s="78"/>
      <c r="DW277" s="78"/>
      <c r="DX277" s="78"/>
      <c r="DY277" s="78"/>
      <c r="DZ277" s="78"/>
      <c r="EA277" s="78"/>
      <c r="EB277" s="78"/>
      <c r="EC277" s="78"/>
      <c r="ED277" s="78"/>
      <c r="EE277" s="78"/>
      <c r="EF277" s="78"/>
      <c r="EG277" s="78"/>
      <c r="EH277" s="78"/>
      <c r="EI277" s="78"/>
      <c r="EJ277" s="78"/>
      <c r="EK277" s="78"/>
      <c r="EL277" s="78"/>
    </row>
    <row r="278" spans="1:142" x14ac:dyDescent="0.2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  <c r="Y278" s="78"/>
      <c r="Z278" s="78"/>
      <c r="AA278" s="78"/>
      <c r="AB278" s="78"/>
      <c r="AC278" s="78"/>
      <c r="AD278" s="78"/>
      <c r="AE278" s="78"/>
      <c r="AF278" s="78"/>
      <c r="AG278" s="78"/>
      <c r="AH278" s="78"/>
      <c r="AI278" s="78"/>
      <c r="AJ278" s="78"/>
      <c r="AK278" s="78"/>
      <c r="AL278" s="78"/>
      <c r="AM278" s="78"/>
      <c r="AN278" s="78"/>
      <c r="AO278" s="78"/>
      <c r="AP278" s="78"/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  <c r="CU278" s="78"/>
      <c r="CV278" s="78"/>
      <c r="CW278" s="78"/>
      <c r="CX278" s="78"/>
      <c r="CY278" s="78"/>
      <c r="CZ278" s="78"/>
      <c r="DA278" s="78"/>
      <c r="DB278" s="78"/>
      <c r="DC278" s="78"/>
      <c r="DD278" s="78"/>
      <c r="DE278" s="78"/>
      <c r="DF278" s="78"/>
      <c r="DG278" s="78"/>
      <c r="DH278" s="78"/>
      <c r="DI278" s="78"/>
      <c r="DJ278" s="78"/>
      <c r="DK278" s="78"/>
      <c r="DL278" s="78"/>
      <c r="DM278" s="78"/>
      <c r="DN278" s="78"/>
      <c r="DO278" s="78"/>
      <c r="DP278" s="78"/>
      <c r="DQ278" s="78"/>
      <c r="DR278" s="78"/>
      <c r="DS278" s="78"/>
      <c r="DT278" s="78"/>
      <c r="DU278" s="78"/>
      <c r="DV278" s="78"/>
      <c r="DW278" s="78"/>
      <c r="DX278" s="78"/>
      <c r="DY278" s="78"/>
      <c r="DZ278" s="78"/>
      <c r="EA278" s="78"/>
      <c r="EB278" s="78"/>
      <c r="EC278" s="78"/>
      <c r="ED278" s="78"/>
      <c r="EE278" s="78"/>
      <c r="EF278" s="78"/>
      <c r="EG278" s="78"/>
      <c r="EH278" s="78"/>
      <c r="EI278" s="78"/>
      <c r="EJ278" s="78"/>
      <c r="EK278" s="78"/>
      <c r="EL278" s="78"/>
    </row>
    <row r="279" spans="1:142" x14ac:dyDescent="0.2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  <c r="Y279" s="78"/>
      <c r="Z279" s="78"/>
      <c r="AA279" s="78"/>
      <c r="AB279" s="78"/>
      <c r="AC279" s="78"/>
      <c r="AD279" s="78"/>
      <c r="AE279" s="78"/>
      <c r="AF279" s="78"/>
      <c r="AG279" s="78"/>
      <c r="AH279" s="78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  <c r="CU279" s="78"/>
      <c r="CV279" s="78"/>
      <c r="CW279" s="78"/>
      <c r="CX279" s="78"/>
      <c r="CY279" s="78"/>
      <c r="CZ279" s="78"/>
      <c r="DA279" s="78"/>
      <c r="DB279" s="78"/>
      <c r="DC279" s="78"/>
      <c r="DD279" s="78"/>
      <c r="DE279" s="78"/>
      <c r="DF279" s="78"/>
      <c r="DG279" s="78"/>
      <c r="DH279" s="78"/>
      <c r="DI279" s="78"/>
      <c r="DJ279" s="78"/>
      <c r="DK279" s="78"/>
      <c r="DL279" s="78"/>
      <c r="DM279" s="78"/>
      <c r="DN279" s="78"/>
      <c r="DO279" s="78"/>
      <c r="DP279" s="78"/>
      <c r="DQ279" s="78"/>
      <c r="DR279" s="78"/>
      <c r="DS279" s="78"/>
      <c r="DT279" s="78"/>
      <c r="DU279" s="78"/>
      <c r="DV279" s="78"/>
      <c r="DW279" s="78"/>
      <c r="DX279" s="78"/>
      <c r="DY279" s="78"/>
      <c r="DZ279" s="78"/>
      <c r="EA279" s="78"/>
      <c r="EB279" s="78"/>
      <c r="EC279" s="78"/>
      <c r="ED279" s="78"/>
      <c r="EE279" s="78"/>
      <c r="EF279" s="78"/>
      <c r="EG279" s="78"/>
      <c r="EH279" s="78"/>
      <c r="EI279" s="78"/>
      <c r="EJ279" s="78"/>
      <c r="EK279" s="78"/>
      <c r="EL279" s="78"/>
    </row>
    <row r="280" spans="1:142" x14ac:dyDescent="0.2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8"/>
      <c r="Z280" s="78"/>
      <c r="AA280" s="78"/>
      <c r="AB280" s="78"/>
      <c r="AC280" s="78"/>
      <c r="AD280" s="78"/>
      <c r="AE280" s="78"/>
      <c r="AF280" s="78"/>
      <c r="AG280" s="78"/>
      <c r="AH280" s="78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  <c r="CU280" s="78"/>
      <c r="CV280" s="78"/>
      <c r="CW280" s="78"/>
      <c r="CX280" s="78"/>
      <c r="CY280" s="78"/>
      <c r="CZ280" s="78"/>
      <c r="DA280" s="78"/>
      <c r="DB280" s="78"/>
      <c r="DC280" s="78"/>
      <c r="DD280" s="78"/>
      <c r="DE280" s="78"/>
      <c r="DF280" s="78"/>
      <c r="DG280" s="78"/>
      <c r="DH280" s="78"/>
      <c r="DI280" s="78"/>
      <c r="DJ280" s="78"/>
      <c r="DK280" s="78"/>
      <c r="DL280" s="78"/>
      <c r="DM280" s="78"/>
      <c r="DN280" s="78"/>
      <c r="DO280" s="78"/>
      <c r="DP280" s="78"/>
      <c r="DQ280" s="78"/>
      <c r="DR280" s="78"/>
      <c r="DS280" s="78"/>
      <c r="DT280" s="78"/>
      <c r="DU280" s="78"/>
      <c r="DV280" s="78"/>
      <c r="DW280" s="78"/>
      <c r="DX280" s="78"/>
      <c r="DY280" s="78"/>
      <c r="DZ280" s="78"/>
      <c r="EA280" s="78"/>
      <c r="EB280" s="78"/>
      <c r="EC280" s="78"/>
      <c r="ED280" s="78"/>
      <c r="EE280" s="78"/>
      <c r="EF280" s="78"/>
      <c r="EG280" s="78"/>
      <c r="EH280" s="78"/>
      <c r="EI280" s="78"/>
      <c r="EJ280" s="78"/>
      <c r="EK280" s="78"/>
      <c r="EL280" s="78"/>
    </row>
    <row r="281" spans="1:142" x14ac:dyDescent="0.2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  <c r="Y281" s="78"/>
      <c r="Z281" s="78"/>
      <c r="AA281" s="78"/>
      <c r="AB281" s="78"/>
      <c r="AC281" s="78"/>
      <c r="AD281" s="78"/>
      <c r="AE281" s="78"/>
      <c r="AF281" s="78"/>
      <c r="AG281" s="78"/>
      <c r="AH281" s="78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  <c r="CU281" s="78"/>
      <c r="CV281" s="78"/>
      <c r="CW281" s="78"/>
      <c r="CX281" s="78"/>
      <c r="CY281" s="78"/>
      <c r="CZ281" s="78"/>
      <c r="DA281" s="78"/>
      <c r="DB281" s="78"/>
      <c r="DC281" s="78"/>
      <c r="DD281" s="78"/>
      <c r="DE281" s="78"/>
      <c r="DF281" s="78"/>
      <c r="DG281" s="78"/>
      <c r="DH281" s="78"/>
      <c r="DI281" s="78"/>
      <c r="DJ281" s="78"/>
      <c r="DK281" s="78"/>
      <c r="DL281" s="78"/>
      <c r="DM281" s="78"/>
      <c r="DN281" s="78"/>
      <c r="DO281" s="78"/>
      <c r="DP281" s="78"/>
      <c r="DQ281" s="78"/>
      <c r="DR281" s="78"/>
      <c r="DS281" s="78"/>
      <c r="DT281" s="78"/>
      <c r="DU281" s="78"/>
      <c r="DV281" s="78"/>
      <c r="DW281" s="78"/>
      <c r="DX281" s="78"/>
      <c r="DY281" s="78"/>
      <c r="DZ281" s="78"/>
      <c r="EA281" s="78"/>
      <c r="EB281" s="78"/>
      <c r="EC281" s="78"/>
      <c r="ED281" s="78"/>
      <c r="EE281" s="78"/>
      <c r="EF281" s="78"/>
      <c r="EG281" s="78"/>
      <c r="EH281" s="78"/>
      <c r="EI281" s="78"/>
      <c r="EJ281" s="78"/>
      <c r="EK281" s="78"/>
      <c r="EL281" s="78"/>
    </row>
    <row r="282" spans="1:142" x14ac:dyDescent="0.2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  <c r="Y282" s="78"/>
      <c r="Z282" s="78"/>
      <c r="AA282" s="78"/>
      <c r="AB282" s="78"/>
      <c r="AC282" s="78"/>
      <c r="AD282" s="78"/>
      <c r="AE282" s="78"/>
      <c r="AF282" s="78"/>
      <c r="AG282" s="78"/>
      <c r="AH282" s="78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  <c r="CU282" s="78"/>
      <c r="CV282" s="78"/>
      <c r="CW282" s="78"/>
      <c r="CX282" s="78"/>
      <c r="CY282" s="78"/>
      <c r="CZ282" s="78"/>
      <c r="DA282" s="78"/>
      <c r="DB282" s="78"/>
      <c r="DC282" s="78"/>
      <c r="DD282" s="78"/>
      <c r="DE282" s="78"/>
      <c r="DF282" s="78"/>
      <c r="DG282" s="78"/>
      <c r="DH282" s="78"/>
      <c r="DI282" s="78"/>
      <c r="DJ282" s="78"/>
      <c r="DK282" s="78"/>
      <c r="DL282" s="78"/>
      <c r="DM282" s="78"/>
      <c r="DN282" s="78"/>
      <c r="DO282" s="78"/>
      <c r="DP282" s="78"/>
      <c r="DQ282" s="78"/>
      <c r="DR282" s="78"/>
      <c r="DS282" s="78"/>
      <c r="DT282" s="78"/>
      <c r="DU282" s="78"/>
      <c r="DV282" s="78"/>
      <c r="DW282" s="78"/>
      <c r="DX282" s="78"/>
      <c r="DY282" s="78"/>
      <c r="DZ282" s="78"/>
      <c r="EA282" s="78"/>
      <c r="EB282" s="78"/>
      <c r="EC282" s="78"/>
      <c r="ED282" s="78"/>
      <c r="EE282" s="78"/>
      <c r="EF282" s="78"/>
      <c r="EG282" s="78"/>
      <c r="EH282" s="78"/>
      <c r="EI282" s="78"/>
      <c r="EJ282" s="78"/>
      <c r="EK282" s="78"/>
      <c r="EL282" s="78"/>
    </row>
    <row r="283" spans="1:142" x14ac:dyDescent="0.2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  <c r="Y283" s="78"/>
      <c r="Z283" s="78"/>
      <c r="AA283" s="78"/>
      <c r="AB283" s="78"/>
      <c r="AC283" s="78"/>
      <c r="AD283" s="78"/>
      <c r="AE283" s="78"/>
      <c r="AF283" s="78"/>
      <c r="AG283" s="78"/>
      <c r="AH283" s="78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  <c r="CU283" s="78"/>
      <c r="CV283" s="78"/>
      <c r="CW283" s="78"/>
      <c r="CX283" s="78"/>
      <c r="CY283" s="78"/>
      <c r="CZ283" s="78"/>
      <c r="DA283" s="78"/>
      <c r="DB283" s="78"/>
      <c r="DC283" s="78"/>
      <c r="DD283" s="78"/>
      <c r="DE283" s="78"/>
      <c r="DF283" s="78"/>
      <c r="DG283" s="78"/>
      <c r="DH283" s="78"/>
      <c r="DI283" s="78"/>
      <c r="DJ283" s="78"/>
      <c r="DK283" s="78"/>
      <c r="DL283" s="78"/>
      <c r="DM283" s="78"/>
      <c r="DN283" s="78"/>
      <c r="DO283" s="78"/>
      <c r="DP283" s="78"/>
      <c r="DQ283" s="78"/>
      <c r="DR283" s="78"/>
      <c r="DS283" s="78"/>
      <c r="DT283" s="78"/>
      <c r="DU283" s="78"/>
      <c r="DV283" s="78"/>
      <c r="DW283" s="78"/>
      <c r="DX283" s="78"/>
      <c r="DY283" s="78"/>
      <c r="DZ283" s="78"/>
      <c r="EA283" s="78"/>
      <c r="EB283" s="78"/>
      <c r="EC283" s="78"/>
      <c r="ED283" s="78"/>
      <c r="EE283" s="78"/>
      <c r="EF283" s="78"/>
      <c r="EG283" s="78"/>
      <c r="EH283" s="78"/>
      <c r="EI283" s="78"/>
      <c r="EJ283" s="78"/>
      <c r="EK283" s="78"/>
      <c r="EL283" s="78"/>
    </row>
    <row r="284" spans="1:142" x14ac:dyDescent="0.2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  <c r="Y284" s="78"/>
      <c r="Z284" s="78"/>
      <c r="AA284" s="78"/>
      <c r="AB284" s="78"/>
      <c r="AC284" s="78"/>
      <c r="AD284" s="78"/>
      <c r="AE284" s="78"/>
      <c r="AF284" s="78"/>
      <c r="AG284" s="78"/>
      <c r="AH284" s="78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  <c r="CU284" s="78"/>
      <c r="CV284" s="78"/>
      <c r="CW284" s="78"/>
      <c r="CX284" s="78"/>
      <c r="CY284" s="78"/>
      <c r="CZ284" s="78"/>
      <c r="DA284" s="78"/>
      <c r="DB284" s="78"/>
      <c r="DC284" s="78"/>
      <c r="DD284" s="78"/>
      <c r="DE284" s="78"/>
      <c r="DF284" s="78"/>
      <c r="DG284" s="78"/>
      <c r="DH284" s="78"/>
      <c r="DI284" s="78"/>
      <c r="DJ284" s="78"/>
      <c r="DK284" s="78"/>
      <c r="DL284" s="78"/>
      <c r="DM284" s="78"/>
      <c r="DN284" s="78"/>
      <c r="DO284" s="78"/>
      <c r="DP284" s="78"/>
      <c r="DQ284" s="78"/>
      <c r="DR284" s="78"/>
      <c r="DS284" s="78"/>
      <c r="DT284" s="78"/>
      <c r="DU284" s="78"/>
      <c r="DV284" s="78"/>
      <c r="DW284" s="78"/>
      <c r="DX284" s="78"/>
      <c r="DY284" s="78"/>
      <c r="DZ284" s="78"/>
      <c r="EA284" s="78"/>
      <c r="EB284" s="78"/>
      <c r="EC284" s="78"/>
      <c r="ED284" s="78"/>
      <c r="EE284" s="78"/>
      <c r="EF284" s="78"/>
      <c r="EG284" s="78"/>
      <c r="EH284" s="78"/>
      <c r="EI284" s="78"/>
      <c r="EJ284" s="78"/>
      <c r="EK284" s="78"/>
      <c r="EL284" s="78"/>
    </row>
    <row r="285" spans="1:142" x14ac:dyDescent="0.2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  <c r="Y285" s="78"/>
      <c r="Z285" s="78"/>
      <c r="AA285" s="78"/>
      <c r="AB285" s="78"/>
      <c r="AC285" s="78"/>
      <c r="AD285" s="78"/>
      <c r="AE285" s="78"/>
      <c r="AF285" s="78"/>
      <c r="AG285" s="78"/>
      <c r="AH285" s="78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  <c r="CU285" s="78"/>
      <c r="CV285" s="78"/>
      <c r="CW285" s="78"/>
      <c r="CX285" s="78"/>
      <c r="CY285" s="78"/>
      <c r="CZ285" s="78"/>
      <c r="DA285" s="78"/>
      <c r="DB285" s="78"/>
      <c r="DC285" s="78"/>
      <c r="DD285" s="78"/>
      <c r="DE285" s="78"/>
      <c r="DF285" s="78"/>
      <c r="DG285" s="78"/>
      <c r="DH285" s="78"/>
      <c r="DI285" s="78"/>
      <c r="DJ285" s="78"/>
      <c r="DK285" s="78"/>
      <c r="DL285" s="78"/>
      <c r="DM285" s="78"/>
      <c r="DN285" s="78"/>
      <c r="DO285" s="78"/>
      <c r="DP285" s="78"/>
      <c r="DQ285" s="78"/>
      <c r="DR285" s="78"/>
      <c r="DS285" s="78"/>
      <c r="DT285" s="78"/>
      <c r="DU285" s="78"/>
      <c r="DV285" s="78"/>
      <c r="DW285" s="78"/>
      <c r="DX285" s="78"/>
      <c r="DY285" s="78"/>
      <c r="DZ285" s="78"/>
      <c r="EA285" s="78"/>
      <c r="EB285" s="78"/>
      <c r="EC285" s="78"/>
      <c r="ED285" s="78"/>
      <c r="EE285" s="78"/>
      <c r="EF285" s="78"/>
      <c r="EG285" s="78"/>
      <c r="EH285" s="78"/>
      <c r="EI285" s="78"/>
      <c r="EJ285" s="78"/>
      <c r="EK285" s="78"/>
      <c r="EL285" s="78"/>
    </row>
    <row r="286" spans="1:142" x14ac:dyDescent="0.2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  <c r="CU286" s="78"/>
      <c r="CV286" s="78"/>
      <c r="CW286" s="78"/>
      <c r="CX286" s="78"/>
      <c r="CY286" s="78"/>
      <c r="CZ286" s="78"/>
      <c r="DA286" s="78"/>
      <c r="DB286" s="78"/>
      <c r="DC286" s="78"/>
      <c r="DD286" s="78"/>
      <c r="DE286" s="78"/>
      <c r="DF286" s="78"/>
      <c r="DG286" s="78"/>
      <c r="DH286" s="78"/>
      <c r="DI286" s="78"/>
      <c r="DJ286" s="78"/>
      <c r="DK286" s="78"/>
      <c r="DL286" s="78"/>
      <c r="DM286" s="78"/>
      <c r="DN286" s="78"/>
      <c r="DO286" s="78"/>
      <c r="DP286" s="78"/>
      <c r="DQ286" s="78"/>
      <c r="DR286" s="78"/>
      <c r="DS286" s="78"/>
      <c r="DT286" s="78"/>
      <c r="DU286" s="78"/>
      <c r="DV286" s="78"/>
      <c r="DW286" s="78"/>
      <c r="DX286" s="78"/>
      <c r="DY286" s="78"/>
      <c r="DZ286" s="78"/>
      <c r="EA286" s="78"/>
      <c r="EB286" s="78"/>
      <c r="EC286" s="78"/>
      <c r="ED286" s="78"/>
      <c r="EE286" s="78"/>
      <c r="EF286" s="78"/>
      <c r="EG286" s="78"/>
      <c r="EH286" s="78"/>
      <c r="EI286" s="78"/>
      <c r="EJ286" s="78"/>
      <c r="EK286" s="78"/>
      <c r="EL286" s="78"/>
    </row>
    <row r="287" spans="1:142" x14ac:dyDescent="0.2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  <c r="DB287" s="78"/>
      <c r="DC287" s="78"/>
      <c r="DD287" s="78"/>
      <c r="DE287" s="78"/>
      <c r="DF287" s="78"/>
      <c r="DG287" s="78"/>
      <c r="DH287" s="78"/>
      <c r="DI287" s="78"/>
      <c r="DJ287" s="78"/>
      <c r="DK287" s="78"/>
      <c r="DL287" s="78"/>
      <c r="DM287" s="78"/>
      <c r="DN287" s="78"/>
      <c r="DO287" s="78"/>
      <c r="DP287" s="78"/>
      <c r="DQ287" s="78"/>
      <c r="DR287" s="78"/>
      <c r="DS287" s="78"/>
      <c r="DT287" s="78"/>
      <c r="DU287" s="78"/>
      <c r="DV287" s="78"/>
      <c r="DW287" s="78"/>
      <c r="DX287" s="78"/>
      <c r="DY287" s="78"/>
      <c r="DZ287" s="78"/>
      <c r="EA287" s="78"/>
      <c r="EB287" s="78"/>
      <c r="EC287" s="78"/>
      <c r="ED287" s="78"/>
      <c r="EE287" s="78"/>
      <c r="EF287" s="78"/>
      <c r="EG287" s="78"/>
      <c r="EH287" s="78"/>
      <c r="EI287" s="78"/>
      <c r="EJ287" s="78"/>
      <c r="EK287" s="78"/>
      <c r="EL287" s="78"/>
    </row>
    <row r="288" spans="1:142" x14ac:dyDescent="0.2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  <c r="CU288" s="78"/>
      <c r="CV288" s="78"/>
      <c r="CW288" s="78"/>
      <c r="CX288" s="78"/>
      <c r="CY288" s="78"/>
      <c r="CZ288" s="78"/>
      <c r="DA288" s="78"/>
      <c r="DB288" s="78"/>
      <c r="DC288" s="78"/>
      <c r="DD288" s="78"/>
      <c r="DE288" s="78"/>
      <c r="DF288" s="78"/>
      <c r="DG288" s="78"/>
      <c r="DH288" s="78"/>
      <c r="DI288" s="78"/>
      <c r="DJ288" s="78"/>
      <c r="DK288" s="78"/>
      <c r="DL288" s="78"/>
      <c r="DM288" s="78"/>
      <c r="DN288" s="78"/>
      <c r="DO288" s="78"/>
      <c r="DP288" s="78"/>
      <c r="DQ288" s="78"/>
      <c r="DR288" s="78"/>
      <c r="DS288" s="78"/>
      <c r="DT288" s="78"/>
      <c r="DU288" s="78"/>
      <c r="DV288" s="78"/>
      <c r="DW288" s="78"/>
      <c r="DX288" s="78"/>
      <c r="DY288" s="78"/>
      <c r="DZ288" s="78"/>
      <c r="EA288" s="78"/>
      <c r="EB288" s="78"/>
      <c r="EC288" s="78"/>
      <c r="ED288" s="78"/>
      <c r="EE288" s="78"/>
      <c r="EF288" s="78"/>
      <c r="EG288" s="78"/>
      <c r="EH288" s="78"/>
      <c r="EI288" s="78"/>
      <c r="EJ288" s="78"/>
      <c r="EK288" s="78"/>
      <c r="EL288" s="78"/>
    </row>
    <row r="289" spans="1:142" x14ac:dyDescent="0.2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  <c r="CU289" s="78"/>
      <c r="CV289" s="78"/>
      <c r="CW289" s="78"/>
      <c r="CX289" s="78"/>
      <c r="CY289" s="78"/>
      <c r="CZ289" s="78"/>
      <c r="DA289" s="78"/>
      <c r="DB289" s="78"/>
      <c r="DC289" s="78"/>
      <c r="DD289" s="78"/>
      <c r="DE289" s="78"/>
      <c r="DF289" s="78"/>
      <c r="DG289" s="78"/>
      <c r="DH289" s="78"/>
      <c r="DI289" s="78"/>
      <c r="DJ289" s="78"/>
      <c r="DK289" s="78"/>
      <c r="DL289" s="78"/>
      <c r="DM289" s="78"/>
      <c r="DN289" s="78"/>
      <c r="DO289" s="78"/>
      <c r="DP289" s="78"/>
      <c r="DQ289" s="78"/>
      <c r="DR289" s="78"/>
      <c r="DS289" s="78"/>
      <c r="DT289" s="78"/>
      <c r="DU289" s="78"/>
      <c r="DV289" s="78"/>
      <c r="DW289" s="78"/>
      <c r="DX289" s="78"/>
      <c r="DY289" s="78"/>
      <c r="DZ289" s="78"/>
      <c r="EA289" s="78"/>
      <c r="EB289" s="78"/>
      <c r="EC289" s="78"/>
      <c r="ED289" s="78"/>
      <c r="EE289" s="78"/>
      <c r="EF289" s="78"/>
      <c r="EG289" s="78"/>
      <c r="EH289" s="78"/>
      <c r="EI289" s="78"/>
      <c r="EJ289" s="78"/>
      <c r="EK289" s="78"/>
      <c r="EL289" s="78"/>
    </row>
    <row r="290" spans="1:142" x14ac:dyDescent="0.2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  <c r="CU290" s="78"/>
      <c r="CV290" s="78"/>
      <c r="CW290" s="78"/>
      <c r="CX290" s="78"/>
      <c r="CY290" s="78"/>
      <c r="CZ290" s="78"/>
      <c r="DA290" s="78"/>
      <c r="DB290" s="78"/>
      <c r="DC290" s="78"/>
      <c r="DD290" s="78"/>
      <c r="DE290" s="78"/>
      <c r="DF290" s="78"/>
      <c r="DG290" s="78"/>
      <c r="DH290" s="78"/>
      <c r="DI290" s="78"/>
      <c r="DJ290" s="78"/>
      <c r="DK290" s="78"/>
      <c r="DL290" s="78"/>
      <c r="DM290" s="78"/>
      <c r="DN290" s="78"/>
      <c r="DO290" s="78"/>
      <c r="DP290" s="78"/>
      <c r="DQ290" s="78"/>
      <c r="DR290" s="78"/>
      <c r="DS290" s="78"/>
      <c r="DT290" s="78"/>
      <c r="DU290" s="78"/>
      <c r="DV290" s="78"/>
      <c r="DW290" s="78"/>
      <c r="DX290" s="78"/>
      <c r="DY290" s="78"/>
      <c r="DZ290" s="78"/>
      <c r="EA290" s="78"/>
      <c r="EB290" s="78"/>
      <c r="EC290" s="78"/>
      <c r="ED290" s="78"/>
      <c r="EE290" s="78"/>
      <c r="EF290" s="78"/>
      <c r="EG290" s="78"/>
      <c r="EH290" s="78"/>
      <c r="EI290" s="78"/>
      <c r="EJ290" s="78"/>
      <c r="EK290" s="78"/>
      <c r="EL290" s="78"/>
    </row>
    <row r="291" spans="1:142" x14ac:dyDescent="0.2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  <c r="BE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  <c r="CU291" s="78"/>
      <c r="CV291" s="78"/>
      <c r="CW291" s="78"/>
      <c r="CX291" s="78"/>
      <c r="CY291" s="78"/>
      <c r="CZ291" s="78"/>
      <c r="DA291" s="78"/>
      <c r="DB291" s="78"/>
      <c r="DC291" s="78"/>
      <c r="DD291" s="78"/>
      <c r="DE291" s="78"/>
      <c r="DF291" s="78"/>
      <c r="DG291" s="78"/>
      <c r="DH291" s="78"/>
      <c r="DI291" s="78"/>
      <c r="DJ291" s="78"/>
      <c r="DK291" s="78"/>
      <c r="DL291" s="78"/>
      <c r="DM291" s="78"/>
      <c r="DN291" s="78"/>
      <c r="DO291" s="78"/>
      <c r="DP291" s="78"/>
      <c r="DQ291" s="78"/>
      <c r="DR291" s="78"/>
      <c r="DS291" s="78"/>
      <c r="DT291" s="78"/>
      <c r="DU291" s="78"/>
      <c r="DV291" s="78"/>
      <c r="DW291" s="78"/>
      <c r="DX291" s="78"/>
      <c r="DY291" s="78"/>
      <c r="DZ291" s="78"/>
      <c r="EA291" s="78"/>
      <c r="EB291" s="78"/>
      <c r="EC291" s="78"/>
      <c r="ED291" s="78"/>
      <c r="EE291" s="78"/>
      <c r="EF291" s="78"/>
      <c r="EG291" s="78"/>
      <c r="EH291" s="78"/>
      <c r="EI291" s="78"/>
      <c r="EJ291" s="78"/>
      <c r="EK291" s="78"/>
      <c r="EL291" s="78"/>
    </row>
    <row r="292" spans="1:142" x14ac:dyDescent="0.2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  <c r="CU292" s="78"/>
      <c r="CV292" s="78"/>
      <c r="CW292" s="78"/>
      <c r="CX292" s="78"/>
      <c r="CY292" s="78"/>
      <c r="CZ292" s="78"/>
      <c r="DA292" s="78"/>
      <c r="DB292" s="78"/>
      <c r="DC292" s="78"/>
      <c r="DD292" s="78"/>
      <c r="DE292" s="78"/>
      <c r="DF292" s="78"/>
      <c r="DG292" s="78"/>
      <c r="DH292" s="78"/>
      <c r="DI292" s="78"/>
      <c r="DJ292" s="78"/>
      <c r="DK292" s="78"/>
      <c r="DL292" s="78"/>
      <c r="DM292" s="78"/>
      <c r="DN292" s="78"/>
      <c r="DO292" s="78"/>
      <c r="DP292" s="78"/>
      <c r="DQ292" s="78"/>
      <c r="DR292" s="78"/>
      <c r="DS292" s="78"/>
      <c r="DT292" s="78"/>
      <c r="DU292" s="78"/>
      <c r="DV292" s="78"/>
      <c r="DW292" s="78"/>
      <c r="DX292" s="78"/>
      <c r="DY292" s="78"/>
      <c r="DZ292" s="78"/>
      <c r="EA292" s="78"/>
      <c r="EB292" s="78"/>
      <c r="EC292" s="78"/>
      <c r="ED292" s="78"/>
      <c r="EE292" s="78"/>
      <c r="EF292" s="78"/>
      <c r="EG292" s="78"/>
      <c r="EH292" s="78"/>
      <c r="EI292" s="78"/>
      <c r="EJ292" s="78"/>
      <c r="EK292" s="78"/>
      <c r="EL292" s="78"/>
    </row>
    <row r="293" spans="1:142" x14ac:dyDescent="0.2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  <c r="CU293" s="78"/>
      <c r="CV293" s="78"/>
      <c r="CW293" s="78"/>
      <c r="CX293" s="78"/>
      <c r="CY293" s="78"/>
      <c r="CZ293" s="78"/>
      <c r="DA293" s="78"/>
      <c r="DB293" s="78"/>
      <c r="DC293" s="78"/>
      <c r="DD293" s="78"/>
      <c r="DE293" s="78"/>
      <c r="DF293" s="78"/>
      <c r="DG293" s="78"/>
      <c r="DH293" s="78"/>
      <c r="DI293" s="78"/>
      <c r="DJ293" s="78"/>
      <c r="DK293" s="78"/>
      <c r="DL293" s="78"/>
      <c r="DM293" s="78"/>
      <c r="DN293" s="78"/>
      <c r="DO293" s="78"/>
      <c r="DP293" s="78"/>
      <c r="DQ293" s="78"/>
      <c r="DR293" s="78"/>
      <c r="DS293" s="78"/>
      <c r="DT293" s="78"/>
      <c r="DU293" s="78"/>
      <c r="DV293" s="78"/>
      <c r="DW293" s="78"/>
      <c r="DX293" s="78"/>
      <c r="DY293" s="78"/>
      <c r="DZ293" s="78"/>
      <c r="EA293" s="78"/>
      <c r="EB293" s="78"/>
      <c r="EC293" s="78"/>
      <c r="ED293" s="78"/>
      <c r="EE293" s="78"/>
      <c r="EF293" s="78"/>
      <c r="EG293" s="78"/>
      <c r="EH293" s="78"/>
      <c r="EI293" s="78"/>
      <c r="EJ293" s="78"/>
      <c r="EK293" s="78"/>
      <c r="EL293" s="78"/>
    </row>
    <row r="294" spans="1:142" x14ac:dyDescent="0.2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  <c r="CU294" s="78"/>
      <c r="CV294" s="78"/>
      <c r="CW294" s="78"/>
      <c r="CX294" s="78"/>
      <c r="CY294" s="78"/>
      <c r="CZ294" s="78"/>
      <c r="DA294" s="78"/>
      <c r="DB294" s="78"/>
      <c r="DC294" s="78"/>
      <c r="DD294" s="78"/>
      <c r="DE294" s="78"/>
      <c r="DF294" s="78"/>
      <c r="DG294" s="78"/>
      <c r="DH294" s="78"/>
      <c r="DI294" s="78"/>
      <c r="DJ294" s="78"/>
      <c r="DK294" s="78"/>
      <c r="DL294" s="78"/>
      <c r="DM294" s="78"/>
      <c r="DN294" s="78"/>
      <c r="DO294" s="78"/>
      <c r="DP294" s="78"/>
      <c r="DQ294" s="78"/>
      <c r="DR294" s="78"/>
      <c r="DS294" s="78"/>
      <c r="DT294" s="78"/>
      <c r="DU294" s="78"/>
      <c r="DV294" s="78"/>
      <c r="DW294" s="78"/>
      <c r="DX294" s="78"/>
      <c r="DY294" s="78"/>
      <c r="DZ294" s="78"/>
      <c r="EA294" s="78"/>
      <c r="EB294" s="78"/>
      <c r="EC294" s="78"/>
      <c r="ED294" s="78"/>
      <c r="EE294" s="78"/>
      <c r="EF294" s="78"/>
      <c r="EG294" s="78"/>
      <c r="EH294" s="78"/>
      <c r="EI294" s="78"/>
      <c r="EJ294" s="78"/>
      <c r="EK294" s="78"/>
      <c r="EL294" s="78"/>
    </row>
    <row r="295" spans="1:142" x14ac:dyDescent="0.2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  <c r="CU295" s="78"/>
      <c r="CV295" s="78"/>
      <c r="CW295" s="78"/>
      <c r="CX295" s="78"/>
      <c r="CY295" s="78"/>
      <c r="CZ295" s="78"/>
      <c r="DA295" s="78"/>
      <c r="DB295" s="78"/>
      <c r="DC295" s="78"/>
      <c r="DD295" s="78"/>
      <c r="DE295" s="78"/>
      <c r="DF295" s="78"/>
      <c r="DG295" s="78"/>
      <c r="DH295" s="78"/>
      <c r="DI295" s="78"/>
      <c r="DJ295" s="78"/>
      <c r="DK295" s="78"/>
      <c r="DL295" s="78"/>
      <c r="DM295" s="78"/>
      <c r="DN295" s="78"/>
      <c r="DO295" s="78"/>
      <c r="DP295" s="78"/>
      <c r="DQ295" s="78"/>
      <c r="DR295" s="78"/>
      <c r="DS295" s="78"/>
      <c r="DT295" s="78"/>
      <c r="DU295" s="78"/>
      <c r="DV295" s="78"/>
      <c r="DW295" s="78"/>
      <c r="DX295" s="78"/>
      <c r="DY295" s="78"/>
      <c r="DZ295" s="78"/>
      <c r="EA295" s="78"/>
      <c r="EB295" s="78"/>
      <c r="EC295" s="78"/>
      <c r="ED295" s="78"/>
      <c r="EE295" s="78"/>
      <c r="EF295" s="78"/>
      <c r="EG295" s="78"/>
      <c r="EH295" s="78"/>
      <c r="EI295" s="78"/>
      <c r="EJ295" s="78"/>
      <c r="EK295" s="78"/>
      <c r="EL295" s="78"/>
    </row>
    <row r="296" spans="1:142" x14ac:dyDescent="0.2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  <c r="CU296" s="78"/>
      <c r="CV296" s="78"/>
      <c r="CW296" s="78"/>
      <c r="CX296" s="78"/>
      <c r="CY296" s="78"/>
      <c r="CZ296" s="78"/>
      <c r="DA296" s="78"/>
      <c r="DB296" s="78"/>
      <c r="DC296" s="78"/>
      <c r="DD296" s="78"/>
      <c r="DE296" s="78"/>
      <c r="DF296" s="78"/>
      <c r="DG296" s="78"/>
      <c r="DH296" s="78"/>
      <c r="DI296" s="78"/>
      <c r="DJ296" s="78"/>
      <c r="DK296" s="78"/>
      <c r="DL296" s="78"/>
      <c r="DM296" s="78"/>
      <c r="DN296" s="78"/>
      <c r="DO296" s="78"/>
      <c r="DP296" s="78"/>
      <c r="DQ296" s="78"/>
      <c r="DR296" s="78"/>
      <c r="DS296" s="78"/>
      <c r="DT296" s="78"/>
      <c r="DU296" s="78"/>
      <c r="DV296" s="78"/>
      <c r="DW296" s="78"/>
      <c r="DX296" s="78"/>
      <c r="DY296" s="78"/>
      <c r="DZ296" s="78"/>
      <c r="EA296" s="78"/>
      <c r="EB296" s="78"/>
      <c r="EC296" s="78"/>
      <c r="ED296" s="78"/>
      <c r="EE296" s="78"/>
      <c r="EF296" s="78"/>
      <c r="EG296" s="78"/>
      <c r="EH296" s="78"/>
      <c r="EI296" s="78"/>
      <c r="EJ296" s="78"/>
      <c r="EK296" s="78"/>
      <c r="EL296" s="78"/>
    </row>
    <row r="297" spans="1:142" x14ac:dyDescent="0.2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  <c r="CU297" s="78"/>
      <c r="CV297" s="78"/>
      <c r="CW297" s="78"/>
      <c r="CX297" s="78"/>
      <c r="CY297" s="78"/>
      <c r="CZ297" s="78"/>
      <c r="DA297" s="78"/>
      <c r="DB297" s="78"/>
      <c r="DC297" s="78"/>
      <c r="DD297" s="78"/>
      <c r="DE297" s="78"/>
      <c r="DF297" s="78"/>
      <c r="DG297" s="78"/>
      <c r="DH297" s="78"/>
      <c r="DI297" s="78"/>
      <c r="DJ297" s="78"/>
      <c r="DK297" s="78"/>
      <c r="DL297" s="78"/>
      <c r="DM297" s="78"/>
      <c r="DN297" s="78"/>
      <c r="DO297" s="78"/>
      <c r="DP297" s="78"/>
      <c r="DQ297" s="78"/>
      <c r="DR297" s="78"/>
      <c r="DS297" s="78"/>
      <c r="DT297" s="78"/>
      <c r="DU297" s="78"/>
      <c r="DV297" s="78"/>
      <c r="DW297" s="78"/>
      <c r="DX297" s="78"/>
      <c r="DY297" s="78"/>
      <c r="DZ297" s="78"/>
      <c r="EA297" s="78"/>
      <c r="EB297" s="78"/>
      <c r="EC297" s="78"/>
      <c r="ED297" s="78"/>
      <c r="EE297" s="78"/>
      <c r="EF297" s="78"/>
      <c r="EG297" s="78"/>
      <c r="EH297" s="78"/>
      <c r="EI297" s="78"/>
      <c r="EJ297" s="78"/>
      <c r="EK297" s="78"/>
      <c r="EL297" s="78"/>
    </row>
    <row r="298" spans="1:142" x14ac:dyDescent="0.2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  <c r="DB298" s="78"/>
      <c r="DC298" s="78"/>
      <c r="DD298" s="78"/>
      <c r="DE298" s="78"/>
      <c r="DF298" s="78"/>
      <c r="DG298" s="78"/>
      <c r="DH298" s="78"/>
      <c r="DI298" s="78"/>
      <c r="DJ298" s="78"/>
      <c r="DK298" s="78"/>
      <c r="DL298" s="78"/>
      <c r="DM298" s="78"/>
      <c r="DN298" s="78"/>
      <c r="DO298" s="78"/>
      <c r="DP298" s="78"/>
      <c r="DQ298" s="78"/>
      <c r="DR298" s="78"/>
      <c r="DS298" s="78"/>
      <c r="DT298" s="78"/>
      <c r="DU298" s="78"/>
      <c r="DV298" s="78"/>
      <c r="DW298" s="78"/>
      <c r="DX298" s="78"/>
      <c r="DY298" s="78"/>
      <c r="DZ298" s="78"/>
      <c r="EA298" s="78"/>
      <c r="EB298" s="78"/>
      <c r="EC298" s="78"/>
      <c r="ED298" s="78"/>
      <c r="EE298" s="78"/>
      <c r="EF298" s="78"/>
      <c r="EG298" s="78"/>
      <c r="EH298" s="78"/>
      <c r="EI298" s="78"/>
      <c r="EJ298" s="78"/>
      <c r="EK298" s="78"/>
      <c r="EL298" s="78"/>
    </row>
    <row r="299" spans="1:142" x14ac:dyDescent="0.2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  <c r="CU299" s="78"/>
      <c r="CV299" s="78"/>
      <c r="CW299" s="78"/>
      <c r="CX299" s="78"/>
      <c r="CY299" s="78"/>
      <c r="CZ299" s="78"/>
      <c r="DA299" s="78"/>
      <c r="DB299" s="78"/>
      <c r="DC299" s="78"/>
      <c r="DD299" s="78"/>
      <c r="DE299" s="78"/>
      <c r="DF299" s="78"/>
      <c r="DG299" s="78"/>
      <c r="DH299" s="78"/>
      <c r="DI299" s="78"/>
      <c r="DJ299" s="78"/>
      <c r="DK299" s="78"/>
      <c r="DL299" s="78"/>
      <c r="DM299" s="78"/>
      <c r="DN299" s="78"/>
      <c r="DO299" s="78"/>
      <c r="DP299" s="78"/>
      <c r="DQ299" s="78"/>
      <c r="DR299" s="78"/>
      <c r="DS299" s="78"/>
      <c r="DT299" s="78"/>
      <c r="DU299" s="78"/>
      <c r="DV299" s="78"/>
      <c r="DW299" s="78"/>
      <c r="DX299" s="78"/>
      <c r="DY299" s="78"/>
      <c r="DZ299" s="78"/>
      <c r="EA299" s="78"/>
      <c r="EB299" s="78"/>
      <c r="EC299" s="78"/>
      <c r="ED299" s="78"/>
      <c r="EE299" s="78"/>
      <c r="EF299" s="78"/>
      <c r="EG299" s="78"/>
      <c r="EH299" s="78"/>
      <c r="EI299" s="78"/>
      <c r="EJ299" s="78"/>
      <c r="EK299" s="78"/>
      <c r="EL299" s="78"/>
    </row>
    <row r="300" spans="1:142" x14ac:dyDescent="0.2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  <c r="CU300" s="78"/>
      <c r="CV300" s="78"/>
      <c r="CW300" s="78"/>
      <c r="CX300" s="78"/>
      <c r="CY300" s="78"/>
      <c r="CZ300" s="78"/>
      <c r="DA300" s="78"/>
      <c r="DB300" s="78"/>
      <c r="DC300" s="78"/>
      <c r="DD300" s="78"/>
      <c r="DE300" s="78"/>
      <c r="DF300" s="78"/>
      <c r="DG300" s="78"/>
      <c r="DH300" s="78"/>
      <c r="DI300" s="78"/>
      <c r="DJ300" s="78"/>
      <c r="DK300" s="78"/>
      <c r="DL300" s="78"/>
      <c r="DM300" s="78"/>
      <c r="DN300" s="78"/>
      <c r="DO300" s="78"/>
      <c r="DP300" s="78"/>
      <c r="DQ300" s="78"/>
      <c r="DR300" s="78"/>
      <c r="DS300" s="78"/>
      <c r="DT300" s="78"/>
      <c r="DU300" s="78"/>
      <c r="DV300" s="78"/>
      <c r="DW300" s="78"/>
      <c r="DX300" s="78"/>
      <c r="DY300" s="78"/>
      <c r="DZ300" s="78"/>
      <c r="EA300" s="78"/>
      <c r="EB300" s="78"/>
      <c r="EC300" s="78"/>
      <c r="ED300" s="78"/>
      <c r="EE300" s="78"/>
      <c r="EF300" s="78"/>
      <c r="EG300" s="78"/>
      <c r="EH300" s="78"/>
      <c r="EI300" s="78"/>
      <c r="EJ300" s="78"/>
      <c r="EK300" s="78"/>
      <c r="EL300" s="78"/>
    </row>
    <row r="301" spans="1:142" x14ac:dyDescent="0.2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  <c r="CU301" s="78"/>
      <c r="CV301" s="78"/>
      <c r="CW301" s="78"/>
      <c r="CX301" s="78"/>
      <c r="CY301" s="78"/>
      <c r="CZ301" s="78"/>
      <c r="DA301" s="78"/>
      <c r="DB301" s="78"/>
      <c r="DC301" s="78"/>
      <c r="DD301" s="78"/>
      <c r="DE301" s="78"/>
      <c r="DF301" s="78"/>
      <c r="DG301" s="78"/>
      <c r="DH301" s="78"/>
      <c r="DI301" s="78"/>
      <c r="DJ301" s="78"/>
      <c r="DK301" s="78"/>
      <c r="DL301" s="78"/>
      <c r="DM301" s="78"/>
      <c r="DN301" s="78"/>
      <c r="DO301" s="78"/>
      <c r="DP301" s="78"/>
      <c r="DQ301" s="78"/>
      <c r="DR301" s="78"/>
      <c r="DS301" s="78"/>
      <c r="DT301" s="78"/>
      <c r="DU301" s="78"/>
      <c r="DV301" s="78"/>
      <c r="DW301" s="78"/>
      <c r="DX301" s="78"/>
      <c r="DY301" s="78"/>
      <c r="DZ301" s="78"/>
      <c r="EA301" s="78"/>
      <c r="EB301" s="78"/>
      <c r="EC301" s="78"/>
      <c r="ED301" s="78"/>
      <c r="EE301" s="78"/>
      <c r="EF301" s="78"/>
      <c r="EG301" s="78"/>
      <c r="EH301" s="78"/>
      <c r="EI301" s="78"/>
      <c r="EJ301" s="78"/>
      <c r="EK301" s="78"/>
      <c r="EL301" s="78"/>
    </row>
    <row r="302" spans="1:142" x14ac:dyDescent="0.2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  <c r="CU302" s="78"/>
      <c r="CV302" s="78"/>
      <c r="CW302" s="78"/>
      <c r="CX302" s="78"/>
      <c r="CY302" s="78"/>
      <c r="CZ302" s="78"/>
      <c r="DA302" s="78"/>
      <c r="DB302" s="78"/>
      <c r="DC302" s="78"/>
      <c r="DD302" s="78"/>
      <c r="DE302" s="78"/>
      <c r="DF302" s="78"/>
      <c r="DG302" s="78"/>
      <c r="DH302" s="78"/>
      <c r="DI302" s="78"/>
      <c r="DJ302" s="78"/>
      <c r="DK302" s="78"/>
      <c r="DL302" s="78"/>
      <c r="DM302" s="78"/>
      <c r="DN302" s="78"/>
      <c r="DO302" s="78"/>
      <c r="DP302" s="78"/>
      <c r="DQ302" s="78"/>
      <c r="DR302" s="78"/>
      <c r="DS302" s="78"/>
      <c r="DT302" s="78"/>
      <c r="DU302" s="78"/>
      <c r="DV302" s="78"/>
      <c r="DW302" s="78"/>
      <c r="DX302" s="78"/>
      <c r="DY302" s="78"/>
      <c r="DZ302" s="78"/>
      <c r="EA302" s="78"/>
      <c r="EB302" s="78"/>
      <c r="EC302" s="78"/>
      <c r="ED302" s="78"/>
      <c r="EE302" s="78"/>
      <c r="EF302" s="78"/>
      <c r="EG302" s="78"/>
      <c r="EH302" s="78"/>
      <c r="EI302" s="78"/>
      <c r="EJ302" s="78"/>
      <c r="EK302" s="78"/>
      <c r="EL302" s="78"/>
    </row>
    <row r="303" spans="1:142" x14ac:dyDescent="0.2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  <c r="CU303" s="78"/>
      <c r="CV303" s="78"/>
      <c r="CW303" s="78"/>
      <c r="CX303" s="78"/>
      <c r="CY303" s="78"/>
      <c r="CZ303" s="78"/>
      <c r="DA303" s="78"/>
      <c r="DB303" s="78"/>
      <c r="DC303" s="78"/>
      <c r="DD303" s="78"/>
      <c r="DE303" s="78"/>
      <c r="DF303" s="78"/>
      <c r="DG303" s="78"/>
      <c r="DH303" s="78"/>
      <c r="DI303" s="78"/>
      <c r="DJ303" s="78"/>
      <c r="DK303" s="78"/>
      <c r="DL303" s="78"/>
      <c r="DM303" s="78"/>
      <c r="DN303" s="78"/>
      <c r="DO303" s="78"/>
      <c r="DP303" s="78"/>
      <c r="DQ303" s="78"/>
      <c r="DR303" s="78"/>
      <c r="DS303" s="78"/>
      <c r="DT303" s="78"/>
      <c r="DU303" s="78"/>
      <c r="DV303" s="78"/>
      <c r="DW303" s="78"/>
      <c r="DX303" s="78"/>
      <c r="DY303" s="78"/>
      <c r="DZ303" s="78"/>
      <c r="EA303" s="78"/>
      <c r="EB303" s="78"/>
      <c r="EC303" s="78"/>
      <c r="ED303" s="78"/>
      <c r="EE303" s="78"/>
      <c r="EF303" s="78"/>
      <c r="EG303" s="78"/>
      <c r="EH303" s="78"/>
      <c r="EI303" s="78"/>
      <c r="EJ303" s="78"/>
      <c r="EK303" s="78"/>
      <c r="EL303" s="78"/>
    </row>
    <row r="304" spans="1:142" x14ac:dyDescent="0.2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  <c r="Y304" s="78"/>
      <c r="Z304" s="78"/>
      <c r="AA304" s="78"/>
      <c r="AB304" s="78"/>
      <c r="AC304" s="78"/>
      <c r="AD304" s="78"/>
      <c r="AE304" s="78"/>
      <c r="AF304" s="78"/>
      <c r="AG304" s="78"/>
      <c r="AH304" s="78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  <c r="CU304" s="78"/>
      <c r="CV304" s="78"/>
      <c r="CW304" s="78"/>
      <c r="CX304" s="78"/>
      <c r="CY304" s="78"/>
      <c r="CZ304" s="78"/>
      <c r="DA304" s="78"/>
      <c r="DB304" s="78"/>
      <c r="DC304" s="78"/>
      <c r="DD304" s="78"/>
      <c r="DE304" s="78"/>
      <c r="DF304" s="78"/>
      <c r="DG304" s="78"/>
      <c r="DH304" s="78"/>
      <c r="DI304" s="78"/>
      <c r="DJ304" s="78"/>
      <c r="DK304" s="78"/>
      <c r="DL304" s="78"/>
      <c r="DM304" s="78"/>
      <c r="DN304" s="78"/>
      <c r="DO304" s="78"/>
      <c r="DP304" s="78"/>
      <c r="DQ304" s="78"/>
      <c r="DR304" s="78"/>
      <c r="DS304" s="78"/>
      <c r="DT304" s="78"/>
      <c r="DU304" s="78"/>
      <c r="DV304" s="78"/>
      <c r="DW304" s="78"/>
      <c r="DX304" s="78"/>
      <c r="DY304" s="78"/>
      <c r="DZ304" s="78"/>
      <c r="EA304" s="78"/>
      <c r="EB304" s="78"/>
      <c r="EC304" s="78"/>
      <c r="ED304" s="78"/>
      <c r="EE304" s="78"/>
      <c r="EF304" s="78"/>
      <c r="EG304" s="78"/>
      <c r="EH304" s="78"/>
      <c r="EI304" s="78"/>
      <c r="EJ304" s="78"/>
      <c r="EK304" s="78"/>
      <c r="EL304" s="78"/>
    </row>
    <row r="305" spans="1:142" x14ac:dyDescent="0.2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  <c r="Y305" s="78"/>
      <c r="Z305" s="78"/>
      <c r="AA305" s="78"/>
      <c r="AB305" s="78"/>
      <c r="AC305" s="78"/>
      <c r="AD305" s="78"/>
      <c r="AE305" s="78"/>
      <c r="AF305" s="78"/>
      <c r="AG305" s="78"/>
      <c r="AH305" s="78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  <c r="CU305" s="78"/>
      <c r="CV305" s="78"/>
      <c r="CW305" s="78"/>
      <c r="CX305" s="78"/>
      <c r="CY305" s="78"/>
      <c r="CZ305" s="78"/>
      <c r="DA305" s="78"/>
      <c r="DB305" s="78"/>
      <c r="DC305" s="78"/>
      <c r="DD305" s="78"/>
      <c r="DE305" s="78"/>
      <c r="DF305" s="78"/>
      <c r="DG305" s="78"/>
      <c r="DH305" s="78"/>
      <c r="DI305" s="78"/>
      <c r="DJ305" s="78"/>
      <c r="DK305" s="78"/>
      <c r="DL305" s="78"/>
      <c r="DM305" s="78"/>
      <c r="DN305" s="78"/>
      <c r="DO305" s="78"/>
      <c r="DP305" s="78"/>
      <c r="DQ305" s="78"/>
      <c r="DR305" s="78"/>
      <c r="DS305" s="78"/>
      <c r="DT305" s="78"/>
      <c r="DU305" s="78"/>
      <c r="DV305" s="78"/>
      <c r="DW305" s="78"/>
      <c r="DX305" s="78"/>
      <c r="DY305" s="78"/>
      <c r="DZ305" s="78"/>
      <c r="EA305" s="78"/>
      <c r="EB305" s="78"/>
      <c r="EC305" s="78"/>
      <c r="ED305" s="78"/>
      <c r="EE305" s="78"/>
      <c r="EF305" s="78"/>
      <c r="EG305" s="78"/>
      <c r="EH305" s="78"/>
      <c r="EI305" s="78"/>
      <c r="EJ305" s="78"/>
      <c r="EK305" s="78"/>
      <c r="EL305" s="78"/>
    </row>
    <row r="306" spans="1:142" x14ac:dyDescent="0.2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  <c r="Y306" s="78"/>
      <c r="Z306" s="78"/>
      <c r="AA306" s="78"/>
      <c r="AB306" s="78"/>
      <c r="AC306" s="78"/>
      <c r="AD306" s="78"/>
      <c r="AE306" s="78"/>
      <c r="AF306" s="78"/>
      <c r="AG306" s="78"/>
      <c r="AH306" s="78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  <c r="CU306" s="78"/>
      <c r="CV306" s="78"/>
      <c r="CW306" s="78"/>
      <c r="CX306" s="78"/>
      <c r="CY306" s="78"/>
      <c r="CZ306" s="78"/>
      <c r="DA306" s="78"/>
      <c r="DB306" s="78"/>
      <c r="DC306" s="78"/>
      <c r="DD306" s="78"/>
      <c r="DE306" s="78"/>
      <c r="DF306" s="78"/>
      <c r="DG306" s="78"/>
      <c r="DH306" s="78"/>
      <c r="DI306" s="78"/>
      <c r="DJ306" s="78"/>
      <c r="DK306" s="78"/>
      <c r="DL306" s="78"/>
      <c r="DM306" s="78"/>
      <c r="DN306" s="78"/>
      <c r="DO306" s="78"/>
      <c r="DP306" s="78"/>
      <c r="DQ306" s="78"/>
      <c r="DR306" s="78"/>
      <c r="DS306" s="78"/>
      <c r="DT306" s="78"/>
      <c r="DU306" s="78"/>
      <c r="DV306" s="78"/>
      <c r="DW306" s="78"/>
      <c r="DX306" s="78"/>
      <c r="DY306" s="78"/>
      <c r="DZ306" s="78"/>
      <c r="EA306" s="78"/>
      <c r="EB306" s="78"/>
      <c r="EC306" s="78"/>
      <c r="ED306" s="78"/>
      <c r="EE306" s="78"/>
      <c r="EF306" s="78"/>
      <c r="EG306" s="78"/>
      <c r="EH306" s="78"/>
      <c r="EI306" s="78"/>
      <c r="EJ306" s="78"/>
      <c r="EK306" s="78"/>
      <c r="EL306" s="78"/>
    </row>
    <row r="307" spans="1:142" x14ac:dyDescent="0.2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  <c r="Y307" s="78"/>
      <c r="Z307" s="78"/>
      <c r="AA307" s="78"/>
      <c r="AB307" s="78"/>
      <c r="AC307" s="78"/>
      <c r="AD307" s="78"/>
      <c r="AE307" s="78"/>
      <c r="AF307" s="78"/>
      <c r="AG307" s="78"/>
      <c r="AH307" s="78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  <c r="CU307" s="78"/>
      <c r="CV307" s="78"/>
      <c r="CW307" s="78"/>
      <c r="CX307" s="78"/>
      <c r="CY307" s="78"/>
      <c r="CZ307" s="78"/>
      <c r="DA307" s="78"/>
      <c r="DB307" s="78"/>
      <c r="DC307" s="78"/>
      <c r="DD307" s="78"/>
      <c r="DE307" s="78"/>
      <c r="DF307" s="78"/>
      <c r="DG307" s="78"/>
      <c r="DH307" s="78"/>
      <c r="DI307" s="78"/>
      <c r="DJ307" s="78"/>
      <c r="DK307" s="78"/>
      <c r="DL307" s="78"/>
      <c r="DM307" s="78"/>
      <c r="DN307" s="78"/>
      <c r="DO307" s="78"/>
      <c r="DP307" s="78"/>
      <c r="DQ307" s="78"/>
      <c r="DR307" s="78"/>
      <c r="DS307" s="78"/>
      <c r="DT307" s="78"/>
      <c r="DU307" s="78"/>
      <c r="DV307" s="78"/>
      <c r="DW307" s="78"/>
      <c r="DX307" s="78"/>
      <c r="DY307" s="78"/>
      <c r="DZ307" s="78"/>
      <c r="EA307" s="78"/>
      <c r="EB307" s="78"/>
      <c r="EC307" s="78"/>
      <c r="ED307" s="78"/>
      <c r="EE307" s="78"/>
      <c r="EF307" s="78"/>
      <c r="EG307" s="78"/>
      <c r="EH307" s="78"/>
      <c r="EI307" s="78"/>
      <c r="EJ307" s="78"/>
      <c r="EK307" s="78"/>
      <c r="EL307" s="78"/>
    </row>
    <row r="308" spans="1:142" x14ac:dyDescent="0.2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  <c r="Y308" s="78"/>
      <c r="Z308" s="78"/>
      <c r="AA308" s="78"/>
      <c r="AB308" s="78"/>
      <c r="AC308" s="78"/>
      <c r="AD308" s="78"/>
      <c r="AE308" s="78"/>
      <c r="AF308" s="78"/>
      <c r="AG308" s="78"/>
      <c r="AH308" s="78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  <c r="CU308" s="78"/>
      <c r="CV308" s="78"/>
      <c r="CW308" s="78"/>
      <c r="CX308" s="78"/>
      <c r="CY308" s="78"/>
      <c r="CZ308" s="78"/>
      <c r="DA308" s="78"/>
      <c r="DB308" s="78"/>
      <c r="DC308" s="78"/>
      <c r="DD308" s="78"/>
      <c r="DE308" s="78"/>
      <c r="DF308" s="78"/>
      <c r="DG308" s="78"/>
      <c r="DH308" s="78"/>
      <c r="DI308" s="78"/>
      <c r="DJ308" s="78"/>
      <c r="DK308" s="78"/>
      <c r="DL308" s="78"/>
      <c r="DM308" s="78"/>
      <c r="DN308" s="78"/>
      <c r="DO308" s="78"/>
      <c r="DP308" s="78"/>
      <c r="DQ308" s="78"/>
      <c r="DR308" s="78"/>
      <c r="DS308" s="78"/>
      <c r="DT308" s="78"/>
      <c r="DU308" s="78"/>
      <c r="DV308" s="78"/>
      <c r="DW308" s="78"/>
      <c r="DX308" s="78"/>
      <c r="DY308" s="78"/>
      <c r="DZ308" s="78"/>
      <c r="EA308" s="78"/>
      <c r="EB308" s="78"/>
      <c r="EC308" s="78"/>
      <c r="ED308" s="78"/>
      <c r="EE308" s="78"/>
      <c r="EF308" s="78"/>
      <c r="EG308" s="78"/>
      <c r="EH308" s="78"/>
      <c r="EI308" s="78"/>
      <c r="EJ308" s="78"/>
      <c r="EK308" s="78"/>
      <c r="EL308" s="78"/>
    </row>
    <row r="309" spans="1:142" x14ac:dyDescent="0.2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  <c r="Y309" s="78"/>
      <c r="Z309" s="78"/>
      <c r="AA309" s="78"/>
      <c r="AB309" s="78"/>
      <c r="AC309" s="78"/>
      <c r="AD309" s="78"/>
      <c r="AE309" s="78"/>
      <c r="AF309" s="78"/>
      <c r="AG309" s="78"/>
      <c r="AH309" s="78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  <c r="DB309" s="78"/>
      <c r="DC309" s="78"/>
      <c r="DD309" s="78"/>
      <c r="DE309" s="78"/>
      <c r="DF309" s="78"/>
      <c r="DG309" s="78"/>
      <c r="DH309" s="78"/>
      <c r="DI309" s="78"/>
      <c r="DJ309" s="78"/>
      <c r="DK309" s="78"/>
      <c r="DL309" s="78"/>
      <c r="DM309" s="78"/>
      <c r="DN309" s="78"/>
      <c r="DO309" s="78"/>
      <c r="DP309" s="78"/>
      <c r="DQ309" s="78"/>
      <c r="DR309" s="78"/>
      <c r="DS309" s="78"/>
      <c r="DT309" s="78"/>
      <c r="DU309" s="78"/>
      <c r="DV309" s="78"/>
      <c r="DW309" s="78"/>
      <c r="DX309" s="78"/>
      <c r="DY309" s="78"/>
      <c r="DZ309" s="78"/>
      <c r="EA309" s="78"/>
      <c r="EB309" s="78"/>
      <c r="EC309" s="78"/>
      <c r="ED309" s="78"/>
      <c r="EE309" s="78"/>
      <c r="EF309" s="78"/>
      <c r="EG309" s="78"/>
      <c r="EH309" s="78"/>
      <c r="EI309" s="78"/>
      <c r="EJ309" s="78"/>
      <c r="EK309" s="78"/>
      <c r="EL309" s="78"/>
    </row>
    <row r="310" spans="1:142" x14ac:dyDescent="0.2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  <c r="Y310" s="78"/>
      <c r="Z310" s="78"/>
      <c r="AA310" s="78"/>
      <c r="AB310" s="78"/>
      <c r="AC310" s="78"/>
      <c r="AD310" s="78"/>
      <c r="AE310" s="78"/>
      <c r="AF310" s="78"/>
      <c r="AG310" s="78"/>
      <c r="AH310" s="78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  <c r="CU310" s="78"/>
      <c r="CV310" s="78"/>
      <c r="CW310" s="78"/>
      <c r="CX310" s="78"/>
      <c r="CY310" s="78"/>
      <c r="CZ310" s="78"/>
      <c r="DA310" s="78"/>
      <c r="DB310" s="78"/>
      <c r="DC310" s="78"/>
      <c r="DD310" s="78"/>
      <c r="DE310" s="78"/>
      <c r="DF310" s="78"/>
      <c r="DG310" s="78"/>
      <c r="DH310" s="78"/>
      <c r="DI310" s="78"/>
      <c r="DJ310" s="78"/>
      <c r="DK310" s="78"/>
      <c r="DL310" s="78"/>
      <c r="DM310" s="78"/>
      <c r="DN310" s="78"/>
      <c r="DO310" s="78"/>
      <c r="DP310" s="78"/>
      <c r="DQ310" s="78"/>
      <c r="DR310" s="78"/>
      <c r="DS310" s="78"/>
      <c r="DT310" s="78"/>
      <c r="DU310" s="78"/>
      <c r="DV310" s="78"/>
      <c r="DW310" s="78"/>
      <c r="DX310" s="78"/>
      <c r="DY310" s="78"/>
      <c r="DZ310" s="78"/>
      <c r="EA310" s="78"/>
      <c r="EB310" s="78"/>
      <c r="EC310" s="78"/>
      <c r="ED310" s="78"/>
      <c r="EE310" s="78"/>
      <c r="EF310" s="78"/>
      <c r="EG310" s="78"/>
      <c r="EH310" s="78"/>
      <c r="EI310" s="78"/>
      <c r="EJ310" s="78"/>
      <c r="EK310" s="78"/>
      <c r="EL310" s="78"/>
    </row>
    <row r="311" spans="1:142" x14ac:dyDescent="0.2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  <c r="Y311" s="78"/>
      <c r="Z311" s="78"/>
      <c r="AA311" s="78"/>
      <c r="AB311" s="78"/>
      <c r="AC311" s="78"/>
      <c r="AD311" s="78"/>
      <c r="AE311" s="78"/>
      <c r="AF311" s="78"/>
      <c r="AG311" s="78"/>
      <c r="AH311" s="78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  <c r="CU311" s="78"/>
      <c r="CV311" s="78"/>
      <c r="CW311" s="78"/>
      <c r="CX311" s="78"/>
      <c r="CY311" s="78"/>
      <c r="CZ311" s="78"/>
      <c r="DA311" s="78"/>
      <c r="DB311" s="78"/>
      <c r="DC311" s="78"/>
      <c r="DD311" s="78"/>
      <c r="DE311" s="78"/>
      <c r="DF311" s="78"/>
      <c r="DG311" s="78"/>
      <c r="DH311" s="78"/>
      <c r="DI311" s="78"/>
      <c r="DJ311" s="78"/>
      <c r="DK311" s="78"/>
      <c r="DL311" s="78"/>
      <c r="DM311" s="78"/>
      <c r="DN311" s="78"/>
      <c r="DO311" s="78"/>
      <c r="DP311" s="78"/>
      <c r="DQ311" s="78"/>
      <c r="DR311" s="78"/>
      <c r="DS311" s="78"/>
      <c r="DT311" s="78"/>
      <c r="DU311" s="78"/>
      <c r="DV311" s="78"/>
      <c r="DW311" s="78"/>
      <c r="DX311" s="78"/>
      <c r="DY311" s="78"/>
      <c r="DZ311" s="78"/>
      <c r="EA311" s="78"/>
      <c r="EB311" s="78"/>
      <c r="EC311" s="78"/>
      <c r="ED311" s="78"/>
      <c r="EE311" s="78"/>
      <c r="EF311" s="78"/>
      <c r="EG311" s="78"/>
      <c r="EH311" s="78"/>
      <c r="EI311" s="78"/>
      <c r="EJ311" s="78"/>
      <c r="EK311" s="78"/>
      <c r="EL311" s="78"/>
    </row>
    <row r="312" spans="1:142" x14ac:dyDescent="0.2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  <c r="Y312" s="78"/>
      <c r="Z312" s="78"/>
      <c r="AA312" s="78"/>
      <c r="AB312" s="78"/>
      <c r="AC312" s="78"/>
      <c r="AD312" s="78"/>
      <c r="AE312" s="78"/>
      <c r="AF312" s="78"/>
      <c r="AG312" s="78"/>
      <c r="AH312" s="78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  <c r="CU312" s="78"/>
      <c r="CV312" s="78"/>
      <c r="CW312" s="78"/>
      <c r="CX312" s="78"/>
      <c r="CY312" s="78"/>
      <c r="CZ312" s="78"/>
      <c r="DA312" s="78"/>
      <c r="DB312" s="78"/>
      <c r="DC312" s="78"/>
      <c r="DD312" s="78"/>
      <c r="DE312" s="78"/>
      <c r="DF312" s="78"/>
      <c r="DG312" s="78"/>
      <c r="DH312" s="78"/>
      <c r="DI312" s="78"/>
      <c r="DJ312" s="78"/>
      <c r="DK312" s="78"/>
      <c r="DL312" s="78"/>
      <c r="DM312" s="78"/>
      <c r="DN312" s="78"/>
      <c r="DO312" s="78"/>
      <c r="DP312" s="78"/>
      <c r="DQ312" s="78"/>
      <c r="DR312" s="78"/>
      <c r="DS312" s="78"/>
      <c r="DT312" s="78"/>
      <c r="DU312" s="78"/>
      <c r="DV312" s="78"/>
      <c r="DW312" s="78"/>
      <c r="DX312" s="78"/>
      <c r="DY312" s="78"/>
      <c r="DZ312" s="78"/>
      <c r="EA312" s="78"/>
      <c r="EB312" s="78"/>
      <c r="EC312" s="78"/>
      <c r="ED312" s="78"/>
      <c r="EE312" s="78"/>
      <c r="EF312" s="78"/>
      <c r="EG312" s="78"/>
      <c r="EH312" s="78"/>
      <c r="EI312" s="78"/>
      <c r="EJ312" s="78"/>
      <c r="EK312" s="78"/>
      <c r="EL312" s="78"/>
    </row>
    <row r="313" spans="1:142" x14ac:dyDescent="0.2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  <c r="Y313" s="78"/>
      <c r="Z313" s="78"/>
      <c r="AA313" s="78"/>
      <c r="AB313" s="78"/>
      <c r="AC313" s="78"/>
      <c r="AD313" s="78"/>
      <c r="AE313" s="78"/>
      <c r="AF313" s="78"/>
      <c r="AG313" s="78"/>
      <c r="AH313" s="78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  <c r="CU313" s="78"/>
      <c r="CV313" s="78"/>
      <c r="CW313" s="78"/>
      <c r="CX313" s="78"/>
      <c r="CY313" s="78"/>
      <c r="CZ313" s="78"/>
      <c r="DA313" s="78"/>
      <c r="DB313" s="78"/>
      <c r="DC313" s="78"/>
      <c r="DD313" s="78"/>
      <c r="DE313" s="78"/>
      <c r="DF313" s="78"/>
      <c r="DG313" s="78"/>
      <c r="DH313" s="78"/>
      <c r="DI313" s="78"/>
      <c r="DJ313" s="78"/>
      <c r="DK313" s="78"/>
      <c r="DL313" s="78"/>
      <c r="DM313" s="78"/>
      <c r="DN313" s="78"/>
      <c r="DO313" s="78"/>
      <c r="DP313" s="78"/>
      <c r="DQ313" s="78"/>
      <c r="DR313" s="78"/>
      <c r="DS313" s="78"/>
      <c r="DT313" s="78"/>
      <c r="DU313" s="78"/>
      <c r="DV313" s="78"/>
      <c r="DW313" s="78"/>
      <c r="DX313" s="78"/>
      <c r="DY313" s="78"/>
      <c r="DZ313" s="78"/>
      <c r="EA313" s="78"/>
      <c r="EB313" s="78"/>
      <c r="EC313" s="78"/>
      <c r="ED313" s="78"/>
      <c r="EE313" s="78"/>
      <c r="EF313" s="78"/>
      <c r="EG313" s="78"/>
      <c r="EH313" s="78"/>
      <c r="EI313" s="78"/>
      <c r="EJ313" s="78"/>
      <c r="EK313" s="78"/>
      <c r="EL313" s="78"/>
    </row>
    <row r="314" spans="1:142" x14ac:dyDescent="0.2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  <c r="Y314" s="78"/>
      <c r="Z314" s="78"/>
      <c r="AA314" s="78"/>
      <c r="AB314" s="78"/>
      <c r="AC314" s="78"/>
      <c r="AD314" s="78"/>
      <c r="AE314" s="78"/>
      <c r="AF314" s="78"/>
      <c r="AG314" s="78"/>
      <c r="AH314" s="78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  <c r="CU314" s="78"/>
      <c r="CV314" s="78"/>
      <c r="CW314" s="78"/>
      <c r="CX314" s="78"/>
      <c r="CY314" s="78"/>
      <c r="CZ314" s="78"/>
      <c r="DA314" s="78"/>
      <c r="DB314" s="78"/>
      <c r="DC314" s="78"/>
      <c r="DD314" s="78"/>
      <c r="DE314" s="78"/>
      <c r="DF314" s="78"/>
      <c r="DG314" s="78"/>
      <c r="DH314" s="78"/>
      <c r="DI314" s="78"/>
      <c r="DJ314" s="78"/>
      <c r="DK314" s="78"/>
      <c r="DL314" s="78"/>
      <c r="DM314" s="78"/>
      <c r="DN314" s="78"/>
      <c r="DO314" s="78"/>
      <c r="DP314" s="78"/>
      <c r="DQ314" s="78"/>
      <c r="DR314" s="78"/>
      <c r="DS314" s="78"/>
      <c r="DT314" s="78"/>
      <c r="DU314" s="78"/>
      <c r="DV314" s="78"/>
      <c r="DW314" s="78"/>
      <c r="DX314" s="78"/>
      <c r="DY314" s="78"/>
      <c r="DZ314" s="78"/>
      <c r="EA314" s="78"/>
      <c r="EB314" s="78"/>
      <c r="EC314" s="78"/>
      <c r="ED314" s="78"/>
      <c r="EE314" s="78"/>
      <c r="EF314" s="78"/>
      <c r="EG314" s="78"/>
      <c r="EH314" s="78"/>
      <c r="EI314" s="78"/>
      <c r="EJ314" s="78"/>
      <c r="EK314" s="78"/>
      <c r="EL314" s="78"/>
    </row>
    <row r="315" spans="1:142" x14ac:dyDescent="0.2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  <c r="Y315" s="78"/>
      <c r="Z315" s="78"/>
      <c r="AA315" s="78"/>
      <c r="AB315" s="78"/>
      <c r="AC315" s="78"/>
      <c r="AD315" s="78"/>
      <c r="AE315" s="78"/>
      <c r="AF315" s="78"/>
      <c r="AG315" s="78"/>
      <c r="AH315" s="78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  <c r="CU315" s="78"/>
      <c r="CV315" s="78"/>
      <c r="CW315" s="78"/>
      <c r="CX315" s="78"/>
      <c r="CY315" s="78"/>
      <c r="CZ315" s="78"/>
      <c r="DA315" s="78"/>
      <c r="DB315" s="78"/>
      <c r="DC315" s="78"/>
      <c r="DD315" s="78"/>
      <c r="DE315" s="78"/>
      <c r="DF315" s="78"/>
      <c r="DG315" s="78"/>
      <c r="DH315" s="78"/>
      <c r="DI315" s="78"/>
      <c r="DJ315" s="78"/>
      <c r="DK315" s="78"/>
      <c r="DL315" s="78"/>
      <c r="DM315" s="78"/>
      <c r="DN315" s="78"/>
      <c r="DO315" s="78"/>
      <c r="DP315" s="78"/>
      <c r="DQ315" s="78"/>
      <c r="DR315" s="78"/>
      <c r="DS315" s="78"/>
      <c r="DT315" s="78"/>
      <c r="DU315" s="78"/>
      <c r="DV315" s="78"/>
      <c r="DW315" s="78"/>
      <c r="DX315" s="78"/>
      <c r="DY315" s="78"/>
      <c r="DZ315" s="78"/>
      <c r="EA315" s="78"/>
      <c r="EB315" s="78"/>
      <c r="EC315" s="78"/>
      <c r="ED315" s="78"/>
      <c r="EE315" s="78"/>
      <c r="EF315" s="78"/>
      <c r="EG315" s="78"/>
      <c r="EH315" s="78"/>
      <c r="EI315" s="78"/>
      <c r="EJ315" s="78"/>
      <c r="EK315" s="78"/>
      <c r="EL315" s="78"/>
    </row>
    <row r="316" spans="1:142" x14ac:dyDescent="0.2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  <c r="Y316" s="78"/>
      <c r="Z316" s="78"/>
      <c r="AA316" s="78"/>
      <c r="AB316" s="78"/>
      <c r="AC316" s="78"/>
      <c r="AD316" s="78"/>
      <c r="AE316" s="78"/>
      <c r="AF316" s="78"/>
      <c r="AG316" s="78"/>
      <c r="AH316" s="78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  <c r="CU316" s="78"/>
      <c r="CV316" s="78"/>
      <c r="CW316" s="78"/>
      <c r="CX316" s="78"/>
      <c r="CY316" s="78"/>
      <c r="CZ316" s="78"/>
      <c r="DA316" s="78"/>
      <c r="DB316" s="78"/>
      <c r="DC316" s="78"/>
      <c r="DD316" s="78"/>
      <c r="DE316" s="78"/>
      <c r="DF316" s="78"/>
      <c r="DG316" s="78"/>
      <c r="DH316" s="78"/>
      <c r="DI316" s="78"/>
      <c r="DJ316" s="78"/>
      <c r="DK316" s="78"/>
      <c r="DL316" s="78"/>
      <c r="DM316" s="78"/>
      <c r="DN316" s="78"/>
      <c r="DO316" s="78"/>
      <c r="DP316" s="78"/>
      <c r="DQ316" s="78"/>
      <c r="DR316" s="78"/>
      <c r="DS316" s="78"/>
      <c r="DT316" s="78"/>
      <c r="DU316" s="78"/>
      <c r="DV316" s="78"/>
      <c r="DW316" s="78"/>
      <c r="DX316" s="78"/>
      <c r="DY316" s="78"/>
      <c r="DZ316" s="78"/>
      <c r="EA316" s="78"/>
      <c r="EB316" s="78"/>
      <c r="EC316" s="78"/>
      <c r="ED316" s="78"/>
      <c r="EE316" s="78"/>
      <c r="EF316" s="78"/>
      <c r="EG316" s="78"/>
      <c r="EH316" s="78"/>
      <c r="EI316" s="78"/>
      <c r="EJ316" s="78"/>
      <c r="EK316" s="78"/>
      <c r="EL316" s="78"/>
    </row>
    <row r="317" spans="1:142" x14ac:dyDescent="0.2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  <c r="Y317" s="78"/>
      <c r="Z317" s="78"/>
      <c r="AA317" s="78"/>
      <c r="AB317" s="78"/>
      <c r="AC317" s="78"/>
      <c r="AD317" s="78"/>
      <c r="AE317" s="78"/>
      <c r="AF317" s="78"/>
      <c r="AG317" s="78"/>
      <c r="AH317" s="78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  <c r="CU317" s="78"/>
      <c r="CV317" s="78"/>
      <c r="CW317" s="78"/>
      <c r="CX317" s="78"/>
      <c r="CY317" s="78"/>
      <c r="CZ317" s="78"/>
      <c r="DA317" s="78"/>
      <c r="DB317" s="78"/>
      <c r="DC317" s="78"/>
      <c r="DD317" s="78"/>
      <c r="DE317" s="78"/>
      <c r="DF317" s="78"/>
      <c r="DG317" s="78"/>
      <c r="DH317" s="78"/>
      <c r="DI317" s="78"/>
      <c r="DJ317" s="78"/>
      <c r="DK317" s="78"/>
      <c r="DL317" s="78"/>
      <c r="DM317" s="78"/>
      <c r="DN317" s="78"/>
      <c r="DO317" s="78"/>
      <c r="DP317" s="78"/>
      <c r="DQ317" s="78"/>
      <c r="DR317" s="78"/>
      <c r="DS317" s="78"/>
      <c r="DT317" s="78"/>
      <c r="DU317" s="78"/>
      <c r="DV317" s="78"/>
      <c r="DW317" s="78"/>
      <c r="DX317" s="78"/>
      <c r="DY317" s="78"/>
      <c r="DZ317" s="78"/>
      <c r="EA317" s="78"/>
      <c r="EB317" s="78"/>
      <c r="EC317" s="78"/>
      <c r="ED317" s="78"/>
      <c r="EE317" s="78"/>
      <c r="EF317" s="78"/>
      <c r="EG317" s="78"/>
      <c r="EH317" s="78"/>
      <c r="EI317" s="78"/>
      <c r="EJ317" s="78"/>
      <c r="EK317" s="78"/>
      <c r="EL317" s="78"/>
    </row>
    <row r="318" spans="1:142" x14ac:dyDescent="0.2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  <c r="Y318" s="78"/>
      <c r="Z318" s="78"/>
      <c r="AA318" s="78"/>
      <c r="AB318" s="78"/>
      <c r="AC318" s="78"/>
      <c r="AD318" s="78"/>
      <c r="AE318" s="78"/>
      <c r="AF318" s="78"/>
      <c r="AG318" s="78"/>
      <c r="AH318" s="78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  <c r="CU318" s="78"/>
      <c r="CV318" s="78"/>
      <c r="CW318" s="78"/>
      <c r="CX318" s="78"/>
      <c r="CY318" s="78"/>
      <c r="CZ318" s="78"/>
      <c r="DA318" s="78"/>
      <c r="DB318" s="78"/>
      <c r="DC318" s="78"/>
      <c r="DD318" s="78"/>
      <c r="DE318" s="78"/>
      <c r="DF318" s="78"/>
      <c r="DG318" s="78"/>
      <c r="DH318" s="78"/>
      <c r="DI318" s="78"/>
      <c r="DJ318" s="78"/>
      <c r="DK318" s="78"/>
      <c r="DL318" s="78"/>
      <c r="DM318" s="78"/>
      <c r="DN318" s="78"/>
      <c r="DO318" s="78"/>
      <c r="DP318" s="78"/>
      <c r="DQ318" s="78"/>
      <c r="DR318" s="78"/>
      <c r="DS318" s="78"/>
      <c r="DT318" s="78"/>
      <c r="DU318" s="78"/>
      <c r="DV318" s="78"/>
      <c r="DW318" s="78"/>
      <c r="DX318" s="78"/>
      <c r="DY318" s="78"/>
      <c r="DZ318" s="78"/>
      <c r="EA318" s="78"/>
      <c r="EB318" s="78"/>
      <c r="EC318" s="78"/>
      <c r="ED318" s="78"/>
      <c r="EE318" s="78"/>
      <c r="EF318" s="78"/>
      <c r="EG318" s="78"/>
      <c r="EH318" s="78"/>
      <c r="EI318" s="78"/>
      <c r="EJ318" s="78"/>
      <c r="EK318" s="78"/>
      <c r="EL318" s="78"/>
    </row>
    <row r="319" spans="1:142" x14ac:dyDescent="0.2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  <c r="Y319" s="78"/>
      <c r="Z319" s="78"/>
      <c r="AA319" s="78"/>
      <c r="AB319" s="78"/>
      <c r="AC319" s="78"/>
      <c r="AD319" s="78"/>
      <c r="AE319" s="78"/>
      <c r="AF319" s="78"/>
      <c r="AG319" s="78"/>
      <c r="AH319" s="78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8"/>
      <c r="AU319" s="78"/>
      <c r="AV319" s="78"/>
      <c r="AW319" s="78"/>
      <c r="AX319" s="78"/>
      <c r="AY319" s="78"/>
      <c r="AZ319" s="78"/>
      <c r="BA319" s="78"/>
      <c r="BB319" s="78"/>
      <c r="BC319" s="78"/>
      <c r="BD319" s="78"/>
      <c r="BE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  <c r="CU319" s="78"/>
      <c r="CV319" s="78"/>
      <c r="CW319" s="78"/>
      <c r="CX319" s="78"/>
      <c r="CY319" s="78"/>
      <c r="CZ319" s="78"/>
      <c r="DA319" s="78"/>
      <c r="DB319" s="78"/>
      <c r="DC319" s="78"/>
      <c r="DD319" s="78"/>
      <c r="DE319" s="78"/>
      <c r="DF319" s="78"/>
      <c r="DG319" s="78"/>
      <c r="DH319" s="78"/>
      <c r="DI319" s="78"/>
      <c r="DJ319" s="78"/>
      <c r="DK319" s="78"/>
      <c r="DL319" s="78"/>
      <c r="DM319" s="78"/>
      <c r="DN319" s="78"/>
      <c r="DO319" s="78"/>
      <c r="DP319" s="78"/>
      <c r="DQ319" s="78"/>
      <c r="DR319" s="78"/>
      <c r="DS319" s="78"/>
      <c r="DT319" s="78"/>
      <c r="DU319" s="78"/>
      <c r="DV319" s="78"/>
      <c r="DW319" s="78"/>
      <c r="DX319" s="78"/>
      <c r="DY319" s="78"/>
      <c r="DZ319" s="78"/>
      <c r="EA319" s="78"/>
      <c r="EB319" s="78"/>
      <c r="EC319" s="78"/>
      <c r="ED319" s="78"/>
      <c r="EE319" s="78"/>
      <c r="EF319" s="78"/>
      <c r="EG319" s="78"/>
      <c r="EH319" s="78"/>
      <c r="EI319" s="78"/>
      <c r="EJ319" s="78"/>
      <c r="EK319" s="78"/>
      <c r="EL319" s="78"/>
    </row>
    <row r="320" spans="1:142" x14ac:dyDescent="0.2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  <c r="Y320" s="78"/>
      <c r="Z320" s="78"/>
      <c r="AA320" s="78"/>
      <c r="AB320" s="78"/>
      <c r="AC320" s="78"/>
      <c r="AD320" s="78"/>
      <c r="AE320" s="78"/>
      <c r="AF320" s="78"/>
      <c r="AG320" s="78"/>
      <c r="AH320" s="78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  <c r="DB320" s="78"/>
      <c r="DC320" s="78"/>
      <c r="DD320" s="78"/>
      <c r="DE320" s="78"/>
      <c r="DF320" s="78"/>
      <c r="DG320" s="78"/>
      <c r="DH320" s="78"/>
      <c r="DI320" s="78"/>
      <c r="DJ320" s="78"/>
      <c r="DK320" s="78"/>
      <c r="DL320" s="78"/>
      <c r="DM320" s="78"/>
      <c r="DN320" s="78"/>
      <c r="DO320" s="78"/>
      <c r="DP320" s="78"/>
      <c r="DQ320" s="78"/>
      <c r="DR320" s="78"/>
      <c r="DS320" s="78"/>
      <c r="DT320" s="78"/>
      <c r="DU320" s="78"/>
      <c r="DV320" s="78"/>
      <c r="DW320" s="78"/>
      <c r="DX320" s="78"/>
      <c r="DY320" s="78"/>
      <c r="DZ320" s="78"/>
      <c r="EA320" s="78"/>
      <c r="EB320" s="78"/>
      <c r="EC320" s="78"/>
      <c r="ED320" s="78"/>
      <c r="EE320" s="78"/>
      <c r="EF320" s="78"/>
      <c r="EG320" s="78"/>
      <c r="EH320" s="78"/>
      <c r="EI320" s="78"/>
      <c r="EJ320" s="78"/>
      <c r="EK320" s="78"/>
      <c r="EL320" s="78"/>
    </row>
    <row r="321" spans="1:142" x14ac:dyDescent="0.2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  <c r="Y321" s="78"/>
      <c r="Z321" s="78"/>
      <c r="AA321" s="78"/>
      <c r="AB321" s="78"/>
      <c r="AC321" s="78"/>
      <c r="AD321" s="78"/>
      <c r="AE321" s="78"/>
      <c r="AF321" s="78"/>
      <c r="AG321" s="78"/>
      <c r="AH321" s="78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  <c r="CU321" s="78"/>
      <c r="CV321" s="78"/>
      <c r="CW321" s="78"/>
      <c r="CX321" s="78"/>
      <c r="CY321" s="78"/>
      <c r="CZ321" s="78"/>
      <c r="DA321" s="78"/>
      <c r="DB321" s="78"/>
      <c r="DC321" s="78"/>
      <c r="DD321" s="78"/>
      <c r="DE321" s="78"/>
      <c r="DF321" s="78"/>
      <c r="DG321" s="78"/>
      <c r="DH321" s="78"/>
      <c r="DI321" s="78"/>
      <c r="DJ321" s="78"/>
      <c r="DK321" s="78"/>
      <c r="DL321" s="78"/>
      <c r="DM321" s="78"/>
      <c r="DN321" s="78"/>
      <c r="DO321" s="78"/>
      <c r="DP321" s="78"/>
      <c r="DQ321" s="78"/>
      <c r="DR321" s="78"/>
      <c r="DS321" s="78"/>
      <c r="DT321" s="78"/>
      <c r="DU321" s="78"/>
      <c r="DV321" s="78"/>
      <c r="DW321" s="78"/>
      <c r="DX321" s="78"/>
      <c r="DY321" s="78"/>
      <c r="DZ321" s="78"/>
      <c r="EA321" s="78"/>
      <c r="EB321" s="78"/>
      <c r="EC321" s="78"/>
      <c r="ED321" s="78"/>
      <c r="EE321" s="78"/>
      <c r="EF321" s="78"/>
      <c r="EG321" s="78"/>
      <c r="EH321" s="78"/>
      <c r="EI321" s="78"/>
      <c r="EJ321" s="78"/>
      <c r="EK321" s="78"/>
      <c r="EL321" s="78"/>
    </row>
    <row r="322" spans="1:142" x14ac:dyDescent="0.2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  <c r="Y322" s="78"/>
      <c r="Z322" s="78"/>
      <c r="AA322" s="78"/>
      <c r="AB322" s="78"/>
      <c r="AC322" s="78"/>
      <c r="AD322" s="78"/>
      <c r="AE322" s="78"/>
      <c r="AF322" s="78"/>
      <c r="AG322" s="78"/>
      <c r="AH322" s="78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  <c r="CU322" s="78"/>
      <c r="CV322" s="78"/>
      <c r="CW322" s="78"/>
      <c r="CX322" s="78"/>
      <c r="CY322" s="78"/>
      <c r="CZ322" s="78"/>
      <c r="DA322" s="78"/>
      <c r="DB322" s="78"/>
      <c r="DC322" s="78"/>
      <c r="DD322" s="78"/>
      <c r="DE322" s="78"/>
      <c r="DF322" s="78"/>
      <c r="DG322" s="78"/>
      <c r="DH322" s="78"/>
      <c r="DI322" s="78"/>
      <c r="DJ322" s="78"/>
      <c r="DK322" s="78"/>
      <c r="DL322" s="78"/>
      <c r="DM322" s="78"/>
      <c r="DN322" s="78"/>
      <c r="DO322" s="78"/>
      <c r="DP322" s="78"/>
      <c r="DQ322" s="78"/>
      <c r="DR322" s="78"/>
      <c r="DS322" s="78"/>
      <c r="DT322" s="78"/>
      <c r="DU322" s="78"/>
      <c r="DV322" s="78"/>
      <c r="DW322" s="78"/>
      <c r="DX322" s="78"/>
      <c r="DY322" s="78"/>
      <c r="DZ322" s="78"/>
      <c r="EA322" s="78"/>
      <c r="EB322" s="78"/>
      <c r="EC322" s="78"/>
      <c r="ED322" s="78"/>
      <c r="EE322" s="78"/>
      <c r="EF322" s="78"/>
      <c r="EG322" s="78"/>
      <c r="EH322" s="78"/>
      <c r="EI322" s="78"/>
      <c r="EJ322" s="78"/>
      <c r="EK322" s="78"/>
      <c r="EL322" s="78"/>
    </row>
    <row r="323" spans="1:142" x14ac:dyDescent="0.2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  <c r="Y323" s="78"/>
      <c r="Z323" s="78"/>
      <c r="AA323" s="78"/>
      <c r="AB323" s="78"/>
      <c r="AC323" s="78"/>
      <c r="AD323" s="78"/>
      <c r="AE323" s="78"/>
      <c r="AF323" s="78"/>
      <c r="AG323" s="78"/>
      <c r="AH323" s="78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8"/>
      <c r="AU323" s="78"/>
      <c r="AV323" s="78"/>
      <c r="AW323" s="78"/>
      <c r="AX323" s="78"/>
      <c r="AY323" s="78"/>
      <c r="AZ323" s="78"/>
      <c r="BA323" s="78"/>
      <c r="BB323" s="78"/>
      <c r="BC323" s="78"/>
      <c r="BD323" s="78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  <c r="CU323" s="78"/>
      <c r="CV323" s="78"/>
      <c r="CW323" s="78"/>
      <c r="CX323" s="78"/>
      <c r="CY323" s="78"/>
      <c r="CZ323" s="78"/>
      <c r="DA323" s="78"/>
      <c r="DB323" s="78"/>
      <c r="DC323" s="78"/>
      <c r="DD323" s="78"/>
      <c r="DE323" s="78"/>
      <c r="DF323" s="78"/>
      <c r="DG323" s="78"/>
      <c r="DH323" s="78"/>
      <c r="DI323" s="78"/>
      <c r="DJ323" s="78"/>
      <c r="DK323" s="78"/>
      <c r="DL323" s="78"/>
      <c r="DM323" s="78"/>
      <c r="DN323" s="78"/>
      <c r="DO323" s="78"/>
      <c r="DP323" s="78"/>
      <c r="DQ323" s="78"/>
      <c r="DR323" s="78"/>
      <c r="DS323" s="78"/>
      <c r="DT323" s="78"/>
      <c r="DU323" s="78"/>
      <c r="DV323" s="78"/>
      <c r="DW323" s="78"/>
      <c r="DX323" s="78"/>
      <c r="DY323" s="78"/>
      <c r="DZ323" s="78"/>
      <c r="EA323" s="78"/>
      <c r="EB323" s="78"/>
      <c r="EC323" s="78"/>
      <c r="ED323" s="78"/>
      <c r="EE323" s="78"/>
      <c r="EF323" s="78"/>
      <c r="EG323" s="78"/>
      <c r="EH323" s="78"/>
      <c r="EI323" s="78"/>
      <c r="EJ323" s="78"/>
      <c r="EK323" s="78"/>
      <c r="EL323" s="78"/>
    </row>
    <row r="324" spans="1:142" x14ac:dyDescent="0.2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  <c r="Y324" s="78"/>
      <c r="Z324" s="78"/>
      <c r="AA324" s="78"/>
      <c r="AB324" s="78"/>
      <c r="AC324" s="78"/>
      <c r="AD324" s="78"/>
      <c r="AE324" s="78"/>
      <c r="AF324" s="78"/>
      <c r="AG324" s="78"/>
      <c r="AH324" s="78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  <c r="CU324" s="78"/>
      <c r="CV324" s="78"/>
      <c r="CW324" s="78"/>
      <c r="CX324" s="78"/>
      <c r="CY324" s="78"/>
      <c r="CZ324" s="78"/>
      <c r="DA324" s="78"/>
      <c r="DB324" s="78"/>
      <c r="DC324" s="78"/>
      <c r="DD324" s="78"/>
      <c r="DE324" s="78"/>
      <c r="DF324" s="78"/>
      <c r="DG324" s="78"/>
      <c r="DH324" s="78"/>
      <c r="DI324" s="78"/>
      <c r="DJ324" s="78"/>
      <c r="DK324" s="78"/>
      <c r="DL324" s="78"/>
      <c r="DM324" s="78"/>
      <c r="DN324" s="78"/>
      <c r="DO324" s="78"/>
      <c r="DP324" s="78"/>
      <c r="DQ324" s="78"/>
      <c r="DR324" s="78"/>
      <c r="DS324" s="78"/>
      <c r="DT324" s="78"/>
      <c r="DU324" s="78"/>
      <c r="DV324" s="78"/>
      <c r="DW324" s="78"/>
      <c r="DX324" s="78"/>
      <c r="DY324" s="78"/>
      <c r="DZ324" s="78"/>
      <c r="EA324" s="78"/>
      <c r="EB324" s="78"/>
      <c r="EC324" s="78"/>
      <c r="ED324" s="78"/>
      <c r="EE324" s="78"/>
      <c r="EF324" s="78"/>
      <c r="EG324" s="78"/>
      <c r="EH324" s="78"/>
      <c r="EI324" s="78"/>
      <c r="EJ324" s="78"/>
      <c r="EK324" s="78"/>
      <c r="EL324" s="78"/>
    </row>
    <row r="325" spans="1:142" x14ac:dyDescent="0.2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  <c r="Y325" s="78"/>
      <c r="Z325" s="78"/>
      <c r="AA325" s="78"/>
      <c r="AB325" s="78"/>
      <c r="AC325" s="78"/>
      <c r="AD325" s="78"/>
      <c r="AE325" s="78"/>
      <c r="AF325" s="78"/>
      <c r="AG325" s="78"/>
      <c r="AH325" s="78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  <c r="CU325" s="78"/>
      <c r="CV325" s="78"/>
      <c r="CW325" s="78"/>
      <c r="CX325" s="78"/>
      <c r="CY325" s="78"/>
      <c r="CZ325" s="78"/>
      <c r="DA325" s="78"/>
      <c r="DB325" s="78"/>
      <c r="DC325" s="78"/>
      <c r="DD325" s="78"/>
      <c r="DE325" s="78"/>
      <c r="DF325" s="78"/>
      <c r="DG325" s="78"/>
      <c r="DH325" s="78"/>
      <c r="DI325" s="78"/>
      <c r="DJ325" s="78"/>
      <c r="DK325" s="78"/>
      <c r="DL325" s="78"/>
      <c r="DM325" s="78"/>
      <c r="DN325" s="78"/>
      <c r="DO325" s="78"/>
      <c r="DP325" s="78"/>
      <c r="DQ325" s="78"/>
      <c r="DR325" s="78"/>
      <c r="DS325" s="78"/>
      <c r="DT325" s="78"/>
      <c r="DU325" s="78"/>
      <c r="DV325" s="78"/>
      <c r="DW325" s="78"/>
      <c r="DX325" s="78"/>
      <c r="DY325" s="78"/>
      <c r="DZ325" s="78"/>
      <c r="EA325" s="78"/>
      <c r="EB325" s="78"/>
      <c r="EC325" s="78"/>
      <c r="ED325" s="78"/>
      <c r="EE325" s="78"/>
      <c r="EF325" s="78"/>
      <c r="EG325" s="78"/>
      <c r="EH325" s="78"/>
      <c r="EI325" s="78"/>
      <c r="EJ325" s="78"/>
      <c r="EK325" s="78"/>
      <c r="EL325" s="78"/>
    </row>
    <row r="326" spans="1:142" x14ac:dyDescent="0.2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  <c r="Y326" s="78"/>
      <c r="Z326" s="78"/>
      <c r="AA326" s="78"/>
      <c r="AB326" s="78"/>
      <c r="AC326" s="78"/>
      <c r="AD326" s="78"/>
      <c r="AE326" s="78"/>
      <c r="AF326" s="78"/>
      <c r="AG326" s="78"/>
      <c r="AH326" s="78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  <c r="CU326" s="78"/>
      <c r="CV326" s="78"/>
      <c r="CW326" s="78"/>
      <c r="CX326" s="78"/>
      <c r="CY326" s="78"/>
      <c r="CZ326" s="78"/>
      <c r="DA326" s="78"/>
      <c r="DB326" s="78"/>
      <c r="DC326" s="78"/>
      <c r="DD326" s="78"/>
      <c r="DE326" s="78"/>
      <c r="DF326" s="78"/>
      <c r="DG326" s="78"/>
      <c r="DH326" s="78"/>
      <c r="DI326" s="78"/>
      <c r="DJ326" s="78"/>
      <c r="DK326" s="78"/>
      <c r="DL326" s="78"/>
      <c r="DM326" s="78"/>
      <c r="DN326" s="78"/>
      <c r="DO326" s="78"/>
      <c r="DP326" s="78"/>
      <c r="DQ326" s="78"/>
      <c r="DR326" s="78"/>
      <c r="DS326" s="78"/>
      <c r="DT326" s="78"/>
      <c r="DU326" s="78"/>
      <c r="DV326" s="78"/>
      <c r="DW326" s="78"/>
      <c r="DX326" s="78"/>
      <c r="DY326" s="78"/>
      <c r="DZ326" s="78"/>
      <c r="EA326" s="78"/>
      <c r="EB326" s="78"/>
      <c r="EC326" s="78"/>
      <c r="ED326" s="78"/>
      <c r="EE326" s="78"/>
      <c r="EF326" s="78"/>
      <c r="EG326" s="78"/>
      <c r="EH326" s="78"/>
      <c r="EI326" s="78"/>
      <c r="EJ326" s="78"/>
      <c r="EK326" s="78"/>
      <c r="EL326" s="78"/>
    </row>
    <row r="327" spans="1:142" x14ac:dyDescent="0.2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  <c r="Y327" s="78"/>
      <c r="Z327" s="78"/>
      <c r="AA327" s="78"/>
      <c r="AB327" s="78"/>
      <c r="AC327" s="78"/>
      <c r="AD327" s="78"/>
      <c r="AE327" s="78"/>
      <c r="AF327" s="78"/>
      <c r="AG327" s="78"/>
      <c r="AH327" s="78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  <c r="CU327" s="78"/>
      <c r="CV327" s="78"/>
      <c r="CW327" s="78"/>
      <c r="CX327" s="78"/>
      <c r="CY327" s="78"/>
      <c r="CZ327" s="78"/>
      <c r="DA327" s="78"/>
      <c r="DB327" s="78"/>
      <c r="DC327" s="78"/>
      <c r="DD327" s="78"/>
      <c r="DE327" s="78"/>
      <c r="DF327" s="78"/>
      <c r="DG327" s="78"/>
      <c r="DH327" s="78"/>
      <c r="DI327" s="78"/>
      <c r="DJ327" s="78"/>
      <c r="DK327" s="78"/>
      <c r="DL327" s="78"/>
      <c r="DM327" s="78"/>
      <c r="DN327" s="78"/>
      <c r="DO327" s="78"/>
      <c r="DP327" s="78"/>
      <c r="DQ327" s="78"/>
      <c r="DR327" s="78"/>
      <c r="DS327" s="78"/>
      <c r="DT327" s="78"/>
      <c r="DU327" s="78"/>
      <c r="DV327" s="78"/>
      <c r="DW327" s="78"/>
      <c r="DX327" s="78"/>
      <c r="DY327" s="78"/>
      <c r="DZ327" s="78"/>
      <c r="EA327" s="78"/>
      <c r="EB327" s="78"/>
      <c r="EC327" s="78"/>
      <c r="ED327" s="78"/>
      <c r="EE327" s="78"/>
      <c r="EF327" s="78"/>
      <c r="EG327" s="78"/>
      <c r="EH327" s="78"/>
      <c r="EI327" s="78"/>
      <c r="EJ327" s="78"/>
      <c r="EK327" s="78"/>
      <c r="EL327" s="78"/>
    </row>
    <row r="328" spans="1:142" x14ac:dyDescent="0.2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  <c r="Y328" s="78"/>
      <c r="Z328" s="78"/>
      <c r="AA328" s="78"/>
      <c r="AB328" s="78"/>
      <c r="AC328" s="78"/>
      <c r="AD328" s="78"/>
      <c r="AE328" s="78"/>
      <c r="AF328" s="78"/>
      <c r="AG328" s="78"/>
      <c r="AH328" s="78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  <c r="CU328" s="78"/>
      <c r="CV328" s="78"/>
      <c r="CW328" s="78"/>
      <c r="CX328" s="78"/>
      <c r="CY328" s="78"/>
      <c r="CZ328" s="78"/>
      <c r="DA328" s="78"/>
      <c r="DB328" s="78"/>
      <c r="DC328" s="78"/>
      <c r="DD328" s="78"/>
      <c r="DE328" s="78"/>
      <c r="DF328" s="78"/>
      <c r="DG328" s="78"/>
      <c r="DH328" s="78"/>
      <c r="DI328" s="78"/>
      <c r="DJ328" s="78"/>
      <c r="DK328" s="78"/>
      <c r="DL328" s="78"/>
      <c r="DM328" s="78"/>
      <c r="DN328" s="78"/>
      <c r="DO328" s="78"/>
      <c r="DP328" s="78"/>
      <c r="DQ328" s="78"/>
      <c r="DR328" s="78"/>
      <c r="DS328" s="78"/>
      <c r="DT328" s="78"/>
      <c r="DU328" s="78"/>
      <c r="DV328" s="78"/>
      <c r="DW328" s="78"/>
      <c r="DX328" s="78"/>
      <c r="DY328" s="78"/>
      <c r="DZ328" s="78"/>
      <c r="EA328" s="78"/>
      <c r="EB328" s="78"/>
      <c r="EC328" s="78"/>
      <c r="ED328" s="78"/>
      <c r="EE328" s="78"/>
      <c r="EF328" s="78"/>
      <c r="EG328" s="78"/>
      <c r="EH328" s="78"/>
      <c r="EI328" s="78"/>
      <c r="EJ328" s="78"/>
      <c r="EK328" s="78"/>
      <c r="EL328" s="78"/>
    </row>
    <row r="329" spans="1:142" x14ac:dyDescent="0.2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  <c r="Y329" s="78"/>
      <c r="Z329" s="78"/>
      <c r="AA329" s="78"/>
      <c r="AB329" s="78"/>
      <c r="AC329" s="78"/>
      <c r="AD329" s="78"/>
      <c r="AE329" s="78"/>
      <c r="AF329" s="78"/>
      <c r="AG329" s="78"/>
      <c r="AH329" s="78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  <c r="CU329" s="78"/>
      <c r="CV329" s="78"/>
      <c r="CW329" s="78"/>
      <c r="CX329" s="78"/>
      <c r="CY329" s="78"/>
      <c r="CZ329" s="78"/>
      <c r="DA329" s="78"/>
      <c r="DB329" s="78"/>
      <c r="DC329" s="78"/>
      <c r="DD329" s="78"/>
      <c r="DE329" s="78"/>
      <c r="DF329" s="78"/>
      <c r="DG329" s="78"/>
      <c r="DH329" s="78"/>
      <c r="DI329" s="78"/>
      <c r="DJ329" s="78"/>
      <c r="DK329" s="78"/>
      <c r="DL329" s="78"/>
      <c r="DM329" s="78"/>
      <c r="DN329" s="78"/>
      <c r="DO329" s="78"/>
      <c r="DP329" s="78"/>
      <c r="DQ329" s="78"/>
      <c r="DR329" s="78"/>
      <c r="DS329" s="78"/>
      <c r="DT329" s="78"/>
      <c r="DU329" s="78"/>
      <c r="DV329" s="78"/>
      <c r="DW329" s="78"/>
      <c r="DX329" s="78"/>
      <c r="DY329" s="78"/>
      <c r="DZ329" s="78"/>
      <c r="EA329" s="78"/>
      <c r="EB329" s="78"/>
      <c r="EC329" s="78"/>
      <c r="ED329" s="78"/>
      <c r="EE329" s="78"/>
      <c r="EF329" s="78"/>
      <c r="EG329" s="78"/>
      <c r="EH329" s="78"/>
      <c r="EI329" s="78"/>
      <c r="EJ329" s="78"/>
      <c r="EK329" s="78"/>
      <c r="EL329" s="78"/>
    </row>
    <row r="330" spans="1:142" x14ac:dyDescent="0.2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  <c r="Y330" s="78"/>
      <c r="Z330" s="78"/>
      <c r="AA330" s="78"/>
      <c r="AB330" s="78"/>
      <c r="AC330" s="78"/>
      <c r="AD330" s="78"/>
      <c r="AE330" s="78"/>
      <c r="AF330" s="78"/>
      <c r="AG330" s="78"/>
      <c r="AH330" s="78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  <c r="CU330" s="78"/>
      <c r="CV330" s="78"/>
      <c r="CW330" s="78"/>
      <c r="CX330" s="78"/>
      <c r="CY330" s="78"/>
      <c r="CZ330" s="78"/>
      <c r="DA330" s="78"/>
      <c r="DB330" s="78"/>
      <c r="DC330" s="78"/>
      <c r="DD330" s="78"/>
      <c r="DE330" s="78"/>
      <c r="DF330" s="78"/>
      <c r="DG330" s="78"/>
      <c r="DH330" s="78"/>
      <c r="DI330" s="78"/>
      <c r="DJ330" s="78"/>
      <c r="DK330" s="78"/>
      <c r="DL330" s="78"/>
      <c r="DM330" s="78"/>
      <c r="DN330" s="78"/>
      <c r="DO330" s="78"/>
      <c r="DP330" s="78"/>
      <c r="DQ330" s="78"/>
      <c r="DR330" s="78"/>
      <c r="DS330" s="78"/>
      <c r="DT330" s="78"/>
      <c r="DU330" s="78"/>
      <c r="DV330" s="78"/>
      <c r="DW330" s="78"/>
      <c r="DX330" s="78"/>
      <c r="DY330" s="78"/>
      <c r="DZ330" s="78"/>
      <c r="EA330" s="78"/>
      <c r="EB330" s="78"/>
      <c r="EC330" s="78"/>
      <c r="ED330" s="78"/>
      <c r="EE330" s="78"/>
      <c r="EF330" s="78"/>
      <c r="EG330" s="78"/>
      <c r="EH330" s="78"/>
      <c r="EI330" s="78"/>
      <c r="EJ330" s="78"/>
      <c r="EK330" s="78"/>
      <c r="EL330" s="78"/>
    </row>
    <row r="331" spans="1:142" x14ac:dyDescent="0.2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  <c r="Y331" s="78"/>
      <c r="Z331" s="78"/>
      <c r="AA331" s="78"/>
      <c r="AB331" s="78"/>
      <c r="AC331" s="78"/>
      <c r="AD331" s="78"/>
      <c r="AE331" s="78"/>
      <c r="AF331" s="78"/>
      <c r="AG331" s="78"/>
      <c r="AH331" s="78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  <c r="DB331" s="78"/>
      <c r="DC331" s="78"/>
      <c r="DD331" s="78"/>
      <c r="DE331" s="78"/>
      <c r="DF331" s="78"/>
      <c r="DG331" s="78"/>
      <c r="DH331" s="78"/>
      <c r="DI331" s="78"/>
      <c r="DJ331" s="78"/>
      <c r="DK331" s="78"/>
      <c r="DL331" s="78"/>
      <c r="DM331" s="78"/>
      <c r="DN331" s="78"/>
      <c r="DO331" s="78"/>
      <c r="DP331" s="78"/>
      <c r="DQ331" s="78"/>
      <c r="DR331" s="78"/>
      <c r="DS331" s="78"/>
      <c r="DT331" s="78"/>
      <c r="DU331" s="78"/>
      <c r="DV331" s="78"/>
      <c r="DW331" s="78"/>
      <c r="DX331" s="78"/>
      <c r="DY331" s="78"/>
      <c r="DZ331" s="78"/>
      <c r="EA331" s="78"/>
      <c r="EB331" s="78"/>
      <c r="EC331" s="78"/>
      <c r="ED331" s="78"/>
      <c r="EE331" s="78"/>
      <c r="EF331" s="78"/>
      <c r="EG331" s="78"/>
      <c r="EH331" s="78"/>
      <c r="EI331" s="78"/>
      <c r="EJ331" s="78"/>
      <c r="EK331" s="78"/>
      <c r="EL331" s="78"/>
    </row>
    <row r="332" spans="1:142" x14ac:dyDescent="0.2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  <c r="Y332" s="78"/>
      <c r="Z332" s="78"/>
      <c r="AA332" s="78"/>
      <c r="AB332" s="78"/>
      <c r="AC332" s="78"/>
      <c r="AD332" s="78"/>
      <c r="AE332" s="78"/>
      <c r="AF332" s="78"/>
      <c r="AG332" s="78"/>
      <c r="AH332" s="78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  <c r="CU332" s="78"/>
      <c r="CV332" s="78"/>
      <c r="CW332" s="78"/>
      <c r="CX332" s="78"/>
      <c r="CY332" s="78"/>
      <c r="CZ332" s="78"/>
      <c r="DA332" s="78"/>
      <c r="DB332" s="78"/>
      <c r="DC332" s="78"/>
      <c r="DD332" s="78"/>
      <c r="DE332" s="78"/>
      <c r="DF332" s="78"/>
      <c r="DG332" s="78"/>
      <c r="DH332" s="78"/>
      <c r="DI332" s="78"/>
      <c r="DJ332" s="78"/>
      <c r="DK332" s="78"/>
      <c r="DL332" s="78"/>
      <c r="DM332" s="78"/>
      <c r="DN332" s="78"/>
      <c r="DO332" s="78"/>
      <c r="DP332" s="78"/>
      <c r="DQ332" s="78"/>
      <c r="DR332" s="78"/>
      <c r="DS332" s="78"/>
      <c r="DT332" s="78"/>
      <c r="DU332" s="78"/>
      <c r="DV332" s="78"/>
      <c r="DW332" s="78"/>
      <c r="DX332" s="78"/>
      <c r="DY332" s="78"/>
      <c r="DZ332" s="78"/>
      <c r="EA332" s="78"/>
      <c r="EB332" s="78"/>
      <c r="EC332" s="78"/>
      <c r="ED332" s="78"/>
      <c r="EE332" s="78"/>
      <c r="EF332" s="78"/>
      <c r="EG332" s="78"/>
      <c r="EH332" s="78"/>
      <c r="EI332" s="78"/>
      <c r="EJ332" s="78"/>
      <c r="EK332" s="78"/>
      <c r="EL332" s="78"/>
    </row>
    <row r="333" spans="1:142" x14ac:dyDescent="0.2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  <c r="Y333" s="78"/>
      <c r="Z333" s="78"/>
      <c r="AA333" s="78"/>
      <c r="AB333" s="78"/>
      <c r="AC333" s="78"/>
      <c r="AD333" s="78"/>
      <c r="AE333" s="78"/>
      <c r="AF333" s="78"/>
      <c r="AG333" s="78"/>
      <c r="AH333" s="78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  <c r="CU333" s="78"/>
      <c r="CV333" s="78"/>
      <c r="CW333" s="78"/>
      <c r="CX333" s="78"/>
      <c r="CY333" s="78"/>
      <c r="CZ333" s="78"/>
      <c r="DA333" s="78"/>
      <c r="DB333" s="78"/>
      <c r="DC333" s="78"/>
      <c r="DD333" s="78"/>
      <c r="DE333" s="78"/>
      <c r="DF333" s="78"/>
      <c r="DG333" s="78"/>
      <c r="DH333" s="78"/>
      <c r="DI333" s="78"/>
      <c r="DJ333" s="78"/>
      <c r="DK333" s="78"/>
      <c r="DL333" s="78"/>
      <c r="DM333" s="78"/>
      <c r="DN333" s="78"/>
      <c r="DO333" s="78"/>
      <c r="DP333" s="78"/>
      <c r="DQ333" s="78"/>
      <c r="DR333" s="78"/>
      <c r="DS333" s="78"/>
      <c r="DT333" s="78"/>
      <c r="DU333" s="78"/>
      <c r="DV333" s="78"/>
      <c r="DW333" s="78"/>
      <c r="DX333" s="78"/>
      <c r="DY333" s="78"/>
      <c r="DZ333" s="78"/>
      <c r="EA333" s="78"/>
      <c r="EB333" s="78"/>
      <c r="EC333" s="78"/>
      <c r="ED333" s="78"/>
      <c r="EE333" s="78"/>
      <c r="EF333" s="78"/>
      <c r="EG333" s="78"/>
      <c r="EH333" s="78"/>
      <c r="EI333" s="78"/>
      <c r="EJ333" s="78"/>
      <c r="EK333" s="78"/>
      <c r="EL333" s="78"/>
    </row>
    <row r="334" spans="1:142" x14ac:dyDescent="0.2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  <c r="Y334" s="78"/>
      <c r="Z334" s="78"/>
      <c r="AA334" s="78"/>
      <c r="AB334" s="78"/>
      <c r="AC334" s="78"/>
      <c r="AD334" s="78"/>
      <c r="AE334" s="78"/>
      <c r="AF334" s="78"/>
      <c r="AG334" s="78"/>
      <c r="AH334" s="78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  <c r="CU334" s="78"/>
      <c r="CV334" s="78"/>
      <c r="CW334" s="78"/>
      <c r="CX334" s="78"/>
      <c r="CY334" s="78"/>
      <c r="CZ334" s="78"/>
      <c r="DA334" s="78"/>
      <c r="DB334" s="78"/>
      <c r="DC334" s="78"/>
      <c r="DD334" s="78"/>
      <c r="DE334" s="78"/>
      <c r="DF334" s="78"/>
      <c r="DG334" s="78"/>
      <c r="DH334" s="78"/>
      <c r="DI334" s="78"/>
      <c r="DJ334" s="78"/>
      <c r="DK334" s="78"/>
      <c r="DL334" s="78"/>
      <c r="DM334" s="78"/>
      <c r="DN334" s="78"/>
      <c r="DO334" s="78"/>
      <c r="DP334" s="78"/>
      <c r="DQ334" s="78"/>
      <c r="DR334" s="78"/>
      <c r="DS334" s="78"/>
      <c r="DT334" s="78"/>
      <c r="DU334" s="78"/>
      <c r="DV334" s="78"/>
      <c r="DW334" s="78"/>
      <c r="DX334" s="78"/>
      <c r="DY334" s="78"/>
      <c r="DZ334" s="78"/>
      <c r="EA334" s="78"/>
      <c r="EB334" s="78"/>
      <c r="EC334" s="78"/>
      <c r="ED334" s="78"/>
      <c r="EE334" s="78"/>
      <c r="EF334" s="78"/>
      <c r="EG334" s="78"/>
      <c r="EH334" s="78"/>
      <c r="EI334" s="78"/>
      <c r="EJ334" s="78"/>
      <c r="EK334" s="78"/>
      <c r="EL334" s="78"/>
    </row>
    <row r="335" spans="1:142" x14ac:dyDescent="0.2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  <c r="Y335" s="78"/>
      <c r="Z335" s="78"/>
      <c r="AA335" s="78"/>
      <c r="AB335" s="78"/>
      <c r="AC335" s="78"/>
      <c r="AD335" s="78"/>
      <c r="AE335" s="78"/>
      <c r="AF335" s="78"/>
      <c r="AG335" s="78"/>
      <c r="AH335" s="78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  <c r="CU335" s="78"/>
      <c r="CV335" s="78"/>
      <c r="CW335" s="78"/>
      <c r="CX335" s="78"/>
      <c r="CY335" s="78"/>
      <c r="CZ335" s="78"/>
      <c r="DA335" s="78"/>
      <c r="DB335" s="78"/>
      <c r="DC335" s="78"/>
      <c r="DD335" s="78"/>
      <c r="DE335" s="78"/>
      <c r="DF335" s="78"/>
      <c r="DG335" s="78"/>
      <c r="DH335" s="78"/>
      <c r="DI335" s="78"/>
      <c r="DJ335" s="78"/>
      <c r="DK335" s="78"/>
      <c r="DL335" s="78"/>
      <c r="DM335" s="78"/>
      <c r="DN335" s="78"/>
      <c r="DO335" s="78"/>
      <c r="DP335" s="78"/>
      <c r="DQ335" s="78"/>
      <c r="DR335" s="78"/>
      <c r="DS335" s="78"/>
      <c r="DT335" s="78"/>
      <c r="DU335" s="78"/>
      <c r="DV335" s="78"/>
      <c r="DW335" s="78"/>
      <c r="DX335" s="78"/>
      <c r="DY335" s="78"/>
      <c r="DZ335" s="78"/>
      <c r="EA335" s="78"/>
      <c r="EB335" s="78"/>
      <c r="EC335" s="78"/>
      <c r="ED335" s="78"/>
      <c r="EE335" s="78"/>
      <c r="EF335" s="78"/>
      <c r="EG335" s="78"/>
      <c r="EH335" s="78"/>
      <c r="EI335" s="78"/>
      <c r="EJ335" s="78"/>
      <c r="EK335" s="78"/>
      <c r="EL335" s="78"/>
    </row>
    <row r="336" spans="1:142" x14ac:dyDescent="0.2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  <c r="Y336" s="78"/>
      <c r="Z336" s="78"/>
      <c r="AA336" s="78"/>
      <c r="AB336" s="78"/>
      <c r="AC336" s="78"/>
      <c r="AD336" s="78"/>
      <c r="AE336" s="78"/>
      <c r="AF336" s="78"/>
      <c r="AG336" s="78"/>
      <c r="AH336" s="78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  <c r="CU336" s="78"/>
      <c r="CV336" s="78"/>
      <c r="CW336" s="78"/>
      <c r="CX336" s="78"/>
      <c r="CY336" s="78"/>
      <c r="CZ336" s="78"/>
      <c r="DA336" s="78"/>
      <c r="DB336" s="78"/>
      <c r="DC336" s="78"/>
      <c r="DD336" s="78"/>
      <c r="DE336" s="78"/>
      <c r="DF336" s="78"/>
      <c r="DG336" s="78"/>
      <c r="DH336" s="78"/>
      <c r="DI336" s="78"/>
      <c r="DJ336" s="78"/>
      <c r="DK336" s="78"/>
      <c r="DL336" s="78"/>
      <c r="DM336" s="78"/>
      <c r="DN336" s="78"/>
      <c r="DO336" s="78"/>
      <c r="DP336" s="78"/>
      <c r="DQ336" s="78"/>
      <c r="DR336" s="78"/>
      <c r="DS336" s="78"/>
      <c r="DT336" s="78"/>
      <c r="DU336" s="78"/>
      <c r="DV336" s="78"/>
      <c r="DW336" s="78"/>
      <c r="DX336" s="78"/>
      <c r="DY336" s="78"/>
      <c r="DZ336" s="78"/>
      <c r="EA336" s="78"/>
      <c r="EB336" s="78"/>
      <c r="EC336" s="78"/>
      <c r="ED336" s="78"/>
      <c r="EE336" s="78"/>
      <c r="EF336" s="78"/>
      <c r="EG336" s="78"/>
      <c r="EH336" s="78"/>
      <c r="EI336" s="78"/>
      <c r="EJ336" s="78"/>
      <c r="EK336" s="78"/>
      <c r="EL336" s="78"/>
    </row>
    <row r="337" spans="1:142" x14ac:dyDescent="0.2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  <c r="Y337" s="78"/>
      <c r="Z337" s="78"/>
      <c r="AA337" s="78"/>
      <c r="AB337" s="78"/>
      <c r="AC337" s="78"/>
      <c r="AD337" s="78"/>
      <c r="AE337" s="78"/>
      <c r="AF337" s="78"/>
      <c r="AG337" s="78"/>
      <c r="AH337" s="78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  <c r="CU337" s="78"/>
      <c r="CV337" s="78"/>
      <c r="CW337" s="78"/>
      <c r="CX337" s="78"/>
      <c r="CY337" s="78"/>
      <c r="CZ337" s="78"/>
      <c r="DA337" s="78"/>
      <c r="DB337" s="78"/>
      <c r="DC337" s="78"/>
      <c r="DD337" s="78"/>
      <c r="DE337" s="78"/>
      <c r="DF337" s="78"/>
      <c r="DG337" s="78"/>
      <c r="DH337" s="78"/>
      <c r="DI337" s="78"/>
      <c r="DJ337" s="78"/>
      <c r="DK337" s="78"/>
      <c r="DL337" s="78"/>
      <c r="DM337" s="78"/>
      <c r="DN337" s="78"/>
      <c r="DO337" s="78"/>
      <c r="DP337" s="78"/>
      <c r="DQ337" s="78"/>
      <c r="DR337" s="78"/>
      <c r="DS337" s="78"/>
      <c r="DT337" s="78"/>
      <c r="DU337" s="78"/>
      <c r="DV337" s="78"/>
      <c r="DW337" s="78"/>
      <c r="DX337" s="78"/>
      <c r="DY337" s="78"/>
      <c r="DZ337" s="78"/>
      <c r="EA337" s="78"/>
      <c r="EB337" s="78"/>
      <c r="EC337" s="78"/>
      <c r="ED337" s="78"/>
      <c r="EE337" s="78"/>
      <c r="EF337" s="78"/>
      <c r="EG337" s="78"/>
      <c r="EH337" s="78"/>
      <c r="EI337" s="78"/>
      <c r="EJ337" s="78"/>
      <c r="EK337" s="78"/>
      <c r="EL337" s="78"/>
    </row>
    <row r="338" spans="1:142" x14ac:dyDescent="0.2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  <c r="Y338" s="78"/>
      <c r="Z338" s="78"/>
      <c r="AA338" s="78"/>
      <c r="AB338" s="78"/>
      <c r="AC338" s="78"/>
      <c r="AD338" s="78"/>
      <c r="AE338" s="78"/>
      <c r="AF338" s="78"/>
      <c r="AG338" s="78"/>
      <c r="AH338" s="78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  <c r="CU338" s="78"/>
      <c r="CV338" s="78"/>
      <c r="CW338" s="78"/>
      <c r="CX338" s="78"/>
      <c r="CY338" s="78"/>
      <c r="CZ338" s="78"/>
      <c r="DA338" s="78"/>
      <c r="DB338" s="78"/>
      <c r="DC338" s="78"/>
      <c r="DD338" s="78"/>
      <c r="DE338" s="78"/>
      <c r="DF338" s="78"/>
      <c r="DG338" s="78"/>
      <c r="DH338" s="78"/>
      <c r="DI338" s="78"/>
      <c r="DJ338" s="78"/>
      <c r="DK338" s="78"/>
      <c r="DL338" s="78"/>
      <c r="DM338" s="78"/>
      <c r="DN338" s="78"/>
      <c r="DO338" s="78"/>
      <c r="DP338" s="78"/>
      <c r="DQ338" s="78"/>
      <c r="DR338" s="78"/>
      <c r="DS338" s="78"/>
      <c r="DT338" s="78"/>
      <c r="DU338" s="78"/>
      <c r="DV338" s="78"/>
      <c r="DW338" s="78"/>
      <c r="DX338" s="78"/>
      <c r="DY338" s="78"/>
      <c r="DZ338" s="78"/>
      <c r="EA338" s="78"/>
      <c r="EB338" s="78"/>
      <c r="EC338" s="78"/>
      <c r="ED338" s="78"/>
      <c r="EE338" s="78"/>
      <c r="EF338" s="78"/>
      <c r="EG338" s="78"/>
      <c r="EH338" s="78"/>
      <c r="EI338" s="78"/>
      <c r="EJ338" s="78"/>
      <c r="EK338" s="78"/>
      <c r="EL338" s="78"/>
    </row>
    <row r="339" spans="1:142" x14ac:dyDescent="0.2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  <c r="Y339" s="78"/>
      <c r="Z339" s="78"/>
      <c r="AA339" s="78"/>
      <c r="AB339" s="78"/>
      <c r="AC339" s="78"/>
      <c r="AD339" s="78"/>
      <c r="AE339" s="78"/>
      <c r="AF339" s="78"/>
      <c r="AG339" s="78"/>
      <c r="AH339" s="78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  <c r="CU339" s="78"/>
      <c r="CV339" s="78"/>
      <c r="CW339" s="78"/>
      <c r="CX339" s="78"/>
      <c r="CY339" s="78"/>
      <c r="CZ339" s="78"/>
      <c r="DA339" s="78"/>
      <c r="DB339" s="78"/>
      <c r="DC339" s="78"/>
      <c r="DD339" s="78"/>
      <c r="DE339" s="78"/>
      <c r="DF339" s="78"/>
      <c r="DG339" s="78"/>
      <c r="DH339" s="78"/>
      <c r="DI339" s="78"/>
      <c r="DJ339" s="78"/>
      <c r="DK339" s="78"/>
      <c r="DL339" s="78"/>
      <c r="DM339" s="78"/>
      <c r="DN339" s="78"/>
      <c r="DO339" s="78"/>
      <c r="DP339" s="78"/>
      <c r="DQ339" s="78"/>
      <c r="DR339" s="78"/>
      <c r="DS339" s="78"/>
      <c r="DT339" s="78"/>
      <c r="DU339" s="78"/>
      <c r="DV339" s="78"/>
      <c r="DW339" s="78"/>
      <c r="DX339" s="78"/>
      <c r="DY339" s="78"/>
      <c r="DZ339" s="78"/>
      <c r="EA339" s="78"/>
      <c r="EB339" s="78"/>
      <c r="EC339" s="78"/>
      <c r="ED339" s="78"/>
      <c r="EE339" s="78"/>
      <c r="EF339" s="78"/>
      <c r="EG339" s="78"/>
      <c r="EH339" s="78"/>
      <c r="EI339" s="78"/>
      <c r="EJ339" s="78"/>
      <c r="EK339" s="78"/>
      <c r="EL339" s="78"/>
    </row>
    <row r="340" spans="1:142" x14ac:dyDescent="0.2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  <c r="Y340" s="78"/>
      <c r="Z340" s="78"/>
      <c r="AA340" s="78"/>
      <c r="AB340" s="78"/>
      <c r="AC340" s="78"/>
      <c r="AD340" s="78"/>
      <c r="AE340" s="78"/>
      <c r="AF340" s="78"/>
      <c r="AG340" s="78"/>
      <c r="AH340" s="78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  <c r="CU340" s="78"/>
      <c r="CV340" s="78"/>
      <c r="CW340" s="78"/>
      <c r="CX340" s="78"/>
      <c r="CY340" s="78"/>
      <c r="CZ340" s="78"/>
      <c r="DA340" s="78"/>
      <c r="DB340" s="78"/>
      <c r="DC340" s="78"/>
      <c r="DD340" s="78"/>
      <c r="DE340" s="78"/>
      <c r="DF340" s="78"/>
      <c r="DG340" s="78"/>
      <c r="DH340" s="78"/>
      <c r="DI340" s="78"/>
      <c r="DJ340" s="78"/>
      <c r="DK340" s="78"/>
      <c r="DL340" s="78"/>
      <c r="DM340" s="78"/>
      <c r="DN340" s="78"/>
      <c r="DO340" s="78"/>
      <c r="DP340" s="78"/>
      <c r="DQ340" s="78"/>
      <c r="DR340" s="78"/>
      <c r="DS340" s="78"/>
      <c r="DT340" s="78"/>
      <c r="DU340" s="78"/>
      <c r="DV340" s="78"/>
      <c r="DW340" s="78"/>
      <c r="DX340" s="78"/>
      <c r="DY340" s="78"/>
      <c r="DZ340" s="78"/>
      <c r="EA340" s="78"/>
      <c r="EB340" s="78"/>
      <c r="EC340" s="78"/>
      <c r="ED340" s="78"/>
      <c r="EE340" s="78"/>
      <c r="EF340" s="78"/>
      <c r="EG340" s="78"/>
      <c r="EH340" s="78"/>
      <c r="EI340" s="78"/>
      <c r="EJ340" s="78"/>
      <c r="EK340" s="78"/>
      <c r="EL340" s="78"/>
    </row>
    <row r="341" spans="1:142" x14ac:dyDescent="0.2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  <c r="Y341" s="78"/>
      <c r="Z341" s="78"/>
      <c r="AA341" s="78"/>
      <c r="AB341" s="78"/>
      <c r="AC341" s="78"/>
      <c r="AD341" s="78"/>
      <c r="AE341" s="78"/>
      <c r="AF341" s="78"/>
      <c r="AG341" s="78"/>
      <c r="AH341" s="78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  <c r="CU341" s="78"/>
      <c r="CV341" s="78"/>
      <c r="CW341" s="78"/>
      <c r="CX341" s="78"/>
      <c r="CY341" s="78"/>
      <c r="CZ341" s="78"/>
      <c r="DA341" s="78"/>
      <c r="DB341" s="78"/>
      <c r="DC341" s="78"/>
      <c r="DD341" s="78"/>
      <c r="DE341" s="78"/>
      <c r="DF341" s="78"/>
      <c r="DG341" s="78"/>
      <c r="DH341" s="78"/>
      <c r="DI341" s="78"/>
      <c r="DJ341" s="78"/>
      <c r="DK341" s="78"/>
      <c r="DL341" s="78"/>
      <c r="DM341" s="78"/>
      <c r="DN341" s="78"/>
      <c r="DO341" s="78"/>
      <c r="DP341" s="78"/>
      <c r="DQ341" s="78"/>
      <c r="DR341" s="78"/>
      <c r="DS341" s="78"/>
      <c r="DT341" s="78"/>
      <c r="DU341" s="78"/>
      <c r="DV341" s="78"/>
      <c r="DW341" s="78"/>
      <c r="DX341" s="78"/>
      <c r="DY341" s="78"/>
      <c r="DZ341" s="78"/>
      <c r="EA341" s="78"/>
      <c r="EB341" s="78"/>
      <c r="EC341" s="78"/>
      <c r="ED341" s="78"/>
      <c r="EE341" s="78"/>
      <c r="EF341" s="78"/>
      <c r="EG341" s="78"/>
      <c r="EH341" s="78"/>
      <c r="EI341" s="78"/>
      <c r="EJ341" s="78"/>
      <c r="EK341" s="78"/>
      <c r="EL341" s="78"/>
    </row>
    <row r="342" spans="1:142" x14ac:dyDescent="0.2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  <c r="Y342" s="78"/>
      <c r="Z342" s="78"/>
      <c r="AA342" s="78"/>
      <c r="AB342" s="78"/>
      <c r="AC342" s="78"/>
      <c r="AD342" s="78"/>
      <c r="AE342" s="78"/>
      <c r="AF342" s="78"/>
      <c r="AG342" s="78"/>
      <c r="AH342" s="78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  <c r="DB342" s="78"/>
      <c r="DC342" s="78"/>
      <c r="DD342" s="78"/>
      <c r="DE342" s="78"/>
      <c r="DF342" s="78"/>
      <c r="DG342" s="78"/>
      <c r="DH342" s="78"/>
      <c r="DI342" s="78"/>
      <c r="DJ342" s="78"/>
      <c r="DK342" s="78"/>
      <c r="DL342" s="78"/>
      <c r="DM342" s="78"/>
      <c r="DN342" s="78"/>
      <c r="DO342" s="78"/>
      <c r="DP342" s="78"/>
      <c r="DQ342" s="78"/>
      <c r="DR342" s="78"/>
      <c r="DS342" s="78"/>
      <c r="DT342" s="78"/>
      <c r="DU342" s="78"/>
      <c r="DV342" s="78"/>
      <c r="DW342" s="78"/>
      <c r="DX342" s="78"/>
      <c r="DY342" s="78"/>
      <c r="DZ342" s="78"/>
      <c r="EA342" s="78"/>
      <c r="EB342" s="78"/>
      <c r="EC342" s="78"/>
      <c r="ED342" s="78"/>
      <c r="EE342" s="78"/>
      <c r="EF342" s="78"/>
      <c r="EG342" s="78"/>
      <c r="EH342" s="78"/>
      <c r="EI342" s="78"/>
      <c r="EJ342" s="78"/>
      <c r="EK342" s="78"/>
      <c r="EL342" s="78"/>
    </row>
    <row r="343" spans="1:142" x14ac:dyDescent="0.2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  <c r="Y343" s="78"/>
      <c r="Z343" s="78"/>
      <c r="AA343" s="78"/>
      <c r="AB343" s="78"/>
      <c r="AC343" s="78"/>
      <c r="AD343" s="78"/>
      <c r="AE343" s="78"/>
      <c r="AF343" s="78"/>
      <c r="AG343" s="78"/>
      <c r="AH343" s="78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  <c r="CU343" s="78"/>
      <c r="CV343" s="78"/>
      <c r="CW343" s="78"/>
      <c r="CX343" s="78"/>
      <c r="CY343" s="78"/>
      <c r="CZ343" s="78"/>
      <c r="DA343" s="78"/>
      <c r="DB343" s="78"/>
      <c r="DC343" s="78"/>
      <c r="DD343" s="78"/>
      <c r="DE343" s="78"/>
      <c r="DF343" s="78"/>
      <c r="DG343" s="78"/>
      <c r="DH343" s="78"/>
      <c r="DI343" s="78"/>
      <c r="DJ343" s="78"/>
      <c r="DK343" s="78"/>
      <c r="DL343" s="78"/>
      <c r="DM343" s="78"/>
      <c r="DN343" s="78"/>
      <c r="DO343" s="78"/>
      <c r="DP343" s="78"/>
      <c r="DQ343" s="78"/>
      <c r="DR343" s="78"/>
      <c r="DS343" s="78"/>
      <c r="DT343" s="78"/>
      <c r="DU343" s="78"/>
      <c r="DV343" s="78"/>
      <c r="DW343" s="78"/>
      <c r="DX343" s="78"/>
      <c r="DY343" s="78"/>
      <c r="DZ343" s="78"/>
      <c r="EA343" s="78"/>
      <c r="EB343" s="78"/>
      <c r="EC343" s="78"/>
      <c r="ED343" s="78"/>
      <c r="EE343" s="78"/>
      <c r="EF343" s="78"/>
      <c r="EG343" s="78"/>
      <c r="EH343" s="78"/>
      <c r="EI343" s="78"/>
      <c r="EJ343" s="78"/>
      <c r="EK343" s="78"/>
      <c r="EL343" s="78"/>
    </row>
    <row r="344" spans="1:142" x14ac:dyDescent="0.2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  <c r="Y344" s="78"/>
      <c r="Z344" s="78"/>
      <c r="AA344" s="78"/>
      <c r="AB344" s="78"/>
      <c r="AC344" s="78"/>
      <c r="AD344" s="78"/>
      <c r="AE344" s="78"/>
      <c r="AF344" s="78"/>
      <c r="AG344" s="78"/>
      <c r="AH344" s="78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  <c r="CU344" s="78"/>
      <c r="CV344" s="78"/>
      <c r="CW344" s="78"/>
      <c r="CX344" s="78"/>
      <c r="CY344" s="78"/>
      <c r="CZ344" s="78"/>
      <c r="DA344" s="78"/>
      <c r="DB344" s="78"/>
      <c r="DC344" s="78"/>
      <c r="DD344" s="78"/>
      <c r="DE344" s="78"/>
      <c r="DF344" s="78"/>
      <c r="DG344" s="78"/>
      <c r="DH344" s="78"/>
      <c r="DI344" s="78"/>
      <c r="DJ344" s="78"/>
      <c r="DK344" s="78"/>
      <c r="DL344" s="78"/>
      <c r="DM344" s="78"/>
      <c r="DN344" s="78"/>
      <c r="DO344" s="78"/>
      <c r="DP344" s="78"/>
      <c r="DQ344" s="78"/>
      <c r="DR344" s="78"/>
      <c r="DS344" s="78"/>
      <c r="DT344" s="78"/>
      <c r="DU344" s="78"/>
      <c r="DV344" s="78"/>
      <c r="DW344" s="78"/>
      <c r="DX344" s="78"/>
      <c r="DY344" s="78"/>
      <c r="DZ344" s="78"/>
      <c r="EA344" s="78"/>
      <c r="EB344" s="78"/>
      <c r="EC344" s="78"/>
      <c r="ED344" s="78"/>
      <c r="EE344" s="78"/>
      <c r="EF344" s="78"/>
      <c r="EG344" s="78"/>
      <c r="EH344" s="78"/>
      <c r="EI344" s="78"/>
      <c r="EJ344" s="78"/>
      <c r="EK344" s="78"/>
      <c r="EL344" s="78"/>
    </row>
    <row r="345" spans="1:142" x14ac:dyDescent="0.2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  <c r="Y345" s="78"/>
      <c r="Z345" s="78"/>
      <c r="AA345" s="78"/>
      <c r="AB345" s="78"/>
      <c r="AC345" s="78"/>
      <c r="AD345" s="78"/>
      <c r="AE345" s="78"/>
      <c r="AF345" s="78"/>
      <c r="AG345" s="78"/>
      <c r="AH345" s="78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  <c r="CU345" s="78"/>
      <c r="CV345" s="78"/>
      <c r="CW345" s="78"/>
      <c r="CX345" s="78"/>
      <c r="CY345" s="78"/>
      <c r="CZ345" s="78"/>
      <c r="DA345" s="78"/>
      <c r="DB345" s="78"/>
      <c r="DC345" s="78"/>
      <c r="DD345" s="78"/>
      <c r="DE345" s="78"/>
      <c r="DF345" s="78"/>
      <c r="DG345" s="78"/>
      <c r="DH345" s="78"/>
      <c r="DI345" s="78"/>
      <c r="DJ345" s="78"/>
      <c r="DK345" s="78"/>
      <c r="DL345" s="78"/>
      <c r="DM345" s="78"/>
      <c r="DN345" s="78"/>
      <c r="DO345" s="78"/>
      <c r="DP345" s="78"/>
      <c r="DQ345" s="78"/>
      <c r="DR345" s="78"/>
      <c r="DS345" s="78"/>
      <c r="DT345" s="78"/>
      <c r="DU345" s="78"/>
      <c r="DV345" s="78"/>
      <c r="DW345" s="78"/>
      <c r="DX345" s="78"/>
      <c r="DY345" s="78"/>
      <c r="DZ345" s="78"/>
      <c r="EA345" s="78"/>
      <c r="EB345" s="78"/>
      <c r="EC345" s="78"/>
      <c r="ED345" s="78"/>
      <c r="EE345" s="78"/>
      <c r="EF345" s="78"/>
      <c r="EG345" s="78"/>
      <c r="EH345" s="78"/>
      <c r="EI345" s="78"/>
      <c r="EJ345" s="78"/>
      <c r="EK345" s="78"/>
      <c r="EL345" s="78"/>
    </row>
    <row r="346" spans="1:142" x14ac:dyDescent="0.2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  <c r="Y346" s="78"/>
      <c r="Z346" s="78"/>
      <c r="AA346" s="78"/>
      <c r="AB346" s="78"/>
      <c r="AC346" s="78"/>
      <c r="AD346" s="78"/>
      <c r="AE346" s="78"/>
      <c r="AF346" s="78"/>
      <c r="AG346" s="78"/>
      <c r="AH346" s="78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  <c r="CU346" s="78"/>
      <c r="CV346" s="78"/>
      <c r="CW346" s="78"/>
      <c r="CX346" s="78"/>
      <c r="CY346" s="78"/>
      <c r="CZ346" s="78"/>
      <c r="DA346" s="78"/>
      <c r="DB346" s="78"/>
      <c r="DC346" s="78"/>
      <c r="DD346" s="78"/>
      <c r="DE346" s="78"/>
      <c r="DF346" s="78"/>
      <c r="DG346" s="78"/>
      <c r="DH346" s="78"/>
      <c r="DI346" s="78"/>
      <c r="DJ346" s="78"/>
      <c r="DK346" s="78"/>
      <c r="DL346" s="78"/>
      <c r="DM346" s="78"/>
      <c r="DN346" s="78"/>
      <c r="DO346" s="78"/>
      <c r="DP346" s="78"/>
      <c r="DQ346" s="78"/>
      <c r="DR346" s="78"/>
      <c r="DS346" s="78"/>
      <c r="DT346" s="78"/>
      <c r="DU346" s="78"/>
      <c r="DV346" s="78"/>
      <c r="DW346" s="78"/>
      <c r="DX346" s="78"/>
      <c r="DY346" s="78"/>
      <c r="DZ346" s="78"/>
      <c r="EA346" s="78"/>
      <c r="EB346" s="78"/>
      <c r="EC346" s="78"/>
      <c r="ED346" s="78"/>
      <c r="EE346" s="78"/>
      <c r="EF346" s="78"/>
      <c r="EG346" s="78"/>
      <c r="EH346" s="78"/>
      <c r="EI346" s="78"/>
      <c r="EJ346" s="78"/>
      <c r="EK346" s="78"/>
      <c r="EL346" s="78"/>
    </row>
    <row r="347" spans="1:142" x14ac:dyDescent="0.2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  <c r="Y347" s="78"/>
      <c r="Z347" s="78"/>
      <c r="AA347" s="78"/>
      <c r="AB347" s="78"/>
      <c r="AC347" s="78"/>
      <c r="AD347" s="78"/>
      <c r="AE347" s="78"/>
      <c r="AF347" s="78"/>
      <c r="AG347" s="78"/>
      <c r="AH347" s="78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  <c r="CU347" s="78"/>
      <c r="CV347" s="78"/>
      <c r="CW347" s="78"/>
      <c r="CX347" s="78"/>
      <c r="CY347" s="78"/>
      <c r="CZ347" s="78"/>
      <c r="DA347" s="78"/>
      <c r="DB347" s="78"/>
      <c r="DC347" s="78"/>
      <c r="DD347" s="78"/>
      <c r="DE347" s="78"/>
      <c r="DF347" s="78"/>
      <c r="DG347" s="78"/>
      <c r="DH347" s="78"/>
      <c r="DI347" s="78"/>
      <c r="DJ347" s="78"/>
      <c r="DK347" s="78"/>
      <c r="DL347" s="78"/>
      <c r="DM347" s="78"/>
      <c r="DN347" s="78"/>
      <c r="DO347" s="78"/>
      <c r="DP347" s="78"/>
      <c r="DQ347" s="78"/>
      <c r="DR347" s="78"/>
      <c r="DS347" s="78"/>
      <c r="DT347" s="78"/>
      <c r="DU347" s="78"/>
      <c r="DV347" s="78"/>
      <c r="DW347" s="78"/>
      <c r="DX347" s="78"/>
      <c r="DY347" s="78"/>
      <c r="DZ347" s="78"/>
      <c r="EA347" s="78"/>
      <c r="EB347" s="78"/>
      <c r="EC347" s="78"/>
      <c r="ED347" s="78"/>
      <c r="EE347" s="78"/>
      <c r="EF347" s="78"/>
      <c r="EG347" s="78"/>
      <c r="EH347" s="78"/>
      <c r="EI347" s="78"/>
      <c r="EJ347" s="78"/>
      <c r="EK347" s="78"/>
      <c r="EL347" s="78"/>
    </row>
    <row r="348" spans="1:142" x14ac:dyDescent="0.2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  <c r="Y348" s="78"/>
      <c r="Z348" s="78"/>
      <c r="AA348" s="78"/>
      <c r="AB348" s="78"/>
      <c r="AC348" s="78"/>
      <c r="AD348" s="78"/>
      <c r="AE348" s="78"/>
      <c r="AF348" s="78"/>
      <c r="AG348" s="78"/>
      <c r="AH348" s="78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  <c r="CU348" s="78"/>
      <c r="CV348" s="78"/>
      <c r="CW348" s="78"/>
      <c r="CX348" s="78"/>
      <c r="CY348" s="78"/>
      <c r="CZ348" s="78"/>
      <c r="DA348" s="78"/>
      <c r="DB348" s="78"/>
      <c r="DC348" s="78"/>
      <c r="DD348" s="78"/>
      <c r="DE348" s="78"/>
      <c r="DF348" s="78"/>
      <c r="DG348" s="78"/>
      <c r="DH348" s="78"/>
      <c r="DI348" s="78"/>
      <c r="DJ348" s="78"/>
      <c r="DK348" s="78"/>
      <c r="DL348" s="78"/>
      <c r="DM348" s="78"/>
      <c r="DN348" s="78"/>
      <c r="DO348" s="78"/>
      <c r="DP348" s="78"/>
      <c r="DQ348" s="78"/>
      <c r="DR348" s="78"/>
      <c r="DS348" s="78"/>
      <c r="DT348" s="78"/>
      <c r="DU348" s="78"/>
      <c r="DV348" s="78"/>
      <c r="DW348" s="78"/>
      <c r="DX348" s="78"/>
      <c r="DY348" s="78"/>
      <c r="DZ348" s="78"/>
      <c r="EA348" s="78"/>
      <c r="EB348" s="78"/>
      <c r="EC348" s="78"/>
      <c r="ED348" s="78"/>
      <c r="EE348" s="78"/>
      <c r="EF348" s="78"/>
      <c r="EG348" s="78"/>
      <c r="EH348" s="78"/>
      <c r="EI348" s="78"/>
      <c r="EJ348" s="78"/>
      <c r="EK348" s="78"/>
      <c r="EL348" s="78"/>
    </row>
    <row r="349" spans="1:142" x14ac:dyDescent="0.2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  <c r="Y349" s="78"/>
      <c r="Z349" s="78"/>
      <c r="AA349" s="78"/>
      <c r="AB349" s="78"/>
      <c r="AC349" s="78"/>
      <c r="AD349" s="78"/>
      <c r="AE349" s="78"/>
      <c r="AF349" s="78"/>
      <c r="AG349" s="78"/>
      <c r="AH349" s="78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  <c r="CU349" s="78"/>
      <c r="CV349" s="78"/>
      <c r="CW349" s="78"/>
      <c r="CX349" s="78"/>
      <c r="CY349" s="78"/>
      <c r="CZ349" s="78"/>
      <c r="DA349" s="78"/>
      <c r="DB349" s="78"/>
      <c r="DC349" s="78"/>
      <c r="DD349" s="78"/>
      <c r="DE349" s="78"/>
      <c r="DF349" s="78"/>
      <c r="DG349" s="78"/>
      <c r="DH349" s="78"/>
      <c r="DI349" s="78"/>
      <c r="DJ349" s="78"/>
      <c r="DK349" s="78"/>
      <c r="DL349" s="78"/>
      <c r="DM349" s="78"/>
      <c r="DN349" s="78"/>
      <c r="DO349" s="78"/>
      <c r="DP349" s="78"/>
      <c r="DQ349" s="78"/>
      <c r="DR349" s="78"/>
      <c r="DS349" s="78"/>
      <c r="DT349" s="78"/>
      <c r="DU349" s="78"/>
      <c r="DV349" s="78"/>
      <c r="DW349" s="78"/>
      <c r="DX349" s="78"/>
      <c r="DY349" s="78"/>
      <c r="DZ349" s="78"/>
      <c r="EA349" s="78"/>
      <c r="EB349" s="78"/>
      <c r="EC349" s="78"/>
      <c r="ED349" s="78"/>
      <c r="EE349" s="78"/>
      <c r="EF349" s="78"/>
      <c r="EG349" s="78"/>
      <c r="EH349" s="78"/>
      <c r="EI349" s="78"/>
      <c r="EJ349" s="78"/>
      <c r="EK349" s="78"/>
      <c r="EL349" s="78"/>
    </row>
    <row r="350" spans="1:142" x14ac:dyDescent="0.2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  <c r="Y350" s="78"/>
      <c r="Z350" s="78"/>
      <c r="AA350" s="78"/>
      <c r="AB350" s="78"/>
      <c r="AC350" s="78"/>
      <c r="AD350" s="78"/>
      <c r="AE350" s="78"/>
      <c r="AF350" s="78"/>
      <c r="AG350" s="78"/>
      <c r="AH350" s="78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  <c r="CU350" s="78"/>
      <c r="CV350" s="78"/>
      <c r="CW350" s="78"/>
      <c r="CX350" s="78"/>
      <c r="CY350" s="78"/>
      <c r="CZ350" s="78"/>
      <c r="DA350" s="78"/>
      <c r="DB350" s="78"/>
      <c r="DC350" s="78"/>
      <c r="DD350" s="78"/>
      <c r="DE350" s="78"/>
      <c r="DF350" s="78"/>
      <c r="DG350" s="78"/>
      <c r="DH350" s="78"/>
      <c r="DI350" s="78"/>
      <c r="DJ350" s="78"/>
      <c r="DK350" s="78"/>
      <c r="DL350" s="78"/>
      <c r="DM350" s="78"/>
      <c r="DN350" s="78"/>
      <c r="DO350" s="78"/>
      <c r="DP350" s="78"/>
      <c r="DQ350" s="78"/>
      <c r="DR350" s="78"/>
      <c r="DS350" s="78"/>
      <c r="DT350" s="78"/>
      <c r="DU350" s="78"/>
      <c r="DV350" s="78"/>
      <c r="DW350" s="78"/>
      <c r="DX350" s="78"/>
      <c r="DY350" s="78"/>
      <c r="DZ350" s="78"/>
      <c r="EA350" s="78"/>
      <c r="EB350" s="78"/>
      <c r="EC350" s="78"/>
      <c r="ED350" s="78"/>
      <c r="EE350" s="78"/>
      <c r="EF350" s="78"/>
      <c r="EG350" s="78"/>
      <c r="EH350" s="78"/>
      <c r="EI350" s="78"/>
      <c r="EJ350" s="78"/>
      <c r="EK350" s="78"/>
      <c r="EL350" s="78"/>
    </row>
    <row r="351" spans="1:142" x14ac:dyDescent="0.2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  <c r="Y351" s="78"/>
      <c r="Z351" s="78"/>
      <c r="AA351" s="78"/>
      <c r="AB351" s="78"/>
      <c r="AC351" s="78"/>
      <c r="AD351" s="78"/>
      <c r="AE351" s="78"/>
      <c r="AF351" s="78"/>
      <c r="AG351" s="78"/>
      <c r="AH351" s="78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  <c r="CU351" s="78"/>
      <c r="CV351" s="78"/>
      <c r="CW351" s="78"/>
      <c r="CX351" s="78"/>
      <c r="CY351" s="78"/>
      <c r="CZ351" s="78"/>
      <c r="DA351" s="78"/>
      <c r="DB351" s="78"/>
      <c r="DC351" s="78"/>
      <c r="DD351" s="78"/>
      <c r="DE351" s="78"/>
      <c r="DF351" s="78"/>
      <c r="DG351" s="78"/>
      <c r="DH351" s="78"/>
      <c r="DI351" s="78"/>
      <c r="DJ351" s="78"/>
      <c r="DK351" s="78"/>
      <c r="DL351" s="78"/>
      <c r="DM351" s="78"/>
      <c r="DN351" s="78"/>
      <c r="DO351" s="78"/>
      <c r="DP351" s="78"/>
      <c r="DQ351" s="78"/>
      <c r="DR351" s="78"/>
      <c r="DS351" s="78"/>
      <c r="DT351" s="78"/>
      <c r="DU351" s="78"/>
      <c r="DV351" s="78"/>
      <c r="DW351" s="78"/>
      <c r="DX351" s="78"/>
      <c r="DY351" s="78"/>
      <c r="DZ351" s="78"/>
      <c r="EA351" s="78"/>
      <c r="EB351" s="78"/>
      <c r="EC351" s="78"/>
      <c r="ED351" s="78"/>
      <c r="EE351" s="78"/>
      <c r="EF351" s="78"/>
      <c r="EG351" s="78"/>
      <c r="EH351" s="78"/>
      <c r="EI351" s="78"/>
      <c r="EJ351" s="78"/>
      <c r="EK351" s="78"/>
      <c r="EL351" s="78"/>
    </row>
    <row r="352" spans="1:142" x14ac:dyDescent="0.2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  <c r="Y352" s="78"/>
      <c r="Z352" s="78"/>
      <c r="AA352" s="78"/>
      <c r="AB352" s="78"/>
      <c r="AC352" s="78"/>
      <c r="AD352" s="78"/>
      <c r="AE352" s="78"/>
      <c r="AF352" s="78"/>
      <c r="AG352" s="78"/>
      <c r="AH352" s="78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  <c r="CU352" s="78"/>
      <c r="CV352" s="78"/>
      <c r="CW352" s="78"/>
      <c r="CX352" s="78"/>
      <c r="CY352" s="78"/>
      <c r="CZ352" s="78"/>
      <c r="DA352" s="78"/>
      <c r="DB352" s="78"/>
      <c r="DC352" s="78"/>
      <c r="DD352" s="78"/>
      <c r="DE352" s="78"/>
      <c r="DF352" s="78"/>
      <c r="DG352" s="78"/>
      <c r="DH352" s="78"/>
      <c r="DI352" s="78"/>
      <c r="DJ352" s="78"/>
      <c r="DK352" s="78"/>
      <c r="DL352" s="78"/>
      <c r="DM352" s="78"/>
      <c r="DN352" s="78"/>
      <c r="DO352" s="78"/>
      <c r="DP352" s="78"/>
      <c r="DQ352" s="78"/>
      <c r="DR352" s="78"/>
      <c r="DS352" s="78"/>
      <c r="DT352" s="78"/>
      <c r="DU352" s="78"/>
      <c r="DV352" s="78"/>
      <c r="DW352" s="78"/>
      <c r="DX352" s="78"/>
      <c r="DY352" s="78"/>
      <c r="DZ352" s="78"/>
      <c r="EA352" s="78"/>
      <c r="EB352" s="78"/>
      <c r="EC352" s="78"/>
      <c r="ED352" s="78"/>
      <c r="EE352" s="78"/>
      <c r="EF352" s="78"/>
      <c r="EG352" s="78"/>
      <c r="EH352" s="78"/>
      <c r="EI352" s="78"/>
      <c r="EJ352" s="78"/>
      <c r="EK352" s="78"/>
      <c r="EL352" s="78"/>
    </row>
    <row r="353" spans="1:142" x14ac:dyDescent="0.2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  <c r="Y353" s="78"/>
      <c r="Z353" s="78"/>
      <c r="AA353" s="78"/>
      <c r="AB353" s="78"/>
      <c r="AC353" s="78"/>
      <c r="AD353" s="78"/>
      <c r="AE353" s="78"/>
      <c r="AF353" s="78"/>
      <c r="AG353" s="78"/>
      <c r="AH353" s="78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  <c r="DB353" s="78"/>
      <c r="DC353" s="78"/>
      <c r="DD353" s="78"/>
      <c r="DE353" s="78"/>
      <c r="DF353" s="78"/>
      <c r="DG353" s="78"/>
      <c r="DH353" s="78"/>
      <c r="DI353" s="78"/>
      <c r="DJ353" s="78"/>
      <c r="DK353" s="78"/>
      <c r="DL353" s="78"/>
      <c r="DM353" s="78"/>
      <c r="DN353" s="78"/>
      <c r="DO353" s="78"/>
      <c r="DP353" s="78"/>
      <c r="DQ353" s="78"/>
      <c r="DR353" s="78"/>
      <c r="DS353" s="78"/>
      <c r="DT353" s="78"/>
      <c r="DU353" s="78"/>
      <c r="DV353" s="78"/>
      <c r="DW353" s="78"/>
      <c r="DX353" s="78"/>
      <c r="DY353" s="78"/>
      <c r="DZ353" s="78"/>
      <c r="EA353" s="78"/>
      <c r="EB353" s="78"/>
      <c r="EC353" s="78"/>
      <c r="ED353" s="78"/>
      <c r="EE353" s="78"/>
      <c r="EF353" s="78"/>
      <c r="EG353" s="78"/>
      <c r="EH353" s="78"/>
      <c r="EI353" s="78"/>
      <c r="EJ353" s="78"/>
      <c r="EK353" s="78"/>
      <c r="EL353" s="78"/>
    </row>
    <row r="354" spans="1:142" x14ac:dyDescent="0.2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  <c r="Y354" s="78"/>
      <c r="Z354" s="78"/>
      <c r="AA354" s="78"/>
      <c r="AB354" s="78"/>
      <c r="AC354" s="78"/>
      <c r="AD354" s="78"/>
      <c r="AE354" s="78"/>
      <c r="AF354" s="78"/>
      <c r="AG354" s="78"/>
      <c r="AH354" s="78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  <c r="CU354" s="78"/>
      <c r="CV354" s="78"/>
      <c r="CW354" s="78"/>
      <c r="CX354" s="78"/>
      <c r="CY354" s="78"/>
      <c r="CZ354" s="78"/>
      <c r="DA354" s="78"/>
      <c r="DB354" s="78"/>
      <c r="DC354" s="78"/>
      <c r="DD354" s="78"/>
      <c r="DE354" s="78"/>
      <c r="DF354" s="78"/>
      <c r="DG354" s="78"/>
      <c r="DH354" s="78"/>
      <c r="DI354" s="78"/>
      <c r="DJ354" s="78"/>
      <c r="DK354" s="78"/>
      <c r="DL354" s="78"/>
      <c r="DM354" s="78"/>
      <c r="DN354" s="78"/>
      <c r="DO354" s="78"/>
      <c r="DP354" s="78"/>
      <c r="DQ354" s="78"/>
      <c r="DR354" s="78"/>
      <c r="DS354" s="78"/>
      <c r="DT354" s="78"/>
      <c r="DU354" s="78"/>
      <c r="DV354" s="78"/>
      <c r="DW354" s="78"/>
      <c r="DX354" s="78"/>
      <c r="DY354" s="78"/>
      <c r="DZ354" s="78"/>
      <c r="EA354" s="78"/>
      <c r="EB354" s="78"/>
      <c r="EC354" s="78"/>
      <c r="ED354" s="78"/>
      <c r="EE354" s="78"/>
      <c r="EF354" s="78"/>
      <c r="EG354" s="78"/>
      <c r="EH354" s="78"/>
      <c r="EI354" s="78"/>
      <c r="EJ354" s="78"/>
      <c r="EK354" s="78"/>
      <c r="EL354" s="78"/>
    </row>
    <row r="355" spans="1:142" x14ac:dyDescent="0.2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  <c r="Y355" s="78"/>
      <c r="Z355" s="78"/>
      <c r="AA355" s="78"/>
      <c r="AB355" s="78"/>
      <c r="AC355" s="78"/>
      <c r="AD355" s="78"/>
      <c r="AE355" s="78"/>
      <c r="AF355" s="78"/>
      <c r="AG355" s="78"/>
      <c r="AH355" s="78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8"/>
      <c r="AU355" s="78"/>
      <c r="AV355" s="78"/>
      <c r="AW355" s="78"/>
      <c r="AX355" s="78"/>
      <c r="AY355" s="78"/>
      <c r="AZ355" s="78"/>
      <c r="BA355" s="78"/>
      <c r="BB355" s="78"/>
      <c r="BC355" s="78"/>
      <c r="BD355" s="78"/>
      <c r="BE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  <c r="CU355" s="78"/>
      <c r="CV355" s="78"/>
      <c r="CW355" s="78"/>
      <c r="CX355" s="78"/>
      <c r="CY355" s="78"/>
      <c r="CZ355" s="78"/>
      <c r="DA355" s="78"/>
      <c r="DB355" s="78"/>
      <c r="DC355" s="78"/>
      <c r="DD355" s="78"/>
      <c r="DE355" s="78"/>
      <c r="DF355" s="78"/>
      <c r="DG355" s="78"/>
      <c r="DH355" s="78"/>
      <c r="DI355" s="78"/>
      <c r="DJ355" s="78"/>
      <c r="DK355" s="78"/>
      <c r="DL355" s="78"/>
      <c r="DM355" s="78"/>
      <c r="DN355" s="78"/>
      <c r="DO355" s="78"/>
      <c r="DP355" s="78"/>
      <c r="DQ355" s="78"/>
      <c r="DR355" s="78"/>
      <c r="DS355" s="78"/>
      <c r="DT355" s="78"/>
      <c r="DU355" s="78"/>
      <c r="DV355" s="78"/>
      <c r="DW355" s="78"/>
      <c r="DX355" s="78"/>
      <c r="DY355" s="78"/>
      <c r="DZ355" s="78"/>
      <c r="EA355" s="78"/>
      <c r="EB355" s="78"/>
      <c r="EC355" s="78"/>
      <c r="ED355" s="78"/>
      <c r="EE355" s="78"/>
      <c r="EF355" s="78"/>
      <c r="EG355" s="78"/>
      <c r="EH355" s="78"/>
      <c r="EI355" s="78"/>
      <c r="EJ355" s="78"/>
      <c r="EK355" s="78"/>
      <c r="EL355" s="78"/>
    </row>
    <row r="356" spans="1:142" x14ac:dyDescent="0.2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  <c r="Y356" s="78"/>
      <c r="Z356" s="78"/>
      <c r="AA356" s="78"/>
      <c r="AB356" s="78"/>
      <c r="AC356" s="78"/>
      <c r="AD356" s="78"/>
      <c r="AE356" s="78"/>
      <c r="AF356" s="78"/>
      <c r="AG356" s="78"/>
      <c r="AH356" s="78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  <c r="CU356" s="78"/>
      <c r="CV356" s="78"/>
      <c r="CW356" s="78"/>
      <c r="CX356" s="78"/>
      <c r="CY356" s="78"/>
      <c r="CZ356" s="78"/>
      <c r="DA356" s="78"/>
      <c r="DB356" s="78"/>
      <c r="DC356" s="78"/>
      <c r="DD356" s="78"/>
      <c r="DE356" s="78"/>
      <c r="DF356" s="78"/>
      <c r="DG356" s="78"/>
      <c r="DH356" s="78"/>
      <c r="DI356" s="78"/>
      <c r="DJ356" s="78"/>
      <c r="DK356" s="78"/>
      <c r="DL356" s="78"/>
      <c r="DM356" s="78"/>
      <c r="DN356" s="78"/>
      <c r="DO356" s="78"/>
      <c r="DP356" s="78"/>
      <c r="DQ356" s="78"/>
      <c r="DR356" s="78"/>
      <c r="DS356" s="78"/>
      <c r="DT356" s="78"/>
      <c r="DU356" s="78"/>
      <c r="DV356" s="78"/>
      <c r="DW356" s="78"/>
      <c r="DX356" s="78"/>
      <c r="DY356" s="78"/>
      <c r="DZ356" s="78"/>
      <c r="EA356" s="78"/>
      <c r="EB356" s="78"/>
      <c r="EC356" s="78"/>
      <c r="ED356" s="78"/>
      <c r="EE356" s="78"/>
      <c r="EF356" s="78"/>
      <c r="EG356" s="78"/>
      <c r="EH356" s="78"/>
      <c r="EI356" s="78"/>
      <c r="EJ356" s="78"/>
      <c r="EK356" s="78"/>
      <c r="EL356" s="78"/>
    </row>
    <row r="357" spans="1:142" x14ac:dyDescent="0.2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  <c r="Y357" s="78"/>
      <c r="Z357" s="78"/>
      <c r="AA357" s="78"/>
      <c r="AB357" s="78"/>
      <c r="AC357" s="78"/>
      <c r="AD357" s="78"/>
      <c r="AE357" s="78"/>
      <c r="AF357" s="78"/>
      <c r="AG357" s="78"/>
      <c r="AH357" s="78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  <c r="CU357" s="78"/>
      <c r="CV357" s="78"/>
      <c r="CW357" s="78"/>
      <c r="CX357" s="78"/>
      <c r="CY357" s="78"/>
      <c r="CZ357" s="78"/>
      <c r="DA357" s="78"/>
      <c r="DB357" s="78"/>
      <c r="DC357" s="78"/>
      <c r="DD357" s="78"/>
      <c r="DE357" s="78"/>
      <c r="DF357" s="78"/>
      <c r="DG357" s="78"/>
      <c r="DH357" s="78"/>
      <c r="DI357" s="78"/>
      <c r="DJ357" s="78"/>
      <c r="DK357" s="78"/>
      <c r="DL357" s="78"/>
      <c r="DM357" s="78"/>
      <c r="DN357" s="78"/>
      <c r="DO357" s="78"/>
      <c r="DP357" s="78"/>
      <c r="DQ357" s="78"/>
      <c r="DR357" s="78"/>
      <c r="DS357" s="78"/>
      <c r="DT357" s="78"/>
      <c r="DU357" s="78"/>
      <c r="DV357" s="78"/>
      <c r="DW357" s="78"/>
      <c r="DX357" s="78"/>
      <c r="DY357" s="78"/>
      <c r="DZ357" s="78"/>
      <c r="EA357" s="78"/>
      <c r="EB357" s="78"/>
      <c r="EC357" s="78"/>
      <c r="ED357" s="78"/>
      <c r="EE357" s="78"/>
      <c r="EF357" s="78"/>
      <c r="EG357" s="78"/>
      <c r="EH357" s="78"/>
      <c r="EI357" s="78"/>
      <c r="EJ357" s="78"/>
      <c r="EK357" s="78"/>
      <c r="EL357" s="78"/>
    </row>
    <row r="358" spans="1:142" x14ac:dyDescent="0.2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  <c r="Y358" s="78"/>
      <c r="Z358" s="78"/>
      <c r="AA358" s="78"/>
      <c r="AB358" s="78"/>
      <c r="AC358" s="78"/>
      <c r="AD358" s="78"/>
      <c r="AE358" s="78"/>
      <c r="AF358" s="78"/>
      <c r="AG358" s="78"/>
      <c r="AH358" s="78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  <c r="CU358" s="78"/>
      <c r="CV358" s="78"/>
      <c r="CW358" s="78"/>
      <c r="CX358" s="78"/>
      <c r="CY358" s="78"/>
      <c r="CZ358" s="78"/>
      <c r="DA358" s="78"/>
      <c r="DB358" s="78"/>
      <c r="DC358" s="78"/>
      <c r="DD358" s="78"/>
      <c r="DE358" s="78"/>
      <c r="DF358" s="78"/>
      <c r="DG358" s="78"/>
      <c r="DH358" s="78"/>
      <c r="DI358" s="78"/>
      <c r="DJ358" s="78"/>
      <c r="DK358" s="78"/>
      <c r="DL358" s="78"/>
      <c r="DM358" s="78"/>
      <c r="DN358" s="78"/>
      <c r="DO358" s="78"/>
      <c r="DP358" s="78"/>
      <c r="DQ358" s="78"/>
      <c r="DR358" s="78"/>
      <c r="DS358" s="78"/>
      <c r="DT358" s="78"/>
      <c r="DU358" s="78"/>
      <c r="DV358" s="78"/>
      <c r="DW358" s="78"/>
      <c r="DX358" s="78"/>
      <c r="DY358" s="78"/>
      <c r="DZ358" s="78"/>
      <c r="EA358" s="78"/>
      <c r="EB358" s="78"/>
      <c r="EC358" s="78"/>
      <c r="ED358" s="78"/>
      <c r="EE358" s="78"/>
      <c r="EF358" s="78"/>
      <c r="EG358" s="78"/>
      <c r="EH358" s="78"/>
      <c r="EI358" s="78"/>
      <c r="EJ358" s="78"/>
      <c r="EK358" s="78"/>
      <c r="EL358" s="78"/>
    </row>
    <row r="359" spans="1:142" x14ac:dyDescent="0.2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  <c r="Y359" s="78"/>
      <c r="Z359" s="78"/>
      <c r="AA359" s="78"/>
      <c r="AB359" s="78"/>
      <c r="AC359" s="78"/>
      <c r="AD359" s="78"/>
      <c r="AE359" s="78"/>
      <c r="AF359" s="78"/>
      <c r="AG359" s="78"/>
      <c r="AH359" s="78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8"/>
      <c r="AU359" s="78"/>
      <c r="AV359" s="78"/>
      <c r="AW359" s="78"/>
      <c r="AX359" s="78"/>
      <c r="AY359" s="78"/>
      <c r="AZ359" s="78"/>
      <c r="BA359" s="78"/>
      <c r="BB359" s="78"/>
      <c r="BC359" s="78"/>
      <c r="BD359" s="78"/>
      <c r="BE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  <c r="CU359" s="78"/>
      <c r="CV359" s="78"/>
      <c r="CW359" s="78"/>
      <c r="CX359" s="78"/>
      <c r="CY359" s="78"/>
      <c r="CZ359" s="78"/>
      <c r="DA359" s="78"/>
      <c r="DB359" s="78"/>
      <c r="DC359" s="78"/>
      <c r="DD359" s="78"/>
      <c r="DE359" s="78"/>
      <c r="DF359" s="78"/>
      <c r="DG359" s="78"/>
      <c r="DH359" s="78"/>
      <c r="DI359" s="78"/>
      <c r="DJ359" s="78"/>
      <c r="DK359" s="78"/>
      <c r="DL359" s="78"/>
      <c r="DM359" s="78"/>
      <c r="DN359" s="78"/>
      <c r="DO359" s="78"/>
      <c r="DP359" s="78"/>
      <c r="DQ359" s="78"/>
      <c r="DR359" s="78"/>
      <c r="DS359" s="78"/>
      <c r="DT359" s="78"/>
      <c r="DU359" s="78"/>
      <c r="DV359" s="78"/>
      <c r="DW359" s="78"/>
      <c r="DX359" s="78"/>
      <c r="DY359" s="78"/>
      <c r="DZ359" s="78"/>
      <c r="EA359" s="78"/>
      <c r="EB359" s="78"/>
      <c r="EC359" s="78"/>
      <c r="ED359" s="78"/>
      <c r="EE359" s="78"/>
      <c r="EF359" s="78"/>
      <c r="EG359" s="78"/>
      <c r="EH359" s="78"/>
      <c r="EI359" s="78"/>
      <c r="EJ359" s="78"/>
      <c r="EK359" s="78"/>
      <c r="EL359" s="78"/>
    </row>
    <row r="360" spans="1:142" x14ac:dyDescent="0.2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  <c r="Y360" s="78"/>
      <c r="Z360" s="78"/>
      <c r="AA360" s="78"/>
      <c r="AB360" s="78"/>
      <c r="AC360" s="78"/>
      <c r="AD360" s="78"/>
      <c r="AE360" s="78"/>
      <c r="AF360" s="78"/>
      <c r="AG360" s="78"/>
      <c r="AH360" s="78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  <c r="CU360" s="78"/>
      <c r="CV360" s="78"/>
      <c r="CW360" s="78"/>
      <c r="CX360" s="78"/>
      <c r="CY360" s="78"/>
      <c r="CZ360" s="78"/>
      <c r="DA360" s="78"/>
      <c r="DB360" s="78"/>
      <c r="DC360" s="78"/>
      <c r="DD360" s="78"/>
      <c r="DE360" s="78"/>
      <c r="DF360" s="78"/>
      <c r="DG360" s="78"/>
      <c r="DH360" s="78"/>
      <c r="DI360" s="78"/>
      <c r="DJ360" s="78"/>
      <c r="DK360" s="78"/>
      <c r="DL360" s="78"/>
      <c r="DM360" s="78"/>
      <c r="DN360" s="78"/>
      <c r="DO360" s="78"/>
      <c r="DP360" s="78"/>
      <c r="DQ360" s="78"/>
      <c r="DR360" s="78"/>
      <c r="DS360" s="78"/>
      <c r="DT360" s="78"/>
      <c r="DU360" s="78"/>
      <c r="DV360" s="78"/>
      <c r="DW360" s="78"/>
      <c r="DX360" s="78"/>
      <c r="DY360" s="78"/>
      <c r="DZ360" s="78"/>
      <c r="EA360" s="78"/>
      <c r="EB360" s="78"/>
      <c r="EC360" s="78"/>
      <c r="ED360" s="78"/>
      <c r="EE360" s="78"/>
      <c r="EF360" s="78"/>
      <c r="EG360" s="78"/>
      <c r="EH360" s="78"/>
      <c r="EI360" s="78"/>
      <c r="EJ360" s="78"/>
      <c r="EK360" s="78"/>
      <c r="EL360" s="78"/>
    </row>
    <row r="361" spans="1:142" x14ac:dyDescent="0.2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  <c r="Y361" s="78"/>
      <c r="Z361" s="78"/>
      <c r="AA361" s="78"/>
      <c r="AB361" s="78"/>
      <c r="AC361" s="78"/>
      <c r="AD361" s="78"/>
      <c r="AE361" s="78"/>
      <c r="AF361" s="78"/>
      <c r="AG361" s="78"/>
      <c r="AH361" s="78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  <c r="CU361" s="78"/>
      <c r="CV361" s="78"/>
      <c r="CW361" s="78"/>
      <c r="CX361" s="78"/>
      <c r="CY361" s="78"/>
      <c r="CZ361" s="78"/>
      <c r="DA361" s="78"/>
      <c r="DB361" s="78"/>
      <c r="DC361" s="78"/>
      <c r="DD361" s="78"/>
      <c r="DE361" s="78"/>
      <c r="DF361" s="78"/>
      <c r="DG361" s="78"/>
      <c r="DH361" s="78"/>
      <c r="DI361" s="78"/>
      <c r="DJ361" s="78"/>
      <c r="DK361" s="78"/>
      <c r="DL361" s="78"/>
      <c r="DM361" s="78"/>
      <c r="DN361" s="78"/>
      <c r="DO361" s="78"/>
      <c r="DP361" s="78"/>
      <c r="DQ361" s="78"/>
      <c r="DR361" s="78"/>
      <c r="DS361" s="78"/>
      <c r="DT361" s="78"/>
      <c r="DU361" s="78"/>
      <c r="DV361" s="78"/>
      <c r="DW361" s="78"/>
      <c r="DX361" s="78"/>
      <c r="DY361" s="78"/>
      <c r="DZ361" s="78"/>
      <c r="EA361" s="78"/>
      <c r="EB361" s="78"/>
      <c r="EC361" s="78"/>
      <c r="ED361" s="78"/>
      <c r="EE361" s="78"/>
      <c r="EF361" s="78"/>
      <c r="EG361" s="78"/>
      <c r="EH361" s="78"/>
      <c r="EI361" s="78"/>
      <c r="EJ361" s="78"/>
      <c r="EK361" s="78"/>
      <c r="EL361" s="78"/>
    </row>
    <row r="362" spans="1:142" x14ac:dyDescent="0.2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  <c r="Y362" s="78"/>
      <c r="Z362" s="78"/>
      <c r="AA362" s="78"/>
      <c r="AB362" s="78"/>
      <c r="AC362" s="78"/>
      <c r="AD362" s="78"/>
      <c r="AE362" s="78"/>
      <c r="AF362" s="78"/>
      <c r="AG362" s="78"/>
      <c r="AH362" s="78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  <c r="CU362" s="78"/>
      <c r="CV362" s="78"/>
      <c r="CW362" s="78"/>
      <c r="CX362" s="78"/>
      <c r="CY362" s="78"/>
      <c r="CZ362" s="78"/>
      <c r="DA362" s="78"/>
      <c r="DB362" s="78"/>
      <c r="DC362" s="78"/>
      <c r="DD362" s="78"/>
      <c r="DE362" s="78"/>
      <c r="DF362" s="78"/>
      <c r="DG362" s="78"/>
      <c r="DH362" s="78"/>
      <c r="DI362" s="78"/>
      <c r="DJ362" s="78"/>
      <c r="DK362" s="78"/>
      <c r="DL362" s="78"/>
      <c r="DM362" s="78"/>
      <c r="DN362" s="78"/>
      <c r="DO362" s="78"/>
      <c r="DP362" s="78"/>
      <c r="DQ362" s="78"/>
      <c r="DR362" s="78"/>
      <c r="DS362" s="78"/>
      <c r="DT362" s="78"/>
      <c r="DU362" s="78"/>
      <c r="DV362" s="78"/>
      <c r="DW362" s="78"/>
      <c r="DX362" s="78"/>
      <c r="DY362" s="78"/>
      <c r="DZ362" s="78"/>
      <c r="EA362" s="78"/>
      <c r="EB362" s="78"/>
      <c r="EC362" s="78"/>
      <c r="ED362" s="78"/>
      <c r="EE362" s="78"/>
      <c r="EF362" s="78"/>
      <c r="EG362" s="78"/>
      <c r="EH362" s="78"/>
      <c r="EI362" s="78"/>
      <c r="EJ362" s="78"/>
      <c r="EK362" s="78"/>
      <c r="EL362" s="78"/>
    </row>
    <row r="363" spans="1:142" x14ac:dyDescent="0.2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  <c r="Y363" s="78"/>
      <c r="Z363" s="78"/>
      <c r="AA363" s="78"/>
      <c r="AB363" s="78"/>
      <c r="AC363" s="78"/>
      <c r="AD363" s="78"/>
      <c r="AE363" s="78"/>
      <c r="AF363" s="78"/>
      <c r="AG363" s="78"/>
      <c r="AH363" s="78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  <c r="CU363" s="78"/>
      <c r="CV363" s="78"/>
      <c r="CW363" s="78"/>
      <c r="CX363" s="78"/>
      <c r="CY363" s="78"/>
      <c r="CZ363" s="78"/>
      <c r="DA363" s="78"/>
      <c r="DB363" s="78"/>
      <c r="DC363" s="78"/>
      <c r="DD363" s="78"/>
      <c r="DE363" s="78"/>
      <c r="DF363" s="78"/>
      <c r="DG363" s="78"/>
      <c r="DH363" s="78"/>
      <c r="DI363" s="78"/>
      <c r="DJ363" s="78"/>
      <c r="DK363" s="78"/>
      <c r="DL363" s="78"/>
      <c r="DM363" s="78"/>
      <c r="DN363" s="78"/>
      <c r="DO363" s="78"/>
      <c r="DP363" s="78"/>
      <c r="DQ363" s="78"/>
      <c r="DR363" s="78"/>
      <c r="DS363" s="78"/>
      <c r="DT363" s="78"/>
      <c r="DU363" s="78"/>
      <c r="DV363" s="78"/>
      <c r="DW363" s="78"/>
      <c r="DX363" s="78"/>
      <c r="DY363" s="78"/>
      <c r="DZ363" s="78"/>
      <c r="EA363" s="78"/>
      <c r="EB363" s="78"/>
      <c r="EC363" s="78"/>
      <c r="ED363" s="78"/>
      <c r="EE363" s="78"/>
      <c r="EF363" s="78"/>
      <c r="EG363" s="78"/>
      <c r="EH363" s="78"/>
      <c r="EI363" s="78"/>
      <c r="EJ363" s="78"/>
      <c r="EK363" s="78"/>
      <c r="EL363" s="78"/>
    </row>
    <row r="364" spans="1:142" x14ac:dyDescent="0.2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  <c r="Y364" s="78"/>
      <c r="Z364" s="78"/>
      <c r="AA364" s="78"/>
      <c r="AB364" s="78"/>
      <c r="AC364" s="78"/>
      <c r="AD364" s="78"/>
      <c r="AE364" s="78"/>
      <c r="AF364" s="78"/>
      <c r="AG364" s="78"/>
      <c r="AH364" s="78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  <c r="DB364" s="78"/>
      <c r="DC364" s="78"/>
      <c r="DD364" s="78"/>
      <c r="DE364" s="78"/>
      <c r="DF364" s="78"/>
      <c r="DG364" s="78"/>
      <c r="DH364" s="78"/>
      <c r="DI364" s="78"/>
      <c r="DJ364" s="78"/>
      <c r="DK364" s="78"/>
      <c r="DL364" s="78"/>
      <c r="DM364" s="78"/>
      <c r="DN364" s="78"/>
      <c r="DO364" s="78"/>
      <c r="DP364" s="78"/>
      <c r="DQ364" s="78"/>
      <c r="DR364" s="78"/>
      <c r="DS364" s="78"/>
      <c r="DT364" s="78"/>
      <c r="DU364" s="78"/>
      <c r="DV364" s="78"/>
      <c r="DW364" s="78"/>
      <c r="DX364" s="78"/>
      <c r="DY364" s="78"/>
      <c r="DZ364" s="78"/>
      <c r="EA364" s="78"/>
      <c r="EB364" s="78"/>
      <c r="EC364" s="78"/>
      <c r="ED364" s="78"/>
      <c r="EE364" s="78"/>
      <c r="EF364" s="78"/>
      <c r="EG364" s="78"/>
      <c r="EH364" s="78"/>
      <c r="EI364" s="78"/>
      <c r="EJ364" s="78"/>
      <c r="EK364" s="78"/>
      <c r="EL364" s="78"/>
    </row>
    <row r="365" spans="1:142" x14ac:dyDescent="0.2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  <c r="Y365" s="78"/>
      <c r="Z365" s="78"/>
      <c r="AA365" s="78"/>
      <c r="AB365" s="78"/>
      <c r="AC365" s="78"/>
      <c r="AD365" s="78"/>
      <c r="AE365" s="78"/>
      <c r="AF365" s="78"/>
      <c r="AG365" s="78"/>
      <c r="AH365" s="78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  <c r="CU365" s="78"/>
      <c r="CV365" s="78"/>
      <c r="CW365" s="78"/>
      <c r="CX365" s="78"/>
      <c r="CY365" s="78"/>
      <c r="CZ365" s="78"/>
      <c r="DA365" s="78"/>
      <c r="DB365" s="78"/>
      <c r="DC365" s="78"/>
      <c r="DD365" s="78"/>
      <c r="DE365" s="78"/>
      <c r="DF365" s="78"/>
      <c r="DG365" s="78"/>
      <c r="DH365" s="78"/>
      <c r="DI365" s="78"/>
      <c r="DJ365" s="78"/>
      <c r="DK365" s="78"/>
      <c r="DL365" s="78"/>
      <c r="DM365" s="78"/>
      <c r="DN365" s="78"/>
      <c r="DO365" s="78"/>
      <c r="DP365" s="78"/>
      <c r="DQ365" s="78"/>
      <c r="DR365" s="78"/>
      <c r="DS365" s="78"/>
      <c r="DT365" s="78"/>
      <c r="DU365" s="78"/>
      <c r="DV365" s="78"/>
      <c r="DW365" s="78"/>
      <c r="DX365" s="78"/>
      <c r="DY365" s="78"/>
      <c r="DZ365" s="78"/>
      <c r="EA365" s="78"/>
      <c r="EB365" s="78"/>
      <c r="EC365" s="78"/>
      <c r="ED365" s="78"/>
      <c r="EE365" s="78"/>
      <c r="EF365" s="78"/>
      <c r="EG365" s="78"/>
      <c r="EH365" s="78"/>
      <c r="EI365" s="78"/>
      <c r="EJ365" s="78"/>
      <c r="EK365" s="78"/>
      <c r="EL365" s="78"/>
    </row>
    <row r="366" spans="1:142" x14ac:dyDescent="0.2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  <c r="Y366" s="78"/>
      <c r="Z366" s="78"/>
      <c r="AA366" s="78"/>
      <c r="AB366" s="78"/>
      <c r="AC366" s="78"/>
      <c r="AD366" s="78"/>
      <c r="AE366" s="78"/>
      <c r="AF366" s="78"/>
      <c r="AG366" s="78"/>
      <c r="AH366" s="78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  <c r="CU366" s="78"/>
      <c r="CV366" s="78"/>
      <c r="CW366" s="78"/>
      <c r="CX366" s="78"/>
      <c r="CY366" s="78"/>
      <c r="CZ366" s="78"/>
      <c r="DA366" s="78"/>
      <c r="DB366" s="78"/>
      <c r="DC366" s="78"/>
      <c r="DD366" s="78"/>
      <c r="DE366" s="78"/>
      <c r="DF366" s="78"/>
      <c r="DG366" s="78"/>
      <c r="DH366" s="78"/>
      <c r="DI366" s="78"/>
      <c r="DJ366" s="78"/>
      <c r="DK366" s="78"/>
      <c r="DL366" s="78"/>
      <c r="DM366" s="78"/>
      <c r="DN366" s="78"/>
      <c r="DO366" s="78"/>
      <c r="DP366" s="78"/>
      <c r="DQ366" s="78"/>
      <c r="DR366" s="78"/>
      <c r="DS366" s="78"/>
      <c r="DT366" s="78"/>
      <c r="DU366" s="78"/>
      <c r="DV366" s="78"/>
      <c r="DW366" s="78"/>
      <c r="DX366" s="78"/>
      <c r="DY366" s="78"/>
      <c r="DZ366" s="78"/>
      <c r="EA366" s="78"/>
      <c r="EB366" s="78"/>
      <c r="EC366" s="78"/>
      <c r="ED366" s="78"/>
      <c r="EE366" s="78"/>
      <c r="EF366" s="78"/>
      <c r="EG366" s="78"/>
      <c r="EH366" s="78"/>
      <c r="EI366" s="78"/>
      <c r="EJ366" s="78"/>
      <c r="EK366" s="78"/>
      <c r="EL366" s="78"/>
    </row>
    <row r="367" spans="1:142" x14ac:dyDescent="0.2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  <c r="Y367" s="78"/>
      <c r="Z367" s="78"/>
      <c r="AA367" s="78"/>
      <c r="AB367" s="78"/>
      <c r="AC367" s="78"/>
      <c r="AD367" s="78"/>
      <c r="AE367" s="78"/>
      <c r="AF367" s="78"/>
      <c r="AG367" s="78"/>
      <c r="AH367" s="78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  <c r="CU367" s="78"/>
      <c r="CV367" s="78"/>
      <c r="CW367" s="78"/>
      <c r="CX367" s="78"/>
      <c r="CY367" s="78"/>
      <c r="CZ367" s="78"/>
      <c r="DA367" s="78"/>
      <c r="DB367" s="78"/>
      <c r="DC367" s="78"/>
      <c r="DD367" s="78"/>
      <c r="DE367" s="78"/>
      <c r="DF367" s="78"/>
      <c r="DG367" s="78"/>
      <c r="DH367" s="78"/>
      <c r="DI367" s="78"/>
      <c r="DJ367" s="78"/>
      <c r="DK367" s="78"/>
      <c r="DL367" s="78"/>
      <c r="DM367" s="78"/>
      <c r="DN367" s="78"/>
      <c r="DO367" s="78"/>
      <c r="DP367" s="78"/>
      <c r="DQ367" s="78"/>
      <c r="DR367" s="78"/>
      <c r="DS367" s="78"/>
      <c r="DT367" s="78"/>
      <c r="DU367" s="78"/>
      <c r="DV367" s="78"/>
      <c r="DW367" s="78"/>
      <c r="DX367" s="78"/>
      <c r="DY367" s="78"/>
      <c r="DZ367" s="78"/>
      <c r="EA367" s="78"/>
      <c r="EB367" s="78"/>
      <c r="EC367" s="78"/>
      <c r="ED367" s="78"/>
      <c r="EE367" s="78"/>
      <c r="EF367" s="78"/>
      <c r="EG367" s="78"/>
      <c r="EH367" s="78"/>
      <c r="EI367" s="78"/>
      <c r="EJ367" s="78"/>
      <c r="EK367" s="78"/>
      <c r="EL367" s="78"/>
    </row>
    <row r="368" spans="1:142" x14ac:dyDescent="0.2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  <c r="Y368" s="78"/>
      <c r="Z368" s="78"/>
      <c r="AA368" s="78"/>
      <c r="AB368" s="78"/>
      <c r="AC368" s="78"/>
      <c r="AD368" s="78"/>
      <c r="AE368" s="78"/>
      <c r="AF368" s="78"/>
      <c r="AG368" s="78"/>
      <c r="AH368" s="78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8"/>
      <c r="AU368" s="78"/>
      <c r="AV368" s="78"/>
      <c r="AW368" s="78"/>
      <c r="AX368" s="78"/>
      <c r="AY368" s="78"/>
      <c r="AZ368" s="78"/>
      <c r="BA368" s="78"/>
      <c r="BB368" s="78"/>
      <c r="BC368" s="78"/>
      <c r="BD368" s="78"/>
      <c r="BE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  <c r="CU368" s="78"/>
      <c r="CV368" s="78"/>
      <c r="CW368" s="78"/>
      <c r="CX368" s="78"/>
      <c r="CY368" s="78"/>
      <c r="CZ368" s="78"/>
      <c r="DA368" s="78"/>
      <c r="DB368" s="78"/>
      <c r="DC368" s="78"/>
      <c r="DD368" s="78"/>
      <c r="DE368" s="78"/>
      <c r="DF368" s="78"/>
      <c r="DG368" s="78"/>
      <c r="DH368" s="78"/>
      <c r="DI368" s="78"/>
      <c r="DJ368" s="78"/>
      <c r="DK368" s="78"/>
      <c r="DL368" s="78"/>
      <c r="DM368" s="78"/>
      <c r="DN368" s="78"/>
      <c r="DO368" s="78"/>
      <c r="DP368" s="78"/>
      <c r="DQ368" s="78"/>
      <c r="DR368" s="78"/>
      <c r="DS368" s="78"/>
      <c r="DT368" s="78"/>
      <c r="DU368" s="78"/>
      <c r="DV368" s="78"/>
      <c r="DW368" s="78"/>
      <c r="DX368" s="78"/>
      <c r="DY368" s="78"/>
      <c r="DZ368" s="78"/>
      <c r="EA368" s="78"/>
      <c r="EB368" s="78"/>
      <c r="EC368" s="78"/>
      <c r="ED368" s="78"/>
      <c r="EE368" s="78"/>
      <c r="EF368" s="78"/>
      <c r="EG368" s="78"/>
      <c r="EH368" s="78"/>
      <c r="EI368" s="78"/>
      <c r="EJ368" s="78"/>
      <c r="EK368" s="78"/>
      <c r="EL368" s="78"/>
    </row>
    <row r="369" spans="1:142" x14ac:dyDescent="0.2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  <c r="Y369" s="78"/>
      <c r="Z369" s="78"/>
      <c r="AA369" s="78"/>
      <c r="AB369" s="78"/>
      <c r="AC369" s="78"/>
      <c r="AD369" s="78"/>
      <c r="AE369" s="78"/>
      <c r="AF369" s="78"/>
      <c r="AG369" s="78"/>
      <c r="AH369" s="78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  <c r="CU369" s="78"/>
      <c r="CV369" s="78"/>
      <c r="CW369" s="78"/>
      <c r="CX369" s="78"/>
      <c r="CY369" s="78"/>
      <c r="CZ369" s="78"/>
      <c r="DA369" s="78"/>
      <c r="DB369" s="78"/>
      <c r="DC369" s="78"/>
      <c r="DD369" s="78"/>
      <c r="DE369" s="78"/>
      <c r="DF369" s="78"/>
      <c r="DG369" s="78"/>
      <c r="DH369" s="78"/>
      <c r="DI369" s="78"/>
      <c r="DJ369" s="78"/>
      <c r="DK369" s="78"/>
      <c r="DL369" s="78"/>
      <c r="DM369" s="78"/>
      <c r="DN369" s="78"/>
      <c r="DO369" s="78"/>
      <c r="DP369" s="78"/>
      <c r="DQ369" s="78"/>
      <c r="DR369" s="78"/>
      <c r="DS369" s="78"/>
      <c r="DT369" s="78"/>
      <c r="DU369" s="78"/>
      <c r="DV369" s="78"/>
      <c r="DW369" s="78"/>
      <c r="DX369" s="78"/>
      <c r="DY369" s="78"/>
      <c r="DZ369" s="78"/>
      <c r="EA369" s="78"/>
      <c r="EB369" s="78"/>
      <c r="EC369" s="78"/>
      <c r="ED369" s="78"/>
      <c r="EE369" s="78"/>
      <c r="EF369" s="78"/>
      <c r="EG369" s="78"/>
      <c r="EH369" s="78"/>
      <c r="EI369" s="78"/>
      <c r="EJ369" s="78"/>
      <c r="EK369" s="78"/>
      <c r="EL369" s="78"/>
    </row>
    <row r="370" spans="1:142" x14ac:dyDescent="0.2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  <c r="Y370" s="78"/>
      <c r="Z370" s="78"/>
      <c r="AA370" s="78"/>
      <c r="AB370" s="78"/>
      <c r="AC370" s="78"/>
      <c r="AD370" s="78"/>
      <c r="AE370" s="78"/>
      <c r="AF370" s="78"/>
      <c r="AG370" s="78"/>
      <c r="AH370" s="78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  <c r="CU370" s="78"/>
      <c r="CV370" s="78"/>
      <c r="CW370" s="78"/>
      <c r="CX370" s="78"/>
      <c r="CY370" s="78"/>
      <c r="CZ370" s="78"/>
      <c r="DA370" s="78"/>
      <c r="DB370" s="78"/>
      <c r="DC370" s="78"/>
      <c r="DD370" s="78"/>
      <c r="DE370" s="78"/>
      <c r="DF370" s="78"/>
      <c r="DG370" s="78"/>
      <c r="DH370" s="78"/>
      <c r="DI370" s="78"/>
      <c r="DJ370" s="78"/>
      <c r="DK370" s="78"/>
      <c r="DL370" s="78"/>
      <c r="DM370" s="78"/>
      <c r="DN370" s="78"/>
      <c r="DO370" s="78"/>
      <c r="DP370" s="78"/>
      <c r="DQ370" s="78"/>
      <c r="DR370" s="78"/>
      <c r="DS370" s="78"/>
      <c r="DT370" s="78"/>
      <c r="DU370" s="78"/>
      <c r="DV370" s="78"/>
      <c r="DW370" s="78"/>
      <c r="DX370" s="78"/>
      <c r="DY370" s="78"/>
      <c r="DZ370" s="78"/>
      <c r="EA370" s="78"/>
      <c r="EB370" s="78"/>
      <c r="EC370" s="78"/>
      <c r="ED370" s="78"/>
      <c r="EE370" s="78"/>
      <c r="EF370" s="78"/>
      <c r="EG370" s="78"/>
      <c r="EH370" s="78"/>
      <c r="EI370" s="78"/>
      <c r="EJ370" s="78"/>
      <c r="EK370" s="78"/>
      <c r="EL370" s="78"/>
    </row>
    <row r="371" spans="1:142" x14ac:dyDescent="0.2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  <c r="Y371" s="78"/>
      <c r="Z371" s="78"/>
      <c r="AA371" s="78"/>
      <c r="AB371" s="78"/>
      <c r="AC371" s="78"/>
      <c r="AD371" s="78"/>
      <c r="AE371" s="78"/>
      <c r="AF371" s="78"/>
      <c r="AG371" s="78"/>
      <c r="AH371" s="78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  <c r="CU371" s="78"/>
      <c r="CV371" s="78"/>
      <c r="CW371" s="78"/>
      <c r="CX371" s="78"/>
      <c r="CY371" s="78"/>
      <c r="CZ371" s="78"/>
      <c r="DA371" s="78"/>
      <c r="DB371" s="78"/>
      <c r="DC371" s="78"/>
      <c r="DD371" s="78"/>
      <c r="DE371" s="78"/>
      <c r="DF371" s="78"/>
      <c r="DG371" s="78"/>
      <c r="DH371" s="78"/>
      <c r="DI371" s="78"/>
      <c r="DJ371" s="78"/>
      <c r="DK371" s="78"/>
      <c r="DL371" s="78"/>
      <c r="DM371" s="78"/>
      <c r="DN371" s="78"/>
      <c r="DO371" s="78"/>
      <c r="DP371" s="78"/>
      <c r="DQ371" s="78"/>
      <c r="DR371" s="78"/>
      <c r="DS371" s="78"/>
      <c r="DT371" s="78"/>
      <c r="DU371" s="78"/>
      <c r="DV371" s="78"/>
      <c r="DW371" s="78"/>
      <c r="DX371" s="78"/>
      <c r="DY371" s="78"/>
      <c r="DZ371" s="78"/>
      <c r="EA371" s="78"/>
      <c r="EB371" s="78"/>
      <c r="EC371" s="78"/>
      <c r="ED371" s="78"/>
      <c r="EE371" s="78"/>
      <c r="EF371" s="78"/>
      <c r="EG371" s="78"/>
      <c r="EH371" s="78"/>
      <c r="EI371" s="78"/>
      <c r="EJ371" s="78"/>
      <c r="EK371" s="78"/>
      <c r="EL371" s="78"/>
    </row>
    <row r="372" spans="1:142" x14ac:dyDescent="0.2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  <c r="Y372" s="78"/>
      <c r="Z372" s="78"/>
      <c r="AA372" s="78"/>
      <c r="AB372" s="78"/>
      <c r="AC372" s="78"/>
      <c r="AD372" s="78"/>
      <c r="AE372" s="78"/>
      <c r="AF372" s="78"/>
      <c r="AG372" s="78"/>
      <c r="AH372" s="78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8"/>
      <c r="AU372" s="78"/>
      <c r="AV372" s="78"/>
      <c r="AW372" s="78"/>
      <c r="AX372" s="78"/>
      <c r="AY372" s="78"/>
      <c r="AZ372" s="78"/>
      <c r="BA372" s="78"/>
      <c r="BB372" s="78"/>
      <c r="BC372" s="78"/>
      <c r="BD372" s="78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  <c r="CU372" s="78"/>
      <c r="CV372" s="78"/>
      <c r="CW372" s="78"/>
      <c r="CX372" s="78"/>
      <c r="CY372" s="78"/>
      <c r="CZ372" s="78"/>
      <c r="DA372" s="78"/>
      <c r="DB372" s="78"/>
      <c r="DC372" s="78"/>
      <c r="DD372" s="78"/>
      <c r="DE372" s="78"/>
      <c r="DF372" s="78"/>
      <c r="DG372" s="78"/>
      <c r="DH372" s="78"/>
      <c r="DI372" s="78"/>
      <c r="DJ372" s="78"/>
      <c r="DK372" s="78"/>
      <c r="DL372" s="78"/>
      <c r="DM372" s="78"/>
      <c r="DN372" s="78"/>
      <c r="DO372" s="78"/>
      <c r="DP372" s="78"/>
      <c r="DQ372" s="78"/>
      <c r="DR372" s="78"/>
      <c r="DS372" s="78"/>
      <c r="DT372" s="78"/>
      <c r="DU372" s="78"/>
      <c r="DV372" s="78"/>
      <c r="DW372" s="78"/>
      <c r="DX372" s="78"/>
      <c r="DY372" s="78"/>
      <c r="DZ372" s="78"/>
      <c r="EA372" s="78"/>
      <c r="EB372" s="78"/>
      <c r="EC372" s="78"/>
      <c r="ED372" s="78"/>
      <c r="EE372" s="78"/>
      <c r="EF372" s="78"/>
      <c r="EG372" s="78"/>
      <c r="EH372" s="78"/>
      <c r="EI372" s="78"/>
      <c r="EJ372" s="78"/>
      <c r="EK372" s="78"/>
      <c r="EL372" s="78"/>
    </row>
    <row r="373" spans="1:142" x14ac:dyDescent="0.2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  <c r="Y373" s="78"/>
      <c r="Z373" s="78"/>
      <c r="AA373" s="78"/>
      <c r="AB373" s="78"/>
      <c r="AC373" s="78"/>
      <c r="AD373" s="78"/>
      <c r="AE373" s="78"/>
      <c r="AF373" s="78"/>
      <c r="AG373" s="78"/>
      <c r="AH373" s="78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8"/>
      <c r="AU373" s="78"/>
      <c r="AV373" s="78"/>
      <c r="AW373" s="78"/>
      <c r="AX373" s="78"/>
      <c r="AY373" s="78"/>
      <c r="AZ373" s="78"/>
      <c r="BA373" s="78"/>
      <c r="BB373" s="78"/>
      <c r="BC373" s="78"/>
      <c r="BD373" s="78"/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  <c r="CU373" s="78"/>
      <c r="CV373" s="78"/>
      <c r="CW373" s="78"/>
      <c r="CX373" s="78"/>
      <c r="CY373" s="78"/>
      <c r="CZ373" s="78"/>
      <c r="DA373" s="78"/>
      <c r="DB373" s="78"/>
      <c r="DC373" s="78"/>
      <c r="DD373" s="78"/>
      <c r="DE373" s="78"/>
      <c r="DF373" s="78"/>
      <c r="DG373" s="78"/>
      <c r="DH373" s="78"/>
      <c r="DI373" s="78"/>
      <c r="DJ373" s="78"/>
      <c r="DK373" s="78"/>
      <c r="DL373" s="78"/>
      <c r="DM373" s="78"/>
      <c r="DN373" s="78"/>
      <c r="DO373" s="78"/>
      <c r="DP373" s="78"/>
      <c r="DQ373" s="78"/>
      <c r="DR373" s="78"/>
      <c r="DS373" s="78"/>
      <c r="DT373" s="78"/>
      <c r="DU373" s="78"/>
      <c r="DV373" s="78"/>
      <c r="DW373" s="78"/>
      <c r="DX373" s="78"/>
      <c r="DY373" s="78"/>
      <c r="DZ373" s="78"/>
      <c r="EA373" s="78"/>
      <c r="EB373" s="78"/>
      <c r="EC373" s="78"/>
      <c r="ED373" s="78"/>
      <c r="EE373" s="78"/>
      <c r="EF373" s="78"/>
      <c r="EG373" s="78"/>
      <c r="EH373" s="78"/>
      <c r="EI373" s="78"/>
      <c r="EJ373" s="78"/>
      <c r="EK373" s="78"/>
      <c r="EL373" s="78"/>
    </row>
    <row r="374" spans="1:142" x14ac:dyDescent="0.2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  <c r="Y374" s="78"/>
      <c r="Z374" s="78"/>
      <c r="AA374" s="78"/>
      <c r="AB374" s="78"/>
      <c r="AC374" s="78"/>
      <c r="AD374" s="78"/>
      <c r="AE374" s="78"/>
      <c r="AF374" s="78"/>
      <c r="AG374" s="78"/>
      <c r="AH374" s="78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  <c r="CU374" s="78"/>
      <c r="CV374" s="78"/>
      <c r="CW374" s="78"/>
      <c r="CX374" s="78"/>
      <c r="CY374" s="78"/>
      <c r="CZ374" s="78"/>
      <c r="DA374" s="78"/>
      <c r="DB374" s="78"/>
      <c r="DC374" s="78"/>
      <c r="DD374" s="78"/>
      <c r="DE374" s="78"/>
      <c r="DF374" s="78"/>
      <c r="DG374" s="78"/>
      <c r="DH374" s="78"/>
      <c r="DI374" s="78"/>
      <c r="DJ374" s="78"/>
      <c r="DK374" s="78"/>
      <c r="DL374" s="78"/>
      <c r="DM374" s="78"/>
      <c r="DN374" s="78"/>
      <c r="DO374" s="78"/>
      <c r="DP374" s="78"/>
      <c r="DQ374" s="78"/>
      <c r="DR374" s="78"/>
      <c r="DS374" s="78"/>
      <c r="DT374" s="78"/>
      <c r="DU374" s="78"/>
      <c r="DV374" s="78"/>
      <c r="DW374" s="78"/>
      <c r="DX374" s="78"/>
      <c r="DY374" s="78"/>
      <c r="DZ374" s="78"/>
      <c r="EA374" s="78"/>
      <c r="EB374" s="78"/>
      <c r="EC374" s="78"/>
      <c r="ED374" s="78"/>
      <c r="EE374" s="78"/>
      <c r="EF374" s="78"/>
      <c r="EG374" s="78"/>
      <c r="EH374" s="78"/>
      <c r="EI374" s="78"/>
      <c r="EJ374" s="78"/>
      <c r="EK374" s="78"/>
      <c r="EL374" s="78"/>
    </row>
    <row r="375" spans="1:142" x14ac:dyDescent="0.2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  <c r="Y375" s="78"/>
      <c r="Z375" s="78"/>
      <c r="AA375" s="78"/>
      <c r="AB375" s="78"/>
      <c r="AC375" s="78"/>
      <c r="AD375" s="78"/>
      <c r="AE375" s="78"/>
      <c r="AF375" s="78"/>
      <c r="AG375" s="78"/>
      <c r="AH375" s="78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  <c r="DB375" s="78"/>
      <c r="DC375" s="78"/>
      <c r="DD375" s="78"/>
      <c r="DE375" s="78"/>
      <c r="DF375" s="78"/>
      <c r="DG375" s="78"/>
      <c r="DH375" s="78"/>
      <c r="DI375" s="78"/>
      <c r="DJ375" s="78"/>
      <c r="DK375" s="78"/>
      <c r="DL375" s="78"/>
      <c r="DM375" s="78"/>
      <c r="DN375" s="78"/>
      <c r="DO375" s="78"/>
      <c r="DP375" s="78"/>
      <c r="DQ375" s="78"/>
      <c r="DR375" s="78"/>
      <c r="DS375" s="78"/>
      <c r="DT375" s="78"/>
      <c r="DU375" s="78"/>
      <c r="DV375" s="78"/>
      <c r="DW375" s="78"/>
      <c r="DX375" s="78"/>
      <c r="DY375" s="78"/>
      <c r="DZ375" s="78"/>
      <c r="EA375" s="78"/>
      <c r="EB375" s="78"/>
      <c r="EC375" s="78"/>
      <c r="ED375" s="78"/>
      <c r="EE375" s="78"/>
      <c r="EF375" s="78"/>
      <c r="EG375" s="78"/>
      <c r="EH375" s="78"/>
      <c r="EI375" s="78"/>
      <c r="EJ375" s="78"/>
      <c r="EK375" s="78"/>
      <c r="EL375" s="78"/>
    </row>
    <row r="376" spans="1:142" x14ac:dyDescent="0.2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  <c r="Y376" s="78"/>
      <c r="Z376" s="78"/>
      <c r="AA376" s="78"/>
      <c r="AB376" s="78"/>
      <c r="AC376" s="78"/>
      <c r="AD376" s="78"/>
      <c r="AE376" s="78"/>
      <c r="AF376" s="78"/>
      <c r="AG376" s="78"/>
      <c r="AH376" s="78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  <c r="CU376" s="78"/>
      <c r="CV376" s="78"/>
      <c r="CW376" s="78"/>
      <c r="CX376" s="78"/>
      <c r="CY376" s="78"/>
      <c r="CZ376" s="78"/>
      <c r="DA376" s="78"/>
      <c r="DB376" s="78"/>
      <c r="DC376" s="78"/>
      <c r="DD376" s="78"/>
      <c r="DE376" s="78"/>
      <c r="DF376" s="78"/>
      <c r="DG376" s="78"/>
      <c r="DH376" s="78"/>
      <c r="DI376" s="78"/>
      <c r="DJ376" s="78"/>
      <c r="DK376" s="78"/>
      <c r="DL376" s="78"/>
      <c r="DM376" s="78"/>
      <c r="DN376" s="78"/>
      <c r="DO376" s="78"/>
      <c r="DP376" s="78"/>
      <c r="DQ376" s="78"/>
      <c r="DR376" s="78"/>
      <c r="DS376" s="78"/>
      <c r="DT376" s="78"/>
      <c r="DU376" s="78"/>
      <c r="DV376" s="78"/>
      <c r="DW376" s="78"/>
      <c r="DX376" s="78"/>
      <c r="DY376" s="78"/>
      <c r="DZ376" s="78"/>
      <c r="EA376" s="78"/>
      <c r="EB376" s="78"/>
      <c r="EC376" s="78"/>
      <c r="ED376" s="78"/>
      <c r="EE376" s="78"/>
      <c r="EF376" s="78"/>
      <c r="EG376" s="78"/>
      <c r="EH376" s="78"/>
      <c r="EI376" s="78"/>
      <c r="EJ376" s="78"/>
      <c r="EK376" s="78"/>
      <c r="EL376" s="78"/>
    </row>
    <row r="377" spans="1:142" x14ac:dyDescent="0.2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  <c r="Y377" s="78"/>
      <c r="Z377" s="78"/>
      <c r="AA377" s="78"/>
      <c r="AB377" s="78"/>
      <c r="AC377" s="78"/>
      <c r="AD377" s="78"/>
      <c r="AE377" s="78"/>
      <c r="AF377" s="78"/>
      <c r="AG377" s="78"/>
      <c r="AH377" s="78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8"/>
      <c r="AU377" s="78"/>
      <c r="AV377" s="78"/>
      <c r="AW377" s="78"/>
      <c r="AX377" s="78"/>
      <c r="AY377" s="78"/>
      <c r="AZ377" s="78"/>
      <c r="BA377" s="78"/>
      <c r="BB377" s="78"/>
      <c r="BC377" s="78"/>
      <c r="BD377" s="78"/>
      <c r="BE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  <c r="CU377" s="78"/>
      <c r="CV377" s="78"/>
      <c r="CW377" s="78"/>
      <c r="CX377" s="78"/>
      <c r="CY377" s="78"/>
      <c r="CZ377" s="78"/>
      <c r="DA377" s="78"/>
      <c r="DB377" s="78"/>
      <c r="DC377" s="78"/>
      <c r="DD377" s="78"/>
      <c r="DE377" s="78"/>
      <c r="DF377" s="78"/>
      <c r="DG377" s="78"/>
      <c r="DH377" s="78"/>
      <c r="DI377" s="78"/>
      <c r="DJ377" s="78"/>
      <c r="DK377" s="78"/>
      <c r="DL377" s="78"/>
      <c r="DM377" s="78"/>
      <c r="DN377" s="78"/>
      <c r="DO377" s="78"/>
      <c r="DP377" s="78"/>
      <c r="DQ377" s="78"/>
      <c r="DR377" s="78"/>
      <c r="DS377" s="78"/>
      <c r="DT377" s="78"/>
      <c r="DU377" s="78"/>
      <c r="DV377" s="78"/>
      <c r="DW377" s="78"/>
      <c r="DX377" s="78"/>
      <c r="DY377" s="78"/>
      <c r="DZ377" s="78"/>
      <c r="EA377" s="78"/>
      <c r="EB377" s="78"/>
      <c r="EC377" s="78"/>
      <c r="ED377" s="78"/>
      <c r="EE377" s="78"/>
      <c r="EF377" s="78"/>
      <c r="EG377" s="78"/>
      <c r="EH377" s="78"/>
      <c r="EI377" s="78"/>
      <c r="EJ377" s="78"/>
      <c r="EK377" s="78"/>
      <c r="EL377" s="78"/>
    </row>
    <row r="378" spans="1:142" x14ac:dyDescent="0.2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  <c r="Y378" s="78"/>
      <c r="Z378" s="78"/>
      <c r="AA378" s="78"/>
      <c r="AB378" s="78"/>
      <c r="AC378" s="78"/>
      <c r="AD378" s="78"/>
      <c r="AE378" s="78"/>
      <c r="AF378" s="78"/>
      <c r="AG378" s="78"/>
      <c r="AH378" s="78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  <c r="CU378" s="78"/>
      <c r="CV378" s="78"/>
      <c r="CW378" s="78"/>
      <c r="CX378" s="78"/>
      <c r="CY378" s="78"/>
      <c r="CZ378" s="78"/>
      <c r="DA378" s="78"/>
      <c r="DB378" s="78"/>
      <c r="DC378" s="78"/>
      <c r="DD378" s="78"/>
      <c r="DE378" s="78"/>
      <c r="DF378" s="78"/>
      <c r="DG378" s="78"/>
      <c r="DH378" s="78"/>
      <c r="DI378" s="78"/>
      <c r="DJ378" s="78"/>
      <c r="DK378" s="78"/>
      <c r="DL378" s="78"/>
      <c r="DM378" s="78"/>
      <c r="DN378" s="78"/>
      <c r="DO378" s="78"/>
      <c r="DP378" s="78"/>
      <c r="DQ378" s="78"/>
      <c r="DR378" s="78"/>
      <c r="DS378" s="78"/>
      <c r="DT378" s="78"/>
      <c r="DU378" s="78"/>
      <c r="DV378" s="78"/>
      <c r="DW378" s="78"/>
      <c r="DX378" s="78"/>
      <c r="DY378" s="78"/>
      <c r="DZ378" s="78"/>
      <c r="EA378" s="78"/>
      <c r="EB378" s="78"/>
      <c r="EC378" s="78"/>
      <c r="ED378" s="78"/>
      <c r="EE378" s="78"/>
      <c r="EF378" s="78"/>
      <c r="EG378" s="78"/>
      <c r="EH378" s="78"/>
      <c r="EI378" s="78"/>
      <c r="EJ378" s="78"/>
      <c r="EK378" s="78"/>
      <c r="EL378" s="78"/>
    </row>
    <row r="379" spans="1:142" x14ac:dyDescent="0.2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  <c r="Y379" s="78"/>
      <c r="Z379" s="78"/>
      <c r="AA379" s="78"/>
      <c r="AB379" s="78"/>
      <c r="AC379" s="78"/>
      <c r="AD379" s="78"/>
      <c r="AE379" s="78"/>
      <c r="AF379" s="78"/>
      <c r="AG379" s="78"/>
      <c r="AH379" s="78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8"/>
      <c r="AU379" s="78"/>
      <c r="AV379" s="78"/>
      <c r="AW379" s="78"/>
      <c r="AX379" s="78"/>
      <c r="AY379" s="78"/>
      <c r="AZ379" s="78"/>
      <c r="BA379" s="78"/>
      <c r="BB379" s="78"/>
      <c r="BC379" s="78"/>
      <c r="BD379" s="78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  <c r="CU379" s="78"/>
      <c r="CV379" s="78"/>
      <c r="CW379" s="78"/>
      <c r="CX379" s="78"/>
      <c r="CY379" s="78"/>
      <c r="CZ379" s="78"/>
      <c r="DA379" s="78"/>
      <c r="DB379" s="78"/>
      <c r="DC379" s="78"/>
      <c r="DD379" s="78"/>
      <c r="DE379" s="78"/>
      <c r="DF379" s="78"/>
      <c r="DG379" s="78"/>
      <c r="DH379" s="78"/>
      <c r="DI379" s="78"/>
      <c r="DJ379" s="78"/>
      <c r="DK379" s="78"/>
      <c r="DL379" s="78"/>
      <c r="DM379" s="78"/>
      <c r="DN379" s="78"/>
      <c r="DO379" s="78"/>
      <c r="DP379" s="78"/>
      <c r="DQ379" s="78"/>
      <c r="DR379" s="78"/>
      <c r="DS379" s="78"/>
      <c r="DT379" s="78"/>
      <c r="DU379" s="78"/>
      <c r="DV379" s="78"/>
      <c r="DW379" s="78"/>
      <c r="DX379" s="78"/>
      <c r="DY379" s="78"/>
      <c r="DZ379" s="78"/>
      <c r="EA379" s="78"/>
      <c r="EB379" s="78"/>
      <c r="EC379" s="78"/>
      <c r="ED379" s="78"/>
      <c r="EE379" s="78"/>
      <c r="EF379" s="78"/>
      <c r="EG379" s="78"/>
      <c r="EH379" s="78"/>
      <c r="EI379" s="78"/>
      <c r="EJ379" s="78"/>
      <c r="EK379" s="78"/>
      <c r="EL379" s="78"/>
    </row>
    <row r="380" spans="1:142" x14ac:dyDescent="0.2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  <c r="Y380" s="78"/>
      <c r="Z380" s="78"/>
      <c r="AA380" s="78"/>
      <c r="AB380" s="78"/>
      <c r="AC380" s="78"/>
      <c r="AD380" s="78"/>
      <c r="AE380" s="78"/>
      <c r="AF380" s="78"/>
      <c r="AG380" s="78"/>
      <c r="AH380" s="78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  <c r="CU380" s="78"/>
      <c r="CV380" s="78"/>
      <c r="CW380" s="78"/>
      <c r="CX380" s="78"/>
      <c r="CY380" s="78"/>
      <c r="CZ380" s="78"/>
      <c r="DA380" s="78"/>
      <c r="DB380" s="78"/>
      <c r="DC380" s="78"/>
      <c r="DD380" s="78"/>
      <c r="DE380" s="78"/>
      <c r="DF380" s="78"/>
      <c r="DG380" s="78"/>
      <c r="DH380" s="78"/>
      <c r="DI380" s="78"/>
      <c r="DJ380" s="78"/>
      <c r="DK380" s="78"/>
      <c r="DL380" s="78"/>
      <c r="DM380" s="78"/>
      <c r="DN380" s="78"/>
      <c r="DO380" s="78"/>
      <c r="DP380" s="78"/>
      <c r="DQ380" s="78"/>
      <c r="DR380" s="78"/>
      <c r="DS380" s="78"/>
      <c r="DT380" s="78"/>
      <c r="DU380" s="78"/>
      <c r="DV380" s="78"/>
      <c r="DW380" s="78"/>
      <c r="DX380" s="78"/>
      <c r="DY380" s="78"/>
      <c r="DZ380" s="78"/>
      <c r="EA380" s="78"/>
      <c r="EB380" s="78"/>
      <c r="EC380" s="78"/>
      <c r="ED380" s="78"/>
      <c r="EE380" s="78"/>
      <c r="EF380" s="78"/>
      <c r="EG380" s="78"/>
      <c r="EH380" s="78"/>
      <c r="EI380" s="78"/>
      <c r="EJ380" s="78"/>
      <c r="EK380" s="78"/>
      <c r="EL380" s="78"/>
    </row>
    <row r="381" spans="1:142" x14ac:dyDescent="0.2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  <c r="Y381" s="78"/>
      <c r="Z381" s="78"/>
      <c r="AA381" s="78"/>
      <c r="AB381" s="78"/>
      <c r="AC381" s="78"/>
      <c r="AD381" s="78"/>
      <c r="AE381" s="78"/>
      <c r="AF381" s="78"/>
      <c r="AG381" s="78"/>
      <c r="AH381" s="78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  <c r="CU381" s="78"/>
      <c r="CV381" s="78"/>
      <c r="CW381" s="78"/>
      <c r="CX381" s="78"/>
      <c r="CY381" s="78"/>
      <c r="CZ381" s="78"/>
      <c r="DA381" s="78"/>
      <c r="DB381" s="78"/>
      <c r="DC381" s="78"/>
      <c r="DD381" s="78"/>
      <c r="DE381" s="78"/>
      <c r="DF381" s="78"/>
      <c r="DG381" s="78"/>
      <c r="DH381" s="78"/>
      <c r="DI381" s="78"/>
      <c r="DJ381" s="78"/>
      <c r="DK381" s="78"/>
      <c r="DL381" s="78"/>
      <c r="DM381" s="78"/>
      <c r="DN381" s="78"/>
      <c r="DO381" s="78"/>
      <c r="DP381" s="78"/>
      <c r="DQ381" s="78"/>
      <c r="DR381" s="78"/>
      <c r="DS381" s="78"/>
      <c r="DT381" s="78"/>
      <c r="DU381" s="78"/>
      <c r="DV381" s="78"/>
      <c r="DW381" s="78"/>
      <c r="DX381" s="78"/>
      <c r="DY381" s="78"/>
      <c r="DZ381" s="78"/>
      <c r="EA381" s="78"/>
      <c r="EB381" s="78"/>
      <c r="EC381" s="78"/>
      <c r="ED381" s="78"/>
      <c r="EE381" s="78"/>
      <c r="EF381" s="78"/>
      <c r="EG381" s="78"/>
      <c r="EH381" s="78"/>
      <c r="EI381" s="78"/>
      <c r="EJ381" s="78"/>
      <c r="EK381" s="78"/>
      <c r="EL381" s="78"/>
    </row>
    <row r="382" spans="1:142" x14ac:dyDescent="0.2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  <c r="Y382" s="78"/>
      <c r="Z382" s="78"/>
      <c r="AA382" s="78"/>
      <c r="AB382" s="78"/>
      <c r="AC382" s="78"/>
      <c r="AD382" s="78"/>
      <c r="AE382" s="78"/>
      <c r="AF382" s="78"/>
      <c r="AG382" s="78"/>
      <c r="AH382" s="78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  <c r="CU382" s="78"/>
      <c r="CV382" s="78"/>
      <c r="CW382" s="78"/>
      <c r="CX382" s="78"/>
      <c r="CY382" s="78"/>
      <c r="CZ382" s="78"/>
      <c r="DA382" s="78"/>
      <c r="DB382" s="78"/>
      <c r="DC382" s="78"/>
      <c r="DD382" s="78"/>
      <c r="DE382" s="78"/>
      <c r="DF382" s="78"/>
      <c r="DG382" s="78"/>
      <c r="DH382" s="78"/>
      <c r="DI382" s="78"/>
      <c r="DJ382" s="78"/>
      <c r="DK382" s="78"/>
      <c r="DL382" s="78"/>
      <c r="DM382" s="78"/>
      <c r="DN382" s="78"/>
      <c r="DO382" s="78"/>
      <c r="DP382" s="78"/>
      <c r="DQ382" s="78"/>
      <c r="DR382" s="78"/>
      <c r="DS382" s="78"/>
      <c r="DT382" s="78"/>
      <c r="DU382" s="78"/>
      <c r="DV382" s="78"/>
      <c r="DW382" s="78"/>
      <c r="DX382" s="78"/>
      <c r="DY382" s="78"/>
      <c r="DZ382" s="78"/>
      <c r="EA382" s="78"/>
      <c r="EB382" s="78"/>
      <c r="EC382" s="78"/>
      <c r="ED382" s="78"/>
      <c r="EE382" s="78"/>
      <c r="EF382" s="78"/>
      <c r="EG382" s="78"/>
      <c r="EH382" s="78"/>
      <c r="EI382" s="78"/>
      <c r="EJ382" s="78"/>
      <c r="EK382" s="78"/>
      <c r="EL382" s="78"/>
    </row>
    <row r="383" spans="1:142" x14ac:dyDescent="0.2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  <c r="Y383" s="78"/>
      <c r="Z383" s="78"/>
      <c r="AA383" s="78"/>
      <c r="AB383" s="78"/>
      <c r="AC383" s="78"/>
      <c r="AD383" s="78"/>
      <c r="AE383" s="78"/>
      <c r="AF383" s="78"/>
      <c r="AG383" s="78"/>
      <c r="AH383" s="78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  <c r="CU383" s="78"/>
      <c r="CV383" s="78"/>
      <c r="CW383" s="78"/>
      <c r="CX383" s="78"/>
      <c r="CY383" s="78"/>
      <c r="CZ383" s="78"/>
      <c r="DA383" s="78"/>
      <c r="DB383" s="78"/>
      <c r="DC383" s="78"/>
      <c r="DD383" s="78"/>
      <c r="DE383" s="78"/>
      <c r="DF383" s="78"/>
      <c r="DG383" s="78"/>
      <c r="DH383" s="78"/>
      <c r="DI383" s="78"/>
      <c r="DJ383" s="78"/>
      <c r="DK383" s="78"/>
      <c r="DL383" s="78"/>
      <c r="DM383" s="78"/>
      <c r="DN383" s="78"/>
      <c r="DO383" s="78"/>
      <c r="DP383" s="78"/>
      <c r="DQ383" s="78"/>
      <c r="DR383" s="78"/>
      <c r="DS383" s="78"/>
      <c r="DT383" s="78"/>
      <c r="DU383" s="78"/>
      <c r="DV383" s="78"/>
      <c r="DW383" s="78"/>
      <c r="DX383" s="78"/>
      <c r="DY383" s="78"/>
      <c r="DZ383" s="78"/>
      <c r="EA383" s="78"/>
      <c r="EB383" s="78"/>
      <c r="EC383" s="78"/>
      <c r="ED383" s="78"/>
      <c r="EE383" s="78"/>
      <c r="EF383" s="78"/>
      <c r="EG383" s="78"/>
      <c r="EH383" s="78"/>
      <c r="EI383" s="78"/>
      <c r="EJ383" s="78"/>
      <c r="EK383" s="78"/>
      <c r="EL383" s="78"/>
    </row>
    <row r="384" spans="1:142" x14ac:dyDescent="0.2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  <c r="Y384" s="78"/>
      <c r="Z384" s="78"/>
      <c r="AA384" s="78"/>
      <c r="AB384" s="78"/>
      <c r="AC384" s="78"/>
      <c r="AD384" s="78"/>
      <c r="AE384" s="78"/>
      <c r="AF384" s="78"/>
      <c r="AG384" s="78"/>
      <c r="AH384" s="78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  <c r="CU384" s="78"/>
      <c r="CV384" s="78"/>
      <c r="CW384" s="78"/>
      <c r="CX384" s="78"/>
      <c r="CY384" s="78"/>
      <c r="CZ384" s="78"/>
      <c r="DA384" s="78"/>
      <c r="DB384" s="78"/>
      <c r="DC384" s="78"/>
      <c r="DD384" s="78"/>
      <c r="DE384" s="78"/>
      <c r="DF384" s="78"/>
      <c r="DG384" s="78"/>
      <c r="DH384" s="78"/>
      <c r="DI384" s="78"/>
      <c r="DJ384" s="78"/>
      <c r="DK384" s="78"/>
      <c r="DL384" s="78"/>
      <c r="DM384" s="78"/>
      <c r="DN384" s="78"/>
      <c r="DO384" s="78"/>
      <c r="DP384" s="78"/>
      <c r="DQ384" s="78"/>
      <c r="DR384" s="78"/>
      <c r="DS384" s="78"/>
      <c r="DT384" s="78"/>
      <c r="DU384" s="78"/>
      <c r="DV384" s="78"/>
      <c r="DW384" s="78"/>
      <c r="DX384" s="78"/>
      <c r="DY384" s="78"/>
      <c r="DZ384" s="78"/>
      <c r="EA384" s="78"/>
      <c r="EB384" s="78"/>
      <c r="EC384" s="78"/>
      <c r="ED384" s="78"/>
      <c r="EE384" s="78"/>
      <c r="EF384" s="78"/>
      <c r="EG384" s="78"/>
      <c r="EH384" s="78"/>
      <c r="EI384" s="78"/>
      <c r="EJ384" s="78"/>
      <c r="EK384" s="78"/>
      <c r="EL384" s="78"/>
    </row>
    <row r="385" spans="1:142" x14ac:dyDescent="0.2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  <c r="Y385" s="78"/>
      <c r="Z385" s="78"/>
      <c r="AA385" s="78"/>
      <c r="AB385" s="78"/>
      <c r="AC385" s="78"/>
      <c r="AD385" s="78"/>
      <c r="AE385" s="78"/>
      <c r="AF385" s="78"/>
      <c r="AG385" s="78"/>
      <c r="AH385" s="78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  <c r="CU385" s="78"/>
      <c r="CV385" s="78"/>
      <c r="CW385" s="78"/>
      <c r="CX385" s="78"/>
      <c r="CY385" s="78"/>
      <c r="CZ385" s="78"/>
      <c r="DA385" s="78"/>
      <c r="DB385" s="78"/>
      <c r="DC385" s="78"/>
      <c r="DD385" s="78"/>
      <c r="DE385" s="78"/>
      <c r="DF385" s="78"/>
      <c r="DG385" s="78"/>
      <c r="DH385" s="78"/>
      <c r="DI385" s="78"/>
      <c r="DJ385" s="78"/>
      <c r="DK385" s="78"/>
      <c r="DL385" s="78"/>
      <c r="DM385" s="78"/>
      <c r="DN385" s="78"/>
      <c r="DO385" s="78"/>
      <c r="DP385" s="78"/>
      <c r="DQ385" s="78"/>
      <c r="DR385" s="78"/>
      <c r="DS385" s="78"/>
      <c r="DT385" s="78"/>
      <c r="DU385" s="78"/>
      <c r="DV385" s="78"/>
      <c r="DW385" s="78"/>
      <c r="DX385" s="78"/>
      <c r="DY385" s="78"/>
      <c r="DZ385" s="78"/>
      <c r="EA385" s="78"/>
      <c r="EB385" s="78"/>
      <c r="EC385" s="78"/>
      <c r="ED385" s="78"/>
      <c r="EE385" s="78"/>
      <c r="EF385" s="78"/>
      <c r="EG385" s="78"/>
      <c r="EH385" s="78"/>
      <c r="EI385" s="78"/>
      <c r="EJ385" s="78"/>
      <c r="EK385" s="78"/>
      <c r="EL385" s="78"/>
    </row>
    <row r="386" spans="1:142" x14ac:dyDescent="0.2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  <c r="Y386" s="78"/>
      <c r="Z386" s="78"/>
      <c r="AA386" s="78"/>
      <c r="AB386" s="78"/>
      <c r="AC386" s="78"/>
      <c r="AD386" s="78"/>
      <c r="AE386" s="78"/>
      <c r="AF386" s="78"/>
      <c r="AG386" s="78"/>
      <c r="AH386" s="78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  <c r="DB386" s="78"/>
      <c r="DC386" s="78"/>
      <c r="DD386" s="78"/>
      <c r="DE386" s="78"/>
      <c r="DF386" s="78"/>
      <c r="DG386" s="78"/>
      <c r="DH386" s="78"/>
      <c r="DI386" s="78"/>
      <c r="DJ386" s="78"/>
      <c r="DK386" s="78"/>
      <c r="DL386" s="78"/>
      <c r="DM386" s="78"/>
      <c r="DN386" s="78"/>
      <c r="DO386" s="78"/>
      <c r="DP386" s="78"/>
      <c r="DQ386" s="78"/>
      <c r="DR386" s="78"/>
      <c r="DS386" s="78"/>
      <c r="DT386" s="78"/>
      <c r="DU386" s="78"/>
      <c r="DV386" s="78"/>
      <c r="DW386" s="78"/>
      <c r="DX386" s="78"/>
      <c r="DY386" s="78"/>
      <c r="DZ386" s="78"/>
      <c r="EA386" s="78"/>
      <c r="EB386" s="78"/>
      <c r="EC386" s="78"/>
      <c r="ED386" s="78"/>
      <c r="EE386" s="78"/>
      <c r="EF386" s="78"/>
      <c r="EG386" s="78"/>
      <c r="EH386" s="78"/>
      <c r="EI386" s="78"/>
      <c r="EJ386" s="78"/>
      <c r="EK386" s="78"/>
      <c r="EL386" s="78"/>
    </row>
    <row r="387" spans="1:142" x14ac:dyDescent="0.2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  <c r="Y387" s="78"/>
      <c r="Z387" s="78"/>
      <c r="AA387" s="78"/>
      <c r="AB387" s="78"/>
      <c r="AC387" s="78"/>
      <c r="AD387" s="78"/>
      <c r="AE387" s="78"/>
      <c r="AF387" s="78"/>
      <c r="AG387" s="78"/>
      <c r="AH387" s="78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8"/>
      <c r="AU387" s="78"/>
      <c r="AV387" s="78"/>
      <c r="AW387" s="78"/>
      <c r="AX387" s="78"/>
      <c r="AY387" s="78"/>
      <c r="AZ387" s="78"/>
      <c r="BA387" s="78"/>
      <c r="BB387" s="78"/>
      <c r="BC387" s="78"/>
      <c r="BD387" s="78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  <c r="CU387" s="78"/>
      <c r="CV387" s="78"/>
      <c r="CW387" s="78"/>
      <c r="CX387" s="78"/>
      <c r="CY387" s="78"/>
      <c r="CZ387" s="78"/>
      <c r="DA387" s="78"/>
      <c r="DB387" s="78"/>
      <c r="DC387" s="78"/>
      <c r="DD387" s="78"/>
      <c r="DE387" s="78"/>
      <c r="DF387" s="78"/>
      <c r="DG387" s="78"/>
      <c r="DH387" s="78"/>
      <c r="DI387" s="78"/>
      <c r="DJ387" s="78"/>
      <c r="DK387" s="78"/>
      <c r="DL387" s="78"/>
      <c r="DM387" s="78"/>
      <c r="DN387" s="78"/>
      <c r="DO387" s="78"/>
      <c r="DP387" s="78"/>
      <c r="DQ387" s="78"/>
      <c r="DR387" s="78"/>
      <c r="DS387" s="78"/>
      <c r="DT387" s="78"/>
      <c r="DU387" s="78"/>
      <c r="DV387" s="78"/>
      <c r="DW387" s="78"/>
      <c r="DX387" s="78"/>
      <c r="DY387" s="78"/>
      <c r="DZ387" s="78"/>
      <c r="EA387" s="78"/>
      <c r="EB387" s="78"/>
      <c r="EC387" s="78"/>
      <c r="ED387" s="78"/>
      <c r="EE387" s="78"/>
      <c r="EF387" s="78"/>
      <c r="EG387" s="78"/>
      <c r="EH387" s="78"/>
      <c r="EI387" s="78"/>
      <c r="EJ387" s="78"/>
      <c r="EK387" s="78"/>
      <c r="EL387" s="78"/>
    </row>
    <row r="388" spans="1:142" x14ac:dyDescent="0.2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  <c r="Y388" s="78"/>
      <c r="Z388" s="78"/>
      <c r="AA388" s="78"/>
      <c r="AB388" s="78"/>
      <c r="AC388" s="78"/>
      <c r="AD388" s="78"/>
      <c r="AE388" s="78"/>
      <c r="AF388" s="78"/>
      <c r="AG388" s="78"/>
      <c r="AH388" s="78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  <c r="CU388" s="78"/>
      <c r="CV388" s="78"/>
      <c r="CW388" s="78"/>
      <c r="CX388" s="78"/>
      <c r="CY388" s="78"/>
      <c r="CZ388" s="78"/>
      <c r="DA388" s="78"/>
      <c r="DB388" s="78"/>
      <c r="DC388" s="78"/>
      <c r="DD388" s="78"/>
      <c r="DE388" s="78"/>
      <c r="DF388" s="78"/>
      <c r="DG388" s="78"/>
      <c r="DH388" s="78"/>
      <c r="DI388" s="78"/>
      <c r="DJ388" s="78"/>
      <c r="DK388" s="78"/>
      <c r="DL388" s="78"/>
      <c r="DM388" s="78"/>
      <c r="DN388" s="78"/>
      <c r="DO388" s="78"/>
      <c r="DP388" s="78"/>
      <c r="DQ388" s="78"/>
      <c r="DR388" s="78"/>
      <c r="DS388" s="78"/>
      <c r="DT388" s="78"/>
      <c r="DU388" s="78"/>
      <c r="DV388" s="78"/>
      <c r="DW388" s="78"/>
      <c r="DX388" s="78"/>
      <c r="DY388" s="78"/>
      <c r="DZ388" s="78"/>
      <c r="EA388" s="78"/>
      <c r="EB388" s="78"/>
      <c r="EC388" s="78"/>
      <c r="ED388" s="78"/>
      <c r="EE388" s="78"/>
      <c r="EF388" s="78"/>
      <c r="EG388" s="78"/>
      <c r="EH388" s="78"/>
      <c r="EI388" s="78"/>
      <c r="EJ388" s="78"/>
      <c r="EK388" s="78"/>
      <c r="EL388" s="78"/>
    </row>
    <row r="389" spans="1:142" x14ac:dyDescent="0.2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  <c r="Y389" s="78"/>
      <c r="Z389" s="78"/>
      <c r="AA389" s="78"/>
      <c r="AB389" s="78"/>
      <c r="AC389" s="78"/>
      <c r="AD389" s="78"/>
      <c r="AE389" s="78"/>
      <c r="AF389" s="78"/>
      <c r="AG389" s="78"/>
      <c r="AH389" s="78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  <c r="CU389" s="78"/>
      <c r="CV389" s="78"/>
      <c r="CW389" s="78"/>
      <c r="CX389" s="78"/>
      <c r="CY389" s="78"/>
      <c r="CZ389" s="78"/>
      <c r="DA389" s="78"/>
      <c r="DB389" s="78"/>
      <c r="DC389" s="78"/>
      <c r="DD389" s="78"/>
      <c r="DE389" s="78"/>
      <c r="DF389" s="78"/>
      <c r="DG389" s="78"/>
      <c r="DH389" s="78"/>
      <c r="DI389" s="78"/>
      <c r="DJ389" s="78"/>
      <c r="DK389" s="78"/>
      <c r="DL389" s="78"/>
      <c r="DM389" s="78"/>
      <c r="DN389" s="78"/>
      <c r="DO389" s="78"/>
      <c r="DP389" s="78"/>
      <c r="DQ389" s="78"/>
      <c r="DR389" s="78"/>
      <c r="DS389" s="78"/>
      <c r="DT389" s="78"/>
      <c r="DU389" s="78"/>
      <c r="DV389" s="78"/>
      <c r="DW389" s="78"/>
      <c r="DX389" s="78"/>
      <c r="DY389" s="78"/>
      <c r="DZ389" s="78"/>
      <c r="EA389" s="78"/>
      <c r="EB389" s="78"/>
      <c r="EC389" s="78"/>
      <c r="ED389" s="78"/>
      <c r="EE389" s="78"/>
      <c r="EF389" s="78"/>
      <c r="EG389" s="78"/>
      <c r="EH389" s="78"/>
      <c r="EI389" s="78"/>
      <c r="EJ389" s="78"/>
      <c r="EK389" s="78"/>
      <c r="EL389" s="78"/>
    </row>
    <row r="390" spans="1:142" x14ac:dyDescent="0.2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  <c r="Y390" s="78"/>
      <c r="Z390" s="78"/>
      <c r="AA390" s="78"/>
      <c r="AB390" s="78"/>
      <c r="AC390" s="78"/>
      <c r="AD390" s="78"/>
      <c r="AE390" s="78"/>
      <c r="AF390" s="78"/>
      <c r="AG390" s="78"/>
      <c r="AH390" s="78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  <c r="CU390" s="78"/>
      <c r="CV390" s="78"/>
      <c r="CW390" s="78"/>
      <c r="CX390" s="78"/>
      <c r="CY390" s="78"/>
      <c r="CZ390" s="78"/>
      <c r="DA390" s="78"/>
      <c r="DB390" s="78"/>
      <c r="DC390" s="78"/>
      <c r="DD390" s="78"/>
      <c r="DE390" s="78"/>
      <c r="DF390" s="78"/>
      <c r="DG390" s="78"/>
      <c r="DH390" s="78"/>
      <c r="DI390" s="78"/>
      <c r="DJ390" s="78"/>
      <c r="DK390" s="78"/>
      <c r="DL390" s="78"/>
      <c r="DM390" s="78"/>
      <c r="DN390" s="78"/>
      <c r="DO390" s="78"/>
      <c r="DP390" s="78"/>
      <c r="DQ390" s="78"/>
      <c r="DR390" s="78"/>
      <c r="DS390" s="78"/>
      <c r="DT390" s="78"/>
      <c r="DU390" s="78"/>
      <c r="DV390" s="78"/>
      <c r="DW390" s="78"/>
      <c r="DX390" s="78"/>
      <c r="DY390" s="78"/>
      <c r="DZ390" s="78"/>
      <c r="EA390" s="78"/>
      <c r="EB390" s="78"/>
      <c r="EC390" s="78"/>
      <c r="ED390" s="78"/>
      <c r="EE390" s="78"/>
      <c r="EF390" s="78"/>
      <c r="EG390" s="78"/>
      <c r="EH390" s="78"/>
      <c r="EI390" s="78"/>
      <c r="EJ390" s="78"/>
      <c r="EK390" s="78"/>
      <c r="EL390" s="78"/>
    </row>
    <row r="391" spans="1:142" x14ac:dyDescent="0.2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  <c r="Y391" s="78"/>
      <c r="Z391" s="78"/>
      <c r="AA391" s="78"/>
      <c r="AB391" s="78"/>
      <c r="AC391" s="78"/>
      <c r="AD391" s="78"/>
      <c r="AE391" s="78"/>
      <c r="AF391" s="78"/>
      <c r="AG391" s="78"/>
      <c r="AH391" s="78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  <c r="CU391" s="78"/>
      <c r="CV391" s="78"/>
      <c r="CW391" s="78"/>
      <c r="CX391" s="78"/>
      <c r="CY391" s="78"/>
      <c r="CZ391" s="78"/>
      <c r="DA391" s="78"/>
      <c r="DB391" s="78"/>
      <c r="DC391" s="78"/>
      <c r="DD391" s="78"/>
      <c r="DE391" s="78"/>
      <c r="DF391" s="78"/>
      <c r="DG391" s="78"/>
      <c r="DH391" s="78"/>
      <c r="DI391" s="78"/>
      <c r="DJ391" s="78"/>
      <c r="DK391" s="78"/>
      <c r="DL391" s="78"/>
      <c r="DM391" s="78"/>
      <c r="DN391" s="78"/>
      <c r="DO391" s="78"/>
      <c r="DP391" s="78"/>
      <c r="DQ391" s="78"/>
      <c r="DR391" s="78"/>
      <c r="DS391" s="78"/>
      <c r="DT391" s="78"/>
      <c r="DU391" s="78"/>
      <c r="DV391" s="78"/>
      <c r="DW391" s="78"/>
      <c r="DX391" s="78"/>
      <c r="DY391" s="78"/>
      <c r="DZ391" s="78"/>
      <c r="EA391" s="78"/>
      <c r="EB391" s="78"/>
      <c r="EC391" s="78"/>
      <c r="ED391" s="78"/>
      <c r="EE391" s="78"/>
      <c r="EF391" s="78"/>
      <c r="EG391" s="78"/>
      <c r="EH391" s="78"/>
      <c r="EI391" s="78"/>
      <c r="EJ391" s="78"/>
      <c r="EK391" s="78"/>
      <c r="EL391" s="78"/>
    </row>
    <row r="392" spans="1:142" x14ac:dyDescent="0.2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  <c r="Y392" s="78"/>
      <c r="Z392" s="78"/>
      <c r="AA392" s="78"/>
      <c r="AB392" s="78"/>
      <c r="AC392" s="78"/>
      <c r="AD392" s="78"/>
      <c r="AE392" s="78"/>
      <c r="AF392" s="78"/>
      <c r="AG392" s="78"/>
      <c r="AH392" s="78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  <c r="CU392" s="78"/>
      <c r="CV392" s="78"/>
      <c r="CW392" s="78"/>
      <c r="CX392" s="78"/>
      <c r="CY392" s="78"/>
      <c r="CZ392" s="78"/>
      <c r="DA392" s="78"/>
      <c r="DB392" s="78"/>
      <c r="DC392" s="78"/>
      <c r="DD392" s="78"/>
      <c r="DE392" s="78"/>
      <c r="DF392" s="78"/>
      <c r="DG392" s="78"/>
      <c r="DH392" s="78"/>
      <c r="DI392" s="78"/>
      <c r="DJ392" s="78"/>
      <c r="DK392" s="78"/>
      <c r="DL392" s="78"/>
      <c r="DM392" s="78"/>
      <c r="DN392" s="78"/>
      <c r="DO392" s="78"/>
      <c r="DP392" s="78"/>
      <c r="DQ392" s="78"/>
      <c r="DR392" s="78"/>
      <c r="DS392" s="78"/>
      <c r="DT392" s="78"/>
      <c r="DU392" s="78"/>
      <c r="DV392" s="78"/>
      <c r="DW392" s="78"/>
      <c r="DX392" s="78"/>
      <c r="DY392" s="78"/>
      <c r="DZ392" s="78"/>
      <c r="EA392" s="78"/>
      <c r="EB392" s="78"/>
      <c r="EC392" s="78"/>
      <c r="ED392" s="78"/>
      <c r="EE392" s="78"/>
      <c r="EF392" s="78"/>
      <c r="EG392" s="78"/>
      <c r="EH392" s="78"/>
      <c r="EI392" s="78"/>
      <c r="EJ392" s="78"/>
      <c r="EK392" s="78"/>
      <c r="EL392" s="78"/>
    </row>
    <row r="393" spans="1:142" x14ac:dyDescent="0.2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  <c r="Y393" s="78"/>
      <c r="Z393" s="78"/>
      <c r="AA393" s="78"/>
      <c r="AB393" s="78"/>
      <c r="AC393" s="78"/>
      <c r="AD393" s="78"/>
      <c r="AE393" s="78"/>
      <c r="AF393" s="78"/>
      <c r="AG393" s="78"/>
      <c r="AH393" s="78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  <c r="CU393" s="78"/>
      <c r="CV393" s="78"/>
      <c r="CW393" s="78"/>
      <c r="CX393" s="78"/>
      <c r="CY393" s="78"/>
      <c r="CZ393" s="78"/>
      <c r="DA393" s="78"/>
      <c r="DB393" s="78"/>
      <c r="DC393" s="78"/>
      <c r="DD393" s="78"/>
      <c r="DE393" s="78"/>
      <c r="DF393" s="78"/>
      <c r="DG393" s="78"/>
      <c r="DH393" s="78"/>
      <c r="DI393" s="78"/>
      <c r="DJ393" s="78"/>
      <c r="DK393" s="78"/>
      <c r="DL393" s="78"/>
      <c r="DM393" s="78"/>
      <c r="DN393" s="78"/>
      <c r="DO393" s="78"/>
      <c r="DP393" s="78"/>
      <c r="DQ393" s="78"/>
      <c r="DR393" s="78"/>
      <c r="DS393" s="78"/>
      <c r="DT393" s="78"/>
      <c r="DU393" s="78"/>
      <c r="DV393" s="78"/>
      <c r="DW393" s="78"/>
      <c r="DX393" s="78"/>
      <c r="DY393" s="78"/>
      <c r="DZ393" s="78"/>
      <c r="EA393" s="78"/>
      <c r="EB393" s="78"/>
      <c r="EC393" s="78"/>
      <c r="ED393" s="78"/>
      <c r="EE393" s="78"/>
      <c r="EF393" s="78"/>
      <c r="EG393" s="78"/>
      <c r="EH393" s="78"/>
      <c r="EI393" s="78"/>
      <c r="EJ393" s="78"/>
      <c r="EK393" s="78"/>
      <c r="EL393" s="78"/>
    </row>
    <row r="394" spans="1:142" x14ac:dyDescent="0.2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  <c r="Y394" s="78"/>
      <c r="Z394" s="78"/>
      <c r="AA394" s="78"/>
      <c r="AB394" s="78"/>
      <c r="AC394" s="78"/>
      <c r="AD394" s="78"/>
      <c r="AE394" s="78"/>
      <c r="AF394" s="78"/>
      <c r="AG394" s="78"/>
      <c r="AH394" s="78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  <c r="CU394" s="78"/>
      <c r="CV394" s="78"/>
      <c r="CW394" s="78"/>
      <c r="CX394" s="78"/>
      <c r="CY394" s="78"/>
      <c r="CZ394" s="78"/>
      <c r="DA394" s="78"/>
      <c r="DB394" s="78"/>
      <c r="DC394" s="78"/>
      <c r="DD394" s="78"/>
      <c r="DE394" s="78"/>
      <c r="DF394" s="78"/>
      <c r="DG394" s="78"/>
      <c r="DH394" s="78"/>
      <c r="DI394" s="78"/>
      <c r="DJ394" s="78"/>
      <c r="DK394" s="78"/>
      <c r="DL394" s="78"/>
      <c r="DM394" s="78"/>
      <c r="DN394" s="78"/>
      <c r="DO394" s="78"/>
      <c r="DP394" s="78"/>
      <c r="DQ394" s="78"/>
      <c r="DR394" s="78"/>
      <c r="DS394" s="78"/>
      <c r="DT394" s="78"/>
      <c r="DU394" s="78"/>
      <c r="DV394" s="78"/>
      <c r="DW394" s="78"/>
      <c r="DX394" s="78"/>
      <c r="DY394" s="78"/>
      <c r="DZ394" s="78"/>
      <c r="EA394" s="78"/>
      <c r="EB394" s="78"/>
      <c r="EC394" s="78"/>
      <c r="ED394" s="78"/>
      <c r="EE394" s="78"/>
      <c r="EF394" s="78"/>
      <c r="EG394" s="78"/>
      <c r="EH394" s="78"/>
      <c r="EI394" s="78"/>
      <c r="EJ394" s="78"/>
      <c r="EK394" s="78"/>
      <c r="EL394" s="78"/>
    </row>
    <row r="395" spans="1:142" x14ac:dyDescent="0.2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  <c r="Y395" s="78"/>
      <c r="Z395" s="78"/>
      <c r="AA395" s="78"/>
      <c r="AB395" s="78"/>
      <c r="AC395" s="78"/>
      <c r="AD395" s="78"/>
      <c r="AE395" s="78"/>
      <c r="AF395" s="78"/>
      <c r="AG395" s="78"/>
      <c r="AH395" s="78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  <c r="CU395" s="78"/>
      <c r="CV395" s="78"/>
      <c r="CW395" s="78"/>
      <c r="CX395" s="78"/>
      <c r="CY395" s="78"/>
      <c r="CZ395" s="78"/>
      <c r="DA395" s="78"/>
      <c r="DB395" s="78"/>
      <c r="DC395" s="78"/>
      <c r="DD395" s="78"/>
      <c r="DE395" s="78"/>
      <c r="DF395" s="78"/>
      <c r="DG395" s="78"/>
      <c r="DH395" s="78"/>
      <c r="DI395" s="78"/>
      <c r="DJ395" s="78"/>
      <c r="DK395" s="78"/>
      <c r="DL395" s="78"/>
      <c r="DM395" s="78"/>
      <c r="DN395" s="78"/>
      <c r="DO395" s="78"/>
      <c r="DP395" s="78"/>
      <c r="DQ395" s="78"/>
      <c r="DR395" s="78"/>
      <c r="DS395" s="78"/>
      <c r="DT395" s="78"/>
      <c r="DU395" s="78"/>
      <c r="DV395" s="78"/>
      <c r="DW395" s="78"/>
      <c r="DX395" s="78"/>
      <c r="DY395" s="78"/>
      <c r="DZ395" s="78"/>
      <c r="EA395" s="78"/>
      <c r="EB395" s="78"/>
      <c r="EC395" s="78"/>
      <c r="ED395" s="78"/>
      <c r="EE395" s="78"/>
      <c r="EF395" s="78"/>
      <c r="EG395" s="78"/>
      <c r="EH395" s="78"/>
      <c r="EI395" s="78"/>
      <c r="EJ395" s="78"/>
      <c r="EK395" s="78"/>
      <c r="EL395" s="78"/>
    </row>
    <row r="396" spans="1:142" x14ac:dyDescent="0.2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  <c r="Y396" s="78"/>
      <c r="Z396" s="78"/>
      <c r="AA396" s="78"/>
      <c r="AB396" s="78"/>
      <c r="AC396" s="78"/>
      <c r="AD396" s="78"/>
      <c r="AE396" s="78"/>
      <c r="AF396" s="78"/>
      <c r="AG396" s="78"/>
      <c r="AH396" s="78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8"/>
      <c r="AU396" s="78"/>
      <c r="AV396" s="78"/>
      <c r="AW396" s="78"/>
      <c r="AX396" s="78"/>
      <c r="AY396" s="78"/>
      <c r="AZ396" s="78"/>
      <c r="BA396" s="78"/>
      <c r="BB396" s="78"/>
      <c r="BC396" s="78"/>
      <c r="BD396" s="78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  <c r="CU396" s="78"/>
      <c r="CV396" s="78"/>
      <c r="CW396" s="78"/>
      <c r="CX396" s="78"/>
      <c r="CY396" s="78"/>
      <c r="CZ396" s="78"/>
      <c r="DA396" s="78"/>
      <c r="DB396" s="78"/>
      <c r="DC396" s="78"/>
      <c r="DD396" s="78"/>
      <c r="DE396" s="78"/>
      <c r="DF396" s="78"/>
      <c r="DG396" s="78"/>
      <c r="DH396" s="78"/>
      <c r="DI396" s="78"/>
      <c r="DJ396" s="78"/>
      <c r="DK396" s="78"/>
      <c r="DL396" s="78"/>
      <c r="DM396" s="78"/>
      <c r="DN396" s="78"/>
      <c r="DO396" s="78"/>
      <c r="DP396" s="78"/>
      <c r="DQ396" s="78"/>
      <c r="DR396" s="78"/>
      <c r="DS396" s="78"/>
      <c r="DT396" s="78"/>
      <c r="DU396" s="78"/>
      <c r="DV396" s="78"/>
      <c r="DW396" s="78"/>
      <c r="DX396" s="78"/>
      <c r="DY396" s="78"/>
      <c r="DZ396" s="78"/>
      <c r="EA396" s="78"/>
      <c r="EB396" s="78"/>
      <c r="EC396" s="78"/>
      <c r="ED396" s="78"/>
      <c r="EE396" s="78"/>
      <c r="EF396" s="78"/>
      <c r="EG396" s="78"/>
      <c r="EH396" s="78"/>
      <c r="EI396" s="78"/>
      <c r="EJ396" s="78"/>
      <c r="EK396" s="78"/>
      <c r="EL396" s="78"/>
    </row>
    <row r="397" spans="1:142" x14ac:dyDescent="0.2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  <c r="Y397" s="78"/>
      <c r="Z397" s="78"/>
      <c r="AA397" s="78"/>
      <c r="AB397" s="78"/>
      <c r="AC397" s="78"/>
      <c r="AD397" s="78"/>
      <c r="AE397" s="78"/>
      <c r="AF397" s="78"/>
      <c r="AG397" s="78"/>
      <c r="AH397" s="78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  <c r="DB397" s="78"/>
      <c r="DC397" s="78"/>
      <c r="DD397" s="78"/>
      <c r="DE397" s="78"/>
      <c r="DF397" s="78"/>
      <c r="DG397" s="78"/>
      <c r="DH397" s="78"/>
      <c r="DI397" s="78"/>
      <c r="DJ397" s="78"/>
      <c r="DK397" s="78"/>
      <c r="DL397" s="78"/>
      <c r="DM397" s="78"/>
      <c r="DN397" s="78"/>
      <c r="DO397" s="78"/>
      <c r="DP397" s="78"/>
      <c r="DQ397" s="78"/>
      <c r="DR397" s="78"/>
      <c r="DS397" s="78"/>
      <c r="DT397" s="78"/>
      <c r="DU397" s="78"/>
      <c r="DV397" s="78"/>
      <c r="DW397" s="78"/>
      <c r="DX397" s="78"/>
      <c r="DY397" s="78"/>
      <c r="DZ397" s="78"/>
      <c r="EA397" s="78"/>
      <c r="EB397" s="78"/>
      <c r="EC397" s="78"/>
      <c r="ED397" s="78"/>
      <c r="EE397" s="78"/>
      <c r="EF397" s="78"/>
      <c r="EG397" s="78"/>
      <c r="EH397" s="78"/>
      <c r="EI397" s="78"/>
      <c r="EJ397" s="78"/>
      <c r="EK397" s="78"/>
      <c r="EL397" s="78"/>
    </row>
    <row r="398" spans="1:142" x14ac:dyDescent="0.2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  <c r="Y398" s="78"/>
      <c r="Z398" s="78"/>
      <c r="AA398" s="78"/>
      <c r="AB398" s="78"/>
      <c r="AC398" s="78"/>
      <c r="AD398" s="78"/>
      <c r="AE398" s="78"/>
      <c r="AF398" s="78"/>
      <c r="AG398" s="78"/>
      <c r="AH398" s="78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  <c r="CU398" s="78"/>
      <c r="CV398" s="78"/>
      <c r="CW398" s="78"/>
      <c r="CX398" s="78"/>
      <c r="CY398" s="78"/>
      <c r="CZ398" s="78"/>
      <c r="DA398" s="78"/>
      <c r="DB398" s="78"/>
      <c r="DC398" s="78"/>
      <c r="DD398" s="78"/>
      <c r="DE398" s="78"/>
      <c r="DF398" s="78"/>
      <c r="DG398" s="78"/>
      <c r="DH398" s="78"/>
      <c r="DI398" s="78"/>
      <c r="DJ398" s="78"/>
      <c r="DK398" s="78"/>
      <c r="DL398" s="78"/>
      <c r="DM398" s="78"/>
      <c r="DN398" s="78"/>
      <c r="DO398" s="78"/>
      <c r="DP398" s="78"/>
      <c r="DQ398" s="78"/>
      <c r="DR398" s="78"/>
      <c r="DS398" s="78"/>
      <c r="DT398" s="78"/>
      <c r="DU398" s="78"/>
      <c r="DV398" s="78"/>
      <c r="DW398" s="78"/>
      <c r="DX398" s="78"/>
      <c r="DY398" s="78"/>
      <c r="DZ398" s="78"/>
      <c r="EA398" s="78"/>
      <c r="EB398" s="78"/>
      <c r="EC398" s="78"/>
      <c r="ED398" s="78"/>
      <c r="EE398" s="78"/>
      <c r="EF398" s="78"/>
      <c r="EG398" s="78"/>
      <c r="EH398" s="78"/>
      <c r="EI398" s="78"/>
      <c r="EJ398" s="78"/>
      <c r="EK398" s="78"/>
      <c r="EL398" s="78"/>
    </row>
    <row r="399" spans="1:142" x14ac:dyDescent="0.2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  <c r="Z399" s="78"/>
      <c r="AA399" s="78"/>
      <c r="AB399" s="78"/>
      <c r="AC399" s="78"/>
      <c r="AD399" s="78"/>
      <c r="AE399" s="78"/>
      <c r="AF399" s="78"/>
      <c r="AG399" s="78"/>
      <c r="AH399" s="78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  <c r="CU399" s="78"/>
      <c r="CV399" s="78"/>
      <c r="CW399" s="78"/>
      <c r="CX399" s="78"/>
      <c r="CY399" s="78"/>
      <c r="CZ399" s="78"/>
      <c r="DA399" s="78"/>
      <c r="DB399" s="78"/>
      <c r="DC399" s="78"/>
      <c r="DD399" s="78"/>
      <c r="DE399" s="78"/>
      <c r="DF399" s="78"/>
      <c r="DG399" s="78"/>
      <c r="DH399" s="78"/>
      <c r="DI399" s="78"/>
      <c r="DJ399" s="78"/>
      <c r="DK399" s="78"/>
      <c r="DL399" s="78"/>
      <c r="DM399" s="78"/>
      <c r="DN399" s="78"/>
      <c r="DO399" s="78"/>
      <c r="DP399" s="78"/>
      <c r="DQ399" s="78"/>
      <c r="DR399" s="78"/>
      <c r="DS399" s="78"/>
      <c r="DT399" s="78"/>
      <c r="DU399" s="78"/>
      <c r="DV399" s="78"/>
      <c r="DW399" s="78"/>
      <c r="DX399" s="78"/>
      <c r="DY399" s="78"/>
      <c r="DZ399" s="78"/>
      <c r="EA399" s="78"/>
      <c r="EB399" s="78"/>
      <c r="EC399" s="78"/>
      <c r="ED399" s="78"/>
      <c r="EE399" s="78"/>
      <c r="EF399" s="78"/>
      <c r="EG399" s="78"/>
      <c r="EH399" s="78"/>
      <c r="EI399" s="78"/>
      <c r="EJ399" s="78"/>
      <c r="EK399" s="78"/>
      <c r="EL399" s="78"/>
    </row>
    <row r="400" spans="1:142" x14ac:dyDescent="0.2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  <c r="Y400" s="78"/>
      <c r="Z400" s="78"/>
      <c r="AA400" s="78"/>
      <c r="AB400" s="78"/>
      <c r="AC400" s="78"/>
      <c r="AD400" s="78"/>
      <c r="AE400" s="78"/>
      <c r="AF400" s="78"/>
      <c r="AG400" s="78"/>
      <c r="AH400" s="78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  <c r="CU400" s="78"/>
      <c r="CV400" s="78"/>
      <c r="CW400" s="78"/>
      <c r="CX400" s="78"/>
      <c r="CY400" s="78"/>
      <c r="CZ400" s="78"/>
      <c r="DA400" s="78"/>
      <c r="DB400" s="78"/>
      <c r="DC400" s="78"/>
      <c r="DD400" s="78"/>
      <c r="DE400" s="78"/>
      <c r="DF400" s="78"/>
      <c r="DG400" s="78"/>
      <c r="DH400" s="78"/>
      <c r="DI400" s="78"/>
      <c r="DJ400" s="78"/>
      <c r="DK400" s="78"/>
      <c r="DL400" s="78"/>
      <c r="DM400" s="78"/>
      <c r="DN400" s="78"/>
      <c r="DO400" s="78"/>
      <c r="DP400" s="78"/>
      <c r="DQ400" s="78"/>
      <c r="DR400" s="78"/>
      <c r="DS400" s="78"/>
      <c r="DT400" s="78"/>
      <c r="DU400" s="78"/>
      <c r="DV400" s="78"/>
      <c r="DW400" s="78"/>
      <c r="DX400" s="78"/>
      <c r="DY400" s="78"/>
      <c r="DZ400" s="78"/>
      <c r="EA400" s="78"/>
      <c r="EB400" s="78"/>
      <c r="EC400" s="78"/>
      <c r="ED400" s="78"/>
      <c r="EE400" s="78"/>
      <c r="EF400" s="78"/>
      <c r="EG400" s="78"/>
      <c r="EH400" s="78"/>
      <c r="EI400" s="78"/>
      <c r="EJ400" s="78"/>
      <c r="EK400" s="78"/>
      <c r="EL400" s="78"/>
    </row>
    <row r="401" spans="1:142" x14ac:dyDescent="0.2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  <c r="Y401" s="78"/>
      <c r="Z401" s="78"/>
      <c r="AA401" s="78"/>
      <c r="AB401" s="78"/>
      <c r="AC401" s="78"/>
      <c r="AD401" s="78"/>
      <c r="AE401" s="78"/>
      <c r="AF401" s="78"/>
      <c r="AG401" s="78"/>
      <c r="AH401" s="78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  <c r="CU401" s="78"/>
      <c r="CV401" s="78"/>
      <c r="CW401" s="78"/>
      <c r="CX401" s="78"/>
      <c r="CY401" s="78"/>
      <c r="CZ401" s="78"/>
      <c r="DA401" s="78"/>
      <c r="DB401" s="78"/>
      <c r="DC401" s="78"/>
      <c r="DD401" s="78"/>
      <c r="DE401" s="78"/>
      <c r="DF401" s="78"/>
      <c r="DG401" s="78"/>
      <c r="DH401" s="78"/>
      <c r="DI401" s="78"/>
      <c r="DJ401" s="78"/>
      <c r="DK401" s="78"/>
      <c r="DL401" s="78"/>
      <c r="DM401" s="78"/>
      <c r="DN401" s="78"/>
      <c r="DO401" s="78"/>
      <c r="DP401" s="78"/>
      <c r="DQ401" s="78"/>
      <c r="DR401" s="78"/>
      <c r="DS401" s="78"/>
      <c r="DT401" s="78"/>
      <c r="DU401" s="78"/>
      <c r="DV401" s="78"/>
      <c r="DW401" s="78"/>
      <c r="DX401" s="78"/>
      <c r="DY401" s="78"/>
      <c r="DZ401" s="78"/>
      <c r="EA401" s="78"/>
      <c r="EB401" s="78"/>
      <c r="EC401" s="78"/>
      <c r="ED401" s="78"/>
      <c r="EE401" s="78"/>
      <c r="EF401" s="78"/>
      <c r="EG401" s="78"/>
      <c r="EH401" s="78"/>
      <c r="EI401" s="78"/>
      <c r="EJ401" s="78"/>
      <c r="EK401" s="78"/>
      <c r="EL401" s="78"/>
    </row>
    <row r="402" spans="1:142" x14ac:dyDescent="0.2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  <c r="Y402" s="78"/>
      <c r="Z402" s="78"/>
      <c r="AA402" s="78"/>
      <c r="AB402" s="78"/>
      <c r="AC402" s="78"/>
      <c r="AD402" s="78"/>
      <c r="AE402" s="78"/>
      <c r="AF402" s="78"/>
      <c r="AG402" s="78"/>
      <c r="AH402" s="78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  <c r="CU402" s="78"/>
      <c r="CV402" s="78"/>
      <c r="CW402" s="78"/>
      <c r="CX402" s="78"/>
      <c r="CY402" s="78"/>
      <c r="CZ402" s="78"/>
      <c r="DA402" s="78"/>
      <c r="DB402" s="78"/>
      <c r="DC402" s="78"/>
      <c r="DD402" s="78"/>
      <c r="DE402" s="78"/>
      <c r="DF402" s="78"/>
      <c r="DG402" s="78"/>
      <c r="DH402" s="78"/>
      <c r="DI402" s="78"/>
      <c r="DJ402" s="78"/>
      <c r="DK402" s="78"/>
      <c r="DL402" s="78"/>
      <c r="DM402" s="78"/>
      <c r="DN402" s="78"/>
      <c r="DO402" s="78"/>
      <c r="DP402" s="78"/>
      <c r="DQ402" s="78"/>
      <c r="DR402" s="78"/>
      <c r="DS402" s="78"/>
      <c r="DT402" s="78"/>
      <c r="DU402" s="78"/>
      <c r="DV402" s="78"/>
      <c r="DW402" s="78"/>
      <c r="DX402" s="78"/>
      <c r="DY402" s="78"/>
      <c r="DZ402" s="78"/>
      <c r="EA402" s="78"/>
      <c r="EB402" s="78"/>
      <c r="EC402" s="78"/>
      <c r="ED402" s="78"/>
      <c r="EE402" s="78"/>
      <c r="EF402" s="78"/>
      <c r="EG402" s="78"/>
      <c r="EH402" s="78"/>
      <c r="EI402" s="78"/>
      <c r="EJ402" s="78"/>
      <c r="EK402" s="78"/>
      <c r="EL402" s="78"/>
    </row>
    <row r="403" spans="1:142" x14ac:dyDescent="0.2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  <c r="Y403" s="78"/>
      <c r="Z403" s="78"/>
      <c r="AA403" s="78"/>
      <c r="AB403" s="78"/>
      <c r="AC403" s="78"/>
      <c r="AD403" s="78"/>
      <c r="AE403" s="78"/>
      <c r="AF403" s="78"/>
      <c r="AG403" s="78"/>
      <c r="AH403" s="78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  <c r="CU403" s="78"/>
      <c r="CV403" s="78"/>
      <c r="CW403" s="78"/>
      <c r="CX403" s="78"/>
      <c r="CY403" s="78"/>
      <c r="CZ403" s="78"/>
      <c r="DA403" s="78"/>
      <c r="DB403" s="78"/>
      <c r="DC403" s="78"/>
      <c r="DD403" s="78"/>
      <c r="DE403" s="78"/>
      <c r="DF403" s="78"/>
      <c r="DG403" s="78"/>
      <c r="DH403" s="78"/>
      <c r="DI403" s="78"/>
      <c r="DJ403" s="78"/>
      <c r="DK403" s="78"/>
      <c r="DL403" s="78"/>
      <c r="DM403" s="78"/>
      <c r="DN403" s="78"/>
      <c r="DO403" s="78"/>
      <c r="DP403" s="78"/>
      <c r="DQ403" s="78"/>
      <c r="DR403" s="78"/>
      <c r="DS403" s="78"/>
      <c r="DT403" s="78"/>
      <c r="DU403" s="78"/>
      <c r="DV403" s="78"/>
      <c r="DW403" s="78"/>
      <c r="DX403" s="78"/>
      <c r="DY403" s="78"/>
      <c r="DZ403" s="78"/>
      <c r="EA403" s="78"/>
      <c r="EB403" s="78"/>
      <c r="EC403" s="78"/>
      <c r="ED403" s="78"/>
      <c r="EE403" s="78"/>
      <c r="EF403" s="78"/>
      <c r="EG403" s="78"/>
      <c r="EH403" s="78"/>
      <c r="EI403" s="78"/>
      <c r="EJ403" s="78"/>
      <c r="EK403" s="78"/>
      <c r="EL403" s="78"/>
    </row>
    <row r="404" spans="1:142" x14ac:dyDescent="0.2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  <c r="Y404" s="78"/>
      <c r="Z404" s="78"/>
      <c r="AA404" s="78"/>
      <c r="AB404" s="78"/>
      <c r="AC404" s="78"/>
      <c r="AD404" s="78"/>
      <c r="AE404" s="78"/>
      <c r="AF404" s="78"/>
      <c r="AG404" s="78"/>
      <c r="AH404" s="78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  <c r="CU404" s="78"/>
      <c r="CV404" s="78"/>
      <c r="CW404" s="78"/>
      <c r="CX404" s="78"/>
      <c r="CY404" s="78"/>
      <c r="CZ404" s="78"/>
      <c r="DA404" s="78"/>
      <c r="DB404" s="78"/>
      <c r="DC404" s="78"/>
      <c r="DD404" s="78"/>
      <c r="DE404" s="78"/>
      <c r="DF404" s="78"/>
      <c r="DG404" s="78"/>
      <c r="DH404" s="78"/>
      <c r="DI404" s="78"/>
      <c r="DJ404" s="78"/>
      <c r="DK404" s="78"/>
      <c r="DL404" s="78"/>
      <c r="DM404" s="78"/>
      <c r="DN404" s="78"/>
      <c r="DO404" s="78"/>
      <c r="DP404" s="78"/>
      <c r="DQ404" s="78"/>
      <c r="DR404" s="78"/>
      <c r="DS404" s="78"/>
      <c r="DT404" s="78"/>
      <c r="DU404" s="78"/>
      <c r="DV404" s="78"/>
      <c r="DW404" s="78"/>
      <c r="DX404" s="78"/>
      <c r="DY404" s="78"/>
      <c r="DZ404" s="78"/>
      <c r="EA404" s="78"/>
      <c r="EB404" s="78"/>
      <c r="EC404" s="78"/>
      <c r="ED404" s="78"/>
      <c r="EE404" s="78"/>
      <c r="EF404" s="78"/>
      <c r="EG404" s="78"/>
      <c r="EH404" s="78"/>
      <c r="EI404" s="78"/>
      <c r="EJ404" s="78"/>
      <c r="EK404" s="78"/>
      <c r="EL404" s="78"/>
    </row>
    <row r="405" spans="1:142" x14ac:dyDescent="0.2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  <c r="Y405" s="78"/>
      <c r="Z405" s="78"/>
      <c r="AA405" s="78"/>
      <c r="AB405" s="78"/>
      <c r="AC405" s="78"/>
      <c r="AD405" s="78"/>
      <c r="AE405" s="78"/>
      <c r="AF405" s="78"/>
      <c r="AG405" s="78"/>
      <c r="AH405" s="78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8"/>
      <c r="AU405" s="78"/>
      <c r="AV405" s="78"/>
      <c r="AW405" s="78"/>
      <c r="AX405" s="78"/>
      <c r="AY405" s="78"/>
      <c r="AZ405" s="78"/>
      <c r="BA405" s="78"/>
      <c r="BB405" s="78"/>
      <c r="BC405" s="78"/>
      <c r="BD405" s="78"/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  <c r="CU405" s="78"/>
      <c r="CV405" s="78"/>
      <c r="CW405" s="78"/>
      <c r="CX405" s="78"/>
      <c r="CY405" s="78"/>
      <c r="CZ405" s="78"/>
      <c r="DA405" s="78"/>
      <c r="DB405" s="78"/>
      <c r="DC405" s="78"/>
      <c r="DD405" s="78"/>
      <c r="DE405" s="78"/>
      <c r="DF405" s="78"/>
      <c r="DG405" s="78"/>
      <c r="DH405" s="78"/>
      <c r="DI405" s="78"/>
      <c r="DJ405" s="78"/>
      <c r="DK405" s="78"/>
      <c r="DL405" s="78"/>
      <c r="DM405" s="78"/>
      <c r="DN405" s="78"/>
      <c r="DO405" s="78"/>
      <c r="DP405" s="78"/>
      <c r="DQ405" s="78"/>
      <c r="DR405" s="78"/>
      <c r="DS405" s="78"/>
      <c r="DT405" s="78"/>
      <c r="DU405" s="78"/>
      <c r="DV405" s="78"/>
      <c r="DW405" s="78"/>
      <c r="DX405" s="78"/>
      <c r="DY405" s="78"/>
      <c r="DZ405" s="78"/>
      <c r="EA405" s="78"/>
      <c r="EB405" s="78"/>
      <c r="EC405" s="78"/>
      <c r="ED405" s="78"/>
      <c r="EE405" s="78"/>
      <c r="EF405" s="78"/>
      <c r="EG405" s="78"/>
      <c r="EH405" s="78"/>
      <c r="EI405" s="78"/>
      <c r="EJ405" s="78"/>
      <c r="EK405" s="78"/>
      <c r="EL405" s="78"/>
    </row>
    <row r="406" spans="1:142" x14ac:dyDescent="0.2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  <c r="Y406" s="78"/>
      <c r="Z406" s="78"/>
      <c r="AA406" s="78"/>
      <c r="AB406" s="78"/>
      <c r="AC406" s="78"/>
      <c r="AD406" s="78"/>
      <c r="AE406" s="78"/>
      <c r="AF406" s="78"/>
      <c r="AG406" s="78"/>
      <c r="AH406" s="78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  <c r="CU406" s="78"/>
      <c r="CV406" s="78"/>
      <c r="CW406" s="78"/>
      <c r="CX406" s="78"/>
      <c r="CY406" s="78"/>
      <c r="CZ406" s="78"/>
      <c r="DA406" s="78"/>
      <c r="DB406" s="78"/>
      <c r="DC406" s="78"/>
      <c r="DD406" s="78"/>
      <c r="DE406" s="78"/>
      <c r="DF406" s="78"/>
      <c r="DG406" s="78"/>
      <c r="DH406" s="78"/>
      <c r="DI406" s="78"/>
      <c r="DJ406" s="78"/>
      <c r="DK406" s="78"/>
      <c r="DL406" s="78"/>
      <c r="DM406" s="78"/>
      <c r="DN406" s="78"/>
      <c r="DO406" s="78"/>
      <c r="DP406" s="78"/>
      <c r="DQ406" s="78"/>
      <c r="DR406" s="78"/>
      <c r="DS406" s="78"/>
      <c r="DT406" s="78"/>
      <c r="DU406" s="78"/>
      <c r="DV406" s="78"/>
      <c r="DW406" s="78"/>
      <c r="DX406" s="78"/>
      <c r="DY406" s="78"/>
      <c r="DZ406" s="78"/>
      <c r="EA406" s="78"/>
      <c r="EB406" s="78"/>
      <c r="EC406" s="78"/>
      <c r="ED406" s="78"/>
      <c r="EE406" s="78"/>
      <c r="EF406" s="78"/>
      <c r="EG406" s="78"/>
      <c r="EH406" s="78"/>
      <c r="EI406" s="78"/>
      <c r="EJ406" s="78"/>
      <c r="EK406" s="78"/>
      <c r="EL406" s="78"/>
    </row>
    <row r="407" spans="1:142" x14ac:dyDescent="0.2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  <c r="Y407" s="78"/>
      <c r="Z407" s="78"/>
      <c r="AA407" s="78"/>
      <c r="AB407" s="78"/>
      <c r="AC407" s="78"/>
      <c r="AD407" s="78"/>
      <c r="AE407" s="78"/>
      <c r="AF407" s="78"/>
      <c r="AG407" s="78"/>
      <c r="AH407" s="78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  <c r="CU407" s="78"/>
      <c r="CV407" s="78"/>
      <c r="CW407" s="78"/>
      <c r="CX407" s="78"/>
      <c r="CY407" s="78"/>
      <c r="CZ407" s="78"/>
      <c r="DA407" s="78"/>
      <c r="DB407" s="78"/>
      <c r="DC407" s="78"/>
      <c r="DD407" s="78"/>
      <c r="DE407" s="78"/>
      <c r="DF407" s="78"/>
      <c r="DG407" s="78"/>
      <c r="DH407" s="78"/>
      <c r="DI407" s="78"/>
      <c r="DJ407" s="78"/>
      <c r="DK407" s="78"/>
      <c r="DL407" s="78"/>
      <c r="DM407" s="78"/>
      <c r="DN407" s="78"/>
      <c r="DO407" s="78"/>
      <c r="DP407" s="78"/>
      <c r="DQ407" s="78"/>
      <c r="DR407" s="78"/>
      <c r="DS407" s="78"/>
      <c r="DT407" s="78"/>
      <c r="DU407" s="78"/>
      <c r="DV407" s="78"/>
      <c r="DW407" s="78"/>
      <c r="DX407" s="78"/>
      <c r="DY407" s="78"/>
      <c r="DZ407" s="78"/>
      <c r="EA407" s="78"/>
      <c r="EB407" s="78"/>
      <c r="EC407" s="78"/>
      <c r="ED407" s="78"/>
      <c r="EE407" s="78"/>
      <c r="EF407" s="78"/>
      <c r="EG407" s="78"/>
      <c r="EH407" s="78"/>
      <c r="EI407" s="78"/>
      <c r="EJ407" s="78"/>
      <c r="EK407" s="78"/>
      <c r="EL407" s="78"/>
    </row>
    <row r="408" spans="1:142" x14ac:dyDescent="0.2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  <c r="Y408" s="78"/>
      <c r="Z408" s="78"/>
      <c r="AA408" s="78"/>
      <c r="AB408" s="78"/>
      <c r="AC408" s="78"/>
      <c r="AD408" s="78"/>
      <c r="AE408" s="78"/>
      <c r="AF408" s="78"/>
      <c r="AG408" s="78"/>
      <c r="AH408" s="78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  <c r="DB408" s="78"/>
      <c r="DC408" s="78"/>
      <c r="DD408" s="78"/>
      <c r="DE408" s="78"/>
      <c r="DF408" s="78"/>
      <c r="DG408" s="78"/>
      <c r="DH408" s="78"/>
      <c r="DI408" s="78"/>
      <c r="DJ408" s="78"/>
      <c r="DK408" s="78"/>
      <c r="DL408" s="78"/>
      <c r="DM408" s="78"/>
      <c r="DN408" s="78"/>
      <c r="DO408" s="78"/>
      <c r="DP408" s="78"/>
      <c r="DQ408" s="78"/>
      <c r="DR408" s="78"/>
      <c r="DS408" s="78"/>
      <c r="DT408" s="78"/>
      <c r="DU408" s="78"/>
      <c r="DV408" s="78"/>
      <c r="DW408" s="78"/>
      <c r="DX408" s="78"/>
      <c r="DY408" s="78"/>
      <c r="DZ408" s="78"/>
      <c r="EA408" s="78"/>
      <c r="EB408" s="78"/>
      <c r="EC408" s="78"/>
      <c r="ED408" s="78"/>
      <c r="EE408" s="78"/>
      <c r="EF408" s="78"/>
      <c r="EG408" s="78"/>
      <c r="EH408" s="78"/>
      <c r="EI408" s="78"/>
      <c r="EJ408" s="78"/>
      <c r="EK408" s="78"/>
      <c r="EL408" s="78"/>
    </row>
    <row r="409" spans="1:142" x14ac:dyDescent="0.2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  <c r="Y409" s="78"/>
      <c r="Z409" s="78"/>
      <c r="AA409" s="78"/>
      <c r="AB409" s="78"/>
      <c r="AC409" s="78"/>
      <c r="AD409" s="78"/>
      <c r="AE409" s="78"/>
      <c r="AF409" s="78"/>
      <c r="AG409" s="78"/>
      <c r="AH409" s="78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8"/>
      <c r="AU409" s="78"/>
      <c r="AV409" s="78"/>
      <c r="AW409" s="78"/>
      <c r="AX409" s="78"/>
      <c r="AY409" s="78"/>
      <c r="AZ409" s="78"/>
      <c r="BA409" s="78"/>
      <c r="BB409" s="78"/>
      <c r="BC409" s="78"/>
      <c r="BD409" s="78"/>
      <c r="BE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  <c r="CU409" s="78"/>
      <c r="CV409" s="78"/>
      <c r="CW409" s="78"/>
      <c r="CX409" s="78"/>
      <c r="CY409" s="78"/>
      <c r="CZ409" s="78"/>
      <c r="DA409" s="78"/>
      <c r="DB409" s="78"/>
      <c r="DC409" s="78"/>
      <c r="DD409" s="78"/>
      <c r="DE409" s="78"/>
      <c r="DF409" s="78"/>
      <c r="DG409" s="78"/>
      <c r="DH409" s="78"/>
      <c r="DI409" s="78"/>
      <c r="DJ409" s="78"/>
      <c r="DK409" s="78"/>
      <c r="DL409" s="78"/>
      <c r="DM409" s="78"/>
      <c r="DN409" s="78"/>
      <c r="DO409" s="78"/>
      <c r="DP409" s="78"/>
      <c r="DQ409" s="78"/>
      <c r="DR409" s="78"/>
      <c r="DS409" s="78"/>
      <c r="DT409" s="78"/>
      <c r="DU409" s="78"/>
      <c r="DV409" s="78"/>
      <c r="DW409" s="78"/>
      <c r="DX409" s="78"/>
      <c r="DY409" s="78"/>
      <c r="DZ409" s="78"/>
      <c r="EA409" s="78"/>
      <c r="EB409" s="78"/>
      <c r="EC409" s="78"/>
      <c r="ED409" s="78"/>
      <c r="EE409" s="78"/>
      <c r="EF409" s="78"/>
      <c r="EG409" s="78"/>
      <c r="EH409" s="78"/>
      <c r="EI409" s="78"/>
      <c r="EJ409" s="78"/>
      <c r="EK409" s="78"/>
      <c r="EL409" s="78"/>
    </row>
    <row r="410" spans="1:142" x14ac:dyDescent="0.2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  <c r="Y410" s="78"/>
      <c r="Z410" s="78"/>
      <c r="AA410" s="78"/>
      <c r="AB410" s="78"/>
      <c r="AC410" s="78"/>
      <c r="AD410" s="78"/>
      <c r="AE410" s="78"/>
      <c r="AF410" s="78"/>
      <c r="AG410" s="78"/>
      <c r="AH410" s="78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  <c r="CU410" s="78"/>
      <c r="CV410" s="78"/>
      <c r="CW410" s="78"/>
      <c r="CX410" s="78"/>
      <c r="CY410" s="78"/>
      <c r="CZ410" s="78"/>
      <c r="DA410" s="78"/>
      <c r="DB410" s="78"/>
      <c r="DC410" s="78"/>
      <c r="DD410" s="78"/>
      <c r="DE410" s="78"/>
      <c r="DF410" s="78"/>
      <c r="DG410" s="78"/>
      <c r="DH410" s="78"/>
      <c r="DI410" s="78"/>
      <c r="DJ410" s="78"/>
      <c r="DK410" s="78"/>
      <c r="DL410" s="78"/>
      <c r="DM410" s="78"/>
      <c r="DN410" s="78"/>
      <c r="DO410" s="78"/>
      <c r="DP410" s="78"/>
      <c r="DQ410" s="78"/>
      <c r="DR410" s="78"/>
      <c r="DS410" s="78"/>
      <c r="DT410" s="78"/>
      <c r="DU410" s="78"/>
      <c r="DV410" s="78"/>
      <c r="DW410" s="78"/>
      <c r="DX410" s="78"/>
      <c r="DY410" s="78"/>
      <c r="DZ410" s="78"/>
      <c r="EA410" s="78"/>
      <c r="EB410" s="78"/>
      <c r="EC410" s="78"/>
      <c r="ED410" s="78"/>
      <c r="EE410" s="78"/>
      <c r="EF410" s="78"/>
      <c r="EG410" s="78"/>
      <c r="EH410" s="78"/>
      <c r="EI410" s="78"/>
      <c r="EJ410" s="78"/>
      <c r="EK410" s="78"/>
      <c r="EL410" s="78"/>
    </row>
    <row r="411" spans="1:142" x14ac:dyDescent="0.2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  <c r="Y411" s="78"/>
      <c r="Z411" s="78"/>
      <c r="AA411" s="78"/>
      <c r="AB411" s="78"/>
      <c r="AC411" s="78"/>
      <c r="AD411" s="78"/>
      <c r="AE411" s="78"/>
      <c r="AF411" s="78"/>
      <c r="AG411" s="78"/>
      <c r="AH411" s="78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  <c r="CU411" s="78"/>
      <c r="CV411" s="78"/>
      <c r="CW411" s="78"/>
      <c r="CX411" s="78"/>
      <c r="CY411" s="78"/>
      <c r="CZ411" s="78"/>
      <c r="DA411" s="78"/>
      <c r="DB411" s="78"/>
      <c r="DC411" s="78"/>
      <c r="DD411" s="78"/>
      <c r="DE411" s="78"/>
      <c r="DF411" s="78"/>
      <c r="DG411" s="78"/>
      <c r="DH411" s="78"/>
      <c r="DI411" s="78"/>
      <c r="DJ411" s="78"/>
      <c r="DK411" s="78"/>
      <c r="DL411" s="78"/>
      <c r="DM411" s="78"/>
      <c r="DN411" s="78"/>
      <c r="DO411" s="78"/>
      <c r="DP411" s="78"/>
      <c r="DQ411" s="78"/>
      <c r="DR411" s="78"/>
      <c r="DS411" s="78"/>
      <c r="DT411" s="78"/>
      <c r="DU411" s="78"/>
      <c r="DV411" s="78"/>
      <c r="DW411" s="78"/>
      <c r="DX411" s="78"/>
      <c r="DY411" s="78"/>
      <c r="DZ411" s="78"/>
      <c r="EA411" s="78"/>
      <c r="EB411" s="78"/>
      <c r="EC411" s="78"/>
      <c r="ED411" s="78"/>
      <c r="EE411" s="78"/>
      <c r="EF411" s="78"/>
      <c r="EG411" s="78"/>
      <c r="EH411" s="78"/>
      <c r="EI411" s="78"/>
      <c r="EJ411" s="78"/>
      <c r="EK411" s="78"/>
      <c r="EL411" s="78"/>
    </row>
  </sheetData>
  <sheetProtection algorithmName="SHA-512" hashValue="G3RSPzchwfIfzV9GHyUstejd1tbcEmDV72jxxsL7OnZUOA0jjB7RdDAjeB+pqFP149igj9zDdPCQ6ZWUu7b5oQ==" saltValue="Cgy2tQ2WdcqyQd173P5Jeg==" spinCount="100000" sheet="1" objects="1" scenarios="1"/>
  <mergeCells count="2">
    <mergeCell ref="A8:A9"/>
    <mergeCell ref="A10:A11"/>
  </mergeCells>
  <phoneticPr fontId="3" type="noConversion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4829-9282-444F-A743-F6C37B1EA2A6}">
  <sheetPr codeName="Sheet27"/>
  <dimension ref="A1:BR16"/>
  <sheetViews>
    <sheetView zoomScale="140" zoomScaleNormal="140" zoomScalePageLayoutView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44847</v>
      </c>
      <c r="C2" s="163" t="s">
        <v>141</v>
      </c>
      <c r="D2" s="163" t="s">
        <v>142</v>
      </c>
      <c r="E2" s="163">
        <v>44746</v>
      </c>
      <c r="F2" s="163" t="s">
        <v>143</v>
      </c>
      <c r="G2" s="163" t="s">
        <v>249</v>
      </c>
      <c r="H2" s="288">
        <v>130.62727272727273</v>
      </c>
      <c r="I2" s="162"/>
      <c r="J2" s="162"/>
      <c r="K2" s="165"/>
      <c r="L2" s="64"/>
      <c r="M2" s="64"/>
      <c r="N2" s="64"/>
      <c r="O2" s="64"/>
      <c r="P2" s="64"/>
      <c r="Q2" s="162"/>
      <c r="R2" s="162"/>
      <c r="S2" s="162"/>
      <c r="T2" s="162"/>
      <c r="U2" s="162"/>
      <c r="V2" s="162"/>
      <c r="W2" s="288">
        <v>2.8818181818181814</v>
      </c>
      <c r="X2" s="288">
        <v>0</v>
      </c>
      <c r="Y2" s="288">
        <v>0</v>
      </c>
      <c r="Z2" s="288">
        <v>0</v>
      </c>
      <c r="AA2" s="288">
        <v>0</v>
      </c>
      <c r="AB2" s="288">
        <v>0</v>
      </c>
      <c r="AC2" s="288">
        <v>2.8818181818181814</v>
      </c>
      <c r="AD2" s="288">
        <v>0</v>
      </c>
      <c r="AE2" s="288">
        <v>0</v>
      </c>
      <c r="AF2" s="288">
        <v>0</v>
      </c>
      <c r="AG2" s="288">
        <v>0</v>
      </c>
      <c r="AH2" s="288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3" t="s">
        <v>256</v>
      </c>
      <c r="BR2" s="168" t="s">
        <v>262</v>
      </c>
    </row>
    <row r="3" spans="1:70" x14ac:dyDescent="0.2">
      <c r="A3" s="162">
        <v>2</v>
      </c>
      <c r="B3" s="26">
        <v>44847</v>
      </c>
      <c r="C3" s="163" t="s">
        <v>141</v>
      </c>
      <c r="D3" s="163" t="s">
        <v>142</v>
      </c>
      <c r="E3" s="163">
        <v>44846</v>
      </c>
      <c r="F3" s="163" t="s">
        <v>147</v>
      </c>
      <c r="G3" s="163" t="s">
        <v>258</v>
      </c>
      <c r="H3" s="288">
        <v>122.85454545454543</v>
      </c>
      <c r="I3" s="162"/>
      <c r="J3" s="162"/>
      <c r="K3" s="165" t="s">
        <v>144</v>
      </c>
      <c r="L3" s="166">
        <v>102000</v>
      </c>
      <c r="M3" s="166"/>
      <c r="N3" s="166"/>
      <c r="O3" s="166"/>
      <c r="P3" s="166"/>
      <c r="Q3" s="162"/>
      <c r="R3" s="162"/>
      <c r="S3" s="162"/>
      <c r="T3" s="162"/>
      <c r="U3" s="162"/>
      <c r="V3" s="162"/>
      <c r="W3" s="288">
        <v>3.2454545454545451</v>
      </c>
      <c r="X3" s="288">
        <v>2.6454545454545455</v>
      </c>
      <c r="Y3" s="288">
        <v>0</v>
      </c>
      <c r="Z3" s="288">
        <v>0</v>
      </c>
      <c r="AA3" s="288">
        <v>0</v>
      </c>
      <c r="AB3" s="288">
        <v>0</v>
      </c>
      <c r="AC3" s="288">
        <v>3.2454545454545451</v>
      </c>
      <c r="AD3" s="288">
        <v>2.6454545454545455</v>
      </c>
      <c r="AE3" s="288">
        <v>0</v>
      </c>
      <c r="AF3" s="288">
        <v>0</v>
      </c>
      <c r="AG3" s="288">
        <v>0</v>
      </c>
      <c r="AH3" s="288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0</v>
      </c>
      <c r="BG3" s="167" t="s">
        <v>145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3"/>
      <c r="BR3" s="168" t="s">
        <v>263</v>
      </c>
    </row>
    <row r="4" spans="1:70" x14ac:dyDescent="0.2">
      <c r="A4" s="162">
        <v>3</v>
      </c>
      <c r="B4" s="26">
        <v>44847</v>
      </c>
      <c r="C4" s="163" t="s">
        <v>141</v>
      </c>
      <c r="D4" s="163" t="s">
        <v>142</v>
      </c>
      <c r="E4" s="163">
        <v>44764</v>
      </c>
      <c r="F4" s="163" t="s">
        <v>155</v>
      </c>
      <c r="G4" s="163" t="s">
        <v>156</v>
      </c>
      <c r="H4" s="288">
        <v>121.99999999999999</v>
      </c>
      <c r="I4" s="162"/>
      <c r="J4" s="162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2"/>
      <c r="R4" s="162"/>
      <c r="S4" s="162"/>
      <c r="T4" s="162"/>
      <c r="U4" s="162"/>
      <c r="V4" s="162"/>
      <c r="W4" s="288">
        <v>3.5909090909090908</v>
      </c>
      <c r="X4" s="288">
        <v>2.7</v>
      </c>
      <c r="Y4" s="288">
        <v>2.3818181818181818</v>
      </c>
      <c r="Z4" s="288">
        <v>0</v>
      </c>
      <c r="AA4" s="288">
        <v>0</v>
      </c>
      <c r="AB4" s="288">
        <v>0</v>
      </c>
      <c r="AC4" s="288">
        <v>3.5909090909090908</v>
      </c>
      <c r="AD4" s="288">
        <v>2.7</v>
      </c>
      <c r="AE4" s="288">
        <v>2.3818181818181818</v>
      </c>
      <c r="AF4" s="288">
        <v>0</v>
      </c>
      <c r="AG4" s="288">
        <v>0</v>
      </c>
      <c r="AH4" s="288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3"/>
      <c r="BR4" s="168" t="s">
        <v>264</v>
      </c>
    </row>
    <row r="5" spans="1:70" x14ac:dyDescent="0.2">
      <c r="A5" s="162"/>
      <c r="B5" s="26">
        <v>44847</v>
      </c>
      <c r="C5" s="163" t="s">
        <v>141</v>
      </c>
      <c r="D5" s="163" t="s">
        <v>142</v>
      </c>
      <c r="E5" s="163">
        <v>44812</v>
      </c>
      <c r="F5" s="163" t="s">
        <v>193</v>
      </c>
      <c r="G5" s="163" t="s">
        <v>194</v>
      </c>
      <c r="H5" s="288">
        <v>125.99999999999999</v>
      </c>
      <c r="I5" s="162"/>
      <c r="J5" s="162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2"/>
      <c r="R5" s="162"/>
      <c r="S5" s="162"/>
      <c r="T5" s="162"/>
      <c r="U5" s="162"/>
      <c r="V5" s="162"/>
      <c r="W5" s="288">
        <v>4.7181818181818178</v>
      </c>
      <c r="X5" s="288">
        <v>4.7181818181818178</v>
      </c>
      <c r="Y5" s="288">
        <v>4.7181818181818178</v>
      </c>
      <c r="Z5" s="288">
        <v>0</v>
      </c>
      <c r="AA5" s="288">
        <v>0</v>
      </c>
      <c r="AB5" s="288">
        <v>0</v>
      </c>
      <c r="AC5" s="288">
        <v>4.7181818181818178</v>
      </c>
      <c r="AD5" s="288">
        <v>4.7181818181818178</v>
      </c>
      <c r="AE5" s="288">
        <v>4.7181818181818178</v>
      </c>
      <c r="AF5" s="288">
        <v>0</v>
      </c>
      <c r="AG5" s="288">
        <v>0</v>
      </c>
      <c r="AH5" s="288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3"/>
      <c r="BR5" s="168" t="s">
        <v>265</v>
      </c>
    </row>
    <row r="6" spans="1:70" x14ac:dyDescent="0.2">
      <c r="A6" s="162"/>
      <c r="B6" s="26">
        <v>44847</v>
      </c>
      <c r="C6" s="163" t="s">
        <v>141</v>
      </c>
      <c r="D6" s="163" t="s">
        <v>142</v>
      </c>
      <c r="E6" s="163">
        <v>44805</v>
      </c>
      <c r="F6" s="163" t="s">
        <v>218</v>
      </c>
      <c r="G6" s="163" t="s">
        <v>219</v>
      </c>
      <c r="H6" s="288">
        <v>130.49090909090907</v>
      </c>
      <c r="I6" s="162"/>
      <c r="J6" s="162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2"/>
      <c r="R6" s="162"/>
      <c r="S6" s="162"/>
      <c r="T6" s="162"/>
      <c r="U6" s="162"/>
      <c r="V6" s="162"/>
      <c r="W6" s="288">
        <v>3.1</v>
      </c>
      <c r="X6" s="288">
        <v>3.1</v>
      </c>
      <c r="Y6" s="288">
        <v>3.1</v>
      </c>
      <c r="Z6" s="288">
        <v>0</v>
      </c>
      <c r="AA6" s="288">
        <v>0</v>
      </c>
      <c r="AB6" s="288">
        <v>0</v>
      </c>
      <c r="AC6" s="288">
        <v>3.1</v>
      </c>
      <c r="AD6" s="288">
        <v>3.1</v>
      </c>
      <c r="AE6" s="288">
        <v>3.1</v>
      </c>
      <c r="AF6" s="288">
        <v>0</v>
      </c>
      <c r="AG6" s="288">
        <v>0</v>
      </c>
      <c r="AH6" s="288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3"/>
      <c r="BR6" s="168" t="s">
        <v>266</v>
      </c>
    </row>
    <row r="7" spans="1:70" x14ac:dyDescent="0.2">
      <c r="A7" s="162">
        <v>4</v>
      </c>
      <c r="B7" s="26">
        <v>44847</v>
      </c>
      <c r="C7" s="163" t="s">
        <v>141</v>
      </c>
      <c r="D7" s="163" t="s">
        <v>148</v>
      </c>
      <c r="E7" s="163">
        <v>44746</v>
      </c>
      <c r="F7" s="163" t="s">
        <v>143</v>
      </c>
      <c r="G7" s="163" t="s">
        <v>249</v>
      </c>
      <c r="H7" s="288">
        <v>72.909090909090907</v>
      </c>
      <c r="I7" s="162"/>
      <c r="J7" s="162"/>
      <c r="K7" s="165"/>
      <c r="L7" s="64"/>
      <c r="M7" s="64"/>
      <c r="N7" s="64"/>
      <c r="O7" s="64"/>
      <c r="P7" s="64"/>
      <c r="Q7" s="162"/>
      <c r="R7" s="162"/>
      <c r="S7" s="162"/>
      <c r="T7" s="162"/>
      <c r="U7" s="162"/>
      <c r="V7" s="162"/>
      <c r="W7" s="288">
        <v>3.836363636363636</v>
      </c>
      <c r="X7" s="288">
        <v>0</v>
      </c>
      <c r="Y7" s="288">
        <v>0</v>
      </c>
      <c r="Z7" s="288">
        <v>0</v>
      </c>
      <c r="AA7" s="288">
        <v>0</v>
      </c>
      <c r="AB7" s="288">
        <v>0</v>
      </c>
      <c r="AC7" s="288">
        <v>3.836363636363636</v>
      </c>
      <c r="AD7" s="288">
        <v>0</v>
      </c>
      <c r="AE7" s="288">
        <v>0</v>
      </c>
      <c r="AF7" s="288">
        <v>0</v>
      </c>
      <c r="AG7" s="288">
        <v>0</v>
      </c>
      <c r="AH7" s="288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3" t="s">
        <v>256</v>
      </c>
      <c r="BR7" s="168" t="s">
        <v>257</v>
      </c>
    </row>
    <row r="8" spans="1:70" x14ac:dyDescent="0.2">
      <c r="A8" s="162">
        <v>5</v>
      </c>
      <c r="B8" s="26">
        <v>44847</v>
      </c>
      <c r="C8" s="163" t="s">
        <v>141</v>
      </c>
      <c r="D8" s="163" t="s">
        <v>148</v>
      </c>
      <c r="E8" s="163">
        <v>44846</v>
      </c>
      <c r="F8" s="163" t="s">
        <v>147</v>
      </c>
      <c r="G8" s="163" t="s">
        <v>258</v>
      </c>
      <c r="H8" s="288">
        <v>71.390909090909091</v>
      </c>
      <c r="I8" s="162"/>
      <c r="J8" s="162"/>
      <c r="K8" s="165" t="s">
        <v>144</v>
      </c>
      <c r="L8" s="166">
        <v>12000</v>
      </c>
      <c r="M8" s="166">
        <v>408000</v>
      </c>
      <c r="N8" s="166"/>
      <c r="O8" s="166"/>
      <c r="P8" s="166"/>
      <c r="Q8" s="162"/>
      <c r="R8" s="162"/>
      <c r="S8" s="162"/>
      <c r="T8" s="162"/>
      <c r="U8" s="162"/>
      <c r="V8" s="162"/>
      <c r="W8" s="288">
        <v>4.1090909090909085</v>
      </c>
      <c r="X8" s="288">
        <v>3.6181818181818177</v>
      </c>
      <c r="Y8" s="288">
        <v>2.9272727272727272</v>
      </c>
      <c r="Z8" s="288">
        <v>0</v>
      </c>
      <c r="AA8" s="288">
        <v>0</v>
      </c>
      <c r="AB8" s="288">
        <v>0</v>
      </c>
      <c r="AC8" s="288">
        <v>4.1090909090909085</v>
      </c>
      <c r="AD8" s="288">
        <v>3.6181818181818177</v>
      </c>
      <c r="AE8" s="288">
        <v>2.9272727272727272</v>
      </c>
      <c r="AF8" s="288">
        <v>0</v>
      </c>
      <c r="AG8" s="288">
        <v>0</v>
      </c>
      <c r="AH8" s="288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3"/>
      <c r="BR8" s="168" t="s">
        <v>259</v>
      </c>
    </row>
    <row r="9" spans="1:70" x14ac:dyDescent="0.2">
      <c r="A9" s="162">
        <v>6</v>
      </c>
      <c r="B9" s="26">
        <v>44847</v>
      </c>
      <c r="C9" s="163" t="s">
        <v>141</v>
      </c>
      <c r="D9" s="163" t="s">
        <v>148</v>
      </c>
      <c r="E9" s="163">
        <v>44764</v>
      </c>
      <c r="F9" s="163" t="s">
        <v>155</v>
      </c>
      <c r="G9" s="163" t="s">
        <v>156</v>
      </c>
      <c r="H9" s="288">
        <v>82</v>
      </c>
      <c r="I9" s="162"/>
      <c r="J9" s="162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70"/>
      <c r="Q9" s="162"/>
      <c r="R9" s="162"/>
      <c r="S9" s="162"/>
      <c r="T9" s="162"/>
      <c r="U9" s="162"/>
      <c r="V9" s="162"/>
      <c r="W9" s="288">
        <v>4.2</v>
      </c>
      <c r="X9" s="288">
        <v>3.836363636363636</v>
      </c>
      <c r="Y9" s="288">
        <v>3.7363636363636363</v>
      </c>
      <c r="Z9" s="288">
        <v>3.6363636363636362</v>
      </c>
      <c r="AA9" s="288">
        <v>3.1363636363636362</v>
      </c>
      <c r="AB9" s="288">
        <v>0</v>
      </c>
      <c r="AC9" s="288">
        <v>4.2</v>
      </c>
      <c r="AD9" s="288">
        <v>3.836363636363636</v>
      </c>
      <c r="AE9" s="288">
        <v>3.7363636363636363</v>
      </c>
      <c r="AF9" s="288">
        <v>3.6363636363636362</v>
      </c>
      <c r="AG9" s="288">
        <v>3.1363636363636362</v>
      </c>
      <c r="AH9" s="288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3"/>
      <c r="BR9" s="168" t="s">
        <v>260</v>
      </c>
    </row>
    <row r="10" spans="1:70" x14ac:dyDescent="0.2">
      <c r="A10" s="162"/>
      <c r="B10" s="26">
        <v>44847</v>
      </c>
      <c r="C10" s="163" t="s">
        <v>141</v>
      </c>
      <c r="D10" s="163" t="s">
        <v>148</v>
      </c>
      <c r="E10" s="163">
        <v>44812</v>
      </c>
      <c r="F10" s="163" t="s">
        <v>193</v>
      </c>
      <c r="G10" s="163" t="s">
        <v>194</v>
      </c>
      <c r="H10" s="288">
        <v>78.854545454545445</v>
      </c>
      <c r="I10" s="162"/>
      <c r="J10" s="162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62"/>
      <c r="R10" s="162"/>
      <c r="S10" s="162"/>
      <c r="T10" s="162"/>
      <c r="U10" s="162"/>
      <c r="V10" s="162"/>
      <c r="W10" s="288">
        <v>6.4545454545454541</v>
      </c>
      <c r="X10" s="288">
        <v>5.8999999999999995</v>
      </c>
      <c r="Y10" s="288">
        <v>5.8999999999999995</v>
      </c>
      <c r="Z10" s="288">
        <v>5.8999999999999995</v>
      </c>
      <c r="AA10" s="288">
        <v>5.8999999999999995</v>
      </c>
      <c r="AB10" s="288">
        <v>5.0999999999999996</v>
      </c>
      <c r="AC10" s="288">
        <v>6.4545454545454541</v>
      </c>
      <c r="AD10" s="288">
        <v>5.8999999999999995</v>
      </c>
      <c r="AE10" s="288">
        <v>5.8999999999999995</v>
      </c>
      <c r="AF10" s="288">
        <v>5.8999999999999995</v>
      </c>
      <c r="AG10" s="288">
        <v>5.8999999999999995</v>
      </c>
      <c r="AH10" s="288">
        <v>5.0999999999999996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15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3"/>
      <c r="BR10" s="168" t="s">
        <v>261</v>
      </c>
    </row>
    <row r="11" spans="1:70" x14ac:dyDescent="0.2">
      <c r="A11" s="162"/>
      <c r="B11" s="26">
        <v>44847</v>
      </c>
      <c r="C11" s="163" t="s">
        <v>141</v>
      </c>
      <c r="D11" s="163" t="s">
        <v>148</v>
      </c>
      <c r="E11" s="163">
        <v>44805</v>
      </c>
      <c r="F11" s="163" t="s">
        <v>218</v>
      </c>
      <c r="G11" s="163" t="s">
        <v>219</v>
      </c>
      <c r="H11" s="288">
        <v>71.899999999999991</v>
      </c>
      <c r="I11" s="162"/>
      <c r="J11" s="162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62"/>
      <c r="R11" s="162"/>
      <c r="S11" s="162"/>
      <c r="T11" s="162"/>
      <c r="U11" s="162"/>
      <c r="V11" s="162"/>
      <c r="W11" s="288">
        <v>3.5999999999999996</v>
      </c>
      <c r="X11" s="288">
        <v>3.5999999999999996</v>
      </c>
      <c r="Y11" s="288">
        <v>3.5999999999999996</v>
      </c>
      <c r="Z11" s="288">
        <v>3.5999999999999996</v>
      </c>
      <c r="AA11" s="288">
        <v>3.5999999999999996</v>
      </c>
      <c r="AB11" s="288">
        <v>3.5999999999999996</v>
      </c>
      <c r="AC11" s="288">
        <v>3.5999999999999996</v>
      </c>
      <c r="AD11" s="288">
        <v>3.5999999999999996</v>
      </c>
      <c r="AE11" s="288">
        <v>3.5999999999999996</v>
      </c>
      <c r="AF11" s="288">
        <v>3.5999999999999996</v>
      </c>
      <c r="AG11" s="288">
        <v>3.5999999999999996</v>
      </c>
      <c r="AH11" s="288">
        <v>3.5999999999999996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3"/>
      <c r="BR11" s="168" t="s">
        <v>255</v>
      </c>
    </row>
    <row r="12" spans="1:70" x14ac:dyDescent="0.2">
      <c r="A12" s="162">
        <v>7</v>
      </c>
      <c r="B12" s="26">
        <v>44847</v>
      </c>
      <c r="C12" s="163" t="s">
        <v>141</v>
      </c>
      <c r="D12" s="163" t="s">
        <v>149</v>
      </c>
      <c r="E12" s="163">
        <v>44846</v>
      </c>
      <c r="F12" s="163" t="s">
        <v>147</v>
      </c>
      <c r="G12" s="163" t="s">
        <v>258</v>
      </c>
      <c r="H12" s="288">
        <v>69.61818181818181</v>
      </c>
      <c r="I12" s="162"/>
      <c r="J12" s="162"/>
      <c r="K12" s="165" t="s">
        <v>144</v>
      </c>
      <c r="L12" s="166">
        <v>12000</v>
      </c>
      <c r="M12" s="166">
        <v>408000</v>
      </c>
      <c r="N12" s="166"/>
      <c r="O12" s="166"/>
      <c r="P12" s="166"/>
      <c r="Q12" s="162"/>
      <c r="R12" s="162"/>
      <c r="S12" s="162"/>
      <c r="T12" s="162"/>
      <c r="U12" s="162"/>
      <c r="V12" s="162"/>
      <c r="W12" s="288">
        <v>4.3636363636363633</v>
      </c>
      <c r="X12" s="288">
        <v>3.709090909090909</v>
      </c>
      <c r="Y12" s="288">
        <v>2.918181818181818</v>
      </c>
      <c r="Z12" s="288">
        <v>0</v>
      </c>
      <c r="AA12" s="288">
        <v>0</v>
      </c>
      <c r="AB12" s="288">
        <v>0</v>
      </c>
      <c r="AC12" s="288">
        <v>4.3636363636363633</v>
      </c>
      <c r="AD12" s="288">
        <v>3.709090909090909</v>
      </c>
      <c r="AE12" s="288">
        <v>2.918181818181818</v>
      </c>
      <c r="AF12" s="288">
        <v>0</v>
      </c>
      <c r="AG12" s="288">
        <v>0</v>
      </c>
      <c r="AH12" s="288">
        <v>0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0</v>
      </c>
      <c r="BG12" s="167" t="s">
        <v>145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3"/>
      <c r="BR12" s="168" t="s">
        <v>267</v>
      </c>
    </row>
    <row r="13" spans="1:70" x14ac:dyDescent="0.2">
      <c r="A13" s="162"/>
      <c r="B13" s="26">
        <v>44847</v>
      </c>
      <c r="C13" s="163" t="s">
        <v>141</v>
      </c>
      <c r="D13" s="163" t="s">
        <v>149</v>
      </c>
      <c r="E13" s="163">
        <v>44812</v>
      </c>
      <c r="F13" s="163" t="s">
        <v>193</v>
      </c>
      <c r="G13" s="163" t="s">
        <v>194</v>
      </c>
      <c r="H13" s="288">
        <v>78.854545454545445</v>
      </c>
      <c r="I13" s="162"/>
      <c r="J13" s="162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62"/>
      <c r="R13" s="162"/>
      <c r="S13" s="162"/>
      <c r="T13" s="162"/>
      <c r="U13" s="162"/>
      <c r="V13" s="162"/>
      <c r="W13" s="288">
        <v>6.4545454545454541</v>
      </c>
      <c r="X13" s="288">
        <v>5.8999999999999995</v>
      </c>
      <c r="Y13" s="288">
        <v>5.8999999999999995</v>
      </c>
      <c r="Z13" s="288">
        <v>5.8999999999999995</v>
      </c>
      <c r="AA13" s="288">
        <v>5.8999999999999995</v>
      </c>
      <c r="AB13" s="288">
        <v>5.0999999999999996</v>
      </c>
      <c r="AC13" s="288">
        <v>6.4545454545454541</v>
      </c>
      <c r="AD13" s="288">
        <v>5.8999999999999995</v>
      </c>
      <c r="AE13" s="288">
        <v>5.8999999999999995</v>
      </c>
      <c r="AF13" s="288">
        <v>5.8999999999999995</v>
      </c>
      <c r="AG13" s="288">
        <v>5.8999999999999995</v>
      </c>
      <c r="AH13" s="288">
        <v>5.0999999999999996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15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3"/>
      <c r="BR13" s="168" t="s">
        <v>268</v>
      </c>
    </row>
    <row r="14" spans="1:70" x14ac:dyDescent="0.2">
      <c r="A14" s="162">
        <v>9</v>
      </c>
      <c r="B14" s="26">
        <v>44847</v>
      </c>
      <c r="C14" s="163" t="s">
        <v>141</v>
      </c>
      <c r="D14" s="163" t="s">
        <v>150</v>
      </c>
      <c r="E14" s="163">
        <v>44846</v>
      </c>
      <c r="F14" s="163" t="s">
        <v>147</v>
      </c>
      <c r="G14" s="163" t="s">
        <v>258</v>
      </c>
      <c r="H14" s="288">
        <v>54.409090909090907</v>
      </c>
      <c r="I14" s="162"/>
      <c r="J14" s="162"/>
      <c r="K14" s="35"/>
      <c r="L14" s="166"/>
      <c r="M14" s="166"/>
      <c r="N14" s="166"/>
      <c r="O14" s="166"/>
      <c r="P14" s="166"/>
      <c r="Q14" s="162"/>
      <c r="R14" s="162"/>
      <c r="S14" s="162"/>
      <c r="T14" s="162"/>
      <c r="U14" s="162"/>
      <c r="V14" s="162"/>
      <c r="W14" s="288">
        <v>3.7727272727272729</v>
      </c>
      <c r="X14" s="288">
        <v>0</v>
      </c>
      <c r="Y14" s="288">
        <v>0</v>
      </c>
      <c r="Z14" s="288">
        <v>0</v>
      </c>
      <c r="AA14" s="288">
        <v>0</v>
      </c>
      <c r="AB14" s="288">
        <v>0</v>
      </c>
      <c r="AC14" s="288">
        <v>3.7727272727272729</v>
      </c>
      <c r="AD14" s="288">
        <v>0</v>
      </c>
      <c r="AE14" s="288">
        <v>0</v>
      </c>
      <c r="AF14" s="288">
        <v>0</v>
      </c>
      <c r="AG14" s="288">
        <v>0</v>
      </c>
      <c r="AH14" s="288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0</v>
      </c>
      <c r="BG14" s="167" t="s">
        <v>145</v>
      </c>
      <c r="BH14" s="167">
        <v>12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5"/>
      <c r="BQ14" s="163"/>
      <c r="BR14" s="168" t="s">
        <v>269</v>
      </c>
    </row>
    <row r="15" spans="1:70" x14ac:dyDescent="0.2">
      <c r="B15" s="26">
        <v>44847</v>
      </c>
      <c r="C15" s="163" t="s">
        <v>141</v>
      </c>
      <c r="D15" s="163" t="s">
        <v>150</v>
      </c>
      <c r="E15" s="163">
        <v>44812</v>
      </c>
      <c r="F15" s="163" t="s">
        <v>193</v>
      </c>
      <c r="G15" s="163" t="s">
        <v>194</v>
      </c>
      <c r="H15" s="288">
        <v>78.854545454545445</v>
      </c>
      <c r="I15" s="162"/>
      <c r="J15" s="162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62"/>
      <c r="R15" s="162"/>
      <c r="S15" s="162"/>
      <c r="T15" s="162"/>
      <c r="U15" s="162"/>
      <c r="V15" s="162"/>
      <c r="W15" s="288">
        <v>6.4545454545454541</v>
      </c>
      <c r="X15" s="288">
        <v>5.8999999999999995</v>
      </c>
      <c r="Y15" s="288">
        <v>5.8999999999999995</v>
      </c>
      <c r="Z15" s="288">
        <v>5.8999999999999995</v>
      </c>
      <c r="AA15" s="288">
        <v>5.8999999999999995</v>
      </c>
      <c r="AB15" s="288">
        <v>5.0999999999999996</v>
      </c>
      <c r="AC15" s="288">
        <v>6.4545454545454541</v>
      </c>
      <c r="AD15" s="288">
        <v>5.8999999999999995</v>
      </c>
      <c r="AE15" s="288">
        <v>5.8999999999999995</v>
      </c>
      <c r="AF15" s="288">
        <v>5.8999999999999995</v>
      </c>
      <c r="AG15" s="288">
        <v>5.8999999999999995</v>
      </c>
      <c r="AH15" s="288">
        <v>5.0999999999999996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5"/>
      <c r="BQ15" s="163"/>
      <c r="BR15" s="168" t="s">
        <v>270</v>
      </c>
    </row>
    <row r="16" spans="1:70" x14ac:dyDescent="0.2">
      <c r="A16" s="39"/>
      <c r="B16" s="39"/>
      <c r="C16" s="39"/>
      <c r="D16" s="39"/>
      <c r="E16" s="39"/>
    </row>
  </sheetData>
  <sheetProtection algorithmName="SHA-512" hashValue="a895CyaGKY/yr+ohtTjQZ+7CvMfzjWZ+1vMgQGKJpoJl+xmtw7wk2xi94+1jqffuILefpD9OXs4C0xh55WwErg==" saltValue="ud/5EoHVjr7V0LDbEP3JUg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6FB8-3FFF-0F42-88CF-F1AD9C3479EE}">
  <sheetPr codeName="Sheet24"/>
  <dimension ref="A1:BR18"/>
  <sheetViews>
    <sheetView zoomScale="140" zoomScaleNormal="140" zoomScalePageLayoutView="12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2" sqref="B2:B1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44670</v>
      </c>
      <c r="C2" s="163" t="s">
        <v>141</v>
      </c>
      <c r="D2" s="163" t="s">
        <v>142</v>
      </c>
      <c r="E2" s="163">
        <v>44656</v>
      </c>
      <c r="F2" s="163" t="s">
        <v>143</v>
      </c>
      <c r="G2" s="163" t="s">
        <v>249</v>
      </c>
      <c r="H2" s="288">
        <v>127.79090909090907</v>
      </c>
      <c r="I2" s="162"/>
      <c r="J2" s="162"/>
      <c r="K2" s="165"/>
      <c r="L2" s="64"/>
      <c r="M2" s="64"/>
      <c r="N2" s="64"/>
      <c r="O2" s="64"/>
      <c r="P2" s="64"/>
      <c r="Q2" s="162"/>
      <c r="R2" s="162"/>
      <c r="S2" s="162"/>
      <c r="T2" s="162"/>
      <c r="U2" s="162"/>
      <c r="V2" s="162"/>
      <c r="W2" s="288">
        <v>2.4454545454545453</v>
      </c>
      <c r="X2" s="288">
        <v>0</v>
      </c>
      <c r="Y2" s="288">
        <v>0</v>
      </c>
      <c r="Z2" s="288">
        <v>0</v>
      </c>
      <c r="AA2" s="288">
        <v>0</v>
      </c>
      <c r="AB2" s="288">
        <v>0</v>
      </c>
      <c r="AC2" s="288">
        <v>2.4454545454545453</v>
      </c>
      <c r="AD2" s="288">
        <v>0</v>
      </c>
      <c r="AE2" s="288">
        <v>0</v>
      </c>
      <c r="AF2" s="288">
        <v>0</v>
      </c>
      <c r="AG2" s="288">
        <v>0</v>
      </c>
      <c r="AH2" s="288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246</v>
      </c>
    </row>
    <row r="3" spans="1:70" x14ac:dyDescent="0.2">
      <c r="A3" s="162">
        <v>2</v>
      </c>
      <c r="B3" s="26">
        <v>44670</v>
      </c>
      <c r="C3" s="163" t="s">
        <v>141</v>
      </c>
      <c r="D3" s="163" t="s">
        <v>142</v>
      </c>
      <c r="E3" s="163">
        <v>44509</v>
      </c>
      <c r="F3" s="163" t="s">
        <v>147</v>
      </c>
      <c r="G3" s="163" t="s">
        <v>225</v>
      </c>
      <c r="H3" s="288">
        <v>113.0090909090909</v>
      </c>
      <c r="I3" s="162"/>
      <c r="J3" s="162"/>
      <c r="K3" s="165" t="s">
        <v>144</v>
      </c>
      <c r="L3" s="166">
        <v>102000</v>
      </c>
      <c r="M3" s="166"/>
      <c r="N3" s="166"/>
      <c r="O3" s="166"/>
      <c r="P3" s="166"/>
      <c r="Q3" s="162"/>
      <c r="R3" s="162"/>
      <c r="S3" s="162"/>
      <c r="T3" s="162"/>
      <c r="U3" s="162"/>
      <c r="V3" s="162"/>
      <c r="W3" s="288">
        <v>2.9454545454545453</v>
      </c>
      <c r="X3" s="288">
        <v>2.4090909090909087</v>
      </c>
      <c r="Y3" s="288">
        <v>0</v>
      </c>
      <c r="Z3" s="288">
        <v>0</v>
      </c>
      <c r="AA3" s="288">
        <v>0</v>
      </c>
      <c r="AB3" s="288">
        <v>0</v>
      </c>
      <c r="AC3" s="288">
        <v>2.9454545454545453</v>
      </c>
      <c r="AD3" s="288">
        <v>2.4090909090909087</v>
      </c>
      <c r="AE3" s="288">
        <v>0</v>
      </c>
      <c r="AF3" s="288">
        <v>0</v>
      </c>
      <c r="AG3" s="288">
        <v>0</v>
      </c>
      <c r="AH3" s="288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0</v>
      </c>
      <c r="BI3" s="167" t="s">
        <v>145</v>
      </c>
      <c r="BJ3" s="167">
        <v>12</v>
      </c>
      <c r="BK3" s="167"/>
      <c r="BL3" s="169"/>
      <c r="BM3" s="162"/>
      <c r="BN3" s="167"/>
      <c r="BO3" s="167" t="s">
        <v>146</v>
      </c>
      <c r="BP3" s="185"/>
      <c r="BQ3" s="168" t="s">
        <v>247</v>
      </c>
    </row>
    <row r="4" spans="1:70" x14ac:dyDescent="0.2">
      <c r="A4" s="162">
        <v>3</v>
      </c>
      <c r="B4" s="26">
        <v>44670</v>
      </c>
      <c r="C4" s="163" t="s">
        <v>141</v>
      </c>
      <c r="D4" s="163" t="s">
        <v>142</v>
      </c>
      <c r="E4" s="163">
        <v>44378</v>
      </c>
      <c r="F4" s="163" t="s">
        <v>155</v>
      </c>
      <c r="G4" s="163" t="s">
        <v>156</v>
      </c>
      <c r="H4" s="288">
        <v>114.99999999999999</v>
      </c>
      <c r="I4" s="162"/>
      <c r="J4" s="162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2"/>
      <c r="R4" s="162"/>
      <c r="S4" s="162"/>
      <c r="T4" s="162"/>
      <c r="U4" s="162"/>
      <c r="V4" s="162"/>
      <c r="W4" s="288">
        <v>2.5545454545454542</v>
      </c>
      <c r="X4" s="288">
        <v>2.1999999999999997</v>
      </c>
      <c r="Y4" s="288">
        <v>1.9636363636363636</v>
      </c>
      <c r="Z4" s="288">
        <v>0</v>
      </c>
      <c r="AA4" s="288">
        <v>0</v>
      </c>
      <c r="AB4" s="288">
        <v>0</v>
      </c>
      <c r="AC4" s="288">
        <v>2.5545454545454542</v>
      </c>
      <c r="AD4" s="288">
        <v>2.1999999999999997</v>
      </c>
      <c r="AE4" s="288">
        <v>1.9636363636363636</v>
      </c>
      <c r="AF4" s="288">
        <v>0</v>
      </c>
      <c r="AG4" s="288">
        <v>0</v>
      </c>
      <c r="AH4" s="288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227</v>
      </c>
    </row>
    <row r="5" spans="1:70" x14ac:dyDescent="0.2">
      <c r="A5" s="162"/>
      <c r="B5" s="26">
        <v>44670</v>
      </c>
      <c r="C5" s="163" t="s">
        <v>141</v>
      </c>
      <c r="D5" s="163" t="s">
        <v>142</v>
      </c>
      <c r="E5" s="163">
        <v>44403</v>
      </c>
      <c r="F5" s="163" t="s">
        <v>193</v>
      </c>
      <c r="G5" s="163" t="s">
        <v>194</v>
      </c>
      <c r="H5" s="288">
        <v>112.25454545454545</v>
      </c>
      <c r="I5" s="162"/>
      <c r="J5" s="162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2"/>
      <c r="R5" s="162"/>
      <c r="S5" s="162"/>
      <c r="T5" s="162"/>
      <c r="U5" s="162"/>
      <c r="V5" s="162"/>
      <c r="W5" s="288">
        <v>3.5727272727272728</v>
      </c>
      <c r="X5" s="288">
        <v>2.918181818181818</v>
      </c>
      <c r="Y5" s="288">
        <v>2.918181818181818</v>
      </c>
      <c r="Z5" s="288">
        <v>0</v>
      </c>
      <c r="AA5" s="288">
        <v>0</v>
      </c>
      <c r="AB5" s="288">
        <v>0</v>
      </c>
      <c r="AC5" s="288">
        <v>3.5727272727272728</v>
      </c>
      <c r="AD5" s="288">
        <v>2.918181818181818</v>
      </c>
      <c r="AE5" s="288">
        <v>2.918181818181818</v>
      </c>
      <c r="AF5" s="288">
        <v>0</v>
      </c>
      <c r="AG5" s="288">
        <v>0</v>
      </c>
      <c r="AH5" s="288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228</v>
      </c>
    </row>
    <row r="6" spans="1:70" x14ac:dyDescent="0.2">
      <c r="A6" s="162"/>
      <c r="B6" s="26">
        <v>44670</v>
      </c>
      <c r="C6" s="163" t="s">
        <v>141</v>
      </c>
      <c r="D6" s="163" t="s">
        <v>142</v>
      </c>
      <c r="E6" s="163">
        <v>44522</v>
      </c>
      <c r="F6" s="163" t="s">
        <v>218</v>
      </c>
      <c r="G6" s="163" t="s">
        <v>219</v>
      </c>
      <c r="H6" s="288">
        <v>118</v>
      </c>
      <c r="I6" s="162"/>
      <c r="J6" s="162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2"/>
      <c r="R6" s="162"/>
      <c r="S6" s="162"/>
      <c r="T6" s="162"/>
      <c r="U6" s="162"/>
      <c r="V6" s="162"/>
      <c r="W6" s="288">
        <v>2.4</v>
      </c>
      <c r="X6" s="288">
        <v>2.4</v>
      </c>
      <c r="Y6" s="288">
        <v>2.4</v>
      </c>
      <c r="Z6" s="288">
        <v>0</v>
      </c>
      <c r="AA6" s="288">
        <v>0</v>
      </c>
      <c r="AB6" s="288">
        <v>0</v>
      </c>
      <c r="AC6" s="288">
        <v>2.4</v>
      </c>
      <c r="AD6" s="288">
        <v>2.4</v>
      </c>
      <c r="AE6" s="288">
        <v>2.4</v>
      </c>
      <c r="AF6" s="288">
        <v>0</v>
      </c>
      <c r="AG6" s="288">
        <v>0</v>
      </c>
      <c r="AH6" s="288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248</v>
      </c>
    </row>
    <row r="7" spans="1:70" x14ac:dyDescent="0.2">
      <c r="A7" s="162"/>
      <c r="B7" s="26">
        <v>44670</v>
      </c>
      <c r="C7" s="163" t="s">
        <v>141</v>
      </c>
      <c r="D7" s="163" t="s">
        <v>142</v>
      </c>
      <c r="E7" s="163">
        <v>44378</v>
      </c>
      <c r="F7" s="163" t="s">
        <v>210</v>
      </c>
      <c r="G7" s="163" t="s">
        <v>230</v>
      </c>
      <c r="H7" s="288">
        <v>110.45454545454544</v>
      </c>
      <c r="I7" s="162"/>
      <c r="J7" s="162"/>
      <c r="K7" s="165" t="s">
        <v>144</v>
      </c>
      <c r="L7" s="166">
        <v>102000</v>
      </c>
      <c r="M7" s="166">
        <v>498000</v>
      </c>
      <c r="N7" s="166"/>
      <c r="O7" s="166"/>
      <c r="P7" s="166"/>
      <c r="Q7" s="162"/>
      <c r="R7" s="162"/>
      <c r="S7" s="162"/>
      <c r="T7" s="162"/>
      <c r="U7" s="162"/>
      <c r="V7" s="162"/>
      <c r="W7" s="288">
        <v>2.8818181818181814</v>
      </c>
      <c r="X7" s="288">
        <v>2.5090909090909088</v>
      </c>
      <c r="Y7" s="288">
        <v>2.209090909090909</v>
      </c>
      <c r="Z7" s="288">
        <v>0</v>
      </c>
      <c r="AA7" s="288">
        <v>0</v>
      </c>
      <c r="AB7" s="288">
        <v>0</v>
      </c>
      <c r="AC7" s="288">
        <v>2.8818181818181814</v>
      </c>
      <c r="AD7" s="288">
        <v>2.5090909090909088</v>
      </c>
      <c r="AE7" s="288">
        <v>2.209090909090909</v>
      </c>
      <c r="AF7" s="288">
        <v>0</v>
      </c>
      <c r="AG7" s="288">
        <v>0</v>
      </c>
      <c r="AH7" s="288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5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231</v>
      </c>
    </row>
    <row r="8" spans="1:70" x14ac:dyDescent="0.2">
      <c r="A8" s="162">
        <v>4</v>
      </c>
      <c r="B8" s="26">
        <v>44670</v>
      </c>
      <c r="C8" s="163" t="s">
        <v>141</v>
      </c>
      <c r="D8" s="163" t="s">
        <v>148</v>
      </c>
      <c r="E8" s="163">
        <v>44656</v>
      </c>
      <c r="F8" s="163" t="s">
        <v>143</v>
      </c>
      <c r="G8" s="163" t="s">
        <v>249</v>
      </c>
      <c r="H8" s="288">
        <v>71.327272727272714</v>
      </c>
      <c r="I8" s="162"/>
      <c r="J8" s="162"/>
      <c r="K8" s="165"/>
      <c r="L8" s="64"/>
      <c r="M8" s="64"/>
      <c r="N8" s="64"/>
      <c r="O8" s="64"/>
      <c r="P8" s="64"/>
      <c r="Q8" s="162"/>
      <c r="R8" s="162"/>
      <c r="S8" s="162"/>
      <c r="T8" s="162"/>
      <c r="U8" s="162"/>
      <c r="V8" s="162"/>
      <c r="W8" s="288">
        <v>3.3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3.3</v>
      </c>
      <c r="AD8" s="288">
        <v>0</v>
      </c>
      <c r="AE8" s="288">
        <v>0</v>
      </c>
      <c r="AF8" s="288">
        <v>0</v>
      </c>
      <c r="AG8" s="288">
        <v>0</v>
      </c>
      <c r="AH8" s="288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250</v>
      </c>
    </row>
    <row r="9" spans="1:70" x14ac:dyDescent="0.2">
      <c r="A9" s="162">
        <v>5</v>
      </c>
      <c r="B9" s="26">
        <v>44670</v>
      </c>
      <c r="C9" s="163" t="s">
        <v>141</v>
      </c>
      <c r="D9" s="163" t="s">
        <v>148</v>
      </c>
      <c r="E9" s="163">
        <v>44509</v>
      </c>
      <c r="F9" s="163" t="s">
        <v>147</v>
      </c>
      <c r="G9" s="163" t="s">
        <v>225</v>
      </c>
      <c r="H9" s="288">
        <v>66.727272727272734</v>
      </c>
      <c r="I9" s="162"/>
      <c r="J9" s="162"/>
      <c r="K9" s="165" t="s">
        <v>144</v>
      </c>
      <c r="L9" s="166">
        <v>12000</v>
      </c>
      <c r="M9" s="166">
        <v>408000</v>
      </c>
      <c r="N9" s="166"/>
      <c r="O9" s="166"/>
      <c r="P9" s="166"/>
      <c r="Q9" s="162"/>
      <c r="R9" s="162"/>
      <c r="S9" s="162"/>
      <c r="T9" s="162"/>
      <c r="U9" s="162"/>
      <c r="V9" s="162"/>
      <c r="W9" s="288">
        <v>3.836363636363636</v>
      </c>
      <c r="X9" s="288">
        <v>3.3818181818181818</v>
      </c>
      <c r="Y9" s="288">
        <v>2.7272727272727271</v>
      </c>
      <c r="Z9" s="288">
        <v>0</v>
      </c>
      <c r="AA9" s="288">
        <v>0</v>
      </c>
      <c r="AB9" s="288">
        <v>0</v>
      </c>
      <c r="AC9" s="288">
        <v>3.836363636363636</v>
      </c>
      <c r="AD9" s="288">
        <v>3.3818181818181818</v>
      </c>
      <c r="AE9" s="288">
        <v>2.7272727272727271</v>
      </c>
      <c r="AF9" s="288">
        <v>0</v>
      </c>
      <c r="AG9" s="288">
        <v>0</v>
      </c>
      <c r="AH9" s="288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12</v>
      </c>
      <c r="BG9" s="167" t="s">
        <v>28</v>
      </c>
      <c r="BH9" s="167">
        <v>0</v>
      </c>
      <c r="BI9" s="167" t="s">
        <v>145</v>
      </c>
      <c r="BJ9" s="167">
        <v>12</v>
      </c>
      <c r="BK9" s="167"/>
      <c r="BL9" s="169"/>
      <c r="BM9" s="162"/>
      <c r="BN9" s="167"/>
      <c r="BO9" s="167" t="s">
        <v>146</v>
      </c>
      <c r="BP9" s="185"/>
      <c r="BQ9" s="168" t="s">
        <v>251</v>
      </c>
    </row>
    <row r="10" spans="1:70" x14ac:dyDescent="0.2">
      <c r="A10" s="162">
        <v>6</v>
      </c>
      <c r="B10" s="26">
        <v>44670</v>
      </c>
      <c r="C10" s="163" t="s">
        <v>141</v>
      </c>
      <c r="D10" s="163" t="s">
        <v>148</v>
      </c>
      <c r="E10" s="163">
        <v>44378</v>
      </c>
      <c r="F10" s="163" t="s">
        <v>155</v>
      </c>
      <c r="G10" s="163" t="s">
        <v>156</v>
      </c>
      <c r="H10" s="288">
        <v>70</v>
      </c>
      <c r="I10" s="162"/>
      <c r="J10" s="162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70"/>
      <c r="Q10" s="162"/>
      <c r="R10" s="162"/>
      <c r="S10" s="162"/>
      <c r="T10" s="162"/>
      <c r="U10" s="162"/>
      <c r="V10" s="162"/>
      <c r="W10" s="288">
        <v>3.5</v>
      </c>
      <c r="X10" s="288">
        <v>3.1545454545454543</v>
      </c>
      <c r="Y10" s="288">
        <v>3.0545454545454542</v>
      </c>
      <c r="Z10" s="288">
        <v>3</v>
      </c>
      <c r="AA10" s="288">
        <v>2.5999999999999996</v>
      </c>
      <c r="AB10" s="288">
        <v>0</v>
      </c>
      <c r="AC10" s="288">
        <v>3.5</v>
      </c>
      <c r="AD10" s="288">
        <v>3.1545454545454543</v>
      </c>
      <c r="AE10" s="288">
        <v>3.0545454545454542</v>
      </c>
      <c r="AF10" s="288">
        <v>3</v>
      </c>
      <c r="AG10" s="288">
        <v>2.5999999999999996</v>
      </c>
      <c r="AH10" s="288">
        <v>0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234</v>
      </c>
    </row>
    <row r="11" spans="1:70" x14ac:dyDescent="0.2">
      <c r="A11" s="162"/>
      <c r="B11" s="26">
        <v>44670</v>
      </c>
      <c r="C11" s="163" t="s">
        <v>141</v>
      </c>
      <c r="D11" s="163" t="s">
        <v>148</v>
      </c>
      <c r="E11" s="163">
        <v>44403</v>
      </c>
      <c r="F11" s="163" t="s">
        <v>193</v>
      </c>
      <c r="G11" s="163" t="s">
        <v>194</v>
      </c>
      <c r="H11" s="288">
        <v>65.72727272727272</v>
      </c>
      <c r="I11" s="162"/>
      <c r="J11" s="162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62"/>
      <c r="R11" s="162"/>
      <c r="S11" s="162"/>
      <c r="T11" s="162"/>
      <c r="U11" s="162"/>
      <c r="V11" s="162"/>
      <c r="W11" s="288">
        <v>4.6545454545454543</v>
      </c>
      <c r="X11" s="288">
        <v>4.0999999999999996</v>
      </c>
      <c r="Y11" s="288">
        <v>4.0999999999999996</v>
      </c>
      <c r="Z11" s="288">
        <v>4.0999999999999996</v>
      </c>
      <c r="AA11" s="288">
        <v>4.0999999999999996</v>
      </c>
      <c r="AB11" s="288">
        <v>3.3</v>
      </c>
      <c r="AC11" s="288">
        <v>4.6545454545454543</v>
      </c>
      <c r="AD11" s="288">
        <v>4.0999999999999996</v>
      </c>
      <c r="AE11" s="288">
        <v>4.0999999999999996</v>
      </c>
      <c r="AF11" s="288">
        <v>4.0999999999999996</v>
      </c>
      <c r="AG11" s="288">
        <v>4.0999999999999996</v>
      </c>
      <c r="AH11" s="288">
        <v>3.3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8" t="s">
        <v>235</v>
      </c>
    </row>
    <row r="12" spans="1:70" x14ac:dyDescent="0.2">
      <c r="A12" s="162"/>
      <c r="B12" s="26">
        <v>44670</v>
      </c>
      <c r="C12" s="163" t="s">
        <v>141</v>
      </c>
      <c r="D12" s="163" t="s">
        <v>148</v>
      </c>
      <c r="E12" s="163">
        <v>44522</v>
      </c>
      <c r="F12" s="163" t="s">
        <v>218</v>
      </c>
      <c r="G12" s="163" t="s">
        <v>219</v>
      </c>
      <c r="H12" s="288">
        <v>65</v>
      </c>
      <c r="I12" s="162"/>
      <c r="J12" s="162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62"/>
      <c r="R12" s="162"/>
      <c r="S12" s="162"/>
      <c r="T12" s="162"/>
      <c r="U12" s="162"/>
      <c r="V12" s="162"/>
      <c r="W12" s="288">
        <v>3.19</v>
      </c>
      <c r="X12" s="288">
        <v>3.19</v>
      </c>
      <c r="Y12" s="288">
        <v>3.19</v>
      </c>
      <c r="Z12" s="288">
        <v>3.19</v>
      </c>
      <c r="AA12" s="288">
        <v>3.19</v>
      </c>
      <c r="AB12" s="288">
        <v>3.19</v>
      </c>
      <c r="AC12" s="288">
        <v>3.19</v>
      </c>
      <c r="AD12" s="288">
        <v>3.19</v>
      </c>
      <c r="AE12" s="288">
        <v>3.19</v>
      </c>
      <c r="AF12" s="288">
        <v>3.19</v>
      </c>
      <c r="AG12" s="288">
        <v>3.19</v>
      </c>
      <c r="AH12" s="288">
        <v>3.19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0</v>
      </c>
      <c r="BG12" s="167" t="s">
        <v>145</v>
      </c>
      <c r="BH12" s="167">
        <v>0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8" t="s">
        <v>252</v>
      </c>
    </row>
    <row r="13" spans="1:70" x14ac:dyDescent="0.2">
      <c r="A13" s="162"/>
      <c r="B13" s="26">
        <v>44670</v>
      </c>
      <c r="C13" s="163" t="s">
        <v>141</v>
      </c>
      <c r="D13" s="163" t="s">
        <v>148</v>
      </c>
      <c r="E13" s="163">
        <v>44378</v>
      </c>
      <c r="F13" s="163" t="s">
        <v>210</v>
      </c>
      <c r="G13" s="163" t="s">
        <v>230</v>
      </c>
      <c r="H13" s="288">
        <v>62</v>
      </c>
      <c r="I13" s="162"/>
      <c r="J13" s="162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62"/>
      <c r="R13" s="162"/>
      <c r="S13" s="162"/>
      <c r="T13" s="162"/>
      <c r="U13" s="162"/>
      <c r="V13" s="162"/>
      <c r="W13" s="288">
        <v>3.8181818181818179</v>
      </c>
      <c r="X13" s="288">
        <v>3.5</v>
      </c>
      <c r="Y13" s="288">
        <v>3.5</v>
      </c>
      <c r="Z13" s="288">
        <v>3.5</v>
      </c>
      <c r="AA13" s="288">
        <v>3.5</v>
      </c>
      <c r="AB13" s="288">
        <v>3.1999999999999997</v>
      </c>
      <c r="AC13" s="288">
        <v>3.8181818181818179</v>
      </c>
      <c r="AD13" s="288">
        <v>3.5</v>
      </c>
      <c r="AE13" s="288">
        <v>3.5</v>
      </c>
      <c r="AF13" s="288">
        <v>3.5</v>
      </c>
      <c r="AG13" s="288">
        <v>3.5</v>
      </c>
      <c r="AH13" s="288">
        <v>3.1999999999999997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8" t="s">
        <v>237</v>
      </c>
    </row>
    <row r="14" spans="1:70" x14ac:dyDescent="0.2">
      <c r="A14" s="162">
        <v>7</v>
      </c>
      <c r="B14" s="26">
        <v>44670</v>
      </c>
      <c r="C14" s="163" t="s">
        <v>141</v>
      </c>
      <c r="D14" s="163" t="s">
        <v>149</v>
      </c>
      <c r="E14" s="163">
        <v>44509</v>
      </c>
      <c r="F14" s="163" t="s">
        <v>147</v>
      </c>
      <c r="G14" s="163" t="s">
        <v>225</v>
      </c>
      <c r="H14" s="288">
        <v>64.818181818181813</v>
      </c>
      <c r="I14" s="162"/>
      <c r="J14" s="162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2"/>
      <c r="R14" s="162"/>
      <c r="S14" s="162"/>
      <c r="T14" s="162"/>
      <c r="U14" s="162"/>
      <c r="V14" s="162"/>
      <c r="W14" s="288">
        <v>4.0636363636363635</v>
      </c>
      <c r="X14" s="288">
        <v>3.4545454545454541</v>
      </c>
      <c r="Y14" s="288">
        <v>2.7181818181818183</v>
      </c>
      <c r="Z14" s="288">
        <v>0</v>
      </c>
      <c r="AA14" s="288">
        <v>0</v>
      </c>
      <c r="AB14" s="288">
        <v>0</v>
      </c>
      <c r="AC14" s="288">
        <v>4.0636363636363635</v>
      </c>
      <c r="AD14" s="288">
        <v>3.4545454545454541</v>
      </c>
      <c r="AE14" s="288">
        <v>2.7181818181818183</v>
      </c>
      <c r="AF14" s="288">
        <v>0</v>
      </c>
      <c r="AG14" s="288">
        <v>0</v>
      </c>
      <c r="AH14" s="288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0</v>
      </c>
      <c r="BI14" s="167" t="s">
        <v>145</v>
      </c>
      <c r="BJ14" s="167">
        <v>12</v>
      </c>
      <c r="BK14" s="167"/>
      <c r="BL14" s="169"/>
      <c r="BM14" s="162"/>
      <c r="BN14" s="167"/>
      <c r="BO14" s="167" t="s">
        <v>146</v>
      </c>
      <c r="BP14" s="185"/>
      <c r="BQ14" s="168" t="s">
        <v>253</v>
      </c>
    </row>
    <row r="15" spans="1:70" x14ac:dyDescent="0.2">
      <c r="A15" s="162"/>
      <c r="B15" s="26">
        <v>44670</v>
      </c>
      <c r="C15" s="163" t="s">
        <v>141</v>
      </c>
      <c r="D15" s="163" t="s">
        <v>149</v>
      </c>
      <c r="E15" s="163">
        <v>44403</v>
      </c>
      <c r="F15" s="163" t="s">
        <v>193</v>
      </c>
      <c r="G15" s="163" t="s">
        <v>194</v>
      </c>
      <c r="H15" s="288">
        <v>65.72727272727272</v>
      </c>
      <c r="I15" s="162"/>
      <c r="J15" s="162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62"/>
      <c r="R15" s="162"/>
      <c r="S15" s="162"/>
      <c r="T15" s="162"/>
      <c r="U15" s="162"/>
      <c r="V15" s="162"/>
      <c r="W15" s="288">
        <v>4.6545454545454543</v>
      </c>
      <c r="X15" s="288">
        <v>4.0999999999999996</v>
      </c>
      <c r="Y15" s="288">
        <v>4.0999999999999996</v>
      </c>
      <c r="Z15" s="288">
        <v>4.0999999999999996</v>
      </c>
      <c r="AA15" s="288">
        <v>4.0999999999999996</v>
      </c>
      <c r="AB15" s="288">
        <v>3.3</v>
      </c>
      <c r="AC15" s="288">
        <v>4.6545454545454543</v>
      </c>
      <c r="AD15" s="288">
        <v>4.0999999999999996</v>
      </c>
      <c r="AE15" s="288">
        <v>4.0999999999999996</v>
      </c>
      <c r="AF15" s="288">
        <v>4.0999999999999996</v>
      </c>
      <c r="AG15" s="288">
        <v>4.0999999999999996</v>
      </c>
      <c r="AH15" s="288">
        <v>3.3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5"/>
      <c r="BQ15" s="168" t="s">
        <v>240</v>
      </c>
    </row>
    <row r="16" spans="1:70" x14ac:dyDescent="0.2">
      <c r="A16" s="162">
        <v>9</v>
      </c>
      <c r="B16" s="26">
        <v>44670</v>
      </c>
      <c r="C16" s="163" t="s">
        <v>141</v>
      </c>
      <c r="D16" s="163" t="s">
        <v>150</v>
      </c>
      <c r="E16" s="163">
        <v>44509</v>
      </c>
      <c r="F16" s="163" t="s">
        <v>147</v>
      </c>
      <c r="G16" s="163" t="s">
        <v>225</v>
      </c>
      <c r="H16" s="288">
        <v>55.554545454545448</v>
      </c>
      <c r="I16" s="162"/>
      <c r="J16" s="162"/>
      <c r="K16" s="35"/>
      <c r="L16" s="166"/>
      <c r="M16" s="166"/>
      <c r="N16" s="166"/>
      <c r="O16" s="166"/>
      <c r="P16" s="166"/>
      <c r="Q16" s="162"/>
      <c r="R16" s="162"/>
      <c r="S16" s="162"/>
      <c r="T16" s="162"/>
      <c r="U16" s="162"/>
      <c r="V16" s="162"/>
      <c r="W16" s="288">
        <v>3.5090909090909088</v>
      </c>
      <c r="X16" s="288">
        <v>0</v>
      </c>
      <c r="Y16" s="288">
        <v>0</v>
      </c>
      <c r="Z16" s="288">
        <v>0</v>
      </c>
      <c r="AA16" s="288">
        <v>0</v>
      </c>
      <c r="AB16" s="288">
        <v>0</v>
      </c>
      <c r="AC16" s="288">
        <v>3.5090909090909088</v>
      </c>
      <c r="AD16" s="288">
        <v>0</v>
      </c>
      <c r="AE16" s="288">
        <v>0</v>
      </c>
      <c r="AF16" s="288">
        <v>0</v>
      </c>
      <c r="AG16" s="288">
        <v>0</v>
      </c>
      <c r="AH16" s="288">
        <v>0</v>
      </c>
      <c r="AI16" s="162"/>
      <c r="AJ16" s="162"/>
      <c r="AK16" s="162"/>
      <c r="AL16" s="162"/>
      <c r="AM16" s="162"/>
      <c r="AN16" s="162"/>
      <c r="AO16" s="167" t="s">
        <v>145</v>
      </c>
      <c r="AP16" s="167"/>
      <c r="AQ16" s="167">
        <v>3</v>
      </c>
      <c r="AR16" s="167">
        <v>3</v>
      </c>
      <c r="AS16" s="167"/>
      <c r="AT16" s="167">
        <v>0</v>
      </c>
      <c r="AU16" s="167">
        <v>0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/>
      <c r="BC16" s="167"/>
      <c r="BD16" s="167">
        <v>0</v>
      </c>
      <c r="BE16" s="167">
        <v>0</v>
      </c>
      <c r="BF16" s="167">
        <v>12</v>
      </c>
      <c r="BG16" s="167" t="s">
        <v>28</v>
      </c>
      <c r="BH16" s="167">
        <v>0</v>
      </c>
      <c r="BI16" s="167" t="s">
        <v>145</v>
      </c>
      <c r="BJ16" s="167">
        <v>12</v>
      </c>
      <c r="BK16" s="167"/>
      <c r="BL16" s="169"/>
      <c r="BM16" s="162"/>
      <c r="BN16" s="167"/>
      <c r="BO16" s="167" t="s">
        <v>146</v>
      </c>
      <c r="BP16" s="185"/>
      <c r="BQ16" s="168" t="s">
        <v>254</v>
      </c>
    </row>
    <row r="17" spans="1:69" x14ac:dyDescent="0.2">
      <c r="B17" s="26">
        <v>44670</v>
      </c>
      <c r="C17" s="163" t="s">
        <v>141</v>
      </c>
      <c r="D17" s="163" t="s">
        <v>150</v>
      </c>
      <c r="E17" s="163">
        <v>44403</v>
      </c>
      <c r="F17" s="163" t="s">
        <v>193</v>
      </c>
      <c r="G17" s="163" t="s">
        <v>194</v>
      </c>
      <c r="H17" s="288">
        <v>65.72727272727272</v>
      </c>
      <c r="I17" s="162"/>
      <c r="J17" s="162"/>
      <c r="K17" s="165" t="s">
        <v>144</v>
      </c>
      <c r="L17" s="166">
        <v>12000</v>
      </c>
      <c r="M17" s="166">
        <v>18000</v>
      </c>
      <c r="N17" s="166">
        <v>30000</v>
      </c>
      <c r="O17" s="166">
        <v>60000</v>
      </c>
      <c r="P17" s="166">
        <v>300000</v>
      </c>
      <c r="Q17" s="162"/>
      <c r="R17" s="162"/>
      <c r="S17" s="162"/>
      <c r="T17" s="162"/>
      <c r="U17" s="162"/>
      <c r="V17" s="162"/>
      <c r="W17" s="288">
        <v>4.6545454545454543</v>
      </c>
      <c r="X17" s="288">
        <v>4.0999999999999996</v>
      </c>
      <c r="Y17" s="288">
        <v>4.0999999999999996</v>
      </c>
      <c r="Z17" s="288">
        <v>4.0999999999999996</v>
      </c>
      <c r="AA17" s="288">
        <v>4.0999999999999996</v>
      </c>
      <c r="AB17" s="288">
        <v>3.3</v>
      </c>
      <c r="AC17" s="288">
        <v>4.6545454545454543</v>
      </c>
      <c r="AD17" s="288">
        <v>4.0999999999999996</v>
      </c>
      <c r="AE17" s="288">
        <v>4.0999999999999996</v>
      </c>
      <c r="AF17" s="288">
        <v>4.0999999999999996</v>
      </c>
      <c r="AG17" s="288">
        <v>4.0999999999999996</v>
      </c>
      <c r="AH17" s="288">
        <v>3.3</v>
      </c>
      <c r="AI17" s="162"/>
      <c r="AJ17" s="162"/>
      <c r="AK17" s="162"/>
      <c r="AL17" s="162"/>
      <c r="AM17" s="162"/>
      <c r="AN17" s="162"/>
      <c r="AO17" s="167" t="s">
        <v>145</v>
      </c>
      <c r="AP17" s="167"/>
      <c r="AQ17" s="167">
        <v>3</v>
      </c>
      <c r="AR17" s="167">
        <v>3</v>
      </c>
      <c r="AS17" s="167"/>
      <c r="AT17" s="167">
        <v>0</v>
      </c>
      <c r="AU17" s="167">
        <v>15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/>
      <c r="BC17" s="167"/>
      <c r="BD17" s="167">
        <v>0</v>
      </c>
      <c r="BE17" s="167">
        <v>0</v>
      </c>
      <c r="BF17" s="167">
        <v>0</v>
      </c>
      <c r="BG17" s="167" t="s">
        <v>145</v>
      </c>
      <c r="BH17" s="167">
        <v>0</v>
      </c>
      <c r="BI17" s="167" t="s">
        <v>145</v>
      </c>
      <c r="BJ17" s="167"/>
      <c r="BK17" s="167"/>
      <c r="BL17" s="169"/>
      <c r="BM17" s="162"/>
      <c r="BN17" s="167"/>
      <c r="BO17" s="167" t="s">
        <v>146</v>
      </c>
      <c r="BP17" s="185"/>
      <c r="BQ17" s="168" t="s">
        <v>244</v>
      </c>
    </row>
    <row r="18" spans="1:69" x14ac:dyDescent="0.2">
      <c r="A18" s="39"/>
      <c r="B18" s="39"/>
      <c r="C18" s="39"/>
      <c r="D18" s="39"/>
      <c r="E18" s="39"/>
    </row>
  </sheetData>
  <sheetProtection algorithmName="SHA-512" hashValue="7QEiYUNdymEO0CTHwSdDuriuc+tHJtwlas3IxI6FXJfNrdM4pBQGnRzVHfAu6F0tW0mG8ZfmMGORGmUNWAkzUg==" saltValue="Cf87KZpLUdEhVCNMgqwyNw==" spinCount="100000" sheet="1" objects="1" scenarios="1"/>
  <hyperlinks>
    <hyperlink ref="BQ16" r:id="rId1" xr:uid="{FFD0A59D-2CE7-FE4D-A310-1D5EDDEEB7D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A27B4-D24F-DD48-839E-E70CEA20693A}">
  <sheetPr codeName="Sheet22"/>
  <dimension ref="A1:BR23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44498</v>
      </c>
      <c r="C2" s="163" t="s">
        <v>141</v>
      </c>
      <c r="D2" s="163" t="s">
        <v>142</v>
      </c>
      <c r="E2" s="163">
        <v>44488</v>
      </c>
      <c r="F2" s="163" t="s">
        <v>143</v>
      </c>
      <c r="G2" s="163" t="s">
        <v>223</v>
      </c>
      <c r="H2" s="288">
        <v>130.62727272727273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88">
        <v>2.5</v>
      </c>
      <c r="X2" s="288">
        <v>0</v>
      </c>
      <c r="Y2" s="288">
        <v>0</v>
      </c>
      <c r="Z2" s="288">
        <v>0</v>
      </c>
      <c r="AA2" s="288">
        <v>0</v>
      </c>
      <c r="AB2" s="288">
        <v>0</v>
      </c>
      <c r="AC2" s="288">
        <v>2.5</v>
      </c>
      <c r="AD2" s="288">
        <v>0</v>
      </c>
      <c r="AE2" s="288">
        <v>0</v>
      </c>
      <c r="AF2" s="288">
        <v>0</v>
      </c>
      <c r="AG2" s="288">
        <v>0</v>
      </c>
      <c r="AH2" s="288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224</v>
      </c>
    </row>
    <row r="3" spans="1:70" x14ac:dyDescent="0.2">
      <c r="A3" s="162">
        <v>2</v>
      </c>
      <c r="B3" s="26">
        <v>44498</v>
      </c>
      <c r="C3" s="163" t="s">
        <v>141</v>
      </c>
      <c r="D3" s="163" t="s">
        <v>142</v>
      </c>
      <c r="E3" s="163">
        <v>44378</v>
      </c>
      <c r="F3" s="163" t="s">
        <v>147</v>
      </c>
      <c r="G3" s="163" t="s">
        <v>225</v>
      </c>
      <c r="H3" s="288">
        <v>109.5181818181818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288">
        <v>2.8545454545454545</v>
      </c>
      <c r="X3" s="288">
        <v>2.336363636363636</v>
      </c>
      <c r="Y3" s="288">
        <v>0</v>
      </c>
      <c r="Z3" s="288">
        <v>0</v>
      </c>
      <c r="AA3" s="288">
        <v>0</v>
      </c>
      <c r="AB3" s="288">
        <v>0</v>
      </c>
      <c r="AC3" s="288">
        <v>2.8545454545454545</v>
      </c>
      <c r="AD3" s="288">
        <v>2.336363636363636</v>
      </c>
      <c r="AE3" s="288">
        <v>0</v>
      </c>
      <c r="AF3" s="288">
        <v>0</v>
      </c>
      <c r="AG3" s="288">
        <v>0</v>
      </c>
      <c r="AH3" s="288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8" t="s">
        <v>226</v>
      </c>
    </row>
    <row r="4" spans="1:70" x14ac:dyDescent="0.2">
      <c r="A4" s="162">
        <v>3</v>
      </c>
      <c r="B4" s="26">
        <v>44498</v>
      </c>
      <c r="C4" s="163" t="s">
        <v>141</v>
      </c>
      <c r="D4" s="163" t="s">
        <v>142</v>
      </c>
      <c r="E4" s="163">
        <v>44378</v>
      </c>
      <c r="F4" s="163" t="s">
        <v>155</v>
      </c>
      <c r="G4" s="163" t="s">
        <v>156</v>
      </c>
      <c r="H4" s="288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288">
        <v>2.5545454545454542</v>
      </c>
      <c r="X4" s="288">
        <v>2.1999999999999997</v>
      </c>
      <c r="Y4" s="288">
        <v>1.9636363636363636</v>
      </c>
      <c r="Z4" s="288">
        <v>0</v>
      </c>
      <c r="AA4" s="288">
        <v>0</v>
      </c>
      <c r="AB4" s="288">
        <v>0</v>
      </c>
      <c r="AC4" s="288">
        <v>2.5545454545454542</v>
      </c>
      <c r="AD4" s="288">
        <v>2.1999999999999997</v>
      </c>
      <c r="AE4" s="288">
        <v>1.9636363636363636</v>
      </c>
      <c r="AF4" s="288">
        <v>0</v>
      </c>
      <c r="AG4" s="288">
        <v>0</v>
      </c>
      <c r="AH4" s="288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227</v>
      </c>
    </row>
    <row r="5" spans="1:70" x14ac:dyDescent="0.2">
      <c r="A5" s="162"/>
      <c r="B5" s="26">
        <v>44498</v>
      </c>
      <c r="C5" s="163" t="s">
        <v>141</v>
      </c>
      <c r="D5" s="163" t="s">
        <v>142</v>
      </c>
      <c r="E5" s="163">
        <v>44403</v>
      </c>
      <c r="F5" s="163" t="s">
        <v>193</v>
      </c>
      <c r="G5" s="163" t="s">
        <v>194</v>
      </c>
      <c r="H5" s="288">
        <v>112.25454545454545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288">
        <v>3.5727272727272728</v>
      </c>
      <c r="X5" s="288">
        <v>2.918181818181818</v>
      </c>
      <c r="Y5" s="288">
        <v>2.918181818181818</v>
      </c>
      <c r="Z5" s="288">
        <v>0</v>
      </c>
      <c r="AA5" s="288">
        <v>0</v>
      </c>
      <c r="AB5" s="288">
        <v>0</v>
      </c>
      <c r="AC5" s="288">
        <v>3.5727272727272728</v>
      </c>
      <c r="AD5" s="288">
        <v>2.918181818181818</v>
      </c>
      <c r="AE5" s="288">
        <v>2.918181818181818</v>
      </c>
      <c r="AF5" s="288">
        <v>0</v>
      </c>
      <c r="AG5" s="288">
        <v>0</v>
      </c>
      <c r="AH5" s="288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228</v>
      </c>
    </row>
    <row r="6" spans="1:70" x14ac:dyDescent="0.2">
      <c r="A6" s="162"/>
      <c r="B6" s="26">
        <v>44498</v>
      </c>
      <c r="C6" s="163" t="s">
        <v>141</v>
      </c>
      <c r="D6" s="163" t="s">
        <v>142</v>
      </c>
      <c r="E6" s="163">
        <v>44490</v>
      </c>
      <c r="F6" s="163" t="s">
        <v>218</v>
      </c>
      <c r="G6" s="163" t="s">
        <v>219</v>
      </c>
      <c r="H6" s="288">
        <v>118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288">
        <v>2.4</v>
      </c>
      <c r="X6" s="288">
        <v>2.4</v>
      </c>
      <c r="Y6" s="288">
        <v>2.4</v>
      </c>
      <c r="Z6" s="288">
        <v>0</v>
      </c>
      <c r="AA6" s="288">
        <v>0</v>
      </c>
      <c r="AB6" s="288">
        <v>0</v>
      </c>
      <c r="AC6" s="288">
        <v>2.4</v>
      </c>
      <c r="AD6" s="288">
        <v>2.4</v>
      </c>
      <c r="AE6" s="288">
        <v>2.4</v>
      </c>
      <c r="AF6" s="288">
        <v>0</v>
      </c>
      <c r="AG6" s="288">
        <v>0</v>
      </c>
      <c r="AH6" s="288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229</v>
      </c>
    </row>
    <row r="7" spans="1:70" x14ac:dyDescent="0.2">
      <c r="A7" s="162"/>
      <c r="B7" s="26">
        <v>44498</v>
      </c>
      <c r="C7" s="163" t="s">
        <v>141</v>
      </c>
      <c r="D7" s="163" t="s">
        <v>142</v>
      </c>
      <c r="E7" s="163">
        <v>44378</v>
      </c>
      <c r="F7" s="163" t="s">
        <v>210</v>
      </c>
      <c r="G7" s="163" t="s">
        <v>230</v>
      </c>
      <c r="H7" s="288">
        <v>110.45454545454544</v>
      </c>
      <c r="I7" s="164"/>
      <c r="J7" s="164"/>
      <c r="K7" s="165" t="s">
        <v>144</v>
      </c>
      <c r="L7" s="166">
        <v>102000</v>
      </c>
      <c r="M7" s="166">
        <v>498000</v>
      </c>
      <c r="N7" s="166"/>
      <c r="O7" s="166"/>
      <c r="P7" s="166"/>
      <c r="Q7" s="166"/>
      <c r="R7" s="166"/>
      <c r="S7" s="166"/>
      <c r="T7" s="166"/>
      <c r="U7" s="166"/>
      <c r="V7" s="166"/>
      <c r="W7" s="288">
        <v>2.8818181818181814</v>
      </c>
      <c r="X7" s="288">
        <v>2.5090909090909088</v>
      </c>
      <c r="Y7" s="288">
        <v>2.209090909090909</v>
      </c>
      <c r="Z7" s="288">
        <v>0</v>
      </c>
      <c r="AA7" s="288">
        <v>0</v>
      </c>
      <c r="AB7" s="288">
        <v>0</v>
      </c>
      <c r="AC7" s="288">
        <v>2.8818181818181814</v>
      </c>
      <c r="AD7" s="288">
        <v>2.5090909090909088</v>
      </c>
      <c r="AE7" s="288">
        <v>2.209090909090909</v>
      </c>
      <c r="AF7" s="288">
        <v>0</v>
      </c>
      <c r="AG7" s="288">
        <v>0</v>
      </c>
      <c r="AH7" s="288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5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231</v>
      </c>
    </row>
    <row r="8" spans="1:70" x14ac:dyDescent="0.2">
      <c r="A8" s="162">
        <v>4</v>
      </c>
      <c r="B8" s="26">
        <v>44498</v>
      </c>
      <c r="C8" s="163" t="s">
        <v>141</v>
      </c>
      <c r="D8" s="163" t="s">
        <v>148</v>
      </c>
      <c r="E8" s="163">
        <v>44478</v>
      </c>
      <c r="F8" s="163" t="s">
        <v>143</v>
      </c>
      <c r="G8" s="163" t="s">
        <v>223</v>
      </c>
      <c r="H8" s="288">
        <v>72.909090909090907</v>
      </c>
      <c r="I8" s="164"/>
      <c r="J8" s="164"/>
      <c r="K8" s="165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288">
        <v>3.3727272727272726</v>
      </c>
      <c r="X8" s="288">
        <v>0</v>
      </c>
      <c r="Y8" s="288">
        <v>0</v>
      </c>
      <c r="Z8" s="288">
        <v>0</v>
      </c>
      <c r="AA8" s="288">
        <v>0</v>
      </c>
      <c r="AB8" s="288">
        <v>0</v>
      </c>
      <c r="AC8" s="288">
        <v>3.3727272727272726</v>
      </c>
      <c r="AD8" s="288">
        <v>0</v>
      </c>
      <c r="AE8" s="288">
        <v>0</v>
      </c>
      <c r="AF8" s="288">
        <v>0</v>
      </c>
      <c r="AG8" s="288">
        <v>0</v>
      </c>
      <c r="AH8" s="288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232</v>
      </c>
    </row>
    <row r="9" spans="1:70" x14ac:dyDescent="0.2">
      <c r="A9" s="162">
        <v>5</v>
      </c>
      <c r="B9" s="26">
        <v>44498</v>
      </c>
      <c r="C9" s="163" t="s">
        <v>141</v>
      </c>
      <c r="D9" s="163" t="s">
        <v>148</v>
      </c>
      <c r="E9" s="163">
        <v>44378</v>
      </c>
      <c r="F9" s="163" t="s">
        <v>147</v>
      </c>
      <c r="G9" s="163" t="s">
        <v>225</v>
      </c>
      <c r="H9" s="288">
        <v>64.636363636363626</v>
      </c>
      <c r="I9" s="164"/>
      <c r="J9" s="164"/>
      <c r="K9" s="165" t="s">
        <v>144</v>
      </c>
      <c r="L9" s="166">
        <v>12000</v>
      </c>
      <c r="M9" s="166">
        <v>408000</v>
      </c>
      <c r="N9" s="166"/>
      <c r="O9" s="166"/>
      <c r="P9" s="166"/>
      <c r="Q9" s="166"/>
      <c r="R9" s="166"/>
      <c r="S9" s="166"/>
      <c r="T9" s="166"/>
      <c r="U9" s="166"/>
      <c r="V9" s="166"/>
      <c r="W9" s="288">
        <v>3.7181818181818178</v>
      </c>
      <c r="X9" s="288">
        <v>3.2727272727272725</v>
      </c>
      <c r="Y9" s="288">
        <v>2.6454545454545455</v>
      </c>
      <c r="Z9" s="288">
        <v>0</v>
      </c>
      <c r="AA9" s="288">
        <v>0</v>
      </c>
      <c r="AB9" s="288">
        <v>0</v>
      </c>
      <c r="AC9" s="288">
        <v>3.7181818181818178</v>
      </c>
      <c r="AD9" s="288">
        <v>3.2727272727272725</v>
      </c>
      <c r="AE9" s="288">
        <v>2.6454545454545455</v>
      </c>
      <c r="AF9" s="288">
        <v>0</v>
      </c>
      <c r="AG9" s="288">
        <v>0</v>
      </c>
      <c r="AH9" s="288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12</v>
      </c>
      <c r="BG9" s="167" t="s">
        <v>28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8" t="s">
        <v>233</v>
      </c>
    </row>
    <row r="10" spans="1:70" x14ac:dyDescent="0.2">
      <c r="A10" s="162">
        <v>6</v>
      </c>
      <c r="B10" s="26">
        <v>44498</v>
      </c>
      <c r="C10" s="163" t="s">
        <v>141</v>
      </c>
      <c r="D10" s="163" t="s">
        <v>148</v>
      </c>
      <c r="E10" s="163">
        <v>44378</v>
      </c>
      <c r="F10" s="163" t="s">
        <v>155</v>
      </c>
      <c r="G10" s="163" t="s">
        <v>156</v>
      </c>
      <c r="H10" s="288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70"/>
      <c r="Q10" s="170"/>
      <c r="R10" s="170"/>
      <c r="S10" s="170"/>
      <c r="T10" s="170"/>
      <c r="U10" s="170"/>
      <c r="V10" s="170"/>
      <c r="W10" s="288">
        <v>3.5</v>
      </c>
      <c r="X10" s="288">
        <v>3.1545454545454543</v>
      </c>
      <c r="Y10" s="288">
        <v>3.0545454545454542</v>
      </c>
      <c r="Z10" s="288">
        <v>3</v>
      </c>
      <c r="AA10" s="288">
        <v>2.5999999999999996</v>
      </c>
      <c r="AB10" s="288">
        <v>0</v>
      </c>
      <c r="AC10" s="288">
        <v>3.5</v>
      </c>
      <c r="AD10" s="288">
        <v>3.1545454545454543</v>
      </c>
      <c r="AE10" s="288">
        <v>3.0545454545454542</v>
      </c>
      <c r="AF10" s="288">
        <v>3</v>
      </c>
      <c r="AG10" s="288">
        <v>2.5999999999999996</v>
      </c>
      <c r="AH10" s="288">
        <v>0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234</v>
      </c>
    </row>
    <row r="11" spans="1:70" x14ac:dyDescent="0.2">
      <c r="A11" s="162"/>
      <c r="B11" s="26">
        <v>44498</v>
      </c>
      <c r="C11" s="163" t="s">
        <v>141</v>
      </c>
      <c r="D11" s="163" t="s">
        <v>148</v>
      </c>
      <c r="E11" s="163">
        <v>44403</v>
      </c>
      <c r="F11" s="163" t="s">
        <v>193</v>
      </c>
      <c r="G11" s="163" t="s">
        <v>194</v>
      </c>
      <c r="H11" s="288">
        <v>65.72727272727272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288">
        <v>4.6545454545454543</v>
      </c>
      <c r="X11" s="288">
        <v>4.0999999999999996</v>
      </c>
      <c r="Y11" s="288">
        <v>4.0999999999999996</v>
      </c>
      <c r="Z11" s="288">
        <v>4.0999999999999996</v>
      </c>
      <c r="AA11" s="288">
        <v>4.0999999999999996</v>
      </c>
      <c r="AB11" s="288">
        <v>3.3</v>
      </c>
      <c r="AC11" s="288">
        <v>4.6545454545454543</v>
      </c>
      <c r="AD11" s="288">
        <v>4.0999999999999996</v>
      </c>
      <c r="AE11" s="288">
        <v>4.0999999999999996</v>
      </c>
      <c r="AF11" s="288">
        <v>4.0999999999999996</v>
      </c>
      <c r="AG11" s="288">
        <v>4.0999999999999996</v>
      </c>
      <c r="AH11" s="288">
        <v>3.3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8" t="s">
        <v>235</v>
      </c>
    </row>
    <row r="12" spans="1:70" x14ac:dyDescent="0.2">
      <c r="A12" s="162"/>
      <c r="B12" s="26">
        <v>44498</v>
      </c>
      <c r="C12" s="163" t="s">
        <v>141</v>
      </c>
      <c r="D12" s="163" t="s">
        <v>148</v>
      </c>
      <c r="E12" s="163">
        <v>44490</v>
      </c>
      <c r="F12" s="163" t="s">
        <v>218</v>
      </c>
      <c r="G12" s="163" t="s">
        <v>219</v>
      </c>
      <c r="H12" s="288">
        <v>65</v>
      </c>
      <c r="I12" s="164"/>
      <c r="J12" s="164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70"/>
      <c r="R12" s="170"/>
      <c r="S12" s="170"/>
      <c r="T12" s="170"/>
      <c r="U12" s="170"/>
      <c r="V12" s="170"/>
      <c r="W12" s="288">
        <v>3.19</v>
      </c>
      <c r="X12" s="288">
        <v>3.19</v>
      </c>
      <c r="Y12" s="288">
        <v>3.19</v>
      </c>
      <c r="Z12" s="288">
        <v>3.19</v>
      </c>
      <c r="AA12" s="288">
        <v>3.19</v>
      </c>
      <c r="AB12" s="288">
        <v>3.19</v>
      </c>
      <c r="AC12" s="288">
        <v>3.19</v>
      </c>
      <c r="AD12" s="288">
        <v>3.19</v>
      </c>
      <c r="AE12" s="288">
        <v>3.19</v>
      </c>
      <c r="AF12" s="288">
        <v>3.19</v>
      </c>
      <c r="AG12" s="288">
        <v>3.19</v>
      </c>
      <c r="AH12" s="288">
        <v>3.19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0</v>
      </c>
      <c r="BG12" s="167" t="s">
        <v>145</v>
      </c>
      <c r="BH12" s="167">
        <v>0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8" t="s">
        <v>236</v>
      </c>
    </row>
    <row r="13" spans="1:70" x14ac:dyDescent="0.2">
      <c r="A13" s="162"/>
      <c r="B13" s="26">
        <v>44498</v>
      </c>
      <c r="C13" s="163" t="s">
        <v>141</v>
      </c>
      <c r="D13" s="163" t="s">
        <v>148</v>
      </c>
      <c r="E13" s="163">
        <v>44378</v>
      </c>
      <c r="F13" s="163" t="s">
        <v>210</v>
      </c>
      <c r="G13" s="163" t="s">
        <v>230</v>
      </c>
      <c r="H13" s="288">
        <v>62</v>
      </c>
      <c r="I13" s="164"/>
      <c r="J13" s="164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70"/>
      <c r="R13" s="170"/>
      <c r="S13" s="170"/>
      <c r="T13" s="170"/>
      <c r="U13" s="170"/>
      <c r="V13" s="170"/>
      <c r="W13" s="288">
        <v>3.8181818181818179</v>
      </c>
      <c r="X13" s="288">
        <v>3.5</v>
      </c>
      <c r="Y13" s="288">
        <v>3.5</v>
      </c>
      <c r="Z13" s="288">
        <v>3.5</v>
      </c>
      <c r="AA13" s="288">
        <v>3.5</v>
      </c>
      <c r="AB13" s="288">
        <v>3.1999999999999997</v>
      </c>
      <c r="AC13" s="288">
        <v>3.8181818181818179</v>
      </c>
      <c r="AD13" s="288">
        <v>3.5</v>
      </c>
      <c r="AE13" s="288">
        <v>3.5</v>
      </c>
      <c r="AF13" s="288">
        <v>3.5</v>
      </c>
      <c r="AG13" s="288">
        <v>3.5</v>
      </c>
      <c r="AH13" s="288">
        <v>3.1999999999999997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8" t="s">
        <v>237</v>
      </c>
    </row>
    <row r="14" spans="1:70" x14ac:dyDescent="0.2">
      <c r="A14" s="162">
        <v>7</v>
      </c>
      <c r="B14" s="26">
        <v>44498</v>
      </c>
      <c r="C14" s="163" t="s">
        <v>141</v>
      </c>
      <c r="D14" s="163" t="s">
        <v>149</v>
      </c>
      <c r="E14" s="163">
        <v>44378</v>
      </c>
      <c r="F14" s="163" t="s">
        <v>147</v>
      </c>
      <c r="G14" s="163" t="s">
        <v>225</v>
      </c>
      <c r="H14" s="288">
        <v>64.636363636363626</v>
      </c>
      <c r="I14" s="164"/>
      <c r="J14" s="164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288">
        <v>3.7181818181818178</v>
      </c>
      <c r="X14" s="288">
        <v>3.2727272727272725</v>
      </c>
      <c r="Y14" s="288">
        <v>2.6454545454545455</v>
      </c>
      <c r="Z14" s="288">
        <v>0</v>
      </c>
      <c r="AA14" s="288">
        <v>0</v>
      </c>
      <c r="AB14" s="288">
        <v>0</v>
      </c>
      <c r="AC14" s="288">
        <v>3.7181818181818178</v>
      </c>
      <c r="AD14" s="288">
        <v>3.2727272727272725</v>
      </c>
      <c r="AE14" s="288">
        <v>2.6454545454545455</v>
      </c>
      <c r="AF14" s="288">
        <v>0</v>
      </c>
      <c r="AG14" s="288">
        <v>0</v>
      </c>
      <c r="AH14" s="288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8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0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5"/>
      <c r="BQ14" s="168" t="s">
        <v>238</v>
      </c>
    </row>
    <row r="15" spans="1:70" x14ac:dyDescent="0.2">
      <c r="A15" s="162">
        <v>4</v>
      </c>
      <c r="B15" s="26">
        <v>44498</v>
      </c>
      <c r="C15" s="163" t="s">
        <v>141</v>
      </c>
      <c r="D15" s="163" t="s">
        <v>149</v>
      </c>
      <c r="E15" s="163">
        <v>44488</v>
      </c>
      <c r="F15" s="163" t="s">
        <v>143</v>
      </c>
      <c r="G15" s="163" t="s">
        <v>223</v>
      </c>
      <c r="H15" s="288">
        <v>72.909090909090907</v>
      </c>
      <c r="I15" s="164"/>
      <c r="J15" s="164"/>
      <c r="K15" s="165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288">
        <v>3.3727272727272726</v>
      </c>
      <c r="X15" s="288">
        <v>0</v>
      </c>
      <c r="Y15" s="288">
        <v>0</v>
      </c>
      <c r="Z15" s="288">
        <v>0</v>
      </c>
      <c r="AA15" s="288">
        <v>0</v>
      </c>
      <c r="AB15" s="288">
        <v>0</v>
      </c>
      <c r="AC15" s="288">
        <v>3.3727272727272726</v>
      </c>
      <c r="AD15" s="288">
        <v>0</v>
      </c>
      <c r="AE15" s="288">
        <v>0</v>
      </c>
      <c r="AF15" s="288">
        <v>0</v>
      </c>
      <c r="AG15" s="288">
        <v>0</v>
      </c>
      <c r="AH15" s="288">
        <v>0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0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5"/>
      <c r="BQ15" s="168" t="s">
        <v>239</v>
      </c>
    </row>
    <row r="16" spans="1:70" x14ac:dyDescent="0.2">
      <c r="A16" s="162"/>
      <c r="B16" s="26">
        <v>44498</v>
      </c>
      <c r="C16" s="163" t="s">
        <v>141</v>
      </c>
      <c r="D16" s="163" t="s">
        <v>149</v>
      </c>
      <c r="E16" s="163">
        <v>44403</v>
      </c>
      <c r="F16" s="163" t="s">
        <v>193</v>
      </c>
      <c r="G16" s="163" t="s">
        <v>194</v>
      </c>
      <c r="H16" s="288">
        <v>65.72727272727272</v>
      </c>
      <c r="I16" s="164"/>
      <c r="J16" s="164"/>
      <c r="K16" s="165" t="s">
        <v>144</v>
      </c>
      <c r="L16" s="166">
        <v>12000</v>
      </c>
      <c r="M16" s="166">
        <v>18000</v>
      </c>
      <c r="N16" s="166">
        <v>30000</v>
      </c>
      <c r="O16" s="166">
        <v>60000</v>
      </c>
      <c r="P16" s="166">
        <v>300000</v>
      </c>
      <c r="Q16" s="170"/>
      <c r="R16" s="170"/>
      <c r="S16" s="170"/>
      <c r="T16" s="170"/>
      <c r="U16" s="170"/>
      <c r="V16" s="170"/>
      <c r="W16" s="288">
        <v>4.6545454545454543</v>
      </c>
      <c r="X16" s="288">
        <v>4.0999999999999996</v>
      </c>
      <c r="Y16" s="288">
        <v>4.0999999999999996</v>
      </c>
      <c r="Z16" s="288">
        <v>4.0999999999999996</v>
      </c>
      <c r="AA16" s="288">
        <v>4.0999999999999996</v>
      </c>
      <c r="AB16" s="288">
        <v>3.3</v>
      </c>
      <c r="AC16" s="288">
        <v>4.6545454545454543</v>
      </c>
      <c r="AD16" s="288">
        <v>4.0999999999999996</v>
      </c>
      <c r="AE16" s="288">
        <v>4.0999999999999996</v>
      </c>
      <c r="AF16" s="288">
        <v>4.0999999999999996</v>
      </c>
      <c r="AG16" s="288">
        <v>4.0999999999999996</v>
      </c>
      <c r="AH16" s="288">
        <v>3.3</v>
      </c>
      <c r="AI16" s="162"/>
      <c r="AJ16" s="162"/>
      <c r="AK16" s="162"/>
      <c r="AL16" s="162"/>
      <c r="AM16" s="162"/>
      <c r="AN16" s="162"/>
      <c r="AO16" s="167" t="s">
        <v>145</v>
      </c>
      <c r="AP16" s="167"/>
      <c r="AQ16" s="167">
        <v>3</v>
      </c>
      <c r="AR16" s="167">
        <v>3</v>
      </c>
      <c r="AS16" s="167"/>
      <c r="AT16" s="167">
        <v>0</v>
      </c>
      <c r="AU16" s="167">
        <v>15</v>
      </c>
      <c r="AV16" s="167">
        <v>0</v>
      </c>
      <c r="AW16" s="167">
        <v>0</v>
      </c>
      <c r="AX16" s="167">
        <v>0</v>
      </c>
      <c r="AY16" s="167">
        <v>0</v>
      </c>
      <c r="AZ16" s="167">
        <v>0</v>
      </c>
      <c r="BA16" s="167">
        <v>0</v>
      </c>
      <c r="BB16" s="167"/>
      <c r="BC16" s="167"/>
      <c r="BD16" s="167">
        <v>0</v>
      </c>
      <c r="BE16" s="167">
        <v>0</v>
      </c>
      <c r="BF16" s="167">
        <v>0</v>
      </c>
      <c r="BG16" s="167" t="s">
        <v>145</v>
      </c>
      <c r="BH16" s="167">
        <v>0</v>
      </c>
      <c r="BI16" s="167" t="s">
        <v>145</v>
      </c>
      <c r="BJ16" s="167"/>
      <c r="BK16" s="167"/>
      <c r="BL16" s="169"/>
      <c r="BM16" s="162"/>
      <c r="BN16" s="167"/>
      <c r="BO16" s="167" t="s">
        <v>146</v>
      </c>
      <c r="BP16" s="185"/>
      <c r="BQ16" s="168" t="s">
        <v>240</v>
      </c>
    </row>
    <row r="17" spans="1:69" x14ac:dyDescent="0.2">
      <c r="A17" s="162"/>
      <c r="B17" s="26">
        <v>44498</v>
      </c>
      <c r="C17" s="163" t="s">
        <v>141</v>
      </c>
      <c r="D17" s="163" t="s">
        <v>149</v>
      </c>
      <c r="E17" s="163">
        <v>44490</v>
      </c>
      <c r="F17" s="163" t="s">
        <v>218</v>
      </c>
      <c r="G17" s="163" t="s">
        <v>219</v>
      </c>
      <c r="H17" s="288">
        <v>65</v>
      </c>
      <c r="I17" s="164"/>
      <c r="J17" s="164"/>
      <c r="K17" s="165" t="s">
        <v>144</v>
      </c>
      <c r="L17" s="166">
        <v>12000</v>
      </c>
      <c r="M17" s="166">
        <v>18000</v>
      </c>
      <c r="N17" s="166">
        <v>30000</v>
      </c>
      <c r="O17" s="166">
        <v>60000</v>
      </c>
      <c r="P17" s="166">
        <v>300000</v>
      </c>
      <c r="Q17" s="170"/>
      <c r="R17" s="170"/>
      <c r="S17" s="170"/>
      <c r="T17" s="170"/>
      <c r="U17" s="170"/>
      <c r="V17" s="170"/>
      <c r="W17" s="288">
        <v>3.19</v>
      </c>
      <c r="X17" s="288">
        <v>3.19</v>
      </c>
      <c r="Y17" s="288">
        <v>3.19</v>
      </c>
      <c r="Z17" s="288">
        <v>3.19</v>
      </c>
      <c r="AA17" s="288">
        <v>3.19</v>
      </c>
      <c r="AB17" s="288">
        <v>3.19</v>
      </c>
      <c r="AC17" s="288">
        <v>3.19</v>
      </c>
      <c r="AD17" s="288">
        <v>3.19</v>
      </c>
      <c r="AE17" s="288">
        <v>3.19</v>
      </c>
      <c r="AF17" s="288">
        <v>3.19</v>
      </c>
      <c r="AG17" s="288">
        <v>3.19</v>
      </c>
      <c r="AH17" s="288">
        <v>3.19</v>
      </c>
      <c r="AI17" s="162"/>
      <c r="AJ17" s="162"/>
      <c r="AK17" s="162"/>
      <c r="AL17" s="162"/>
      <c r="AM17" s="162"/>
      <c r="AN17" s="162"/>
      <c r="AO17" s="167" t="s">
        <v>145</v>
      </c>
      <c r="AP17" s="167"/>
      <c r="AQ17" s="167">
        <v>3</v>
      </c>
      <c r="AR17" s="167">
        <v>3</v>
      </c>
      <c r="AS17" s="167"/>
      <c r="AT17" s="167">
        <v>0</v>
      </c>
      <c r="AU17" s="167">
        <v>0</v>
      </c>
      <c r="AV17" s="167">
        <v>0</v>
      </c>
      <c r="AW17" s="167">
        <v>0</v>
      </c>
      <c r="AX17" s="167">
        <v>0</v>
      </c>
      <c r="AY17" s="167">
        <v>0</v>
      </c>
      <c r="AZ17" s="167">
        <v>0</v>
      </c>
      <c r="BA17" s="167">
        <v>0</v>
      </c>
      <c r="BB17" s="167"/>
      <c r="BC17" s="167"/>
      <c r="BD17" s="167">
        <v>0</v>
      </c>
      <c r="BE17" s="167">
        <v>0</v>
      </c>
      <c r="BF17" s="167">
        <v>0</v>
      </c>
      <c r="BG17" s="167" t="s">
        <v>145</v>
      </c>
      <c r="BH17" s="167">
        <v>0</v>
      </c>
      <c r="BI17" s="167" t="s">
        <v>145</v>
      </c>
      <c r="BJ17" s="167"/>
      <c r="BK17" s="167"/>
      <c r="BL17" s="169"/>
      <c r="BM17" s="162"/>
      <c r="BN17" s="167"/>
      <c r="BO17" s="167" t="s">
        <v>146</v>
      </c>
      <c r="BP17" s="185"/>
      <c r="BQ17" s="168" t="s">
        <v>241</v>
      </c>
    </row>
    <row r="18" spans="1:69" x14ac:dyDescent="0.2">
      <c r="A18" s="162">
        <v>8</v>
      </c>
      <c r="B18" s="26">
        <v>44498</v>
      </c>
      <c r="C18" s="163" t="s">
        <v>141</v>
      </c>
      <c r="D18" s="163" t="s">
        <v>150</v>
      </c>
      <c r="E18" s="163">
        <v>44488</v>
      </c>
      <c r="F18" s="163" t="s">
        <v>143</v>
      </c>
      <c r="G18" s="163" t="s">
        <v>223</v>
      </c>
      <c r="H18" s="288">
        <v>72.909090909090907</v>
      </c>
      <c r="I18" s="164"/>
      <c r="J18" s="164"/>
      <c r="K18" s="165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288">
        <v>3.3727272727272726</v>
      </c>
      <c r="X18" s="288">
        <v>0</v>
      </c>
      <c r="Y18" s="288">
        <v>0</v>
      </c>
      <c r="Z18" s="288">
        <v>0</v>
      </c>
      <c r="AA18" s="288">
        <v>0</v>
      </c>
      <c r="AB18" s="288">
        <v>0</v>
      </c>
      <c r="AC18" s="288">
        <v>3.3727272727272726</v>
      </c>
      <c r="AD18" s="288">
        <v>0</v>
      </c>
      <c r="AE18" s="288">
        <v>0</v>
      </c>
      <c r="AF18" s="288">
        <v>0</v>
      </c>
      <c r="AG18" s="288">
        <v>0</v>
      </c>
      <c r="AH18" s="288">
        <v>0</v>
      </c>
      <c r="AI18" s="162"/>
      <c r="AJ18" s="162"/>
      <c r="AK18" s="162"/>
      <c r="AL18" s="162"/>
      <c r="AM18" s="162"/>
      <c r="AN18" s="162"/>
      <c r="AO18" s="167" t="s">
        <v>145</v>
      </c>
      <c r="AP18" s="167"/>
      <c r="AQ18" s="167">
        <v>3</v>
      </c>
      <c r="AR18" s="167">
        <v>3</v>
      </c>
      <c r="AS18" s="167"/>
      <c r="AT18" s="167">
        <v>0</v>
      </c>
      <c r="AU18" s="167">
        <v>0</v>
      </c>
      <c r="AV18" s="167">
        <v>0</v>
      </c>
      <c r="AW18" s="167">
        <v>0</v>
      </c>
      <c r="AX18" s="167">
        <v>0</v>
      </c>
      <c r="AY18" s="167">
        <v>0</v>
      </c>
      <c r="AZ18" s="167">
        <v>0</v>
      </c>
      <c r="BA18" s="167">
        <v>0</v>
      </c>
      <c r="BB18" s="167"/>
      <c r="BC18" s="167"/>
      <c r="BD18" s="167">
        <v>0</v>
      </c>
      <c r="BE18" s="167">
        <v>0</v>
      </c>
      <c r="BF18" s="167">
        <v>0</v>
      </c>
      <c r="BG18" s="167" t="s">
        <v>145</v>
      </c>
      <c r="BH18" s="167">
        <v>0</v>
      </c>
      <c r="BI18" s="167" t="s">
        <v>145</v>
      </c>
      <c r="BJ18" s="167"/>
      <c r="BK18" s="167"/>
      <c r="BL18" s="169"/>
      <c r="BM18" s="162"/>
      <c r="BN18" s="167"/>
      <c r="BO18" s="167" t="s">
        <v>146</v>
      </c>
      <c r="BP18" s="185"/>
      <c r="BQ18" s="168" t="s">
        <v>242</v>
      </c>
    </row>
    <row r="19" spans="1:69" x14ac:dyDescent="0.2">
      <c r="A19" s="162">
        <v>9</v>
      </c>
      <c r="B19" s="26">
        <v>44498</v>
      </c>
      <c r="C19" s="163" t="s">
        <v>141</v>
      </c>
      <c r="D19" s="163" t="s">
        <v>150</v>
      </c>
      <c r="E19" s="163">
        <v>44378</v>
      </c>
      <c r="F19" s="163" t="s">
        <v>147</v>
      </c>
      <c r="G19" s="163" t="s">
        <v>225</v>
      </c>
      <c r="H19" s="288">
        <v>64.636363636363626</v>
      </c>
      <c r="I19" s="164"/>
      <c r="J19" s="164"/>
      <c r="K19" s="165" t="s">
        <v>144</v>
      </c>
      <c r="L19" s="166">
        <v>12000</v>
      </c>
      <c r="M19" s="166">
        <v>408000</v>
      </c>
      <c r="N19" s="166"/>
      <c r="O19" s="166"/>
      <c r="P19" s="166"/>
      <c r="Q19" s="166"/>
      <c r="R19" s="166"/>
      <c r="S19" s="166"/>
      <c r="T19" s="166"/>
      <c r="U19" s="166"/>
      <c r="V19" s="166"/>
      <c r="W19" s="288">
        <v>3.7181818181818178</v>
      </c>
      <c r="X19" s="288">
        <v>3.2727272727272725</v>
      </c>
      <c r="Y19" s="288">
        <v>2.6454545454545455</v>
      </c>
      <c r="Z19" s="288">
        <v>0</v>
      </c>
      <c r="AA19" s="288">
        <v>0</v>
      </c>
      <c r="AB19" s="288">
        <v>0</v>
      </c>
      <c r="AC19" s="288">
        <v>3.7181818181818178</v>
      </c>
      <c r="AD19" s="288">
        <v>3.2727272727272725</v>
      </c>
      <c r="AE19" s="288">
        <v>2.6454545454545455</v>
      </c>
      <c r="AF19" s="288">
        <v>0</v>
      </c>
      <c r="AG19" s="288">
        <v>0</v>
      </c>
      <c r="AH19" s="288">
        <v>0</v>
      </c>
      <c r="AI19" s="162"/>
      <c r="AJ19" s="162"/>
      <c r="AK19" s="162"/>
      <c r="AL19" s="162"/>
      <c r="AM19" s="162"/>
      <c r="AN19" s="162"/>
      <c r="AO19" s="167" t="s">
        <v>145</v>
      </c>
      <c r="AP19" s="167"/>
      <c r="AQ19" s="167">
        <v>3</v>
      </c>
      <c r="AR19" s="167">
        <v>3</v>
      </c>
      <c r="AS19" s="167"/>
      <c r="AT19" s="167">
        <v>0</v>
      </c>
      <c r="AU19" s="167">
        <v>0</v>
      </c>
      <c r="AV19" s="167">
        <v>0</v>
      </c>
      <c r="AW19" s="167">
        <v>0</v>
      </c>
      <c r="AX19" s="167">
        <v>0</v>
      </c>
      <c r="AY19" s="167">
        <v>0</v>
      </c>
      <c r="AZ19" s="167">
        <v>0</v>
      </c>
      <c r="BA19" s="167">
        <v>0</v>
      </c>
      <c r="BB19" s="167"/>
      <c r="BC19" s="167"/>
      <c r="BD19" s="167">
        <v>0</v>
      </c>
      <c r="BE19" s="167">
        <v>0</v>
      </c>
      <c r="BF19" s="167">
        <v>12</v>
      </c>
      <c r="BG19" s="167" t="s">
        <v>28</v>
      </c>
      <c r="BH19" s="167">
        <v>0</v>
      </c>
      <c r="BI19" s="167" t="s">
        <v>145</v>
      </c>
      <c r="BJ19" s="167"/>
      <c r="BK19" s="167"/>
      <c r="BL19" s="169"/>
      <c r="BM19" s="162"/>
      <c r="BN19" s="167"/>
      <c r="BO19" s="167" t="s">
        <v>146</v>
      </c>
      <c r="BP19" s="185"/>
      <c r="BQ19" s="168" t="s">
        <v>243</v>
      </c>
    </row>
    <row r="20" spans="1:69" x14ac:dyDescent="0.2">
      <c r="B20" s="26">
        <v>44498</v>
      </c>
      <c r="C20" s="163" t="s">
        <v>141</v>
      </c>
      <c r="D20" s="163" t="s">
        <v>150</v>
      </c>
      <c r="E20" s="163">
        <v>44403</v>
      </c>
      <c r="F20" s="163" t="s">
        <v>193</v>
      </c>
      <c r="G20" s="163" t="s">
        <v>194</v>
      </c>
      <c r="H20" s="288">
        <v>65.72727272727272</v>
      </c>
      <c r="I20" s="164"/>
      <c r="J20" s="164"/>
      <c r="K20" s="165" t="s">
        <v>144</v>
      </c>
      <c r="L20" s="166">
        <v>12000</v>
      </c>
      <c r="M20" s="166">
        <v>18000</v>
      </c>
      <c r="N20" s="166">
        <v>30000</v>
      </c>
      <c r="O20" s="166">
        <v>60000</v>
      </c>
      <c r="P20" s="166">
        <v>300000</v>
      </c>
      <c r="Q20" s="170"/>
      <c r="R20" s="170"/>
      <c r="S20" s="170"/>
      <c r="T20" s="170"/>
      <c r="U20" s="170"/>
      <c r="V20" s="170"/>
      <c r="W20" s="288">
        <v>4.6545454545454543</v>
      </c>
      <c r="X20" s="288">
        <v>4.0999999999999996</v>
      </c>
      <c r="Y20" s="288">
        <v>4.0999999999999996</v>
      </c>
      <c r="Z20" s="288">
        <v>4.0999999999999996</v>
      </c>
      <c r="AA20" s="288">
        <v>4.0999999999999996</v>
      </c>
      <c r="AB20" s="288">
        <v>3.3</v>
      </c>
      <c r="AC20" s="288">
        <v>4.6545454545454543</v>
      </c>
      <c r="AD20" s="288">
        <v>4.0999999999999996</v>
      </c>
      <c r="AE20" s="288">
        <v>4.0999999999999996</v>
      </c>
      <c r="AF20" s="288">
        <v>4.0999999999999996</v>
      </c>
      <c r="AG20" s="288">
        <v>4.0999999999999996</v>
      </c>
      <c r="AH20" s="288">
        <v>3.3</v>
      </c>
      <c r="AI20" s="162"/>
      <c r="AJ20" s="162"/>
      <c r="AK20" s="162"/>
      <c r="AL20" s="162"/>
      <c r="AM20" s="162"/>
      <c r="AN20" s="162"/>
      <c r="AO20" s="167" t="s">
        <v>145</v>
      </c>
      <c r="AP20" s="167"/>
      <c r="AQ20" s="167">
        <v>3</v>
      </c>
      <c r="AR20" s="167">
        <v>3</v>
      </c>
      <c r="AS20" s="167"/>
      <c r="AT20" s="167">
        <v>0</v>
      </c>
      <c r="AU20" s="167">
        <v>15</v>
      </c>
      <c r="AV20" s="167">
        <v>0</v>
      </c>
      <c r="AW20" s="167">
        <v>0</v>
      </c>
      <c r="AX20" s="167">
        <v>0</v>
      </c>
      <c r="AY20" s="167">
        <v>0</v>
      </c>
      <c r="AZ20" s="167">
        <v>0</v>
      </c>
      <c r="BA20" s="167">
        <v>0</v>
      </c>
      <c r="BB20" s="167"/>
      <c r="BC20" s="167"/>
      <c r="BD20" s="167">
        <v>0</v>
      </c>
      <c r="BE20" s="167">
        <v>0</v>
      </c>
      <c r="BF20" s="167">
        <v>0</v>
      </c>
      <c r="BG20" s="167" t="s">
        <v>145</v>
      </c>
      <c r="BH20" s="167">
        <v>0</v>
      </c>
      <c r="BI20" s="167" t="s">
        <v>145</v>
      </c>
      <c r="BJ20" s="167"/>
      <c r="BK20" s="167"/>
      <c r="BL20" s="169"/>
      <c r="BM20" s="162"/>
      <c r="BN20" s="167"/>
      <c r="BO20" s="167" t="s">
        <v>146</v>
      </c>
      <c r="BP20" s="185"/>
      <c r="BQ20" s="168" t="s">
        <v>244</v>
      </c>
    </row>
    <row r="21" spans="1:69" x14ac:dyDescent="0.2">
      <c r="A21" s="162"/>
      <c r="B21" s="26">
        <v>44498</v>
      </c>
      <c r="C21" s="163" t="s">
        <v>141</v>
      </c>
      <c r="D21" s="163" t="s">
        <v>150</v>
      </c>
      <c r="E21" s="163">
        <v>44490</v>
      </c>
      <c r="F21" s="163" t="s">
        <v>218</v>
      </c>
      <c r="G21" s="163" t="s">
        <v>219</v>
      </c>
      <c r="H21" s="288">
        <v>65</v>
      </c>
      <c r="I21" s="164"/>
      <c r="J21" s="164"/>
      <c r="K21" s="165" t="s">
        <v>144</v>
      </c>
      <c r="L21" s="166">
        <v>12000</v>
      </c>
      <c r="M21" s="166">
        <v>18000</v>
      </c>
      <c r="N21" s="166">
        <v>30000</v>
      </c>
      <c r="O21" s="166">
        <v>60000</v>
      </c>
      <c r="P21" s="166">
        <v>300000</v>
      </c>
      <c r="Q21" s="170"/>
      <c r="R21" s="170"/>
      <c r="S21" s="170"/>
      <c r="T21" s="170"/>
      <c r="U21" s="170"/>
      <c r="V21" s="170"/>
      <c r="W21" s="288">
        <v>3.19</v>
      </c>
      <c r="X21" s="288">
        <v>3.19</v>
      </c>
      <c r="Y21" s="288">
        <v>3.19</v>
      </c>
      <c r="Z21" s="288">
        <v>3.19</v>
      </c>
      <c r="AA21" s="288">
        <v>3.19</v>
      </c>
      <c r="AB21" s="288">
        <v>3.19</v>
      </c>
      <c r="AC21" s="288">
        <v>3.19</v>
      </c>
      <c r="AD21" s="288">
        <v>3.19</v>
      </c>
      <c r="AE21" s="288">
        <v>3.19</v>
      </c>
      <c r="AF21" s="288">
        <v>3.19</v>
      </c>
      <c r="AG21" s="288">
        <v>3.19</v>
      </c>
      <c r="AH21" s="288">
        <v>3.19</v>
      </c>
      <c r="AI21" s="162"/>
      <c r="AJ21" s="162"/>
      <c r="AK21" s="162"/>
      <c r="AL21" s="162"/>
      <c r="AM21" s="162"/>
      <c r="AN21" s="162"/>
      <c r="AO21" s="167" t="s">
        <v>145</v>
      </c>
      <c r="AP21" s="167"/>
      <c r="AQ21" s="167">
        <v>3</v>
      </c>
      <c r="AR21" s="167">
        <v>3</v>
      </c>
      <c r="AS21" s="167"/>
      <c r="AT21" s="167">
        <v>0</v>
      </c>
      <c r="AU21" s="167">
        <v>0</v>
      </c>
      <c r="AV21" s="167">
        <v>0</v>
      </c>
      <c r="AW21" s="167">
        <v>0</v>
      </c>
      <c r="AX21" s="167">
        <v>0</v>
      </c>
      <c r="AY21" s="167">
        <v>0</v>
      </c>
      <c r="AZ21" s="167">
        <v>0</v>
      </c>
      <c r="BA21" s="167">
        <v>0</v>
      </c>
      <c r="BB21" s="167"/>
      <c r="BC21" s="167"/>
      <c r="BD21" s="167">
        <v>0</v>
      </c>
      <c r="BE21" s="167">
        <v>0</v>
      </c>
      <c r="BF21" s="167">
        <v>0</v>
      </c>
      <c r="BG21" s="167" t="s">
        <v>145</v>
      </c>
      <c r="BH21" s="167">
        <v>0</v>
      </c>
      <c r="BI21" s="167" t="s">
        <v>145</v>
      </c>
      <c r="BJ21" s="167"/>
      <c r="BK21" s="167"/>
      <c r="BL21" s="169"/>
      <c r="BM21" s="162"/>
      <c r="BN21" s="167"/>
      <c r="BO21" s="167" t="s">
        <v>146</v>
      </c>
      <c r="BP21" s="185"/>
      <c r="BQ21" s="168" t="s">
        <v>245</v>
      </c>
    </row>
    <row r="22" spans="1:69" x14ac:dyDescent="0.2">
      <c r="A22" s="39"/>
      <c r="B22" s="39"/>
      <c r="C22" s="39"/>
      <c r="D22" s="39"/>
      <c r="E22" s="39"/>
    </row>
    <row r="23" spans="1:69" x14ac:dyDescent="0.2">
      <c r="A23" s="39"/>
      <c r="B23" s="39"/>
      <c r="C23" s="39"/>
      <c r="D23" s="39"/>
      <c r="E23" s="39"/>
      <c r="H23" s="272"/>
    </row>
  </sheetData>
  <sheetProtection algorithmName="SHA-512" hashValue="xBne+ZhU9oLjXbRYd8SlA6LJb8W3qK1Ga+haHL6pf1GHOoDUJxS2Qwuqn1y5WaDXs5pjB++NJKmYGY9SGZ9wew==" saltValue="un2G8mGlvXorTOZVgGNg4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B9AC-CFD3-C746-9096-8C1FFA9EED1B}">
  <sheetPr codeName="Sheet21"/>
  <dimension ref="A1:BR18"/>
  <sheetViews>
    <sheetView zoomScale="120" zoomScaleNormal="120" zoomScalePageLayoutView="120" workbookViewId="0">
      <selection activeCell="B2" sqref="B2:B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44293</v>
      </c>
      <c r="C2" s="163" t="s">
        <v>141</v>
      </c>
      <c r="D2" s="163" t="s">
        <v>142</v>
      </c>
      <c r="E2" s="163">
        <v>44013</v>
      </c>
      <c r="F2" s="163" t="s">
        <v>143</v>
      </c>
      <c r="G2" s="163" t="s">
        <v>151</v>
      </c>
      <c r="H2" s="164">
        <v>124.7181818181818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2.4272727272727268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2.4272727272727268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12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198</v>
      </c>
    </row>
    <row r="3" spans="1:70" x14ac:dyDescent="0.2">
      <c r="A3" s="162">
        <v>2</v>
      </c>
      <c r="B3" s="26">
        <v>44293</v>
      </c>
      <c r="C3" s="163" t="s">
        <v>141</v>
      </c>
      <c r="D3" s="163" t="s">
        <v>142</v>
      </c>
      <c r="E3" s="163">
        <v>44197</v>
      </c>
      <c r="F3" s="163" t="s">
        <v>147</v>
      </c>
      <c r="G3" s="163" t="s">
        <v>153</v>
      </c>
      <c r="H3" s="164">
        <v>105.90909090909091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4">
        <v>2.8545454545454545</v>
      </c>
      <c r="X3" s="164">
        <v>2.2181818181818178</v>
      </c>
      <c r="Y3" s="164">
        <v>0</v>
      </c>
      <c r="Z3" s="164">
        <v>0</v>
      </c>
      <c r="AA3" s="164">
        <v>0</v>
      </c>
      <c r="AB3" s="164">
        <v>0</v>
      </c>
      <c r="AC3" s="164">
        <v>2.8545454545454545</v>
      </c>
      <c r="AD3" s="164">
        <v>2.2181818181818178</v>
      </c>
      <c r="AE3" s="164">
        <v>0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8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8" t="s">
        <v>215</v>
      </c>
    </row>
    <row r="4" spans="1:70" x14ac:dyDescent="0.2">
      <c r="A4" s="162">
        <v>3</v>
      </c>
      <c r="B4" s="26">
        <v>44293</v>
      </c>
      <c r="C4" s="163" t="s">
        <v>141</v>
      </c>
      <c r="D4" s="163" t="s">
        <v>142</v>
      </c>
      <c r="E4" s="163">
        <v>44057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200</v>
      </c>
    </row>
    <row r="5" spans="1:70" x14ac:dyDescent="0.2">
      <c r="A5" s="162"/>
      <c r="B5" s="26">
        <v>44293</v>
      </c>
      <c r="C5" s="163" t="s">
        <v>141</v>
      </c>
      <c r="D5" s="163" t="s">
        <v>142</v>
      </c>
      <c r="E5" s="163">
        <v>44013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2.9363636363636361</v>
      </c>
      <c r="X5" s="164">
        <v>2.5272727272727269</v>
      </c>
      <c r="Y5" s="164">
        <v>2.2636363636363637</v>
      </c>
      <c r="Z5" s="164">
        <v>0</v>
      </c>
      <c r="AA5" s="164">
        <v>0</v>
      </c>
      <c r="AB5" s="164">
        <v>0</v>
      </c>
      <c r="AC5" s="164">
        <v>2.9363636363636361</v>
      </c>
      <c r="AD5" s="164">
        <v>2.5272727272727269</v>
      </c>
      <c r="AE5" s="164">
        <v>2.2636363636363637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201</v>
      </c>
    </row>
    <row r="6" spans="1:70" x14ac:dyDescent="0.2">
      <c r="A6" s="162"/>
      <c r="B6" s="26">
        <v>44293</v>
      </c>
      <c r="C6" s="163" t="s">
        <v>141</v>
      </c>
      <c r="D6" s="163" t="s">
        <v>142</v>
      </c>
      <c r="E6" s="163">
        <v>44270</v>
      </c>
      <c r="F6" s="163" t="s">
        <v>218</v>
      </c>
      <c r="G6" s="163" t="s">
        <v>219</v>
      </c>
      <c r="H6" s="164">
        <v>118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164">
        <v>2.4</v>
      </c>
      <c r="X6" s="164">
        <v>2.4</v>
      </c>
      <c r="Y6" s="164">
        <v>2.4</v>
      </c>
      <c r="Z6" s="164">
        <v>0</v>
      </c>
      <c r="AA6" s="164">
        <v>0</v>
      </c>
      <c r="AB6" s="164">
        <v>0</v>
      </c>
      <c r="AC6" s="164">
        <v>2.4</v>
      </c>
      <c r="AD6" s="164">
        <v>2.4</v>
      </c>
      <c r="AE6" s="164">
        <v>2.4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221</v>
      </c>
    </row>
    <row r="7" spans="1:70" x14ac:dyDescent="0.2">
      <c r="A7" s="162">
        <v>4</v>
      </c>
      <c r="B7" s="26">
        <v>44293</v>
      </c>
      <c r="C7" s="163" t="s">
        <v>141</v>
      </c>
      <c r="D7" s="163" t="s">
        <v>148</v>
      </c>
      <c r="E7" s="163">
        <v>44013</v>
      </c>
      <c r="F7" s="163" t="s">
        <v>143</v>
      </c>
      <c r="G7" s="163" t="s">
        <v>151</v>
      </c>
      <c r="H7" s="164">
        <v>69.61818181818181</v>
      </c>
      <c r="I7" s="164"/>
      <c r="J7" s="164"/>
      <c r="K7" s="16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64">
        <v>3.3272727272727272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64">
        <v>3.3272727272727272</v>
      </c>
      <c r="AD7" s="164">
        <v>0</v>
      </c>
      <c r="AE7" s="164">
        <v>0</v>
      </c>
      <c r="AF7" s="164">
        <v>0</v>
      </c>
      <c r="AG7" s="164">
        <v>0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202</v>
      </c>
    </row>
    <row r="8" spans="1:70" x14ac:dyDescent="0.2">
      <c r="A8" s="162">
        <v>5</v>
      </c>
      <c r="B8" s="26">
        <v>44293</v>
      </c>
      <c r="C8" s="163" t="s">
        <v>141</v>
      </c>
      <c r="D8" s="163" t="s">
        <v>148</v>
      </c>
      <c r="E8" s="163">
        <v>44197</v>
      </c>
      <c r="F8" s="163" t="s">
        <v>147</v>
      </c>
      <c r="G8" s="163" t="s">
        <v>153</v>
      </c>
      <c r="H8" s="164">
        <v>65.454545454545453</v>
      </c>
      <c r="I8" s="164"/>
      <c r="J8" s="164"/>
      <c r="K8" s="165" t="s">
        <v>144</v>
      </c>
      <c r="L8" s="166">
        <v>12000</v>
      </c>
      <c r="M8" s="166">
        <v>408000</v>
      </c>
      <c r="N8" s="166"/>
      <c r="O8" s="166"/>
      <c r="P8" s="166"/>
      <c r="Q8" s="166"/>
      <c r="R8" s="166"/>
      <c r="S8" s="166"/>
      <c r="T8" s="166"/>
      <c r="U8" s="166"/>
      <c r="V8" s="166"/>
      <c r="W8" s="164">
        <v>3.9363636363636361</v>
      </c>
      <c r="X8" s="164">
        <v>3.4</v>
      </c>
      <c r="Y8" s="164">
        <v>2.7272727272727271</v>
      </c>
      <c r="Z8" s="164">
        <v>0</v>
      </c>
      <c r="AA8" s="164">
        <v>0</v>
      </c>
      <c r="AB8" s="164">
        <v>0</v>
      </c>
      <c r="AC8" s="164">
        <v>3.9363636363636361</v>
      </c>
      <c r="AD8" s="164">
        <v>3.4</v>
      </c>
      <c r="AE8" s="164">
        <v>2.7272727272727271</v>
      </c>
      <c r="AF8" s="164">
        <v>0</v>
      </c>
      <c r="AG8" s="164">
        <v>0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8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214</v>
      </c>
    </row>
    <row r="9" spans="1:70" x14ac:dyDescent="0.2">
      <c r="A9" s="162">
        <v>6</v>
      </c>
      <c r="B9" s="26">
        <v>44293</v>
      </c>
      <c r="C9" s="163" t="s">
        <v>141</v>
      </c>
      <c r="D9" s="163" t="s">
        <v>148</v>
      </c>
      <c r="E9" s="163">
        <v>44013</v>
      </c>
      <c r="F9" s="163" t="s">
        <v>155</v>
      </c>
      <c r="G9" s="163" t="s">
        <v>156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70"/>
      <c r="Q9" s="170"/>
      <c r="R9" s="170"/>
      <c r="S9" s="170"/>
      <c r="T9" s="170"/>
      <c r="U9" s="170"/>
      <c r="V9" s="170"/>
      <c r="W9" s="164">
        <v>3.5</v>
      </c>
      <c r="X9" s="164">
        <v>3.1545454545454543</v>
      </c>
      <c r="Y9" s="164">
        <v>3.0545454545454542</v>
      </c>
      <c r="Z9" s="164">
        <v>3</v>
      </c>
      <c r="AA9" s="164">
        <v>2.5999999999999996</v>
      </c>
      <c r="AB9" s="164">
        <v>0</v>
      </c>
      <c r="AC9" s="164">
        <v>3.5</v>
      </c>
      <c r="AD9" s="164">
        <v>3.1545454545454543</v>
      </c>
      <c r="AE9" s="164">
        <v>3.0545454545454542</v>
      </c>
      <c r="AF9" s="164">
        <v>3</v>
      </c>
      <c r="AG9" s="164">
        <v>2.5999999999999996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8" t="s">
        <v>204</v>
      </c>
    </row>
    <row r="10" spans="1:70" x14ac:dyDescent="0.2">
      <c r="A10" s="162"/>
      <c r="B10" s="26">
        <v>44293</v>
      </c>
      <c r="C10" s="163" t="s">
        <v>141</v>
      </c>
      <c r="D10" s="163" t="s">
        <v>148</v>
      </c>
      <c r="E10" s="163">
        <v>44013</v>
      </c>
      <c r="F10" s="163" t="s">
        <v>193</v>
      </c>
      <c r="G10" s="163" t="s">
        <v>194</v>
      </c>
      <c r="H10" s="164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70"/>
      <c r="R10" s="170"/>
      <c r="S10" s="170"/>
      <c r="T10" s="170"/>
      <c r="U10" s="170"/>
      <c r="V10" s="170"/>
      <c r="W10" s="164">
        <v>4.1363636363636358</v>
      </c>
      <c r="X10" s="164">
        <v>3.836363636363636</v>
      </c>
      <c r="Y10" s="164">
        <v>3.8181818181818179</v>
      </c>
      <c r="Z10" s="164">
        <v>3.6727272727272724</v>
      </c>
      <c r="AA10" s="164">
        <v>3.5999999999999996</v>
      </c>
      <c r="AB10" s="164">
        <v>3.5999999999999996</v>
      </c>
      <c r="AC10" s="164">
        <v>4.1363636363636358</v>
      </c>
      <c r="AD10" s="164">
        <v>3.836363636363636</v>
      </c>
      <c r="AE10" s="164">
        <v>3.8181818181818179</v>
      </c>
      <c r="AF10" s="164">
        <v>3.6727272727272724</v>
      </c>
      <c r="AG10" s="164">
        <v>3.5999999999999996</v>
      </c>
      <c r="AH10" s="164">
        <v>3.5999999999999996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15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205</v>
      </c>
    </row>
    <row r="11" spans="1:70" x14ac:dyDescent="0.2">
      <c r="A11" s="162"/>
      <c r="B11" s="26">
        <v>44293</v>
      </c>
      <c r="C11" s="163" t="s">
        <v>141</v>
      </c>
      <c r="D11" s="163" t="s">
        <v>148</v>
      </c>
      <c r="E11" s="163">
        <v>44270</v>
      </c>
      <c r="F11" s="163" t="s">
        <v>218</v>
      </c>
      <c r="G11" s="163" t="s">
        <v>219</v>
      </c>
      <c r="H11" s="164">
        <v>65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164">
        <v>3.19</v>
      </c>
      <c r="X11" s="164">
        <v>3.19</v>
      </c>
      <c r="Y11" s="164">
        <v>3.19</v>
      </c>
      <c r="Z11" s="164">
        <v>3.19</v>
      </c>
      <c r="AA11" s="164">
        <v>3.19</v>
      </c>
      <c r="AB11" s="164">
        <v>3.19</v>
      </c>
      <c r="AC11" s="164">
        <v>3.19</v>
      </c>
      <c r="AD11" s="164">
        <v>3.19</v>
      </c>
      <c r="AE11" s="164">
        <v>3.19</v>
      </c>
      <c r="AF11" s="164">
        <v>3.19</v>
      </c>
      <c r="AG11" s="164">
        <v>3.19</v>
      </c>
      <c r="AH11" s="164">
        <v>3.19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8" t="s">
        <v>220</v>
      </c>
    </row>
    <row r="12" spans="1:70" x14ac:dyDescent="0.2">
      <c r="A12" s="162">
        <v>7</v>
      </c>
      <c r="B12" s="26">
        <v>44293</v>
      </c>
      <c r="C12" s="163" t="s">
        <v>141</v>
      </c>
      <c r="D12" s="163" t="s">
        <v>149</v>
      </c>
      <c r="E12" s="163">
        <v>44197</v>
      </c>
      <c r="F12" s="163" t="s">
        <v>147</v>
      </c>
      <c r="G12" s="163" t="s">
        <v>153</v>
      </c>
      <c r="H12" s="164">
        <v>63.636363636363633</v>
      </c>
      <c r="I12" s="164"/>
      <c r="J12" s="164"/>
      <c r="K12" s="165" t="s">
        <v>144</v>
      </c>
      <c r="L12" s="166">
        <v>12000</v>
      </c>
      <c r="M12" s="166">
        <v>408000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4">
        <v>4.1545454545454543</v>
      </c>
      <c r="X12" s="164">
        <v>3.4818181818181815</v>
      </c>
      <c r="Y12" s="164">
        <v>2.7272727272727271</v>
      </c>
      <c r="Z12" s="164">
        <v>0</v>
      </c>
      <c r="AA12" s="164">
        <v>0</v>
      </c>
      <c r="AB12" s="164">
        <v>0</v>
      </c>
      <c r="AC12" s="164">
        <v>4.1545454545454543</v>
      </c>
      <c r="AD12" s="164">
        <v>3.4818181818181815</v>
      </c>
      <c r="AE12" s="164">
        <v>2.7272727272727271</v>
      </c>
      <c r="AF12" s="164">
        <v>0</v>
      </c>
      <c r="AG12" s="164">
        <v>0</v>
      </c>
      <c r="AH12" s="164">
        <v>0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8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8" t="s">
        <v>216</v>
      </c>
    </row>
    <row r="13" spans="1:70" x14ac:dyDescent="0.2">
      <c r="A13" s="162">
        <v>8</v>
      </c>
      <c r="B13" s="26">
        <v>44293</v>
      </c>
      <c r="C13" s="163" t="s">
        <v>141</v>
      </c>
      <c r="D13" s="163" t="s">
        <v>150</v>
      </c>
      <c r="E13" s="163">
        <v>44013</v>
      </c>
      <c r="F13" s="163" t="s">
        <v>143</v>
      </c>
      <c r="G13" s="163" t="s">
        <v>151</v>
      </c>
      <c r="H13" s="164">
        <v>69.61818181818181</v>
      </c>
      <c r="I13" s="164"/>
      <c r="J13" s="164"/>
      <c r="K13" s="165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164">
        <v>3.3272727272727272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3.3272727272727272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12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8" t="s">
        <v>207</v>
      </c>
    </row>
    <row r="14" spans="1:70" x14ac:dyDescent="0.2">
      <c r="A14" s="162">
        <v>9</v>
      </c>
      <c r="B14" s="26">
        <v>44293</v>
      </c>
      <c r="C14" s="163" t="s">
        <v>141</v>
      </c>
      <c r="D14" s="163" t="s">
        <v>150</v>
      </c>
      <c r="E14" s="163">
        <v>44197</v>
      </c>
      <c r="F14" s="163" t="s">
        <v>147</v>
      </c>
      <c r="G14" s="163" t="s">
        <v>153</v>
      </c>
      <c r="H14" s="164">
        <v>57.27</v>
      </c>
      <c r="I14" s="164"/>
      <c r="J14" s="164"/>
      <c r="K14" s="165"/>
      <c r="L14" s="64"/>
      <c r="M14" s="64"/>
      <c r="N14" s="166"/>
      <c r="O14" s="166"/>
      <c r="P14" s="166"/>
      <c r="Q14" s="166"/>
      <c r="R14" s="166"/>
      <c r="S14" s="166"/>
      <c r="T14" s="166"/>
      <c r="U14" s="166"/>
      <c r="V14" s="166"/>
      <c r="W14" s="164">
        <v>3.27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3.27</v>
      </c>
      <c r="AD14" s="164">
        <v>0</v>
      </c>
      <c r="AE14" s="164">
        <v>0</v>
      </c>
      <c r="AF14" s="164">
        <v>0</v>
      </c>
      <c r="AG14" s="164">
        <v>0</v>
      </c>
      <c r="AH14" s="164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0</v>
      </c>
      <c r="AU14" s="167">
        <v>8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12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5"/>
      <c r="BQ14" s="168" t="s">
        <v>217</v>
      </c>
    </row>
    <row r="15" spans="1:70" x14ac:dyDescent="0.2">
      <c r="B15" s="26">
        <v>44293</v>
      </c>
      <c r="C15" s="163" t="s">
        <v>141</v>
      </c>
      <c r="D15" s="163" t="s">
        <v>150</v>
      </c>
      <c r="E15" s="163">
        <v>44013</v>
      </c>
      <c r="F15" s="163" t="s">
        <v>193</v>
      </c>
      <c r="G15" s="163" t="s">
        <v>194</v>
      </c>
      <c r="H15" s="164">
        <v>70</v>
      </c>
      <c r="I15" s="164"/>
      <c r="J15" s="164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70"/>
      <c r="R15" s="170"/>
      <c r="S15" s="170"/>
      <c r="T15" s="170"/>
      <c r="U15" s="170"/>
      <c r="V15" s="170"/>
      <c r="W15" s="164">
        <v>4.1363636363636358</v>
      </c>
      <c r="X15" s="164">
        <v>3.836363636363636</v>
      </c>
      <c r="Y15" s="164">
        <v>3.8181818181818179</v>
      </c>
      <c r="Z15" s="164">
        <v>3.6727272727272724</v>
      </c>
      <c r="AA15" s="164">
        <v>3.5999999999999996</v>
      </c>
      <c r="AB15" s="164">
        <v>3.5999999999999996</v>
      </c>
      <c r="AC15" s="164">
        <v>4.1363636363636358</v>
      </c>
      <c r="AD15" s="164">
        <v>3.836363636363636</v>
      </c>
      <c r="AE15" s="164">
        <v>3.8181818181818179</v>
      </c>
      <c r="AF15" s="164">
        <v>3.6727272727272724</v>
      </c>
      <c r="AG15" s="164">
        <v>3.5999999999999996</v>
      </c>
      <c r="AH15" s="164">
        <v>3.5999999999999996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5"/>
      <c r="BQ15" s="168" t="s">
        <v>209</v>
      </c>
    </row>
    <row r="18" spans="8:8" x14ac:dyDescent="0.2">
      <c r="H18" s="272"/>
    </row>
  </sheetData>
  <sheetProtection algorithmName="SHA-512" hashValue="klCG3F4O+Uz7E35dK+s6Se7p4qdgDW+KFm8OuS7jBTFCtH09ShT9T8/cXeSNK9VyYxzAcf1z/fKjorduyJB1zA==" saltValue="XdpuoJaa7J6+ljNrTvyRdQ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043AE-A2F2-7F44-A7EE-DA40ECE6A210}">
  <sheetPr codeName="Sheet18"/>
  <dimension ref="A1:BR18"/>
  <sheetViews>
    <sheetView zoomScale="120" zoomScaleNormal="120" zoomScalePageLayoutView="120" workbookViewId="0">
      <selection activeCell="B2" sqref="B2:B15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44124</v>
      </c>
      <c r="C2" s="163" t="s">
        <v>141</v>
      </c>
      <c r="D2" s="163" t="s">
        <v>142</v>
      </c>
      <c r="E2" s="163">
        <v>44013</v>
      </c>
      <c r="F2" s="163" t="s">
        <v>143</v>
      </c>
      <c r="G2" s="163" t="s">
        <v>151</v>
      </c>
      <c r="H2" s="164">
        <v>124.7181818181818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2.4272727272727268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2.4272727272727268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12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198</v>
      </c>
    </row>
    <row r="3" spans="1:70" x14ac:dyDescent="0.2">
      <c r="A3" s="162">
        <v>2</v>
      </c>
      <c r="B3" s="26">
        <v>44124</v>
      </c>
      <c r="C3" s="163" t="s">
        <v>141</v>
      </c>
      <c r="D3" s="163" t="s">
        <v>142</v>
      </c>
      <c r="E3" s="163">
        <v>44027</v>
      </c>
      <c r="F3" s="163" t="s">
        <v>147</v>
      </c>
      <c r="G3" s="163" t="s">
        <v>153</v>
      </c>
      <c r="H3" s="164">
        <v>105.90909090909091</v>
      </c>
      <c r="I3" s="164"/>
      <c r="J3" s="164"/>
      <c r="K3" s="165" t="s">
        <v>144</v>
      </c>
      <c r="L3" s="166">
        <v>102000</v>
      </c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4">
        <v>2.8545454545454545</v>
      </c>
      <c r="X3" s="164">
        <v>2.2181818181818178</v>
      </c>
      <c r="Y3" s="164">
        <v>0</v>
      </c>
      <c r="Z3" s="164">
        <v>0</v>
      </c>
      <c r="AA3" s="164">
        <v>0</v>
      </c>
      <c r="AB3" s="164">
        <v>0</v>
      </c>
      <c r="AC3" s="164">
        <v>2.8545454545454545</v>
      </c>
      <c r="AD3" s="164">
        <v>2.2181818181818178</v>
      </c>
      <c r="AE3" s="164">
        <v>0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6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8" t="s">
        <v>199</v>
      </c>
    </row>
    <row r="4" spans="1:70" x14ac:dyDescent="0.2">
      <c r="A4" s="162">
        <v>3</v>
      </c>
      <c r="B4" s="26">
        <v>44124</v>
      </c>
      <c r="C4" s="163" t="s">
        <v>141</v>
      </c>
      <c r="D4" s="163" t="s">
        <v>142</v>
      </c>
      <c r="E4" s="163">
        <v>44057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200</v>
      </c>
    </row>
    <row r="5" spans="1:70" x14ac:dyDescent="0.2">
      <c r="A5" s="162"/>
      <c r="B5" s="26">
        <v>44124</v>
      </c>
      <c r="C5" s="163" t="s">
        <v>141</v>
      </c>
      <c r="D5" s="163" t="s">
        <v>142</v>
      </c>
      <c r="E5" s="163">
        <v>44013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2.9363636363636361</v>
      </c>
      <c r="X5" s="164">
        <v>2.5272727272727269</v>
      </c>
      <c r="Y5" s="164">
        <v>2.2636363636363637</v>
      </c>
      <c r="Z5" s="164">
        <v>0</v>
      </c>
      <c r="AA5" s="164">
        <v>0</v>
      </c>
      <c r="AB5" s="164">
        <v>0</v>
      </c>
      <c r="AC5" s="164">
        <v>2.9363636363636361</v>
      </c>
      <c r="AD5" s="164">
        <v>2.5272727272727269</v>
      </c>
      <c r="AE5" s="164">
        <v>2.2636363636363637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201</v>
      </c>
    </row>
    <row r="6" spans="1:70" x14ac:dyDescent="0.2">
      <c r="A6" s="162"/>
      <c r="B6" s="26">
        <v>44124</v>
      </c>
      <c r="C6" s="163" t="s">
        <v>141</v>
      </c>
      <c r="D6" s="163" t="s">
        <v>142</v>
      </c>
      <c r="E6" s="163">
        <v>44106</v>
      </c>
      <c r="F6" s="163" t="s">
        <v>210</v>
      </c>
      <c r="G6" s="163" t="s">
        <v>211</v>
      </c>
      <c r="H6" s="164">
        <v>114.45454545454545</v>
      </c>
      <c r="I6" s="164"/>
      <c r="J6" s="164"/>
      <c r="K6" s="165" t="s">
        <v>144</v>
      </c>
      <c r="L6" s="166">
        <v>102000</v>
      </c>
      <c r="M6" s="166">
        <v>498000</v>
      </c>
      <c r="N6" s="166"/>
      <c r="O6" s="166"/>
      <c r="P6" s="166"/>
      <c r="Q6" s="166"/>
      <c r="R6" s="166"/>
      <c r="S6" s="166"/>
      <c r="T6" s="166"/>
      <c r="U6" s="166"/>
      <c r="V6" s="166"/>
      <c r="W6" s="164">
        <v>2.9818181818181815</v>
      </c>
      <c r="X6" s="164">
        <v>2.5090909090909088</v>
      </c>
      <c r="Y6" s="164">
        <v>2.3090909090909091</v>
      </c>
      <c r="Z6" s="164">
        <v>0</v>
      </c>
      <c r="AA6" s="164">
        <v>0</v>
      </c>
      <c r="AB6" s="164">
        <v>0</v>
      </c>
      <c r="AC6" s="164">
        <v>2.9818181818181815</v>
      </c>
      <c r="AD6" s="164">
        <v>2.5090909090909088</v>
      </c>
      <c r="AE6" s="164">
        <v>2.3090909090909091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15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0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212</v>
      </c>
    </row>
    <row r="7" spans="1:70" x14ac:dyDescent="0.2">
      <c r="A7" s="162">
        <v>4</v>
      </c>
      <c r="B7" s="26">
        <v>44124</v>
      </c>
      <c r="C7" s="163" t="s">
        <v>141</v>
      </c>
      <c r="D7" s="163" t="s">
        <v>148</v>
      </c>
      <c r="E7" s="163">
        <v>44013</v>
      </c>
      <c r="F7" s="163" t="s">
        <v>143</v>
      </c>
      <c r="G7" s="163" t="s">
        <v>151</v>
      </c>
      <c r="H7" s="164">
        <v>69.61818181818181</v>
      </c>
      <c r="I7" s="164"/>
      <c r="J7" s="164"/>
      <c r="K7" s="165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64">
        <v>3.3272727272727272</v>
      </c>
      <c r="X7" s="164">
        <v>0</v>
      </c>
      <c r="Y7" s="164">
        <v>0</v>
      </c>
      <c r="Z7" s="164">
        <v>0</v>
      </c>
      <c r="AA7" s="164">
        <v>0</v>
      </c>
      <c r="AB7" s="164">
        <v>0</v>
      </c>
      <c r="AC7" s="164">
        <v>3.3272727272727272</v>
      </c>
      <c r="AD7" s="164">
        <v>0</v>
      </c>
      <c r="AE7" s="164">
        <v>0</v>
      </c>
      <c r="AF7" s="164">
        <v>0</v>
      </c>
      <c r="AG7" s="164">
        <v>0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202</v>
      </c>
    </row>
    <row r="8" spans="1:70" x14ac:dyDescent="0.2">
      <c r="A8" s="162">
        <v>5</v>
      </c>
      <c r="B8" s="26">
        <v>44124</v>
      </c>
      <c r="C8" s="163" t="s">
        <v>141</v>
      </c>
      <c r="D8" s="163" t="s">
        <v>148</v>
      </c>
      <c r="E8" s="163">
        <v>44027</v>
      </c>
      <c r="F8" s="163" t="s">
        <v>147</v>
      </c>
      <c r="G8" s="163" t="s">
        <v>153</v>
      </c>
      <c r="H8" s="164">
        <v>65.454545454545453</v>
      </c>
      <c r="I8" s="164"/>
      <c r="J8" s="164"/>
      <c r="K8" s="165" t="s">
        <v>144</v>
      </c>
      <c r="L8" s="166">
        <v>12000</v>
      </c>
      <c r="M8" s="166">
        <v>408000</v>
      </c>
      <c r="N8" s="166"/>
      <c r="O8" s="166"/>
      <c r="P8" s="166"/>
      <c r="Q8" s="166"/>
      <c r="R8" s="166"/>
      <c r="S8" s="166"/>
      <c r="T8" s="166"/>
      <c r="U8" s="166"/>
      <c r="V8" s="166"/>
      <c r="W8" s="164">
        <v>3.9363636363636361</v>
      </c>
      <c r="X8" s="164">
        <v>3.4</v>
      </c>
      <c r="Y8" s="164">
        <v>2.7272727272727271</v>
      </c>
      <c r="Z8" s="164">
        <v>0</v>
      </c>
      <c r="AA8" s="164">
        <v>0</v>
      </c>
      <c r="AB8" s="164">
        <v>0</v>
      </c>
      <c r="AC8" s="164">
        <v>3.9363636363636361</v>
      </c>
      <c r="AD8" s="164">
        <v>3.4</v>
      </c>
      <c r="AE8" s="164">
        <v>2.7272727272727271</v>
      </c>
      <c r="AF8" s="164">
        <v>0</v>
      </c>
      <c r="AG8" s="164">
        <v>0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6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203</v>
      </c>
    </row>
    <row r="9" spans="1:70" x14ac:dyDescent="0.2">
      <c r="A9" s="162">
        <v>6</v>
      </c>
      <c r="B9" s="26">
        <v>44124</v>
      </c>
      <c r="C9" s="163" t="s">
        <v>141</v>
      </c>
      <c r="D9" s="163" t="s">
        <v>148</v>
      </c>
      <c r="E9" s="163">
        <v>44013</v>
      </c>
      <c r="F9" s="163" t="s">
        <v>155</v>
      </c>
      <c r="G9" s="163" t="s">
        <v>156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70"/>
      <c r="Q9" s="170"/>
      <c r="R9" s="170"/>
      <c r="S9" s="170"/>
      <c r="T9" s="170"/>
      <c r="U9" s="170"/>
      <c r="V9" s="170"/>
      <c r="W9" s="164">
        <v>3.5</v>
      </c>
      <c r="X9" s="164">
        <v>3.1545454545454543</v>
      </c>
      <c r="Y9" s="164">
        <v>3.0545454545454542</v>
      </c>
      <c r="Z9" s="164">
        <v>3</v>
      </c>
      <c r="AA9" s="164">
        <v>2.5999999999999996</v>
      </c>
      <c r="AB9" s="164">
        <v>0</v>
      </c>
      <c r="AC9" s="164">
        <v>3.5</v>
      </c>
      <c r="AD9" s="164">
        <v>3.1545454545454543</v>
      </c>
      <c r="AE9" s="164">
        <v>3.0545454545454542</v>
      </c>
      <c r="AF9" s="164">
        <v>3</v>
      </c>
      <c r="AG9" s="164">
        <v>2.5999999999999996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8" t="s">
        <v>204</v>
      </c>
    </row>
    <row r="10" spans="1:70" x14ac:dyDescent="0.2">
      <c r="A10" s="162"/>
      <c r="B10" s="26">
        <v>44124</v>
      </c>
      <c r="C10" s="163" t="s">
        <v>141</v>
      </c>
      <c r="D10" s="163" t="s">
        <v>148</v>
      </c>
      <c r="E10" s="163">
        <v>44013</v>
      </c>
      <c r="F10" s="163" t="s">
        <v>193</v>
      </c>
      <c r="G10" s="163" t="s">
        <v>194</v>
      </c>
      <c r="H10" s="164">
        <v>70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70"/>
      <c r="R10" s="170"/>
      <c r="S10" s="170"/>
      <c r="T10" s="170"/>
      <c r="U10" s="170"/>
      <c r="V10" s="170"/>
      <c r="W10" s="164">
        <v>4.1363636363636358</v>
      </c>
      <c r="X10" s="164">
        <v>3.836363636363636</v>
      </c>
      <c r="Y10" s="164">
        <v>3.8181818181818179</v>
      </c>
      <c r="Z10" s="164">
        <v>3.6727272727272724</v>
      </c>
      <c r="AA10" s="164">
        <v>3.5999999999999996</v>
      </c>
      <c r="AB10" s="164">
        <v>3.5999999999999996</v>
      </c>
      <c r="AC10" s="164">
        <v>4.1363636363636358</v>
      </c>
      <c r="AD10" s="164">
        <v>3.836363636363636</v>
      </c>
      <c r="AE10" s="164">
        <v>3.8181818181818179</v>
      </c>
      <c r="AF10" s="164">
        <v>3.6727272727272724</v>
      </c>
      <c r="AG10" s="164">
        <v>3.5999999999999996</v>
      </c>
      <c r="AH10" s="164">
        <v>3.5999999999999996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15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0</v>
      </c>
      <c r="BG10" s="167" t="s">
        <v>145</v>
      </c>
      <c r="BH10" s="167">
        <v>0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205</v>
      </c>
    </row>
    <row r="11" spans="1:70" x14ac:dyDescent="0.2">
      <c r="A11" s="162"/>
      <c r="B11" s="26">
        <v>44124</v>
      </c>
      <c r="C11" s="163" t="s">
        <v>141</v>
      </c>
      <c r="D11" s="163" t="s">
        <v>148</v>
      </c>
      <c r="E11" s="163">
        <v>44106</v>
      </c>
      <c r="F11" s="163" t="s">
        <v>210</v>
      </c>
      <c r="G11" s="163" t="s">
        <v>211</v>
      </c>
      <c r="H11" s="164">
        <v>65</v>
      </c>
      <c r="I11" s="164"/>
      <c r="J11" s="164"/>
      <c r="K11" s="165" t="s">
        <v>144</v>
      </c>
      <c r="L11" s="166">
        <v>12000</v>
      </c>
      <c r="M11" s="166">
        <v>18000</v>
      </c>
      <c r="N11" s="166">
        <v>30000</v>
      </c>
      <c r="O11" s="166">
        <v>60000</v>
      </c>
      <c r="P11" s="166">
        <v>300000</v>
      </c>
      <c r="Q11" s="170"/>
      <c r="R11" s="170"/>
      <c r="S11" s="170"/>
      <c r="T11" s="170"/>
      <c r="U11" s="170"/>
      <c r="V11" s="170"/>
      <c r="W11" s="164">
        <v>4.6181818181818182</v>
      </c>
      <c r="X11" s="164">
        <v>3.9</v>
      </c>
      <c r="Y11" s="164">
        <v>3.9</v>
      </c>
      <c r="Z11" s="164">
        <v>3.9</v>
      </c>
      <c r="AA11" s="164">
        <v>3.9</v>
      </c>
      <c r="AB11" s="164">
        <v>3.1999999999999997</v>
      </c>
      <c r="AC11" s="164">
        <v>4.6181818181818182</v>
      </c>
      <c r="AD11" s="164">
        <v>3.9</v>
      </c>
      <c r="AE11" s="164">
        <v>3.9</v>
      </c>
      <c r="AF11" s="164">
        <v>3.9</v>
      </c>
      <c r="AG11" s="164">
        <v>3.9</v>
      </c>
      <c r="AH11" s="164">
        <v>3.1999999999999997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15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0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8" t="s">
        <v>213</v>
      </c>
    </row>
    <row r="12" spans="1:70" x14ac:dyDescent="0.2">
      <c r="A12" s="162">
        <v>7</v>
      </c>
      <c r="B12" s="26">
        <v>44124</v>
      </c>
      <c r="C12" s="163" t="s">
        <v>141</v>
      </c>
      <c r="D12" s="163" t="s">
        <v>149</v>
      </c>
      <c r="E12" s="163">
        <v>44027</v>
      </c>
      <c r="F12" s="163" t="s">
        <v>147</v>
      </c>
      <c r="G12" s="163" t="s">
        <v>153</v>
      </c>
      <c r="H12" s="164">
        <v>63.636363636363633</v>
      </c>
      <c r="I12" s="164"/>
      <c r="J12" s="164"/>
      <c r="K12" s="165" t="s">
        <v>144</v>
      </c>
      <c r="L12" s="166">
        <v>12000</v>
      </c>
      <c r="M12" s="166">
        <v>408000</v>
      </c>
      <c r="N12" s="166"/>
      <c r="O12" s="166"/>
      <c r="P12" s="166"/>
      <c r="Q12" s="166"/>
      <c r="R12" s="166"/>
      <c r="S12" s="166"/>
      <c r="T12" s="166"/>
      <c r="U12" s="166"/>
      <c r="V12" s="166"/>
      <c r="W12" s="164">
        <v>4.1545454545454543</v>
      </c>
      <c r="X12" s="164">
        <v>3.4818181818181815</v>
      </c>
      <c r="Y12" s="164">
        <v>2.7272727272727271</v>
      </c>
      <c r="Z12" s="164">
        <v>0</v>
      </c>
      <c r="AA12" s="164">
        <v>0</v>
      </c>
      <c r="AB12" s="164">
        <v>0</v>
      </c>
      <c r="AC12" s="164">
        <v>4.1545454545454543</v>
      </c>
      <c r="AD12" s="164">
        <v>3.4818181818181815</v>
      </c>
      <c r="AE12" s="164">
        <v>2.7272727272727271</v>
      </c>
      <c r="AF12" s="164">
        <v>0</v>
      </c>
      <c r="AG12" s="164">
        <v>0</v>
      </c>
      <c r="AH12" s="164">
        <v>0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6</v>
      </c>
      <c r="AU12" s="167">
        <v>0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8" t="s">
        <v>206</v>
      </c>
    </row>
    <row r="13" spans="1:70" x14ac:dyDescent="0.2">
      <c r="A13" s="162">
        <v>8</v>
      </c>
      <c r="B13" s="26">
        <v>44124</v>
      </c>
      <c r="C13" s="163" t="s">
        <v>141</v>
      </c>
      <c r="D13" s="163" t="s">
        <v>150</v>
      </c>
      <c r="E13" s="163">
        <v>44013</v>
      </c>
      <c r="F13" s="163" t="s">
        <v>143</v>
      </c>
      <c r="G13" s="163" t="s">
        <v>151</v>
      </c>
      <c r="H13" s="164">
        <v>69.61818181818181</v>
      </c>
      <c r="I13" s="164"/>
      <c r="J13" s="164"/>
      <c r="K13" s="165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164">
        <v>3.3272727272727272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3.3272727272727272</v>
      </c>
      <c r="AD13" s="164">
        <v>0</v>
      </c>
      <c r="AE13" s="164">
        <v>0</v>
      </c>
      <c r="AF13" s="164">
        <v>0</v>
      </c>
      <c r="AG13" s="164">
        <v>0</v>
      </c>
      <c r="AH13" s="164">
        <v>0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0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12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8" t="s">
        <v>207</v>
      </c>
    </row>
    <row r="14" spans="1:70" x14ac:dyDescent="0.2">
      <c r="A14" s="162">
        <v>9</v>
      </c>
      <c r="B14" s="26">
        <v>44124</v>
      </c>
      <c r="C14" s="163" t="s">
        <v>141</v>
      </c>
      <c r="D14" s="163" t="s">
        <v>150</v>
      </c>
      <c r="E14" s="163">
        <v>44027</v>
      </c>
      <c r="F14" s="163" t="s">
        <v>147</v>
      </c>
      <c r="G14" s="163" t="s">
        <v>153</v>
      </c>
      <c r="H14" s="164">
        <v>65.454545454545453</v>
      </c>
      <c r="I14" s="164"/>
      <c r="J14" s="164"/>
      <c r="K14" s="165" t="s">
        <v>144</v>
      </c>
      <c r="L14" s="166">
        <v>12000</v>
      </c>
      <c r="M14" s="166">
        <v>408000</v>
      </c>
      <c r="N14" s="166"/>
      <c r="O14" s="166"/>
      <c r="P14" s="166"/>
      <c r="Q14" s="166"/>
      <c r="R14" s="166"/>
      <c r="S14" s="166"/>
      <c r="T14" s="166"/>
      <c r="U14" s="166"/>
      <c r="V14" s="166"/>
      <c r="W14" s="164">
        <v>3.9363636363636361</v>
      </c>
      <c r="X14" s="164">
        <v>3.4</v>
      </c>
      <c r="Y14" s="164">
        <v>2.7272727272727271</v>
      </c>
      <c r="Z14" s="164">
        <v>0</v>
      </c>
      <c r="AA14" s="164">
        <v>0</v>
      </c>
      <c r="AB14" s="164">
        <v>0</v>
      </c>
      <c r="AC14" s="164">
        <v>3.9363636363636361</v>
      </c>
      <c r="AD14" s="164">
        <v>3.4</v>
      </c>
      <c r="AE14" s="164">
        <v>2.7272727272727271</v>
      </c>
      <c r="AF14" s="164">
        <v>0</v>
      </c>
      <c r="AG14" s="164">
        <v>0</v>
      </c>
      <c r="AH14" s="164">
        <v>0</v>
      </c>
      <c r="AI14" s="162"/>
      <c r="AJ14" s="162"/>
      <c r="AK14" s="162"/>
      <c r="AL14" s="162"/>
      <c r="AM14" s="162"/>
      <c r="AN14" s="162"/>
      <c r="AO14" s="167" t="s">
        <v>145</v>
      </c>
      <c r="AP14" s="167"/>
      <c r="AQ14" s="167">
        <v>3</v>
      </c>
      <c r="AR14" s="167">
        <v>3</v>
      </c>
      <c r="AS14" s="167"/>
      <c r="AT14" s="167">
        <v>6</v>
      </c>
      <c r="AU14" s="167">
        <v>0</v>
      </c>
      <c r="AV14" s="167">
        <v>0</v>
      </c>
      <c r="AW14" s="167">
        <v>0</v>
      </c>
      <c r="AX14" s="167">
        <v>0</v>
      </c>
      <c r="AY14" s="167">
        <v>0</v>
      </c>
      <c r="AZ14" s="167">
        <v>0</v>
      </c>
      <c r="BA14" s="167">
        <v>0</v>
      </c>
      <c r="BB14" s="167"/>
      <c r="BC14" s="167"/>
      <c r="BD14" s="167">
        <v>0</v>
      </c>
      <c r="BE14" s="167">
        <v>0</v>
      </c>
      <c r="BF14" s="167">
        <v>12</v>
      </c>
      <c r="BG14" s="167" t="s">
        <v>28</v>
      </c>
      <c r="BH14" s="167">
        <v>12</v>
      </c>
      <c r="BI14" s="167" t="s">
        <v>145</v>
      </c>
      <c r="BJ14" s="167"/>
      <c r="BK14" s="167"/>
      <c r="BL14" s="169"/>
      <c r="BM14" s="162"/>
      <c r="BN14" s="167"/>
      <c r="BO14" s="167" t="s">
        <v>146</v>
      </c>
      <c r="BP14" s="185"/>
      <c r="BQ14" s="168" t="s">
        <v>208</v>
      </c>
    </row>
    <row r="15" spans="1:70" x14ac:dyDescent="0.2">
      <c r="B15" s="26">
        <v>44124</v>
      </c>
      <c r="C15" s="163" t="s">
        <v>141</v>
      </c>
      <c r="D15" s="163" t="s">
        <v>150</v>
      </c>
      <c r="E15" s="163">
        <v>44013</v>
      </c>
      <c r="F15" s="163" t="s">
        <v>193</v>
      </c>
      <c r="G15" s="163" t="s">
        <v>194</v>
      </c>
      <c r="H15" s="164">
        <v>70</v>
      </c>
      <c r="I15" s="164"/>
      <c r="J15" s="164"/>
      <c r="K15" s="165" t="s">
        <v>144</v>
      </c>
      <c r="L15" s="166">
        <v>12000</v>
      </c>
      <c r="M15" s="166">
        <v>18000</v>
      </c>
      <c r="N15" s="166">
        <v>30000</v>
      </c>
      <c r="O15" s="166">
        <v>60000</v>
      </c>
      <c r="P15" s="166">
        <v>300000</v>
      </c>
      <c r="Q15" s="170"/>
      <c r="R15" s="170"/>
      <c r="S15" s="170"/>
      <c r="T15" s="170"/>
      <c r="U15" s="170"/>
      <c r="V15" s="170"/>
      <c r="W15" s="164">
        <v>4.1363636363636358</v>
      </c>
      <c r="X15" s="164">
        <v>3.836363636363636</v>
      </c>
      <c r="Y15" s="164">
        <v>3.8181818181818179</v>
      </c>
      <c r="Z15" s="164">
        <v>3.6727272727272724</v>
      </c>
      <c r="AA15" s="164">
        <v>3.5999999999999996</v>
      </c>
      <c r="AB15" s="164">
        <v>3.5999999999999996</v>
      </c>
      <c r="AC15" s="164">
        <v>4.1363636363636358</v>
      </c>
      <c r="AD15" s="164">
        <v>3.836363636363636</v>
      </c>
      <c r="AE15" s="164">
        <v>3.8181818181818179</v>
      </c>
      <c r="AF15" s="164">
        <v>3.6727272727272724</v>
      </c>
      <c r="AG15" s="164">
        <v>3.5999999999999996</v>
      </c>
      <c r="AH15" s="164">
        <v>3.5999999999999996</v>
      </c>
      <c r="AI15" s="162"/>
      <c r="AJ15" s="162"/>
      <c r="AK15" s="162"/>
      <c r="AL15" s="162"/>
      <c r="AM15" s="162"/>
      <c r="AN15" s="162"/>
      <c r="AO15" s="167" t="s">
        <v>145</v>
      </c>
      <c r="AP15" s="167"/>
      <c r="AQ15" s="167">
        <v>3</v>
      </c>
      <c r="AR15" s="167">
        <v>3</v>
      </c>
      <c r="AS15" s="167"/>
      <c r="AT15" s="167">
        <v>0</v>
      </c>
      <c r="AU15" s="167">
        <v>15</v>
      </c>
      <c r="AV15" s="167">
        <v>0</v>
      </c>
      <c r="AW15" s="167">
        <v>0</v>
      </c>
      <c r="AX15" s="167">
        <v>0</v>
      </c>
      <c r="AY15" s="167">
        <v>0</v>
      </c>
      <c r="AZ15" s="167">
        <v>0</v>
      </c>
      <c r="BA15" s="167">
        <v>0</v>
      </c>
      <c r="BB15" s="167"/>
      <c r="BC15" s="167"/>
      <c r="BD15" s="167">
        <v>0</v>
      </c>
      <c r="BE15" s="167">
        <v>0</v>
      </c>
      <c r="BF15" s="167">
        <v>0</v>
      </c>
      <c r="BG15" s="167" t="s">
        <v>145</v>
      </c>
      <c r="BH15" s="167">
        <v>0</v>
      </c>
      <c r="BI15" s="167" t="s">
        <v>145</v>
      </c>
      <c r="BJ15" s="167"/>
      <c r="BK15" s="167"/>
      <c r="BL15" s="169"/>
      <c r="BM15" s="162"/>
      <c r="BN15" s="167"/>
      <c r="BO15" s="167" t="s">
        <v>146</v>
      </c>
      <c r="BP15" s="185"/>
      <c r="BQ15" s="168" t="s">
        <v>209</v>
      </c>
    </row>
    <row r="18" spans="8:8" x14ac:dyDescent="0.2">
      <c r="H18" s="272"/>
    </row>
  </sheetData>
  <sheetProtection algorithmName="SHA-512" hashValue="+BlD1SG2DgyE4ky4nHY/c25oekFMl/Hqx9wwkZSDXWr2g469TMgU9OshArO6nbhTkAOyYjivPDm4JtFvyElJ0A==" saltValue="kr9olacrF4sBlPG8okm+2w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DD34A-C6AB-DF42-8117-B5BBA4FFE55C}">
  <sheetPr codeName="Sheet17"/>
  <dimension ref="A1:BR13"/>
  <sheetViews>
    <sheetView topLeftCell="C1" zoomScale="120" zoomScaleNormal="120" zoomScalePageLayoutView="120" workbookViewId="0">
      <selection activeCell="H18" sqref="H18:N23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" width="12.5" customWidth="1"/>
    <col min="7" max="7" width="19.5" customWidth="1"/>
    <col min="8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43944</v>
      </c>
      <c r="C2" s="163" t="s">
        <v>141</v>
      </c>
      <c r="D2" s="163" t="s">
        <v>142</v>
      </c>
      <c r="E2" s="163">
        <v>43936</v>
      </c>
      <c r="F2" s="163" t="s">
        <v>143</v>
      </c>
      <c r="G2" s="163" t="s">
        <v>151</v>
      </c>
      <c r="H2" s="164">
        <v>116.15454545454544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24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152</v>
      </c>
    </row>
    <row r="3" spans="1:70" x14ac:dyDescent="0.2">
      <c r="A3" s="162">
        <v>2</v>
      </c>
      <c r="B3" s="26">
        <v>43944</v>
      </c>
      <c r="C3" s="163" t="s">
        <v>141</v>
      </c>
      <c r="D3" s="163" t="s">
        <v>142</v>
      </c>
      <c r="E3" s="163">
        <v>43936</v>
      </c>
      <c r="F3" s="163" t="s">
        <v>147</v>
      </c>
      <c r="G3" s="163" t="s">
        <v>153</v>
      </c>
      <c r="H3" s="164">
        <v>105.93636363636362</v>
      </c>
      <c r="I3" s="164"/>
      <c r="J3" s="164"/>
      <c r="K3" s="165" t="s">
        <v>144</v>
      </c>
      <c r="L3" s="166">
        <v>102000</v>
      </c>
      <c r="M3" s="166">
        <v>498000</v>
      </c>
      <c r="N3" s="166"/>
      <c r="O3" s="166"/>
      <c r="P3" s="166"/>
      <c r="Q3" s="166"/>
      <c r="R3" s="166"/>
      <c r="S3" s="166"/>
      <c r="T3" s="166"/>
      <c r="U3" s="166"/>
      <c r="V3" s="166"/>
      <c r="W3" s="164">
        <v>2.8636363636363633</v>
      </c>
      <c r="X3" s="164">
        <v>2.4909090909090907</v>
      </c>
      <c r="Y3" s="164">
        <v>2.2272727272727271</v>
      </c>
      <c r="Z3" s="164">
        <v>0</v>
      </c>
      <c r="AA3" s="164">
        <v>0</v>
      </c>
      <c r="AB3" s="164">
        <v>0</v>
      </c>
      <c r="AC3" s="164">
        <v>2.8636363636363633</v>
      </c>
      <c r="AD3" s="164">
        <v>2.4909090909090907</v>
      </c>
      <c r="AE3" s="164">
        <v>2.2272727272727271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0</v>
      </c>
      <c r="AU3" s="167">
        <v>8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8" t="s">
        <v>192</v>
      </c>
    </row>
    <row r="4" spans="1:70" x14ac:dyDescent="0.2">
      <c r="A4" s="162">
        <v>3</v>
      </c>
      <c r="B4" s="26">
        <v>43944</v>
      </c>
      <c r="C4" s="163" t="s">
        <v>141</v>
      </c>
      <c r="D4" s="163" t="s">
        <v>142</v>
      </c>
      <c r="E4" s="163">
        <v>43936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157</v>
      </c>
    </row>
    <row r="5" spans="1:70" x14ac:dyDescent="0.2">
      <c r="A5" s="162"/>
      <c r="B5" s="26">
        <v>43944</v>
      </c>
      <c r="C5" s="163" t="s">
        <v>141</v>
      </c>
      <c r="D5" s="163" t="s">
        <v>142</v>
      </c>
      <c r="E5" s="163">
        <v>43936</v>
      </c>
      <c r="F5" s="163" t="s">
        <v>193</v>
      </c>
      <c r="G5" s="163" t="s">
        <v>194</v>
      </c>
      <c r="H5" s="164">
        <v>115</v>
      </c>
      <c r="I5" s="164"/>
      <c r="J5" s="164"/>
      <c r="K5" s="165" t="s">
        <v>144</v>
      </c>
      <c r="L5" s="166">
        <v>102000</v>
      </c>
      <c r="M5" s="166">
        <v>498000</v>
      </c>
      <c r="N5" s="166"/>
      <c r="O5" s="166"/>
      <c r="P5" s="166"/>
      <c r="Q5" s="166"/>
      <c r="R5" s="166"/>
      <c r="S5" s="166"/>
      <c r="T5" s="166"/>
      <c r="U5" s="166"/>
      <c r="V5" s="166"/>
      <c r="W5" s="164">
        <v>2.94</v>
      </c>
      <c r="X5" s="164">
        <v>2.5299999999999998</v>
      </c>
      <c r="Y5" s="164">
        <v>1.35</v>
      </c>
      <c r="Z5" s="164">
        <v>0</v>
      </c>
      <c r="AA5" s="164">
        <v>0</v>
      </c>
      <c r="AB5" s="164">
        <v>0</v>
      </c>
      <c r="AC5" s="164">
        <v>2.94</v>
      </c>
      <c r="AD5" s="164">
        <v>2.5299999999999998</v>
      </c>
      <c r="AE5" s="164">
        <v>1.35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15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195</v>
      </c>
    </row>
    <row r="6" spans="1:70" x14ac:dyDescent="0.2">
      <c r="A6" s="162">
        <v>4</v>
      </c>
      <c r="B6" s="26">
        <v>43944</v>
      </c>
      <c r="C6" s="163" t="s">
        <v>141</v>
      </c>
      <c r="D6" s="163" t="s">
        <v>148</v>
      </c>
      <c r="E6" s="163">
        <v>43936</v>
      </c>
      <c r="F6" s="163" t="s">
        <v>143</v>
      </c>
      <c r="G6" s="163" t="s">
        <v>151</v>
      </c>
      <c r="H6" s="164">
        <v>64.827272727272728</v>
      </c>
      <c r="I6" s="164"/>
      <c r="J6" s="164"/>
      <c r="K6" s="165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164">
        <v>3.2909090909090906</v>
      </c>
      <c r="X6" s="164">
        <v>0</v>
      </c>
      <c r="Y6" s="164">
        <v>0</v>
      </c>
      <c r="Z6" s="164">
        <v>0</v>
      </c>
      <c r="AA6" s="164">
        <v>0</v>
      </c>
      <c r="AB6" s="164">
        <v>0</v>
      </c>
      <c r="AC6" s="164">
        <v>3.2909090909090906</v>
      </c>
      <c r="AD6" s="164">
        <v>0</v>
      </c>
      <c r="AE6" s="164">
        <v>0</v>
      </c>
      <c r="AF6" s="164">
        <v>0</v>
      </c>
      <c r="AG6" s="164">
        <v>0</v>
      </c>
      <c r="AH6" s="164">
        <v>0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0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0</v>
      </c>
      <c r="BG6" s="167" t="s">
        <v>145</v>
      </c>
      <c r="BH6" s="167">
        <v>24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191</v>
      </c>
    </row>
    <row r="7" spans="1:70" x14ac:dyDescent="0.2">
      <c r="A7" s="162">
        <v>5</v>
      </c>
      <c r="B7" s="26">
        <v>43944</v>
      </c>
      <c r="C7" s="163" t="s">
        <v>141</v>
      </c>
      <c r="D7" s="163" t="s">
        <v>148</v>
      </c>
      <c r="E7" s="163">
        <v>43936</v>
      </c>
      <c r="F7" s="163" t="s">
        <v>147</v>
      </c>
      <c r="G7" s="163" t="s">
        <v>153</v>
      </c>
      <c r="H7" s="164">
        <v>65.599999999999994</v>
      </c>
      <c r="I7" s="164"/>
      <c r="J7" s="164"/>
      <c r="K7" s="165" t="s">
        <v>144</v>
      </c>
      <c r="L7" s="166">
        <v>12000</v>
      </c>
      <c r="M7" s="166">
        <v>18000</v>
      </c>
      <c r="N7" s="166">
        <v>30000</v>
      </c>
      <c r="O7" s="166">
        <v>60000</v>
      </c>
      <c r="P7" s="166">
        <v>300000</v>
      </c>
      <c r="Q7" s="166"/>
      <c r="R7" s="166"/>
      <c r="S7" s="166"/>
      <c r="T7" s="166"/>
      <c r="U7" s="166"/>
      <c r="V7" s="166"/>
      <c r="W7" s="164">
        <v>3.9454545454545449</v>
      </c>
      <c r="X7" s="164">
        <v>3.6363636363636362</v>
      </c>
      <c r="Y7" s="164">
        <v>3.6181818181818177</v>
      </c>
      <c r="Z7" s="164">
        <v>3.4727272727272722</v>
      </c>
      <c r="AA7" s="164">
        <v>3.4</v>
      </c>
      <c r="AB7" s="164">
        <v>2.7454545454545451</v>
      </c>
      <c r="AC7" s="164">
        <v>3.9454545454545449</v>
      </c>
      <c r="AD7" s="164">
        <v>3.6363636363636362</v>
      </c>
      <c r="AE7" s="164">
        <v>3.6181818181818177</v>
      </c>
      <c r="AF7" s="164">
        <v>3.4727272727272722</v>
      </c>
      <c r="AG7" s="164">
        <v>3.4</v>
      </c>
      <c r="AH7" s="164">
        <v>2.7454545454545451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8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12</v>
      </c>
      <c r="BG7" s="167" t="s">
        <v>28</v>
      </c>
      <c r="BH7" s="167">
        <v>12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159</v>
      </c>
    </row>
    <row r="8" spans="1:70" x14ac:dyDescent="0.2">
      <c r="A8" s="162">
        <v>6</v>
      </c>
      <c r="B8" s="26">
        <v>43944</v>
      </c>
      <c r="C8" s="163" t="s">
        <v>141</v>
      </c>
      <c r="D8" s="163" t="s">
        <v>148</v>
      </c>
      <c r="E8" s="163">
        <v>43936</v>
      </c>
      <c r="F8" s="163" t="s">
        <v>155</v>
      </c>
      <c r="G8" s="163" t="s">
        <v>156</v>
      </c>
      <c r="H8" s="164">
        <v>70</v>
      </c>
      <c r="I8" s="164"/>
      <c r="J8" s="164"/>
      <c r="K8" s="165" t="s">
        <v>144</v>
      </c>
      <c r="L8" s="166">
        <v>12000</v>
      </c>
      <c r="M8" s="166">
        <v>18000</v>
      </c>
      <c r="N8" s="166">
        <v>30000</v>
      </c>
      <c r="O8" s="166">
        <v>60000</v>
      </c>
      <c r="P8" s="170"/>
      <c r="Q8" s="170"/>
      <c r="R8" s="170"/>
      <c r="S8" s="170"/>
      <c r="T8" s="170"/>
      <c r="U8" s="170"/>
      <c r="V8" s="170"/>
      <c r="W8" s="164">
        <v>3.5</v>
      </c>
      <c r="X8" s="164">
        <v>3.1545454545454543</v>
      </c>
      <c r="Y8" s="164">
        <v>3.0545454545454542</v>
      </c>
      <c r="Z8" s="164">
        <v>2.9999999999999996</v>
      </c>
      <c r="AA8" s="164">
        <v>2.5999999999999996</v>
      </c>
      <c r="AB8" s="164">
        <v>0</v>
      </c>
      <c r="AC8" s="164">
        <v>3.5</v>
      </c>
      <c r="AD8" s="164">
        <v>3.1545454545454543</v>
      </c>
      <c r="AE8" s="164">
        <v>3.0545454545454542</v>
      </c>
      <c r="AF8" s="164">
        <v>2.9999999999999996</v>
      </c>
      <c r="AG8" s="164">
        <v>2.5999999999999996</v>
      </c>
      <c r="AH8" s="164">
        <v>0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0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0</v>
      </c>
      <c r="BG8" s="167" t="s">
        <v>145</v>
      </c>
      <c r="BH8" s="167">
        <v>0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190</v>
      </c>
    </row>
    <row r="9" spans="1:70" x14ac:dyDescent="0.2">
      <c r="A9" s="162"/>
      <c r="B9" s="26">
        <v>43944</v>
      </c>
      <c r="C9" s="163" t="s">
        <v>141</v>
      </c>
      <c r="D9" s="163" t="s">
        <v>148</v>
      </c>
      <c r="E9" s="163">
        <v>43936</v>
      </c>
      <c r="F9" s="163" t="s">
        <v>193</v>
      </c>
      <c r="G9" s="163" t="s">
        <v>194</v>
      </c>
      <c r="H9" s="164">
        <v>70</v>
      </c>
      <c r="I9" s="164"/>
      <c r="J9" s="164"/>
      <c r="K9" s="165" t="s">
        <v>144</v>
      </c>
      <c r="L9" s="166">
        <v>12000</v>
      </c>
      <c r="M9" s="166">
        <v>18000</v>
      </c>
      <c r="N9" s="166">
        <v>30000</v>
      </c>
      <c r="O9" s="166">
        <v>60000</v>
      </c>
      <c r="P9" s="166">
        <v>300000</v>
      </c>
      <c r="Q9" s="170"/>
      <c r="R9" s="170"/>
      <c r="S9" s="170"/>
      <c r="T9" s="170"/>
      <c r="U9" s="170"/>
      <c r="V9" s="170"/>
      <c r="W9" s="164">
        <v>4.1399999999999997</v>
      </c>
      <c r="X9" s="164">
        <v>3.84</v>
      </c>
      <c r="Y9" s="164">
        <v>3.82</v>
      </c>
      <c r="Z9" s="164">
        <v>3.67</v>
      </c>
      <c r="AA9" s="164">
        <v>3.6</v>
      </c>
      <c r="AB9" s="164">
        <v>3.6</v>
      </c>
      <c r="AC9" s="164">
        <v>4.1399999999999997</v>
      </c>
      <c r="AD9" s="164">
        <v>3.84</v>
      </c>
      <c r="AE9" s="164">
        <v>3.82</v>
      </c>
      <c r="AF9" s="164">
        <v>3.67</v>
      </c>
      <c r="AG9" s="164">
        <v>3.6</v>
      </c>
      <c r="AH9" s="164">
        <v>3.6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15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8" t="s">
        <v>196</v>
      </c>
    </row>
    <row r="10" spans="1:70" x14ac:dyDescent="0.2">
      <c r="A10" s="162">
        <v>7</v>
      </c>
      <c r="B10" s="26">
        <v>43944</v>
      </c>
      <c r="C10" s="163" t="s">
        <v>141</v>
      </c>
      <c r="D10" s="163" t="s">
        <v>149</v>
      </c>
      <c r="E10" s="163">
        <v>43936</v>
      </c>
      <c r="F10" s="163" t="s">
        <v>147</v>
      </c>
      <c r="G10" s="163" t="s">
        <v>153</v>
      </c>
      <c r="H10" s="164">
        <v>63.990909090909085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66"/>
      <c r="R10" s="166"/>
      <c r="S10" s="166"/>
      <c r="T10" s="166"/>
      <c r="U10" s="166"/>
      <c r="V10" s="166"/>
      <c r="W10" s="164">
        <v>4.1545454545454543</v>
      </c>
      <c r="X10" s="164">
        <v>3.9</v>
      </c>
      <c r="Y10" s="164">
        <v>3.8272727272727267</v>
      </c>
      <c r="Z10" s="164">
        <v>3.7272727272727266</v>
      </c>
      <c r="AA10" s="164">
        <v>3.4909090909090903</v>
      </c>
      <c r="AB10" s="164">
        <v>2.7363636363636359</v>
      </c>
      <c r="AC10" s="164">
        <v>4.1545454545454543</v>
      </c>
      <c r="AD10" s="164">
        <v>3.9</v>
      </c>
      <c r="AE10" s="164">
        <v>3.8272727272727267</v>
      </c>
      <c r="AF10" s="164">
        <v>3.7272727272727266</v>
      </c>
      <c r="AG10" s="164">
        <v>3.4909090909090903</v>
      </c>
      <c r="AH10" s="164">
        <v>2.7363636363636359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0</v>
      </c>
      <c r="AU10" s="167">
        <v>8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12</v>
      </c>
      <c r="BG10" s="167" t="s">
        <v>28</v>
      </c>
      <c r="BH10" s="167">
        <v>12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161</v>
      </c>
    </row>
    <row r="11" spans="1:70" x14ac:dyDescent="0.2">
      <c r="A11" s="162">
        <v>8</v>
      </c>
      <c r="B11" s="26">
        <v>43944</v>
      </c>
      <c r="C11" s="163" t="s">
        <v>141</v>
      </c>
      <c r="D11" s="163" t="s">
        <v>150</v>
      </c>
      <c r="E11" s="163">
        <v>43936</v>
      </c>
      <c r="F11" s="163" t="s">
        <v>143</v>
      </c>
      <c r="G11" s="163" t="s">
        <v>151</v>
      </c>
      <c r="H11" s="164">
        <v>64.827272727272728</v>
      </c>
      <c r="I11" s="164"/>
      <c r="J11" s="164"/>
      <c r="K11" s="165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164">
        <v>3.2909090909090906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3.2909090909090906</v>
      </c>
      <c r="AD11" s="164">
        <v>0</v>
      </c>
      <c r="AE11" s="164">
        <v>0</v>
      </c>
      <c r="AF11" s="164">
        <v>0</v>
      </c>
      <c r="AG11" s="164">
        <v>0</v>
      </c>
      <c r="AH11" s="164">
        <v>0</v>
      </c>
      <c r="AI11" s="162"/>
      <c r="AJ11" s="162"/>
      <c r="AK11" s="162"/>
      <c r="AL11" s="162"/>
      <c r="AM11" s="162"/>
      <c r="AN11" s="162"/>
      <c r="AO11" s="167" t="s">
        <v>145</v>
      </c>
      <c r="AP11" s="167"/>
      <c r="AQ11" s="167">
        <v>3</v>
      </c>
      <c r="AR11" s="167">
        <v>3</v>
      </c>
      <c r="AS11" s="167"/>
      <c r="AT11" s="167">
        <v>0</v>
      </c>
      <c r="AU11" s="167">
        <v>0</v>
      </c>
      <c r="AV11" s="167">
        <v>0</v>
      </c>
      <c r="AW11" s="167">
        <v>0</v>
      </c>
      <c r="AX11" s="167">
        <v>0</v>
      </c>
      <c r="AY11" s="167">
        <v>0</v>
      </c>
      <c r="AZ11" s="167">
        <v>0</v>
      </c>
      <c r="BA11" s="167">
        <v>0</v>
      </c>
      <c r="BB11" s="167"/>
      <c r="BC11" s="167"/>
      <c r="BD11" s="167">
        <v>0</v>
      </c>
      <c r="BE11" s="167">
        <v>0</v>
      </c>
      <c r="BF11" s="167">
        <v>0</v>
      </c>
      <c r="BG11" s="167" t="s">
        <v>145</v>
      </c>
      <c r="BH11" s="167">
        <v>24</v>
      </c>
      <c r="BI11" s="167" t="s">
        <v>145</v>
      </c>
      <c r="BJ11" s="167"/>
      <c r="BK11" s="167"/>
      <c r="BL11" s="169"/>
      <c r="BM11" s="162"/>
      <c r="BN11" s="167"/>
      <c r="BO11" s="167" t="s">
        <v>146</v>
      </c>
      <c r="BP11" s="185"/>
      <c r="BQ11" s="168" t="s">
        <v>162</v>
      </c>
    </row>
    <row r="12" spans="1:70" x14ac:dyDescent="0.2">
      <c r="A12" s="162">
        <v>9</v>
      </c>
      <c r="B12" s="26">
        <v>43944</v>
      </c>
      <c r="C12" s="163" t="s">
        <v>141</v>
      </c>
      <c r="D12" s="163" t="s">
        <v>150</v>
      </c>
      <c r="E12" s="163">
        <v>43936</v>
      </c>
      <c r="F12" s="163" t="s">
        <v>147</v>
      </c>
      <c r="G12" s="163" t="s">
        <v>153</v>
      </c>
      <c r="H12" s="164">
        <v>65.599999999999994</v>
      </c>
      <c r="I12" s="164"/>
      <c r="J12" s="164"/>
      <c r="K12" s="165" t="s">
        <v>144</v>
      </c>
      <c r="L12" s="166">
        <v>12000</v>
      </c>
      <c r="M12" s="166">
        <v>18000</v>
      </c>
      <c r="N12" s="166">
        <v>30000</v>
      </c>
      <c r="O12" s="166">
        <v>60000</v>
      </c>
      <c r="P12" s="166">
        <v>300000</v>
      </c>
      <c r="Q12" s="166"/>
      <c r="R12" s="166"/>
      <c r="S12" s="166"/>
      <c r="T12" s="166"/>
      <c r="U12" s="166"/>
      <c r="V12" s="166"/>
      <c r="W12" s="164">
        <v>3.9454545454545449</v>
      </c>
      <c r="X12" s="164">
        <v>3.6363636363636362</v>
      </c>
      <c r="Y12" s="164">
        <v>3.6181818181818177</v>
      </c>
      <c r="Z12" s="164">
        <v>3.4727272727272722</v>
      </c>
      <c r="AA12" s="164">
        <v>3.4</v>
      </c>
      <c r="AB12" s="164">
        <v>2.7454545454545451</v>
      </c>
      <c r="AC12" s="164">
        <v>3.9454545454545449</v>
      </c>
      <c r="AD12" s="164">
        <v>3.6363636363636362</v>
      </c>
      <c r="AE12" s="164">
        <v>3.6181818181818177</v>
      </c>
      <c r="AF12" s="164">
        <v>3.4727272727272722</v>
      </c>
      <c r="AG12" s="164">
        <v>3.4</v>
      </c>
      <c r="AH12" s="164">
        <v>2.7454545454545451</v>
      </c>
      <c r="AI12" s="162"/>
      <c r="AJ12" s="162"/>
      <c r="AK12" s="162"/>
      <c r="AL12" s="162"/>
      <c r="AM12" s="162"/>
      <c r="AN12" s="162"/>
      <c r="AO12" s="167" t="s">
        <v>145</v>
      </c>
      <c r="AP12" s="167"/>
      <c r="AQ12" s="167">
        <v>3</v>
      </c>
      <c r="AR12" s="167">
        <v>3</v>
      </c>
      <c r="AS12" s="167"/>
      <c r="AT12" s="167">
        <v>0</v>
      </c>
      <c r="AU12" s="167">
        <v>8</v>
      </c>
      <c r="AV12" s="167">
        <v>0</v>
      </c>
      <c r="AW12" s="167">
        <v>0</v>
      </c>
      <c r="AX12" s="167">
        <v>0</v>
      </c>
      <c r="AY12" s="167">
        <v>0</v>
      </c>
      <c r="AZ12" s="167">
        <v>0</v>
      </c>
      <c r="BA12" s="167">
        <v>0</v>
      </c>
      <c r="BB12" s="167"/>
      <c r="BC12" s="167"/>
      <c r="BD12" s="167">
        <v>0</v>
      </c>
      <c r="BE12" s="167">
        <v>0</v>
      </c>
      <c r="BF12" s="167">
        <v>12</v>
      </c>
      <c r="BG12" s="167" t="s">
        <v>28</v>
      </c>
      <c r="BH12" s="167">
        <v>12</v>
      </c>
      <c r="BI12" s="167" t="s">
        <v>145</v>
      </c>
      <c r="BJ12" s="167"/>
      <c r="BK12" s="167"/>
      <c r="BL12" s="169"/>
      <c r="BM12" s="162"/>
      <c r="BN12" s="167"/>
      <c r="BO12" s="167" t="s">
        <v>146</v>
      </c>
      <c r="BP12" s="185"/>
      <c r="BQ12" s="168" t="s">
        <v>163</v>
      </c>
    </row>
    <row r="13" spans="1:70" x14ac:dyDescent="0.2">
      <c r="B13" s="26">
        <v>43944</v>
      </c>
      <c r="C13" s="163" t="s">
        <v>141</v>
      </c>
      <c r="D13" s="163" t="s">
        <v>150</v>
      </c>
      <c r="E13" s="163">
        <v>43936</v>
      </c>
      <c r="F13" s="163" t="s">
        <v>193</v>
      </c>
      <c r="G13" s="163" t="s">
        <v>194</v>
      </c>
      <c r="H13" s="164">
        <v>70</v>
      </c>
      <c r="I13" s="164"/>
      <c r="J13" s="164"/>
      <c r="K13" s="165" t="s">
        <v>144</v>
      </c>
      <c r="L13" s="166">
        <v>12000</v>
      </c>
      <c r="M13" s="166">
        <v>18000</v>
      </c>
      <c r="N13" s="166">
        <v>30000</v>
      </c>
      <c r="O13" s="166">
        <v>60000</v>
      </c>
      <c r="P13" s="166">
        <v>300000</v>
      </c>
      <c r="Q13" s="170"/>
      <c r="R13" s="170"/>
      <c r="S13" s="170"/>
      <c r="T13" s="170"/>
      <c r="U13" s="170"/>
      <c r="V13" s="170"/>
      <c r="W13" s="164">
        <v>4.1399999999999997</v>
      </c>
      <c r="X13" s="164">
        <v>3.84</v>
      </c>
      <c r="Y13" s="164">
        <v>3.82</v>
      </c>
      <c r="Z13" s="164">
        <v>3.67</v>
      </c>
      <c r="AA13" s="164">
        <v>3.6</v>
      </c>
      <c r="AB13" s="164">
        <v>3.6</v>
      </c>
      <c r="AC13" s="164">
        <v>4.1399999999999997</v>
      </c>
      <c r="AD13" s="164">
        <v>3.84</v>
      </c>
      <c r="AE13" s="164">
        <v>3.82</v>
      </c>
      <c r="AF13" s="164">
        <v>3.67</v>
      </c>
      <c r="AG13" s="164">
        <v>3.6</v>
      </c>
      <c r="AH13" s="164">
        <v>3.6</v>
      </c>
      <c r="AI13" s="162"/>
      <c r="AJ13" s="162"/>
      <c r="AK13" s="162"/>
      <c r="AL13" s="162"/>
      <c r="AM13" s="162"/>
      <c r="AN13" s="162"/>
      <c r="AO13" s="167" t="s">
        <v>145</v>
      </c>
      <c r="AP13" s="167"/>
      <c r="AQ13" s="167">
        <v>3</v>
      </c>
      <c r="AR13" s="167">
        <v>3</v>
      </c>
      <c r="AS13" s="167"/>
      <c r="AT13" s="167">
        <v>0</v>
      </c>
      <c r="AU13" s="167">
        <v>15</v>
      </c>
      <c r="AV13" s="167">
        <v>0</v>
      </c>
      <c r="AW13" s="167">
        <v>0</v>
      </c>
      <c r="AX13" s="167">
        <v>0</v>
      </c>
      <c r="AY13" s="167">
        <v>0</v>
      </c>
      <c r="AZ13" s="167">
        <v>0</v>
      </c>
      <c r="BA13" s="167">
        <v>0</v>
      </c>
      <c r="BB13" s="167"/>
      <c r="BC13" s="167"/>
      <c r="BD13" s="167">
        <v>0</v>
      </c>
      <c r="BE13" s="167">
        <v>0</v>
      </c>
      <c r="BF13" s="167">
        <v>0</v>
      </c>
      <c r="BG13" s="167" t="s">
        <v>145</v>
      </c>
      <c r="BH13" s="167">
        <v>0</v>
      </c>
      <c r="BI13" s="167" t="s">
        <v>145</v>
      </c>
      <c r="BJ13" s="167"/>
      <c r="BK13" s="167"/>
      <c r="BL13" s="169"/>
      <c r="BM13" s="162"/>
      <c r="BN13" s="167"/>
      <c r="BO13" s="167" t="s">
        <v>146</v>
      </c>
      <c r="BP13" s="185"/>
      <c r="BQ13" s="168" t="s">
        <v>196</v>
      </c>
    </row>
  </sheetData>
  <sheetProtection algorithmName="SHA-512" hashValue="JmBjqMMj6PVAZWdXXqrqNn+v6z0Whl6EJux69JVg0DQ7o0l4xEw8bq4kIOWIIhuSCPO0T3hfzWHPlgCNzybMBg==" saltValue="SgNvjXajGaO7fbo5q1tjTQ==" spinCount="100000" sheet="1" objects="1" scenarios="1"/>
  <hyperlinks>
    <hyperlink ref="BQ2" r:id="rId1" xr:uid="{FC6A5570-8270-9A4D-959D-3875220F9AE4}"/>
    <hyperlink ref="BQ4" r:id="rId2" xr:uid="{78E49741-A603-8744-9C77-0C922DC32A6C}"/>
    <hyperlink ref="BQ7" r:id="rId3" xr:uid="{F13E0514-6DD1-F148-8DB9-F5C3907EC797}"/>
    <hyperlink ref="BQ11" r:id="rId4" xr:uid="{E2491D1F-777D-D447-B766-8D6A2EF2795E}"/>
    <hyperlink ref="BQ10" r:id="rId5" xr:uid="{C7CBA142-4616-9547-A400-97B0F64353D2}"/>
    <hyperlink ref="BQ12" r:id="rId6" xr:uid="{04B58A93-7675-2548-B7D6-A0414AD5F911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234F-3ACE-4D4E-A48C-123126A40921}">
  <sheetPr codeName="Sheet9"/>
  <dimension ref="A1:BR10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15" width="12.5" customWidth="1"/>
    <col min="16" max="16" width="12.83203125" customWidth="1"/>
    <col min="17" max="69" width="12.5" customWidth="1"/>
  </cols>
  <sheetData>
    <row r="1" spans="1:70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137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186" t="s">
        <v>177</v>
      </c>
      <c r="BQ1" s="24" t="s">
        <v>75</v>
      </c>
      <c r="BR1" s="187" t="s">
        <v>178</v>
      </c>
    </row>
    <row r="2" spans="1:70" x14ac:dyDescent="0.2">
      <c r="A2" s="162">
        <v>1</v>
      </c>
      <c r="B2" s="26">
        <v>43759</v>
      </c>
      <c r="C2" s="163" t="s">
        <v>141</v>
      </c>
      <c r="D2" s="163" t="s">
        <v>142</v>
      </c>
      <c r="E2" s="163">
        <v>43753</v>
      </c>
      <c r="F2" s="163" t="s">
        <v>143</v>
      </c>
      <c r="G2" s="163" t="s">
        <v>151</v>
      </c>
      <c r="H2" s="164">
        <v>116.15454545454544</v>
      </c>
      <c r="I2" s="164"/>
      <c r="J2" s="164"/>
      <c r="K2" s="16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164">
        <v>2.4</v>
      </c>
      <c r="X2" s="164">
        <v>0</v>
      </c>
      <c r="Y2" s="164">
        <v>0</v>
      </c>
      <c r="Z2" s="164">
        <v>0</v>
      </c>
      <c r="AA2" s="164">
        <v>0</v>
      </c>
      <c r="AB2" s="164">
        <v>0</v>
      </c>
      <c r="AC2" s="164">
        <v>2.4</v>
      </c>
      <c r="AD2" s="164">
        <v>0</v>
      </c>
      <c r="AE2" s="164">
        <v>0</v>
      </c>
      <c r="AF2" s="164">
        <v>0</v>
      </c>
      <c r="AG2" s="164">
        <v>0</v>
      </c>
      <c r="AH2" s="164">
        <v>0</v>
      </c>
      <c r="AI2" s="162"/>
      <c r="AJ2" s="162"/>
      <c r="AK2" s="162"/>
      <c r="AL2" s="162"/>
      <c r="AM2" s="162"/>
      <c r="AN2" s="162"/>
      <c r="AO2" s="167" t="s">
        <v>145</v>
      </c>
      <c r="AP2" s="167"/>
      <c r="AQ2" s="167">
        <v>3</v>
      </c>
      <c r="AR2" s="167">
        <v>3</v>
      </c>
      <c r="AS2" s="167"/>
      <c r="AT2" s="167">
        <v>0</v>
      </c>
      <c r="AU2" s="167">
        <v>0</v>
      </c>
      <c r="AV2" s="167">
        <v>0</v>
      </c>
      <c r="AW2" s="167">
        <v>0</v>
      </c>
      <c r="AX2" s="167">
        <v>0</v>
      </c>
      <c r="AY2" s="167">
        <v>0</v>
      </c>
      <c r="AZ2" s="167">
        <v>0</v>
      </c>
      <c r="BA2" s="167">
        <v>0</v>
      </c>
      <c r="BB2" s="167"/>
      <c r="BC2" s="167"/>
      <c r="BD2" s="167">
        <v>0</v>
      </c>
      <c r="BE2" s="167">
        <v>0</v>
      </c>
      <c r="BF2" s="167">
        <v>0</v>
      </c>
      <c r="BG2" s="167" t="s">
        <v>145</v>
      </c>
      <c r="BH2" s="167">
        <v>0</v>
      </c>
      <c r="BI2" s="167" t="s">
        <v>145</v>
      </c>
      <c r="BJ2" s="167"/>
      <c r="BK2" s="167"/>
      <c r="BL2" s="167"/>
      <c r="BM2" s="167"/>
      <c r="BN2" s="167"/>
      <c r="BO2" s="167" t="s">
        <v>146</v>
      </c>
      <c r="BP2" s="185"/>
      <c r="BQ2" s="168" t="s">
        <v>152</v>
      </c>
    </row>
    <row r="3" spans="1:70" x14ac:dyDescent="0.2">
      <c r="A3" s="162">
        <v>2</v>
      </c>
      <c r="B3" s="26">
        <v>43759</v>
      </c>
      <c r="C3" s="163" t="s">
        <v>141</v>
      </c>
      <c r="D3" s="163" t="s">
        <v>142</v>
      </c>
      <c r="E3" s="163">
        <v>43654</v>
      </c>
      <c r="F3" s="163" t="s">
        <v>147</v>
      </c>
      <c r="G3" s="163" t="s">
        <v>153</v>
      </c>
      <c r="H3" s="164">
        <v>105.93636363636362</v>
      </c>
      <c r="I3" s="164"/>
      <c r="J3" s="164"/>
      <c r="K3" s="165" t="s">
        <v>144</v>
      </c>
      <c r="L3" s="166">
        <v>102000</v>
      </c>
      <c r="M3" s="166">
        <v>498000</v>
      </c>
      <c r="N3" s="166"/>
      <c r="O3" s="166"/>
      <c r="P3" s="166"/>
      <c r="Q3" s="166"/>
      <c r="R3" s="166"/>
      <c r="S3" s="166"/>
      <c r="T3" s="166"/>
      <c r="U3" s="166"/>
      <c r="V3" s="166"/>
      <c r="W3" s="164">
        <v>2.8636363636363633</v>
      </c>
      <c r="X3" s="164">
        <v>2.4909090909090907</v>
      </c>
      <c r="Y3" s="164">
        <v>2.2272727272727271</v>
      </c>
      <c r="Z3" s="164">
        <v>0</v>
      </c>
      <c r="AA3" s="164">
        <v>0</v>
      </c>
      <c r="AB3" s="164">
        <v>0</v>
      </c>
      <c r="AC3" s="164">
        <v>2.8636363636363633</v>
      </c>
      <c r="AD3" s="164">
        <v>2.4909090909090907</v>
      </c>
      <c r="AE3" s="164">
        <v>2.2272727272727271</v>
      </c>
      <c r="AF3" s="164">
        <v>0</v>
      </c>
      <c r="AG3" s="164">
        <v>0</v>
      </c>
      <c r="AH3" s="164">
        <v>0</v>
      </c>
      <c r="AI3" s="162"/>
      <c r="AJ3" s="162"/>
      <c r="AK3" s="162"/>
      <c r="AL3" s="162"/>
      <c r="AM3" s="162"/>
      <c r="AN3" s="162"/>
      <c r="AO3" s="167" t="s">
        <v>145</v>
      </c>
      <c r="AP3" s="167"/>
      <c r="AQ3" s="167">
        <v>3</v>
      </c>
      <c r="AR3" s="167">
        <v>3</v>
      </c>
      <c r="AS3" s="167"/>
      <c r="AT3" s="167">
        <v>6</v>
      </c>
      <c r="AU3" s="167">
        <v>0</v>
      </c>
      <c r="AV3" s="167">
        <v>0</v>
      </c>
      <c r="AW3" s="167">
        <v>0</v>
      </c>
      <c r="AX3" s="167">
        <v>0</v>
      </c>
      <c r="AY3" s="167">
        <v>0</v>
      </c>
      <c r="AZ3" s="167">
        <v>0</v>
      </c>
      <c r="BA3" s="167">
        <v>0</v>
      </c>
      <c r="BB3" s="167"/>
      <c r="BC3" s="167"/>
      <c r="BD3" s="167">
        <v>0</v>
      </c>
      <c r="BE3" s="167">
        <v>0</v>
      </c>
      <c r="BF3" s="167">
        <v>12</v>
      </c>
      <c r="BG3" s="167" t="s">
        <v>28</v>
      </c>
      <c r="BH3" s="167">
        <v>12</v>
      </c>
      <c r="BI3" s="167" t="s">
        <v>145</v>
      </c>
      <c r="BJ3" s="167"/>
      <c r="BK3" s="167"/>
      <c r="BL3" s="169"/>
      <c r="BM3" s="162"/>
      <c r="BN3" s="167"/>
      <c r="BO3" s="167" t="s">
        <v>146</v>
      </c>
      <c r="BP3" s="185"/>
      <c r="BQ3" s="168" t="s">
        <v>154</v>
      </c>
    </row>
    <row r="4" spans="1:70" x14ac:dyDescent="0.2">
      <c r="A4" s="162">
        <v>3</v>
      </c>
      <c r="B4" s="26">
        <v>43759</v>
      </c>
      <c r="C4" s="163" t="s">
        <v>141</v>
      </c>
      <c r="D4" s="163" t="s">
        <v>142</v>
      </c>
      <c r="E4" s="163">
        <v>43747</v>
      </c>
      <c r="F4" s="163" t="s">
        <v>155</v>
      </c>
      <c r="G4" s="163" t="s">
        <v>156</v>
      </c>
      <c r="H4" s="164">
        <v>114.99999999999999</v>
      </c>
      <c r="I4" s="164"/>
      <c r="J4" s="164"/>
      <c r="K4" s="165" t="s">
        <v>144</v>
      </c>
      <c r="L4" s="166">
        <v>102000</v>
      </c>
      <c r="M4" s="166">
        <v>498000</v>
      </c>
      <c r="N4" s="166"/>
      <c r="O4" s="166"/>
      <c r="P4" s="166"/>
      <c r="Q4" s="166"/>
      <c r="R4" s="166"/>
      <c r="S4" s="166"/>
      <c r="T4" s="166"/>
      <c r="U4" s="166"/>
      <c r="V4" s="166"/>
      <c r="W4" s="164">
        <v>2.5545454545454542</v>
      </c>
      <c r="X4" s="164">
        <v>2.1999999999999997</v>
      </c>
      <c r="Y4" s="164">
        <v>1.9636363636363636</v>
      </c>
      <c r="Z4" s="164">
        <v>0</v>
      </c>
      <c r="AA4" s="164">
        <v>0</v>
      </c>
      <c r="AB4" s="164">
        <v>0</v>
      </c>
      <c r="AC4" s="164">
        <v>2.5545454545454542</v>
      </c>
      <c r="AD4" s="164">
        <v>2.1999999999999997</v>
      </c>
      <c r="AE4" s="164">
        <v>1.9636363636363636</v>
      </c>
      <c r="AF4" s="164">
        <v>0</v>
      </c>
      <c r="AG4" s="164">
        <v>0</v>
      </c>
      <c r="AH4" s="164">
        <v>0</v>
      </c>
      <c r="AI4" s="162"/>
      <c r="AJ4" s="162"/>
      <c r="AK4" s="162"/>
      <c r="AL4" s="162"/>
      <c r="AM4" s="162"/>
      <c r="AN4" s="162"/>
      <c r="AO4" s="167" t="s">
        <v>145</v>
      </c>
      <c r="AP4" s="167"/>
      <c r="AQ4" s="167">
        <v>3</v>
      </c>
      <c r="AR4" s="167">
        <v>3</v>
      </c>
      <c r="AS4" s="167"/>
      <c r="AT4" s="167">
        <v>0</v>
      </c>
      <c r="AU4" s="167">
        <v>0</v>
      </c>
      <c r="AV4" s="167">
        <v>0</v>
      </c>
      <c r="AW4" s="167">
        <v>0</v>
      </c>
      <c r="AX4" s="167">
        <v>0</v>
      </c>
      <c r="AY4" s="167">
        <v>0</v>
      </c>
      <c r="AZ4" s="167">
        <v>0</v>
      </c>
      <c r="BA4" s="167">
        <v>0</v>
      </c>
      <c r="BB4" s="167"/>
      <c r="BC4" s="167"/>
      <c r="BD4" s="167">
        <v>0</v>
      </c>
      <c r="BE4" s="167">
        <v>0</v>
      </c>
      <c r="BF4" s="167">
        <v>0</v>
      </c>
      <c r="BG4" s="167" t="s">
        <v>145</v>
      </c>
      <c r="BH4" s="167">
        <v>0</v>
      </c>
      <c r="BI4" s="167" t="s">
        <v>145</v>
      </c>
      <c r="BJ4" s="167"/>
      <c r="BK4" s="167"/>
      <c r="BL4" s="169"/>
      <c r="BM4" s="162"/>
      <c r="BN4" s="167"/>
      <c r="BO4" s="167" t="s">
        <v>146</v>
      </c>
      <c r="BP4" s="185"/>
      <c r="BQ4" s="168" t="s">
        <v>157</v>
      </c>
    </row>
    <row r="5" spans="1:70" x14ac:dyDescent="0.2">
      <c r="A5" s="162">
        <v>4</v>
      </c>
      <c r="B5" s="26">
        <v>43759</v>
      </c>
      <c r="C5" s="163" t="s">
        <v>141</v>
      </c>
      <c r="D5" s="163" t="s">
        <v>148</v>
      </c>
      <c r="E5" s="163">
        <v>43753</v>
      </c>
      <c r="F5" s="163" t="s">
        <v>143</v>
      </c>
      <c r="G5" s="163" t="s">
        <v>151</v>
      </c>
      <c r="H5" s="164">
        <v>64.827272727272728</v>
      </c>
      <c r="I5" s="164"/>
      <c r="J5" s="164"/>
      <c r="K5" s="16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164">
        <v>3.2909090909090906</v>
      </c>
      <c r="X5" s="164">
        <v>0</v>
      </c>
      <c r="Y5" s="164">
        <v>0</v>
      </c>
      <c r="Z5" s="164">
        <v>0</v>
      </c>
      <c r="AA5" s="164">
        <v>0</v>
      </c>
      <c r="AB5" s="164">
        <v>0</v>
      </c>
      <c r="AC5" s="164">
        <v>3.2909090909090906</v>
      </c>
      <c r="AD5" s="164">
        <v>0</v>
      </c>
      <c r="AE5" s="164">
        <v>0</v>
      </c>
      <c r="AF5" s="164">
        <v>0</v>
      </c>
      <c r="AG5" s="164">
        <v>0</v>
      </c>
      <c r="AH5" s="164">
        <v>0</v>
      </c>
      <c r="AI5" s="162"/>
      <c r="AJ5" s="162"/>
      <c r="AK5" s="162"/>
      <c r="AL5" s="162"/>
      <c r="AM5" s="162"/>
      <c r="AN5" s="162"/>
      <c r="AO5" s="167" t="s">
        <v>145</v>
      </c>
      <c r="AP5" s="167"/>
      <c r="AQ5" s="167">
        <v>3</v>
      </c>
      <c r="AR5" s="167">
        <v>3</v>
      </c>
      <c r="AS5" s="167"/>
      <c r="AT5" s="167">
        <v>0</v>
      </c>
      <c r="AU5" s="167">
        <v>0</v>
      </c>
      <c r="AV5" s="167">
        <v>0</v>
      </c>
      <c r="AW5" s="167">
        <v>0</v>
      </c>
      <c r="AX5" s="167">
        <v>0</v>
      </c>
      <c r="AY5" s="167">
        <v>0</v>
      </c>
      <c r="AZ5" s="167">
        <v>0</v>
      </c>
      <c r="BA5" s="167">
        <v>0</v>
      </c>
      <c r="BB5" s="167"/>
      <c r="BC5" s="167"/>
      <c r="BD5" s="167">
        <v>0</v>
      </c>
      <c r="BE5" s="167">
        <v>0</v>
      </c>
      <c r="BF5" s="167">
        <v>0</v>
      </c>
      <c r="BG5" s="167" t="s">
        <v>145</v>
      </c>
      <c r="BH5" s="167">
        <v>0</v>
      </c>
      <c r="BI5" s="167" t="s">
        <v>145</v>
      </c>
      <c r="BJ5" s="167"/>
      <c r="BK5" s="167"/>
      <c r="BL5" s="169"/>
      <c r="BM5" s="162"/>
      <c r="BN5" s="167"/>
      <c r="BO5" s="167" t="s">
        <v>146</v>
      </c>
      <c r="BP5" s="185"/>
      <c r="BQ5" s="168" t="s">
        <v>158</v>
      </c>
    </row>
    <row r="6" spans="1:70" x14ac:dyDescent="0.2">
      <c r="A6" s="162">
        <v>5</v>
      </c>
      <c r="B6" s="26">
        <v>43759</v>
      </c>
      <c r="C6" s="163" t="s">
        <v>141</v>
      </c>
      <c r="D6" s="163" t="s">
        <v>148</v>
      </c>
      <c r="E6" s="163">
        <v>43654</v>
      </c>
      <c r="F6" s="163" t="s">
        <v>147</v>
      </c>
      <c r="G6" s="163" t="s">
        <v>153</v>
      </c>
      <c r="H6" s="164">
        <v>65.599999999999994</v>
      </c>
      <c r="I6" s="164"/>
      <c r="J6" s="164"/>
      <c r="K6" s="165" t="s">
        <v>144</v>
      </c>
      <c r="L6" s="166">
        <v>12000</v>
      </c>
      <c r="M6" s="166">
        <v>18000</v>
      </c>
      <c r="N6" s="166">
        <v>30000</v>
      </c>
      <c r="O6" s="166">
        <v>60000</v>
      </c>
      <c r="P6" s="166">
        <v>300000</v>
      </c>
      <c r="Q6" s="166"/>
      <c r="R6" s="166"/>
      <c r="S6" s="166"/>
      <c r="T6" s="166"/>
      <c r="U6" s="166"/>
      <c r="V6" s="166"/>
      <c r="W6" s="164">
        <v>3.9454545454545449</v>
      </c>
      <c r="X6" s="164">
        <v>3.6363636363636362</v>
      </c>
      <c r="Y6" s="164">
        <v>3.6181818181818177</v>
      </c>
      <c r="Z6" s="164">
        <v>3.4727272727272722</v>
      </c>
      <c r="AA6" s="164">
        <v>3.4</v>
      </c>
      <c r="AB6" s="164">
        <v>2.7454545454545451</v>
      </c>
      <c r="AC6" s="164">
        <v>3.9454545454545449</v>
      </c>
      <c r="AD6" s="164">
        <v>3.6363636363636362</v>
      </c>
      <c r="AE6" s="164">
        <v>3.6181818181818177</v>
      </c>
      <c r="AF6" s="164">
        <v>3.4727272727272722</v>
      </c>
      <c r="AG6" s="164">
        <v>3.4</v>
      </c>
      <c r="AH6" s="164">
        <v>2.7454545454545451</v>
      </c>
      <c r="AI6" s="162"/>
      <c r="AJ6" s="162"/>
      <c r="AK6" s="162"/>
      <c r="AL6" s="162"/>
      <c r="AM6" s="162"/>
      <c r="AN6" s="162"/>
      <c r="AO6" s="167" t="s">
        <v>145</v>
      </c>
      <c r="AP6" s="167"/>
      <c r="AQ6" s="167">
        <v>3</v>
      </c>
      <c r="AR6" s="167">
        <v>3</v>
      </c>
      <c r="AS6" s="167"/>
      <c r="AT6" s="167">
        <v>6</v>
      </c>
      <c r="AU6" s="167">
        <v>0</v>
      </c>
      <c r="AV6" s="167">
        <v>0</v>
      </c>
      <c r="AW6" s="167">
        <v>0</v>
      </c>
      <c r="AX6" s="167">
        <v>0</v>
      </c>
      <c r="AY6" s="167">
        <v>0</v>
      </c>
      <c r="AZ6" s="167">
        <v>0</v>
      </c>
      <c r="BA6" s="167">
        <v>0</v>
      </c>
      <c r="BB6" s="167"/>
      <c r="BC6" s="167"/>
      <c r="BD6" s="167">
        <v>0</v>
      </c>
      <c r="BE6" s="167">
        <v>0</v>
      </c>
      <c r="BF6" s="167">
        <v>12</v>
      </c>
      <c r="BG6" s="167" t="s">
        <v>28</v>
      </c>
      <c r="BH6" s="167">
        <v>12</v>
      </c>
      <c r="BI6" s="167" t="s">
        <v>145</v>
      </c>
      <c r="BJ6" s="167"/>
      <c r="BK6" s="167"/>
      <c r="BL6" s="169"/>
      <c r="BM6" s="162"/>
      <c r="BN6" s="167"/>
      <c r="BO6" s="167" t="s">
        <v>146</v>
      </c>
      <c r="BP6" s="185"/>
      <c r="BQ6" s="168" t="s">
        <v>159</v>
      </c>
    </row>
    <row r="7" spans="1:70" x14ac:dyDescent="0.2">
      <c r="A7" s="162">
        <v>6</v>
      </c>
      <c r="B7" s="26">
        <v>43759</v>
      </c>
      <c r="C7" s="163" t="s">
        <v>141</v>
      </c>
      <c r="D7" s="163" t="s">
        <v>148</v>
      </c>
      <c r="E7" s="163">
        <v>43747</v>
      </c>
      <c r="F7" s="163" t="s">
        <v>155</v>
      </c>
      <c r="G7" s="163" t="s">
        <v>156</v>
      </c>
      <c r="H7" s="164">
        <v>70</v>
      </c>
      <c r="I7" s="164"/>
      <c r="J7" s="164"/>
      <c r="K7" s="165" t="s">
        <v>144</v>
      </c>
      <c r="L7" s="166">
        <v>12000</v>
      </c>
      <c r="M7" s="166">
        <v>18000</v>
      </c>
      <c r="N7" s="166">
        <v>30000</v>
      </c>
      <c r="O7" s="166">
        <v>60000</v>
      </c>
      <c r="P7" s="170"/>
      <c r="Q7" s="170"/>
      <c r="R7" s="170"/>
      <c r="S7" s="170"/>
      <c r="T7" s="170"/>
      <c r="U7" s="170"/>
      <c r="V7" s="170"/>
      <c r="W7" s="164">
        <v>3.5</v>
      </c>
      <c r="X7" s="164">
        <v>3.1545454545454543</v>
      </c>
      <c r="Y7" s="164">
        <v>3.0545454545454542</v>
      </c>
      <c r="Z7" s="164">
        <v>2.9999999999999996</v>
      </c>
      <c r="AA7" s="164">
        <v>2.5999999999999996</v>
      </c>
      <c r="AB7" s="164">
        <v>0</v>
      </c>
      <c r="AC7" s="164">
        <v>3.5</v>
      </c>
      <c r="AD7" s="164">
        <v>3.1545454545454543</v>
      </c>
      <c r="AE7" s="164">
        <v>3.0545454545454542</v>
      </c>
      <c r="AF7" s="164">
        <v>2.9999999999999996</v>
      </c>
      <c r="AG7" s="164">
        <v>2.5999999999999996</v>
      </c>
      <c r="AH7" s="164">
        <v>0</v>
      </c>
      <c r="AI7" s="162"/>
      <c r="AJ7" s="162"/>
      <c r="AK7" s="162"/>
      <c r="AL7" s="162"/>
      <c r="AM7" s="162"/>
      <c r="AN7" s="162"/>
      <c r="AO7" s="167" t="s">
        <v>145</v>
      </c>
      <c r="AP7" s="167"/>
      <c r="AQ7" s="167">
        <v>3</v>
      </c>
      <c r="AR7" s="167">
        <v>3</v>
      </c>
      <c r="AS7" s="167"/>
      <c r="AT7" s="167">
        <v>0</v>
      </c>
      <c r="AU7" s="167">
        <v>0</v>
      </c>
      <c r="AV7" s="167">
        <v>0</v>
      </c>
      <c r="AW7" s="167">
        <v>0</v>
      </c>
      <c r="AX7" s="167">
        <v>0</v>
      </c>
      <c r="AY7" s="167">
        <v>0</v>
      </c>
      <c r="AZ7" s="167">
        <v>0</v>
      </c>
      <c r="BA7" s="167">
        <v>0</v>
      </c>
      <c r="BB7" s="167"/>
      <c r="BC7" s="167"/>
      <c r="BD7" s="167">
        <v>0</v>
      </c>
      <c r="BE7" s="167">
        <v>0</v>
      </c>
      <c r="BF7" s="167">
        <v>0</v>
      </c>
      <c r="BG7" s="167" t="s">
        <v>145</v>
      </c>
      <c r="BH7" s="167">
        <v>0</v>
      </c>
      <c r="BI7" s="167" t="s">
        <v>145</v>
      </c>
      <c r="BJ7" s="167"/>
      <c r="BK7" s="167"/>
      <c r="BL7" s="169"/>
      <c r="BM7" s="162"/>
      <c r="BN7" s="167"/>
      <c r="BO7" s="167" t="s">
        <v>146</v>
      </c>
      <c r="BP7" s="185"/>
      <c r="BQ7" s="168" t="s">
        <v>160</v>
      </c>
    </row>
    <row r="8" spans="1:70" x14ac:dyDescent="0.2">
      <c r="A8" s="162">
        <v>7</v>
      </c>
      <c r="B8" s="26">
        <v>43759</v>
      </c>
      <c r="C8" s="163" t="s">
        <v>141</v>
      </c>
      <c r="D8" s="163" t="s">
        <v>149</v>
      </c>
      <c r="E8" s="163">
        <v>43654</v>
      </c>
      <c r="F8" s="163" t="s">
        <v>147</v>
      </c>
      <c r="G8" s="163" t="s">
        <v>153</v>
      </c>
      <c r="H8" s="164">
        <v>63.990909090909085</v>
      </c>
      <c r="I8" s="164"/>
      <c r="J8" s="164"/>
      <c r="K8" s="165" t="s">
        <v>144</v>
      </c>
      <c r="L8" s="166">
        <v>12000</v>
      </c>
      <c r="M8" s="166">
        <v>18000</v>
      </c>
      <c r="N8" s="166">
        <v>30000</v>
      </c>
      <c r="O8" s="166">
        <v>60000</v>
      </c>
      <c r="P8" s="166">
        <v>300000</v>
      </c>
      <c r="Q8" s="166"/>
      <c r="R8" s="166"/>
      <c r="S8" s="166"/>
      <c r="T8" s="166"/>
      <c r="U8" s="166"/>
      <c r="V8" s="166"/>
      <c r="W8" s="164">
        <v>4.1545454545454543</v>
      </c>
      <c r="X8" s="164">
        <v>3.9</v>
      </c>
      <c r="Y8" s="164">
        <v>3.8272727272727267</v>
      </c>
      <c r="Z8" s="164">
        <v>3.7272727272727266</v>
      </c>
      <c r="AA8" s="164">
        <v>3.4909090909090903</v>
      </c>
      <c r="AB8" s="164">
        <v>2.7363636363636359</v>
      </c>
      <c r="AC8" s="164">
        <v>4.1545454545454543</v>
      </c>
      <c r="AD8" s="164">
        <v>3.9</v>
      </c>
      <c r="AE8" s="164">
        <v>3.8272727272727267</v>
      </c>
      <c r="AF8" s="164">
        <v>3.7272727272727266</v>
      </c>
      <c r="AG8" s="164">
        <v>3.4909090909090903</v>
      </c>
      <c r="AH8" s="164">
        <v>2.7363636363636359</v>
      </c>
      <c r="AI8" s="162"/>
      <c r="AJ8" s="162"/>
      <c r="AK8" s="162"/>
      <c r="AL8" s="162"/>
      <c r="AM8" s="162"/>
      <c r="AN8" s="162"/>
      <c r="AO8" s="167" t="s">
        <v>145</v>
      </c>
      <c r="AP8" s="167"/>
      <c r="AQ8" s="167">
        <v>3</v>
      </c>
      <c r="AR8" s="167">
        <v>3</v>
      </c>
      <c r="AS8" s="167"/>
      <c r="AT8" s="167">
        <v>6</v>
      </c>
      <c r="AU8" s="167">
        <v>0</v>
      </c>
      <c r="AV8" s="167">
        <v>0</v>
      </c>
      <c r="AW8" s="167">
        <v>0</v>
      </c>
      <c r="AX8" s="167">
        <v>0</v>
      </c>
      <c r="AY8" s="167">
        <v>0</v>
      </c>
      <c r="AZ8" s="167">
        <v>0</v>
      </c>
      <c r="BA8" s="167">
        <v>0</v>
      </c>
      <c r="BB8" s="167"/>
      <c r="BC8" s="167"/>
      <c r="BD8" s="167">
        <v>0</v>
      </c>
      <c r="BE8" s="167">
        <v>0</v>
      </c>
      <c r="BF8" s="167">
        <v>12</v>
      </c>
      <c r="BG8" s="167" t="s">
        <v>28</v>
      </c>
      <c r="BH8" s="167">
        <v>12</v>
      </c>
      <c r="BI8" s="167" t="s">
        <v>145</v>
      </c>
      <c r="BJ8" s="167"/>
      <c r="BK8" s="167"/>
      <c r="BL8" s="169"/>
      <c r="BM8" s="162"/>
      <c r="BN8" s="167"/>
      <c r="BO8" s="167" t="s">
        <v>146</v>
      </c>
      <c r="BP8" s="185"/>
      <c r="BQ8" s="168" t="s">
        <v>161</v>
      </c>
    </row>
    <row r="9" spans="1:70" x14ac:dyDescent="0.2">
      <c r="A9" s="162">
        <v>8</v>
      </c>
      <c r="B9" s="26">
        <v>43759</v>
      </c>
      <c r="C9" s="163" t="s">
        <v>141</v>
      </c>
      <c r="D9" s="163" t="s">
        <v>150</v>
      </c>
      <c r="E9" s="163">
        <v>43753</v>
      </c>
      <c r="F9" s="163" t="s">
        <v>143</v>
      </c>
      <c r="G9" s="163" t="s">
        <v>151</v>
      </c>
      <c r="H9" s="164">
        <v>64.827272727272728</v>
      </c>
      <c r="I9" s="164"/>
      <c r="J9" s="164"/>
      <c r="K9" s="165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164">
        <v>3.2909090909090906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3.2909090909090906</v>
      </c>
      <c r="AD9" s="164">
        <v>0</v>
      </c>
      <c r="AE9" s="164">
        <v>0</v>
      </c>
      <c r="AF9" s="164">
        <v>0</v>
      </c>
      <c r="AG9" s="164">
        <v>0</v>
      </c>
      <c r="AH9" s="164">
        <v>0</v>
      </c>
      <c r="AI9" s="162"/>
      <c r="AJ9" s="162"/>
      <c r="AK9" s="162"/>
      <c r="AL9" s="162"/>
      <c r="AM9" s="162"/>
      <c r="AN9" s="162"/>
      <c r="AO9" s="167" t="s">
        <v>145</v>
      </c>
      <c r="AP9" s="167"/>
      <c r="AQ9" s="167">
        <v>3</v>
      </c>
      <c r="AR9" s="167">
        <v>3</v>
      </c>
      <c r="AS9" s="167"/>
      <c r="AT9" s="167">
        <v>0</v>
      </c>
      <c r="AU9" s="167">
        <v>0</v>
      </c>
      <c r="AV9" s="167">
        <v>0</v>
      </c>
      <c r="AW9" s="167">
        <v>0</v>
      </c>
      <c r="AX9" s="167">
        <v>0</v>
      </c>
      <c r="AY9" s="167">
        <v>0</v>
      </c>
      <c r="AZ9" s="167">
        <v>0</v>
      </c>
      <c r="BA9" s="167">
        <v>0</v>
      </c>
      <c r="BB9" s="167"/>
      <c r="BC9" s="167"/>
      <c r="BD9" s="167">
        <v>0</v>
      </c>
      <c r="BE9" s="167">
        <v>0</v>
      </c>
      <c r="BF9" s="167">
        <v>0</v>
      </c>
      <c r="BG9" s="167" t="s">
        <v>145</v>
      </c>
      <c r="BH9" s="167">
        <v>0</v>
      </c>
      <c r="BI9" s="167" t="s">
        <v>145</v>
      </c>
      <c r="BJ9" s="167"/>
      <c r="BK9" s="167"/>
      <c r="BL9" s="169"/>
      <c r="BM9" s="162"/>
      <c r="BN9" s="167"/>
      <c r="BO9" s="167" t="s">
        <v>146</v>
      </c>
      <c r="BP9" s="185"/>
      <c r="BQ9" s="168" t="s">
        <v>162</v>
      </c>
    </row>
    <row r="10" spans="1:70" x14ac:dyDescent="0.2">
      <c r="A10" s="162">
        <v>9</v>
      </c>
      <c r="B10" s="26">
        <v>43759</v>
      </c>
      <c r="C10" s="163" t="s">
        <v>141</v>
      </c>
      <c r="D10" s="163" t="s">
        <v>150</v>
      </c>
      <c r="E10" s="163">
        <v>43654</v>
      </c>
      <c r="F10" s="163" t="s">
        <v>147</v>
      </c>
      <c r="G10" s="163" t="s">
        <v>153</v>
      </c>
      <c r="H10" s="164">
        <v>65.599999999999994</v>
      </c>
      <c r="I10" s="164"/>
      <c r="J10" s="164"/>
      <c r="K10" s="165" t="s">
        <v>144</v>
      </c>
      <c r="L10" s="166">
        <v>12000</v>
      </c>
      <c r="M10" s="166">
        <v>18000</v>
      </c>
      <c r="N10" s="166">
        <v>30000</v>
      </c>
      <c r="O10" s="166">
        <v>60000</v>
      </c>
      <c r="P10" s="166">
        <v>300000</v>
      </c>
      <c r="Q10" s="166"/>
      <c r="R10" s="166"/>
      <c r="S10" s="166"/>
      <c r="T10" s="166"/>
      <c r="U10" s="166"/>
      <c r="V10" s="166"/>
      <c r="W10" s="164">
        <v>3.9454545454545449</v>
      </c>
      <c r="X10" s="164">
        <v>3.6363636363636362</v>
      </c>
      <c r="Y10" s="164">
        <v>3.6181818181818177</v>
      </c>
      <c r="Z10" s="164">
        <v>3.4727272727272722</v>
      </c>
      <c r="AA10" s="164">
        <v>3.4</v>
      </c>
      <c r="AB10" s="164">
        <v>2.7454545454545451</v>
      </c>
      <c r="AC10" s="164">
        <v>3.9454545454545449</v>
      </c>
      <c r="AD10" s="164">
        <v>3.6363636363636362</v>
      </c>
      <c r="AE10" s="164">
        <v>3.6181818181818177</v>
      </c>
      <c r="AF10" s="164">
        <v>3.4727272727272722</v>
      </c>
      <c r="AG10" s="164">
        <v>3.4</v>
      </c>
      <c r="AH10" s="164">
        <v>2.7454545454545451</v>
      </c>
      <c r="AI10" s="162"/>
      <c r="AJ10" s="162"/>
      <c r="AK10" s="162"/>
      <c r="AL10" s="162"/>
      <c r="AM10" s="162"/>
      <c r="AN10" s="162"/>
      <c r="AO10" s="167" t="s">
        <v>145</v>
      </c>
      <c r="AP10" s="167"/>
      <c r="AQ10" s="167">
        <v>3</v>
      </c>
      <c r="AR10" s="167">
        <v>3</v>
      </c>
      <c r="AS10" s="167"/>
      <c r="AT10" s="167">
        <v>6</v>
      </c>
      <c r="AU10" s="167">
        <v>0</v>
      </c>
      <c r="AV10" s="167">
        <v>0</v>
      </c>
      <c r="AW10" s="167">
        <v>0</v>
      </c>
      <c r="AX10" s="167">
        <v>0</v>
      </c>
      <c r="AY10" s="167">
        <v>0</v>
      </c>
      <c r="AZ10" s="167">
        <v>0</v>
      </c>
      <c r="BA10" s="167">
        <v>0</v>
      </c>
      <c r="BB10" s="167"/>
      <c r="BC10" s="167"/>
      <c r="BD10" s="167">
        <v>0</v>
      </c>
      <c r="BE10" s="167">
        <v>0</v>
      </c>
      <c r="BF10" s="167">
        <v>12</v>
      </c>
      <c r="BG10" s="167" t="s">
        <v>28</v>
      </c>
      <c r="BH10" s="167">
        <v>12</v>
      </c>
      <c r="BI10" s="167" t="s">
        <v>145</v>
      </c>
      <c r="BJ10" s="167"/>
      <c r="BK10" s="167"/>
      <c r="BL10" s="169"/>
      <c r="BM10" s="162"/>
      <c r="BN10" s="167"/>
      <c r="BO10" s="167" t="s">
        <v>146</v>
      </c>
      <c r="BP10" s="185"/>
      <c r="BQ10" s="168" t="s">
        <v>163</v>
      </c>
    </row>
  </sheetData>
  <sheetProtection algorithmName="SHA-512" hashValue="cjV4/KlvVAOazk1LKD2NHp17W7esVK4Mgaiz9Z3uhCpXKzkEcdDLXU81C4jdwsuNOmUwAhhrUI1YiKhphS2M9w==" saltValue="nLVedfV919ZZ5wAhzPeRjw==" spinCount="100000" sheet="1" objects="1" scenarios="1"/>
  <hyperlinks>
    <hyperlink ref="BQ2" r:id="rId1" xr:uid="{15BD0705-9DF5-344C-8C46-FDB090951466}"/>
    <hyperlink ref="BQ5" r:id="rId2" xr:uid="{928BBA23-0978-7C46-9D9F-E7B5C1C5A6D7}"/>
    <hyperlink ref="BQ3" r:id="rId3" xr:uid="{699D9E83-F900-864F-A66E-E2488F8E6E37}"/>
    <hyperlink ref="BQ4" r:id="rId4" xr:uid="{B8D337BA-F3C2-E447-8D02-75D120BF0E01}"/>
    <hyperlink ref="BQ6" r:id="rId5" xr:uid="{C6DEDD4F-4F77-B545-97F5-D17C9D1D8785}"/>
    <hyperlink ref="BQ7" r:id="rId6" xr:uid="{3BD1764E-8D9F-B046-A304-ED824E654795}"/>
    <hyperlink ref="BQ9" r:id="rId7" xr:uid="{2D26F1FF-7332-5045-A80D-996207595CED}"/>
    <hyperlink ref="BQ8" r:id="rId8" xr:uid="{DEEF483C-4F69-A54D-B9F9-7F7A396CBEDB}"/>
    <hyperlink ref="BQ10" r:id="rId9" xr:uid="{AB66A8C6-3CEA-764E-9548-E6F88BCB9D5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847D-7302-5A46-A058-A59D66A93A72}">
  <sheetPr codeName="Sheet10"/>
  <dimension ref="A1:BP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68" width="12.5" customWidth="1"/>
  </cols>
  <sheetData>
    <row r="1" spans="1:68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177" t="s">
        <v>164</v>
      </c>
      <c r="J1" s="178" t="s">
        <v>165</v>
      </c>
      <c r="K1" s="6" t="s">
        <v>44</v>
      </c>
      <c r="L1" s="28" t="s">
        <v>45</v>
      </c>
      <c r="M1" s="28" t="s">
        <v>136</v>
      </c>
      <c r="N1" s="28" t="s">
        <v>186</v>
      </c>
      <c r="O1" s="28" t="s">
        <v>138</v>
      </c>
      <c r="P1" s="29" t="s">
        <v>139</v>
      </c>
      <c r="Q1" s="179" t="s">
        <v>166</v>
      </c>
      <c r="R1" s="179" t="s">
        <v>167</v>
      </c>
      <c r="S1" s="179" t="s">
        <v>168</v>
      </c>
      <c r="T1" s="179" t="s">
        <v>169</v>
      </c>
      <c r="U1" s="179" t="s">
        <v>170</v>
      </c>
      <c r="V1" s="180" t="s">
        <v>171</v>
      </c>
      <c r="W1" s="7" t="s">
        <v>50</v>
      </c>
      <c r="X1" s="7" t="s">
        <v>51</v>
      </c>
      <c r="Y1" s="7" t="s">
        <v>52</v>
      </c>
      <c r="Z1" s="7" t="s">
        <v>76</v>
      </c>
      <c r="AA1" s="7" t="s">
        <v>53</v>
      </c>
      <c r="AB1" s="8" t="s">
        <v>77</v>
      </c>
      <c r="AC1" s="9" t="s">
        <v>78</v>
      </c>
      <c r="AD1" s="9" t="s">
        <v>79</v>
      </c>
      <c r="AE1" s="9" t="s">
        <v>80</v>
      </c>
      <c r="AF1" s="9" t="s">
        <v>81</v>
      </c>
      <c r="AG1" s="9" t="s">
        <v>82</v>
      </c>
      <c r="AH1" s="10" t="s">
        <v>83</v>
      </c>
      <c r="AI1" s="11" t="s">
        <v>84</v>
      </c>
      <c r="AJ1" s="11" t="s">
        <v>85</v>
      </c>
      <c r="AK1" s="11" t="s">
        <v>86</v>
      </c>
      <c r="AL1" s="11" t="s">
        <v>87</v>
      </c>
      <c r="AM1" s="11" t="s">
        <v>88</v>
      </c>
      <c r="AN1" s="12" t="s">
        <v>89</v>
      </c>
      <c r="AO1" s="13" t="s">
        <v>90</v>
      </c>
      <c r="AP1" s="13" t="s">
        <v>100</v>
      </c>
      <c r="AQ1" s="13" t="s">
        <v>29</v>
      </c>
      <c r="AR1" s="14" t="s">
        <v>30</v>
      </c>
      <c r="AS1" s="181" t="s">
        <v>172</v>
      </c>
      <c r="AT1" s="15" t="s">
        <v>101</v>
      </c>
      <c r="AU1" s="16" t="s">
        <v>102</v>
      </c>
      <c r="AV1" s="17" t="s">
        <v>103</v>
      </c>
      <c r="AW1" s="7" t="s">
        <v>104</v>
      </c>
      <c r="AX1" s="18" t="s">
        <v>105</v>
      </c>
      <c r="AY1" s="19" t="s">
        <v>91</v>
      </c>
      <c r="AZ1" s="20" t="s">
        <v>92</v>
      </c>
      <c r="BA1" s="8" t="s">
        <v>93</v>
      </c>
      <c r="BB1" s="182" t="s">
        <v>173</v>
      </c>
      <c r="BC1" s="183" t="s">
        <v>174</v>
      </c>
      <c r="BD1" s="20" t="s">
        <v>94</v>
      </c>
      <c r="BE1" s="8" t="s">
        <v>106</v>
      </c>
      <c r="BF1" s="1" t="s">
        <v>107</v>
      </c>
      <c r="BG1" s="21" t="s">
        <v>108</v>
      </c>
      <c r="BH1" s="22" t="s">
        <v>109</v>
      </c>
      <c r="BI1" s="21" t="s">
        <v>110</v>
      </c>
      <c r="BJ1" s="184" t="s">
        <v>175</v>
      </c>
      <c r="BK1" s="184" t="s">
        <v>176</v>
      </c>
      <c r="BL1" s="23" t="s">
        <v>111</v>
      </c>
      <c r="BM1" s="24" t="s">
        <v>112</v>
      </c>
      <c r="BN1" s="25" t="s">
        <v>113</v>
      </c>
      <c r="BO1" s="25" t="s">
        <v>74</v>
      </c>
      <c r="BP1" s="24" t="s">
        <v>75</v>
      </c>
    </row>
    <row r="2" spans="1:68" s="39" customFormat="1" x14ac:dyDescent="0.2">
      <c r="A2" s="27">
        <v>1</v>
      </c>
      <c r="B2" s="26">
        <v>43563</v>
      </c>
      <c r="C2" s="34" t="s">
        <v>64</v>
      </c>
      <c r="D2" s="27" t="s">
        <v>65</v>
      </c>
      <c r="E2" s="26">
        <v>43525</v>
      </c>
      <c r="F2" s="34" t="s">
        <v>22</v>
      </c>
      <c r="G2" s="27" t="s">
        <v>23</v>
      </c>
      <c r="H2" s="27">
        <v>129</v>
      </c>
      <c r="I2" s="27"/>
      <c r="J2" s="27"/>
      <c r="K2" s="35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202">
        <v>2.7</v>
      </c>
      <c r="X2" s="202">
        <v>0</v>
      </c>
      <c r="Y2" s="202">
        <v>0</v>
      </c>
      <c r="Z2" s="202">
        <v>0</v>
      </c>
      <c r="AA2" s="202">
        <v>0</v>
      </c>
      <c r="AB2" s="202">
        <v>0</v>
      </c>
      <c r="AC2" s="202">
        <v>2.7</v>
      </c>
      <c r="AD2" s="202">
        <v>0</v>
      </c>
      <c r="AE2" s="202">
        <v>0</v>
      </c>
      <c r="AF2" s="202">
        <v>0</v>
      </c>
      <c r="AG2" s="202">
        <v>0</v>
      </c>
      <c r="AH2" s="202">
        <v>0</v>
      </c>
      <c r="AI2" s="27"/>
      <c r="AJ2" s="27"/>
      <c r="AK2" s="27"/>
      <c r="AL2" s="27"/>
      <c r="AM2" s="27"/>
      <c r="AN2" s="27"/>
      <c r="AO2" s="37" t="s">
        <v>116</v>
      </c>
      <c r="AP2" s="37"/>
      <c r="AQ2" s="37">
        <v>3</v>
      </c>
      <c r="AR2" s="37">
        <v>3</v>
      </c>
      <c r="AS2" s="37"/>
      <c r="AT2" s="37">
        <v>0</v>
      </c>
      <c r="AU2" s="37">
        <v>10</v>
      </c>
      <c r="AV2" s="37">
        <v>0</v>
      </c>
      <c r="AW2" s="37">
        <v>0</v>
      </c>
      <c r="AX2" s="37">
        <v>0</v>
      </c>
      <c r="AY2" s="37">
        <v>0</v>
      </c>
      <c r="AZ2" s="37">
        <v>0</v>
      </c>
      <c r="BA2" s="37">
        <v>0</v>
      </c>
      <c r="BB2" s="37"/>
      <c r="BC2" s="37"/>
      <c r="BD2" s="37">
        <v>0</v>
      </c>
      <c r="BE2" s="37">
        <v>0</v>
      </c>
      <c r="BF2" s="37">
        <v>0</v>
      </c>
      <c r="BG2" s="37" t="s">
        <v>116</v>
      </c>
      <c r="BH2" s="37">
        <v>24</v>
      </c>
      <c r="BI2" s="37" t="s">
        <v>116</v>
      </c>
      <c r="BJ2" s="167"/>
      <c r="BK2" s="167"/>
      <c r="BL2" s="34"/>
      <c r="BM2" s="27"/>
      <c r="BN2" s="37"/>
      <c r="BO2" s="37" t="s">
        <v>26</v>
      </c>
      <c r="BP2" s="34" t="s">
        <v>128</v>
      </c>
    </row>
    <row r="3" spans="1:68" s="39" customFormat="1" x14ac:dyDescent="0.2">
      <c r="A3" s="27">
        <v>2</v>
      </c>
      <c r="B3" s="26">
        <v>43563</v>
      </c>
      <c r="C3" s="34" t="s">
        <v>64</v>
      </c>
      <c r="D3" s="27" t="s">
        <v>65</v>
      </c>
      <c r="E3" s="26">
        <v>43494</v>
      </c>
      <c r="F3" s="34" t="s">
        <v>114</v>
      </c>
      <c r="G3" s="27" t="s">
        <v>27</v>
      </c>
      <c r="H3" s="27">
        <v>105.94</v>
      </c>
      <c r="I3" s="27"/>
      <c r="J3" s="27"/>
      <c r="K3" s="35" t="s">
        <v>115</v>
      </c>
      <c r="L3" s="36">
        <v>102000</v>
      </c>
      <c r="M3" s="36">
        <v>498000</v>
      </c>
      <c r="N3" s="36"/>
      <c r="O3" s="36"/>
      <c r="P3" s="36"/>
      <c r="Q3" s="36"/>
      <c r="R3" s="36"/>
      <c r="S3" s="36"/>
      <c r="T3" s="36"/>
      <c r="U3" s="36"/>
      <c r="V3" s="36"/>
      <c r="W3" s="202">
        <v>2.8</v>
      </c>
      <c r="X3" s="202">
        <v>2.42</v>
      </c>
      <c r="Y3" s="202">
        <v>2.15</v>
      </c>
      <c r="Z3" s="202">
        <v>0</v>
      </c>
      <c r="AA3" s="202">
        <v>0</v>
      </c>
      <c r="AB3" s="202">
        <v>0</v>
      </c>
      <c r="AC3" s="202">
        <v>2.8</v>
      </c>
      <c r="AD3" s="202">
        <v>2.42</v>
      </c>
      <c r="AE3" s="202">
        <v>2.15</v>
      </c>
      <c r="AF3" s="202">
        <v>0</v>
      </c>
      <c r="AG3" s="202">
        <v>0</v>
      </c>
      <c r="AH3" s="202">
        <v>0</v>
      </c>
      <c r="AI3" s="27"/>
      <c r="AJ3" s="27"/>
      <c r="AK3" s="27"/>
      <c r="AL3" s="27"/>
      <c r="AM3" s="27"/>
      <c r="AN3" s="27"/>
      <c r="AO3" s="37" t="s">
        <v>116</v>
      </c>
      <c r="AP3" s="37"/>
      <c r="AQ3" s="37">
        <v>3</v>
      </c>
      <c r="AR3" s="37">
        <v>3</v>
      </c>
      <c r="AS3" s="37"/>
      <c r="AT3" s="37">
        <v>0</v>
      </c>
      <c r="AU3" s="37">
        <v>8</v>
      </c>
      <c r="AV3" s="37">
        <v>0</v>
      </c>
      <c r="AW3" s="37">
        <v>0</v>
      </c>
      <c r="AX3" s="37">
        <v>0</v>
      </c>
      <c r="AY3" s="37">
        <v>0</v>
      </c>
      <c r="AZ3" s="37">
        <v>0</v>
      </c>
      <c r="BA3" s="37">
        <v>0</v>
      </c>
      <c r="BB3" s="37"/>
      <c r="BC3" s="37"/>
      <c r="BD3" s="37">
        <v>0</v>
      </c>
      <c r="BE3" s="37">
        <v>0</v>
      </c>
      <c r="BF3" s="37">
        <v>12</v>
      </c>
      <c r="BG3" s="37" t="s">
        <v>28</v>
      </c>
      <c r="BH3" s="37">
        <v>12</v>
      </c>
      <c r="BI3" s="37" t="s">
        <v>116</v>
      </c>
      <c r="BJ3" s="167"/>
      <c r="BK3" s="167"/>
      <c r="BL3" s="34"/>
      <c r="BM3" s="27"/>
      <c r="BN3" s="37"/>
      <c r="BO3" s="37" t="s">
        <v>26</v>
      </c>
      <c r="BP3" s="34" t="s">
        <v>130</v>
      </c>
    </row>
    <row r="4" spans="1:68" s="39" customFormat="1" x14ac:dyDescent="0.2">
      <c r="A4" s="27">
        <v>3</v>
      </c>
      <c r="B4" s="26">
        <v>43563</v>
      </c>
      <c r="C4" s="34" t="s">
        <v>64</v>
      </c>
      <c r="D4" s="27" t="s">
        <v>20</v>
      </c>
      <c r="E4" s="26">
        <v>43525</v>
      </c>
      <c r="F4" s="34" t="s">
        <v>22</v>
      </c>
      <c r="G4" s="27" t="s">
        <v>23</v>
      </c>
      <c r="H4" s="27">
        <v>72</v>
      </c>
      <c r="I4" s="27"/>
      <c r="J4" s="27"/>
      <c r="K4" s="35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202">
        <v>3.7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3.7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7"/>
      <c r="AJ4" s="27"/>
      <c r="AK4" s="27"/>
      <c r="AL4" s="27"/>
      <c r="AM4" s="27"/>
      <c r="AN4" s="27"/>
      <c r="AO4" s="37" t="s">
        <v>116</v>
      </c>
      <c r="AP4" s="37"/>
      <c r="AQ4" s="37">
        <v>3</v>
      </c>
      <c r="AR4" s="37">
        <v>3</v>
      </c>
      <c r="AS4" s="37"/>
      <c r="AT4" s="37">
        <v>0</v>
      </c>
      <c r="AU4" s="37">
        <v>10</v>
      </c>
      <c r="AV4" s="37">
        <v>0</v>
      </c>
      <c r="AW4" s="37">
        <v>0</v>
      </c>
      <c r="AX4" s="37">
        <v>0</v>
      </c>
      <c r="AY4" s="37">
        <v>0</v>
      </c>
      <c r="AZ4" s="37">
        <v>0</v>
      </c>
      <c r="BA4" s="37">
        <v>0</v>
      </c>
      <c r="BB4" s="37"/>
      <c r="BC4" s="37"/>
      <c r="BD4" s="37">
        <v>0</v>
      </c>
      <c r="BE4" s="37">
        <v>0</v>
      </c>
      <c r="BF4" s="37">
        <v>0</v>
      </c>
      <c r="BG4" s="37" t="s">
        <v>116</v>
      </c>
      <c r="BH4" s="37">
        <v>24</v>
      </c>
      <c r="BI4" s="37" t="s">
        <v>116</v>
      </c>
      <c r="BJ4" s="167"/>
      <c r="BK4" s="167"/>
      <c r="BL4" s="34"/>
      <c r="BM4" s="27"/>
      <c r="BN4" s="37"/>
      <c r="BO4" s="37" t="s">
        <v>26</v>
      </c>
      <c r="BP4" s="34" t="s">
        <v>134</v>
      </c>
    </row>
    <row r="5" spans="1:68" s="39" customFormat="1" x14ac:dyDescent="0.2">
      <c r="A5" s="27">
        <v>4</v>
      </c>
      <c r="B5" s="26">
        <v>43563</v>
      </c>
      <c r="C5" s="34" t="s">
        <v>64</v>
      </c>
      <c r="D5" s="27" t="s">
        <v>20</v>
      </c>
      <c r="E5" s="26">
        <v>43494</v>
      </c>
      <c r="F5" s="34" t="s">
        <v>114</v>
      </c>
      <c r="G5" s="27" t="s">
        <v>27</v>
      </c>
      <c r="H5" s="27">
        <v>64.91</v>
      </c>
      <c r="I5" s="27"/>
      <c r="J5" s="27"/>
      <c r="K5" s="35" t="s">
        <v>115</v>
      </c>
      <c r="L5" s="36">
        <v>12000</v>
      </c>
      <c r="M5" s="36">
        <v>18000</v>
      </c>
      <c r="N5" s="36">
        <v>30000</v>
      </c>
      <c r="O5" s="36">
        <v>60000</v>
      </c>
      <c r="P5" s="36">
        <v>300000</v>
      </c>
      <c r="Q5" s="36"/>
      <c r="R5" s="36"/>
      <c r="S5" s="36"/>
      <c r="T5" s="36"/>
      <c r="U5" s="36"/>
      <c r="V5" s="36"/>
      <c r="W5" s="202">
        <v>3.84</v>
      </c>
      <c r="X5" s="202">
        <v>3.54</v>
      </c>
      <c r="Y5" s="202">
        <v>3.52</v>
      </c>
      <c r="Z5" s="202">
        <v>3.37</v>
      </c>
      <c r="AA5" s="202">
        <v>3.31</v>
      </c>
      <c r="AB5" s="202">
        <v>2.65</v>
      </c>
      <c r="AC5" s="202">
        <v>3.84</v>
      </c>
      <c r="AD5" s="202">
        <v>3.54</v>
      </c>
      <c r="AE5" s="202">
        <v>3.52</v>
      </c>
      <c r="AF5" s="202">
        <v>3.37</v>
      </c>
      <c r="AG5" s="202">
        <v>3.31</v>
      </c>
      <c r="AH5" s="202">
        <v>2.65</v>
      </c>
      <c r="AI5" s="27"/>
      <c r="AJ5" s="27"/>
      <c r="AK5" s="27"/>
      <c r="AL5" s="27"/>
      <c r="AM5" s="27"/>
      <c r="AN5" s="27"/>
      <c r="AO5" s="37" t="s">
        <v>116</v>
      </c>
      <c r="AP5" s="37"/>
      <c r="AQ5" s="37">
        <v>3</v>
      </c>
      <c r="AR5" s="37">
        <v>3</v>
      </c>
      <c r="AS5" s="37"/>
      <c r="AT5" s="37">
        <v>0</v>
      </c>
      <c r="AU5" s="37">
        <v>8</v>
      </c>
      <c r="AV5" s="37">
        <v>0</v>
      </c>
      <c r="AW5" s="37">
        <v>0</v>
      </c>
      <c r="AX5" s="37">
        <v>0</v>
      </c>
      <c r="AY5" s="37">
        <v>0</v>
      </c>
      <c r="AZ5" s="37">
        <v>0</v>
      </c>
      <c r="BA5" s="37">
        <v>0</v>
      </c>
      <c r="BB5" s="37"/>
      <c r="BC5" s="37"/>
      <c r="BD5" s="37">
        <v>0</v>
      </c>
      <c r="BE5" s="37">
        <v>0</v>
      </c>
      <c r="BF5" s="37">
        <v>12</v>
      </c>
      <c r="BG5" s="37" t="s">
        <v>28</v>
      </c>
      <c r="BH5" s="37">
        <v>12</v>
      </c>
      <c r="BI5" s="37" t="s">
        <v>116</v>
      </c>
      <c r="BJ5" s="167"/>
      <c r="BK5" s="167"/>
      <c r="BL5" s="34"/>
      <c r="BM5" s="27"/>
      <c r="BN5" s="37"/>
      <c r="BO5" s="37" t="s">
        <v>26</v>
      </c>
      <c r="BP5" s="34" t="s">
        <v>135</v>
      </c>
    </row>
    <row r="6" spans="1:68" s="39" customFormat="1" x14ac:dyDescent="0.2">
      <c r="A6" s="27">
        <v>5</v>
      </c>
      <c r="B6" s="26">
        <v>43563</v>
      </c>
      <c r="C6" s="34" t="s">
        <v>64</v>
      </c>
      <c r="D6" s="27" t="s">
        <v>21</v>
      </c>
      <c r="E6" s="26">
        <v>43494</v>
      </c>
      <c r="F6" s="34" t="s">
        <v>114</v>
      </c>
      <c r="G6" s="27" t="s">
        <v>27</v>
      </c>
      <c r="H6" s="27">
        <v>63.3</v>
      </c>
      <c r="I6" s="27"/>
      <c r="J6" s="27"/>
      <c r="K6" s="35" t="s">
        <v>115</v>
      </c>
      <c r="L6" s="36">
        <v>12000</v>
      </c>
      <c r="M6" s="36">
        <v>18000</v>
      </c>
      <c r="N6" s="36">
        <v>30000</v>
      </c>
      <c r="O6" s="36">
        <v>60000</v>
      </c>
      <c r="P6" s="36">
        <v>300000</v>
      </c>
      <c r="Q6" s="36"/>
      <c r="R6" s="36"/>
      <c r="S6" s="36"/>
      <c r="T6" s="36"/>
      <c r="U6" s="36"/>
      <c r="V6" s="36"/>
      <c r="W6" s="202">
        <v>4.0469999999999997</v>
      </c>
      <c r="X6" s="202">
        <v>3.7890000000000001</v>
      </c>
      <c r="Y6" s="202">
        <v>3.722</v>
      </c>
      <c r="Z6" s="202">
        <v>3.6219999999999999</v>
      </c>
      <c r="AA6" s="202">
        <v>3.3889999999999998</v>
      </c>
      <c r="AB6" s="202">
        <v>2.6419999999999999</v>
      </c>
      <c r="AC6" s="202">
        <v>4.0469999999999997</v>
      </c>
      <c r="AD6" s="202">
        <v>3.7890000000000001</v>
      </c>
      <c r="AE6" s="202">
        <v>3.722</v>
      </c>
      <c r="AF6" s="202">
        <v>3.6219999999999999</v>
      </c>
      <c r="AG6" s="202">
        <v>3.3889999999999998</v>
      </c>
      <c r="AH6" s="202">
        <v>2.6419999999999999</v>
      </c>
      <c r="AI6" s="27"/>
      <c r="AJ6" s="27"/>
      <c r="AK6" s="27"/>
      <c r="AL6" s="27"/>
      <c r="AM6" s="27"/>
      <c r="AN6" s="27"/>
      <c r="AO6" s="37" t="s">
        <v>116</v>
      </c>
      <c r="AP6" s="37"/>
      <c r="AQ6" s="37">
        <v>3</v>
      </c>
      <c r="AR6" s="37">
        <v>3</v>
      </c>
      <c r="AS6" s="37"/>
      <c r="AT6" s="37">
        <v>0</v>
      </c>
      <c r="AU6" s="37">
        <v>8</v>
      </c>
      <c r="AV6" s="37">
        <v>0</v>
      </c>
      <c r="AW6" s="37">
        <v>0</v>
      </c>
      <c r="AX6" s="37">
        <v>0</v>
      </c>
      <c r="AY6" s="37">
        <v>0</v>
      </c>
      <c r="AZ6" s="37">
        <v>0</v>
      </c>
      <c r="BA6" s="37">
        <v>0</v>
      </c>
      <c r="BB6" s="37"/>
      <c r="BC6" s="37"/>
      <c r="BD6" s="37">
        <v>0</v>
      </c>
      <c r="BE6" s="37">
        <v>0</v>
      </c>
      <c r="BF6" s="37">
        <v>12</v>
      </c>
      <c r="BG6" s="37" t="s">
        <v>28</v>
      </c>
      <c r="BH6" s="37">
        <v>12</v>
      </c>
      <c r="BI6" s="37" t="s">
        <v>116</v>
      </c>
      <c r="BJ6" s="167"/>
      <c r="BK6" s="167"/>
      <c r="BL6" s="34"/>
      <c r="BM6" s="27"/>
      <c r="BN6" s="37"/>
      <c r="BO6" s="37" t="s">
        <v>26</v>
      </c>
      <c r="BP6" s="34" t="s">
        <v>132</v>
      </c>
    </row>
    <row r="7" spans="1:68" s="39" customFormat="1" x14ac:dyDescent="0.2">
      <c r="A7" s="27">
        <v>6</v>
      </c>
      <c r="B7" s="26">
        <v>43563</v>
      </c>
      <c r="C7" s="34" t="s">
        <v>64</v>
      </c>
      <c r="D7" s="27" t="s">
        <v>73</v>
      </c>
      <c r="E7" s="26">
        <v>43494</v>
      </c>
      <c r="F7" s="34" t="s">
        <v>114</v>
      </c>
      <c r="G7" s="27" t="s">
        <v>27</v>
      </c>
      <c r="H7" s="27">
        <v>57.81</v>
      </c>
      <c r="I7" s="27"/>
      <c r="J7" s="27"/>
      <c r="K7" s="35" t="s">
        <v>115</v>
      </c>
      <c r="L7" s="36">
        <v>12000</v>
      </c>
      <c r="M7" s="36"/>
      <c r="N7" s="36"/>
      <c r="O7" s="36"/>
      <c r="P7" s="36"/>
      <c r="Q7" s="36"/>
      <c r="R7" s="36"/>
      <c r="S7" s="36"/>
      <c r="T7" s="36"/>
      <c r="U7" s="36"/>
      <c r="V7" s="36"/>
      <c r="W7" s="202">
        <v>3.33</v>
      </c>
      <c r="X7" s="202">
        <v>3.25</v>
      </c>
      <c r="Y7" s="202">
        <v>0</v>
      </c>
      <c r="Z7" s="202">
        <v>0</v>
      </c>
      <c r="AA7" s="202">
        <v>0</v>
      </c>
      <c r="AB7" s="202">
        <v>0</v>
      </c>
      <c r="AC7" s="202">
        <v>3.33</v>
      </c>
      <c r="AD7" s="202">
        <v>3.25</v>
      </c>
      <c r="AE7" s="202">
        <v>0</v>
      </c>
      <c r="AF7" s="202">
        <v>0</v>
      </c>
      <c r="AG7" s="202">
        <v>0</v>
      </c>
      <c r="AH7" s="202">
        <v>0</v>
      </c>
      <c r="AI7" s="27"/>
      <c r="AJ7" s="27"/>
      <c r="AK7" s="27"/>
      <c r="AL7" s="27"/>
      <c r="AM7" s="27"/>
      <c r="AN7" s="27"/>
      <c r="AO7" s="37" t="s">
        <v>116</v>
      </c>
      <c r="AP7" s="37"/>
      <c r="AQ7" s="37">
        <v>3</v>
      </c>
      <c r="AR7" s="37">
        <v>3</v>
      </c>
      <c r="AS7" s="37"/>
      <c r="AT7" s="37">
        <v>0</v>
      </c>
      <c r="AU7" s="37">
        <v>8</v>
      </c>
      <c r="AV7" s="37">
        <v>0</v>
      </c>
      <c r="AW7" s="37">
        <v>0</v>
      </c>
      <c r="AX7" s="37">
        <v>0</v>
      </c>
      <c r="AY7" s="37">
        <v>0</v>
      </c>
      <c r="AZ7" s="37">
        <v>0</v>
      </c>
      <c r="BA7" s="37">
        <v>0</v>
      </c>
      <c r="BB7" s="37"/>
      <c r="BC7" s="37"/>
      <c r="BD7" s="37">
        <v>0</v>
      </c>
      <c r="BE7" s="37">
        <v>0</v>
      </c>
      <c r="BF7" s="37">
        <v>12</v>
      </c>
      <c r="BG7" s="37" t="s">
        <v>28</v>
      </c>
      <c r="BH7" s="37">
        <v>12</v>
      </c>
      <c r="BI7" s="37" t="s">
        <v>116</v>
      </c>
      <c r="BJ7" s="167"/>
      <c r="BK7" s="167"/>
      <c r="BL7" s="34"/>
      <c r="BM7" s="27"/>
      <c r="BN7" s="37"/>
      <c r="BO7" s="37" t="s">
        <v>26</v>
      </c>
      <c r="BP7" s="34" t="s">
        <v>131</v>
      </c>
    </row>
  </sheetData>
  <sheetProtection algorithmName="SHA-512" hashValue="c+d+MDZutB6xY30tTI6pVrPWYJVrY85eJQV/Ik0RneAJx+3cNArd2j/8d3FzoZLsT9mfoMhZhu80+3jlatd/JQ==" saltValue="RbgY4tcSj7qVKyT8IbcpUA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323B-6BEC-BE49-9670-896A6E76F8A5}">
  <sheetPr codeName="Sheet11"/>
  <dimension ref="A1:BE7"/>
  <sheetViews>
    <sheetView zoomScale="120" zoomScaleNormal="120" zoomScalePageLayoutView="120" workbookViewId="0">
      <selection activeCell="B2" sqref="B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43385</v>
      </c>
      <c r="C2" s="34" t="s">
        <v>64</v>
      </c>
      <c r="D2" s="27" t="s">
        <v>65</v>
      </c>
      <c r="E2" s="26">
        <v>43312</v>
      </c>
      <c r="F2" s="34" t="s">
        <v>22</v>
      </c>
      <c r="G2" s="27" t="s">
        <v>23</v>
      </c>
      <c r="H2" s="27">
        <v>129</v>
      </c>
      <c r="I2" s="35" t="s">
        <v>115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 t="s">
        <v>128</v>
      </c>
    </row>
    <row r="3" spans="1:57" s="39" customFormat="1" x14ac:dyDescent="0.2">
      <c r="A3" s="27">
        <v>2</v>
      </c>
      <c r="B3" s="26">
        <v>43385</v>
      </c>
      <c r="C3" s="34" t="s">
        <v>64</v>
      </c>
      <c r="D3" s="27" t="s">
        <v>65</v>
      </c>
      <c r="E3" s="26">
        <v>43364</v>
      </c>
      <c r="F3" s="34" t="s">
        <v>114</v>
      </c>
      <c r="G3" s="27" t="s">
        <v>27</v>
      </c>
      <c r="H3" s="27">
        <v>105.94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2.8</v>
      </c>
      <c r="P3" s="27">
        <v>2.42</v>
      </c>
      <c r="Q3" s="27">
        <v>0</v>
      </c>
      <c r="R3" s="27">
        <v>0</v>
      </c>
      <c r="S3" s="27">
        <v>0</v>
      </c>
      <c r="T3" s="27">
        <v>2.15</v>
      </c>
      <c r="U3" s="27">
        <v>2.8</v>
      </c>
      <c r="V3" s="27">
        <v>2.42</v>
      </c>
      <c r="W3" s="27">
        <v>0</v>
      </c>
      <c r="X3" s="27">
        <v>0</v>
      </c>
      <c r="Y3" s="27">
        <v>0</v>
      </c>
      <c r="Z3" s="27">
        <v>2.15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 t="s">
        <v>130</v>
      </c>
    </row>
    <row r="4" spans="1:57" s="39" customFormat="1" x14ac:dyDescent="0.2">
      <c r="A4" s="27">
        <v>3</v>
      </c>
      <c r="B4" s="26">
        <v>43385</v>
      </c>
      <c r="C4" s="34" t="s">
        <v>64</v>
      </c>
      <c r="D4" s="27" t="s">
        <v>20</v>
      </c>
      <c r="E4" s="26">
        <v>43312</v>
      </c>
      <c r="F4" s="34" t="s">
        <v>22</v>
      </c>
      <c r="G4" s="27" t="s">
        <v>23</v>
      </c>
      <c r="H4" s="27">
        <v>72</v>
      </c>
      <c r="I4" s="35" t="s">
        <v>115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 t="s">
        <v>129</v>
      </c>
    </row>
    <row r="5" spans="1:57" s="39" customFormat="1" x14ac:dyDescent="0.2">
      <c r="A5" s="27">
        <v>4</v>
      </c>
      <c r="B5" s="26">
        <v>43385</v>
      </c>
      <c r="C5" s="34" t="s">
        <v>64</v>
      </c>
      <c r="D5" s="27" t="s">
        <v>20</v>
      </c>
      <c r="E5" s="26">
        <v>43364</v>
      </c>
      <c r="F5" s="34" t="s">
        <v>114</v>
      </c>
      <c r="G5" s="27" t="s">
        <v>27</v>
      </c>
      <c r="H5" s="27">
        <v>64.91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3.84</v>
      </c>
      <c r="P5" s="27">
        <v>3.54</v>
      </c>
      <c r="Q5" s="27">
        <v>3.52</v>
      </c>
      <c r="R5" s="27">
        <v>3.37</v>
      </c>
      <c r="S5" s="27">
        <v>3.31</v>
      </c>
      <c r="T5" s="27">
        <v>2.65</v>
      </c>
      <c r="U5" s="27">
        <v>3.84</v>
      </c>
      <c r="V5" s="27">
        <v>3.54</v>
      </c>
      <c r="W5" s="27">
        <v>3.52</v>
      </c>
      <c r="X5" s="27">
        <v>3.37</v>
      </c>
      <c r="Y5" s="27">
        <v>3.31</v>
      </c>
      <c r="Z5" s="27">
        <v>2.65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 t="s">
        <v>133</v>
      </c>
    </row>
    <row r="6" spans="1:57" s="39" customFormat="1" x14ac:dyDescent="0.2">
      <c r="A6" s="27">
        <v>5</v>
      </c>
      <c r="B6" s="26">
        <v>43385</v>
      </c>
      <c r="C6" s="34" t="s">
        <v>64</v>
      </c>
      <c r="D6" s="27" t="s">
        <v>21</v>
      </c>
      <c r="E6" s="26">
        <v>43364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 t="s">
        <v>132</v>
      </c>
    </row>
    <row r="7" spans="1:57" s="39" customFormat="1" x14ac:dyDescent="0.2">
      <c r="A7" s="27">
        <v>6</v>
      </c>
      <c r="B7" s="26">
        <v>43385</v>
      </c>
      <c r="C7" s="34" t="s">
        <v>64</v>
      </c>
      <c r="D7" s="27" t="s">
        <v>73</v>
      </c>
      <c r="E7" s="26">
        <v>43364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3.33</v>
      </c>
      <c r="P7" s="27">
        <v>0</v>
      </c>
      <c r="Q7" s="27">
        <v>0</v>
      </c>
      <c r="R7" s="27">
        <v>0</v>
      </c>
      <c r="S7" s="27">
        <v>0</v>
      </c>
      <c r="T7" s="27">
        <v>3.25</v>
      </c>
      <c r="U7" s="27">
        <v>3.33</v>
      </c>
      <c r="V7" s="27">
        <v>0</v>
      </c>
      <c r="W7" s="27">
        <v>0</v>
      </c>
      <c r="X7" s="27">
        <v>0</v>
      </c>
      <c r="Y7" s="27">
        <v>0</v>
      </c>
      <c r="Z7" s="27">
        <v>3.25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 t="s">
        <v>131</v>
      </c>
    </row>
  </sheetData>
  <sheetProtection algorithmName="SHA-512" hashValue="rCQzULqlxtK06SByZFhQYdTlgj3CHCW1QEOY04/x27wnDmSpOVJTsBgaIqAVXa9Ch+kCxsPAxWlNz3cZ0otIiA==" saltValue="bNwYhBfTYFyMFE2QZe79RQ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2561E-4E49-1740-A004-84534579CE72}">
  <sheetPr codeName="Sheet12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99">
        <v>43202</v>
      </c>
      <c r="C2" s="34" t="s">
        <v>64</v>
      </c>
      <c r="D2" s="27" t="s">
        <v>65</v>
      </c>
      <c r="E2" s="26">
        <v>43186</v>
      </c>
      <c r="F2" s="34" t="s">
        <v>22</v>
      </c>
      <c r="G2" s="27" t="s">
        <v>23</v>
      </c>
      <c r="H2" s="27">
        <v>129</v>
      </c>
      <c r="I2" s="35" t="s">
        <v>115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/>
    </row>
    <row r="3" spans="1:57" s="39" customFormat="1" x14ac:dyDescent="0.2">
      <c r="A3" s="27">
        <v>2</v>
      </c>
      <c r="B3" s="99">
        <v>43202</v>
      </c>
      <c r="C3" s="34" t="s">
        <v>64</v>
      </c>
      <c r="D3" s="27" t="s">
        <v>65</v>
      </c>
      <c r="E3" s="26">
        <v>43182</v>
      </c>
      <c r="F3" s="34" t="s">
        <v>114</v>
      </c>
      <c r="G3" s="27" t="s">
        <v>27</v>
      </c>
      <c r="H3" s="27">
        <v>105.94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2.7959999999999998</v>
      </c>
      <c r="P3" s="27">
        <v>2.42</v>
      </c>
      <c r="Q3" s="27">
        <v>0</v>
      </c>
      <c r="R3" s="27">
        <v>0</v>
      </c>
      <c r="S3" s="27">
        <v>0</v>
      </c>
      <c r="T3" s="27">
        <v>2.1579999999999999</v>
      </c>
      <c r="U3" s="27">
        <v>2.7959999999999998</v>
      </c>
      <c r="V3" s="27">
        <v>2.42</v>
      </c>
      <c r="W3" s="27">
        <v>0</v>
      </c>
      <c r="X3" s="27">
        <v>0</v>
      </c>
      <c r="Y3" s="27">
        <v>0</v>
      </c>
      <c r="Z3" s="27">
        <v>2.1579999999999999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99">
        <v>43202</v>
      </c>
      <c r="C4" s="34" t="s">
        <v>64</v>
      </c>
      <c r="D4" s="27" t="s">
        <v>20</v>
      </c>
      <c r="E4" s="26">
        <v>43186</v>
      </c>
      <c r="F4" s="34" t="s">
        <v>22</v>
      </c>
      <c r="G4" s="27" t="s">
        <v>23</v>
      </c>
      <c r="H4" s="27">
        <v>72</v>
      </c>
      <c r="I4" s="35" t="s">
        <v>115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/>
    </row>
    <row r="5" spans="1:57" s="39" customFormat="1" x14ac:dyDescent="0.2">
      <c r="A5" s="27">
        <v>4</v>
      </c>
      <c r="B5" s="99">
        <v>43202</v>
      </c>
      <c r="C5" s="34" t="s">
        <v>64</v>
      </c>
      <c r="D5" s="27" t="s">
        <v>20</v>
      </c>
      <c r="E5" s="26">
        <v>43182</v>
      </c>
      <c r="F5" s="34" t="s">
        <v>114</v>
      </c>
      <c r="G5" s="27" t="s">
        <v>27</v>
      </c>
      <c r="H5" s="27">
        <v>64.91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3.8359999999999999</v>
      </c>
      <c r="P5" s="27">
        <v>3.5369999999999999</v>
      </c>
      <c r="Q5" s="27">
        <v>3.5150000000000001</v>
      </c>
      <c r="R5" s="27">
        <v>3.3719999999999999</v>
      </c>
      <c r="S5" s="27">
        <v>3.3050000000000002</v>
      </c>
      <c r="T5" s="27">
        <v>2.6539999999999999</v>
      </c>
      <c r="U5" s="27">
        <v>3.8359999999999999</v>
      </c>
      <c r="V5" s="27">
        <v>3.5369999999999999</v>
      </c>
      <c r="W5" s="27">
        <v>3.5150000000000001</v>
      </c>
      <c r="X5" s="27">
        <v>3.3719999999999999</v>
      </c>
      <c r="Y5" s="27">
        <v>3.3050000000000002</v>
      </c>
      <c r="Z5" s="27">
        <v>2.6539999999999999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99">
        <v>43202</v>
      </c>
      <c r="C6" s="34" t="s">
        <v>64</v>
      </c>
      <c r="D6" s="27" t="s">
        <v>21</v>
      </c>
      <c r="E6" s="26">
        <v>43182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99">
        <v>43202</v>
      </c>
      <c r="C7" s="34" t="s">
        <v>64</v>
      </c>
      <c r="D7" s="27" t="s">
        <v>73</v>
      </c>
      <c r="E7" s="26">
        <v>43182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3.3239999999999998</v>
      </c>
      <c r="P7" s="27">
        <v>0</v>
      </c>
      <c r="Q7" s="27">
        <v>0</v>
      </c>
      <c r="R7" s="27">
        <v>0</v>
      </c>
      <c r="S7" s="27">
        <v>0</v>
      </c>
      <c r="T7" s="27">
        <v>3.2440000000000002</v>
      </c>
      <c r="U7" s="27">
        <v>3.3239999999999998</v>
      </c>
      <c r="V7" s="27">
        <v>0</v>
      </c>
      <c r="W7" s="27">
        <v>0</v>
      </c>
      <c r="X7" s="27">
        <v>0</v>
      </c>
      <c r="Y7" s="27">
        <v>0</v>
      </c>
      <c r="Z7" s="27">
        <v>3.2440000000000002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GvgGB5XsIo3Q9CaFXfrNhLSfzIf58/OSVgzXon1jaKf/tWArLrwhAu2X+Ip9aIuwtap2jm6m1iL91alMC+C0sw==" saltValue="a/dG3qJuzT+6AeHCn9DPrQ==" spinCount="100000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7"/>
  <sheetViews>
    <sheetView zoomScale="120" zoomScaleNormal="120" zoomScalePageLayoutView="120" workbookViewId="0">
      <selection activeCell="U7" sqref="U7:Z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43012</v>
      </c>
      <c r="C2" s="34" t="s">
        <v>118</v>
      </c>
      <c r="D2" s="27" t="s">
        <v>119</v>
      </c>
      <c r="E2" s="26">
        <v>42919</v>
      </c>
      <c r="F2" s="34" t="s">
        <v>120</v>
      </c>
      <c r="G2" s="27" t="s">
        <v>121</v>
      </c>
      <c r="H2" s="27">
        <v>129</v>
      </c>
      <c r="I2" s="35" t="s">
        <v>122</v>
      </c>
      <c r="J2" s="64">
        <v>0</v>
      </c>
      <c r="K2" s="64">
        <v>0</v>
      </c>
      <c r="L2" s="64">
        <v>0</v>
      </c>
      <c r="M2" s="64">
        <v>0</v>
      </c>
      <c r="N2" s="64">
        <v>0</v>
      </c>
      <c r="O2" s="27">
        <v>2.7</v>
      </c>
      <c r="P2" s="27">
        <v>0</v>
      </c>
      <c r="Q2" s="27">
        <v>0</v>
      </c>
      <c r="R2" s="27">
        <v>0</v>
      </c>
      <c r="S2" s="27">
        <v>0</v>
      </c>
      <c r="T2" s="27">
        <v>0</v>
      </c>
      <c r="U2" s="27">
        <v>2.7</v>
      </c>
      <c r="V2" s="27">
        <v>0</v>
      </c>
      <c r="W2" s="27">
        <v>0</v>
      </c>
      <c r="X2" s="27">
        <v>0</v>
      </c>
      <c r="Y2" s="27">
        <v>0</v>
      </c>
      <c r="Z2" s="27">
        <v>0</v>
      </c>
      <c r="AA2" s="27"/>
      <c r="AB2" s="27"/>
      <c r="AC2" s="27"/>
      <c r="AD2" s="27"/>
      <c r="AE2" s="27"/>
      <c r="AF2" s="27"/>
      <c r="AG2" s="37" t="s">
        <v>123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123</v>
      </c>
      <c r="AY2" s="37">
        <v>24</v>
      </c>
      <c r="AZ2" s="37" t="s">
        <v>123</v>
      </c>
      <c r="BA2" s="34"/>
      <c r="BB2" s="27"/>
      <c r="BC2" s="37"/>
      <c r="BD2" s="37" t="s">
        <v>124</v>
      </c>
      <c r="BE2" s="34"/>
    </row>
    <row r="3" spans="1:57" s="39" customFormat="1" x14ac:dyDescent="0.2">
      <c r="A3" s="27">
        <v>2</v>
      </c>
      <c r="B3" s="26">
        <v>43012</v>
      </c>
      <c r="C3" s="34" t="s">
        <v>118</v>
      </c>
      <c r="D3" s="27" t="s">
        <v>119</v>
      </c>
      <c r="E3" s="26">
        <v>42917</v>
      </c>
      <c r="F3" s="34" t="s">
        <v>125</v>
      </c>
      <c r="G3" s="27" t="s">
        <v>126</v>
      </c>
      <c r="H3" s="27">
        <v>105.94</v>
      </c>
      <c r="I3" s="35" t="s">
        <v>122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2.7959999999999998</v>
      </c>
      <c r="P3" s="27">
        <v>2.42</v>
      </c>
      <c r="Q3" s="27">
        <v>0</v>
      </c>
      <c r="R3" s="27">
        <v>0</v>
      </c>
      <c r="S3" s="27">
        <v>0</v>
      </c>
      <c r="T3" s="27">
        <v>2.1579999999999999</v>
      </c>
      <c r="U3" s="27">
        <v>2.7959999999999998</v>
      </c>
      <c r="V3" s="27">
        <v>2.42</v>
      </c>
      <c r="W3" s="27">
        <v>0</v>
      </c>
      <c r="X3" s="27">
        <v>0</v>
      </c>
      <c r="Y3" s="27">
        <v>0</v>
      </c>
      <c r="Z3" s="27">
        <v>2.1579999999999999</v>
      </c>
      <c r="AA3" s="27"/>
      <c r="AB3" s="27"/>
      <c r="AC3" s="27"/>
      <c r="AD3" s="27"/>
      <c r="AE3" s="27"/>
      <c r="AF3" s="27"/>
      <c r="AG3" s="37" t="s">
        <v>123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123</v>
      </c>
      <c r="BA3" s="34"/>
      <c r="BB3" s="27"/>
      <c r="BC3" s="37"/>
      <c r="BD3" s="37" t="s">
        <v>124</v>
      </c>
      <c r="BE3" s="34"/>
    </row>
    <row r="4" spans="1:57" s="39" customFormat="1" x14ac:dyDescent="0.2">
      <c r="A4" s="27">
        <v>3</v>
      </c>
      <c r="B4" s="26">
        <v>43012</v>
      </c>
      <c r="C4" s="34" t="s">
        <v>118</v>
      </c>
      <c r="D4" s="27" t="s">
        <v>127</v>
      </c>
      <c r="E4" s="26">
        <v>42919</v>
      </c>
      <c r="F4" s="34" t="s">
        <v>120</v>
      </c>
      <c r="G4" s="27" t="s">
        <v>121</v>
      </c>
      <c r="H4" s="27">
        <v>72</v>
      </c>
      <c r="I4" s="35" t="s">
        <v>122</v>
      </c>
      <c r="J4" s="64">
        <v>0</v>
      </c>
      <c r="K4" s="64">
        <v>0</v>
      </c>
      <c r="L4" s="64">
        <v>0</v>
      </c>
      <c r="M4" s="64">
        <v>0</v>
      </c>
      <c r="N4" s="64">
        <v>0</v>
      </c>
      <c r="O4" s="27">
        <v>3.7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3.7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/>
      <c r="AB4" s="27"/>
      <c r="AC4" s="27"/>
      <c r="AD4" s="27"/>
      <c r="AE4" s="27"/>
      <c r="AF4" s="27"/>
      <c r="AG4" s="37" t="s">
        <v>123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123</v>
      </c>
      <c r="AY4" s="37">
        <v>24</v>
      </c>
      <c r="AZ4" s="37" t="s">
        <v>123</v>
      </c>
      <c r="BA4" s="34"/>
      <c r="BB4" s="27"/>
      <c r="BC4" s="37"/>
      <c r="BD4" s="37" t="s">
        <v>124</v>
      </c>
      <c r="BE4" s="34"/>
    </row>
    <row r="5" spans="1:57" s="39" customFormat="1" x14ac:dyDescent="0.2">
      <c r="A5" s="27">
        <v>4</v>
      </c>
      <c r="B5" s="26">
        <v>43012</v>
      </c>
      <c r="C5" s="34" t="s">
        <v>118</v>
      </c>
      <c r="D5" s="27" t="s">
        <v>127</v>
      </c>
      <c r="E5" s="26">
        <v>42917</v>
      </c>
      <c r="F5" s="34" t="s">
        <v>125</v>
      </c>
      <c r="G5" s="27" t="s">
        <v>126</v>
      </c>
      <c r="H5" s="27">
        <v>64.91</v>
      </c>
      <c r="I5" s="35" t="s">
        <v>122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3.8359999999999999</v>
      </c>
      <c r="P5" s="27">
        <v>3.5369999999999999</v>
      </c>
      <c r="Q5" s="27">
        <v>3.5150000000000001</v>
      </c>
      <c r="R5" s="27">
        <v>3.3719999999999999</v>
      </c>
      <c r="S5" s="27">
        <v>3.3050000000000002</v>
      </c>
      <c r="T5" s="27">
        <v>2.6539999999999999</v>
      </c>
      <c r="U5" s="27">
        <v>3.8359999999999999</v>
      </c>
      <c r="V5" s="27">
        <v>3.5369999999999999</v>
      </c>
      <c r="W5" s="27">
        <v>3.5150000000000001</v>
      </c>
      <c r="X5" s="27">
        <v>3.3719999999999999</v>
      </c>
      <c r="Y5" s="27">
        <v>3.3050000000000002</v>
      </c>
      <c r="Z5" s="27">
        <v>2.6539999999999999</v>
      </c>
      <c r="AA5" s="27"/>
      <c r="AB5" s="27"/>
      <c r="AC5" s="27"/>
      <c r="AD5" s="27"/>
      <c r="AE5" s="27"/>
      <c r="AF5" s="27"/>
      <c r="AG5" s="37" t="s">
        <v>123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123</v>
      </c>
      <c r="BA5" s="34"/>
      <c r="BB5" s="27"/>
      <c r="BC5" s="37"/>
      <c r="BD5" s="37" t="s">
        <v>124</v>
      </c>
      <c r="BE5" s="34"/>
    </row>
    <row r="6" spans="1:57" s="39" customFormat="1" x14ac:dyDescent="0.2">
      <c r="A6" s="27">
        <v>5</v>
      </c>
      <c r="B6" s="26">
        <v>43012</v>
      </c>
      <c r="C6" s="34" t="s">
        <v>64</v>
      </c>
      <c r="D6" s="27" t="s">
        <v>21</v>
      </c>
      <c r="E6" s="26">
        <v>42917</v>
      </c>
      <c r="F6" s="34" t="s">
        <v>114</v>
      </c>
      <c r="G6" s="27" t="s">
        <v>27</v>
      </c>
      <c r="H6" s="27">
        <v>63.3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4.0469999999999997</v>
      </c>
      <c r="P6" s="27">
        <v>3.7890000000000001</v>
      </c>
      <c r="Q6" s="27">
        <v>3.722</v>
      </c>
      <c r="R6" s="27">
        <v>3.6219999999999999</v>
      </c>
      <c r="S6" s="27">
        <v>3.3889999999999998</v>
      </c>
      <c r="T6" s="27">
        <v>2.6419999999999999</v>
      </c>
      <c r="U6" s="27">
        <v>4.0469999999999997</v>
      </c>
      <c r="V6" s="27">
        <v>3.7890000000000001</v>
      </c>
      <c r="W6" s="27">
        <v>3.722</v>
      </c>
      <c r="X6" s="27">
        <v>3.6219999999999999</v>
      </c>
      <c r="Y6" s="27">
        <v>3.3889999999999998</v>
      </c>
      <c r="Z6" s="27">
        <v>2.6419999999999999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43012</v>
      </c>
      <c r="C7" s="34" t="s">
        <v>64</v>
      </c>
      <c r="D7" s="27" t="s">
        <v>73</v>
      </c>
      <c r="E7" s="26">
        <v>42917</v>
      </c>
      <c r="F7" s="34" t="s">
        <v>114</v>
      </c>
      <c r="G7" s="27" t="s">
        <v>27</v>
      </c>
      <c r="H7" s="27">
        <v>57.81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3.3239999999999998</v>
      </c>
      <c r="P7" s="27">
        <v>0</v>
      </c>
      <c r="Q7" s="27">
        <v>0</v>
      </c>
      <c r="R7" s="27">
        <v>0</v>
      </c>
      <c r="S7" s="27">
        <v>0</v>
      </c>
      <c r="T7" s="27">
        <v>3.2440000000000002</v>
      </c>
      <c r="U7" s="27">
        <v>3.3239999999999998</v>
      </c>
      <c r="V7" s="27">
        <v>0</v>
      </c>
      <c r="W7" s="27">
        <v>0</v>
      </c>
      <c r="X7" s="27">
        <v>0</v>
      </c>
      <c r="Y7" s="27">
        <v>0</v>
      </c>
      <c r="Z7" s="27">
        <v>3.2440000000000002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GQ2T6fWTAQqpTBQRuzvyFgJvx4NT1p2100HFoQpHrQ0G5SURu6V98zzCIuieBVcAMATVv9nsQowptjy13NlOgg==" saltValue="XKgbSCgQbTRDC5muZDgC+Q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7"/>
  <sheetViews>
    <sheetView zoomScale="120" zoomScaleNormal="120" zoomScalePageLayoutView="120" workbookViewId="0">
      <selection activeCell="A2" sqref="A2:B7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42843</v>
      </c>
      <c r="C2" s="34" t="s">
        <v>64</v>
      </c>
      <c r="D2" s="27" t="s">
        <v>65</v>
      </c>
      <c r="E2" s="26">
        <v>42614</v>
      </c>
      <c r="F2" s="34" t="s">
        <v>22</v>
      </c>
      <c r="G2" s="27" t="s">
        <v>23</v>
      </c>
      <c r="H2" s="27">
        <v>139.524</v>
      </c>
      <c r="I2" s="35" t="s">
        <v>115</v>
      </c>
      <c r="J2" s="36">
        <v>102000</v>
      </c>
      <c r="K2" s="36">
        <v>600000</v>
      </c>
      <c r="L2" s="36">
        <v>600000</v>
      </c>
      <c r="M2" s="36">
        <v>600000</v>
      </c>
      <c r="N2" s="36">
        <v>600000</v>
      </c>
      <c r="O2" s="27">
        <v>2.6240000000000001</v>
      </c>
      <c r="P2" s="27">
        <v>2.423</v>
      </c>
      <c r="Q2" s="27">
        <v>0</v>
      </c>
      <c r="R2" s="27">
        <v>0</v>
      </c>
      <c r="S2" s="27">
        <v>0</v>
      </c>
      <c r="T2" s="27">
        <v>2.0979999999999999</v>
      </c>
      <c r="U2" s="27">
        <v>2.6240000000000001</v>
      </c>
      <c r="V2" s="27">
        <v>2.423</v>
      </c>
      <c r="W2" s="27">
        <v>0</v>
      </c>
      <c r="X2" s="27">
        <v>0</v>
      </c>
      <c r="Y2" s="27">
        <v>0</v>
      </c>
      <c r="Z2" s="27">
        <v>2.0979999999999999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/>
      <c r="BB2" s="27"/>
      <c r="BC2" s="37"/>
      <c r="BD2" s="37" t="s">
        <v>26</v>
      </c>
      <c r="BE2" s="34"/>
    </row>
    <row r="3" spans="1:57" s="39" customFormat="1" x14ac:dyDescent="0.2">
      <c r="A3" s="27">
        <v>2</v>
      </c>
      <c r="B3" s="26">
        <v>42843</v>
      </c>
      <c r="C3" s="34" t="s">
        <v>64</v>
      </c>
      <c r="D3" s="27" t="s">
        <v>65</v>
      </c>
      <c r="E3" s="26">
        <v>42660</v>
      </c>
      <c r="F3" s="34" t="s">
        <v>114</v>
      </c>
      <c r="G3" s="27" t="s">
        <v>27</v>
      </c>
      <c r="H3" s="27">
        <v>104.35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2.706</v>
      </c>
      <c r="P3" s="27">
        <v>2.3559999999999999</v>
      </c>
      <c r="Q3" s="27">
        <v>0</v>
      </c>
      <c r="R3" s="27">
        <v>0</v>
      </c>
      <c r="S3" s="27">
        <v>0</v>
      </c>
      <c r="T3" s="27">
        <v>2.0939999999999999</v>
      </c>
      <c r="U3" s="27">
        <v>2.706</v>
      </c>
      <c r="V3" s="27">
        <v>2.3559999999999999</v>
      </c>
      <c r="W3" s="27">
        <v>0</v>
      </c>
      <c r="X3" s="27">
        <v>0</v>
      </c>
      <c r="Y3" s="27">
        <v>0</v>
      </c>
      <c r="Z3" s="27">
        <v>2.0939999999999999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26">
        <v>42843</v>
      </c>
      <c r="C4" s="34" t="s">
        <v>64</v>
      </c>
      <c r="D4" s="27" t="s">
        <v>20</v>
      </c>
      <c r="E4" s="26">
        <v>42614</v>
      </c>
      <c r="F4" s="34" t="s">
        <v>22</v>
      </c>
      <c r="G4" s="27" t="s">
        <v>23</v>
      </c>
      <c r="H4" s="27">
        <v>70.41</v>
      </c>
      <c r="I4" s="35" t="s">
        <v>115</v>
      </c>
      <c r="J4" s="36">
        <v>12000</v>
      </c>
      <c r="K4" s="36">
        <v>30000</v>
      </c>
      <c r="L4" s="36">
        <v>60000</v>
      </c>
      <c r="M4" s="36">
        <v>120000</v>
      </c>
      <c r="N4" s="36">
        <v>120000</v>
      </c>
      <c r="O4" s="27">
        <v>3.544</v>
      </c>
      <c r="P4" s="27">
        <v>3.4359999999999999</v>
      </c>
      <c r="Q4" s="27">
        <v>3.37</v>
      </c>
      <c r="R4" s="27">
        <v>3.2170000000000001</v>
      </c>
      <c r="S4" s="27">
        <v>0</v>
      </c>
      <c r="T4" s="27">
        <v>2.9660000000000002</v>
      </c>
      <c r="U4" s="27">
        <v>3.544</v>
      </c>
      <c r="V4" s="27">
        <v>3.4359999999999999</v>
      </c>
      <c r="W4" s="27">
        <v>3.37</v>
      </c>
      <c r="X4" s="27">
        <v>3.2170000000000001</v>
      </c>
      <c r="Y4" s="27">
        <v>0</v>
      </c>
      <c r="Z4" s="27">
        <v>2.9660000000000002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/>
      <c r="BB4" s="27"/>
      <c r="BC4" s="37"/>
      <c r="BD4" s="37" t="s">
        <v>26</v>
      </c>
      <c r="BE4" s="34"/>
    </row>
    <row r="5" spans="1:57" s="39" customFormat="1" x14ac:dyDescent="0.2">
      <c r="A5" s="27">
        <v>4</v>
      </c>
      <c r="B5" s="26">
        <v>42843</v>
      </c>
      <c r="C5" s="34" t="s">
        <v>64</v>
      </c>
      <c r="D5" s="27" t="s">
        <v>20</v>
      </c>
      <c r="E5" s="26">
        <v>42660</v>
      </c>
      <c r="F5" s="34" t="s">
        <v>114</v>
      </c>
      <c r="G5" s="27" t="s">
        <v>27</v>
      </c>
      <c r="H5" s="27">
        <v>64.39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3.7639999999999998</v>
      </c>
      <c r="P5" s="27">
        <v>3.4670000000000001</v>
      </c>
      <c r="Q5" s="27">
        <v>3.4460000000000002</v>
      </c>
      <c r="R5" s="27">
        <v>3.3050000000000002</v>
      </c>
      <c r="S5" s="27">
        <v>3.2410000000000001</v>
      </c>
      <c r="T5" s="27">
        <v>2.5960000000000001</v>
      </c>
      <c r="U5" s="27">
        <v>3.7639999999999998</v>
      </c>
      <c r="V5" s="27">
        <v>3.4670000000000001</v>
      </c>
      <c r="W5" s="27">
        <v>3.4460000000000002</v>
      </c>
      <c r="X5" s="27">
        <v>3.3050000000000002</v>
      </c>
      <c r="Y5" s="27">
        <v>3.2410000000000001</v>
      </c>
      <c r="Z5" s="27">
        <v>2.5960000000000001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26">
        <v>42843</v>
      </c>
      <c r="C6" s="34" t="s">
        <v>64</v>
      </c>
      <c r="D6" s="27" t="s">
        <v>21</v>
      </c>
      <c r="E6" s="26">
        <v>42660</v>
      </c>
      <c r="F6" s="34" t="s">
        <v>114</v>
      </c>
      <c r="G6" s="27" t="s">
        <v>27</v>
      </c>
      <c r="H6" s="27">
        <v>62.78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3.972</v>
      </c>
      <c r="P6" s="27">
        <v>3.7160000000000002</v>
      </c>
      <c r="Q6" s="27">
        <v>3.65</v>
      </c>
      <c r="R6" s="27">
        <v>3.552</v>
      </c>
      <c r="S6" s="27">
        <v>3.323</v>
      </c>
      <c r="T6" s="27">
        <v>2.5819999999999999</v>
      </c>
      <c r="U6" s="27">
        <v>3.972</v>
      </c>
      <c r="V6" s="27">
        <v>3.7160000000000002</v>
      </c>
      <c r="W6" s="27">
        <v>3.65</v>
      </c>
      <c r="X6" s="27">
        <v>3.552</v>
      </c>
      <c r="Y6" s="27">
        <v>3.323</v>
      </c>
      <c r="Z6" s="27">
        <v>2.5819999999999999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42843</v>
      </c>
      <c r="C7" s="34" t="s">
        <v>64</v>
      </c>
      <c r="D7" s="27" t="s">
        <v>73</v>
      </c>
      <c r="E7" s="26">
        <v>42660</v>
      </c>
      <c r="F7" s="34" t="s">
        <v>114</v>
      </c>
      <c r="G7" s="27" t="s">
        <v>27</v>
      </c>
      <c r="H7" s="27">
        <v>57.72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3.266</v>
      </c>
      <c r="P7" s="27">
        <v>0</v>
      </c>
      <c r="Q7" s="27">
        <v>0</v>
      </c>
      <c r="R7" s="27">
        <v>0</v>
      </c>
      <c r="S7" s="27">
        <v>0</v>
      </c>
      <c r="T7" s="27">
        <v>3.1859999999999999</v>
      </c>
      <c r="U7" s="27">
        <v>3.266</v>
      </c>
      <c r="V7" s="27">
        <v>0</v>
      </c>
      <c r="W7" s="27">
        <v>0</v>
      </c>
      <c r="X7" s="27">
        <v>0</v>
      </c>
      <c r="Y7" s="27">
        <v>0</v>
      </c>
      <c r="Z7" s="27">
        <v>3.1859999999999999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17EE9cybVr+NIZC3AAaZOX5X8X2L9u8rrTjwb9m1h27PjmP5TGClDLFvzULBshwWVU9JEJ1me/qoVHkm7CS4/g==" saltValue="fBzG2D4VOit9bdZtmFTXaA==" spinCount="100000" sheet="1" objects="1" scenarios="1"/>
  <phoneticPr fontId="3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7"/>
  <sheetViews>
    <sheetView zoomScale="120" zoomScaleNormal="120" zoomScalePageLayoutView="120" workbookViewId="0">
      <selection activeCell="E21" sqref="E21"/>
    </sheetView>
  </sheetViews>
  <sheetFormatPr baseColWidth="10" defaultColWidth="8.83203125" defaultRowHeight="15" x14ac:dyDescent="0.2"/>
  <cols>
    <col min="1" max="3" width="12.5" customWidth="1"/>
    <col min="4" max="4" width="23.33203125" customWidth="1"/>
    <col min="5" max="57" width="12.5" customWidth="1"/>
  </cols>
  <sheetData>
    <row r="1" spans="1:57" ht="64" x14ac:dyDescent="0.2">
      <c r="A1" s="1" t="s">
        <v>54</v>
      </c>
      <c r="B1" s="1" t="s">
        <v>39</v>
      </c>
      <c r="C1" s="2" t="s">
        <v>40</v>
      </c>
      <c r="D1" s="3" t="s">
        <v>41</v>
      </c>
      <c r="E1" s="1" t="s">
        <v>42</v>
      </c>
      <c r="F1" s="2" t="s">
        <v>62</v>
      </c>
      <c r="G1" s="4" t="s">
        <v>43</v>
      </c>
      <c r="H1" s="5" t="s">
        <v>63</v>
      </c>
      <c r="I1" s="6" t="s">
        <v>44</v>
      </c>
      <c r="J1" s="28" t="s">
        <v>45</v>
      </c>
      <c r="K1" s="28" t="s">
        <v>46</v>
      </c>
      <c r="L1" s="28" t="s">
        <v>47</v>
      </c>
      <c r="M1" s="28" t="s">
        <v>48</v>
      </c>
      <c r="N1" s="29" t="s">
        <v>49</v>
      </c>
      <c r="O1" s="7" t="s">
        <v>50</v>
      </c>
      <c r="P1" s="7" t="s">
        <v>51</v>
      </c>
      <c r="Q1" s="7" t="s">
        <v>52</v>
      </c>
      <c r="R1" s="7" t="s">
        <v>76</v>
      </c>
      <c r="S1" s="7" t="s">
        <v>53</v>
      </c>
      <c r="T1" s="8" t="s">
        <v>77</v>
      </c>
      <c r="U1" s="9" t="s">
        <v>78</v>
      </c>
      <c r="V1" s="9" t="s">
        <v>79</v>
      </c>
      <c r="W1" s="9" t="s">
        <v>80</v>
      </c>
      <c r="X1" s="9" t="s">
        <v>81</v>
      </c>
      <c r="Y1" s="9" t="s">
        <v>82</v>
      </c>
      <c r="Z1" s="10" t="s">
        <v>83</v>
      </c>
      <c r="AA1" s="11" t="s">
        <v>84</v>
      </c>
      <c r="AB1" s="11" t="s">
        <v>85</v>
      </c>
      <c r="AC1" s="11" t="s">
        <v>86</v>
      </c>
      <c r="AD1" s="11" t="s">
        <v>87</v>
      </c>
      <c r="AE1" s="11" t="s">
        <v>88</v>
      </c>
      <c r="AF1" s="12" t="s">
        <v>89</v>
      </c>
      <c r="AG1" s="13" t="s">
        <v>90</v>
      </c>
      <c r="AH1" s="13" t="s">
        <v>100</v>
      </c>
      <c r="AI1" s="13" t="s">
        <v>29</v>
      </c>
      <c r="AJ1" s="14" t="s">
        <v>30</v>
      </c>
      <c r="AK1" s="13" t="s">
        <v>31</v>
      </c>
      <c r="AL1" s="13" t="s">
        <v>35</v>
      </c>
      <c r="AM1" s="15" t="s">
        <v>101</v>
      </c>
      <c r="AN1" s="16" t="s">
        <v>102</v>
      </c>
      <c r="AO1" s="17" t="s">
        <v>103</v>
      </c>
      <c r="AP1" s="7" t="s">
        <v>104</v>
      </c>
      <c r="AQ1" s="18" t="s">
        <v>105</v>
      </c>
      <c r="AR1" s="19" t="s">
        <v>91</v>
      </c>
      <c r="AS1" s="20" t="s">
        <v>92</v>
      </c>
      <c r="AT1" s="8" t="s">
        <v>93</v>
      </c>
      <c r="AU1" s="20" t="s">
        <v>94</v>
      </c>
      <c r="AV1" s="8" t="s">
        <v>106</v>
      </c>
      <c r="AW1" s="1" t="s">
        <v>107</v>
      </c>
      <c r="AX1" s="21" t="s">
        <v>108</v>
      </c>
      <c r="AY1" s="22" t="s">
        <v>109</v>
      </c>
      <c r="AZ1" s="21" t="s">
        <v>110</v>
      </c>
      <c r="BA1" s="23" t="s">
        <v>111</v>
      </c>
      <c r="BB1" s="24" t="s">
        <v>112</v>
      </c>
      <c r="BC1" s="25" t="s">
        <v>113</v>
      </c>
      <c r="BD1" s="25" t="s">
        <v>74</v>
      </c>
      <c r="BE1" s="24" t="s">
        <v>75</v>
      </c>
    </row>
    <row r="2" spans="1:57" s="39" customFormat="1" x14ac:dyDescent="0.2">
      <c r="A2" s="27">
        <v>1</v>
      </c>
      <c r="B2" s="26">
        <v>42484</v>
      </c>
      <c r="C2" s="34" t="s">
        <v>64</v>
      </c>
      <c r="D2" s="27" t="s">
        <v>65</v>
      </c>
      <c r="E2" s="26">
        <v>42405</v>
      </c>
      <c r="F2" s="34" t="s">
        <v>22</v>
      </c>
      <c r="G2" s="27" t="s">
        <v>23</v>
      </c>
      <c r="H2" s="27">
        <v>120.44</v>
      </c>
      <c r="I2" s="35" t="s">
        <v>115</v>
      </c>
      <c r="J2" s="36">
        <v>102000</v>
      </c>
      <c r="K2" s="36">
        <v>600000</v>
      </c>
      <c r="L2" s="36">
        <v>600000</v>
      </c>
      <c r="M2" s="36">
        <v>600000</v>
      </c>
      <c r="N2" s="36">
        <v>600000</v>
      </c>
      <c r="O2" s="27">
        <v>2.4369999999999998</v>
      </c>
      <c r="P2" s="27">
        <v>2.2480000000000002</v>
      </c>
      <c r="Q2" s="27">
        <v>0</v>
      </c>
      <c r="R2" s="27">
        <v>0</v>
      </c>
      <c r="S2" s="27">
        <v>0</v>
      </c>
      <c r="T2" s="27">
        <v>1.9379999999999999</v>
      </c>
      <c r="U2" s="27">
        <v>2.4369999999999998</v>
      </c>
      <c r="V2" s="27">
        <v>2.2480000000000002</v>
      </c>
      <c r="W2" s="27">
        <v>0</v>
      </c>
      <c r="X2" s="27">
        <v>0</v>
      </c>
      <c r="Y2" s="27">
        <v>0</v>
      </c>
      <c r="Z2" s="27">
        <v>1.9379999999999999</v>
      </c>
      <c r="AA2" s="27"/>
      <c r="AB2" s="27"/>
      <c r="AC2" s="27"/>
      <c r="AD2" s="27"/>
      <c r="AE2" s="27"/>
      <c r="AF2" s="27"/>
      <c r="AG2" s="37" t="s">
        <v>116</v>
      </c>
      <c r="AH2" s="37"/>
      <c r="AI2" s="37">
        <v>3</v>
      </c>
      <c r="AJ2" s="37">
        <v>3</v>
      </c>
      <c r="AK2" s="38">
        <v>0.5</v>
      </c>
      <c r="AL2" s="38">
        <v>0.5</v>
      </c>
      <c r="AM2" s="37">
        <v>0</v>
      </c>
      <c r="AN2" s="37">
        <v>6</v>
      </c>
      <c r="AO2" s="37">
        <v>0</v>
      </c>
      <c r="AP2" s="37">
        <v>0</v>
      </c>
      <c r="AQ2" s="37">
        <v>0</v>
      </c>
      <c r="AR2" s="37">
        <v>0</v>
      </c>
      <c r="AS2" s="37">
        <v>0</v>
      </c>
      <c r="AT2" s="37">
        <v>0</v>
      </c>
      <c r="AU2" s="37">
        <v>0</v>
      </c>
      <c r="AV2" s="37">
        <v>0</v>
      </c>
      <c r="AW2" s="37">
        <v>0</v>
      </c>
      <c r="AX2" s="37" t="s">
        <v>116</v>
      </c>
      <c r="AY2" s="37">
        <v>24</v>
      </c>
      <c r="AZ2" s="37" t="s">
        <v>116</v>
      </c>
      <c r="BA2" s="34" t="s">
        <v>24</v>
      </c>
      <c r="BB2" s="27" t="s">
        <v>25</v>
      </c>
      <c r="BC2" s="37">
        <v>25</v>
      </c>
      <c r="BD2" s="37" t="s">
        <v>26</v>
      </c>
      <c r="BE2" s="34"/>
    </row>
    <row r="3" spans="1:57" s="39" customFormat="1" x14ac:dyDescent="0.2">
      <c r="A3" s="27">
        <v>2</v>
      </c>
      <c r="B3" s="26">
        <v>42484</v>
      </c>
      <c r="C3" s="34" t="s">
        <v>64</v>
      </c>
      <c r="D3" s="27" t="s">
        <v>65</v>
      </c>
      <c r="E3" s="26">
        <v>42461</v>
      </c>
      <c r="F3" s="34" t="s">
        <v>114</v>
      </c>
      <c r="G3" s="27" t="s">
        <v>27</v>
      </c>
      <c r="H3" s="27">
        <v>99.38</v>
      </c>
      <c r="I3" s="35" t="s">
        <v>115</v>
      </c>
      <c r="J3" s="36">
        <v>102000</v>
      </c>
      <c r="K3" s="36">
        <v>600000</v>
      </c>
      <c r="L3" s="36">
        <v>600000</v>
      </c>
      <c r="M3" s="36">
        <v>600000</v>
      </c>
      <c r="N3" s="36">
        <v>600000</v>
      </c>
      <c r="O3" s="27">
        <v>2.577</v>
      </c>
      <c r="P3" s="27">
        <v>2.2440000000000002</v>
      </c>
      <c r="Q3" s="27">
        <v>0</v>
      </c>
      <c r="R3" s="27">
        <v>0</v>
      </c>
      <c r="S3" s="27">
        <v>0</v>
      </c>
      <c r="T3" s="27">
        <v>1.9950000000000001</v>
      </c>
      <c r="U3" s="27">
        <v>2.577</v>
      </c>
      <c r="V3" s="27">
        <v>2.2440000000000002</v>
      </c>
      <c r="W3" s="27">
        <v>0</v>
      </c>
      <c r="X3" s="27">
        <v>0</v>
      </c>
      <c r="Y3" s="27">
        <v>0</v>
      </c>
      <c r="Z3" s="27">
        <v>1.9950000000000001</v>
      </c>
      <c r="AA3" s="27"/>
      <c r="AB3" s="27"/>
      <c r="AC3" s="27"/>
      <c r="AD3" s="27"/>
      <c r="AE3" s="27"/>
      <c r="AF3" s="27"/>
      <c r="AG3" s="37" t="s">
        <v>116</v>
      </c>
      <c r="AH3" s="37"/>
      <c r="AI3" s="37">
        <v>3</v>
      </c>
      <c r="AJ3" s="37">
        <v>3</v>
      </c>
      <c r="AK3" s="38">
        <v>0.5</v>
      </c>
      <c r="AL3" s="38">
        <v>0.5</v>
      </c>
      <c r="AM3" s="37">
        <v>0</v>
      </c>
      <c r="AN3" s="37">
        <v>8</v>
      </c>
      <c r="AO3" s="37">
        <v>0</v>
      </c>
      <c r="AP3" s="37">
        <v>0</v>
      </c>
      <c r="AQ3" s="37">
        <v>0</v>
      </c>
      <c r="AR3" s="37">
        <v>0</v>
      </c>
      <c r="AS3" s="37">
        <v>0</v>
      </c>
      <c r="AT3" s="37">
        <v>0</v>
      </c>
      <c r="AU3" s="37">
        <v>0</v>
      </c>
      <c r="AV3" s="37">
        <v>0</v>
      </c>
      <c r="AW3" s="37">
        <v>12</v>
      </c>
      <c r="AX3" s="37" t="s">
        <v>28</v>
      </c>
      <c r="AY3" s="37">
        <v>12</v>
      </c>
      <c r="AZ3" s="37" t="s">
        <v>116</v>
      </c>
      <c r="BA3" s="34"/>
      <c r="BB3" s="27"/>
      <c r="BC3" s="37"/>
      <c r="BD3" s="37" t="s">
        <v>26</v>
      </c>
      <c r="BE3" s="34"/>
    </row>
    <row r="4" spans="1:57" s="39" customFormat="1" x14ac:dyDescent="0.2">
      <c r="A4" s="27">
        <v>3</v>
      </c>
      <c r="B4" s="26">
        <v>42484</v>
      </c>
      <c r="C4" s="34" t="s">
        <v>64</v>
      </c>
      <c r="D4" s="27" t="s">
        <v>20</v>
      </c>
      <c r="E4" s="26">
        <v>42405</v>
      </c>
      <c r="F4" s="34" t="s">
        <v>22</v>
      </c>
      <c r="G4" s="27" t="s">
        <v>23</v>
      </c>
      <c r="H4" s="27">
        <v>70.5</v>
      </c>
      <c r="I4" s="35" t="s">
        <v>115</v>
      </c>
      <c r="J4" s="36">
        <v>12000</v>
      </c>
      <c r="K4" s="36">
        <v>30000</v>
      </c>
      <c r="L4" s="36">
        <v>60000</v>
      </c>
      <c r="M4" s="36">
        <v>120000</v>
      </c>
      <c r="N4" s="36">
        <v>120000</v>
      </c>
      <c r="O4" s="27">
        <v>3.5830000000000002</v>
      </c>
      <c r="P4" s="27">
        <v>3.46</v>
      </c>
      <c r="Q4" s="27">
        <v>3.39</v>
      </c>
      <c r="R4" s="27">
        <v>3.23</v>
      </c>
      <c r="S4" s="27">
        <v>0</v>
      </c>
      <c r="T4" s="27">
        <v>2.964</v>
      </c>
      <c r="U4" s="27">
        <v>3.5830000000000002</v>
      </c>
      <c r="V4" s="27">
        <v>3.46</v>
      </c>
      <c r="W4" s="27">
        <v>3.39</v>
      </c>
      <c r="X4" s="27">
        <v>3.23</v>
      </c>
      <c r="Y4" s="27">
        <v>0</v>
      </c>
      <c r="Z4" s="27">
        <v>2.964</v>
      </c>
      <c r="AA4" s="27"/>
      <c r="AB4" s="27"/>
      <c r="AC4" s="27"/>
      <c r="AD4" s="27"/>
      <c r="AE4" s="27"/>
      <c r="AF4" s="27"/>
      <c r="AG4" s="37" t="s">
        <v>116</v>
      </c>
      <c r="AH4" s="37"/>
      <c r="AI4" s="37">
        <v>3</v>
      </c>
      <c r="AJ4" s="37">
        <v>3</v>
      </c>
      <c r="AK4" s="38">
        <v>0.5</v>
      </c>
      <c r="AL4" s="38">
        <v>0.5</v>
      </c>
      <c r="AM4" s="37">
        <v>0</v>
      </c>
      <c r="AN4" s="37">
        <v>6</v>
      </c>
      <c r="AO4" s="37">
        <v>0</v>
      </c>
      <c r="AP4" s="37">
        <v>0</v>
      </c>
      <c r="AQ4" s="37">
        <v>0</v>
      </c>
      <c r="AR4" s="37">
        <v>0</v>
      </c>
      <c r="AS4" s="37">
        <v>0</v>
      </c>
      <c r="AT4" s="37">
        <v>0</v>
      </c>
      <c r="AU4" s="37">
        <v>0</v>
      </c>
      <c r="AV4" s="37">
        <v>0</v>
      </c>
      <c r="AW4" s="37">
        <v>0</v>
      </c>
      <c r="AX4" s="37" t="s">
        <v>116</v>
      </c>
      <c r="AY4" s="37">
        <v>24</v>
      </c>
      <c r="AZ4" s="37" t="s">
        <v>116</v>
      </c>
      <c r="BA4" s="34" t="s">
        <v>24</v>
      </c>
      <c r="BB4" s="27" t="s">
        <v>25</v>
      </c>
      <c r="BC4" s="37">
        <v>25</v>
      </c>
      <c r="BD4" s="37" t="s">
        <v>26</v>
      </c>
      <c r="BE4" s="34"/>
    </row>
    <row r="5" spans="1:57" s="39" customFormat="1" x14ac:dyDescent="0.2">
      <c r="A5" s="27">
        <v>4</v>
      </c>
      <c r="B5" s="26">
        <v>42484</v>
      </c>
      <c r="C5" s="34" t="s">
        <v>64</v>
      </c>
      <c r="D5" s="27" t="s">
        <v>20</v>
      </c>
      <c r="E5" s="26">
        <v>42461</v>
      </c>
      <c r="F5" s="34" t="s">
        <v>114</v>
      </c>
      <c r="G5" s="27" t="s">
        <v>27</v>
      </c>
      <c r="H5" s="27">
        <v>64.39</v>
      </c>
      <c r="I5" s="35" t="s">
        <v>115</v>
      </c>
      <c r="J5" s="36">
        <v>12000</v>
      </c>
      <c r="K5" s="36">
        <v>30000</v>
      </c>
      <c r="L5" s="36">
        <v>60000</v>
      </c>
      <c r="M5" s="36">
        <v>120000</v>
      </c>
      <c r="N5" s="36">
        <v>420000</v>
      </c>
      <c r="O5" s="27">
        <v>3.7639999999999998</v>
      </c>
      <c r="P5" s="27">
        <v>3.4670000000000001</v>
      </c>
      <c r="Q5" s="27">
        <v>3.4460000000000002</v>
      </c>
      <c r="R5" s="27">
        <v>3.3050000000000002</v>
      </c>
      <c r="S5" s="27">
        <v>3.2410000000000001</v>
      </c>
      <c r="T5" s="27">
        <v>2.5960000000000001</v>
      </c>
      <c r="U5" s="27">
        <v>3.7639999999999998</v>
      </c>
      <c r="V5" s="27">
        <v>3.4670000000000001</v>
      </c>
      <c r="W5" s="27">
        <v>3.4460000000000002</v>
      </c>
      <c r="X5" s="27">
        <v>3.3050000000000002</v>
      </c>
      <c r="Y5" s="27">
        <v>3.2410000000000001</v>
      </c>
      <c r="Z5" s="27">
        <v>2.5960000000000001</v>
      </c>
      <c r="AA5" s="27"/>
      <c r="AB5" s="27"/>
      <c r="AC5" s="27"/>
      <c r="AD5" s="27"/>
      <c r="AE5" s="27"/>
      <c r="AF5" s="27"/>
      <c r="AG5" s="37" t="s">
        <v>116</v>
      </c>
      <c r="AH5" s="37"/>
      <c r="AI5" s="37">
        <v>3</v>
      </c>
      <c r="AJ5" s="37">
        <v>3</v>
      </c>
      <c r="AK5" s="38">
        <v>0.5</v>
      </c>
      <c r="AL5" s="38">
        <v>0.5</v>
      </c>
      <c r="AM5" s="37">
        <v>0</v>
      </c>
      <c r="AN5" s="37">
        <v>8</v>
      </c>
      <c r="AO5" s="37">
        <v>0</v>
      </c>
      <c r="AP5" s="37">
        <v>0</v>
      </c>
      <c r="AQ5" s="37">
        <v>0</v>
      </c>
      <c r="AR5" s="37">
        <v>0</v>
      </c>
      <c r="AS5" s="37">
        <v>0</v>
      </c>
      <c r="AT5" s="37">
        <v>0</v>
      </c>
      <c r="AU5" s="37">
        <v>0</v>
      </c>
      <c r="AV5" s="37">
        <v>0</v>
      </c>
      <c r="AW5" s="37">
        <v>12</v>
      </c>
      <c r="AX5" s="37" t="s">
        <v>28</v>
      </c>
      <c r="AY5" s="37">
        <v>12</v>
      </c>
      <c r="AZ5" s="37" t="s">
        <v>116</v>
      </c>
      <c r="BA5" s="34"/>
      <c r="BB5" s="27"/>
      <c r="BC5" s="37"/>
      <c r="BD5" s="37" t="s">
        <v>26</v>
      </c>
      <c r="BE5" s="34"/>
    </row>
    <row r="6" spans="1:57" s="39" customFormat="1" x14ac:dyDescent="0.2">
      <c r="A6" s="27">
        <v>5</v>
      </c>
      <c r="B6" s="26">
        <v>42484</v>
      </c>
      <c r="C6" s="34" t="s">
        <v>64</v>
      </c>
      <c r="D6" s="27" t="s">
        <v>21</v>
      </c>
      <c r="E6" s="26">
        <v>42461</v>
      </c>
      <c r="F6" s="34" t="s">
        <v>114</v>
      </c>
      <c r="G6" s="27" t="s">
        <v>27</v>
      </c>
      <c r="H6" s="27">
        <v>62.78</v>
      </c>
      <c r="I6" s="35" t="s">
        <v>115</v>
      </c>
      <c r="J6" s="36">
        <v>12000</v>
      </c>
      <c r="K6" s="36">
        <v>30000</v>
      </c>
      <c r="L6" s="36">
        <v>60000</v>
      </c>
      <c r="M6" s="36">
        <v>120000</v>
      </c>
      <c r="N6" s="36">
        <v>420000</v>
      </c>
      <c r="O6" s="27">
        <v>3.972</v>
      </c>
      <c r="P6" s="27">
        <v>3.7160000000000002</v>
      </c>
      <c r="Q6" s="27">
        <v>3.65</v>
      </c>
      <c r="R6" s="27">
        <v>3.552</v>
      </c>
      <c r="S6" s="27">
        <v>3.323</v>
      </c>
      <c r="T6" s="27">
        <v>2.5819999999999999</v>
      </c>
      <c r="U6" s="27">
        <v>3.972</v>
      </c>
      <c r="V6" s="27">
        <v>3.7160000000000002</v>
      </c>
      <c r="W6" s="27">
        <v>3.65</v>
      </c>
      <c r="X6" s="27">
        <v>3.552</v>
      </c>
      <c r="Y6" s="27">
        <v>3.323</v>
      </c>
      <c r="Z6" s="27">
        <v>2.5819999999999999</v>
      </c>
      <c r="AA6" s="27"/>
      <c r="AB6" s="27"/>
      <c r="AC6" s="27"/>
      <c r="AD6" s="27"/>
      <c r="AE6" s="27"/>
      <c r="AF6" s="27"/>
      <c r="AG6" s="37" t="s">
        <v>116</v>
      </c>
      <c r="AH6" s="37"/>
      <c r="AI6" s="37">
        <v>3</v>
      </c>
      <c r="AJ6" s="37">
        <v>3</v>
      </c>
      <c r="AK6" s="38">
        <v>0.5</v>
      </c>
      <c r="AL6" s="38">
        <v>0.5</v>
      </c>
      <c r="AM6" s="37">
        <v>0</v>
      </c>
      <c r="AN6" s="37">
        <v>8</v>
      </c>
      <c r="AO6" s="37">
        <v>0</v>
      </c>
      <c r="AP6" s="37">
        <v>0</v>
      </c>
      <c r="AQ6" s="37">
        <v>0</v>
      </c>
      <c r="AR6" s="37">
        <v>0</v>
      </c>
      <c r="AS6" s="37">
        <v>0</v>
      </c>
      <c r="AT6" s="37">
        <v>0</v>
      </c>
      <c r="AU6" s="37">
        <v>0</v>
      </c>
      <c r="AV6" s="37">
        <v>0</v>
      </c>
      <c r="AW6" s="37">
        <v>12</v>
      </c>
      <c r="AX6" s="37" t="s">
        <v>28</v>
      </c>
      <c r="AY6" s="37">
        <v>12</v>
      </c>
      <c r="AZ6" s="37" t="s">
        <v>116</v>
      </c>
      <c r="BA6" s="34"/>
      <c r="BB6" s="27"/>
      <c r="BC6" s="37"/>
      <c r="BD6" s="37" t="s">
        <v>26</v>
      </c>
      <c r="BE6" s="34"/>
    </row>
    <row r="7" spans="1:57" s="39" customFormat="1" x14ac:dyDescent="0.2">
      <c r="A7" s="27">
        <v>6</v>
      </c>
      <c r="B7" s="26">
        <v>42484</v>
      </c>
      <c r="C7" s="34" t="s">
        <v>64</v>
      </c>
      <c r="D7" s="27" t="s">
        <v>73</v>
      </c>
      <c r="E7" s="26">
        <v>42461</v>
      </c>
      <c r="F7" s="34" t="s">
        <v>114</v>
      </c>
      <c r="G7" s="27" t="s">
        <v>27</v>
      </c>
      <c r="H7" s="27">
        <v>57.72</v>
      </c>
      <c r="I7" s="35" t="s">
        <v>115</v>
      </c>
      <c r="J7" s="36">
        <v>12000</v>
      </c>
      <c r="K7" s="36">
        <v>12000</v>
      </c>
      <c r="L7" s="36">
        <v>12000</v>
      </c>
      <c r="M7" s="36">
        <v>12000</v>
      </c>
      <c r="N7" s="36">
        <v>12000</v>
      </c>
      <c r="O7" s="27">
        <v>3.266</v>
      </c>
      <c r="P7" s="27">
        <v>0</v>
      </c>
      <c r="Q7" s="27">
        <v>0</v>
      </c>
      <c r="R7" s="27">
        <v>0</v>
      </c>
      <c r="S7" s="27">
        <v>0</v>
      </c>
      <c r="T7" s="27">
        <v>3.1859999999999999</v>
      </c>
      <c r="U7" s="27">
        <v>3.266</v>
      </c>
      <c r="V7" s="27">
        <v>0</v>
      </c>
      <c r="W7" s="27">
        <v>0</v>
      </c>
      <c r="X7" s="27">
        <v>0</v>
      </c>
      <c r="Y7" s="27">
        <v>0</v>
      </c>
      <c r="Z7" s="27">
        <v>3.1859999999999999</v>
      </c>
      <c r="AA7" s="27"/>
      <c r="AB7" s="27"/>
      <c r="AC7" s="27"/>
      <c r="AD7" s="27"/>
      <c r="AE7" s="27"/>
      <c r="AF7" s="27"/>
      <c r="AG7" s="37" t="s">
        <v>116</v>
      </c>
      <c r="AH7" s="37"/>
      <c r="AI7" s="37">
        <v>3</v>
      </c>
      <c r="AJ7" s="37">
        <v>3</v>
      </c>
      <c r="AK7" s="38">
        <v>0.5</v>
      </c>
      <c r="AL7" s="38">
        <v>0.5</v>
      </c>
      <c r="AM7" s="37">
        <v>0</v>
      </c>
      <c r="AN7" s="37">
        <v>8</v>
      </c>
      <c r="AO7" s="37">
        <v>0</v>
      </c>
      <c r="AP7" s="37">
        <v>0</v>
      </c>
      <c r="AQ7" s="37">
        <v>0</v>
      </c>
      <c r="AR7" s="37">
        <v>0</v>
      </c>
      <c r="AS7" s="37">
        <v>0</v>
      </c>
      <c r="AT7" s="37">
        <v>0</v>
      </c>
      <c r="AU7" s="37">
        <v>0</v>
      </c>
      <c r="AV7" s="37">
        <v>0</v>
      </c>
      <c r="AW7" s="37">
        <v>12</v>
      </c>
      <c r="AX7" s="37" t="s">
        <v>28</v>
      </c>
      <c r="AY7" s="37">
        <v>12</v>
      </c>
      <c r="AZ7" s="37" t="s">
        <v>116</v>
      </c>
      <c r="BA7" s="34"/>
      <c r="BB7" s="27"/>
      <c r="BC7" s="37"/>
      <c r="BD7" s="37" t="s">
        <v>26</v>
      </c>
      <c r="BE7" s="34"/>
    </row>
  </sheetData>
  <sheetProtection algorithmName="SHA-512" hashValue="T33fvcRNx0ILncgMtlMaNNVJ18AQZlTQCPgdRkz4+EDMJX5Ksb9TKzZaTUa6B5uXD+2jPp4MzdrrTbVwBju+AQ==" saltValue="jI585cwR15zD1ve6igqV/w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Notes</vt:lpstr>
      <vt:lpstr>QLD Bills October 2022</vt:lpstr>
      <vt:lpstr>QLD Bills April 2022</vt:lpstr>
      <vt:lpstr>QLD Bills October 2021</vt:lpstr>
      <vt:lpstr>QLD Bills April 2021</vt:lpstr>
      <vt:lpstr>QLD Bills October 2020</vt:lpstr>
      <vt:lpstr>QLD Bills April 2020</vt:lpstr>
      <vt:lpstr>QLD Bills October 2019</vt:lpstr>
      <vt:lpstr>QLD Bills April 2019</vt:lpstr>
      <vt:lpstr>QLD Bills October 2018</vt:lpstr>
      <vt:lpstr>QLD Bills April 2018</vt:lpstr>
      <vt:lpstr>QLD Bills October 2017</vt:lpstr>
      <vt:lpstr>QLD Bills April 2017</vt:lpstr>
      <vt:lpstr>QLD Bills April 2016</vt:lpstr>
      <vt:lpstr>QLD Oct 2022</vt:lpstr>
      <vt:lpstr>QLD Apr 2022</vt:lpstr>
      <vt:lpstr>QLD Oct 2021</vt:lpstr>
      <vt:lpstr>QLD Apr 2021</vt:lpstr>
      <vt:lpstr>QLD Oct 2020</vt:lpstr>
      <vt:lpstr>QLD Apr 2020</vt:lpstr>
      <vt:lpstr>QLD Oct 2019</vt:lpstr>
      <vt:lpstr>QLD Apr 2019</vt:lpstr>
      <vt:lpstr>QLD Oct 2018</vt:lpstr>
      <vt:lpstr>QLD Apr 2018</vt:lpstr>
      <vt:lpstr>QLD Oct 2017</vt:lpstr>
      <vt:lpstr>QLD Apr 2017</vt:lpstr>
      <vt:lpstr>QLD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2016-04-24T04:18:27Z</dcterms:created>
  <dcterms:modified xsi:type="dcterms:W3CDTF">2022-12-05T01:23:42Z</dcterms:modified>
</cp:coreProperties>
</file>