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113"/>
  <workbookPr date1904="1"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October 2022/Workbooks Oct 2022 - Locked/WB NSW/"/>
    </mc:Choice>
  </mc:AlternateContent>
  <xr:revisionPtr revIDLastSave="0" documentId="13_ncr:1_{BFA12EC7-6E09-B245-90D0-F601DA732145}" xr6:coauthVersionLast="47" xr6:coauthVersionMax="47" xr10:uidLastSave="{00000000-0000-0000-0000-000000000000}"/>
  <workbookProtection workbookAlgorithmName="SHA-512" workbookHashValue="BFgfQRWqrmA4uv7GEdBuZ+MWm5pr8LpbQrzsMNaQcvLLYeMFxKltoy13nxnfCj8tMVhuJcRx6HxM/0UbzwNygg==" workbookSaltValue="rpA/5JzTA//vDy71M8ZotQ==" workbookSpinCount="100000" lockStructure="1"/>
  <bookViews>
    <workbookView xWindow="3320" yWindow="1040" windowWidth="38400" windowHeight="19500" tabRatio="500" xr2:uid="{00000000-000D-0000-FFFF-FFFF00000000}"/>
  </bookViews>
  <sheets>
    <sheet name="Notes" sheetId="3" r:id="rId1"/>
    <sheet name="Bills NSW October 2022" sheetId="27" r:id="rId2"/>
    <sheet name="Bills NSW Apr 2022" sheetId="25" r:id="rId3"/>
    <sheet name="Bills NSW October 2021" sheetId="23" r:id="rId4"/>
    <sheet name="Bills NSW April 2021" sheetId="20" r:id="rId5"/>
    <sheet name="Bills NSW October 2020" sheetId="19" r:id="rId6"/>
    <sheet name="Bills NSW April 2020" sheetId="17" r:id="rId7"/>
    <sheet name="Bills NSW October 2019" sheetId="15" r:id="rId8"/>
    <sheet name="Bills NSW April 2019" sheetId="12" r:id="rId9"/>
    <sheet name="Bills NSW October 2018" sheetId="11" r:id="rId10"/>
    <sheet name="Bills NSW April 2018" sheetId="9" r:id="rId11"/>
    <sheet name="Bills NSW October 2017" sheetId="7" r:id="rId12"/>
    <sheet name="Bills NSW April 2017" sheetId="5" r:id="rId13"/>
    <sheet name="Bills NSW April 2016" sheetId="2" r:id="rId14"/>
    <sheet name="NSW Oct 2022" sheetId="26" state="hidden" r:id="rId15"/>
    <sheet name="NSW Apr 2022" sheetId="24" state="hidden" r:id="rId16"/>
    <sheet name="NSW Oct 2021" sheetId="22" state="hidden" r:id="rId17"/>
    <sheet name="NSW Apr 2021" sheetId="21" state="hidden" r:id="rId18"/>
    <sheet name="NSW Oct 2020" sheetId="18" state="hidden" r:id="rId19"/>
    <sheet name="NSW Apr 2020" sheetId="16" state="hidden" r:id="rId20"/>
    <sheet name="NSW Oct 2019" sheetId="14" state="hidden" r:id="rId21"/>
    <sheet name="NSW Apr 2019" sheetId="13" state="hidden" r:id="rId22"/>
    <sheet name="NSW Oct 2018" sheetId="10" state="hidden" r:id="rId23"/>
    <sheet name="NSW Apr 2018" sheetId="8" state="hidden" r:id="rId24"/>
    <sheet name="NSW Oct 2017" sheetId="6" state="hidden" r:id="rId25"/>
    <sheet name="NSW Apr 2017" sheetId="4" state="hidden" r:id="rId26"/>
    <sheet name="NSW Apr 2016" sheetId="1" state="hidden" r:id="rId27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47" i="26" l="1"/>
  <c r="N47" i="26"/>
  <c r="O47" i="26"/>
  <c r="P47" i="26"/>
  <c r="L47" i="26"/>
  <c r="M46" i="26"/>
  <c r="N46" i="26"/>
  <c r="O46" i="26"/>
  <c r="P46" i="26"/>
  <c r="L46" i="26"/>
  <c r="M44" i="26"/>
  <c r="N44" i="26"/>
  <c r="O44" i="26"/>
  <c r="P44" i="26"/>
  <c r="L44" i="26"/>
  <c r="Y41" i="27"/>
  <c r="X41" i="27"/>
  <c r="W41" i="27"/>
  <c r="V41" i="27"/>
  <c r="R41" i="27"/>
  <c r="Q41" i="27"/>
  <c r="P41" i="27"/>
  <c r="O41" i="27"/>
  <c r="N41" i="27"/>
  <c r="L41" i="27"/>
  <c r="K41" i="27"/>
  <c r="J41" i="27"/>
  <c r="I41" i="27"/>
  <c r="H41" i="27"/>
  <c r="E41" i="27"/>
  <c r="G41" i="27" s="1"/>
  <c r="D41" i="27"/>
  <c r="C41" i="27"/>
  <c r="B41" i="27"/>
  <c r="AA41" i="27" s="1"/>
  <c r="Y40" i="27"/>
  <c r="X40" i="27"/>
  <c r="W40" i="27"/>
  <c r="V40" i="27"/>
  <c r="R40" i="27"/>
  <c r="Q40" i="27"/>
  <c r="P40" i="27"/>
  <c r="O40" i="27"/>
  <c r="N40" i="27"/>
  <c r="L40" i="27"/>
  <c r="K40" i="27"/>
  <c r="J40" i="27"/>
  <c r="I40" i="27"/>
  <c r="H40" i="27"/>
  <c r="E40" i="27"/>
  <c r="G40" i="27" s="1"/>
  <c r="D40" i="27"/>
  <c r="C40" i="27"/>
  <c r="B40" i="27"/>
  <c r="Y39" i="27"/>
  <c r="X39" i="27"/>
  <c r="W39" i="27"/>
  <c r="Z39" i="27" s="1"/>
  <c r="V39" i="27"/>
  <c r="R39" i="27"/>
  <c r="Q39" i="27"/>
  <c r="P39" i="27"/>
  <c r="O39" i="27"/>
  <c r="N39" i="27"/>
  <c r="L39" i="27"/>
  <c r="K39" i="27"/>
  <c r="J39" i="27"/>
  <c r="I39" i="27"/>
  <c r="H39" i="27"/>
  <c r="E39" i="27"/>
  <c r="G39" i="27" s="1"/>
  <c r="D39" i="27"/>
  <c r="C39" i="27"/>
  <c r="B39" i="27"/>
  <c r="AA39" i="27" s="1"/>
  <c r="Y38" i="27"/>
  <c r="X38" i="27"/>
  <c r="W38" i="27"/>
  <c r="V38" i="27"/>
  <c r="R38" i="27"/>
  <c r="Q38" i="27"/>
  <c r="P38" i="27"/>
  <c r="O38" i="27"/>
  <c r="N38" i="27"/>
  <c r="L38" i="27"/>
  <c r="K38" i="27"/>
  <c r="J38" i="27"/>
  <c r="I38" i="27"/>
  <c r="H38" i="27"/>
  <c r="E38" i="27"/>
  <c r="G38" i="27" s="1"/>
  <c r="D38" i="27"/>
  <c r="C38" i="27"/>
  <c r="B38" i="27"/>
  <c r="AA38" i="27" s="1"/>
  <c r="A38" i="27"/>
  <c r="Y37" i="27"/>
  <c r="X37" i="27"/>
  <c r="W37" i="27"/>
  <c r="V37" i="27"/>
  <c r="R37" i="27"/>
  <c r="Q37" i="27"/>
  <c r="P37" i="27"/>
  <c r="O37" i="27"/>
  <c r="N37" i="27"/>
  <c r="L37" i="27"/>
  <c r="K37" i="27"/>
  <c r="J37" i="27"/>
  <c r="I37" i="27"/>
  <c r="H37" i="27"/>
  <c r="E37" i="27"/>
  <c r="G37" i="27" s="1"/>
  <c r="D37" i="27"/>
  <c r="C37" i="27"/>
  <c r="B37" i="27"/>
  <c r="AA37" i="27" s="1"/>
  <c r="Y36" i="27"/>
  <c r="X36" i="27"/>
  <c r="W36" i="27"/>
  <c r="V36" i="27"/>
  <c r="Z36" i="27" s="1"/>
  <c r="Q36" i="27"/>
  <c r="P36" i="27"/>
  <c r="O36" i="27"/>
  <c r="N36" i="27"/>
  <c r="K36" i="27"/>
  <c r="J36" i="27"/>
  <c r="I36" i="27"/>
  <c r="H36" i="27"/>
  <c r="E36" i="27"/>
  <c r="G36" i="27" s="1"/>
  <c r="D36" i="27"/>
  <c r="C36" i="27"/>
  <c r="B36" i="27"/>
  <c r="AA36" i="27" s="1"/>
  <c r="A36" i="27"/>
  <c r="Y35" i="27"/>
  <c r="X35" i="27"/>
  <c r="W35" i="27"/>
  <c r="V35" i="27"/>
  <c r="Q35" i="27"/>
  <c r="P35" i="27"/>
  <c r="O35" i="27"/>
  <c r="K35" i="27"/>
  <c r="J35" i="27"/>
  <c r="I35" i="27"/>
  <c r="E35" i="27"/>
  <c r="H35" i="27" s="1"/>
  <c r="D35" i="27"/>
  <c r="C35" i="27"/>
  <c r="B35" i="27"/>
  <c r="Y34" i="27"/>
  <c r="X34" i="27"/>
  <c r="W34" i="27"/>
  <c r="V34" i="27"/>
  <c r="Q34" i="27"/>
  <c r="P34" i="27"/>
  <c r="K34" i="27"/>
  <c r="J34" i="27"/>
  <c r="E34" i="27"/>
  <c r="L34" i="27" s="1"/>
  <c r="D34" i="27"/>
  <c r="C34" i="27"/>
  <c r="B34" i="27"/>
  <c r="AA34" i="27" s="1"/>
  <c r="Y33" i="27"/>
  <c r="X33" i="27"/>
  <c r="W33" i="27"/>
  <c r="V33" i="27"/>
  <c r="Q33" i="27"/>
  <c r="P33" i="27"/>
  <c r="O33" i="27"/>
  <c r="N33" i="27"/>
  <c r="K33" i="27"/>
  <c r="J33" i="27"/>
  <c r="I33" i="27"/>
  <c r="H33" i="27"/>
  <c r="E33" i="27"/>
  <c r="F33" i="27" s="1"/>
  <c r="D33" i="27"/>
  <c r="C33" i="27"/>
  <c r="B33" i="27"/>
  <c r="Y32" i="27"/>
  <c r="X32" i="27"/>
  <c r="W32" i="27"/>
  <c r="V32" i="27"/>
  <c r="Q32" i="27"/>
  <c r="P32" i="27"/>
  <c r="K32" i="27"/>
  <c r="J32" i="27"/>
  <c r="E32" i="27"/>
  <c r="H32" i="27" s="1"/>
  <c r="D32" i="27"/>
  <c r="C32" i="27"/>
  <c r="B32" i="27"/>
  <c r="AA32" i="27" s="1"/>
  <c r="A32" i="27"/>
  <c r="Y31" i="27"/>
  <c r="X31" i="27"/>
  <c r="W31" i="27"/>
  <c r="V31" i="27"/>
  <c r="Q31" i="27"/>
  <c r="P31" i="27"/>
  <c r="O31" i="27"/>
  <c r="L31" i="27"/>
  <c r="K31" i="27"/>
  <c r="J31" i="27"/>
  <c r="I31" i="27"/>
  <c r="E31" i="27"/>
  <c r="G31" i="27" s="1"/>
  <c r="D31" i="27"/>
  <c r="C31" i="27"/>
  <c r="B31" i="27"/>
  <c r="AA31" i="27" s="1"/>
  <c r="Y30" i="27"/>
  <c r="X30" i="27"/>
  <c r="W30" i="27"/>
  <c r="V30" i="27"/>
  <c r="Q30" i="27"/>
  <c r="P30" i="27"/>
  <c r="O30" i="27"/>
  <c r="N30" i="27"/>
  <c r="K30" i="27"/>
  <c r="J30" i="27"/>
  <c r="I30" i="27"/>
  <c r="H30" i="27"/>
  <c r="E30" i="27"/>
  <c r="L30" i="27" s="1"/>
  <c r="D30" i="27"/>
  <c r="C30" i="27"/>
  <c r="B30" i="27"/>
  <c r="AA30" i="27" s="1"/>
  <c r="Y29" i="27"/>
  <c r="X29" i="27"/>
  <c r="W29" i="27"/>
  <c r="V29" i="27"/>
  <c r="Q29" i="27"/>
  <c r="P29" i="27"/>
  <c r="O29" i="27"/>
  <c r="N29" i="27"/>
  <c r="K29" i="27"/>
  <c r="J29" i="27"/>
  <c r="I29" i="27"/>
  <c r="H29" i="27"/>
  <c r="E29" i="27"/>
  <c r="L29" i="27" s="1"/>
  <c r="D29" i="27"/>
  <c r="C29" i="27"/>
  <c r="B29" i="27"/>
  <c r="AA29" i="27" s="1"/>
  <c r="A29" i="27"/>
  <c r="Y28" i="27"/>
  <c r="X28" i="27"/>
  <c r="W28" i="27"/>
  <c r="V28" i="27"/>
  <c r="R28" i="27"/>
  <c r="Q28" i="27"/>
  <c r="P28" i="27"/>
  <c r="O28" i="27"/>
  <c r="N28" i="27"/>
  <c r="L28" i="27"/>
  <c r="K28" i="27"/>
  <c r="J28" i="27"/>
  <c r="I28" i="27"/>
  <c r="H28" i="27"/>
  <c r="E28" i="27"/>
  <c r="G28" i="27" s="1"/>
  <c r="D28" i="27"/>
  <c r="C28" i="27"/>
  <c r="B28" i="27"/>
  <c r="Y27" i="27"/>
  <c r="X27" i="27"/>
  <c r="W27" i="27"/>
  <c r="V27" i="27"/>
  <c r="Q27" i="27"/>
  <c r="P27" i="27"/>
  <c r="O27" i="27"/>
  <c r="N27" i="27"/>
  <c r="K27" i="27"/>
  <c r="J27" i="27"/>
  <c r="I27" i="27"/>
  <c r="H27" i="27"/>
  <c r="E27" i="27"/>
  <c r="G27" i="27" s="1"/>
  <c r="D27" i="27"/>
  <c r="C27" i="27"/>
  <c r="B27" i="27"/>
  <c r="AA27" i="27" s="1"/>
  <c r="A27" i="27"/>
  <c r="Y26" i="27"/>
  <c r="X26" i="27"/>
  <c r="W26" i="27"/>
  <c r="V26" i="27"/>
  <c r="Q26" i="27"/>
  <c r="P26" i="27"/>
  <c r="O26" i="27"/>
  <c r="K26" i="27"/>
  <c r="J26" i="27"/>
  <c r="I26" i="27"/>
  <c r="E26" i="27"/>
  <c r="G26" i="27" s="1"/>
  <c r="D26" i="27"/>
  <c r="C26" i="27"/>
  <c r="B26" i="27"/>
  <c r="Y25" i="27"/>
  <c r="X25" i="27"/>
  <c r="W25" i="27"/>
  <c r="V25" i="27"/>
  <c r="Q25" i="27"/>
  <c r="P25" i="27"/>
  <c r="K25" i="27"/>
  <c r="J25" i="27"/>
  <c r="E25" i="27"/>
  <c r="L25" i="27" s="1"/>
  <c r="D25" i="27"/>
  <c r="C25" i="27"/>
  <c r="B25" i="27"/>
  <c r="AA25" i="27" s="1"/>
  <c r="Y24" i="27"/>
  <c r="X24" i="27"/>
  <c r="W24" i="27"/>
  <c r="V24" i="27"/>
  <c r="Q24" i="27"/>
  <c r="P24" i="27"/>
  <c r="O24" i="27"/>
  <c r="N24" i="27"/>
  <c r="K24" i="27"/>
  <c r="J24" i="27"/>
  <c r="I24" i="27"/>
  <c r="H24" i="27"/>
  <c r="E24" i="27"/>
  <c r="L24" i="27" s="1"/>
  <c r="D24" i="27"/>
  <c r="C24" i="27"/>
  <c r="B24" i="27"/>
  <c r="Y23" i="27"/>
  <c r="X23" i="27"/>
  <c r="W23" i="27"/>
  <c r="V23" i="27"/>
  <c r="Q23" i="27"/>
  <c r="P23" i="27"/>
  <c r="K23" i="27"/>
  <c r="J23" i="27"/>
  <c r="E23" i="27"/>
  <c r="I23" i="27" s="1"/>
  <c r="D23" i="27"/>
  <c r="C23" i="27"/>
  <c r="B23" i="27"/>
  <c r="AA23" i="27" s="1"/>
  <c r="A23" i="27"/>
  <c r="Y22" i="27"/>
  <c r="X22" i="27"/>
  <c r="W22" i="27"/>
  <c r="V22" i="27"/>
  <c r="R22" i="27"/>
  <c r="Q22" i="27"/>
  <c r="P22" i="27"/>
  <c r="O22" i="27"/>
  <c r="N22" i="27"/>
  <c r="L22" i="27"/>
  <c r="K22" i="27"/>
  <c r="J22" i="27"/>
  <c r="I22" i="27"/>
  <c r="H22" i="27"/>
  <c r="E22" i="27"/>
  <c r="G22" i="27" s="1"/>
  <c r="D22" i="27"/>
  <c r="C22" i="27"/>
  <c r="B22" i="27"/>
  <c r="AA22" i="27" s="1"/>
  <c r="Y21" i="27"/>
  <c r="X21" i="27"/>
  <c r="W21" i="27"/>
  <c r="V21" i="27"/>
  <c r="R21" i="27"/>
  <c r="Q21" i="27"/>
  <c r="P21" i="27"/>
  <c r="O21" i="27"/>
  <c r="N21" i="27"/>
  <c r="L21" i="27"/>
  <c r="K21" i="27"/>
  <c r="J21" i="27"/>
  <c r="I21" i="27"/>
  <c r="H21" i="27"/>
  <c r="E21" i="27"/>
  <c r="F21" i="27" s="1"/>
  <c r="M21" i="27" s="1"/>
  <c r="D21" i="27"/>
  <c r="C21" i="27"/>
  <c r="B21" i="27"/>
  <c r="AA21" i="27" s="1"/>
  <c r="Y20" i="27"/>
  <c r="X20" i="27"/>
  <c r="W20" i="27"/>
  <c r="V20" i="27"/>
  <c r="R20" i="27"/>
  <c r="Q20" i="27"/>
  <c r="P20" i="27"/>
  <c r="O20" i="27"/>
  <c r="N20" i="27"/>
  <c r="L20" i="27"/>
  <c r="K20" i="27"/>
  <c r="J20" i="27"/>
  <c r="I20" i="27"/>
  <c r="H20" i="27"/>
  <c r="E20" i="27"/>
  <c r="G20" i="27" s="1"/>
  <c r="D20" i="27"/>
  <c r="C20" i="27"/>
  <c r="B20" i="27"/>
  <c r="AA20" i="27" s="1"/>
  <c r="A20" i="27"/>
  <c r="Y19" i="27"/>
  <c r="X19" i="27"/>
  <c r="W19" i="27"/>
  <c r="V19" i="27"/>
  <c r="E19" i="27"/>
  <c r="K19" i="27" s="1"/>
  <c r="D19" i="27"/>
  <c r="C19" i="27"/>
  <c r="B19" i="27"/>
  <c r="AA19" i="27" s="1"/>
  <c r="A19" i="27"/>
  <c r="Y18" i="27"/>
  <c r="X18" i="27"/>
  <c r="W18" i="27"/>
  <c r="V18" i="27"/>
  <c r="Q18" i="27"/>
  <c r="P18" i="27"/>
  <c r="O18" i="27"/>
  <c r="N18" i="27"/>
  <c r="K18" i="27"/>
  <c r="J18" i="27"/>
  <c r="I18" i="27"/>
  <c r="H18" i="27"/>
  <c r="E18" i="27"/>
  <c r="G18" i="27" s="1"/>
  <c r="D18" i="27"/>
  <c r="C18" i="27"/>
  <c r="B18" i="27"/>
  <c r="AA18" i="27" s="1"/>
  <c r="A18" i="27"/>
  <c r="Y17" i="27"/>
  <c r="X17" i="27"/>
  <c r="W17" i="27"/>
  <c r="V17" i="27"/>
  <c r="Q17" i="27"/>
  <c r="P17" i="27"/>
  <c r="K17" i="27"/>
  <c r="J17" i="27"/>
  <c r="E17" i="27"/>
  <c r="I17" i="27" s="1"/>
  <c r="D17" i="27"/>
  <c r="C17" i="27"/>
  <c r="B17" i="27"/>
  <c r="AA17" i="27" s="1"/>
  <c r="Y16" i="27"/>
  <c r="X16" i="27"/>
  <c r="W16" i="27"/>
  <c r="V16" i="27"/>
  <c r="Q16" i="27"/>
  <c r="P16" i="27"/>
  <c r="K16" i="27"/>
  <c r="J16" i="27"/>
  <c r="E16" i="27"/>
  <c r="G16" i="27" s="1"/>
  <c r="D16" i="27"/>
  <c r="C16" i="27"/>
  <c r="B16" i="27"/>
  <c r="AA16" i="27" s="1"/>
  <c r="A16" i="27"/>
  <c r="Y15" i="27"/>
  <c r="X15" i="27"/>
  <c r="W15" i="27"/>
  <c r="V15" i="27"/>
  <c r="E15" i="27"/>
  <c r="F15" i="27" s="1"/>
  <c r="D15" i="27"/>
  <c r="C15" i="27"/>
  <c r="B15" i="27"/>
  <c r="AA15" i="27" s="1"/>
  <c r="Y14" i="27"/>
  <c r="X14" i="27"/>
  <c r="W14" i="27"/>
  <c r="V14" i="27"/>
  <c r="E14" i="27"/>
  <c r="L14" i="27" s="1"/>
  <c r="D14" i="27"/>
  <c r="C14" i="27"/>
  <c r="B14" i="27"/>
  <c r="Y13" i="27"/>
  <c r="X13" i="27"/>
  <c r="W13" i="27"/>
  <c r="V13" i="27"/>
  <c r="E13" i="27"/>
  <c r="J13" i="27" s="1"/>
  <c r="D13" i="27"/>
  <c r="C13" i="27"/>
  <c r="B13" i="27"/>
  <c r="Y12" i="27"/>
  <c r="X12" i="27"/>
  <c r="W12" i="27"/>
  <c r="V12" i="27"/>
  <c r="E12" i="27"/>
  <c r="H12" i="27" s="1"/>
  <c r="D12" i="27"/>
  <c r="C12" i="27"/>
  <c r="B12" i="27"/>
  <c r="AA12" i="27" s="1"/>
  <c r="Y11" i="27"/>
  <c r="X11" i="27"/>
  <c r="W11" i="27"/>
  <c r="V11" i="27"/>
  <c r="Q11" i="27"/>
  <c r="P11" i="27"/>
  <c r="O11" i="27"/>
  <c r="K11" i="27"/>
  <c r="J11" i="27"/>
  <c r="I11" i="27"/>
  <c r="E11" i="27"/>
  <c r="F11" i="27" s="1"/>
  <c r="D11" i="27"/>
  <c r="C11" i="27"/>
  <c r="B11" i="27"/>
  <c r="AA11" i="27" s="1"/>
  <c r="Y10" i="27"/>
  <c r="X10" i="27"/>
  <c r="W10" i="27"/>
  <c r="V10" i="27"/>
  <c r="E10" i="27"/>
  <c r="L10" i="27" s="1"/>
  <c r="D10" i="27"/>
  <c r="C10" i="27"/>
  <c r="B10" i="27"/>
  <c r="AA10" i="27" s="1"/>
  <c r="Y9" i="27"/>
  <c r="X9" i="27"/>
  <c r="W9" i="27"/>
  <c r="V9" i="27"/>
  <c r="E9" i="27"/>
  <c r="J9" i="27" s="1"/>
  <c r="D9" i="27"/>
  <c r="C9" i="27"/>
  <c r="B9" i="27"/>
  <c r="AA9" i="27" s="1"/>
  <c r="Y8" i="27"/>
  <c r="X8" i="27"/>
  <c r="W8" i="27"/>
  <c r="V8" i="27"/>
  <c r="E8" i="27"/>
  <c r="H8" i="27" s="1"/>
  <c r="D8" i="27"/>
  <c r="C8" i="27"/>
  <c r="B8" i="27"/>
  <c r="AA8" i="27" s="1"/>
  <c r="A8" i="27"/>
  <c r="AA40" i="27"/>
  <c r="AA35" i="27"/>
  <c r="AA33" i="27"/>
  <c r="AA28" i="27"/>
  <c r="AA26" i="27"/>
  <c r="AA24" i="27"/>
  <c r="AA14" i="27"/>
  <c r="AA13" i="27"/>
  <c r="F10" i="27"/>
  <c r="R10" i="27" s="1"/>
  <c r="B39" i="25"/>
  <c r="C39" i="25"/>
  <c r="D39" i="25"/>
  <c r="E39" i="25"/>
  <c r="F39" i="25" s="1"/>
  <c r="M39" i="25" s="1"/>
  <c r="H39" i="25"/>
  <c r="I39" i="25"/>
  <c r="J39" i="25"/>
  <c r="K39" i="25"/>
  <c r="L39" i="25"/>
  <c r="N39" i="25"/>
  <c r="O39" i="25"/>
  <c r="P39" i="25"/>
  <c r="Q39" i="25"/>
  <c r="R39" i="25"/>
  <c r="V39" i="25"/>
  <c r="Z39" i="25" s="1"/>
  <c r="W39" i="25"/>
  <c r="X39" i="25"/>
  <c r="Y39" i="25"/>
  <c r="AA39" i="25"/>
  <c r="AF39" i="25"/>
  <c r="AG39" i="25"/>
  <c r="B40" i="25"/>
  <c r="AA40" i="25" s="1"/>
  <c r="C40" i="25"/>
  <c r="D40" i="25"/>
  <c r="E40" i="25"/>
  <c r="F40" i="25" s="1"/>
  <c r="M40" i="25" s="1"/>
  <c r="H40" i="25"/>
  <c r="I40" i="25"/>
  <c r="J40" i="25"/>
  <c r="K40" i="25"/>
  <c r="L40" i="25"/>
  <c r="N40" i="25"/>
  <c r="O40" i="25"/>
  <c r="P40" i="25"/>
  <c r="Q40" i="25"/>
  <c r="R40" i="25"/>
  <c r="V40" i="25"/>
  <c r="W40" i="25"/>
  <c r="X40" i="25"/>
  <c r="Y40" i="25"/>
  <c r="AF40" i="25"/>
  <c r="AG40" i="25"/>
  <c r="B41" i="25"/>
  <c r="C41" i="25"/>
  <c r="D41" i="25"/>
  <c r="E41" i="25"/>
  <c r="F41" i="25" s="1"/>
  <c r="M41" i="25" s="1"/>
  <c r="G41" i="25"/>
  <c r="H41" i="25"/>
  <c r="I41" i="25"/>
  <c r="J41" i="25"/>
  <c r="K41" i="25"/>
  <c r="L41" i="25"/>
  <c r="N41" i="25"/>
  <c r="O41" i="25"/>
  <c r="P41" i="25"/>
  <c r="Q41" i="25"/>
  <c r="R41" i="25"/>
  <c r="V41" i="25"/>
  <c r="W41" i="25"/>
  <c r="X41" i="25"/>
  <c r="Y41" i="25"/>
  <c r="AA41" i="25"/>
  <c r="AF41" i="25"/>
  <c r="AG41" i="25"/>
  <c r="V35" i="25"/>
  <c r="W35" i="25"/>
  <c r="X35" i="25"/>
  <c r="Y35" i="25"/>
  <c r="AA35" i="25"/>
  <c r="AF35" i="25"/>
  <c r="AG35" i="25"/>
  <c r="B35" i="25"/>
  <c r="C35" i="25"/>
  <c r="D35" i="25"/>
  <c r="E35" i="25"/>
  <c r="L35" i="25" s="1"/>
  <c r="F35" i="25"/>
  <c r="R35" i="25" s="1"/>
  <c r="G35" i="25"/>
  <c r="H35" i="25"/>
  <c r="I35" i="25"/>
  <c r="J35" i="25"/>
  <c r="K35" i="25"/>
  <c r="O35" i="25"/>
  <c r="P35" i="25"/>
  <c r="Q35" i="25"/>
  <c r="AF30" i="25"/>
  <c r="AG30" i="25"/>
  <c r="Z31" i="25"/>
  <c r="AA31" i="25"/>
  <c r="AF31" i="25"/>
  <c r="AG31" i="25"/>
  <c r="B30" i="25"/>
  <c r="AA30" i="25" s="1"/>
  <c r="C30" i="25"/>
  <c r="D30" i="25"/>
  <c r="E30" i="25"/>
  <c r="F30" i="25" s="1"/>
  <c r="G30" i="25"/>
  <c r="H30" i="25"/>
  <c r="I30" i="25"/>
  <c r="J30" i="25"/>
  <c r="K30" i="25"/>
  <c r="L30" i="25"/>
  <c r="N30" i="25"/>
  <c r="O30" i="25"/>
  <c r="P30" i="25"/>
  <c r="Q30" i="25"/>
  <c r="V30" i="25"/>
  <c r="W30" i="25"/>
  <c r="Z30" i="25" s="1"/>
  <c r="X30" i="25"/>
  <c r="Y30" i="25"/>
  <c r="B31" i="25"/>
  <c r="C31" i="25"/>
  <c r="D31" i="25"/>
  <c r="E31" i="25"/>
  <c r="H31" i="25" s="1"/>
  <c r="F31" i="25"/>
  <c r="R31" i="25" s="1"/>
  <c r="G31" i="25"/>
  <c r="I31" i="25"/>
  <c r="J31" i="25"/>
  <c r="K31" i="25"/>
  <c r="O31" i="25"/>
  <c r="P31" i="25"/>
  <c r="Q31" i="25"/>
  <c r="V31" i="25"/>
  <c r="W31" i="25"/>
  <c r="X31" i="25"/>
  <c r="Y31" i="25"/>
  <c r="V26" i="25"/>
  <c r="Z26" i="25" s="1"/>
  <c r="W26" i="25"/>
  <c r="X26" i="25"/>
  <c r="Y26" i="25"/>
  <c r="AF26" i="25"/>
  <c r="AG26" i="25"/>
  <c r="B26" i="25"/>
  <c r="AA26" i="25" s="1"/>
  <c r="C26" i="25"/>
  <c r="D26" i="25"/>
  <c r="E26" i="25"/>
  <c r="L26" i="25" s="1"/>
  <c r="I26" i="25"/>
  <c r="J26" i="25"/>
  <c r="K26" i="25"/>
  <c r="O26" i="25"/>
  <c r="P26" i="25"/>
  <c r="Q26" i="25"/>
  <c r="V21" i="25"/>
  <c r="W21" i="25"/>
  <c r="X21" i="25"/>
  <c r="Y21" i="25"/>
  <c r="Z21" i="25" s="1"/>
  <c r="AA21" i="25"/>
  <c r="AF21" i="25"/>
  <c r="AG21" i="25"/>
  <c r="V22" i="25"/>
  <c r="W22" i="25"/>
  <c r="X22" i="25"/>
  <c r="Y22" i="25"/>
  <c r="AF22" i="25"/>
  <c r="AG22" i="25"/>
  <c r="E27" i="25"/>
  <c r="F27" i="25"/>
  <c r="E28" i="25"/>
  <c r="G28" i="25" s="1"/>
  <c r="F28" i="25"/>
  <c r="E29" i="25"/>
  <c r="G29" i="25" s="1"/>
  <c r="E32" i="25"/>
  <c r="H32" i="25" s="1"/>
  <c r="F32" i="25"/>
  <c r="E33" i="25"/>
  <c r="L33" i="25" s="1"/>
  <c r="F33" i="25"/>
  <c r="M33" i="25" s="1"/>
  <c r="E34" i="25"/>
  <c r="L34" i="25" s="1"/>
  <c r="F34" i="25"/>
  <c r="E36" i="25"/>
  <c r="L36" i="25" s="1"/>
  <c r="E37" i="25"/>
  <c r="F37" i="25" s="1"/>
  <c r="E38" i="25"/>
  <c r="G38" i="25" s="1"/>
  <c r="F38" i="25"/>
  <c r="B21" i="25"/>
  <c r="C21" i="25"/>
  <c r="D21" i="25"/>
  <c r="E21" i="25"/>
  <c r="F21" i="25" s="1"/>
  <c r="M21" i="25" s="1"/>
  <c r="H21" i="25"/>
  <c r="I21" i="25"/>
  <c r="J21" i="25"/>
  <c r="K21" i="25"/>
  <c r="L21" i="25"/>
  <c r="N21" i="25"/>
  <c r="O21" i="25"/>
  <c r="P21" i="25"/>
  <c r="Q21" i="25"/>
  <c r="R21" i="25"/>
  <c r="B22" i="25"/>
  <c r="AA22" i="25" s="1"/>
  <c r="C22" i="25"/>
  <c r="D22" i="25"/>
  <c r="E22" i="25"/>
  <c r="G22" i="25" s="1"/>
  <c r="S22" i="25" s="1"/>
  <c r="T22" i="25" s="1"/>
  <c r="U22" i="25" s="1"/>
  <c r="F22" i="25"/>
  <c r="M22" i="25" s="1"/>
  <c r="H22" i="25"/>
  <c r="I22" i="25"/>
  <c r="J22" i="25"/>
  <c r="K22" i="25"/>
  <c r="L22" i="25"/>
  <c r="N22" i="25"/>
  <c r="O22" i="25"/>
  <c r="P22" i="25"/>
  <c r="Q22" i="25"/>
  <c r="R22" i="25"/>
  <c r="A16" i="25"/>
  <c r="AG38" i="25"/>
  <c r="AG37" i="25"/>
  <c r="AG36" i="25"/>
  <c r="AG34" i="25"/>
  <c r="AG33" i="25"/>
  <c r="AG32" i="25"/>
  <c r="AG29" i="25"/>
  <c r="AG28" i="25"/>
  <c r="AG27" i="25"/>
  <c r="AG25" i="25"/>
  <c r="AG24" i="25"/>
  <c r="AG23" i="25"/>
  <c r="AG20" i="25"/>
  <c r="AG19" i="25"/>
  <c r="AG18" i="25"/>
  <c r="AG17" i="25"/>
  <c r="AG16" i="25"/>
  <c r="AG15" i="25"/>
  <c r="AG14" i="25"/>
  <c r="AG13" i="25"/>
  <c r="AG12" i="25"/>
  <c r="AG11" i="25"/>
  <c r="AG10" i="25"/>
  <c r="AG9" i="25"/>
  <c r="AG8" i="25"/>
  <c r="AF38" i="25"/>
  <c r="AF37" i="25"/>
  <c r="AF36" i="25"/>
  <c r="AF34" i="25"/>
  <c r="AF33" i="25"/>
  <c r="AF32" i="25"/>
  <c r="AF29" i="25"/>
  <c r="AF28" i="25"/>
  <c r="AF27" i="25"/>
  <c r="AF25" i="25"/>
  <c r="AF24" i="25"/>
  <c r="AF23" i="25"/>
  <c r="AF20" i="25"/>
  <c r="AF19" i="25"/>
  <c r="AF18" i="25"/>
  <c r="AF17" i="25"/>
  <c r="AF16" i="25"/>
  <c r="AF15" i="25"/>
  <c r="AF14" i="25"/>
  <c r="AF13" i="25"/>
  <c r="AF12" i="25"/>
  <c r="AF11" i="25"/>
  <c r="AF10" i="25"/>
  <c r="AF9" i="25"/>
  <c r="AF8" i="25"/>
  <c r="Y38" i="25"/>
  <c r="Y37" i="25"/>
  <c r="Y36" i="25"/>
  <c r="Y34" i="25"/>
  <c r="Y33" i="25"/>
  <c r="Y32" i="25"/>
  <c r="Y29" i="25"/>
  <c r="Y28" i="25"/>
  <c r="Y27" i="25"/>
  <c r="Y25" i="25"/>
  <c r="Y24" i="25"/>
  <c r="Y23" i="25"/>
  <c r="Y20" i="25"/>
  <c r="Y19" i="25"/>
  <c r="Y18" i="25"/>
  <c r="Y17" i="25"/>
  <c r="Y16" i="25"/>
  <c r="Y15" i="25"/>
  <c r="Y14" i="25"/>
  <c r="Y13" i="25"/>
  <c r="Y12" i="25"/>
  <c r="Y11" i="25"/>
  <c r="Y10" i="25"/>
  <c r="Y9" i="25"/>
  <c r="Y8" i="25"/>
  <c r="X38" i="25"/>
  <c r="X37" i="25"/>
  <c r="X36" i="25"/>
  <c r="X34" i="25"/>
  <c r="X33" i="25"/>
  <c r="X32" i="25"/>
  <c r="X29" i="25"/>
  <c r="X28" i="25"/>
  <c r="X27" i="25"/>
  <c r="X25" i="25"/>
  <c r="X24" i="25"/>
  <c r="X23" i="25"/>
  <c r="X20" i="25"/>
  <c r="X19" i="25"/>
  <c r="X18" i="25"/>
  <c r="X17" i="25"/>
  <c r="X16" i="25"/>
  <c r="X15" i="25"/>
  <c r="X14" i="25"/>
  <c r="X13" i="25"/>
  <c r="X12" i="25"/>
  <c r="X11" i="25"/>
  <c r="X10" i="25"/>
  <c r="X9" i="25"/>
  <c r="X8" i="25"/>
  <c r="W38" i="25"/>
  <c r="W37" i="25"/>
  <c r="W36" i="25"/>
  <c r="W34" i="25"/>
  <c r="W33" i="25"/>
  <c r="W32" i="25"/>
  <c r="W29" i="25"/>
  <c r="W28" i="25"/>
  <c r="W27" i="25"/>
  <c r="W25" i="25"/>
  <c r="W24" i="25"/>
  <c r="W23" i="25"/>
  <c r="W20" i="25"/>
  <c r="W19" i="25"/>
  <c r="W18" i="25"/>
  <c r="W17" i="25"/>
  <c r="W16" i="25"/>
  <c r="W15" i="25"/>
  <c r="W14" i="25"/>
  <c r="W13" i="25"/>
  <c r="W12" i="25"/>
  <c r="W11" i="25"/>
  <c r="W10" i="25"/>
  <c r="W9" i="25"/>
  <c r="W8" i="25"/>
  <c r="V38" i="25"/>
  <c r="V37" i="25"/>
  <c r="V36" i="25"/>
  <c r="V34" i="25"/>
  <c r="V33" i="25"/>
  <c r="V32" i="25"/>
  <c r="V29" i="25"/>
  <c r="V28" i="25"/>
  <c r="V27" i="25"/>
  <c r="V25" i="25"/>
  <c r="V24" i="25"/>
  <c r="V23" i="25"/>
  <c r="V20" i="25"/>
  <c r="V19" i="25"/>
  <c r="V18" i="25"/>
  <c r="V17" i="25"/>
  <c r="V16" i="25"/>
  <c r="V15" i="25"/>
  <c r="V14" i="25"/>
  <c r="V13" i="25"/>
  <c r="V12" i="25"/>
  <c r="V11" i="25"/>
  <c r="V10" i="25"/>
  <c r="V9" i="25"/>
  <c r="V8" i="25"/>
  <c r="R38" i="25"/>
  <c r="R37" i="25"/>
  <c r="R28" i="25"/>
  <c r="R20" i="25"/>
  <c r="Q38" i="25"/>
  <c r="Q37" i="25"/>
  <c r="Q36" i="25"/>
  <c r="Q34" i="25"/>
  <c r="Q33" i="25"/>
  <c r="Q32" i="25"/>
  <c r="Q29" i="25"/>
  <c r="Q28" i="25"/>
  <c r="Q27" i="25"/>
  <c r="Q25" i="25"/>
  <c r="Q24" i="25"/>
  <c r="Q23" i="25"/>
  <c r="Q20" i="25"/>
  <c r="Q18" i="25"/>
  <c r="Q17" i="25"/>
  <c r="Q16" i="25"/>
  <c r="Q11" i="25"/>
  <c r="P38" i="25"/>
  <c r="P37" i="25"/>
  <c r="P36" i="25"/>
  <c r="P34" i="25"/>
  <c r="P33" i="25"/>
  <c r="P32" i="25"/>
  <c r="P29" i="25"/>
  <c r="P28" i="25"/>
  <c r="P27" i="25"/>
  <c r="P25" i="25"/>
  <c r="P24" i="25"/>
  <c r="P23" i="25"/>
  <c r="P20" i="25"/>
  <c r="P18" i="25"/>
  <c r="P17" i="25"/>
  <c r="P16" i="25"/>
  <c r="P11" i="25"/>
  <c r="O38" i="25"/>
  <c r="O37" i="25"/>
  <c r="O36" i="25"/>
  <c r="O33" i="25"/>
  <c r="O29" i="25"/>
  <c r="O28" i="25"/>
  <c r="O27" i="25"/>
  <c r="O24" i="25"/>
  <c r="O20" i="25"/>
  <c r="O18" i="25"/>
  <c r="O11" i="25"/>
  <c r="N38" i="25"/>
  <c r="N37" i="25"/>
  <c r="N36" i="25"/>
  <c r="N33" i="25"/>
  <c r="N29" i="25"/>
  <c r="N28" i="25"/>
  <c r="N27" i="25"/>
  <c r="N24" i="25"/>
  <c r="N20" i="25"/>
  <c r="N18" i="25"/>
  <c r="L38" i="25"/>
  <c r="L37" i="25"/>
  <c r="L28" i="25"/>
  <c r="L20" i="25"/>
  <c r="K38" i="25"/>
  <c r="K37" i="25"/>
  <c r="K36" i="25"/>
  <c r="K34" i="25"/>
  <c r="K33" i="25"/>
  <c r="K32" i="25"/>
  <c r="K29" i="25"/>
  <c r="K28" i="25"/>
  <c r="K27" i="25"/>
  <c r="K25" i="25"/>
  <c r="K24" i="25"/>
  <c r="K23" i="25"/>
  <c r="K20" i="25"/>
  <c r="K18" i="25"/>
  <c r="K17" i="25"/>
  <c r="K16" i="25"/>
  <c r="K11" i="25"/>
  <c r="J38" i="25"/>
  <c r="J37" i="25"/>
  <c r="J36" i="25"/>
  <c r="J34" i="25"/>
  <c r="J33" i="25"/>
  <c r="J32" i="25"/>
  <c r="J29" i="25"/>
  <c r="J28" i="25"/>
  <c r="J27" i="25"/>
  <c r="J25" i="25"/>
  <c r="J24" i="25"/>
  <c r="J23" i="25"/>
  <c r="J20" i="25"/>
  <c r="J18" i="25"/>
  <c r="J17" i="25"/>
  <c r="J16" i="25"/>
  <c r="J11" i="25"/>
  <c r="I38" i="25"/>
  <c r="I37" i="25"/>
  <c r="I36" i="25"/>
  <c r="I33" i="25"/>
  <c r="I29" i="25"/>
  <c r="I28" i="25"/>
  <c r="I27" i="25"/>
  <c r="I24" i="25"/>
  <c r="I20" i="25"/>
  <c r="I18" i="25"/>
  <c r="I11" i="25"/>
  <c r="H38" i="25"/>
  <c r="H37" i="25"/>
  <c r="H36" i="25"/>
  <c r="H33" i="25"/>
  <c r="H29" i="25"/>
  <c r="H28" i="25"/>
  <c r="H27" i="25"/>
  <c r="H24" i="25"/>
  <c r="H20" i="25"/>
  <c r="H18" i="25"/>
  <c r="G37" i="25"/>
  <c r="G27" i="25"/>
  <c r="E25" i="25"/>
  <c r="H25" i="25" s="1"/>
  <c r="E24" i="25"/>
  <c r="G24" i="25" s="1"/>
  <c r="E23" i="25"/>
  <c r="L23" i="25" s="1"/>
  <c r="E20" i="25"/>
  <c r="G20" i="25" s="1"/>
  <c r="E19" i="25"/>
  <c r="H19" i="25" s="1"/>
  <c r="E18" i="25"/>
  <c r="G18" i="25" s="1"/>
  <c r="E17" i="25"/>
  <c r="H17" i="25" s="1"/>
  <c r="E16" i="25"/>
  <c r="I16" i="25" s="1"/>
  <c r="E15" i="25"/>
  <c r="J15" i="25" s="1"/>
  <c r="E14" i="25"/>
  <c r="K14" i="25" s="1"/>
  <c r="E13" i="25"/>
  <c r="L13" i="25" s="1"/>
  <c r="E12" i="25"/>
  <c r="L12" i="25" s="1"/>
  <c r="E11" i="25"/>
  <c r="H11" i="25" s="1"/>
  <c r="E10" i="25"/>
  <c r="G10" i="25" s="1"/>
  <c r="E9" i="25"/>
  <c r="H9" i="25" s="1"/>
  <c r="E8" i="25"/>
  <c r="I8" i="25" s="1"/>
  <c r="D38" i="25"/>
  <c r="D37" i="25"/>
  <c r="D36" i="25"/>
  <c r="D34" i="25"/>
  <c r="D33" i="25"/>
  <c r="D32" i="25"/>
  <c r="D29" i="25"/>
  <c r="D28" i="25"/>
  <c r="D27" i="25"/>
  <c r="D25" i="25"/>
  <c r="D24" i="25"/>
  <c r="D23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8" i="25"/>
  <c r="C38" i="25"/>
  <c r="C37" i="25"/>
  <c r="C36" i="25"/>
  <c r="C34" i="25"/>
  <c r="C33" i="25"/>
  <c r="C32" i="25"/>
  <c r="C29" i="25"/>
  <c r="C28" i="25"/>
  <c r="C27" i="25"/>
  <c r="C25" i="25"/>
  <c r="C24" i="25"/>
  <c r="C23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B38" i="25"/>
  <c r="AA38" i="25" s="1"/>
  <c r="B37" i="25"/>
  <c r="AA37" i="25" s="1"/>
  <c r="B36" i="25"/>
  <c r="AA36" i="25" s="1"/>
  <c r="B34" i="25"/>
  <c r="AA34" i="25" s="1"/>
  <c r="B33" i="25"/>
  <c r="AA33" i="25" s="1"/>
  <c r="B32" i="25"/>
  <c r="AA32" i="25" s="1"/>
  <c r="B29" i="25"/>
  <c r="AA29" i="25" s="1"/>
  <c r="B28" i="25"/>
  <c r="AA28" i="25" s="1"/>
  <c r="B27" i="25"/>
  <c r="AA27" i="25" s="1"/>
  <c r="B25" i="25"/>
  <c r="AA25" i="25" s="1"/>
  <c r="B24" i="25"/>
  <c r="AA24" i="25" s="1"/>
  <c r="B23" i="25"/>
  <c r="AA23" i="25" s="1"/>
  <c r="B20" i="25"/>
  <c r="AA20" i="25" s="1"/>
  <c r="B19" i="25"/>
  <c r="AA19" i="25" s="1"/>
  <c r="B18" i="25"/>
  <c r="AA18" i="25" s="1"/>
  <c r="B17" i="25"/>
  <c r="AA17" i="25" s="1"/>
  <c r="B16" i="25"/>
  <c r="AA16" i="25" s="1"/>
  <c r="B15" i="25"/>
  <c r="B14" i="25"/>
  <c r="AA14" i="25" s="1"/>
  <c r="B13" i="25"/>
  <c r="AA13" i="25" s="1"/>
  <c r="B12" i="25"/>
  <c r="AA12" i="25" s="1"/>
  <c r="B11" i="25"/>
  <c r="AA11" i="25" s="1"/>
  <c r="B10" i="25"/>
  <c r="AA10" i="25" s="1"/>
  <c r="B9" i="25"/>
  <c r="AA9" i="25" s="1"/>
  <c r="B8" i="25"/>
  <c r="AA8" i="25" s="1"/>
  <c r="A38" i="25"/>
  <c r="A36" i="25"/>
  <c r="A32" i="25"/>
  <c r="A29" i="25"/>
  <c r="A27" i="25"/>
  <c r="A23" i="25"/>
  <c r="A20" i="25"/>
  <c r="A19" i="25"/>
  <c r="A18" i="25"/>
  <c r="A8" i="25"/>
  <c r="AA15" i="25"/>
  <c r="F13" i="25"/>
  <c r="N13" i="25" s="1"/>
  <c r="AG9" i="23"/>
  <c r="AG10" i="23"/>
  <c r="AG11" i="23"/>
  <c r="AG12" i="23"/>
  <c r="AG13" i="23"/>
  <c r="AG14" i="23"/>
  <c r="AG15" i="23"/>
  <c r="AG16" i="23"/>
  <c r="AG17" i="23"/>
  <c r="AG18" i="23"/>
  <c r="AG19" i="23"/>
  <c r="AG20" i="23"/>
  <c r="AG21" i="23"/>
  <c r="AG22" i="23"/>
  <c r="AG23" i="23"/>
  <c r="AG24" i="23"/>
  <c r="AG25" i="23"/>
  <c r="AG26" i="23"/>
  <c r="AG27" i="23"/>
  <c r="AG28" i="23"/>
  <c r="AG29" i="23"/>
  <c r="AG30" i="23"/>
  <c r="AG31" i="23"/>
  <c r="AG32" i="23"/>
  <c r="AG8" i="23"/>
  <c r="AF9" i="23"/>
  <c r="AF10" i="23"/>
  <c r="AF11" i="23"/>
  <c r="AF12" i="23"/>
  <c r="AF13" i="23"/>
  <c r="AF14" i="23"/>
  <c r="AF15" i="23"/>
  <c r="AF16" i="23"/>
  <c r="AF17" i="23"/>
  <c r="AF18" i="23"/>
  <c r="AF19" i="23"/>
  <c r="AF20" i="23"/>
  <c r="AF21" i="23"/>
  <c r="AF22" i="23"/>
  <c r="AF23" i="23"/>
  <c r="AF24" i="23"/>
  <c r="AF25" i="23"/>
  <c r="AF26" i="23"/>
  <c r="AF27" i="23"/>
  <c r="AF28" i="23"/>
  <c r="AF29" i="23"/>
  <c r="AF30" i="23"/>
  <c r="AF31" i="23"/>
  <c r="AF32" i="23"/>
  <c r="AF8" i="23"/>
  <c r="K10" i="27" l="1"/>
  <c r="F20" i="27"/>
  <c r="M20" i="27" s="1"/>
  <c r="Z37" i="27"/>
  <c r="Z13" i="27"/>
  <c r="J10" i="27"/>
  <c r="Z15" i="27"/>
  <c r="Z18" i="27"/>
  <c r="Z22" i="27"/>
  <c r="Z28" i="27"/>
  <c r="F16" i="27"/>
  <c r="O16" i="27" s="1"/>
  <c r="F36" i="27"/>
  <c r="M36" i="27" s="1"/>
  <c r="I10" i="27"/>
  <c r="Z14" i="27"/>
  <c r="L26" i="27"/>
  <c r="Z32" i="27"/>
  <c r="Z41" i="27"/>
  <c r="Z16" i="27"/>
  <c r="Z20" i="27"/>
  <c r="J14" i="27"/>
  <c r="Z11" i="27"/>
  <c r="K14" i="27"/>
  <c r="L35" i="27"/>
  <c r="Z38" i="27"/>
  <c r="G14" i="27"/>
  <c r="O10" i="27"/>
  <c r="F32" i="27"/>
  <c r="O32" i="27" s="1"/>
  <c r="G10" i="27"/>
  <c r="Z12" i="27"/>
  <c r="L16" i="27"/>
  <c r="I25" i="27"/>
  <c r="Z29" i="27"/>
  <c r="H14" i="27"/>
  <c r="F14" i="27"/>
  <c r="F35" i="27"/>
  <c r="N35" i="27" s="1"/>
  <c r="H10" i="27"/>
  <c r="L23" i="27"/>
  <c r="Z27" i="27"/>
  <c r="N15" i="27"/>
  <c r="M15" i="27"/>
  <c r="O15" i="27"/>
  <c r="R15" i="27"/>
  <c r="Q15" i="27"/>
  <c r="N11" i="27"/>
  <c r="R11" i="27"/>
  <c r="S20" i="27"/>
  <c r="T20" i="27" s="1"/>
  <c r="U20" i="27" s="1"/>
  <c r="F8" i="27"/>
  <c r="P8" i="27" s="1"/>
  <c r="Z9" i="27"/>
  <c r="P10" i="27"/>
  <c r="I12" i="27"/>
  <c r="G15" i="27"/>
  <c r="Q10" i="27"/>
  <c r="L11" i="27"/>
  <c r="K12" i="27"/>
  <c r="I14" i="27"/>
  <c r="H15" i="27"/>
  <c r="S15" i="27" s="1"/>
  <c r="T15" i="27" s="1"/>
  <c r="M16" i="27"/>
  <c r="L17" i="27"/>
  <c r="G29" i="27"/>
  <c r="I32" i="27"/>
  <c r="Z33" i="27"/>
  <c r="J15" i="27"/>
  <c r="Z19" i="27"/>
  <c r="Z23" i="27"/>
  <c r="F34" i="27"/>
  <c r="K15" i="27"/>
  <c r="R16" i="27"/>
  <c r="Z25" i="27"/>
  <c r="Z30" i="27"/>
  <c r="L32" i="27"/>
  <c r="H34" i="27"/>
  <c r="L12" i="27"/>
  <c r="I8" i="27"/>
  <c r="G21" i="27"/>
  <c r="S21" i="27" s="1"/>
  <c r="T21" i="27" s="1"/>
  <c r="U21" i="27" s="1"/>
  <c r="F28" i="27"/>
  <c r="M28" i="27" s="1"/>
  <c r="K8" i="27"/>
  <c r="G11" i="27"/>
  <c r="L8" i="27"/>
  <c r="H11" i="27"/>
  <c r="P14" i="27"/>
  <c r="L15" i="27"/>
  <c r="H16" i="27"/>
  <c r="Z24" i="27"/>
  <c r="L27" i="27"/>
  <c r="I34" i="27"/>
  <c r="Z34" i="27"/>
  <c r="G35" i="27"/>
  <c r="L36" i="27"/>
  <c r="S36" i="27" s="1"/>
  <c r="T36" i="27" s="1"/>
  <c r="U36" i="27" s="1"/>
  <c r="Z40" i="27"/>
  <c r="I15" i="27"/>
  <c r="G34" i="27"/>
  <c r="Z10" i="27"/>
  <c r="Z8" i="27"/>
  <c r="Z21" i="27"/>
  <c r="H25" i="27"/>
  <c r="H26" i="27"/>
  <c r="Z26" i="27"/>
  <c r="H31" i="27"/>
  <c r="S28" i="27"/>
  <c r="T28" i="27" s="1"/>
  <c r="U28" i="27" s="1"/>
  <c r="R33" i="27"/>
  <c r="M33" i="27"/>
  <c r="G24" i="27"/>
  <c r="M8" i="27"/>
  <c r="G9" i="27"/>
  <c r="G13" i="27"/>
  <c r="K9" i="27"/>
  <c r="L19" i="27"/>
  <c r="M34" i="27"/>
  <c r="M10" i="27"/>
  <c r="K13" i="27"/>
  <c r="M14" i="27"/>
  <c r="F13" i="27"/>
  <c r="F22" i="27"/>
  <c r="M22" i="27" s="1"/>
  <c r="S22" i="27" s="1"/>
  <c r="T22" i="27" s="1"/>
  <c r="J8" i="27"/>
  <c r="R8" i="27"/>
  <c r="L9" i="27"/>
  <c r="N10" i="27"/>
  <c r="J12" i="27"/>
  <c r="L13" i="27"/>
  <c r="N14" i="27"/>
  <c r="P15" i="27"/>
  <c r="I16" i="27"/>
  <c r="L18" i="27"/>
  <c r="G25" i="27"/>
  <c r="G30" i="27"/>
  <c r="R32" i="27"/>
  <c r="L33" i="27"/>
  <c r="N34" i="27"/>
  <c r="R36" i="27"/>
  <c r="R35" i="27"/>
  <c r="M32" i="27"/>
  <c r="G33" i="27"/>
  <c r="G19" i="27"/>
  <c r="H19" i="27"/>
  <c r="I19" i="27"/>
  <c r="N32" i="27"/>
  <c r="F12" i="27"/>
  <c r="F27" i="27"/>
  <c r="G8" i="27"/>
  <c r="I9" i="27"/>
  <c r="M11" i="27"/>
  <c r="G12" i="27"/>
  <c r="I13" i="27"/>
  <c r="N16" i="27"/>
  <c r="H17" i="27"/>
  <c r="J19" i="27"/>
  <c r="H23" i="27"/>
  <c r="G32" i="27"/>
  <c r="M35" i="27"/>
  <c r="Q14" i="27"/>
  <c r="F9" i="27"/>
  <c r="H9" i="27"/>
  <c r="H13" i="27"/>
  <c r="G17" i="27"/>
  <c r="G23" i="27"/>
  <c r="AB20" i="27"/>
  <c r="AD20" i="27" s="1"/>
  <c r="F17" i="27"/>
  <c r="F24" i="27"/>
  <c r="Z35" i="27"/>
  <c r="F39" i="27"/>
  <c r="M39" i="27" s="1"/>
  <c r="F40" i="27"/>
  <c r="M40" i="27" s="1"/>
  <c r="S40" i="27" s="1"/>
  <c r="T40" i="27" s="1"/>
  <c r="F41" i="27"/>
  <c r="M41" i="27" s="1"/>
  <c r="Z17" i="27"/>
  <c r="Z31" i="27"/>
  <c r="F37" i="27"/>
  <c r="M37" i="27" s="1"/>
  <c r="S37" i="27" s="1"/>
  <c r="T37" i="27" s="1"/>
  <c r="U37" i="27" s="1"/>
  <c r="F25" i="27"/>
  <c r="F23" i="27"/>
  <c r="F18" i="27"/>
  <c r="F19" i="27"/>
  <c r="F26" i="27"/>
  <c r="F38" i="27"/>
  <c r="M38" i="27" s="1"/>
  <c r="F29" i="27"/>
  <c r="F30" i="27"/>
  <c r="F31" i="27"/>
  <c r="N31" i="25"/>
  <c r="F26" i="25"/>
  <c r="S41" i="25"/>
  <c r="T41" i="25" s="1"/>
  <c r="U41" i="25" s="1"/>
  <c r="Z40" i="25"/>
  <c r="M31" i="25"/>
  <c r="N35" i="25"/>
  <c r="H26" i="25"/>
  <c r="L31" i="25"/>
  <c r="S31" i="25" s="1"/>
  <c r="T31" i="25" s="1"/>
  <c r="Z35" i="25"/>
  <c r="Z41" i="25"/>
  <c r="F36" i="25"/>
  <c r="F29" i="25"/>
  <c r="Z22" i="25"/>
  <c r="AC22" i="25" s="1"/>
  <c r="AE22" i="25" s="1"/>
  <c r="G26" i="25"/>
  <c r="AB41" i="25"/>
  <c r="AD41" i="25" s="1"/>
  <c r="AC41" i="25"/>
  <c r="AE41" i="25" s="1"/>
  <c r="G40" i="25"/>
  <c r="S40" i="25" s="1"/>
  <c r="T40" i="25" s="1"/>
  <c r="U40" i="25" s="1"/>
  <c r="G39" i="25"/>
  <c r="S39" i="25" s="1"/>
  <c r="T39" i="25" s="1"/>
  <c r="U39" i="25" s="1"/>
  <c r="M35" i="25"/>
  <c r="R30" i="25"/>
  <c r="M30" i="25"/>
  <c r="S30" i="25" s="1"/>
  <c r="T30" i="25" s="1"/>
  <c r="M26" i="25"/>
  <c r="AB22" i="25"/>
  <c r="AD22" i="25" s="1"/>
  <c r="G21" i="25"/>
  <c r="S21" i="25" s="1"/>
  <c r="T21" i="25" s="1"/>
  <c r="U21" i="25" s="1"/>
  <c r="Z23" i="25"/>
  <c r="Z20" i="25"/>
  <c r="Z11" i="25"/>
  <c r="Z19" i="25"/>
  <c r="Z32" i="25"/>
  <c r="F15" i="25"/>
  <c r="R15" i="25" s="1"/>
  <c r="F23" i="25"/>
  <c r="R23" i="25" s="1"/>
  <c r="I34" i="25"/>
  <c r="P13" i="25"/>
  <c r="N34" i="25"/>
  <c r="G19" i="25"/>
  <c r="I23" i="25"/>
  <c r="G23" i="25"/>
  <c r="G34" i="25"/>
  <c r="F8" i="25"/>
  <c r="Q8" i="25" s="1"/>
  <c r="L29" i="25"/>
  <c r="F9" i="25"/>
  <c r="P9" i="25" s="1"/>
  <c r="H23" i="25"/>
  <c r="K9" i="25"/>
  <c r="Z37" i="25"/>
  <c r="Z13" i="25"/>
  <c r="L16" i="25"/>
  <c r="L17" i="25"/>
  <c r="R13" i="25"/>
  <c r="Z18" i="25"/>
  <c r="H10" i="25"/>
  <c r="O13" i="25"/>
  <c r="L18" i="25"/>
  <c r="R27" i="25"/>
  <c r="J10" i="25"/>
  <c r="J19" i="25"/>
  <c r="F11" i="25"/>
  <c r="N11" i="25" s="1"/>
  <c r="F14" i="25"/>
  <c r="Q14" i="25" s="1"/>
  <c r="G13" i="25"/>
  <c r="H34" i="25"/>
  <c r="I19" i="25"/>
  <c r="J13" i="25"/>
  <c r="K19" i="25"/>
  <c r="L10" i="25"/>
  <c r="Z25" i="25"/>
  <c r="Z24" i="25"/>
  <c r="Z36" i="25"/>
  <c r="Z34" i="25"/>
  <c r="L11" i="25"/>
  <c r="L32" i="25"/>
  <c r="Z9" i="25"/>
  <c r="Z17" i="25"/>
  <c r="Z16" i="25"/>
  <c r="Z27" i="25"/>
  <c r="Z38" i="25"/>
  <c r="Z15" i="25"/>
  <c r="F12" i="25"/>
  <c r="O12" i="25" s="1"/>
  <c r="G32" i="25"/>
  <c r="K10" i="25"/>
  <c r="Z10" i="25"/>
  <c r="Z29" i="25"/>
  <c r="L19" i="25"/>
  <c r="H12" i="25"/>
  <c r="I13" i="25"/>
  <c r="L8" i="25"/>
  <c r="M13" i="25"/>
  <c r="I12" i="25"/>
  <c r="F10" i="25"/>
  <c r="N10" i="25" s="1"/>
  <c r="G11" i="25"/>
  <c r="H13" i="25"/>
  <c r="I32" i="25"/>
  <c r="J12" i="25"/>
  <c r="L9" i="25"/>
  <c r="L27" i="25"/>
  <c r="Q13" i="25"/>
  <c r="G36" i="25"/>
  <c r="I17" i="25"/>
  <c r="J8" i="25"/>
  <c r="K15" i="25"/>
  <c r="L14" i="25"/>
  <c r="H14" i="25"/>
  <c r="F25" i="25"/>
  <c r="I9" i="25"/>
  <c r="L24" i="25"/>
  <c r="G12" i="25"/>
  <c r="G33" i="25"/>
  <c r="I10" i="25"/>
  <c r="J9" i="25"/>
  <c r="K8" i="25"/>
  <c r="L15" i="25"/>
  <c r="L25" i="25"/>
  <c r="G14" i="25"/>
  <c r="G15" i="25"/>
  <c r="R33" i="25"/>
  <c r="F24" i="25"/>
  <c r="G8" i="25"/>
  <c r="H15" i="25"/>
  <c r="K12" i="25"/>
  <c r="F16" i="25"/>
  <c r="M28" i="25"/>
  <c r="S28" i="25" s="1"/>
  <c r="T28" i="25" s="1"/>
  <c r="U28" i="25" s="1"/>
  <c r="G9" i="25"/>
  <c r="G17" i="25"/>
  <c r="H8" i="25"/>
  <c r="H16" i="25"/>
  <c r="I15" i="25"/>
  <c r="I25" i="25"/>
  <c r="J14" i="25"/>
  <c r="K13" i="25"/>
  <c r="G25" i="25"/>
  <c r="G16" i="25"/>
  <c r="I14" i="25"/>
  <c r="Z12" i="25"/>
  <c r="Z28" i="25"/>
  <c r="Z33" i="25"/>
  <c r="M37" i="25"/>
  <c r="S37" i="25" s="1"/>
  <c r="T37" i="25" s="1"/>
  <c r="U37" i="25" s="1"/>
  <c r="F18" i="25"/>
  <c r="F17" i="25"/>
  <c r="Z8" i="25"/>
  <c r="Z14" i="25"/>
  <c r="F19" i="25"/>
  <c r="F20" i="25"/>
  <c r="Y32" i="23"/>
  <c r="X32" i="23"/>
  <c r="W32" i="23"/>
  <c r="V32" i="23"/>
  <c r="Z32" i="23" s="1"/>
  <c r="R32" i="23"/>
  <c r="Q32" i="23"/>
  <c r="P32" i="23"/>
  <c r="O32" i="23"/>
  <c r="N32" i="23"/>
  <c r="L32" i="23"/>
  <c r="K32" i="23"/>
  <c r="J32" i="23"/>
  <c r="I32" i="23"/>
  <c r="H32" i="23"/>
  <c r="E32" i="23"/>
  <c r="G32" i="23" s="1"/>
  <c r="D32" i="23"/>
  <c r="C32" i="23"/>
  <c r="B32" i="23"/>
  <c r="AA32" i="23" s="1"/>
  <c r="A32" i="23"/>
  <c r="Y31" i="23"/>
  <c r="X31" i="23"/>
  <c r="W31" i="23"/>
  <c r="V31" i="23"/>
  <c r="R31" i="23"/>
  <c r="Q31" i="23"/>
  <c r="P31" i="23"/>
  <c r="O31" i="23"/>
  <c r="N31" i="23"/>
  <c r="L31" i="23"/>
  <c r="K31" i="23"/>
  <c r="J31" i="23"/>
  <c r="I31" i="23"/>
  <c r="H31" i="23"/>
  <c r="E31" i="23"/>
  <c r="G31" i="23" s="1"/>
  <c r="D31" i="23"/>
  <c r="C31" i="23"/>
  <c r="B31" i="23"/>
  <c r="AA31" i="23" s="1"/>
  <c r="Y30" i="23"/>
  <c r="X30" i="23"/>
  <c r="W30" i="23"/>
  <c r="V30" i="23"/>
  <c r="Q30" i="23"/>
  <c r="P30" i="23"/>
  <c r="O30" i="23"/>
  <c r="N30" i="23"/>
  <c r="K30" i="23"/>
  <c r="J30" i="23"/>
  <c r="I30" i="23"/>
  <c r="H30" i="23"/>
  <c r="E30" i="23"/>
  <c r="L30" i="23" s="1"/>
  <c r="D30" i="23"/>
  <c r="C30" i="23"/>
  <c r="B30" i="23"/>
  <c r="A30" i="23"/>
  <c r="Y29" i="23"/>
  <c r="Z29" i="23" s="1"/>
  <c r="X29" i="23"/>
  <c r="W29" i="23"/>
  <c r="V29" i="23"/>
  <c r="Q29" i="23"/>
  <c r="P29" i="23"/>
  <c r="K29" i="23"/>
  <c r="J29" i="23"/>
  <c r="I29" i="23"/>
  <c r="H29" i="23"/>
  <c r="G29" i="23"/>
  <c r="E29" i="23"/>
  <c r="L29" i="23" s="1"/>
  <c r="D29" i="23"/>
  <c r="C29" i="23"/>
  <c r="B29" i="23"/>
  <c r="AA29" i="23" s="1"/>
  <c r="Y28" i="23"/>
  <c r="X28" i="23"/>
  <c r="W28" i="23"/>
  <c r="V28" i="23"/>
  <c r="Q28" i="23"/>
  <c r="P28" i="23"/>
  <c r="O28" i="23"/>
  <c r="N28" i="23"/>
  <c r="K28" i="23"/>
  <c r="J28" i="23"/>
  <c r="I28" i="23"/>
  <c r="H28" i="23"/>
  <c r="E28" i="23"/>
  <c r="G28" i="23" s="1"/>
  <c r="D28" i="23"/>
  <c r="C28" i="23"/>
  <c r="B28" i="23"/>
  <c r="AA28" i="23" s="1"/>
  <c r="Y27" i="23"/>
  <c r="X27" i="23"/>
  <c r="W27" i="23"/>
  <c r="V27" i="23"/>
  <c r="Z27" i="23" s="1"/>
  <c r="Q27" i="23"/>
  <c r="P27" i="23"/>
  <c r="K27" i="23"/>
  <c r="J27" i="23"/>
  <c r="E27" i="23"/>
  <c r="H27" i="23" s="1"/>
  <c r="D27" i="23"/>
  <c r="C27" i="23"/>
  <c r="B27" i="23"/>
  <c r="AA27" i="23" s="1"/>
  <c r="A27" i="23"/>
  <c r="Y26" i="23"/>
  <c r="X26" i="23"/>
  <c r="W26" i="23"/>
  <c r="V26" i="23"/>
  <c r="Z26" i="23" s="1"/>
  <c r="Q26" i="23"/>
  <c r="P26" i="23"/>
  <c r="O26" i="23"/>
  <c r="N26" i="23"/>
  <c r="K26" i="23"/>
  <c r="J26" i="23"/>
  <c r="I26" i="23"/>
  <c r="H26" i="23"/>
  <c r="E26" i="23"/>
  <c r="G26" i="23" s="1"/>
  <c r="D26" i="23"/>
  <c r="C26" i="23"/>
  <c r="B26" i="23"/>
  <c r="AA26" i="23" s="1"/>
  <c r="A26" i="23"/>
  <c r="Y25" i="23"/>
  <c r="X25" i="23"/>
  <c r="W25" i="23"/>
  <c r="V25" i="23"/>
  <c r="R25" i="23"/>
  <c r="Q25" i="23"/>
  <c r="P25" i="23"/>
  <c r="O25" i="23"/>
  <c r="N25" i="23"/>
  <c r="L25" i="23"/>
  <c r="K25" i="23"/>
  <c r="J25" i="23"/>
  <c r="I25" i="23"/>
  <c r="H25" i="23"/>
  <c r="E25" i="23"/>
  <c r="F25" i="23" s="1"/>
  <c r="M25" i="23" s="1"/>
  <c r="D25" i="23"/>
  <c r="C25" i="23"/>
  <c r="B25" i="23"/>
  <c r="AA25" i="23" s="1"/>
  <c r="Y24" i="23"/>
  <c r="X24" i="23"/>
  <c r="W24" i="23"/>
  <c r="V24" i="23"/>
  <c r="Q24" i="23"/>
  <c r="P24" i="23"/>
  <c r="O24" i="23"/>
  <c r="N24" i="23"/>
  <c r="K24" i="23"/>
  <c r="J24" i="23"/>
  <c r="I24" i="23"/>
  <c r="H24" i="23"/>
  <c r="E24" i="23"/>
  <c r="L24" i="23" s="1"/>
  <c r="D24" i="23"/>
  <c r="C24" i="23"/>
  <c r="B24" i="23"/>
  <c r="AA24" i="23" s="1"/>
  <c r="A24" i="23"/>
  <c r="Y23" i="23"/>
  <c r="X23" i="23"/>
  <c r="W23" i="23"/>
  <c r="V23" i="23"/>
  <c r="Q23" i="23"/>
  <c r="P23" i="23"/>
  <c r="K23" i="23"/>
  <c r="J23" i="23"/>
  <c r="E23" i="23"/>
  <c r="H23" i="23" s="1"/>
  <c r="D23" i="23"/>
  <c r="C23" i="23"/>
  <c r="B23" i="23"/>
  <c r="AA23" i="23" s="1"/>
  <c r="Y22" i="23"/>
  <c r="X22" i="23"/>
  <c r="W22" i="23"/>
  <c r="V22" i="23"/>
  <c r="Q22" i="23"/>
  <c r="P22" i="23"/>
  <c r="O22" i="23"/>
  <c r="N22" i="23"/>
  <c r="K22" i="23"/>
  <c r="J22" i="23"/>
  <c r="I22" i="23"/>
  <c r="H22" i="23"/>
  <c r="E22" i="23"/>
  <c r="F22" i="23" s="1"/>
  <c r="D22" i="23"/>
  <c r="C22" i="23"/>
  <c r="B22" i="23"/>
  <c r="AA22" i="23" s="1"/>
  <c r="Y21" i="23"/>
  <c r="X21" i="23"/>
  <c r="W21" i="23"/>
  <c r="Z21" i="23" s="1"/>
  <c r="V21" i="23"/>
  <c r="Q21" i="23"/>
  <c r="P21" i="23"/>
  <c r="K21" i="23"/>
  <c r="J21" i="23"/>
  <c r="E21" i="23"/>
  <c r="G21" i="23" s="1"/>
  <c r="D21" i="23"/>
  <c r="C21" i="23"/>
  <c r="B21" i="23"/>
  <c r="AA21" i="23" s="1"/>
  <c r="A21" i="23"/>
  <c r="Y20" i="23"/>
  <c r="X20" i="23"/>
  <c r="W20" i="23"/>
  <c r="V20" i="23"/>
  <c r="Z20" i="23" s="1"/>
  <c r="R20" i="23"/>
  <c r="Q20" i="23"/>
  <c r="P20" i="23"/>
  <c r="O20" i="23"/>
  <c r="N20" i="23"/>
  <c r="L20" i="23"/>
  <c r="K20" i="23"/>
  <c r="J20" i="23"/>
  <c r="I20" i="23"/>
  <c r="H20" i="23"/>
  <c r="G20" i="23"/>
  <c r="E20" i="23"/>
  <c r="D20" i="23"/>
  <c r="C20" i="23"/>
  <c r="B20" i="23"/>
  <c r="AA20" i="23" s="1"/>
  <c r="A20" i="23"/>
  <c r="Y19" i="23"/>
  <c r="X19" i="23"/>
  <c r="W19" i="23"/>
  <c r="V19" i="23"/>
  <c r="I19" i="23"/>
  <c r="H19" i="23"/>
  <c r="E19" i="23"/>
  <c r="L19" i="23" s="1"/>
  <c r="D19" i="23"/>
  <c r="C19" i="23"/>
  <c r="B19" i="23"/>
  <c r="A19" i="23"/>
  <c r="Y18" i="23"/>
  <c r="Z18" i="23" s="1"/>
  <c r="X18" i="23"/>
  <c r="W18" i="23"/>
  <c r="V18" i="23"/>
  <c r="Q18" i="23"/>
  <c r="P18" i="23"/>
  <c r="O18" i="23"/>
  <c r="N18" i="23"/>
  <c r="K18" i="23"/>
  <c r="J18" i="23"/>
  <c r="I18" i="23"/>
  <c r="H18" i="23"/>
  <c r="E18" i="23"/>
  <c r="L18" i="23" s="1"/>
  <c r="D18" i="23"/>
  <c r="C18" i="23"/>
  <c r="B18" i="23"/>
  <c r="AA18" i="23" s="1"/>
  <c r="A18" i="23"/>
  <c r="Y17" i="23"/>
  <c r="X17" i="23"/>
  <c r="W17" i="23"/>
  <c r="V17" i="23"/>
  <c r="Q17" i="23"/>
  <c r="P17" i="23"/>
  <c r="K17" i="23"/>
  <c r="J17" i="23"/>
  <c r="E17" i="23"/>
  <c r="H17" i="23" s="1"/>
  <c r="D17" i="23"/>
  <c r="C17" i="23"/>
  <c r="B17" i="23"/>
  <c r="AA17" i="23" s="1"/>
  <c r="Y16" i="23"/>
  <c r="X16" i="23"/>
  <c r="W16" i="23"/>
  <c r="V16" i="23"/>
  <c r="Q16" i="23"/>
  <c r="P16" i="23"/>
  <c r="K16" i="23"/>
  <c r="J16" i="23"/>
  <c r="E16" i="23"/>
  <c r="H16" i="23" s="1"/>
  <c r="D16" i="23"/>
  <c r="C16" i="23"/>
  <c r="B16" i="23"/>
  <c r="AA16" i="23" s="1"/>
  <c r="A16" i="23"/>
  <c r="Y15" i="23"/>
  <c r="X15" i="23"/>
  <c r="W15" i="23"/>
  <c r="V15" i="23"/>
  <c r="E15" i="23"/>
  <c r="H15" i="23" s="1"/>
  <c r="D15" i="23"/>
  <c r="C15" i="23"/>
  <c r="B15" i="23"/>
  <c r="AA15" i="23" s="1"/>
  <c r="Y14" i="23"/>
  <c r="X14" i="23"/>
  <c r="W14" i="23"/>
  <c r="V14" i="23"/>
  <c r="Z14" i="23" s="1"/>
  <c r="L14" i="23"/>
  <c r="K14" i="23"/>
  <c r="E14" i="23"/>
  <c r="I14" i="23" s="1"/>
  <c r="D14" i="23"/>
  <c r="C14" i="23"/>
  <c r="B14" i="23"/>
  <c r="AA14" i="23" s="1"/>
  <c r="Y13" i="23"/>
  <c r="X13" i="23"/>
  <c r="W13" i="23"/>
  <c r="V13" i="23"/>
  <c r="E13" i="23"/>
  <c r="L13" i="23" s="1"/>
  <c r="D13" i="23"/>
  <c r="C13" i="23"/>
  <c r="B13" i="23"/>
  <c r="AA13" i="23" s="1"/>
  <c r="Y12" i="23"/>
  <c r="X12" i="23"/>
  <c r="W12" i="23"/>
  <c r="V12" i="23"/>
  <c r="E12" i="23"/>
  <c r="J12" i="23" s="1"/>
  <c r="D12" i="23"/>
  <c r="C12" i="23"/>
  <c r="B12" i="23"/>
  <c r="AA12" i="23" s="1"/>
  <c r="Y11" i="23"/>
  <c r="X11" i="23"/>
  <c r="W11" i="23"/>
  <c r="V11" i="23"/>
  <c r="Q11" i="23"/>
  <c r="P11" i="23"/>
  <c r="O11" i="23"/>
  <c r="K11" i="23"/>
  <c r="J11" i="23"/>
  <c r="I11" i="23"/>
  <c r="E11" i="23"/>
  <c r="H11" i="23" s="1"/>
  <c r="D11" i="23"/>
  <c r="C11" i="23"/>
  <c r="B11" i="23"/>
  <c r="AA11" i="23" s="1"/>
  <c r="Y10" i="23"/>
  <c r="X10" i="23"/>
  <c r="W10" i="23"/>
  <c r="V10" i="23"/>
  <c r="E10" i="23"/>
  <c r="J10" i="23" s="1"/>
  <c r="D10" i="23"/>
  <c r="C10" i="23"/>
  <c r="B10" i="23"/>
  <c r="AA10" i="23" s="1"/>
  <c r="Y9" i="23"/>
  <c r="X9" i="23"/>
  <c r="W9" i="23"/>
  <c r="V9" i="23"/>
  <c r="E9" i="23"/>
  <c r="L9" i="23" s="1"/>
  <c r="D9" i="23"/>
  <c r="C9" i="23"/>
  <c r="B9" i="23"/>
  <c r="AA9" i="23" s="1"/>
  <c r="Y8" i="23"/>
  <c r="X8" i="23"/>
  <c r="W8" i="23"/>
  <c r="V8" i="23"/>
  <c r="E8" i="23"/>
  <c r="J8" i="23" s="1"/>
  <c r="D8" i="23"/>
  <c r="C8" i="23"/>
  <c r="B8" i="23"/>
  <c r="AA8" i="23" s="1"/>
  <c r="A8" i="23"/>
  <c r="Z31" i="23"/>
  <c r="AA30" i="23"/>
  <c r="F21" i="23"/>
  <c r="O21" i="23" s="1"/>
  <c r="F20" i="23"/>
  <c r="M20" i="23" s="1"/>
  <c r="AA19" i="23"/>
  <c r="V15" i="20"/>
  <c r="W15" i="20"/>
  <c r="X15" i="20"/>
  <c r="Y15" i="20"/>
  <c r="AA15" i="20"/>
  <c r="AF15" i="20"/>
  <c r="AG15" i="20"/>
  <c r="D15" i="20"/>
  <c r="E15" i="20"/>
  <c r="H15" i="20" s="1"/>
  <c r="G15" i="20"/>
  <c r="I15" i="20"/>
  <c r="J15" i="20"/>
  <c r="K15" i="20"/>
  <c r="B15" i="20"/>
  <c r="C15" i="20"/>
  <c r="AF14" i="20"/>
  <c r="AG14" i="20"/>
  <c r="V14" i="20"/>
  <c r="W14" i="20"/>
  <c r="X14" i="20"/>
  <c r="Y14" i="20"/>
  <c r="D14" i="20"/>
  <c r="E14" i="20"/>
  <c r="F14" i="20" s="1"/>
  <c r="C14" i="20"/>
  <c r="B14" i="20"/>
  <c r="AA14" i="20" s="1"/>
  <c r="AG32" i="20"/>
  <c r="AF32" i="20"/>
  <c r="Y32" i="20"/>
  <c r="X32" i="20"/>
  <c r="W32" i="20"/>
  <c r="V32" i="20"/>
  <c r="R32" i="20"/>
  <c r="Q32" i="20"/>
  <c r="P32" i="20"/>
  <c r="O32" i="20"/>
  <c r="N32" i="20"/>
  <c r="L32" i="20"/>
  <c r="K32" i="20"/>
  <c r="J32" i="20"/>
  <c r="I32" i="20"/>
  <c r="H32" i="20"/>
  <c r="E32" i="20"/>
  <c r="G32" i="20" s="1"/>
  <c r="D32" i="20"/>
  <c r="C32" i="20"/>
  <c r="B32" i="20"/>
  <c r="A32" i="20"/>
  <c r="AG31" i="20"/>
  <c r="AF31" i="20"/>
  <c r="Y31" i="20"/>
  <c r="X31" i="20"/>
  <c r="W31" i="20"/>
  <c r="V31" i="20"/>
  <c r="R31" i="20"/>
  <c r="Q31" i="20"/>
  <c r="P31" i="20"/>
  <c r="O31" i="20"/>
  <c r="N31" i="20"/>
  <c r="L31" i="20"/>
  <c r="K31" i="20"/>
  <c r="J31" i="20"/>
  <c r="I31" i="20"/>
  <c r="H31" i="20"/>
  <c r="E31" i="20"/>
  <c r="G31" i="20" s="1"/>
  <c r="D31" i="20"/>
  <c r="C31" i="20"/>
  <c r="B31" i="20"/>
  <c r="AG30" i="20"/>
  <c r="AF30" i="20"/>
  <c r="Y30" i="20"/>
  <c r="X30" i="20"/>
  <c r="W30" i="20"/>
  <c r="V30" i="20"/>
  <c r="Q30" i="20"/>
  <c r="P30" i="20"/>
  <c r="O30" i="20"/>
  <c r="N30" i="20"/>
  <c r="K30" i="20"/>
  <c r="J30" i="20"/>
  <c r="I30" i="20"/>
  <c r="H30" i="20"/>
  <c r="E30" i="20"/>
  <c r="L30" i="20" s="1"/>
  <c r="D30" i="20"/>
  <c r="C30" i="20"/>
  <c r="B30" i="20"/>
  <c r="A30" i="20"/>
  <c r="AG29" i="20"/>
  <c r="AF29" i="20"/>
  <c r="Y29" i="20"/>
  <c r="X29" i="20"/>
  <c r="W29" i="20"/>
  <c r="V29" i="20"/>
  <c r="Q29" i="20"/>
  <c r="P29" i="20"/>
  <c r="K29" i="20"/>
  <c r="J29" i="20"/>
  <c r="E29" i="20"/>
  <c r="L29" i="20" s="1"/>
  <c r="D29" i="20"/>
  <c r="C29" i="20"/>
  <c r="B29" i="20"/>
  <c r="AG28" i="20"/>
  <c r="AF28" i="20"/>
  <c r="Y28" i="20"/>
  <c r="X28" i="20"/>
  <c r="W28" i="20"/>
  <c r="V28" i="20"/>
  <c r="Q28" i="20"/>
  <c r="P28" i="20"/>
  <c r="O28" i="20"/>
  <c r="N28" i="20"/>
  <c r="K28" i="20"/>
  <c r="J28" i="20"/>
  <c r="I28" i="20"/>
  <c r="H28" i="20"/>
  <c r="E28" i="20"/>
  <c r="G28" i="20" s="1"/>
  <c r="D28" i="20"/>
  <c r="C28" i="20"/>
  <c r="B28" i="20"/>
  <c r="AG27" i="20"/>
  <c r="AF27" i="20"/>
  <c r="Y27" i="20"/>
  <c r="X27" i="20"/>
  <c r="W27" i="20"/>
  <c r="V27" i="20"/>
  <c r="Q27" i="20"/>
  <c r="P27" i="20"/>
  <c r="K27" i="20"/>
  <c r="J27" i="20"/>
  <c r="E27" i="20"/>
  <c r="L27" i="20" s="1"/>
  <c r="D27" i="20"/>
  <c r="C27" i="20"/>
  <c r="B27" i="20"/>
  <c r="A27" i="20"/>
  <c r="AG26" i="20"/>
  <c r="AF26" i="20"/>
  <c r="Y26" i="20"/>
  <c r="X26" i="20"/>
  <c r="W26" i="20"/>
  <c r="V26" i="20"/>
  <c r="Q26" i="20"/>
  <c r="P26" i="20"/>
  <c r="O26" i="20"/>
  <c r="N26" i="20"/>
  <c r="K26" i="20"/>
  <c r="J26" i="20"/>
  <c r="I26" i="20"/>
  <c r="H26" i="20"/>
  <c r="E26" i="20"/>
  <c r="G26" i="20" s="1"/>
  <c r="D26" i="20"/>
  <c r="C26" i="20"/>
  <c r="B26" i="20"/>
  <c r="A26" i="20"/>
  <c r="AG25" i="20"/>
  <c r="AF25" i="20"/>
  <c r="Y25" i="20"/>
  <c r="X25" i="20"/>
  <c r="W25" i="20"/>
  <c r="V25" i="20"/>
  <c r="Q25" i="20"/>
  <c r="P25" i="20"/>
  <c r="O25" i="20"/>
  <c r="N25" i="20"/>
  <c r="K25" i="20"/>
  <c r="J25" i="20"/>
  <c r="I25" i="20"/>
  <c r="H25" i="20"/>
  <c r="E25" i="20"/>
  <c r="G25" i="20" s="1"/>
  <c r="D25" i="20"/>
  <c r="C25" i="20"/>
  <c r="B25" i="20"/>
  <c r="AG24" i="20"/>
  <c r="AF24" i="20"/>
  <c r="Y24" i="20"/>
  <c r="X24" i="20"/>
  <c r="W24" i="20"/>
  <c r="V24" i="20"/>
  <c r="Q24" i="20"/>
  <c r="P24" i="20"/>
  <c r="O24" i="20"/>
  <c r="N24" i="20"/>
  <c r="K24" i="20"/>
  <c r="J24" i="20"/>
  <c r="I24" i="20"/>
  <c r="H24" i="20"/>
  <c r="E24" i="20"/>
  <c r="L24" i="20" s="1"/>
  <c r="D24" i="20"/>
  <c r="C24" i="20"/>
  <c r="B24" i="20"/>
  <c r="A24" i="20"/>
  <c r="AG23" i="20"/>
  <c r="AF23" i="20"/>
  <c r="Y23" i="20"/>
  <c r="X23" i="20"/>
  <c r="W23" i="20"/>
  <c r="V23" i="20"/>
  <c r="Q23" i="20"/>
  <c r="P23" i="20"/>
  <c r="K23" i="20"/>
  <c r="J23" i="20"/>
  <c r="E23" i="20"/>
  <c r="G23" i="20" s="1"/>
  <c r="D23" i="20"/>
  <c r="C23" i="20"/>
  <c r="B23" i="20"/>
  <c r="AG22" i="20"/>
  <c r="AF22" i="20"/>
  <c r="Y22" i="20"/>
  <c r="X22" i="20"/>
  <c r="W22" i="20"/>
  <c r="V22" i="20"/>
  <c r="Q22" i="20"/>
  <c r="P22" i="20"/>
  <c r="O22" i="20"/>
  <c r="N22" i="20"/>
  <c r="K22" i="20"/>
  <c r="J22" i="20"/>
  <c r="I22" i="20"/>
  <c r="H22" i="20"/>
  <c r="E22" i="20"/>
  <c r="L22" i="20" s="1"/>
  <c r="D22" i="20"/>
  <c r="C22" i="20"/>
  <c r="B22" i="20"/>
  <c r="AG21" i="20"/>
  <c r="AF21" i="20"/>
  <c r="Y21" i="20"/>
  <c r="X21" i="20"/>
  <c r="W21" i="20"/>
  <c r="V21" i="20"/>
  <c r="Q21" i="20"/>
  <c r="P21" i="20"/>
  <c r="K21" i="20"/>
  <c r="J21" i="20"/>
  <c r="E21" i="20"/>
  <c r="G21" i="20" s="1"/>
  <c r="D21" i="20"/>
  <c r="C21" i="20"/>
  <c r="B21" i="20"/>
  <c r="A21" i="20"/>
  <c r="AG20" i="20"/>
  <c r="AF20" i="20"/>
  <c r="Y20" i="20"/>
  <c r="X20" i="20"/>
  <c r="W20" i="20"/>
  <c r="V20" i="20"/>
  <c r="R20" i="20"/>
  <c r="Q20" i="20"/>
  <c r="P20" i="20"/>
  <c r="O20" i="20"/>
  <c r="N20" i="20"/>
  <c r="L20" i="20"/>
  <c r="K20" i="20"/>
  <c r="J20" i="20"/>
  <c r="I20" i="20"/>
  <c r="H20" i="20"/>
  <c r="E20" i="20"/>
  <c r="G20" i="20" s="1"/>
  <c r="D20" i="20"/>
  <c r="C20" i="20"/>
  <c r="B20" i="20"/>
  <c r="A20" i="20"/>
  <c r="AG19" i="20"/>
  <c r="AF19" i="20"/>
  <c r="Y19" i="20"/>
  <c r="X19" i="20"/>
  <c r="W19" i="20"/>
  <c r="V19" i="20"/>
  <c r="E19" i="20"/>
  <c r="I19" i="20" s="1"/>
  <c r="D19" i="20"/>
  <c r="C19" i="20"/>
  <c r="B19" i="20"/>
  <c r="A19" i="20"/>
  <c r="AG18" i="20"/>
  <c r="AF18" i="20"/>
  <c r="Y18" i="20"/>
  <c r="X18" i="20"/>
  <c r="W18" i="20"/>
  <c r="V18" i="20"/>
  <c r="Q18" i="20"/>
  <c r="P18" i="20"/>
  <c r="O18" i="20"/>
  <c r="N18" i="20"/>
  <c r="K18" i="20"/>
  <c r="J18" i="20"/>
  <c r="I18" i="20"/>
  <c r="H18" i="20"/>
  <c r="E18" i="20"/>
  <c r="L18" i="20" s="1"/>
  <c r="D18" i="20"/>
  <c r="C18" i="20"/>
  <c r="B18" i="20"/>
  <c r="A18" i="20"/>
  <c r="AG17" i="20"/>
  <c r="AF17" i="20"/>
  <c r="Y17" i="20"/>
  <c r="X17" i="20"/>
  <c r="W17" i="20"/>
  <c r="V17" i="20"/>
  <c r="Q17" i="20"/>
  <c r="P17" i="20"/>
  <c r="K17" i="20"/>
  <c r="J17" i="20"/>
  <c r="E17" i="20"/>
  <c r="G17" i="20" s="1"/>
  <c r="D17" i="20"/>
  <c r="C17" i="20"/>
  <c r="B17" i="20"/>
  <c r="AG16" i="20"/>
  <c r="AF16" i="20"/>
  <c r="Y16" i="20"/>
  <c r="X16" i="20"/>
  <c r="W16" i="20"/>
  <c r="V16" i="20"/>
  <c r="Q16" i="20"/>
  <c r="P16" i="20"/>
  <c r="O16" i="20"/>
  <c r="K16" i="20"/>
  <c r="J16" i="20"/>
  <c r="I16" i="20"/>
  <c r="E16" i="20"/>
  <c r="L16" i="20" s="1"/>
  <c r="D16" i="20"/>
  <c r="C16" i="20"/>
  <c r="B16" i="20"/>
  <c r="A16" i="20"/>
  <c r="AG13" i="20"/>
  <c r="AF13" i="20"/>
  <c r="Y13" i="20"/>
  <c r="X13" i="20"/>
  <c r="W13" i="20"/>
  <c r="V13" i="20"/>
  <c r="E13" i="20"/>
  <c r="L13" i="20" s="1"/>
  <c r="D13" i="20"/>
  <c r="C13" i="20"/>
  <c r="B13" i="20"/>
  <c r="AG12" i="20"/>
  <c r="AF12" i="20"/>
  <c r="Y12" i="20"/>
  <c r="X12" i="20"/>
  <c r="W12" i="20"/>
  <c r="V12" i="20"/>
  <c r="E12" i="20"/>
  <c r="L12" i="20" s="1"/>
  <c r="D12" i="20"/>
  <c r="C12" i="20"/>
  <c r="B12" i="20"/>
  <c r="AG11" i="20"/>
  <c r="AF11" i="20"/>
  <c r="Y11" i="20"/>
  <c r="X11" i="20"/>
  <c r="W11" i="20"/>
  <c r="V11" i="20"/>
  <c r="Q11" i="20"/>
  <c r="P11" i="20"/>
  <c r="O11" i="20"/>
  <c r="K11" i="20"/>
  <c r="J11" i="20"/>
  <c r="I11" i="20"/>
  <c r="E11" i="20"/>
  <c r="L11" i="20" s="1"/>
  <c r="D11" i="20"/>
  <c r="C11" i="20"/>
  <c r="B11" i="20"/>
  <c r="AG10" i="20"/>
  <c r="AF10" i="20"/>
  <c r="Y10" i="20"/>
  <c r="X10" i="20"/>
  <c r="W10" i="20"/>
  <c r="V10" i="20"/>
  <c r="E10" i="20"/>
  <c r="L10" i="20" s="1"/>
  <c r="D10" i="20"/>
  <c r="C10" i="20"/>
  <c r="B10" i="20"/>
  <c r="AG9" i="20"/>
  <c r="AF9" i="20"/>
  <c r="Y9" i="20"/>
  <c r="X9" i="20"/>
  <c r="W9" i="20"/>
  <c r="V9" i="20"/>
  <c r="E9" i="20"/>
  <c r="J9" i="20" s="1"/>
  <c r="D9" i="20"/>
  <c r="C9" i="20"/>
  <c r="B9" i="20"/>
  <c r="AG8" i="20"/>
  <c r="AF8" i="20"/>
  <c r="Y8" i="20"/>
  <c r="X8" i="20"/>
  <c r="W8" i="20"/>
  <c r="V8" i="20"/>
  <c r="E8" i="20"/>
  <c r="L8" i="20" s="1"/>
  <c r="D8" i="20"/>
  <c r="C8" i="20"/>
  <c r="B8" i="20"/>
  <c r="A8" i="20"/>
  <c r="O8" i="27" l="1"/>
  <c r="N8" i="27"/>
  <c r="S8" i="27" s="1"/>
  <c r="T8" i="27" s="1"/>
  <c r="Q8" i="27"/>
  <c r="S10" i="27"/>
  <c r="T10" i="27" s="1"/>
  <c r="S16" i="27"/>
  <c r="T16" i="27" s="1"/>
  <c r="U16" i="27" s="1"/>
  <c r="R14" i="27"/>
  <c r="O14" i="27"/>
  <c r="S32" i="27"/>
  <c r="T32" i="27" s="1"/>
  <c r="AB21" i="27"/>
  <c r="AB28" i="27"/>
  <c r="R34" i="27"/>
  <c r="O34" i="27"/>
  <c r="S33" i="27"/>
  <c r="T33" i="27" s="1"/>
  <c r="AB33" i="27" s="1"/>
  <c r="AD33" i="27" s="1"/>
  <c r="S35" i="27"/>
  <c r="T35" i="27" s="1"/>
  <c r="U35" i="27" s="1"/>
  <c r="S11" i="27"/>
  <c r="T11" i="27" s="1"/>
  <c r="AB11" i="27" s="1"/>
  <c r="U22" i="27"/>
  <c r="AB22" i="27"/>
  <c r="AD22" i="27" s="1"/>
  <c r="R9" i="27"/>
  <c r="P9" i="27"/>
  <c r="Q9" i="27"/>
  <c r="O9" i="27"/>
  <c r="M9" i="27"/>
  <c r="N9" i="27"/>
  <c r="R13" i="27"/>
  <c r="Q13" i="27"/>
  <c r="P13" i="27"/>
  <c r="N13" i="27"/>
  <c r="O13" i="27"/>
  <c r="M13" i="27"/>
  <c r="R29" i="27"/>
  <c r="M29" i="27"/>
  <c r="M25" i="27"/>
  <c r="O25" i="27"/>
  <c r="N25" i="27"/>
  <c r="R25" i="27"/>
  <c r="R24" i="27"/>
  <c r="M24" i="27"/>
  <c r="R18" i="27"/>
  <c r="M18" i="27"/>
  <c r="M26" i="27"/>
  <c r="N26" i="27"/>
  <c r="R26" i="27"/>
  <c r="M27" i="27"/>
  <c r="R27" i="27"/>
  <c r="M31" i="27"/>
  <c r="N31" i="27"/>
  <c r="R31" i="27"/>
  <c r="M30" i="27"/>
  <c r="R30" i="27"/>
  <c r="O23" i="27"/>
  <c r="N23" i="27"/>
  <c r="R23" i="27"/>
  <c r="M23" i="27"/>
  <c r="O17" i="27"/>
  <c r="M17" i="27"/>
  <c r="R17" i="27"/>
  <c r="N17" i="27"/>
  <c r="Q19" i="27"/>
  <c r="P19" i="27"/>
  <c r="R19" i="27"/>
  <c r="M19" i="27"/>
  <c r="N19" i="27"/>
  <c r="O19" i="27"/>
  <c r="P12" i="27"/>
  <c r="M12" i="27"/>
  <c r="O12" i="27"/>
  <c r="N12" i="27"/>
  <c r="R12" i="27"/>
  <c r="Q12" i="27"/>
  <c r="U32" i="27"/>
  <c r="AB32" i="27"/>
  <c r="U11" i="27"/>
  <c r="U10" i="27"/>
  <c r="AB10" i="27"/>
  <c r="U15" i="27"/>
  <c r="AB15" i="27"/>
  <c r="S39" i="27"/>
  <c r="T39" i="27" s="1"/>
  <c r="AB36" i="27"/>
  <c r="AB16" i="27"/>
  <c r="AC20" i="27"/>
  <c r="AE20" i="27" s="1"/>
  <c r="U40" i="27"/>
  <c r="AB40" i="27"/>
  <c r="S29" i="27"/>
  <c r="T29" i="27" s="1"/>
  <c r="S38" i="27"/>
  <c r="T38" i="27" s="1"/>
  <c r="S41" i="27"/>
  <c r="T41" i="27" s="1"/>
  <c r="AB37" i="27"/>
  <c r="U31" i="25"/>
  <c r="AB31" i="25"/>
  <c r="U30" i="25"/>
  <c r="AB30" i="25"/>
  <c r="AB35" i="25"/>
  <c r="AD35" i="25" s="1"/>
  <c r="R26" i="25"/>
  <c r="S26" i="25" s="1"/>
  <c r="T26" i="25" s="1"/>
  <c r="N26" i="25"/>
  <c r="AB21" i="25"/>
  <c r="S35" i="25"/>
  <c r="T35" i="25" s="1"/>
  <c r="U35" i="25" s="1"/>
  <c r="AB40" i="25"/>
  <c r="AB39" i="25"/>
  <c r="AC35" i="25"/>
  <c r="AE35" i="25" s="1"/>
  <c r="M15" i="25"/>
  <c r="M23" i="25"/>
  <c r="O15" i="25"/>
  <c r="N15" i="25"/>
  <c r="Q15" i="25"/>
  <c r="P15" i="25"/>
  <c r="P14" i="25"/>
  <c r="M8" i="25"/>
  <c r="M11" i="25"/>
  <c r="R11" i="25"/>
  <c r="O23" i="25"/>
  <c r="N8" i="25"/>
  <c r="M9" i="25"/>
  <c r="Q10" i="25"/>
  <c r="N23" i="25"/>
  <c r="R8" i="25"/>
  <c r="O8" i="25"/>
  <c r="P8" i="25"/>
  <c r="O9" i="25"/>
  <c r="N14" i="25"/>
  <c r="R9" i="25"/>
  <c r="R14" i="25"/>
  <c r="O14" i="25"/>
  <c r="M14" i="25"/>
  <c r="O34" i="25"/>
  <c r="N9" i="25"/>
  <c r="Q9" i="25"/>
  <c r="M34" i="25"/>
  <c r="R34" i="25"/>
  <c r="S13" i="25"/>
  <c r="T13" i="25" s="1"/>
  <c r="AB13" i="25" s="1"/>
  <c r="M27" i="25"/>
  <c r="S27" i="25" s="1"/>
  <c r="T27" i="25" s="1"/>
  <c r="S33" i="25"/>
  <c r="T33" i="25" s="1"/>
  <c r="U33" i="25" s="1"/>
  <c r="M12" i="25"/>
  <c r="Q12" i="25"/>
  <c r="R12" i="25"/>
  <c r="P12" i="25"/>
  <c r="N12" i="25"/>
  <c r="O10" i="25"/>
  <c r="M10" i="25"/>
  <c r="P10" i="25"/>
  <c r="R10" i="25"/>
  <c r="N32" i="25"/>
  <c r="R32" i="25"/>
  <c r="O32" i="25"/>
  <c r="M32" i="25"/>
  <c r="M38" i="25"/>
  <c r="S38" i="25" s="1"/>
  <c r="T38" i="25" s="1"/>
  <c r="M29" i="25"/>
  <c r="R29" i="25"/>
  <c r="M20" i="25"/>
  <c r="S20" i="25" s="1"/>
  <c r="T20" i="25" s="1"/>
  <c r="R36" i="25"/>
  <c r="M36" i="25"/>
  <c r="N17" i="25"/>
  <c r="O17" i="25"/>
  <c r="R17" i="25"/>
  <c r="M17" i="25"/>
  <c r="R24" i="25"/>
  <c r="M24" i="25"/>
  <c r="R25" i="25"/>
  <c r="O25" i="25"/>
  <c r="N25" i="25"/>
  <c r="M25" i="25"/>
  <c r="M18" i="25"/>
  <c r="R18" i="25"/>
  <c r="N19" i="25"/>
  <c r="M19" i="25"/>
  <c r="P19" i="25"/>
  <c r="O19" i="25"/>
  <c r="R19" i="25"/>
  <c r="Q19" i="25"/>
  <c r="M16" i="25"/>
  <c r="O16" i="25"/>
  <c r="N16" i="25"/>
  <c r="R16" i="25"/>
  <c r="AB28" i="25"/>
  <c r="AD28" i="25" s="1"/>
  <c r="AB37" i="25"/>
  <c r="Z10" i="23"/>
  <c r="Z11" i="23"/>
  <c r="G9" i="23"/>
  <c r="H9" i="23"/>
  <c r="G13" i="23"/>
  <c r="F24" i="23"/>
  <c r="R24" i="23" s="1"/>
  <c r="Z9" i="23"/>
  <c r="H13" i="23"/>
  <c r="Z15" i="23"/>
  <c r="I9" i="23"/>
  <c r="F26" i="23"/>
  <c r="M26" i="23" s="1"/>
  <c r="I13" i="23"/>
  <c r="L22" i="23"/>
  <c r="F18" i="23"/>
  <c r="L10" i="23"/>
  <c r="Z13" i="23"/>
  <c r="L26" i="23"/>
  <c r="K8" i="23"/>
  <c r="Z16" i="23"/>
  <c r="K10" i="23"/>
  <c r="J14" i="23"/>
  <c r="L15" i="23"/>
  <c r="L21" i="23"/>
  <c r="L27" i="23"/>
  <c r="R26" i="23"/>
  <c r="Z24" i="23"/>
  <c r="G18" i="23"/>
  <c r="Z30" i="23"/>
  <c r="Z8" i="23"/>
  <c r="H10" i="23"/>
  <c r="K12" i="23"/>
  <c r="G14" i="23"/>
  <c r="I15" i="23"/>
  <c r="I21" i="23"/>
  <c r="Z23" i="23"/>
  <c r="Z25" i="23"/>
  <c r="I27" i="23"/>
  <c r="Z28" i="23"/>
  <c r="Z17" i="23"/>
  <c r="G25" i="23"/>
  <c r="S25" i="23" s="1"/>
  <c r="T25" i="23" s="1"/>
  <c r="U25" i="23" s="1"/>
  <c r="G10" i="23"/>
  <c r="I10" i="23"/>
  <c r="Z12" i="23"/>
  <c r="H14" i="23"/>
  <c r="J15" i="23"/>
  <c r="Z19" i="23"/>
  <c r="Z22" i="23"/>
  <c r="I16" i="23"/>
  <c r="H21" i="23"/>
  <c r="L11" i="23"/>
  <c r="K15" i="23"/>
  <c r="L16" i="23"/>
  <c r="G24" i="23"/>
  <c r="S24" i="23" s="1"/>
  <c r="T24" i="23" s="1"/>
  <c r="U24" i="23" s="1"/>
  <c r="M22" i="23"/>
  <c r="R22" i="23"/>
  <c r="F23" i="23"/>
  <c r="L17" i="23"/>
  <c r="L23" i="23"/>
  <c r="M24" i="23"/>
  <c r="L8" i="23"/>
  <c r="L12" i="23"/>
  <c r="G19" i="23"/>
  <c r="L28" i="23"/>
  <c r="G30" i="23"/>
  <c r="G23" i="23"/>
  <c r="J9" i="23"/>
  <c r="H12" i="23"/>
  <c r="G16" i="23"/>
  <c r="K19" i="23"/>
  <c r="M21" i="23"/>
  <c r="G22" i="23"/>
  <c r="S22" i="23" s="1"/>
  <c r="T22" i="23" s="1"/>
  <c r="I23" i="23"/>
  <c r="R21" i="23"/>
  <c r="G8" i="23"/>
  <c r="J19" i="23"/>
  <c r="H8" i="23"/>
  <c r="I17" i="23"/>
  <c r="I8" i="23"/>
  <c r="K9" i="23"/>
  <c r="G11" i="23"/>
  <c r="I12" i="23"/>
  <c r="K13" i="23"/>
  <c r="G15" i="23"/>
  <c r="N21" i="23"/>
  <c r="G27" i="23"/>
  <c r="G17" i="23"/>
  <c r="G12" i="23"/>
  <c r="J13" i="23"/>
  <c r="F10" i="23"/>
  <c r="F14" i="23"/>
  <c r="S26" i="23"/>
  <c r="T26" i="23" s="1"/>
  <c r="U26" i="23" s="1"/>
  <c r="F9" i="23"/>
  <c r="F8" i="23"/>
  <c r="S20" i="23"/>
  <c r="T20" i="23" s="1"/>
  <c r="U20" i="23" s="1"/>
  <c r="F16" i="23"/>
  <c r="O16" i="23" s="1"/>
  <c r="F27" i="23"/>
  <c r="F28" i="23"/>
  <c r="F29" i="23"/>
  <c r="F15" i="23"/>
  <c r="F30" i="23"/>
  <c r="F31" i="23"/>
  <c r="F32" i="23"/>
  <c r="F19" i="23"/>
  <c r="F11" i="23"/>
  <c r="F12" i="23"/>
  <c r="F13" i="23"/>
  <c r="F17" i="23"/>
  <c r="F15" i="20"/>
  <c r="Z15" i="20"/>
  <c r="Q15" i="20"/>
  <c r="M15" i="20"/>
  <c r="L15" i="20"/>
  <c r="I14" i="20"/>
  <c r="M14" i="20"/>
  <c r="O14" i="20"/>
  <c r="P14" i="20"/>
  <c r="R14" i="20"/>
  <c r="N14" i="20"/>
  <c r="L14" i="20"/>
  <c r="H14" i="20"/>
  <c r="Z14" i="20"/>
  <c r="K14" i="20"/>
  <c r="G14" i="20"/>
  <c r="J14" i="20"/>
  <c r="Q14" i="20"/>
  <c r="K12" i="20"/>
  <c r="G10" i="20"/>
  <c r="G11" i="20"/>
  <c r="I10" i="20"/>
  <c r="H11" i="20"/>
  <c r="I13" i="20"/>
  <c r="K13" i="20"/>
  <c r="K9" i="20"/>
  <c r="I12" i="20"/>
  <c r="I27" i="20"/>
  <c r="L9" i="20"/>
  <c r="H17" i="20"/>
  <c r="G18" i="20"/>
  <c r="L21" i="20"/>
  <c r="G24" i="20"/>
  <c r="L25" i="20"/>
  <c r="L26" i="20"/>
  <c r="L28" i="20"/>
  <c r="G9" i="20"/>
  <c r="H23" i="20"/>
  <c r="I8" i="20"/>
  <c r="H9" i="20"/>
  <c r="I9" i="20"/>
  <c r="G12" i="20"/>
  <c r="G13" i="20"/>
  <c r="H21" i="20"/>
  <c r="L17" i="20"/>
  <c r="L23" i="20"/>
  <c r="I29" i="20"/>
  <c r="J19" i="20"/>
  <c r="J10" i="20"/>
  <c r="J12" i="20"/>
  <c r="J13" i="20"/>
  <c r="G16" i="20"/>
  <c r="I17" i="20"/>
  <c r="G19" i="20"/>
  <c r="K19" i="20"/>
  <c r="I21" i="20"/>
  <c r="G22" i="20"/>
  <c r="I23" i="20"/>
  <c r="G30" i="20"/>
  <c r="G8" i="20"/>
  <c r="K10" i="20"/>
  <c r="H16" i="20"/>
  <c r="H19" i="20"/>
  <c r="L19" i="20"/>
  <c r="G27" i="20"/>
  <c r="G29" i="20"/>
  <c r="J8" i="20"/>
  <c r="K8" i="20"/>
  <c r="H8" i="20"/>
  <c r="H10" i="20"/>
  <c r="H12" i="20"/>
  <c r="H13" i="20"/>
  <c r="H27" i="20"/>
  <c r="H29" i="20"/>
  <c r="Z32" i="20"/>
  <c r="F32" i="20"/>
  <c r="M32" i="20" s="1"/>
  <c r="AA32" i="20"/>
  <c r="AA31" i="20"/>
  <c r="F31" i="20"/>
  <c r="M31" i="20" s="1"/>
  <c r="S31" i="20" s="1"/>
  <c r="T31" i="20" s="1"/>
  <c r="U31" i="20" s="1"/>
  <c r="AA30" i="20"/>
  <c r="Z30" i="20"/>
  <c r="F30" i="20"/>
  <c r="Z29" i="20"/>
  <c r="AA29" i="20"/>
  <c r="AA28" i="20"/>
  <c r="Z27" i="20"/>
  <c r="AA27" i="20"/>
  <c r="AA26" i="20"/>
  <c r="Z25" i="20"/>
  <c r="F25" i="20"/>
  <c r="AA25" i="20"/>
  <c r="Z24" i="20"/>
  <c r="F24" i="20"/>
  <c r="AA24" i="20"/>
  <c r="AA23" i="20"/>
  <c r="Z23" i="20"/>
  <c r="F23" i="20"/>
  <c r="AA22" i="20"/>
  <c r="Z22" i="20"/>
  <c r="F22" i="20"/>
  <c r="AA21" i="20"/>
  <c r="Z21" i="20"/>
  <c r="F21" i="20"/>
  <c r="Z20" i="20"/>
  <c r="AA20" i="20"/>
  <c r="Z19" i="20"/>
  <c r="AA19" i="20"/>
  <c r="Z18" i="20"/>
  <c r="F18" i="20"/>
  <c r="AA18" i="20"/>
  <c r="AA17" i="20"/>
  <c r="F17" i="20"/>
  <c r="AA16" i="20"/>
  <c r="F16" i="20"/>
  <c r="AA13" i="20"/>
  <c r="AA12" i="20"/>
  <c r="AA11" i="20"/>
  <c r="Z11" i="20"/>
  <c r="F11" i="20"/>
  <c r="AA10" i="20"/>
  <c r="Z10" i="20"/>
  <c r="AA9" i="20"/>
  <c r="Z9" i="20"/>
  <c r="AA8" i="20"/>
  <c r="Z8" i="20"/>
  <c r="AG31" i="19"/>
  <c r="AF31" i="19"/>
  <c r="Y31" i="19"/>
  <c r="X31" i="19"/>
  <c r="Z31" i="19" s="1"/>
  <c r="W31" i="19"/>
  <c r="V31" i="19"/>
  <c r="R31" i="19"/>
  <c r="Q31" i="19"/>
  <c r="P31" i="19"/>
  <c r="O31" i="19"/>
  <c r="N31" i="19"/>
  <c r="L31" i="19"/>
  <c r="K31" i="19"/>
  <c r="J31" i="19"/>
  <c r="I31" i="19"/>
  <c r="H31" i="19"/>
  <c r="E31" i="19"/>
  <c r="G31" i="19" s="1"/>
  <c r="D31" i="19"/>
  <c r="C31" i="19"/>
  <c r="B31" i="19"/>
  <c r="AA31" i="19" s="1"/>
  <c r="A31" i="19"/>
  <c r="AG30" i="19"/>
  <c r="AF30" i="19"/>
  <c r="Y30" i="19"/>
  <c r="X30" i="19"/>
  <c r="W30" i="19"/>
  <c r="V30" i="19"/>
  <c r="R30" i="19"/>
  <c r="Q30" i="19"/>
  <c r="P30" i="19"/>
  <c r="O30" i="19"/>
  <c r="N30" i="19"/>
  <c r="L30" i="19"/>
  <c r="K30" i="19"/>
  <c r="J30" i="19"/>
  <c r="I30" i="19"/>
  <c r="H30" i="19"/>
  <c r="E30" i="19"/>
  <c r="G30" i="19" s="1"/>
  <c r="D30" i="19"/>
  <c r="C30" i="19"/>
  <c r="B30" i="19"/>
  <c r="AG29" i="19"/>
  <c r="AF29" i="19"/>
  <c r="Y29" i="19"/>
  <c r="Z29" i="19" s="1"/>
  <c r="X29" i="19"/>
  <c r="W29" i="19"/>
  <c r="V29" i="19"/>
  <c r="Q29" i="19"/>
  <c r="P29" i="19"/>
  <c r="O29" i="19"/>
  <c r="N29" i="19"/>
  <c r="K29" i="19"/>
  <c r="J29" i="19"/>
  <c r="I29" i="19"/>
  <c r="H29" i="19"/>
  <c r="E29" i="19"/>
  <c r="L29" i="19" s="1"/>
  <c r="D29" i="19"/>
  <c r="C29" i="19"/>
  <c r="B29" i="19"/>
  <c r="A29" i="19"/>
  <c r="AG28" i="19"/>
  <c r="AF28" i="19"/>
  <c r="Y28" i="19"/>
  <c r="X28" i="19"/>
  <c r="Z28" i="19" s="1"/>
  <c r="W28" i="19"/>
  <c r="V28" i="19"/>
  <c r="Q28" i="19"/>
  <c r="P28" i="19"/>
  <c r="K28" i="19"/>
  <c r="J28" i="19"/>
  <c r="I28" i="19"/>
  <c r="G28" i="19"/>
  <c r="E28" i="19"/>
  <c r="L28" i="19" s="1"/>
  <c r="D28" i="19"/>
  <c r="C28" i="19"/>
  <c r="B28" i="19"/>
  <c r="AA28" i="19" s="1"/>
  <c r="AG27" i="19"/>
  <c r="AF27" i="19"/>
  <c r="Y27" i="19"/>
  <c r="X27" i="19"/>
  <c r="W27" i="19"/>
  <c r="V27" i="19"/>
  <c r="Q27" i="19"/>
  <c r="P27" i="19"/>
  <c r="K27" i="19"/>
  <c r="J27" i="19"/>
  <c r="E27" i="19"/>
  <c r="L27" i="19" s="1"/>
  <c r="D27" i="19"/>
  <c r="C27" i="19"/>
  <c r="B27" i="19"/>
  <c r="AG26" i="19"/>
  <c r="AF26" i="19"/>
  <c r="Y26" i="19"/>
  <c r="X26" i="19"/>
  <c r="W26" i="19"/>
  <c r="V26" i="19"/>
  <c r="Q26" i="19"/>
  <c r="P26" i="19"/>
  <c r="K26" i="19"/>
  <c r="J26" i="19"/>
  <c r="E26" i="19"/>
  <c r="L26" i="19" s="1"/>
  <c r="D26" i="19"/>
  <c r="C26" i="19"/>
  <c r="B26" i="19"/>
  <c r="A26" i="19"/>
  <c r="AG25" i="19"/>
  <c r="AF25" i="19"/>
  <c r="Y25" i="19"/>
  <c r="X25" i="19"/>
  <c r="W25" i="19"/>
  <c r="V25" i="19"/>
  <c r="Q25" i="19"/>
  <c r="P25" i="19"/>
  <c r="O25" i="19"/>
  <c r="N25" i="19"/>
  <c r="K25" i="19"/>
  <c r="J25" i="19"/>
  <c r="I25" i="19"/>
  <c r="H25" i="19"/>
  <c r="E25" i="19"/>
  <c r="G25" i="19" s="1"/>
  <c r="D25" i="19"/>
  <c r="C25" i="19"/>
  <c r="B25" i="19"/>
  <c r="AA25" i="19" s="1"/>
  <c r="A25" i="19"/>
  <c r="AG24" i="19"/>
  <c r="AF24" i="19"/>
  <c r="Y24" i="19"/>
  <c r="Z24" i="19" s="1"/>
  <c r="X24" i="19"/>
  <c r="W24" i="19"/>
  <c r="V24" i="19"/>
  <c r="Q24" i="19"/>
  <c r="P24" i="19"/>
  <c r="O24" i="19"/>
  <c r="N24" i="19"/>
  <c r="K24" i="19"/>
  <c r="J24" i="19"/>
  <c r="I24" i="19"/>
  <c r="H24" i="19"/>
  <c r="E24" i="19"/>
  <c r="L24" i="19" s="1"/>
  <c r="D24" i="19"/>
  <c r="C24" i="19"/>
  <c r="B24" i="19"/>
  <c r="AG23" i="19"/>
  <c r="AF23" i="19"/>
  <c r="Y23" i="19"/>
  <c r="X23" i="19"/>
  <c r="W23" i="19"/>
  <c r="Z23" i="19" s="1"/>
  <c r="V23" i="19"/>
  <c r="Q23" i="19"/>
  <c r="P23" i="19"/>
  <c r="O23" i="19"/>
  <c r="N23" i="19"/>
  <c r="K23" i="19"/>
  <c r="J23" i="19"/>
  <c r="I23" i="19"/>
  <c r="H23" i="19"/>
  <c r="E23" i="19"/>
  <c r="L23" i="19" s="1"/>
  <c r="D23" i="19"/>
  <c r="C23" i="19"/>
  <c r="B23" i="19"/>
  <c r="A23" i="19"/>
  <c r="AG22" i="19"/>
  <c r="AF22" i="19"/>
  <c r="Y22" i="19"/>
  <c r="X22" i="19"/>
  <c r="W22" i="19"/>
  <c r="V22" i="19"/>
  <c r="Z22" i="19" s="1"/>
  <c r="Q22" i="19"/>
  <c r="P22" i="19"/>
  <c r="K22" i="19"/>
  <c r="J22" i="19"/>
  <c r="E22" i="19"/>
  <c r="G22" i="19" s="1"/>
  <c r="D22" i="19"/>
  <c r="C22" i="19"/>
  <c r="B22" i="19"/>
  <c r="AG21" i="19"/>
  <c r="AF21" i="19"/>
  <c r="Y21" i="19"/>
  <c r="X21" i="19"/>
  <c r="W21" i="19"/>
  <c r="V21" i="19"/>
  <c r="Q21" i="19"/>
  <c r="P21" i="19"/>
  <c r="K21" i="19"/>
  <c r="J21" i="19"/>
  <c r="E21" i="19"/>
  <c r="I21" i="19" s="1"/>
  <c r="D21" i="19"/>
  <c r="C21" i="19"/>
  <c r="B21" i="19"/>
  <c r="AA21" i="19" s="1"/>
  <c r="AG20" i="19"/>
  <c r="AF20" i="19"/>
  <c r="Y20" i="19"/>
  <c r="X20" i="19"/>
  <c r="W20" i="19"/>
  <c r="V20" i="19"/>
  <c r="Q20" i="19"/>
  <c r="P20" i="19"/>
  <c r="K20" i="19"/>
  <c r="J20" i="19"/>
  <c r="H20" i="19"/>
  <c r="E20" i="19"/>
  <c r="G20" i="19" s="1"/>
  <c r="D20" i="19"/>
  <c r="C20" i="19"/>
  <c r="B20" i="19"/>
  <c r="A20" i="19"/>
  <c r="AG19" i="19"/>
  <c r="AF19" i="19"/>
  <c r="Y19" i="19"/>
  <c r="X19" i="19"/>
  <c r="W19" i="19"/>
  <c r="V19" i="19"/>
  <c r="Z19" i="19" s="1"/>
  <c r="R19" i="19"/>
  <c r="Q19" i="19"/>
  <c r="P19" i="19"/>
  <c r="O19" i="19"/>
  <c r="N19" i="19"/>
  <c r="L19" i="19"/>
  <c r="K19" i="19"/>
  <c r="J19" i="19"/>
  <c r="I19" i="19"/>
  <c r="H19" i="19"/>
  <c r="E19" i="19"/>
  <c r="G19" i="19" s="1"/>
  <c r="D19" i="19"/>
  <c r="C19" i="19"/>
  <c r="B19" i="19"/>
  <c r="AA19" i="19" s="1"/>
  <c r="A19" i="19"/>
  <c r="AG18" i="19"/>
  <c r="AF18" i="19"/>
  <c r="Y18" i="19"/>
  <c r="X18" i="19"/>
  <c r="W18" i="19"/>
  <c r="V18" i="19"/>
  <c r="E18" i="19"/>
  <c r="K18" i="19" s="1"/>
  <c r="D18" i="19"/>
  <c r="C18" i="19"/>
  <c r="B18" i="19"/>
  <c r="A18" i="19"/>
  <c r="AG17" i="19"/>
  <c r="AF17" i="19"/>
  <c r="Y17" i="19"/>
  <c r="X17" i="19"/>
  <c r="W17" i="19"/>
  <c r="Z17" i="19" s="1"/>
  <c r="V17" i="19"/>
  <c r="Q17" i="19"/>
  <c r="P17" i="19"/>
  <c r="O17" i="19"/>
  <c r="N17" i="19"/>
  <c r="K17" i="19"/>
  <c r="J17" i="19"/>
  <c r="I17" i="19"/>
  <c r="H17" i="19"/>
  <c r="E17" i="19"/>
  <c r="L17" i="19" s="1"/>
  <c r="D17" i="19"/>
  <c r="C17" i="19"/>
  <c r="B17" i="19"/>
  <c r="AA17" i="19" s="1"/>
  <c r="A17" i="19"/>
  <c r="AG16" i="19"/>
  <c r="AF16" i="19"/>
  <c r="Y16" i="19"/>
  <c r="X16" i="19"/>
  <c r="W16" i="19"/>
  <c r="V16" i="19"/>
  <c r="Q16" i="19"/>
  <c r="P16" i="19"/>
  <c r="K16" i="19"/>
  <c r="J16" i="19"/>
  <c r="E16" i="19"/>
  <c r="I16" i="19" s="1"/>
  <c r="D16" i="19"/>
  <c r="C16" i="19"/>
  <c r="B16" i="19"/>
  <c r="AG15" i="19"/>
  <c r="AF15" i="19"/>
  <c r="Y15" i="19"/>
  <c r="X15" i="19"/>
  <c r="W15" i="19"/>
  <c r="V15" i="19"/>
  <c r="Q15" i="19"/>
  <c r="P15" i="19"/>
  <c r="O15" i="19"/>
  <c r="K15" i="19"/>
  <c r="J15" i="19"/>
  <c r="I15" i="19"/>
  <c r="E15" i="19"/>
  <c r="G15" i="19" s="1"/>
  <c r="D15" i="19"/>
  <c r="C15" i="19"/>
  <c r="B15" i="19"/>
  <c r="AA15" i="19" s="1"/>
  <c r="A15" i="19"/>
  <c r="AG14" i="19"/>
  <c r="AF14" i="19"/>
  <c r="Y14" i="19"/>
  <c r="X14" i="19"/>
  <c r="W14" i="19"/>
  <c r="V14" i="19"/>
  <c r="I14" i="19"/>
  <c r="H14" i="19"/>
  <c r="G14" i="19"/>
  <c r="E14" i="19"/>
  <c r="J14" i="19" s="1"/>
  <c r="D14" i="19"/>
  <c r="C14" i="19"/>
  <c r="B14" i="19"/>
  <c r="AG13" i="19"/>
  <c r="AF13" i="19"/>
  <c r="Y13" i="19"/>
  <c r="X13" i="19"/>
  <c r="W13" i="19"/>
  <c r="V13" i="19"/>
  <c r="I13" i="19"/>
  <c r="G13" i="19"/>
  <c r="E13" i="19"/>
  <c r="L13" i="19" s="1"/>
  <c r="D13" i="19"/>
  <c r="C13" i="19"/>
  <c r="B13" i="19"/>
  <c r="AA13" i="19" s="1"/>
  <c r="AG12" i="19"/>
  <c r="AF12" i="19"/>
  <c r="Y12" i="19"/>
  <c r="X12" i="19"/>
  <c r="W12" i="19"/>
  <c r="V12" i="19"/>
  <c r="L12" i="19"/>
  <c r="G12" i="19"/>
  <c r="E12" i="19"/>
  <c r="J12" i="19" s="1"/>
  <c r="D12" i="19"/>
  <c r="C12" i="19"/>
  <c r="B12" i="19"/>
  <c r="AA12" i="19" s="1"/>
  <c r="AG11" i="19"/>
  <c r="AF11" i="19"/>
  <c r="Y11" i="19"/>
  <c r="X11" i="19"/>
  <c r="W11" i="19"/>
  <c r="V11" i="19"/>
  <c r="Q11" i="19"/>
  <c r="P11" i="19"/>
  <c r="K11" i="19"/>
  <c r="J11" i="19"/>
  <c r="I11" i="19"/>
  <c r="E11" i="19"/>
  <c r="L11" i="19" s="1"/>
  <c r="D11" i="19"/>
  <c r="C11" i="19"/>
  <c r="B11" i="19"/>
  <c r="AA11" i="19" s="1"/>
  <c r="AG10" i="19"/>
  <c r="AF10" i="19"/>
  <c r="Y10" i="19"/>
  <c r="X10" i="19"/>
  <c r="W10" i="19"/>
  <c r="V10" i="19"/>
  <c r="H10" i="19"/>
  <c r="E10" i="19"/>
  <c r="J10" i="19" s="1"/>
  <c r="D10" i="19"/>
  <c r="C10" i="19"/>
  <c r="B10" i="19"/>
  <c r="AG9" i="19"/>
  <c r="AF9" i="19"/>
  <c r="Y9" i="19"/>
  <c r="X9" i="19"/>
  <c r="W9" i="19"/>
  <c r="V9" i="19"/>
  <c r="E9" i="19"/>
  <c r="L9" i="19" s="1"/>
  <c r="D9" i="19"/>
  <c r="C9" i="19"/>
  <c r="B9" i="19"/>
  <c r="AA9" i="19" s="1"/>
  <c r="AG8" i="19"/>
  <c r="AF8" i="19"/>
  <c r="Y8" i="19"/>
  <c r="X8" i="19"/>
  <c r="W8" i="19"/>
  <c r="V8" i="19"/>
  <c r="E8" i="19"/>
  <c r="J8" i="19" s="1"/>
  <c r="D8" i="19"/>
  <c r="C8" i="19"/>
  <c r="B8" i="19"/>
  <c r="AA8" i="19" s="1"/>
  <c r="A8" i="19"/>
  <c r="F31" i="19"/>
  <c r="M31" i="19" s="1"/>
  <c r="AA30" i="19"/>
  <c r="F30" i="19"/>
  <c r="M30" i="19" s="1"/>
  <c r="AA29" i="19"/>
  <c r="AA27" i="19"/>
  <c r="AA26" i="19"/>
  <c r="AA24" i="19"/>
  <c r="F23" i="19"/>
  <c r="R23" i="19" s="1"/>
  <c r="AA23" i="19"/>
  <c r="AA22" i="19"/>
  <c r="F21" i="19"/>
  <c r="M21" i="19" s="1"/>
  <c r="AA20" i="19"/>
  <c r="F20" i="19"/>
  <c r="O20" i="19" s="1"/>
  <c r="F19" i="19"/>
  <c r="M19" i="19" s="1"/>
  <c r="AA18" i="19"/>
  <c r="F17" i="19"/>
  <c r="R17" i="19" s="1"/>
  <c r="AA16" i="19"/>
  <c r="F14" i="19"/>
  <c r="R14" i="19" s="1"/>
  <c r="AA14" i="19"/>
  <c r="AA10" i="19"/>
  <c r="U8" i="27" l="1"/>
  <c r="AB8" i="27"/>
  <c r="S23" i="27"/>
  <c r="T23" i="27" s="1"/>
  <c r="AB35" i="27"/>
  <c r="AD35" i="27" s="1"/>
  <c r="S18" i="27"/>
  <c r="T18" i="27" s="1"/>
  <c r="S14" i="27"/>
  <c r="T14" i="27" s="1"/>
  <c r="AB14" i="27" s="1"/>
  <c r="S26" i="27"/>
  <c r="T26" i="27" s="1"/>
  <c r="AC22" i="27"/>
  <c r="AE22" i="27" s="1"/>
  <c r="S19" i="27"/>
  <c r="T19" i="27" s="1"/>
  <c r="U19" i="27" s="1"/>
  <c r="U33" i="27"/>
  <c r="S34" i="27"/>
  <c r="T34" i="27" s="1"/>
  <c r="U34" i="27"/>
  <c r="AB34" i="27"/>
  <c r="AD34" i="27" s="1"/>
  <c r="S12" i="27"/>
  <c r="T12" i="27" s="1"/>
  <c r="U12" i="27" s="1"/>
  <c r="S17" i="27"/>
  <c r="T17" i="27" s="1"/>
  <c r="S30" i="27"/>
  <c r="T30" i="27" s="1"/>
  <c r="U30" i="27" s="1"/>
  <c r="S25" i="27"/>
  <c r="T25" i="27" s="1"/>
  <c r="AB25" i="27" s="1"/>
  <c r="S31" i="27"/>
  <c r="T31" i="27" s="1"/>
  <c r="U31" i="27" s="1"/>
  <c r="AD28" i="27"/>
  <c r="AC28" i="27"/>
  <c r="AE28" i="27" s="1"/>
  <c r="S9" i="27"/>
  <c r="T9" i="27" s="1"/>
  <c r="AB9" i="27" s="1"/>
  <c r="AC9" i="27" s="1"/>
  <c r="AE9" i="27" s="1"/>
  <c r="S24" i="27"/>
  <c r="T24" i="27" s="1"/>
  <c r="AB24" i="27" s="1"/>
  <c r="S13" i="27"/>
  <c r="T13" i="27" s="1"/>
  <c r="U13" i="27" s="1"/>
  <c r="AD21" i="27"/>
  <c r="AC21" i="27"/>
  <c r="AE21" i="27" s="1"/>
  <c r="AB12" i="27"/>
  <c r="AD12" i="27" s="1"/>
  <c r="AC33" i="27"/>
  <c r="AE33" i="27" s="1"/>
  <c r="S27" i="27"/>
  <c r="T27" i="27" s="1"/>
  <c r="U23" i="27"/>
  <c r="AB23" i="27"/>
  <c r="U17" i="27"/>
  <c r="AB17" i="27"/>
  <c r="AD40" i="27"/>
  <c r="AC40" i="27"/>
  <c r="AE40" i="27" s="1"/>
  <c r="AD36" i="27"/>
  <c r="AC36" i="27"/>
  <c r="AE36" i="27" s="1"/>
  <c r="AD10" i="27"/>
  <c r="AC10" i="27"/>
  <c r="AE10" i="27" s="1"/>
  <c r="AB39" i="27"/>
  <c r="U39" i="27"/>
  <c r="AB30" i="27"/>
  <c r="AD11" i="27"/>
  <c r="AC11" i="27"/>
  <c r="AE11" i="27" s="1"/>
  <c r="U38" i="27"/>
  <c r="AB38" i="27"/>
  <c r="U29" i="27"/>
  <c r="AB29" i="27"/>
  <c r="AD37" i="27"/>
  <c r="AC37" i="27"/>
  <c r="AE37" i="27" s="1"/>
  <c r="U18" i="27"/>
  <c r="AB18" i="27"/>
  <c r="AD15" i="27"/>
  <c r="AC15" i="27"/>
  <c r="AE15" i="27" s="1"/>
  <c r="AD32" i="27"/>
  <c r="AC32" i="27"/>
  <c r="AE32" i="27" s="1"/>
  <c r="AD16" i="27"/>
  <c r="AC16" i="27"/>
  <c r="AE16" i="27" s="1"/>
  <c r="AD8" i="27"/>
  <c r="AC8" i="27"/>
  <c r="AE8" i="27" s="1"/>
  <c r="U41" i="27"/>
  <c r="AB41" i="27"/>
  <c r="U26" i="25"/>
  <c r="AB26" i="25"/>
  <c r="AD30" i="25"/>
  <c r="AC30" i="25"/>
  <c r="AE30" i="25" s="1"/>
  <c r="S15" i="25"/>
  <c r="T15" i="25" s="1"/>
  <c r="AB15" i="25" s="1"/>
  <c r="AD31" i="25"/>
  <c r="AC31" i="25"/>
  <c r="AE31" i="25" s="1"/>
  <c r="AD21" i="25"/>
  <c r="AC21" i="25"/>
  <c r="AE21" i="25" s="1"/>
  <c r="AD39" i="25"/>
  <c r="AC39" i="25"/>
  <c r="AE39" i="25" s="1"/>
  <c r="AD40" i="25"/>
  <c r="AC40" i="25"/>
  <c r="AE40" i="25" s="1"/>
  <c r="S11" i="25"/>
  <c r="T11" i="25" s="1"/>
  <c r="U11" i="25" s="1"/>
  <c r="S23" i="25"/>
  <c r="T23" i="25" s="1"/>
  <c r="AB23" i="25" s="1"/>
  <c r="U13" i="25"/>
  <c r="S8" i="25"/>
  <c r="T8" i="25" s="1"/>
  <c r="U8" i="25" s="1"/>
  <c r="S36" i="25"/>
  <c r="T36" i="25" s="1"/>
  <c r="AB36" i="25" s="1"/>
  <c r="S14" i="25"/>
  <c r="T14" i="25" s="1"/>
  <c r="U14" i="25" s="1"/>
  <c r="S9" i="25"/>
  <c r="T9" i="25" s="1"/>
  <c r="U9" i="25" s="1"/>
  <c r="S18" i="25"/>
  <c r="T18" i="25" s="1"/>
  <c r="AB18" i="25" s="1"/>
  <c r="S29" i="25"/>
  <c r="T29" i="25" s="1"/>
  <c r="U29" i="25" s="1"/>
  <c r="S34" i="25"/>
  <c r="T34" i="25" s="1"/>
  <c r="U34" i="25" s="1"/>
  <c r="S32" i="25"/>
  <c r="T32" i="25" s="1"/>
  <c r="AB32" i="25" s="1"/>
  <c r="AD32" i="25" s="1"/>
  <c r="S12" i="25"/>
  <c r="T12" i="25" s="1"/>
  <c r="U12" i="25" s="1"/>
  <c r="S16" i="25"/>
  <c r="T16" i="25" s="1"/>
  <c r="U16" i="25" s="1"/>
  <c r="S10" i="25"/>
  <c r="T10" i="25" s="1"/>
  <c r="AB10" i="25" s="1"/>
  <c r="S17" i="25"/>
  <c r="T17" i="25" s="1"/>
  <c r="U17" i="25" s="1"/>
  <c r="AB33" i="25"/>
  <c r="AD33" i="25" s="1"/>
  <c r="U15" i="25"/>
  <c r="AC28" i="25"/>
  <c r="AE28" i="25" s="1"/>
  <c r="S19" i="25"/>
  <c r="T19" i="25" s="1"/>
  <c r="AB19" i="25" s="1"/>
  <c r="S24" i="25"/>
  <c r="T24" i="25" s="1"/>
  <c r="U24" i="25" s="1"/>
  <c r="AB20" i="25"/>
  <c r="AC20" i="25" s="1"/>
  <c r="AE20" i="25" s="1"/>
  <c r="U20" i="25"/>
  <c r="AB38" i="25"/>
  <c r="AC38" i="25" s="1"/>
  <c r="AE38" i="25" s="1"/>
  <c r="U38" i="25"/>
  <c r="S25" i="25"/>
  <c r="T25" i="25" s="1"/>
  <c r="AD13" i="25"/>
  <c r="AC13" i="25"/>
  <c r="AE13" i="25" s="1"/>
  <c r="U27" i="25"/>
  <c r="AB27" i="25"/>
  <c r="AD37" i="25"/>
  <c r="AC37" i="25"/>
  <c r="AE37" i="25" s="1"/>
  <c r="AD15" i="25"/>
  <c r="AC15" i="25"/>
  <c r="AE15" i="25" s="1"/>
  <c r="R18" i="23"/>
  <c r="M18" i="23"/>
  <c r="S18" i="23" s="1"/>
  <c r="T18" i="23" s="1"/>
  <c r="U18" i="23" s="1"/>
  <c r="S21" i="23"/>
  <c r="T21" i="23" s="1"/>
  <c r="U21" i="23" s="1"/>
  <c r="N14" i="23"/>
  <c r="M14" i="23"/>
  <c r="R14" i="23"/>
  <c r="Q14" i="23"/>
  <c r="P14" i="23"/>
  <c r="O14" i="23"/>
  <c r="R29" i="23"/>
  <c r="N29" i="23"/>
  <c r="M29" i="23"/>
  <c r="O29" i="23"/>
  <c r="R28" i="23"/>
  <c r="S28" i="23" s="1"/>
  <c r="T28" i="23" s="1"/>
  <c r="M28" i="23"/>
  <c r="M19" i="23"/>
  <c r="R19" i="23"/>
  <c r="Q19" i="23"/>
  <c r="O19" i="23"/>
  <c r="N19" i="23"/>
  <c r="P19" i="23"/>
  <c r="O27" i="23"/>
  <c r="N27" i="23"/>
  <c r="M27" i="23"/>
  <c r="R27" i="23"/>
  <c r="N16" i="23"/>
  <c r="M16" i="23"/>
  <c r="R16" i="23"/>
  <c r="R17" i="23"/>
  <c r="O17" i="23"/>
  <c r="N17" i="23"/>
  <c r="M17" i="23"/>
  <c r="M32" i="23"/>
  <c r="S32" i="23" s="1"/>
  <c r="T32" i="23" s="1"/>
  <c r="U32" i="23" s="1"/>
  <c r="N10" i="23"/>
  <c r="M10" i="23"/>
  <c r="R10" i="23"/>
  <c r="Q10" i="23"/>
  <c r="P10" i="23"/>
  <c r="O10" i="23"/>
  <c r="P13" i="23"/>
  <c r="R13" i="23"/>
  <c r="Q13" i="23"/>
  <c r="O13" i="23"/>
  <c r="N13" i="23"/>
  <c r="M13" i="23"/>
  <c r="M31" i="23"/>
  <c r="S31" i="23" s="1"/>
  <c r="T31" i="23" s="1"/>
  <c r="R23" i="23"/>
  <c r="O23" i="23"/>
  <c r="N23" i="23"/>
  <c r="M23" i="23"/>
  <c r="R12" i="23"/>
  <c r="P12" i="23"/>
  <c r="N12" i="23"/>
  <c r="Q12" i="23"/>
  <c r="O12" i="23"/>
  <c r="M12" i="23"/>
  <c r="M30" i="23"/>
  <c r="R30" i="23"/>
  <c r="R8" i="23"/>
  <c r="Q8" i="23"/>
  <c r="P8" i="23"/>
  <c r="O8" i="23"/>
  <c r="N8" i="23"/>
  <c r="M8" i="23"/>
  <c r="M11" i="23"/>
  <c r="N11" i="23"/>
  <c r="R11" i="23"/>
  <c r="P15" i="23"/>
  <c r="O15" i="23"/>
  <c r="N15" i="23"/>
  <c r="M15" i="23"/>
  <c r="R15" i="23"/>
  <c r="Q15" i="23"/>
  <c r="O9" i="23"/>
  <c r="R9" i="23"/>
  <c r="Q9" i="23"/>
  <c r="P9" i="23"/>
  <c r="N9" i="23"/>
  <c r="M9" i="23"/>
  <c r="U22" i="23"/>
  <c r="AB22" i="23"/>
  <c r="AB26" i="23"/>
  <c r="AB20" i="23"/>
  <c r="S19" i="23"/>
  <c r="T19" i="23" s="1"/>
  <c r="AB25" i="23"/>
  <c r="AB24" i="23"/>
  <c r="S29" i="23"/>
  <c r="T29" i="23" s="1"/>
  <c r="AB21" i="23"/>
  <c r="AB18" i="23"/>
  <c r="P15" i="20"/>
  <c r="O15" i="20"/>
  <c r="R15" i="20"/>
  <c r="N15" i="20"/>
  <c r="S15" i="20" s="1"/>
  <c r="T15" i="20" s="1"/>
  <c r="S14" i="20"/>
  <c r="T14" i="20" s="1"/>
  <c r="U14" i="20" s="1"/>
  <c r="AB14" i="20"/>
  <c r="R11" i="20"/>
  <c r="N11" i="20"/>
  <c r="M11" i="20"/>
  <c r="O17" i="20"/>
  <c r="R17" i="20"/>
  <c r="N17" i="20"/>
  <c r="M17" i="20"/>
  <c r="M22" i="20"/>
  <c r="R22" i="20"/>
  <c r="M30" i="20"/>
  <c r="R30" i="20"/>
  <c r="O21" i="20"/>
  <c r="R21" i="20"/>
  <c r="N21" i="20"/>
  <c r="M21" i="20"/>
  <c r="M16" i="20"/>
  <c r="R16" i="20"/>
  <c r="N16" i="20"/>
  <c r="R18" i="20"/>
  <c r="M18" i="20"/>
  <c r="O23" i="20"/>
  <c r="R23" i="20"/>
  <c r="N23" i="20"/>
  <c r="M23" i="20"/>
  <c r="R24" i="20"/>
  <c r="M24" i="20"/>
  <c r="R25" i="20"/>
  <c r="M25" i="20"/>
  <c r="Z26" i="20"/>
  <c r="Z28" i="20"/>
  <c r="F13" i="20"/>
  <c r="Z17" i="20"/>
  <c r="F26" i="20"/>
  <c r="S32" i="20"/>
  <c r="T32" i="20" s="1"/>
  <c r="U32" i="20" s="1"/>
  <c r="Z12" i="20"/>
  <c r="Z13" i="20"/>
  <c r="Z16" i="20"/>
  <c r="F8" i="20"/>
  <c r="F9" i="20"/>
  <c r="F10" i="20"/>
  <c r="F12" i="20"/>
  <c r="F19" i="20"/>
  <c r="Z31" i="20"/>
  <c r="F20" i="20"/>
  <c r="F27" i="20"/>
  <c r="F28" i="20"/>
  <c r="F29" i="20"/>
  <c r="I9" i="19"/>
  <c r="I27" i="19"/>
  <c r="Z30" i="19"/>
  <c r="G8" i="19"/>
  <c r="I10" i="19"/>
  <c r="Z16" i="19"/>
  <c r="L8" i="19"/>
  <c r="L14" i="19"/>
  <c r="H15" i="19"/>
  <c r="L15" i="19"/>
  <c r="L18" i="19"/>
  <c r="Z11" i="19"/>
  <c r="Z21" i="19"/>
  <c r="Z26" i="19"/>
  <c r="Z12" i="19"/>
  <c r="G24" i="19"/>
  <c r="O14" i="19"/>
  <c r="L22" i="19"/>
  <c r="H8" i="19"/>
  <c r="Z8" i="19"/>
  <c r="K10" i="19"/>
  <c r="H12" i="19"/>
  <c r="G17" i="19"/>
  <c r="H22" i="19"/>
  <c r="F24" i="19"/>
  <c r="R24" i="19" s="1"/>
  <c r="F29" i="19"/>
  <c r="M29" i="19" s="1"/>
  <c r="I8" i="19"/>
  <c r="Z9" i="19"/>
  <c r="G10" i="19"/>
  <c r="L10" i="19"/>
  <c r="I12" i="19"/>
  <c r="K14" i="19"/>
  <c r="S14" i="19" s="1"/>
  <c r="T14" i="19" s="1"/>
  <c r="U14" i="19" s="1"/>
  <c r="H18" i="19"/>
  <c r="L20" i="19"/>
  <c r="G23" i="19"/>
  <c r="L25" i="19"/>
  <c r="G26" i="19"/>
  <c r="G27" i="19"/>
  <c r="F22" i="19"/>
  <c r="O22" i="19" s="1"/>
  <c r="K8" i="19"/>
  <c r="Z10" i="19"/>
  <c r="K12" i="19"/>
  <c r="Z13" i="19"/>
  <c r="I26" i="19"/>
  <c r="H27" i="19"/>
  <c r="Z14" i="19"/>
  <c r="N21" i="19"/>
  <c r="R21" i="19"/>
  <c r="M23" i="19"/>
  <c r="J9" i="19"/>
  <c r="J13" i="19"/>
  <c r="P14" i="19"/>
  <c r="G16" i="19"/>
  <c r="I18" i="19"/>
  <c r="I20" i="19"/>
  <c r="M20" i="19"/>
  <c r="G21" i="19"/>
  <c r="O21" i="19"/>
  <c r="I22" i="19"/>
  <c r="M22" i="19"/>
  <c r="G29" i="19"/>
  <c r="G9" i="19"/>
  <c r="K9" i="19"/>
  <c r="G11" i="19"/>
  <c r="K13" i="19"/>
  <c r="M14" i="19"/>
  <c r="Q14" i="19"/>
  <c r="H16" i="19"/>
  <c r="L16" i="19"/>
  <c r="M17" i="19"/>
  <c r="S17" i="19" s="1"/>
  <c r="T17" i="19" s="1"/>
  <c r="U17" i="19" s="1"/>
  <c r="J18" i="19"/>
  <c r="N20" i="19"/>
  <c r="R20" i="19"/>
  <c r="H21" i="19"/>
  <c r="L21" i="19"/>
  <c r="N22" i="19"/>
  <c r="R22" i="19"/>
  <c r="H9" i="19"/>
  <c r="H11" i="19"/>
  <c r="H13" i="19"/>
  <c r="N14" i="19"/>
  <c r="G18" i="19"/>
  <c r="H26" i="19"/>
  <c r="H28" i="19"/>
  <c r="F13" i="19"/>
  <c r="Z25" i="19"/>
  <c r="S30" i="19"/>
  <c r="T30" i="19" s="1"/>
  <c r="U30" i="19" s="1"/>
  <c r="F8" i="19"/>
  <c r="F9" i="19"/>
  <c r="F11" i="19"/>
  <c r="Z15" i="19"/>
  <c r="F16" i="19"/>
  <c r="F15" i="19"/>
  <c r="F18" i="19"/>
  <c r="F25" i="19"/>
  <c r="Z27" i="19"/>
  <c r="F10" i="19"/>
  <c r="F12" i="19"/>
  <c r="Z18" i="19"/>
  <c r="S19" i="19"/>
  <c r="T19" i="19" s="1"/>
  <c r="U19" i="19" s="1"/>
  <c r="Z20" i="19"/>
  <c r="S31" i="19"/>
  <c r="T31" i="19" s="1"/>
  <c r="U31" i="19" s="1"/>
  <c r="F26" i="19"/>
  <c r="F27" i="19"/>
  <c r="F28" i="19"/>
  <c r="AG32" i="17"/>
  <c r="AF32" i="17"/>
  <c r="Y32" i="17"/>
  <c r="X32" i="17"/>
  <c r="W32" i="17"/>
  <c r="V32" i="17"/>
  <c r="R32" i="17"/>
  <c r="Q32" i="17"/>
  <c r="P32" i="17"/>
  <c r="O32" i="17"/>
  <c r="N32" i="17"/>
  <c r="E32" i="17"/>
  <c r="F32" i="17"/>
  <c r="M32" i="17"/>
  <c r="L32" i="17"/>
  <c r="K32" i="17"/>
  <c r="J32" i="17"/>
  <c r="I32" i="17"/>
  <c r="H32" i="17"/>
  <c r="G32" i="17"/>
  <c r="D32" i="17"/>
  <c r="C32" i="17"/>
  <c r="B32" i="17"/>
  <c r="A32" i="17"/>
  <c r="AG31" i="17"/>
  <c r="AF31" i="17"/>
  <c r="Y31" i="17"/>
  <c r="X31" i="17"/>
  <c r="W31" i="17"/>
  <c r="V31" i="17"/>
  <c r="R31" i="17"/>
  <c r="Q31" i="17"/>
  <c r="P31" i="17"/>
  <c r="O31" i="17"/>
  <c r="N31" i="17"/>
  <c r="E31" i="17"/>
  <c r="F31" i="17"/>
  <c r="M31" i="17"/>
  <c r="L31" i="17"/>
  <c r="K31" i="17"/>
  <c r="J31" i="17"/>
  <c r="I31" i="17"/>
  <c r="H31" i="17"/>
  <c r="G31" i="17"/>
  <c r="D31" i="17"/>
  <c r="C31" i="17"/>
  <c r="B31" i="17"/>
  <c r="AG30" i="17"/>
  <c r="AF30" i="17"/>
  <c r="Y30" i="17"/>
  <c r="X30" i="17"/>
  <c r="W30" i="17"/>
  <c r="V30" i="17"/>
  <c r="E30" i="17"/>
  <c r="F30" i="17"/>
  <c r="R30" i="17"/>
  <c r="Q30" i="17"/>
  <c r="P30" i="17"/>
  <c r="O30" i="17"/>
  <c r="N30" i="17"/>
  <c r="M30" i="17"/>
  <c r="L30" i="17"/>
  <c r="K30" i="17"/>
  <c r="J30" i="17"/>
  <c r="I30" i="17"/>
  <c r="H30" i="17"/>
  <c r="G30" i="17"/>
  <c r="D30" i="17"/>
  <c r="C30" i="17"/>
  <c r="B30" i="17"/>
  <c r="A30" i="17"/>
  <c r="AG29" i="17"/>
  <c r="AF29" i="17"/>
  <c r="Y29" i="17"/>
  <c r="X29" i="17"/>
  <c r="W29" i="17"/>
  <c r="V29" i="17"/>
  <c r="E29" i="17"/>
  <c r="F29" i="17"/>
  <c r="R29" i="17"/>
  <c r="Q29" i="17"/>
  <c r="P29" i="17"/>
  <c r="O29" i="17"/>
  <c r="N29" i="17"/>
  <c r="M29" i="17"/>
  <c r="L29" i="17"/>
  <c r="K29" i="17"/>
  <c r="J29" i="17"/>
  <c r="I29" i="17"/>
  <c r="H29" i="17"/>
  <c r="G29" i="17"/>
  <c r="D29" i="17"/>
  <c r="C29" i="17"/>
  <c r="B29" i="17"/>
  <c r="AG28" i="17"/>
  <c r="AF28" i="17"/>
  <c r="Y28" i="17"/>
  <c r="X28" i="17"/>
  <c r="W28" i="17"/>
  <c r="V28" i="17"/>
  <c r="E28" i="17"/>
  <c r="F28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D28" i="17"/>
  <c r="C28" i="17"/>
  <c r="B28" i="17"/>
  <c r="AG27" i="17"/>
  <c r="AF27" i="17"/>
  <c r="Y27" i="17"/>
  <c r="X27" i="17"/>
  <c r="W27" i="17"/>
  <c r="V27" i="17"/>
  <c r="E27" i="17"/>
  <c r="F27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D27" i="17"/>
  <c r="C27" i="17"/>
  <c r="B27" i="17"/>
  <c r="A27" i="17"/>
  <c r="AG26" i="17"/>
  <c r="AF26" i="17"/>
  <c r="Y26" i="17"/>
  <c r="X26" i="17"/>
  <c r="W26" i="17"/>
  <c r="V26" i="17"/>
  <c r="E26" i="17"/>
  <c r="F26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D26" i="17"/>
  <c r="C26" i="17"/>
  <c r="B26" i="17"/>
  <c r="A26" i="17"/>
  <c r="AG25" i="17"/>
  <c r="AF25" i="17"/>
  <c r="Y25" i="17"/>
  <c r="X25" i="17"/>
  <c r="W25" i="17"/>
  <c r="V25" i="17"/>
  <c r="E25" i="17"/>
  <c r="F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D25" i="17"/>
  <c r="C25" i="17"/>
  <c r="B25" i="17"/>
  <c r="AG24" i="17"/>
  <c r="AF24" i="17"/>
  <c r="Y24" i="17"/>
  <c r="X24" i="17"/>
  <c r="W24" i="17"/>
  <c r="V24" i="17"/>
  <c r="E24" i="17"/>
  <c r="F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D24" i="17"/>
  <c r="C24" i="17"/>
  <c r="B24" i="17"/>
  <c r="A24" i="17"/>
  <c r="AG23" i="17"/>
  <c r="AF23" i="17"/>
  <c r="Y23" i="17"/>
  <c r="X23" i="17"/>
  <c r="W23" i="17"/>
  <c r="V23" i="17"/>
  <c r="E23" i="17"/>
  <c r="F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D23" i="17"/>
  <c r="C23" i="17"/>
  <c r="B23" i="17"/>
  <c r="AG22" i="17"/>
  <c r="AF22" i="17"/>
  <c r="Y22" i="17"/>
  <c r="X22" i="17"/>
  <c r="W22" i="17"/>
  <c r="V22" i="17"/>
  <c r="E22" i="17"/>
  <c r="F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D22" i="17"/>
  <c r="C22" i="17"/>
  <c r="B22" i="17"/>
  <c r="AG21" i="17"/>
  <c r="AF21" i="17"/>
  <c r="Y21" i="17"/>
  <c r="X21" i="17"/>
  <c r="W21" i="17"/>
  <c r="V21" i="17"/>
  <c r="E21" i="17"/>
  <c r="F21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D21" i="17"/>
  <c r="C21" i="17"/>
  <c r="B21" i="17"/>
  <c r="A21" i="17"/>
  <c r="AG20" i="17"/>
  <c r="AF20" i="17"/>
  <c r="Y20" i="17"/>
  <c r="X20" i="17"/>
  <c r="W20" i="17"/>
  <c r="V20" i="17"/>
  <c r="R20" i="17"/>
  <c r="Q20" i="17"/>
  <c r="P20" i="17"/>
  <c r="O20" i="17"/>
  <c r="N20" i="17"/>
  <c r="E20" i="17"/>
  <c r="F20" i="17"/>
  <c r="M20" i="17"/>
  <c r="L20" i="17"/>
  <c r="K20" i="17"/>
  <c r="J20" i="17"/>
  <c r="I20" i="17"/>
  <c r="H20" i="17"/>
  <c r="G20" i="17"/>
  <c r="D20" i="17"/>
  <c r="C20" i="17"/>
  <c r="B20" i="17"/>
  <c r="A20" i="17"/>
  <c r="AG19" i="17"/>
  <c r="AF19" i="17"/>
  <c r="Y19" i="17"/>
  <c r="X19" i="17"/>
  <c r="W19" i="17"/>
  <c r="V19" i="17"/>
  <c r="E19" i="17"/>
  <c r="F19" i="17"/>
  <c r="R19" i="17"/>
  <c r="Q19" i="17"/>
  <c r="P19" i="17"/>
  <c r="O19" i="17"/>
  <c r="N19" i="17"/>
  <c r="M19" i="17"/>
  <c r="L19" i="17"/>
  <c r="K19" i="17"/>
  <c r="J19" i="17"/>
  <c r="I19" i="17"/>
  <c r="H19" i="17"/>
  <c r="G19" i="17"/>
  <c r="D19" i="17"/>
  <c r="C19" i="17"/>
  <c r="B19" i="17"/>
  <c r="AG18" i="17"/>
  <c r="AF18" i="17"/>
  <c r="Y18" i="17"/>
  <c r="X18" i="17"/>
  <c r="W18" i="17"/>
  <c r="V18" i="17"/>
  <c r="E18" i="17"/>
  <c r="F18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D18" i="17"/>
  <c r="C18" i="17"/>
  <c r="B18" i="17"/>
  <c r="A18" i="17"/>
  <c r="AG17" i="17"/>
  <c r="AF17" i="17"/>
  <c r="Y17" i="17"/>
  <c r="X17" i="17"/>
  <c r="W17" i="17"/>
  <c r="V17" i="17"/>
  <c r="E17" i="17"/>
  <c r="F17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D17" i="17"/>
  <c r="C17" i="17"/>
  <c r="B17" i="17"/>
  <c r="A17" i="17"/>
  <c r="AG16" i="17"/>
  <c r="AF16" i="17"/>
  <c r="Y16" i="17"/>
  <c r="X16" i="17"/>
  <c r="W16" i="17"/>
  <c r="V16" i="17"/>
  <c r="E16" i="17"/>
  <c r="F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D16" i="17"/>
  <c r="C16" i="17"/>
  <c r="B16" i="17"/>
  <c r="AG15" i="17"/>
  <c r="AF15" i="17"/>
  <c r="Y15" i="17"/>
  <c r="X15" i="17"/>
  <c r="W15" i="17"/>
  <c r="V15" i="17"/>
  <c r="E15" i="17"/>
  <c r="F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D15" i="17"/>
  <c r="C15" i="17"/>
  <c r="B15" i="17"/>
  <c r="A15" i="17"/>
  <c r="AG14" i="17"/>
  <c r="AF14" i="17"/>
  <c r="Y14" i="17"/>
  <c r="X14" i="17"/>
  <c r="W14" i="17"/>
  <c r="V14" i="17"/>
  <c r="E14" i="17"/>
  <c r="F14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D14" i="17"/>
  <c r="C14" i="17"/>
  <c r="B14" i="17"/>
  <c r="AG13" i="17"/>
  <c r="AF13" i="17"/>
  <c r="Y13" i="17"/>
  <c r="X13" i="17"/>
  <c r="W13" i="17"/>
  <c r="V13" i="17"/>
  <c r="E13" i="17"/>
  <c r="F13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D13" i="17"/>
  <c r="C13" i="17"/>
  <c r="B13" i="17"/>
  <c r="AG12" i="17"/>
  <c r="AF12" i="17"/>
  <c r="Y12" i="17"/>
  <c r="X12" i="17"/>
  <c r="W12" i="17"/>
  <c r="V12" i="17"/>
  <c r="E12" i="17"/>
  <c r="F12" i="17"/>
  <c r="R12" i="17"/>
  <c r="Q12" i="17"/>
  <c r="P12" i="17"/>
  <c r="O12" i="17"/>
  <c r="N12" i="17"/>
  <c r="M12" i="17"/>
  <c r="L12" i="17"/>
  <c r="K12" i="17"/>
  <c r="J12" i="17"/>
  <c r="I12" i="17"/>
  <c r="H12" i="17"/>
  <c r="G12" i="17"/>
  <c r="D12" i="17"/>
  <c r="C12" i="17"/>
  <c r="B12" i="17"/>
  <c r="AG11" i="17"/>
  <c r="AF11" i="17"/>
  <c r="Y11" i="17"/>
  <c r="X11" i="17"/>
  <c r="W11" i="17"/>
  <c r="V11" i="17"/>
  <c r="E11" i="17"/>
  <c r="F11" i="17"/>
  <c r="R11" i="17"/>
  <c r="Q11" i="17"/>
  <c r="P11" i="17"/>
  <c r="O11" i="17"/>
  <c r="N11" i="17"/>
  <c r="M11" i="17"/>
  <c r="L11" i="17"/>
  <c r="K11" i="17"/>
  <c r="J11" i="17"/>
  <c r="I11" i="17"/>
  <c r="H11" i="17"/>
  <c r="G11" i="17"/>
  <c r="D11" i="17"/>
  <c r="C11" i="17"/>
  <c r="B11" i="17"/>
  <c r="AG10" i="17"/>
  <c r="AF10" i="17"/>
  <c r="Y10" i="17"/>
  <c r="X10" i="17"/>
  <c r="W10" i="17"/>
  <c r="V10" i="17"/>
  <c r="E10" i="17"/>
  <c r="F10" i="17"/>
  <c r="R10" i="17"/>
  <c r="Q10" i="17"/>
  <c r="P10" i="17"/>
  <c r="O10" i="17"/>
  <c r="N10" i="17"/>
  <c r="M10" i="17"/>
  <c r="L10" i="17"/>
  <c r="K10" i="17"/>
  <c r="J10" i="17"/>
  <c r="I10" i="17"/>
  <c r="H10" i="17"/>
  <c r="G10" i="17"/>
  <c r="D10" i="17"/>
  <c r="C10" i="17"/>
  <c r="B10" i="17"/>
  <c r="AG9" i="17"/>
  <c r="AF9" i="17"/>
  <c r="Y9" i="17"/>
  <c r="X9" i="17"/>
  <c r="W9" i="17"/>
  <c r="V9" i="17"/>
  <c r="E9" i="17"/>
  <c r="F9" i="17"/>
  <c r="R9" i="17"/>
  <c r="Q9" i="17"/>
  <c r="P9" i="17"/>
  <c r="O9" i="17"/>
  <c r="N9" i="17"/>
  <c r="M9" i="17"/>
  <c r="L9" i="17"/>
  <c r="K9" i="17"/>
  <c r="J9" i="17"/>
  <c r="I9" i="17"/>
  <c r="H9" i="17"/>
  <c r="G9" i="17"/>
  <c r="D9" i="17"/>
  <c r="C9" i="17"/>
  <c r="B9" i="17"/>
  <c r="AG8" i="17"/>
  <c r="AF8" i="17"/>
  <c r="Y8" i="17"/>
  <c r="X8" i="17"/>
  <c r="W8" i="17"/>
  <c r="V8" i="17"/>
  <c r="E8" i="17"/>
  <c r="F8" i="17"/>
  <c r="R8" i="17"/>
  <c r="Q8" i="17"/>
  <c r="P8" i="17"/>
  <c r="O8" i="17"/>
  <c r="N8" i="17"/>
  <c r="M8" i="17"/>
  <c r="L8" i="17"/>
  <c r="K8" i="17"/>
  <c r="J8" i="17"/>
  <c r="I8" i="17"/>
  <c r="H8" i="17"/>
  <c r="G8" i="17"/>
  <c r="D8" i="17"/>
  <c r="C8" i="17"/>
  <c r="B8" i="17"/>
  <c r="A8" i="17"/>
  <c r="Z32" i="17"/>
  <c r="AA32" i="17"/>
  <c r="S32" i="17"/>
  <c r="T32" i="17"/>
  <c r="AB32" i="17"/>
  <c r="AC32" i="17"/>
  <c r="AE32" i="17"/>
  <c r="AD32" i="17"/>
  <c r="U32" i="17"/>
  <c r="Z31" i="17"/>
  <c r="AA31" i="17"/>
  <c r="S31" i="17"/>
  <c r="T31" i="17"/>
  <c r="AB31" i="17"/>
  <c r="AC31" i="17"/>
  <c r="AE31" i="17"/>
  <c r="AD31" i="17"/>
  <c r="U31" i="17"/>
  <c r="Z30" i="17"/>
  <c r="AA30" i="17"/>
  <c r="S30" i="17"/>
  <c r="T30" i="17"/>
  <c r="AB30" i="17"/>
  <c r="AC30" i="17"/>
  <c r="AE30" i="17"/>
  <c r="AD30" i="17"/>
  <c r="U30" i="17"/>
  <c r="Z29" i="17"/>
  <c r="AA29" i="17"/>
  <c r="S29" i="17"/>
  <c r="T29" i="17"/>
  <c r="AB29" i="17"/>
  <c r="AC29" i="17"/>
  <c r="AE29" i="17"/>
  <c r="AD29" i="17"/>
  <c r="U29" i="17"/>
  <c r="Z28" i="17"/>
  <c r="AA28" i="17"/>
  <c r="S28" i="17"/>
  <c r="T28" i="17"/>
  <c r="AB28" i="17"/>
  <c r="AC28" i="17"/>
  <c r="AE28" i="17"/>
  <c r="AD28" i="17"/>
  <c r="U28" i="17"/>
  <c r="Z27" i="17"/>
  <c r="AA27" i="17"/>
  <c r="S27" i="17"/>
  <c r="T27" i="17"/>
  <c r="AB27" i="17"/>
  <c r="AC27" i="17"/>
  <c r="AE27" i="17"/>
  <c r="AD27" i="17"/>
  <c r="U27" i="17"/>
  <c r="Z26" i="17"/>
  <c r="AA26" i="17"/>
  <c r="S26" i="17"/>
  <c r="T26" i="17"/>
  <c r="AB26" i="17"/>
  <c r="AC26" i="17"/>
  <c r="AE26" i="17"/>
  <c r="AD26" i="17"/>
  <c r="U26" i="17"/>
  <c r="Z25" i="17"/>
  <c r="AA25" i="17"/>
  <c r="S25" i="17"/>
  <c r="T25" i="17"/>
  <c r="AB25" i="17"/>
  <c r="AC25" i="17"/>
  <c r="AE25" i="17"/>
  <c r="AD25" i="17"/>
  <c r="U25" i="17"/>
  <c r="Z24" i="17"/>
  <c r="AA24" i="17"/>
  <c r="S24" i="17"/>
  <c r="T24" i="17"/>
  <c r="AB24" i="17"/>
  <c r="AC24" i="17"/>
  <c r="AE24" i="17"/>
  <c r="AD24" i="17"/>
  <c r="U24" i="17"/>
  <c r="Z23" i="17"/>
  <c r="AA23" i="17"/>
  <c r="S23" i="17"/>
  <c r="T23" i="17"/>
  <c r="AB23" i="17"/>
  <c r="AC23" i="17"/>
  <c r="AE23" i="17"/>
  <c r="AD23" i="17"/>
  <c r="U23" i="17"/>
  <c r="Z22" i="17"/>
  <c r="AA22" i="17"/>
  <c r="S22" i="17"/>
  <c r="T22" i="17"/>
  <c r="AB22" i="17"/>
  <c r="AC22" i="17"/>
  <c r="AE22" i="17"/>
  <c r="AD22" i="17"/>
  <c r="U22" i="17"/>
  <c r="Z21" i="17"/>
  <c r="AA21" i="17"/>
  <c r="S21" i="17"/>
  <c r="T21" i="17"/>
  <c r="AB21" i="17"/>
  <c r="AC21" i="17"/>
  <c r="AE21" i="17"/>
  <c r="AD21" i="17"/>
  <c r="U21" i="17"/>
  <c r="Z20" i="17"/>
  <c r="AA20" i="17"/>
  <c r="S20" i="17"/>
  <c r="T20" i="17"/>
  <c r="AB20" i="17"/>
  <c r="AC20" i="17"/>
  <c r="AE20" i="17"/>
  <c r="AD20" i="17"/>
  <c r="U20" i="17"/>
  <c r="Z19" i="17"/>
  <c r="AA19" i="17"/>
  <c r="S19" i="17"/>
  <c r="T19" i="17"/>
  <c r="AB19" i="17"/>
  <c r="AC19" i="17"/>
  <c r="AE19" i="17"/>
  <c r="AD19" i="17"/>
  <c r="U19" i="17"/>
  <c r="Z18" i="17"/>
  <c r="AA18" i="17"/>
  <c r="S18" i="17"/>
  <c r="T18" i="17"/>
  <c r="AB18" i="17"/>
  <c r="AC18" i="17"/>
  <c r="AE18" i="17"/>
  <c r="AD18" i="17"/>
  <c r="U18" i="17"/>
  <c r="Z17" i="17"/>
  <c r="AA17" i="17"/>
  <c r="S17" i="17"/>
  <c r="T17" i="17"/>
  <c r="AB17" i="17"/>
  <c r="AC17" i="17"/>
  <c r="AE17" i="17"/>
  <c r="AD17" i="17"/>
  <c r="U17" i="17"/>
  <c r="Z16" i="17"/>
  <c r="AA16" i="17"/>
  <c r="S16" i="17"/>
  <c r="T16" i="17"/>
  <c r="AB16" i="17"/>
  <c r="AC16" i="17"/>
  <c r="AE16" i="17"/>
  <c r="AD16" i="17"/>
  <c r="U16" i="17"/>
  <c r="Z15" i="17"/>
  <c r="AA15" i="17"/>
  <c r="S15" i="17"/>
  <c r="T15" i="17"/>
  <c r="AB15" i="17"/>
  <c r="AC15" i="17"/>
  <c r="AE15" i="17"/>
  <c r="AD15" i="17"/>
  <c r="U15" i="17"/>
  <c r="Z14" i="17"/>
  <c r="AA14" i="17"/>
  <c r="S14" i="17"/>
  <c r="T14" i="17"/>
  <c r="AB14" i="17"/>
  <c r="AC14" i="17"/>
  <c r="AE14" i="17"/>
  <c r="AD14" i="17"/>
  <c r="U14" i="17"/>
  <c r="Z13" i="17"/>
  <c r="AA13" i="17"/>
  <c r="S13" i="17"/>
  <c r="T13" i="17"/>
  <c r="AB13" i="17"/>
  <c r="AC13" i="17"/>
  <c r="AE13" i="17"/>
  <c r="AD13" i="17"/>
  <c r="U13" i="17"/>
  <c r="Z12" i="17"/>
  <c r="AA12" i="17"/>
  <c r="S12" i="17"/>
  <c r="T12" i="17"/>
  <c r="AB12" i="17"/>
  <c r="AC12" i="17"/>
  <c r="AE12" i="17"/>
  <c r="AD12" i="17"/>
  <c r="U12" i="17"/>
  <c r="Z11" i="17"/>
  <c r="AA11" i="17"/>
  <c r="S11" i="17"/>
  <c r="T11" i="17"/>
  <c r="AB11" i="17"/>
  <c r="AC11" i="17"/>
  <c r="AE11" i="17"/>
  <c r="AD11" i="17"/>
  <c r="U11" i="17"/>
  <c r="Z10" i="17"/>
  <c r="AA10" i="17"/>
  <c r="S10" i="17"/>
  <c r="T10" i="17"/>
  <c r="AB10" i="17"/>
  <c r="AC10" i="17"/>
  <c r="AE10" i="17"/>
  <c r="AD10" i="17"/>
  <c r="U10" i="17"/>
  <c r="Z9" i="17"/>
  <c r="AA9" i="17"/>
  <c r="S9" i="17"/>
  <c r="T9" i="17"/>
  <c r="AB9" i="17"/>
  <c r="AC9" i="17"/>
  <c r="AE9" i="17"/>
  <c r="AD9" i="17"/>
  <c r="U9" i="17"/>
  <c r="Z8" i="17"/>
  <c r="AA8" i="17"/>
  <c r="S8" i="17"/>
  <c r="T8" i="17"/>
  <c r="AB8" i="17"/>
  <c r="AC8" i="17"/>
  <c r="AE8" i="17"/>
  <c r="AD8" i="17"/>
  <c r="U8" i="17"/>
  <c r="I8" i="15"/>
  <c r="H8" i="15"/>
  <c r="F8" i="15"/>
  <c r="O9" i="12"/>
  <c r="O10" i="12"/>
  <c r="O11" i="12"/>
  <c r="O12" i="12"/>
  <c r="O13" i="12"/>
  <c r="O14" i="12"/>
  <c r="O15" i="12"/>
  <c r="O16" i="12"/>
  <c r="O17" i="12"/>
  <c r="O18" i="12"/>
  <c r="O19" i="12"/>
  <c r="O20" i="12"/>
  <c r="O21" i="12"/>
  <c r="O22" i="12"/>
  <c r="O23" i="12"/>
  <c r="O24" i="12"/>
  <c r="O25" i="12"/>
  <c r="O26" i="12"/>
  <c r="O27" i="12"/>
  <c r="O28" i="12"/>
  <c r="O8" i="12"/>
  <c r="Z12" i="12"/>
  <c r="Z13" i="12"/>
  <c r="Z14" i="12"/>
  <c r="Z15" i="12"/>
  <c r="Z16" i="12"/>
  <c r="Z17" i="12"/>
  <c r="Z18" i="12"/>
  <c r="Z19" i="12"/>
  <c r="Z20" i="12"/>
  <c r="Z21" i="12"/>
  <c r="Z22" i="12"/>
  <c r="Z23" i="12"/>
  <c r="Z24" i="12"/>
  <c r="Z25" i="12"/>
  <c r="Z26" i="12"/>
  <c r="Z27" i="12"/>
  <c r="Z28" i="12"/>
  <c r="Z11" i="12"/>
  <c r="Z10" i="12"/>
  <c r="Z9" i="12"/>
  <c r="Z8" i="12"/>
  <c r="R18" i="12"/>
  <c r="R28" i="12"/>
  <c r="Q13" i="12"/>
  <c r="Q14" i="12"/>
  <c r="Q15" i="12"/>
  <c r="Q18" i="12"/>
  <c r="Q19" i="12"/>
  <c r="Q20" i="12"/>
  <c r="Q21" i="12"/>
  <c r="Q22" i="12"/>
  <c r="Q23" i="12"/>
  <c r="Q24" i="12"/>
  <c r="Q25" i="12"/>
  <c r="Q26" i="12"/>
  <c r="Q27" i="12"/>
  <c r="Q28" i="12"/>
  <c r="Q8" i="12"/>
  <c r="P8" i="12"/>
  <c r="P13" i="12"/>
  <c r="P14" i="12"/>
  <c r="P15" i="12"/>
  <c r="P18" i="12"/>
  <c r="P19" i="12"/>
  <c r="P20" i="12"/>
  <c r="P21" i="12"/>
  <c r="P22" i="12"/>
  <c r="P23" i="12"/>
  <c r="P24" i="12"/>
  <c r="P25" i="12"/>
  <c r="P26" i="12"/>
  <c r="P27" i="12"/>
  <c r="P28" i="12"/>
  <c r="N15" i="12"/>
  <c r="N18" i="12"/>
  <c r="N21" i="12"/>
  <c r="N22" i="12"/>
  <c r="N23" i="12"/>
  <c r="N26" i="12"/>
  <c r="N27" i="12"/>
  <c r="N28" i="12"/>
  <c r="N8" i="12"/>
  <c r="N8" i="15"/>
  <c r="L18" i="12"/>
  <c r="L28" i="12"/>
  <c r="K13" i="12"/>
  <c r="K14" i="12"/>
  <c r="K15" i="12"/>
  <c r="K18" i="12"/>
  <c r="K19" i="12"/>
  <c r="K20" i="12"/>
  <c r="K21" i="12"/>
  <c r="K22" i="12"/>
  <c r="K23" i="12"/>
  <c r="K24" i="12"/>
  <c r="K25" i="12"/>
  <c r="K26" i="12"/>
  <c r="K27" i="12"/>
  <c r="K28" i="12"/>
  <c r="K8" i="12"/>
  <c r="K9" i="15"/>
  <c r="K10" i="15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K8" i="15"/>
  <c r="J13" i="12"/>
  <c r="J15" i="12"/>
  <c r="J18" i="12"/>
  <c r="J20" i="12"/>
  <c r="J21" i="12"/>
  <c r="J22" i="12"/>
  <c r="J23" i="12"/>
  <c r="J24" i="12"/>
  <c r="J26" i="12"/>
  <c r="J27" i="12"/>
  <c r="J28" i="12"/>
  <c r="J8" i="12"/>
  <c r="J8" i="15"/>
  <c r="I15" i="12"/>
  <c r="I18" i="12"/>
  <c r="I21" i="12"/>
  <c r="I22" i="12"/>
  <c r="I23" i="12"/>
  <c r="I26" i="12"/>
  <c r="I27" i="12"/>
  <c r="I28" i="12"/>
  <c r="I8" i="12"/>
  <c r="H18" i="12"/>
  <c r="H28" i="12"/>
  <c r="E9" i="12"/>
  <c r="H9" i="12"/>
  <c r="E10" i="12"/>
  <c r="G10" i="12"/>
  <c r="E11" i="12"/>
  <c r="G11" i="12"/>
  <c r="E12" i="12"/>
  <c r="H12" i="12"/>
  <c r="E13" i="12"/>
  <c r="H13" i="12"/>
  <c r="E14" i="12"/>
  <c r="G14" i="12"/>
  <c r="E15" i="12"/>
  <c r="H15" i="12"/>
  <c r="E16" i="12"/>
  <c r="F16" i="12"/>
  <c r="Q16" i="12"/>
  <c r="E17" i="12"/>
  <c r="H17" i="12"/>
  <c r="E18" i="12"/>
  <c r="G18" i="12"/>
  <c r="E19" i="12"/>
  <c r="H19" i="12"/>
  <c r="E20" i="12"/>
  <c r="G20" i="12"/>
  <c r="E21" i="12"/>
  <c r="H21" i="12"/>
  <c r="E22" i="12"/>
  <c r="G22" i="12"/>
  <c r="E23" i="12"/>
  <c r="G23" i="12"/>
  <c r="E24" i="12"/>
  <c r="H24" i="12"/>
  <c r="E25" i="12"/>
  <c r="H25" i="12"/>
  <c r="E26" i="12"/>
  <c r="G26" i="12"/>
  <c r="E27" i="12"/>
  <c r="F27" i="12"/>
  <c r="M27" i="12"/>
  <c r="E28" i="12"/>
  <c r="F28" i="12"/>
  <c r="M28" i="12"/>
  <c r="E8" i="12"/>
  <c r="H8" i="12"/>
  <c r="R16" i="12"/>
  <c r="P16" i="12"/>
  <c r="R27" i="12"/>
  <c r="M16" i="12"/>
  <c r="N16" i="12"/>
  <c r="K11" i="12"/>
  <c r="L20" i="12"/>
  <c r="L16" i="12"/>
  <c r="L24" i="12"/>
  <c r="L12" i="12"/>
  <c r="K10" i="12"/>
  <c r="L27" i="12"/>
  <c r="L23" i="12"/>
  <c r="L19" i="12"/>
  <c r="L15" i="12"/>
  <c r="L11" i="12"/>
  <c r="K17" i="12"/>
  <c r="K9" i="12"/>
  <c r="L26" i="12"/>
  <c r="L22" i="12"/>
  <c r="L14" i="12"/>
  <c r="L10" i="12"/>
  <c r="K16" i="12"/>
  <c r="K12" i="12"/>
  <c r="L8" i="12"/>
  <c r="L25" i="12"/>
  <c r="L21" i="12"/>
  <c r="L17" i="12"/>
  <c r="L13" i="12"/>
  <c r="L9" i="12"/>
  <c r="J12" i="12"/>
  <c r="J16" i="12"/>
  <c r="J19" i="12"/>
  <c r="J11" i="12"/>
  <c r="I19" i="12"/>
  <c r="J14" i="12"/>
  <c r="J10" i="12"/>
  <c r="J25" i="12"/>
  <c r="J17" i="12"/>
  <c r="J9" i="12"/>
  <c r="G12" i="12"/>
  <c r="I11" i="12"/>
  <c r="H20" i="12"/>
  <c r="F8" i="12"/>
  <c r="G28" i="12"/>
  <c r="S28" i="12"/>
  <c r="I14" i="12"/>
  <c r="I10" i="12"/>
  <c r="F21" i="12"/>
  <c r="I25" i="12"/>
  <c r="I17" i="12"/>
  <c r="I13" i="12"/>
  <c r="I9" i="12"/>
  <c r="F13" i="12"/>
  <c r="I24" i="12"/>
  <c r="I20" i="12"/>
  <c r="I16" i="12"/>
  <c r="I12" i="12"/>
  <c r="S8" i="15"/>
  <c r="F20" i="12"/>
  <c r="F12" i="12"/>
  <c r="G16" i="12"/>
  <c r="H16" i="12"/>
  <c r="F25" i="12"/>
  <c r="F17" i="12"/>
  <c r="F9" i="12"/>
  <c r="F24" i="12"/>
  <c r="G8" i="12"/>
  <c r="G24" i="12"/>
  <c r="G27" i="12"/>
  <c r="H27" i="12"/>
  <c r="H23" i="12"/>
  <c r="H11" i="12"/>
  <c r="F23" i="12"/>
  <c r="F19" i="12"/>
  <c r="F15" i="12"/>
  <c r="F11" i="12"/>
  <c r="G9" i="12"/>
  <c r="G13" i="12"/>
  <c r="G17" i="12"/>
  <c r="G21" i="12"/>
  <c r="G25" i="12"/>
  <c r="H26" i="12"/>
  <c r="H22" i="12"/>
  <c r="H14" i="12"/>
  <c r="H10" i="12"/>
  <c r="G15" i="12"/>
  <c r="G19" i="12"/>
  <c r="F26" i="12"/>
  <c r="F22" i="12"/>
  <c r="F18" i="12"/>
  <c r="F14" i="12"/>
  <c r="F10" i="12"/>
  <c r="S16" i="12"/>
  <c r="S27" i="12"/>
  <c r="M19" i="12"/>
  <c r="R19" i="12"/>
  <c r="N19" i="12"/>
  <c r="M24" i="12"/>
  <c r="N24" i="12"/>
  <c r="R24" i="12"/>
  <c r="M23" i="12"/>
  <c r="R23" i="12"/>
  <c r="R9" i="12"/>
  <c r="N9" i="12"/>
  <c r="Q9" i="12"/>
  <c r="P9" i="12"/>
  <c r="M9" i="12"/>
  <c r="S9" i="12"/>
  <c r="R13" i="12"/>
  <c r="N13" i="12"/>
  <c r="M13" i="12"/>
  <c r="P10" i="12"/>
  <c r="R10" i="12"/>
  <c r="N10" i="12"/>
  <c r="Q10" i="12"/>
  <c r="M10" i="12"/>
  <c r="R26" i="12"/>
  <c r="M26" i="12"/>
  <c r="M11" i="12"/>
  <c r="Q11" i="12"/>
  <c r="P11" i="12"/>
  <c r="R11" i="12"/>
  <c r="N11" i="12"/>
  <c r="R17" i="12"/>
  <c r="N17" i="12"/>
  <c r="Q17" i="12"/>
  <c r="M17" i="12"/>
  <c r="P17" i="12"/>
  <c r="Q12" i="12"/>
  <c r="M12" i="12"/>
  <c r="N12" i="12"/>
  <c r="P12" i="12"/>
  <c r="R12" i="12"/>
  <c r="R21" i="12"/>
  <c r="M21" i="12"/>
  <c r="R8" i="12"/>
  <c r="M8" i="12"/>
  <c r="M18" i="12"/>
  <c r="R22" i="12"/>
  <c r="M22" i="12"/>
  <c r="R14" i="12"/>
  <c r="N14" i="12"/>
  <c r="M14" i="12"/>
  <c r="M15" i="12"/>
  <c r="R15" i="12"/>
  <c r="R25" i="12"/>
  <c r="N25" i="12"/>
  <c r="M25" i="12"/>
  <c r="M20" i="12"/>
  <c r="R20" i="12"/>
  <c r="N20" i="12"/>
  <c r="S18" i="12"/>
  <c r="S26" i="12"/>
  <c r="S24" i="12"/>
  <c r="S23" i="12"/>
  <c r="S21" i="12"/>
  <c r="S14" i="12"/>
  <c r="S22" i="12"/>
  <c r="S13" i="12"/>
  <c r="S20" i="12"/>
  <c r="S8" i="12"/>
  <c r="T8" i="12"/>
  <c r="AB8" i="12"/>
  <c r="S17" i="12"/>
  <c r="S10" i="12"/>
  <c r="S25" i="12"/>
  <c r="S15" i="12"/>
  <c r="S12" i="12"/>
  <c r="S11" i="12"/>
  <c r="S19" i="12"/>
  <c r="AD8" i="12"/>
  <c r="AC8" i="12"/>
  <c r="AE8" i="12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S27" i="15"/>
  <c r="T27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9" i="15"/>
  <c r="Q10" i="15"/>
  <c r="Q11" i="15"/>
  <c r="Q12" i="15"/>
  <c r="Q13" i="15"/>
  <c r="Q8" i="15"/>
  <c r="L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Z10" i="15"/>
  <c r="AA10" i="15"/>
  <c r="Z11" i="15"/>
  <c r="AA11" i="15"/>
  <c r="Z12" i="15"/>
  <c r="AA12" i="15"/>
  <c r="Z13" i="15"/>
  <c r="AA13" i="15"/>
  <c r="Z14" i="15"/>
  <c r="AA14" i="15"/>
  <c r="Z15" i="15"/>
  <c r="AA15" i="15"/>
  <c r="Z16" i="15"/>
  <c r="AA16" i="15"/>
  <c r="Z17" i="15"/>
  <c r="AA17" i="15"/>
  <c r="Z18" i="15"/>
  <c r="AA18" i="15"/>
  <c r="Z19" i="15"/>
  <c r="AA19" i="15"/>
  <c r="Z20" i="15"/>
  <c r="AA20" i="15"/>
  <c r="Z21" i="15"/>
  <c r="AA21" i="15"/>
  <c r="Z22" i="15"/>
  <c r="AA22" i="15"/>
  <c r="Z23" i="15"/>
  <c r="AA23" i="15"/>
  <c r="Z24" i="15"/>
  <c r="AA24" i="15"/>
  <c r="Z25" i="15"/>
  <c r="AA25" i="15"/>
  <c r="Z26" i="15"/>
  <c r="AA26" i="15"/>
  <c r="Z27" i="15"/>
  <c r="AA27" i="15"/>
  <c r="Z28" i="15"/>
  <c r="AA28" i="15"/>
  <c r="Z29" i="15"/>
  <c r="AA29" i="15"/>
  <c r="Z30" i="15"/>
  <c r="AA30" i="15"/>
  <c r="Z31" i="15"/>
  <c r="AA31" i="15"/>
  <c r="Z32" i="15"/>
  <c r="AA32" i="15"/>
  <c r="Z9" i="15"/>
  <c r="AA9" i="15"/>
  <c r="Z8" i="15"/>
  <c r="AA8" i="15"/>
  <c r="P11" i="15"/>
  <c r="P15" i="15"/>
  <c r="P16" i="15"/>
  <c r="P17" i="15"/>
  <c r="P20" i="15"/>
  <c r="P21" i="15"/>
  <c r="P22" i="15"/>
  <c r="P23" i="15"/>
  <c r="P24" i="15"/>
  <c r="P25" i="15"/>
  <c r="P26" i="15"/>
  <c r="P27" i="15"/>
  <c r="P28" i="15"/>
  <c r="P29" i="15"/>
  <c r="P30" i="15"/>
  <c r="P31" i="15"/>
  <c r="P32" i="15"/>
  <c r="O15" i="15"/>
  <c r="O17" i="15"/>
  <c r="O20" i="15"/>
  <c r="O24" i="15"/>
  <c r="O25" i="15"/>
  <c r="O26" i="15"/>
  <c r="O30" i="15"/>
  <c r="O31" i="15"/>
  <c r="O32" i="15"/>
  <c r="N17" i="15"/>
  <c r="N20" i="15"/>
  <c r="N24" i="15"/>
  <c r="N25" i="15"/>
  <c r="N26" i="15"/>
  <c r="N30" i="15"/>
  <c r="N31" i="15"/>
  <c r="N32" i="15"/>
  <c r="J15" i="15"/>
  <c r="J16" i="15"/>
  <c r="J17" i="15"/>
  <c r="J20" i="15"/>
  <c r="J24" i="15"/>
  <c r="J25" i="15"/>
  <c r="J26" i="15"/>
  <c r="J28" i="15"/>
  <c r="J30" i="15"/>
  <c r="J31" i="15"/>
  <c r="J32" i="15"/>
  <c r="I17" i="15"/>
  <c r="I20" i="15"/>
  <c r="I24" i="15"/>
  <c r="I25" i="15"/>
  <c r="I26" i="15"/>
  <c r="I30" i="15"/>
  <c r="I31" i="15"/>
  <c r="I32" i="15"/>
  <c r="E23" i="15"/>
  <c r="F23" i="15"/>
  <c r="O23" i="15"/>
  <c r="E24" i="15"/>
  <c r="G24" i="15"/>
  <c r="E25" i="15"/>
  <c r="E26" i="15"/>
  <c r="G26" i="15"/>
  <c r="E27" i="15"/>
  <c r="F27" i="15"/>
  <c r="O27" i="15"/>
  <c r="E28" i="15"/>
  <c r="G28" i="15"/>
  <c r="E29" i="15"/>
  <c r="E30" i="15"/>
  <c r="G30" i="15"/>
  <c r="E31" i="15"/>
  <c r="F31" i="15"/>
  <c r="M31" i="15"/>
  <c r="E32" i="15"/>
  <c r="G32" i="15"/>
  <c r="E22" i="15"/>
  <c r="G22" i="15"/>
  <c r="E21" i="15"/>
  <c r="E20" i="15"/>
  <c r="G20" i="15"/>
  <c r="E19" i="15"/>
  <c r="F19" i="15"/>
  <c r="O19" i="15"/>
  <c r="E18" i="15"/>
  <c r="G18" i="15"/>
  <c r="E17" i="15"/>
  <c r="E16" i="15"/>
  <c r="G16" i="15"/>
  <c r="E15" i="15"/>
  <c r="F15" i="15"/>
  <c r="N15" i="15"/>
  <c r="E14" i="15"/>
  <c r="G14" i="15"/>
  <c r="E13" i="15"/>
  <c r="E12" i="15"/>
  <c r="G12" i="15"/>
  <c r="E11" i="15"/>
  <c r="F11" i="15"/>
  <c r="O11" i="15"/>
  <c r="E10" i="15"/>
  <c r="G10" i="15"/>
  <c r="E9" i="15"/>
  <c r="E8" i="15"/>
  <c r="M27" i="15"/>
  <c r="M23" i="15"/>
  <c r="M15" i="15"/>
  <c r="P19" i="15"/>
  <c r="M19" i="15"/>
  <c r="N27" i="15"/>
  <c r="N23" i="15"/>
  <c r="N19" i="15"/>
  <c r="N11" i="15"/>
  <c r="M11" i="15"/>
  <c r="J12" i="15"/>
  <c r="J27" i="15"/>
  <c r="J23" i="15"/>
  <c r="J19" i="15"/>
  <c r="J11" i="15"/>
  <c r="J22" i="15"/>
  <c r="J18" i="15"/>
  <c r="J14" i="15"/>
  <c r="J10" i="15"/>
  <c r="J29" i="15"/>
  <c r="J21" i="15"/>
  <c r="J13" i="15"/>
  <c r="J9" i="15"/>
  <c r="I28" i="15"/>
  <c r="I16" i="15"/>
  <c r="I12" i="15"/>
  <c r="I27" i="15"/>
  <c r="I23" i="15"/>
  <c r="I19" i="15"/>
  <c r="I15" i="15"/>
  <c r="I11" i="15"/>
  <c r="I22" i="15"/>
  <c r="I18" i="15"/>
  <c r="I14" i="15"/>
  <c r="I10" i="15"/>
  <c r="I29" i="15"/>
  <c r="I21" i="15"/>
  <c r="I13" i="15"/>
  <c r="I9" i="15"/>
  <c r="G27" i="15"/>
  <c r="F13" i="15"/>
  <c r="G19" i="15"/>
  <c r="S19" i="15"/>
  <c r="T19" i="15"/>
  <c r="F9" i="15"/>
  <c r="G23" i="15"/>
  <c r="S23" i="15"/>
  <c r="T23" i="15"/>
  <c r="F21" i="15"/>
  <c r="G11" i="15"/>
  <c r="F17" i="15"/>
  <c r="M17" i="15"/>
  <c r="G15" i="15"/>
  <c r="S15" i="15"/>
  <c r="T15" i="15"/>
  <c r="G31" i="15"/>
  <c r="S31" i="15"/>
  <c r="T31" i="15"/>
  <c r="F29" i="15"/>
  <c r="F32" i="15"/>
  <c r="M32" i="15"/>
  <c r="S32" i="15"/>
  <c r="T32" i="15"/>
  <c r="F28" i="15"/>
  <c r="F24" i="15"/>
  <c r="M24" i="15"/>
  <c r="S24" i="15"/>
  <c r="T24" i="15"/>
  <c r="F20" i="15"/>
  <c r="M20" i="15"/>
  <c r="S20" i="15"/>
  <c r="T20" i="15"/>
  <c r="F16" i="15"/>
  <c r="F12" i="15"/>
  <c r="G8" i="15"/>
  <c r="F25" i="15"/>
  <c r="M25" i="15"/>
  <c r="G9" i="15"/>
  <c r="G13" i="15"/>
  <c r="G17" i="15"/>
  <c r="S17" i="15"/>
  <c r="T17" i="15"/>
  <c r="G21" i="15"/>
  <c r="G25" i="15"/>
  <c r="S25" i="15"/>
  <c r="T25" i="15"/>
  <c r="G29" i="15"/>
  <c r="S30" i="15"/>
  <c r="T30" i="15"/>
  <c r="S26" i="15"/>
  <c r="T26" i="15"/>
  <c r="F30" i="15"/>
  <c r="M30" i="15"/>
  <c r="F26" i="15"/>
  <c r="M26" i="15"/>
  <c r="F22" i="15"/>
  <c r="F18" i="15"/>
  <c r="F14" i="15"/>
  <c r="F10" i="15"/>
  <c r="S11" i="15"/>
  <c r="T11" i="15"/>
  <c r="N14" i="15"/>
  <c r="O14" i="15"/>
  <c r="P14" i="15"/>
  <c r="M14" i="15"/>
  <c r="S14" i="15"/>
  <c r="T14" i="15"/>
  <c r="M12" i="15"/>
  <c r="S12" i="15"/>
  <c r="T12" i="15"/>
  <c r="O12" i="15"/>
  <c r="N12" i="15"/>
  <c r="P12" i="15"/>
  <c r="M28" i="15"/>
  <c r="S28" i="15"/>
  <c r="T28" i="15"/>
  <c r="O28" i="15"/>
  <c r="N28" i="15"/>
  <c r="P9" i="15"/>
  <c r="N9" i="15"/>
  <c r="M9" i="15"/>
  <c r="S9" i="15"/>
  <c r="T9" i="15"/>
  <c r="O9" i="15"/>
  <c r="N18" i="15"/>
  <c r="P18" i="15"/>
  <c r="M18" i="15"/>
  <c r="S18" i="15"/>
  <c r="T18" i="15"/>
  <c r="O18" i="15"/>
  <c r="M16" i="15"/>
  <c r="S16" i="15"/>
  <c r="T16" i="15"/>
  <c r="O16" i="15"/>
  <c r="N16" i="15"/>
  <c r="N21" i="15"/>
  <c r="M21" i="15"/>
  <c r="S21" i="15"/>
  <c r="T21" i="15"/>
  <c r="O21" i="15"/>
  <c r="P8" i="15"/>
  <c r="M8" i="15"/>
  <c r="T8" i="15"/>
  <c r="O8" i="15"/>
  <c r="N22" i="15"/>
  <c r="M22" i="15"/>
  <c r="O22" i="15"/>
  <c r="S22" i="15"/>
  <c r="T22" i="15"/>
  <c r="M29" i="15"/>
  <c r="S29" i="15"/>
  <c r="T29" i="15"/>
  <c r="O29" i="15"/>
  <c r="N29" i="15"/>
  <c r="N10" i="15"/>
  <c r="P10" i="15"/>
  <c r="M10" i="15"/>
  <c r="S10" i="15"/>
  <c r="T10" i="15"/>
  <c r="O10" i="15"/>
  <c r="P13" i="15"/>
  <c r="M13" i="15"/>
  <c r="S13" i="15"/>
  <c r="T13" i="15"/>
  <c r="N13" i="15"/>
  <c r="O13" i="15"/>
  <c r="A17" i="15"/>
  <c r="AF27" i="15"/>
  <c r="AG27" i="15"/>
  <c r="V27" i="15"/>
  <c r="W27" i="15"/>
  <c r="X27" i="15"/>
  <c r="Y27" i="15"/>
  <c r="V28" i="15"/>
  <c r="W28" i="15"/>
  <c r="X28" i="15"/>
  <c r="Y28" i="15"/>
  <c r="V29" i="15"/>
  <c r="W29" i="15"/>
  <c r="X29" i="15"/>
  <c r="Y29" i="15"/>
  <c r="V30" i="15"/>
  <c r="W30" i="15"/>
  <c r="X30" i="15"/>
  <c r="Y30" i="15"/>
  <c r="V31" i="15"/>
  <c r="W31" i="15"/>
  <c r="X31" i="15"/>
  <c r="Y31" i="15"/>
  <c r="V32" i="15"/>
  <c r="W32" i="15"/>
  <c r="X32" i="15"/>
  <c r="Y32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C32" i="15"/>
  <c r="C31" i="15"/>
  <c r="C30" i="15"/>
  <c r="C29" i="15"/>
  <c r="C28" i="15"/>
  <c r="A24" i="15"/>
  <c r="A21" i="15"/>
  <c r="A20" i="15"/>
  <c r="A18" i="15"/>
  <c r="A15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A32" i="15"/>
  <c r="B32" i="15"/>
  <c r="B31" i="15"/>
  <c r="B30" i="15"/>
  <c r="B29" i="15"/>
  <c r="B28" i="15"/>
  <c r="B27" i="15"/>
  <c r="C27" i="15"/>
  <c r="A27" i="15"/>
  <c r="A30" i="15"/>
  <c r="AF30" i="15"/>
  <c r="AG30" i="15"/>
  <c r="AB12" i="15"/>
  <c r="AB23" i="15"/>
  <c r="AB13" i="15"/>
  <c r="AB17" i="15"/>
  <c r="AB27" i="15"/>
  <c r="AB14" i="15"/>
  <c r="AB15" i="15"/>
  <c r="AB29" i="15"/>
  <c r="AB31" i="15"/>
  <c r="AB25" i="15"/>
  <c r="AB32" i="15"/>
  <c r="AB30" i="15"/>
  <c r="AB28" i="15"/>
  <c r="U16" i="15"/>
  <c r="AB16" i="15"/>
  <c r="AD32" i="15"/>
  <c r="AC32" i="15"/>
  <c r="AE32" i="15"/>
  <c r="U18" i="15"/>
  <c r="AB18" i="15"/>
  <c r="AD25" i="15"/>
  <c r="AC25" i="15"/>
  <c r="AE25" i="15"/>
  <c r="AD14" i="15"/>
  <c r="AC14" i="15"/>
  <c r="AE14" i="15"/>
  <c r="AC12" i="15"/>
  <c r="AE12" i="15"/>
  <c r="AD12" i="15"/>
  <c r="AD28" i="15"/>
  <c r="AC28" i="15"/>
  <c r="AE28" i="15"/>
  <c r="AD31" i="15"/>
  <c r="AC31" i="15"/>
  <c r="AE31" i="15"/>
  <c r="U22" i="15"/>
  <c r="AB22" i="15"/>
  <c r="U10" i="15"/>
  <c r="AB10" i="15"/>
  <c r="AC13" i="15"/>
  <c r="AE13" i="15"/>
  <c r="AD13" i="15"/>
  <c r="U20" i="15"/>
  <c r="AB20" i="15"/>
  <c r="AD15" i="15"/>
  <c r="AC15" i="15"/>
  <c r="AE15" i="15"/>
  <c r="U21" i="15"/>
  <c r="AB21" i="15"/>
  <c r="U24" i="15"/>
  <c r="AB24" i="15"/>
  <c r="U26" i="15"/>
  <c r="AB26" i="15"/>
  <c r="AD17" i="15"/>
  <c r="AC17" i="15"/>
  <c r="AE17" i="15"/>
  <c r="AD23" i="15"/>
  <c r="AC23" i="15"/>
  <c r="AE23" i="15"/>
  <c r="AC30" i="15"/>
  <c r="AE30" i="15"/>
  <c r="AD30" i="15"/>
  <c r="AD29" i="15"/>
  <c r="AC29" i="15"/>
  <c r="AE29" i="15"/>
  <c r="U11" i="15"/>
  <c r="AB11" i="15"/>
  <c r="AC27" i="15"/>
  <c r="AE27" i="15"/>
  <c r="AD27" i="15"/>
  <c r="U9" i="15"/>
  <c r="AB9" i="15"/>
  <c r="U19" i="15"/>
  <c r="AB19" i="15"/>
  <c r="U32" i="15"/>
  <c r="U31" i="15"/>
  <c r="U15" i="15"/>
  <c r="U25" i="15"/>
  <c r="U14" i="15"/>
  <c r="U17" i="15"/>
  <c r="U23" i="15"/>
  <c r="U12" i="15"/>
  <c r="U13" i="15"/>
  <c r="U28" i="15"/>
  <c r="U30" i="15"/>
  <c r="U29" i="15"/>
  <c r="U27" i="15"/>
  <c r="AF24" i="15"/>
  <c r="AG24" i="15"/>
  <c r="AF14" i="15"/>
  <c r="AG14" i="15"/>
  <c r="V14" i="15"/>
  <c r="W14" i="15"/>
  <c r="X14" i="15"/>
  <c r="Y14" i="15"/>
  <c r="V24" i="15"/>
  <c r="W24" i="15"/>
  <c r="X24" i="15"/>
  <c r="Y24" i="15"/>
  <c r="B24" i="15"/>
  <c r="C24" i="15"/>
  <c r="AF23" i="15"/>
  <c r="AG23" i="15"/>
  <c r="V23" i="15"/>
  <c r="W23" i="15"/>
  <c r="X23" i="15"/>
  <c r="Y23" i="15"/>
  <c r="B23" i="15"/>
  <c r="C23" i="15"/>
  <c r="B14" i="15"/>
  <c r="C14" i="15"/>
  <c r="AC10" i="15"/>
  <c r="AE10" i="15"/>
  <c r="AD10" i="15"/>
  <c r="AD19" i="15"/>
  <c r="AC19" i="15"/>
  <c r="AE19" i="15"/>
  <c r="AC21" i="15"/>
  <c r="AE21" i="15"/>
  <c r="AD21" i="15"/>
  <c r="AC9" i="15"/>
  <c r="AE9" i="15"/>
  <c r="AD9" i="15"/>
  <c r="AC24" i="15"/>
  <c r="AE24" i="15"/>
  <c r="AD24" i="15"/>
  <c r="AD22" i="15"/>
  <c r="AC22" i="15"/>
  <c r="AE22" i="15"/>
  <c r="AD18" i="15"/>
  <c r="AC18" i="15"/>
  <c r="AE18" i="15"/>
  <c r="AD16" i="15"/>
  <c r="AC16" i="15"/>
  <c r="AE16" i="15"/>
  <c r="AD26" i="15"/>
  <c r="AC26" i="15"/>
  <c r="AE26" i="15"/>
  <c r="AD20" i="15"/>
  <c r="AC20" i="15"/>
  <c r="AE20" i="15"/>
  <c r="AD11" i="15"/>
  <c r="AC11" i="15"/>
  <c r="AE11" i="15"/>
  <c r="AG32" i="15"/>
  <c r="AF32" i="15"/>
  <c r="AG31" i="15"/>
  <c r="AF31" i="15"/>
  <c r="AG29" i="15"/>
  <c r="AF29" i="15"/>
  <c r="AG28" i="15"/>
  <c r="AF28" i="15"/>
  <c r="AG26" i="15"/>
  <c r="AF26" i="15"/>
  <c r="Y26" i="15"/>
  <c r="X26" i="15"/>
  <c r="W26" i="15"/>
  <c r="V26" i="15"/>
  <c r="C26" i="15"/>
  <c r="B26" i="15"/>
  <c r="A26" i="15"/>
  <c r="AG25" i="15"/>
  <c r="AF25" i="15"/>
  <c r="Y25" i="15"/>
  <c r="X25" i="15"/>
  <c r="W25" i="15"/>
  <c r="V25" i="15"/>
  <c r="C25" i="15"/>
  <c r="B25" i="15"/>
  <c r="AG22" i="15"/>
  <c r="AF22" i="15"/>
  <c r="Y22" i="15"/>
  <c r="X22" i="15"/>
  <c r="W22" i="15"/>
  <c r="V22" i="15"/>
  <c r="C22" i="15"/>
  <c r="B22" i="15"/>
  <c r="AG21" i="15"/>
  <c r="AF21" i="15"/>
  <c r="Y21" i="15"/>
  <c r="X21" i="15"/>
  <c r="W21" i="15"/>
  <c r="V21" i="15"/>
  <c r="C21" i="15"/>
  <c r="B21" i="15"/>
  <c r="AG20" i="15"/>
  <c r="AF20" i="15"/>
  <c r="Y20" i="15"/>
  <c r="X20" i="15"/>
  <c r="W20" i="15"/>
  <c r="V20" i="15"/>
  <c r="C20" i="15"/>
  <c r="B20" i="15"/>
  <c r="AG19" i="15"/>
  <c r="AF19" i="15"/>
  <c r="Y19" i="15"/>
  <c r="X19" i="15"/>
  <c r="W19" i="15"/>
  <c r="V19" i="15"/>
  <c r="C19" i="15"/>
  <c r="B19" i="15"/>
  <c r="AG18" i="15"/>
  <c r="AF18" i="15"/>
  <c r="Y18" i="15"/>
  <c r="X18" i="15"/>
  <c r="W18" i="15"/>
  <c r="V18" i="15"/>
  <c r="C18" i="15"/>
  <c r="B18" i="15"/>
  <c r="AG17" i="15"/>
  <c r="AF17" i="15"/>
  <c r="Y17" i="15"/>
  <c r="X17" i="15"/>
  <c r="W17" i="15"/>
  <c r="V17" i="15"/>
  <c r="C17" i="15"/>
  <c r="B17" i="15"/>
  <c r="AG16" i="15"/>
  <c r="AF16" i="15"/>
  <c r="Y16" i="15"/>
  <c r="X16" i="15"/>
  <c r="W16" i="15"/>
  <c r="V16" i="15"/>
  <c r="C16" i="15"/>
  <c r="B16" i="15"/>
  <c r="AG15" i="15"/>
  <c r="AF15" i="15"/>
  <c r="Y15" i="15"/>
  <c r="X15" i="15"/>
  <c r="W15" i="15"/>
  <c r="V15" i="15"/>
  <c r="C15" i="15"/>
  <c r="B15" i="15"/>
  <c r="AG13" i="15"/>
  <c r="AF13" i="15"/>
  <c r="Y13" i="15"/>
  <c r="X13" i="15"/>
  <c r="W13" i="15"/>
  <c r="V13" i="15"/>
  <c r="C13" i="15"/>
  <c r="B13" i="15"/>
  <c r="AG12" i="15"/>
  <c r="AF12" i="15"/>
  <c r="Y12" i="15"/>
  <c r="X12" i="15"/>
  <c r="W12" i="15"/>
  <c r="V12" i="15"/>
  <c r="C12" i="15"/>
  <c r="B12" i="15"/>
  <c r="AG11" i="15"/>
  <c r="AF11" i="15"/>
  <c r="Y11" i="15"/>
  <c r="X11" i="15"/>
  <c r="W11" i="15"/>
  <c r="V11" i="15"/>
  <c r="C11" i="15"/>
  <c r="B11" i="15"/>
  <c r="AG10" i="15"/>
  <c r="AF10" i="15"/>
  <c r="Y10" i="15"/>
  <c r="X10" i="15"/>
  <c r="W10" i="15"/>
  <c r="V10" i="15"/>
  <c r="C10" i="15"/>
  <c r="B10" i="15"/>
  <c r="AG9" i="15"/>
  <c r="AF9" i="15"/>
  <c r="Y9" i="15"/>
  <c r="X9" i="15"/>
  <c r="W9" i="15"/>
  <c r="V9" i="15"/>
  <c r="C9" i="15"/>
  <c r="B9" i="15"/>
  <c r="AG8" i="15"/>
  <c r="AF8" i="15"/>
  <c r="Y8" i="15"/>
  <c r="X8" i="15"/>
  <c r="W8" i="15"/>
  <c r="V8" i="15"/>
  <c r="D8" i="15"/>
  <c r="C8" i="15"/>
  <c r="B8" i="15"/>
  <c r="A8" i="15"/>
  <c r="U8" i="15"/>
  <c r="AB8" i="15"/>
  <c r="AG28" i="12"/>
  <c r="AF28" i="12"/>
  <c r="Y28" i="12"/>
  <c r="X28" i="12"/>
  <c r="W28" i="12"/>
  <c r="V28" i="12"/>
  <c r="D28" i="12"/>
  <c r="T28" i="12"/>
  <c r="C28" i="12"/>
  <c r="B28" i="12"/>
  <c r="A28" i="12"/>
  <c r="AG27" i="12"/>
  <c r="AF27" i="12"/>
  <c r="Y27" i="12"/>
  <c r="X27" i="12"/>
  <c r="W27" i="12"/>
  <c r="V27" i="12"/>
  <c r="D27" i="12"/>
  <c r="T27" i="12"/>
  <c r="C27" i="12"/>
  <c r="B27" i="12"/>
  <c r="AG26" i="12"/>
  <c r="AF26" i="12"/>
  <c r="Y26" i="12"/>
  <c r="X26" i="12"/>
  <c r="W26" i="12"/>
  <c r="V26" i="12"/>
  <c r="D26" i="12"/>
  <c r="T26" i="12"/>
  <c r="C26" i="12"/>
  <c r="B26" i="12"/>
  <c r="A26" i="12"/>
  <c r="AG25" i="12"/>
  <c r="AF25" i="12"/>
  <c r="Y25" i="12"/>
  <c r="X25" i="12"/>
  <c r="W25" i="12"/>
  <c r="V25" i="12"/>
  <c r="D25" i="12"/>
  <c r="T25" i="12"/>
  <c r="C25" i="12"/>
  <c r="B25" i="12"/>
  <c r="AG24" i="12"/>
  <c r="AF24" i="12"/>
  <c r="Y24" i="12"/>
  <c r="X24" i="12"/>
  <c r="W24" i="12"/>
  <c r="V24" i="12"/>
  <c r="D24" i="12"/>
  <c r="T24" i="12"/>
  <c r="C24" i="12"/>
  <c r="B24" i="12"/>
  <c r="A24" i="12"/>
  <c r="AG23" i="12"/>
  <c r="AF23" i="12"/>
  <c r="Y23" i="12"/>
  <c r="X23" i="12"/>
  <c r="W23" i="12"/>
  <c r="V23" i="12"/>
  <c r="D23" i="12"/>
  <c r="T23" i="12"/>
  <c r="C23" i="12"/>
  <c r="B23" i="12"/>
  <c r="A23" i="12"/>
  <c r="AG22" i="12"/>
  <c r="AF22" i="12"/>
  <c r="Y22" i="12"/>
  <c r="X22" i="12"/>
  <c r="W22" i="12"/>
  <c r="V22" i="12"/>
  <c r="D22" i="12"/>
  <c r="T22" i="12"/>
  <c r="C22" i="12"/>
  <c r="B22" i="12"/>
  <c r="AG21" i="12"/>
  <c r="AF21" i="12"/>
  <c r="Y21" i="12"/>
  <c r="X21" i="12"/>
  <c r="W21" i="12"/>
  <c r="V21" i="12"/>
  <c r="D21" i="12"/>
  <c r="T21" i="12"/>
  <c r="C21" i="12"/>
  <c r="B21" i="12"/>
  <c r="A21" i="12"/>
  <c r="AG20" i="12"/>
  <c r="AF20" i="12"/>
  <c r="Y20" i="12"/>
  <c r="X20" i="12"/>
  <c r="W20" i="12"/>
  <c r="V20" i="12"/>
  <c r="D20" i="12"/>
  <c r="T20" i="12"/>
  <c r="C20" i="12"/>
  <c r="B20" i="12"/>
  <c r="AG19" i="12"/>
  <c r="AF19" i="12"/>
  <c r="Y19" i="12"/>
  <c r="X19" i="12"/>
  <c r="W19" i="12"/>
  <c r="V19" i="12"/>
  <c r="D19" i="12"/>
  <c r="T19" i="12"/>
  <c r="C19" i="12"/>
  <c r="B19" i="12"/>
  <c r="A19" i="12"/>
  <c r="AG18" i="12"/>
  <c r="AF18" i="12"/>
  <c r="Y18" i="12"/>
  <c r="X18" i="12"/>
  <c r="W18" i="12"/>
  <c r="V18" i="12"/>
  <c r="D18" i="12"/>
  <c r="T18" i="12"/>
  <c r="C18" i="12"/>
  <c r="B18" i="12"/>
  <c r="A18" i="12"/>
  <c r="AG17" i="12"/>
  <c r="AF17" i="12"/>
  <c r="Y17" i="12"/>
  <c r="X17" i="12"/>
  <c r="W17" i="12"/>
  <c r="V17" i="12"/>
  <c r="D17" i="12"/>
  <c r="T17" i="12"/>
  <c r="C17" i="12"/>
  <c r="B17" i="12"/>
  <c r="AG16" i="12"/>
  <c r="AF16" i="12"/>
  <c r="Y16" i="12"/>
  <c r="X16" i="12"/>
  <c r="W16" i="12"/>
  <c r="V16" i="12"/>
  <c r="D16" i="12"/>
  <c r="T16" i="12"/>
  <c r="C16" i="12"/>
  <c r="B16" i="12"/>
  <c r="A16" i="12"/>
  <c r="AG15" i="12"/>
  <c r="AF15" i="12"/>
  <c r="Y15" i="12"/>
  <c r="X15" i="12"/>
  <c r="W15" i="12"/>
  <c r="V15" i="12"/>
  <c r="D15" i="12"/>
  <c r="T15" i="12"/>
  <c r="C15" i="12"/>
  <c r="B15" i="12"/>
  <c r="A15" i="12"/>
  <c r="AG14" i="12"/>
  <c r="AF14" i="12"/>
  <c r="Y14" i="12"/>
  <c r="X14" i="12"/>
  <c r="W14" i="12"/>
  <c r="V14" i="12"/>
  <c r="D14" i="12"/>
  <c r="T14" i="12"/>
  <c r="C14" i="12"/>
  <c r="B14" i="12"/>
  <c r="AG13" i="12"/>
  <c r="AF13" i="12"/>
  <c r="Y13" i="12"/>
  <c r="X13" i="12"/>
  <c r="W13" i="12"/>
  <c r="V13" i="12"/>
  <c r="D13" i="12"/>
  <c r="T13" i="12"/>
  <c r="C13" i="12"/>
  <c r="B13" i="12"/>
  <c r="A13" i="12"/>
  <c r="AG12" i="12"/>
  <c r="AF12" i="12"/>
  <c r="Y12" i="12"/>
  <c r="X12" i="12"/>
  <c r="W12" i="12"/>
  <c r="V12" i="12"/>
  <c r="D12" i="12"/>
  <c r="T12" i="12"/>
  <c r="C12" i="12"/>
  <c r="B12" i="12"/>
  <c r="AG11" i="12"/>
  <c r="AF11" i="12"/>
  <c r="Y11" i="12"/>
  <c r="X11" i="12"/>
  <c r="W11" i="12"/>
  <c r="V11" i="12"/>
  <c r="D11" i="12"/>
  <c r="T11" i="12"/>
  <c r="C11" i="12"/>
  <c r="B11" i="12"/>
  <c r="AG10" i="12"/>
  <c r="AF10" i="12"/>
  <c r="Y10" i="12"/>
  <c r="X10" i="12"/>
  <c r="W10" i="12"/>
  <c r="V10" i="12"/>
  <c r="D10" i="12"/>
  <c r="T10" i="12"/>
  <c r="C10" i="12"/>
  <c r="B10" i="12"/>
  <c r="AG9" i="12"/>
  <c r="AF9" i="12"/>
  <c r="Y9" i="12"/>
  <c r="X9" i="12"/>
  <c r="W9" i="12"/>
  <c r="V9" i="12"/>
  <c r="D9" i="12"/>
  <c r="T9" i="12"/>
  <c r="C9" i="12"/>
  <c r="B9" i="12"/>
  <c r="AG8" i="12"/>
  <c r="AF8" i="12"/>
  <c r="Y8" i="12"/>
  <c r="X8" i="12"/>
  <c r="W8" i="12"/>
  <c r="V8" i="12"/>
  <c r="D8" i="12"/>
  <c r="U8" i="12"/>
  <c r="C8" i="12"/>
  <c r="B8" i="12"/>
  <c r="A8" i="12"/>
  <c r="U11" i="12"/>
  <c r="AB11" i="12"/>
  <c r="U14" i="12"/>
  <c r="AB14" i="12"/>
  <c r="U16" i="12"/>
  <c r="AB16" i="12"/>
  <c r="U21" i="12"/>
  <c r="AB21" i="12"/>
  <c r="U26" i="12"/>
  <c r="AB26" i="12"/>
  <c r="U12" i="12"/>
  <c r="AB12" i="12"/>
  <c r="U17" i="12"/>
  <c r="AB17" i="12"/>
  <c r="U19" i="12"/>
  <c r="AB19" i="12"/>
  <c r="U22" i="12"/>
  <c r="AB22" i="12"/>
  <c r="U24" i="12"/>
  <c r="AB24" i="12"/>
  <c r="U27" i="12"/>
  <c r="AB27" i="12"/>
  <c r="U9" i="12"/>
  <c r="AB9" i="12"/>
  <c r="U15" i="12"/>
  <c r="AB15" i="12"/>
  <c r="U20" i="12"/>
  <c r="AB20" i="12"/>
  <c r="U25" i="12"/>
  <c r="AB25" i="12"/>
  <c r="U10" i="12"/>
  <c r="AB10" i="12"/>
  <c r="U13" i="12"/>
  <c r="AB13" i="12"/>
  <c r="U18" i="12"/>
  <c r="AB18" i="12"/>
  <c r="U23" i="12"/>
  <c r="AB23" i="12"/>
  <c r="U28" i="12"/>
  <c r="AB28" i="12"/>
  <c r="AD8" i="15"/>
  <c r="AC8" i="15"/>
  <c r="AE8" i="15"/>
  <c r="E8" i="11"/>
  <c r="F8" i="11"/>
  <c r="G8" i="11"/>
  <c r="H8" i="11"/>
  <c r="I8" i="11"/>
  <c r="J8" i="11"/>
  <c r="K8" i="11"/>
  <c r="L8" i="11"/>
  <c r="M8" i="11"/>
  <c r="N8" i="11"/>
  <c r="O8" i="11"/>
  <c r="P8" i="11"/>
  <c r="D8" i="11"/>
  <c r="AD20" i="12"/>
  <c r="AC20" i="12"/>
  <c r="AE20" i="12"/>
  <c r="AD10" i="12"/>
  <c r="AC10" i="12"/>
  <c r="AE10" i="12"/>
  <c r="AD18" i="12"/>
  <c r="AC18" i="12"/>
  <c r="AE18" i="12"/>
  <c r="AC24" i="12"/>
  <c r="AE24" i="12"/>
  <c r="AD24" i="12"/>
  <c r="AD12" i="12"/>
  <c r="AC12" i="12"/>
  <c r="AE12" i="12"/>
  <c r="AD21" i="12"/>
  <c r="AC21" i="12"/>
  <c r="AE21" i="12"/>
  <c r="AD23" i="12"/>
  <c r="AC23" i="12"/>
  <c r="AE23" i="12"/>
  <c r="AD25" i="12"/>
  <c r="AC25" i="12"/>
  <c r="AE25" i="12"/>
  <c r="AD27" i="12"/>
  <c r="AC27" i="12"/>
  <c r="AE27" i="12"/>
  <c r="AC17" i="12"/>
  <c r="AE17" i="12"/>
  <c r="AD17" i="12"/>
  <c r="AD16" i="12"/>
  <c r="AC16" i="12"/>
  <c r="AE16" i="12"/>
  <c r="AD28" i="12"/>
  <c r="AC28" i="12"/>
  <c r="AE28" i="12"/>
  <c r="AC9" i="12"/>
  <c r="AE9" i="12"/>
  <c r="AD9" i="12"/>
  <c r="AC19" i="12"/>
  <c r="AE19" i="12"/>
  <c r="AD19" i="12"/>
  <c r="AC14" i="12"/>
  <c r="AE14" i="12"/>
  <c r="AD14" i="12"/>
  <c r="AD13" i="12"/>
  <c r="AC13" i="12"/>
  <c r="AE13" i="12"/>
  <c r="AD15" i="12"/>
  <c r="AC15" i="12"/>
  <c r="AE15" i="12"/>
  <c r="AD22" i="12"/>
  <c r="AC22" i="12"/>
  <c r="AE22" i="12"/>
  <c r="AD26" i="12"/>
  <c r="AC26" i="12"/>
  <c r="AE26" i="12"/>
  <c r="AD11" i="12"/>
  <c r="AC11" i="12"/>
  <c r="AE11" i="12"/>
  <c r="Q8" i="11"/>
  <c r="AA28" i="11"/>
  <c r="Z28" i="11"/>
  <c r="U28" i="11"/>
  <c r="T28" i="11"/>
  <c r="S28" i="11"/>
  <c r="R28" i="11"/>
  <c r="P28" i="11"/>
  <c r="O28" i="11"/>
  <c r="K28" i="11"/>
  <c r="J28" i="11"/>
  <c r="I28" i="11"/>
  <c r="H28" i="11"/>
  <c r="G28" i="11"/>
  <c r="F28" i="11"/>
  <c r="E28" i="11"/>
  <c r="D28" i="11"/>
  <c r="C28" i="11"/>
  <c r="B28" i="11"/>
  <c r="A28" i="11"/>
  <c r="AA27" i="11"/>
  <c r="Z27" i="11"/>
  <c r="U27" i="11"/>
  <c r="T27" i="11"/>
  <c r="S27" i="11"/>
  <c r="R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B27" i="11"/>
  <c r="AA26" i="11"/>
  <c r="Z26" i="11"/>
  <c r="U26" i="11"/>
  <c r="T26" i="11"/>
  <c r="S26" i="11"/>
  <c r="R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B26" i="11"/>
  <c r="A26" i="11"/>
  <c r="AA25" i="11"/>
  <c r="Z25" i="11"/>
  <c r="U25" i="11"/>
  <c r="T25" i="11"/>
  <c r="S25" i="11"/>
  <c r="R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B25" i="11"/>
  <c r="AA24" i="11"/>
  <c r="Z24" i="11"/>
  <c r="U24" i="11"/>
  <c r="T24" i="11"/>
  <c r="S24" i="11"/>
  <c r="R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B24" i="11"/>
  <c r="A24" i="11"/>
  <c r="AA23" i="11"/>
  <c r="Z23" i="11"/>
  <c r="U23" i="11"/>
  <c r="T23" i="11"/>
  <c r="S23" i="11"/>
  <c r="R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B23" i="11"/>
  <c r="A23" i="11"/>
  <c r="AA22" i="11"/>
  <c r="Z22" i="11"/>
  <c r="U22" i="11"/>
  <c r="T22" i="11"/>
  <c r="S22" i="11"/>
  <c r="R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22" i="11"/>
  <c r="AA21" i="11"/>
  <c r="Z21" i="11"/>
  <c r="U21" i="11"/>
  <c r="T21" i="11"/>
  <c r="S21" i="11"/>
  <c r="R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B21" i="11"/>
  <c r="A21" i="11"/>
  <c r="AA20" i="11"/>
  <c r="Z20" i="11"/>
  <c r="U20" i="11"/>
  <c r="T20" i="11"/>
  <c r="S20" i="11"/>
  <c r="R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B20" i="11"/>
  <c r="AA19" i="11"/>
  <c r="Z19" i="11"/>
  <c r="U19" i="11"/>
  <c r="T19" i="11"/>
  <c r="S19" i="11"/>
  <c r="R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B19" i="11"/>
  <c r="A19" i="11"/>
  <c r="AA18" i="11"/>
  <c r="Z18" i="11"/>
  <c r="U18" i="11"/>
  <c r="T18" i="11"/>
  <c r="S18" i="11"/>
  <c r="R18" i="11"/>
  <c r="P18" i="11"/>
  <c r="O18" i="11"/>
  <c r="K18" i="11"/>
  <c r="J18" i="11"/>
  <c r="I18" i="11"/>
  <c r="E18" i="11"/>
  <c r="D18" i="11"/>
  <c r="C18" i="11"/>
  <c r="B18" i="11"/>
  <c r="A18" i="11"/>
  <c r="AA17" i="11"/>
  <c r="Z17" i="11"/>
  <c r="U17" i="11"/>
  <c r="T17" i="11"/>
  <c r="S17" i="11"/>
  <c r="R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B17" i="11"/>
  <c r="AA16" i="11"/>
  <c r="Z16" i="11"/>
  <c r="U16" i="11"/>
  <c r="T16" i="11"/>
  <c r="S16" i="11"/>
  <c r="R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B16" i="11"/>
  <c r="A16" i="11"/>
  <c r="AA15" i="11"/>
  <c r="Z15" i="11"/>
  <c r="U15" i="11"/>
  <c r="T15" i="11"/>
  <c r="S15" i="11"/>
  <c r="R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15" i="11"/>
  <c r="A15" i="11"/>
  <c r="AA14" i="11"/>
  <c r="Z14" i="11"/>
  <c r="U14" i="11"/>
  <c r="T14" i="11"/>
  <c r="S14" i="11"/>
  <c r="R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B14" i="11"/>
  <c r="AA13" i="11"/>
  <c r="Z13" i="11"/>
  <c r="U13" i="11"/>
  <c r="T13" i="11"/>
  <c r="S13" i="11"/>
  <c r="R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B13" i="11"/>
  <c r="A13" i="11"/>
  <c r="AA12" i="11"/>
  <c r="Z12" i="11"/>
  <c r="U12" i="11"/>
  <c r="T12" i="11"/>
  <c r="S12" i="11"/>
  <c r="R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B12" i="11"/>
  <c r="AA11" i="11"/>
  <c r="Z11" i="11"/>
  <c r="U11" i="11"/>
  <c r="T11" i="11"/>
  <c r="S11" i="11"/>
  <c r="R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B11" i="11"/>
  <c r="AA10" i="11"/>
  <c r="Z10" i="11"/>
  <c r="U10" i="11"/>
  <c r="T10" i="11"/>
  <c r="S10" i="11"/>
  <c r="R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B10" i="11"/>
  <c r="AA9" i="11"/>
  <c r="Z9" i="11"/>
  <c r="U9" i="11"/>
  <c r="T9" i="11"/>
  <c r="S9" i="11"/>
  <c r="R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B9" i="11"/>
  <c r="AA8" i="11"/>
  <c r="Z8" i="11"/>
  <c r="U8" i="11"/>
  <c r="T8" i="11"/>
  <c r="S8" i="11"/>
  <c r="R8" i="11"/>
  <c r="C8" i="11"/>
  <c r="B8" i="11"/>
  <c r="A8" i="11"/>
  <c r="Q27" i="11"/>
  <c r="V27" i="11"/>
  <c r="AA28" i="9"/>
  <c r="Z28" i="9"/>
  <c r="U28" i="9"/>
  <c r="T28" i="9"/>
  <c r="S28" i="9"/>
  <c r="R28" i="9"/>
  <c r="P28" i="9"/>
  <c r="O28" i="9"/>
  <c r="K28" i="9"/>
  <c r="J28" i="9"/>
  <c r="I28" i="9"/>
  <c r="H28" i="9"/>
  <c r="G28" i="9"/>
  <c r="F28" i="9"/>
  <c r="E28" i="9"/>
  <c r="D28" i="9"/>
  <c r="C28" i="9"/>
  <c r="B28" i="9"/>
  <c r="A28" i="9"/>
  <c r="AA27" i="9"/>
  <c r="Z27" i="9"/>
  <c r="U27" i="9"/>
  <c r="T27" i="9"/>
  <c r="S27" i="9"/>
  <c r="R27" i="9"/>
  <c r="P27" i="9"/>
  <c r="O27" i="9"/>
  <c r="N27" i="9"/>
  <c r="M27" i="9"/>
  <c r="L27" i="9"/>
  <c r="K27" i="9"/>
  <c r="J27" i="9"/>
  <c r="I27" i="9"/>
  <c r="H27" i="9"/>
  <c r="G27" i="9"/>
  <c r="F27" i="9"/>
  <c r="D27" i="9"/>
  <c r="E27" i="9"/>
  <c r="Q27" i="9"/>
  <c r="V27" i="9"/>
  <c r="C27" i="9"/>
  <c r="B27" i="9"/>
  <c r="AA26" i="9"/>
  <c r="Z26" i="9"/>
  <c r="U26" i="9"/>
  <c r="T26" i="9"/>
  <c r="S26" i="9"/>
  <c r="R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C26" i="9"/>
  <c r="B26" i="9"/>
  <c r="A26" i="9"/>
  <c r="AA25" i="9"/>
  <c r="Z25" i="9"/>
  <c r="U25" i="9"/>
  <c r="T25" i="9"/>
  <c r="S25" i="9"/>
  <c r="R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25" i="9"/>
  <c r="B25" i="9"/>
  <c r="AA24" i="9"/>
  <c r="Z24" i="9"/>
  <c r="U24" i="9"/>
  <c r="T24" i="9"/>
  <c r="S24" i="9"/>
  <c r="R24" i="9"/>
  <c r="P24" i="9"/>
  <c r="O24" i="9"/>
  <c r="N24" i="9"/>
  <c r="M24" i="9"/>
  <c r="L24" i="9"/>
  <c r="K24" i="9"/>
  <c r="J24" i="9"/>
  <c r="I24" i="9"/>
  <c r="H24" i="9"/>
  <c r="G24" i="9"/>
  <c r="F24" i="9"/>
  <c r="D24" i="9"/>
  <c r="Q24" i="9"/>
  <c r="V24" i="9"/>
  <c r="E24" i="9"/>
  <c r="C24" i="9"/>
  <c r="B24" i="9"/>
  <c r="A24" i="9"/>
  <c r="AA23" i="9"/>
  <c r="Z23" i="9"/>
  <c r="U23" i="9"/>
  <c r="T23" i="9"/>
  <c r="S23" i="9"/>
  <c r="R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Q23" i="9"/>
  <c r="V23" i="9"/>
  <c r="X23" i="9"/>
  <c r="C23" i="9"/>
  <c r="B23" i="9"/>
  <c r="A23" i="9"/>
  <c r="AA22" i="9"/>
  <c r="Z22" i="9"/>
  <c r="U22" i="9"/>
  <c r="T22" i="9"/>
  <c r="S22" i="9"/>
  <c r="R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22" i="9"/>
  <c r="B22" i="9"/>
  <c r="AA21" i="9"/>
  <c r="Z21" i="9"/>
  <c r="U21" i="9"/>
  <c r="T21" i="9"/>
  <c r="S21" i="9"/>
  <c r="R21" i="9"/>
  <c r="P21" i="9"/>
  <c r="O21" i="9"/>
  <c r="N21" i="9"/>
  <c r="M21" i="9"/>
  <c r="L21" i="9"/>
  <c r="K21" i="9"/>
  <c r="J21" i="9"/>
  <c r="I21" i="9"/>
  <c r="H21" i="9"/>
  <c r="G21" i="9"/>
  <c r="D21" i="9"/>
  <c r="E21" i="9"/>
  <c r="F21" i="9"/>
  <c r="C21" i="9"/>
  <c r="B21" i="9"/>
  <c r="A21" i="9"/>
  <c r="AA20" i="9"/>
  <c r="Z20" i="9"/>
  <c r="U20" i="9"/>
  <c r="T20" i="9"/>
  <c r="S20" i="9"/>
  <c r="R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B20" i="9"/>
  <c r="AA19" i="9"/>
  <c r="Z19" i="9"/>
  <c r="U19" i="9"/>
  <c r="T19" i="9"/>
  <c r="S19" i="9"/>
  <c r="R19" i="9"/>
  <c r="P19" i="9"/>
  <c r="O19" i="9"/>
  <c r="N19" i="9"/>
  <c r="M19" i="9"/>
  <c r="L19" i="9"/>
  <c r="K19" i="9"/>
  <c r="J19" i="9"/>
  <c r="I19" i="9"/>
  <c r="H19" i="9"/>
  <c r="G19" i="9"/>
  <c r="F19" i="9"/>
  <c r="Q19" i="9"/>
  <c r="V19" i="9"/>
  <c r="D19" i="9"/>
  <c r="E19" i="9"/>
  <c r="C19" i="9"/>
  <c r="B19" i="9"/>
  <c r="A19" i="9"/>
  <c r="AA18" i="9"/>
  <c r="Z18" i="9"/>
  <c r="U18" i="9"/>
  <c r="T18" i="9"/>
  <c r="S18" i="9"/>
  <c r="R18" i="9"/>
  <c r="P18" i="9"/>
  <c r="O18" i="9"/>
  <c r="K18" i="9"/>
  <c r="J18" i="9"/>
  <c r="I18" i="9"/>
  <c r="E18" i="9"/>
  <c r="D18" i="9"/>
  <c r="C18" i="9"/>
  <c r="B18" i="9"/>
  <c r="A18" i="9"/>
  <c r="AA17" i="9"/>
  <c r="Z17" i="9"/>
  <c r="U17" i="9"/>
  <c r="T17" i="9"/>
  <c r="S17" i="9"/>
  <c r="R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Q17" i="9"/>
  <c r="V17" i="9"/>
  <c r="C17" i="9"/>
  <c r="B17" i="9"/>
  <c r="AA16" i="9"/>
  <c r="Z16" i="9"/>
  <c r="U16" i="9"/>
  <c r="T16" i="9"/>
  <c r="S16" i="9"/>
  <c r="R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16" i="9"/>
  <c r="B16" i="9"/>
  <c r="A16" i="9"/>
  <c r="AA15" i="9"/>
  <c r="Z15" i="9"/>
  <c r="U15" i="9"/>
  <c r="T15" i="9"/>
  <c r="S15" i="9"/>
  <c r="R15" i="9"/>
  <c r="P15" i="9"/>
  <c r="O15" i="9"/>
  <c r="N15" i="9"/>
  <c r="M15" i="9"/>
  <c r="L15" i="9"/>
  <c r="K15" i="9"/>
  <c r="J15" i="9"/>
  <c r="I15" i="9"/>
  <c r="H15" i="9"/>
  <c r="G15" i="9"/>
  <c r="D15" i="9"/>
  <c r="E15" i="9"/>
  <c r="F15" i="9"/>
  <c r="C15" i="9"/>
  <c r="B15" i="9"/>
  <c r="A15" i="9"/>
  <c r="AA14" i="9"/>
  <c r="Z14" i="9"/>
  <c r="U14" i="9"/>
  <c r="T14" i="9"/>
  <c r="S14" i="9"/>
  <c r="R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14" i="9"/>
  <c r="B14" i="9"/>
  <c r="AA13" i="9"/>
  <c r="Z13" i="9"/>
  <c r="U13" i="9"/>
  <c r="T13" i="9"/>
  <c r="S13" i="9"/>
  <c r="R13" i="9"/>
  <c r="P13" i="9"/>
  <c r="O13" i="9"/>
  <c r="N13" i="9"/>
  <c r="M13" i="9"/>
  <c r="L13" i="9"/>
  <c r="K13" i="9"/>
  <c r="J13" i="9"/>
  <c r="I13" i="9"/>
  <c r="H13" i="9"/>
  <c r="G13" i="9"/>
  <c r="F13" i="9"/>
  <c r="D13" i="9"/>
  <c r="E13" i="9"/>
  <c r="C13" i="9"/>
  <c r="B13" i="9"/>
  <c r="A13" i="9"/>
  <c r="AA12" i="9"/>
  <c r="Z12" i="9"/>
  <c r="U12" i="9"/>
  <c r="T12" i="9"/>
  <c r="S12" i="9"/>
  <c r="R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Q12" i="9"/>
  <c r="V12" i="9"/>
  <c r="C12" i="9"/>
  <c r="B12" i="9"/>
  <c r="AA11" i="9"/>
  <c r="Z11" i="9"/>
  <c r="U11" i="9"/>
  <c r="T11" i="9"/>
  <c r="S11" i="9"/>
  <c r="R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C11" i="9"/>
  <c r="B11" i="9"/>
  <c r="AA10" i="9"/>
  <c r="Z10" i="9"/>
  <c r="U10" i="9"/>
  <c r="T10" i="9"/>
  <c r="S10" i="9"/>
  <c r="R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10" i="9"/>
  <c r="B10" i="9"/>
  <c r="AA9" i="9"/>
  <c r="Z9" i="9"/>
  <c r="U9" i="9"/>
  <c r="T9" i="9"/>
  <c r="S9" i="9"/>
  <c r="R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9" i="9"/>
  <c r="B9" i="9"/>
  <c r="AA8" i="9"/>
  <c r="Z8" i="9"/>
  <c r="U8" i="9"/>
  <c r="T8" i="9"/>
  <c r="S8" i="9"/>
  <c r="R8" i="9"/>
  <c r="K8" i="9"/>
  <c r="D8" i="9"/>
  <c r="E8" i="9"/>
  <c r="C8" i="9"/>
  <c r="B8" i="9"/>
  <c r="A8" i="9"/>
  <c r="K8" i="7"/>
  <c r="E8" i="7"/>
  <c r="A28" i="7"/>
  <c r="A13" i="7"/>
  <c r="A15" i="7"/>
  <c r="A16" i="7"/>
  <c r="A18" i="7"/>
  <c r="A19" i="7"/>
  <c r="A21" i="7"/>
  <c r="A23" i="7"/>
  <c r="A24" i="7"/>
  <c r="A26" i="7"/>
  <c r="A8" i="7"/>
  <c r="AA28" i="7"/>
  <c r="Z28" i="7"/>
  <c r="U28" i="7"/>
  <c r="T28" i="7"/>
  <c r="S28" i="7"/>
  <c r="R28" i="7"/>
  <c r="P28" i="7"/>
  <c r="O28" i="7"/>
  <c r="K28" i="7"/>
  <c r="J28" i="7"/>
  <c r="I28" i="7"/>
  <c r="H28" i="7"/>
  <c r="G28" i="7"/>
  <c r="F28" i="7"/>
  <c r="D28" i="7"/>
  <c r="Q28" i="7"/>
  <c r="V28" i="7"/>
  <c r="E28" i="7"/>
  <c r="C28" i="7"/>
  <c r="B28" i="7"/>
  <c r="AA27" i="7"/>
  <c r="Z27" i="7"/>
  <c r="U27" i="7"/>
  <c r="T27" i="7"/>
  <c r="S27" i="7"/>
  <c r="R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C27" i="7"/>
  <c r="B27" i="7"/>
  <c r="AA26" i="7"/>
  <c r="Z26" i="7"/>
  <c r="U26" i="7"/>
  <c r="T26" i="7"/>
  <c r="S26" i="7"/>
  <c r="R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B26" i="7"/>
  <c r="AA25" i="7"/>
  <c r="Z25" i="7"/>
  <c r="U25" i="7"/>
  <c r="T25" i="7"/>
  <c r="S25" i="7"/>
  <c r="R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C25" i="7"/>
  <c r="B25" i="7"/>
  <c r="AA24" i="7"/>
  <c r="Z24" i="7"/>
  <c r="U24" i="7"/>
  <c r="T24" i="7"/>
  <c r="S24" i="7"/>
  <c r="R24" i="7"/>
  <c r="P24" i="7"/>
  <c r="O24" i="7"/>
  <c r="N24" i="7"/>
  <c r="M24" i="7"/>
  <c r="L24" i="7"/>
  <c r="K24" i="7"/>
  <c r="J24" i="7"/>
  <c r="I24" i="7"/>
  <c r="H24" i="7"/>
  <c r="G24" i="7"/>
  <c r="F24" i="7"/>
  <c r="D24" i="7"/>
  <c r="E24" i="7"/>
  <c r="C24" i="7"/>
  <c r="B24" i="7"/>
  <c r="AA23" i="7"/>
  <c r="Z23" i="7"/>
  <c r="U23" i="7"/>
  <c r="T23" i="7"/>
  <c r="S23" i="7"/>
  <c r="R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B23" i="7"/>
  <c r="AA22" i="7"/>
  <c r="Z22" i="7"/>
  <c r="U22" i="7"/>
  <c r="T22" i="7"/>
  <c r="S22" i="7"/>
  <c r="R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C22" i="7"/>
  <c r="B22" i="7"/>
  <c r="AA21" i="7"/>
  <c r="Z21" i="7"/>
  <c r="U21" i="7"/>
  <c r="T21" i="7"/>
  <c r="S21" i="7"/>
  <c r="R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C21" i="7"/>
  <c r="B21" i="7"/>
  <c r="AA20" i="7"/>
  <c r="Z20" i="7"/>
  <c r="U20" i="7"/>
  <c r="T20" i="7"/>
  <c r="S20" i="7"/>
  <c r="R20" i="7"/>
  <c r="P20" i="7"/>
  <c r="O20" i="7"/>
  <c r="N20" i="7"/>
  <c r="M20" i="7"/>
  <c r="L20" i="7"/>
  <c r="K20" i="7"/>
  <c r="J20" i="7"/>
  <c r="I20" i="7"/>
  <c r="H20" i="7"/>
  <c r="G20" i="7"/>
  <c r="F20" i="7"/>
  <c r="D20" i="7"/>
  <c r="E20" i="7"/>
  <c r="C20" i="7"/>
  <c r="B20" i="7"/>
  <c r="AA19" i="7"/>
  <c r="Z19" i="7"/>
  <c r="U19" i="7"/>
  <c r="T19" i="7"/>
  <c r="S19" i="7"/>
  <c r="R19" i="7"/>
  <c r="P19" i="7"/>
  <c r="O19" i="7"/>
  <c r="N19" i="7"/>
  <c r="M19" i="7"/>
  <c r="L19" i="7"/>
  <c r="K19" i="7"/>
  <c r="J19" i="7"/>
  <c r="I19" i="7"/>
  <c r="H19" i="7"/>
  <c r="G19" i="7"/>
  <c r="D19" i="7"/>
  <c r="E19" i="7"/>
  <c r="F19" i="7"/>
  <c r="C19" i="7"/>
  <c r="B19" i="7"/>
  <c r="AA18" i="7"/>
  <c r="Z18" i="7"/>
  <c r="U18" i="7"/>
  <c r="T18" i="7"/>
  <c r="S18" i="7"/>
  <c r="R18" i="7"/>
  <c r="P18" i="7"/>
  <c r="O18" i="7"/>
  <c r="K18" i="7"/>
  <c r="J18" i="7"/>
  <c r="I18" i="7"/>
  <c r="D18" i="7"/>
  <c r="E18" i="7"/>
  <c r="C18" i="7"/>
  <c r="B18" i="7"/>
  <c r="AA17" i="7"/>
  <c r="Z17" i="7"/>
  <c r="U17" i="7"/>
  <c r="T17" i="7"/>
  <c r="S17" i="7"/>
  <c r="R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B17" i="7"/>
  <c r="AA16" i="7"/>
  <c r="Z16" i="7"/>
  <c r="U16" i="7"/>
  <c r="T16" i="7"/>
  <c r="S16" i="7"/>
  <c r="R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C16" i="7"/>
  <c r="B16" i="7"/>
  <c r="AA15" i="7"/>
  <c r="Z15" i="7"/>
  <c r="U15" i="7"/>
  <c r="T15" i="7"/>
  <c r="S15" i="7"/>
  <c r="R15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C15" i="7"/>
  <c r="B15" i="7"/>
  <c r="AA14" i="7"/>
  <c r="Z14" i="7"/>
  <c r="U14" i="7"/>
  <c r="T14" i="7"/>
  <c r="S14" i="7"/>
  <c r="R14" i="7"/>
  <c r="P14" i="7"/>
  <c r="O14" i="7"/>
  <c r="N14" i="7"/>
  <c r="M14" i="7"/>
  <c r="L14" i="7"/>
  <c r="K14" i="7"/>
  <c r="J14" i="7"/>
  <c r="I14" i="7"/>
  <c r="H14" i="7"/>
  <c r="G14" i="7"/>
  <c r="F14" i="7"/>
  <c r="D14" i="7"/>
  <c r="E14" i="7"/>
  <c r="C14" i="7"/>
  <c r="B14" i="7"/>
  <c r="AA13" i="7"/>
  <c r="Z13" i="7"/>
  <c r="U13" i="7"/>
  <c r="T13" i="7"/>
  <c r="S13" i="7"/>
  <c r="R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AA12" i="7"/>
  <c r="Z12" i="7"/>
  <c r="U12" i="7"/>
  <c r="T12" i="7"/>
  <c r="S12" i="7"/>
  <c r="R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AA11" i="7"/>
  <c r="Z11" i="7"/>
  <c r="U11" i="7"/>
  <c r="T11" i="7"/>
  <c r="S11" i="7"/>
  <c r="R11" i="7"/>
  <c r="P11" i="7"/>
  <c r="O11" i="7"/>
  <c r="N11" i="7"/>
  <c r="M11" i="7"/>
  <c r="L11" i="7"/>
  <c r="K11" i="7"/>
  <c r="J11" i="7"/>
  <c r="I11" i="7"/>
  <c r="H11" i="7"/>
  <c r="G11" i="7"/>
  <c r="F11" i="7"/>
  <c r="Q11" i="7"/>
  <c r="V11" i="7"/>
  <c r="E11" i="7"/>
  <c r="D11" i="7"/>
  <c r="C11" i="7"/>
  <c r="B11" i="7"/>
  <c r="AA10" i="7"/>
  <c r="Z10" i="7"/>
  <c r="U10" i="7"/>
  <c r="T10" i="7"/>
  <c r="S10" i="7"/>
  <c r="R10" i="7"/>
  <c r="P10" i="7"/>
  <c r="O10" i="7"/>
  <c r="N10" i="7"/>
  <c r="M10" i="7"/>
  <c r="L10" i="7"/>
  <c r="K10" i="7"/>
  <c r="J10" i="7"/>
  <c r="I10" i="7"/>
  <c r="H10" i="7"/>
  <c r="G10" i="7"/>
  <c r="F10" i="7"/>
  <c r="D10" i="7"/>
  <c r="E10" i="7"/>
  <c r="Q10" i="7"/>
  <c r="V10" i="7"/>
  <c r="C10" i="7"/>
  <c r="B10" i="7"/>
  <c r="AA9" i="7"/>
  <c r="Z9" i="7"/>
  <c r="U9" i="7"/>
  <c r="T9" i="7"/>
  <c r="S9" i="7"/>
  <c r="R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B9" i="7"/>
  <c r="AA8" i="7"/>
  <c r="Z8" i="7"/>
  <c r="U8" i="7"/>
  <c r="T8" i="7"/>
  <c r="S8" i="7"/>
  <c r="R8" i="7"/>
  <c r="D8" i="7"/>
  <c r="Q8" i="7"/>
  <c r="C8" i="7"/>
  <c r="B8" i="7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S28" i="2"/>
  <c r="D9" i="2"/>
  <c r="E9" i="2"/>
  <c r="F9" i="2"/>
  <c r="G9" i="2"/>
  <c r="H9" i="2"/>
  <c r="I9" i="2"/>
  <c r="J9" i="2"/>
  <c r="K9" i="2"/>
  <c r="L9" i="2"/>
  <c r="M9" i="2"/>
  <c r="N9" i="2"/>
  <c r="O9" i="2"/>
  <c r="P9" i="2"/>
  <c r="S9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S11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T13" i="2"/>
  <c r="D8" i="2"/>
  <c r="E8" i="2"/>
  <c r="F8" i="2"/>
  <c r="G8" i="2"/>
  <c r="H8" i="2"/>
  <c r="I8" i="2"/>
  <c r="J8" i="2"/>
  <c r="K8" i="2"/>
  <c r="L8" i="2"/>
  <c r="M8" i="2"/>
  <c r="N8" i="2"/>
  <c r="O8" i="2"/>
  <c r="P8" i="2"/>
  <c r="U10" i="2"/>
  <c r="S12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S21" i="2"/>
  <c r="D22" i="2"/>
  <c r="E22" i="2"/>
  <c r="I22" i="2"/>
  <c r="J22" i="2"/>
  <c r="K22" i="2"/>
  <c r="O22" i="2"/>
  <c r="P22" i="2"/>
  <c r="D23" i="2"/>
  <c r="E23" i="2"/>
  <c r="I23" i="2"/>
  <c r="J23" i="2"/>
  <c r="K23" i="2"/>
  <c r="O23" i="2"/>
  <c r="P23" i="2"/>
  <c r="S23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S25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S26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S27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S30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S32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S33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S35" i="2"/>
  <c r="D36" i="2"/>
  <c r="E36" i="2"/>
  <c r="F36" i="2"/>
  <c r="G36" i="2"/>
  <c r="H36" i="2"/>
  <c r="I36" i="2"/>
  <c r="J36" i="2"/>
  <c r="K36" i="2"/>
  <c r="O36" i="2"/>
  <c r="P36" i="2"/>
  <c r="D37" i="2"/>
  <c r="E37" i="2"/>
  <c r="F37" i="2"/>
  <c r="Q37" i="2"/>
  <c r="V37" i="2"/>
  <c r="G37" i="2"/>
  <c r="H37" i="2"/>
  <c r="I37" i="2"/>
  <c r="J37" i="2"/>
  <c r="K37" i="2"/>
  <c r="O37" i="2"/>
  <c r="P37" i="2"/>
  <c r="S37" i="2"/>
  <c r="AA36" i="2"/>
  <c r="Z36" i="2"/>
  <c r="S36" i="2"/>
  <c r="U36" i="2"/>
  <c r="T36" i="2"/>
  <c r="R36" i="2"/>
  <c r="C36" i="2"/>
  <c r="B36" i="2"/>
  <c r="A36" i="2"/>
  <c r="AA34" i="2"/>
  <c r="Z34" i="2"/>
  <c r="S34" i="2"/>
  <c r="U34" i="2"/>
  <c r="T34" i="2"/>
  <c r="R34" i="2"/>
  <c r="C34" i="2"/>
  <c r="B34" i="2"/>
  <c r="A34" i="2"/>
  <c r="AA31" i="2"/>
  <c r="Z31" i="2"/>
  <c r="S31" i="2"/>
  <c r="U31" i="2"/>
  <c r="T31" i="2"/>
  <c r="R31" i="2"/>
  <c r="C31" i="2"/>
  <c r="B31" i="2"/>
  <c r="A31" i="2"/>
  <c r="AA29" i="2"/>
  <c r="Z29" i="2"/>
  <c r="S29" i="2"/>
  <c r="U29" i="2"/>
  <c r="T29" i="2"/>
  <c r="R29" i="2"/>
  <c r="C29" i="2"/>
  <c r="B29" i="2"/>
  <c r="A29" i="2"/>
  <c r="AA27" i="2"/>
  <c r="Z27" i="2"/>
  <c r="U27" i="2"/>
  <c r="T27" i="2"/>
  <c r="R27" i="2"/>
  <c r="C27" i="2"/>
  <c r="B27" i="2"/>
  <c r="A27" i="2"/>
  <c r="AA24" i="2"/>
  <c r="Z24" i="2"/>
  <c r="S24" i="2"/>
  <c r="U24" i="2"/>
  <c r="T24" i="2"/>
  <c r="R24" i="2"/>
  <c r="C24" i="2"/>
  <c r="B24" i="2"/>
  <c r="A24" i="2"/>
  <c r="AA22" i="2"/>
  <c r="Z22" i="2"/>
  <c r="S22" i="2"/>
  <c r="U22" i="2"/>
  <c r="T22" i="2"/>
  <c r="R22" i="2"/>
  <c r="C22" i="2"/>
  <c r="B22" i="2"/>
  <c r="A22" i="2"/>
  <c r="AA19" i="2"/>
  <c r="Z19" i="2"/>
  <c r="U19" i="2"/>
  <c r="T19" i="2"/>
  <c r="S19" i="2"/>
  <c r="R19" i="2"/>
  <c r="C19" i="2"/>
  <c r="B19" i="2"/>
  <c r="A19" i="2"/>
  <c r="AA17" i="2"/>
  <c r="Z17" i="2"/>
  <c r="U17" i="2"/>
  <c r="T17" i="2"/>
  <c r="S17" i="2"/>
  <c r="R17" i="2"/>
  <c r="C17" i="2"/>
  <c r="B17" i="2"/>
  <c r="A17" i="2"/>
  <c r="AA14" i="2"/>
  <c r="Z14" i="2"/>
  <c r="U14" i="2"/>
  <c r="T14" i="2"/>
  <c r="S14" i="2"/>
  <c r="R14" i="2"/>
  <c r="C14" i="2"/>
  <c r="B14" i="2"/>
  <c r="A14" i="2"/>
  <c r="AA8" i="2"/>
  <c r="Z8" i="2"/>
  <c r="U8" i="2"/>
  <c r="T8" i="2"/>
  <c r="S8" i="2"/>
  <c r="R8" i="2"/>
  <c r="C8" i="2"/>
  <c r="B8" i="2"/>
  <c r="A8" i="2"/>
  <c r="Z10" i="2"/>
  <c r="AA10" i="2"/>
  <c r="Z11" i="2"/>
  <c r="AA11" i="2"/>
  <c r="Z12" i="2"/>
  <c r="AA12" i="2"/>
  <c r="Z13" i="2"/>
  <c r="AA13" i="2"/>
  <c r="Z15" i="2"/>
  <c r="AA15" i="2"/>
  <c r="Z16" i="2"/>
  <c r="AA16" i="2"/>
  <c r="Z18" i="2"/>
  <c r="AA18" i="2"/>
  <c r="Z20" i="2"/>
  <c r="AA20" i="2"/>
  <c r="Z21" i="2"/>
  <c r="AA21" i="2"/>
  <c r="Z23" i="2"/>
  <c r="AA23" i="2"/>
  <c r="Z25" i="2"/>
  <c r="AA25" i="2"/>
  <c r="Z26" i="2"/>
  <c r="AA26" i="2"/>
  <c r="Z28" i="2"/>
  <c r="AA28" i="2"/>
  <c r="Z30" i="2"/>
  <c r="AA30" i="2"/>
  <c r="Z32" i="2"/>
  <c r="AA32" i="2"/>
  <c r="Z33" i="2"/>
  <c r="AA33" i="2"/>
  <c r="Z35" i="2"/>
  <c r="AA35" i="2"/>
  <c r="Z37" i="2"/>
  <c r="AA37" i="2"/>
  <c r="AA9" i="2"/>
  <c r="Z9" i="2"/>
  <c r="S10" i="2"/>
  <c r="T10" i="2"/>
  <c r="T11" i="2"/>
  <c r="U11" i="2"/>
  <c r="T12" i="2"/>
  <c r="U12" i="2"/>
  <c r="S13" i="2"/>
  <c r="U13" i="2"/>
  <c r="S15" i="2"/>
  <c r="T15" i="2"/>
  <c r="U15" i="2"/>
  <c r="S16" i="2"/>
  <c r="T16" i="2"/>
  <c r="U16" i="2"/>
  <c r="S18" i="2"/>
  <c r="T18" i="2"/>
  <c r="U18" i="2"/>
  <c r="S20" i="2"/>
  <c r="T20" i="2"/>
  <c r="U20" i="2"/>
  <c r="T21" i="2"/>
  <c r="U21" i="2"/>
  <c r="T23" i="2"/>
  <c r="U23" i="2"/>
  <c r="T25" i="2"/>
  <c r="U25" i="2"/>
  <c r="T26" i="2"/>
  <c r="U26" i="2"/>
  <c r="T28" i="2"/>
  <c r="U28" i="2"/>
  <c r="T30" i="2"/>
  <c r="U30" i="2"/>
  <c r="T32" i="2"/>
  <c r="U32" i="2"/>
  <c r="T33" i="2"/>
  <c r="U33" i="2"/>
  <c r="T35" i="2"/>
  <c r="U35" i="2"/>
  <c r="T37" i="2"/>
  <c r="U37" i="2"/>
  <c r="U9" i="2"/>
  <c r="T9" i="2"/>
  <c r="R10" i="2"/>
  <c r="R11" i="2"/>
  <c r="R12" i="2"/>
  <c r="R13" i="2"/>
  <c r="R15" i="2"/>
  <c r="R16" i="2"/>
  <c r="R18" i="2"/>
  <c r="R20" i="2"/>
  <c r="R21" i="2"/>
  <c r="R23" i="2"/>
  <c r="R25" i="2"/>
  <c r="R26" i="2"/>
  <c r="R28" i="2"/>
  <c r="R30" i="2"/>
  <c r="R32" i="2"/>
  <c r="R33" i="2"/>
  <c r="R35" i="2"/>
  <c r="R37" i="2"/>
  <c r="R9" i="2"/>
  <c r="C10" i="2"/>
  <c r="C11" i="2"/>
  <c r="C12" i="2"/>
  <c r="C13" i="2"/>
  <c r="C15" i="2"/>
  <c r="C16" i="2"/>
  <c r="C18" i="2"/>
  <c r="C20" i="2"/>
  <c r="C21" i="2"/>
  <c r="C23" i="2"/>
  <c r="C25" i="2"/>
  <c r="C26" i="2"/>
  <c r="C28" i="2"/>
  <c r="C30" i="2"/>
  <c r="C32" i="2"/>
  <c r="C33" i="2"/>
  <c r="C35" i="2"/>
  <c r="C37" i="2"/>
  <c r="B10" i="2"/>
  <c r="B11" i="2"/>
  <c r="B12" i="2"/>
  <c r="B13" i="2"/>
  <c r="B15" i="2"/>
  <c r="B16" i="2"/>
  <c r="B18" i="2"/>
  <c r="B20" i="2"/>
  <c r="B21" i="2"/>
  <c r="B23" i="2"/>
  <c r="B25" i="2"/>
  <c r="B26" i="2"/>
  <c r="B28" i="2"/>
  <c r="B30" i="2"/>
  <c r="B32" i="2"/>
  <c r="B33" i="2"/>
  <c r="B35" i="2"/>
  <c r="B37" i="2"/>
  <c r="C9" i="2"/>
  <c r="B9" i="2"/>
  <c r="D28" i="5"/>
  <c r="Q28" i="5"/>
  <c r="V28" i="5"/>
  <c r="W28" i="5"/>
  <c r="Y28" i="5"/>
  <c r="E28" i="5"/>
  <c r="F28" i="5"/>
  <c r="G28" i="5"/>
  <c r="H28" i="5"/>
  <c r="I28" i="5"/>
  <c r="J28" i="5"/>
  <c r="K28" i="5"/>
  <c r="L28" i="5"/>
  <c r="M28" i="5"/>
  <c r="N28" i="5"/>
  <c r="O28" i="5"/>
  <c r="P28" i="5"/>
  <c r="S28" i="5"/>
  <c r="D11" i="5"/>
  <c r="E11" i="5"/>
  <c r="F11" i="5"/>
  <c r="Q11" i="5"/>
  <c r="V11" i="5"/>
  <c r="W11" i="5"/>
  <c r="Y11" i="5"/>
  <c r="G11" i="5"/>
  <c r="H11" i="5"/>
  <c r="I11" i="5"/>
  <c r="J11" i="5"/>
  <c r="K11" i="5"/>
  <c r="L11" i="5"/>
  <c r="M11" i="5"/>
  <c r="N11" i="5"/>
  <c r="O11" i="5"/>
  <c r="P11" i="5"/>
  <c r="S11" i="5"/>
  <c r="D9" i="5"/>
  <c r="Q9" i="5"/>
  <c r="V9" i="5"/>
  <c r="E9" i="5"/>
  <c r="F9" i="5"/>
  <c r="G9" i="5"/>
  <c r="H9" i="5"/>
  <c r="I9" i="5"/>
  <c r="J9" i="5"/>
  <c r="K9" i="5"/>
  <c r="L9" i="5"/>
  <c r="M9" i="5"/>
  <c r="N9" i="5"/>
  <c r="O9" i="5"/>
  <c r="P9" i="5"/>
  <c r="S9" i="5"/>
  <c r="F15" i="5"/>
  <c r="G15" i="5"/>
  <c r="L15" i="5"/>
  <c r="M15" i="5"/>
  <c r="H15" i="5"/>
  <c r="I15" i="5"/>
  <c r="J15" i="5"/>
  <c r="N15" i="5"/>
  <c r="O15" i="5"/>
  <c r="P15" i="5"/>
  <c r="D15" i="5"/>
  <c r="E15" i="5"/>
  <c r="K15" i="5"/>
  <c r="S15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S16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S20" i="5"/>
  <c r="D10" i="5"/>
  <c r="Q10" i="5"/>
  <c r="V10" i="5"/>
  <c r="E10" i="5"/>
  <c r="F10" i="5"/>
  <c r="G10" i="5"/>
  <c r="H10" i="5"/>
  <c r="I10" i="5"/>
  <c r="J10" i="5"/>
  <c r="K10" i="5"/>
  <c r="L10" i="5"/>
  <c r="M10" i="5"/>
  <c r="N10" i="5"/>
  <c r="O10" i="5"/>
  <c r="P10" i="5"/>
  <c r="T10" i="5"/>
  <c r="B36" i="5"/>
  <c r="C36" i="5"/>
  <c r="D36" i="5"/>
  <c r="Q36" i="5"/>
  <c r="V36" i="5"/>
  <c r="E36" i="5"/>
  <c r="F36" i="5"/>
  <c r="G36" i="5"/>
  <c r="H36" i="5"/>
  <c r="I36" i="5"/>
  <c r="J36" i="5"/>
  <c r="K36" i="5"/>
  <c r="L36" i="5"/>
  <c r="M36" i="5"/>
  <c r="N36" i="5"/>
  <c r="O36" i="5"/>
  <c r="P36" i="5"/>
  <c r="S36" i="5"/>
  <c r="B37" i="5"/>
  <c r="C37" i="5"/>
  <c r="D37" i="5"/>
  <c r="E37" i="5"/>
  <c r="F37" i="5"/>
  <c r="G37" i="5"/>
  <c r="Q37" i="5"/>
  <c r="V37" i="5"/>
  <c r="H37" i="5"/>
  <c r="I37" i="5"/>
  <c r="J37" i="5"/>
  <c r="K37" i="5"/>
  <c r="L37" i="5"/>
  <c r="M37" i="5"/>
  <c r="N37" i="5"/>
  <c r="O37" i="5"/>
  <c r="P37" i="5"/>
  <c r="T37" i="5"/>
  <c r="Z37" i="5"/>
  <c r="AA37" i="5"/>
  <c r="R37" i="5"/>
  <c r="S37" i="5"/>
  <c r="U37" i="5"/>
  <c r="Z29" i="5"/>
  <c r="AA29" i="5"/>
  <c r="D29" i="5"/>
  <c r="E29" i="5"/>
  <c r="F29" i="5"/>
  <c r="Q29" i="5"/>
  <c r="V29" i="5"/>
  <c r="W29" i="5"/>
  <c r="Y29" i="5"/>
  <c r="G29" i="5"/>
  <c r="H29" i="5"/>
  <c r="I29" i="5"/>
  <c r="J29" i="5"/>
  <c r="K29" i="5"/>
  <c r="L29" i="5"/>
  <c r="M29" i="5"/>
  <c r="N29" i="5"/>
  <c r="O29" i="5"/>
  <c r="P29" i="5"/>
  <c r="T29" i="5"/>
  <c r="R29" i="5"/>
  <c r="S29" i="5"/>
  <c r="U29" i="5"/>
  <c r="B29" i="5"/>
  <c r="C29" i="5"/>
  <c r="AA39" i="5"/>
  <c r="Z39" i="5"/>
  <c r="U39" i="5"/>
  <c r="T39" i="5"/>
  <c r="S39" i="5"/>
  <c r="R39" i="5"/>
  <c r="P39" i="5"/>
  <c r="O39" i="5"/>
  <c r="K39" i="5"/>
  <c r="J39" i="5"/>
  <c r="I39" i="5"/>
  <c r="H39" i="5"/>
  <c r="G39" i="5"/>
  <c r="D39" i="5"/>
  <c r="E39" i="5"/>
  <c r="F39" i="5"/>
  <c r="C39" i="5"/>
  <c r="B39" i="5"/>
  <c r="AA38" i="5"/>
  <c r="Z38" i="5"/>
  <c r="U38" i="5"/>
  <c r="T38" i="5"/>
  <c r="S38" i="5"/>
  <c r="R38" i="5"/>
  <c r="P38" i="5"/>
  <c r="O38" i="5"/>
  <c r="K38" i="5"/>
  <c r="J38" i="5"/>
  <c r="I38" i="5"/>
  <c r="H38" i="5"/>
  <c r="G38" i="5"/>
  <c r="F38" i="5"/>
  <c r="E38" i="5"/>
  <c r="D38" i="5"/>
  <c r="C38" i="5"/>
  <c r="B38" i="5"/>
  <c r="A38" i="5"/>
  <c r="AA36" i="5"/>
  <c r="Z36" i="5"/>
  <c r="U36" i="5"/>
  <c r="T36" i="5"/>
  <c r="R36" i="5"/>
  <c r="AA35" i="5"/>
  <c r="Z35" i="5"/>
  <c r="U35" i="5"/>
  <c r="T35" i="5"/>
  <c r="S35" i="5"/>
  <c r="R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B35" i="5"/>
  <c r="A35" i="5"/>
  <c r="AA34" i="5"/>
  <c r="Z34" i="5"/>
  <c r="U34" i="5"/>
  <c r="T34" i="5"/>
  <c r="S34" i="5"/>
  <c r="R34" i="5"/>
  <c r="P34" i="5"/>
  <c r="O34" i="5"/>
  <c r="N34" i="5"/>
  <c r="M34" i="5"/>
  <c r="L34" i="5"/>
  <c r="K34" i="5"/>
  <c r="J34" i="5"/>
  <c r="I34" i="5"/>
  <c r="H34" i="5"/>
  <c r="G34" i="5"/>
  <c r="Q34" i="5"/>
  <c r="V34" i="5"/>
  <c r="W34" i="5"/>
  <c r="Y34" i="5"/>
  <c r="F34" i="5"/>
  <c r="E34" i="5"/>
  <c r="D34" i="5"/>
  <c r="C34" i="5"/>
  <c r="B34" i="5"/>
  <c r="AA33" i="5"/>
  <c r="Z33" i="5"/>
  <c r="U33" i="5"/>
  <c r="T33" i="5"/>
  <c r="S33" i="5"/>
  <c r="R33" i="5"/>
  <c r="P33" i="5"/>
  <c r="O33" i="5"/>
  <c r="N33" i="5"/>
  <c r="M33" i="5"/>
  <c r="L33" i="5"/>
  <c r="K33" i="5"/>
  <c r="J33" i="5"/>
  <c r="I33" i="5"/>
  <c r="H33" i="5"/>
  <c r="G33" i="5"/>
  <c r="F33" i="5"/>
  <c r="E33" i="5"/>
  <c r="D33" i="5"/>
  <c r="Q33" i="5"/>
  <c r="V33" i="5"/>
  <c r="C33" i="5"/>
  <c r="B33" i="5"/>
  <c r="AA32" i="5"/>
  <c r="Z32" i="5"/>
  <c r="U32" i="5"/>
  <c r="T32" i="5"/>
  <c r="S32" i="5"/>
  <c r="R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B32" i="5"/>
  <c r="A32" i="5"/>
  <c r="AA31" i="5"/>
  <c r="Z31" i="5"/>
  <c r="U31" i="5"/>
  <c r="T31" i="5"/>
  <c r="S31" i="5"/>
  <c r="R31" i="5"/>
  <c r="P31" i="5"/>
  <c r="O31" i="5"/>
  <c r="N31" i="5"/>
  <c r="M31" i="5"/>
  <c r="L31" i="5"/>
  <c r="K31" i="5"/>
  <c r="J31" i="5"/>
  <c r="I31" i="5"/>
  <c r="H31" i="5"/>
  <c r="G31" i="5"/>
  <c r="F31" i="5"/>
  <c r="E31" i="5"/>
  <c r="D31" i="5"/>
  <c r="Q31" i="5"/>
  <c r="V31" i="5"/>
  <c r="C31" i="5"/>
  <c r="B31" i="5"/>
  <c r="AA30" i="5"/>
  <c r="Z30" i="5"/>
  <c r="U30" i="5"/>
  <c r="T30" i="5"/>
  <c r="S30" i="5"/>
  <c r="R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B30" i="5"/>
  <c r="A30" i="5"/>
  <c r="AA28" i="5"/>
  <c r="Z28" i="5"/>
  <c r="U28" i="5"/>
  <c r="T28" i="5"/>
  <c r="R28" i="5"/>
  <c r="C28" i="5"/>
  <c r="B28" i="5"/>
  <c r="AA27" i="5"/>
  <c r="Z27" i="5"/>
  <c r="U27" i="5"/>
  <c r="T27" i="5"/>
  <c r="S27" i="5"/>
  <c r="R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C27" i="5"/>
  <c r="B27" i="5"/>
  <c r="A27" i="5"/>
  <c r="AA26" i="5"/>
  <c r="Z26" i="5"/>
  <c r="U26" i="5"/>
  <c r="T26" i="5"/>
  <c r="S26" i="5"/>
  <c r="R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C26" i="5"/>
  <c r="B26" i="5"/>
  <c r="AA25" i="5"/>
  <c r="Z25" i="5"/>
  <c r="U25" i="5"/>
  <c r="T25" i="5"/>
  <c r="S25" i="5"/>
  <c r="R25" i="5"/>
  <c r="P25" i="5"/>
  <c r="O25" i="5"/>
  <c r="N25" i="5"/>
  <c r="M25" i="5"/>
  <c r="L25" i="5"/>
  <c r="K25" i="5"/>
  <c r="J25" i="5"/>
  <c r="I25" i="5"/>
  <c r="H25" i="5"/>
  <c r="G25" i="5"/>
  <c r="F25" i="5"/>
  <c r="E25" i="5"/>
  <c r="Q25" i="5"/>
  <c r="V25" i="5"/>
  <c r="D25" i="5"/>
  <c r="C25" i="5"/>
  <c r="B25" i="5"/>
  <c r="AA24" i="5"/>
  <c r="Z24" i="5"/>
  <c r="U24" i="5"/>
  <c r="T24" i="5"/>
  <c r="S24" i="5"/>
  <c r="R24" i="5"/>
  <c r="P24" i="5"/>
  <c r="O24" i="5"/>
  <c r="N24" i="5"/>
  <c r="M24" i="5"/>
  <c r="L24" i="5"/>
  <c r="K24" i="5"/>
  <c r="J24" i="5"/>
  <c r="I24" i="5"/>
  <c r="H24" i="5"/>
  <c r="G24" i="5"/>
  <c r="F24" i="5"/>
  <c r="Q24" i="5"/>
  <c r="V24" i="5"/>
  <c r="E24" i="5"/>
  <c r="D24" i="5"/>
  <c r="C24" i="5"/>
  <c r="B24" i="5"/>
  <c r="A24" i="5"/>
  <c r="AA23" i="5"/>
  <c r="Z23" i="5"/>
  <c r="U23" i="5"/>
  <c r="T23" i="5"/>
  <c r="S23" i="5"/>
  <c r="R23" i="5"/>
  <c r="P23" i="5"/>
  <c r="O23" i="5"/>
  <c r="K23" i="5"/>
  <c r="J23" i="5"/>
  <c r="I23" i="5"/>
  <c r="E23" i="5"/>
  <c r="D23" i="5"/>
  <c r="Q23" i="5"/>
  <c r="V23" i="5"/>
  <c r="C23" i="5"/>
  <c r="B23" i="5"/>
  <c r="AA22" i="5"/>
  <c r="Z22" i="5"/>
  <c r="U22" i="5"/>
  <c r="T22" i="5"/>
  <c r="S22" i="5"/>
  <c r="R22" i="5"/>
  <c r="P22" i="5"/>
  <c r="O22" i="5"/>
  <c r="K22" i="5"/>
  <c r="J22" i="5"/>
  <c r="I22" i="5"/>
  <c r="E22" i="5"/>
  <c r="D22" i="5"/>
  <c r="C22" i="5"/>
  <c r="B22" i="5"/>
  <c r="A22" i="5"/>
  <c r="AA21" i="5"/>
  <c r="Z21" i="5"/>
  <c r="U21" i="5"/>
  <c r="T21" i="5"/>
  <c r="S21" i="5"/>
  <c r="R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Q21" i="5"/>
  <c r="V21" i="5"/>
  <c r="X21" i="5"/>
  <c r="C21" i="5"/>
  <c r="B21" i="5"/>
  <c r="AA20" i="5"/>
  <c r="Z20" i="5"/>
  <c r="U20" i="5"/>
  <c r="T20" i="5"/>
  <c r="R20" i="5"/>
  <c r="C20" i="5"/>
  <c r="B20" i="5"/>
  <c r="AA19" i="5"/>
  <c r="Z19" i="5"/>
  <c r="U19" i="5"/>
  <c r="T19" i="5"/>
  <c r="S19" i="5"/>
  <c r="R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B19" i="5"/>
  <c r="A19" i="5"/>
  <c r="AA18" i="5"/>
  <c r="Z18" i="5"/>
  <c r="U18" i="5"/>
  <c r="T18" i="5"/>
  <c r="S18" i="5"/>
  <c r="R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18" i="5"/>
  <c r="B18" i="5"/>
  <c r="AA17" i="5"/>
  <c r="Z17" i="5"/>
  <c r="U17" i="5"/>
  <c r="T17" i="5"/>
  <c r="S17" i="5"/>
  <c r="R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B17" i="5"/>
  <c r="A17" i="5"/>
  <c r="AA16" i="5"/>
  <c r="Z16" i="5"/>
  <c r="U16" i="5"/>
  <c r="T16" i="5"/>
  <c r="R16" i="5"/>
  <c r="C16" i="5"/>
  <c r="B16" i="5"/>
  <c r="AA15" i="5"/>
  <c r="Z15" i="5"/>
  <c r="U15" i="5"/>
  <c r="T15" i="5"/>
  <c r="R15" i="5"/>
  <c r="C15" i="5"/>
  <c r="B15" i="5"/>
  <c r="AA14" i="5"/>
  <c r="Z14" i="5"/>
  <c r="U14" i="5"/>
  <c r="T14" i="5"/>
  <c r="S14" i="5"/>
  <c r="R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B14" i="5"/>
  <c r="A14" i="5"/>
  <c r="AA13" i="5"/>
  <c r="Z13" i="5"/>
  <c r="U13" i="5"/>
  <c r="T13" i="5"/>
  <c r="S13" i="5"/>
  <c r="R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Q13" i="5"/>
  <c r="V13" i="5"/>
  <c r="W13" i="5"/>
  <c r="Y13" i="5"/>
  <c r="C13" i="5"/>
  <c r="B13" i="5"/>
  <c r="AA12" i="5"/>
  <c r="Z12" i="5"/>
  <c r="U12" i="5"/>
  <c r="T12" i="5"/>
  <c r="S12" i="5"/>
  <c r="R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B12" i="5"/>
  <c r="AA11" i="5"/>
  <c r="Z11" i="5"/>
  <c r="U11" i="5"/>
  <c r="T11" i="5"/>
  <c r="R11" i="5"/>
  <c r="C11" i="5"/>
  <c r="B11" i="5"/>
  <c r="AA10" i="5"/>
  <c r="Z10" i="5"/>
  <c r="U10" i="5"/>
  <c r="S10" i="5"/>
  <c r="R10" i="5"/>
  <c r="C10" i="5"/>
  <c r="B10" i="5"/>
  <c r="AA9" i="5"/>
  <c r="Z9" i="5"/>
  <c r="U9" i="5"/>
  <c r="T9" i="5"/>
  <c r="R9" i="5"/>
  <c r="C9" i="5"/>
  <c r="B9" i="5"/>
  <c r="AA8" i="5"/>
  <c r="Z8" i="5"/>
  <c r="U8" i="5"/>
  <c r="T8" i="5"/>
  <c r="S8" i="5"/>
  <c r="R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B8" i="5"/>
  <c r="A8" i="5"/>
  <c r="Q22" i="5"/>
  <c r="V22" i="5"/>
  <c r="W22" i="5"/>
  <c r="Y22" i="5"/>
  <c r="W23" i="9"/>
  <c r="Y23" i="9"/>
  <c r="Q29" i="2"/>
  <c r="V29" i="2"/>
  <c r="W29" i="2"/>
  <c r="Y29" i="2"/>
  <c r="Q20" i="2"/>
  <c r="V20" i="2"/>
  <c r="Q18" i="2"/>
  <c r="V18" i="2"/>
  <c r="X18" i="2"/>
  <c r="Q14" i="2"/>
  <c r="V14" i="2"/>
  <c r="X14" i="2"/>
  <c r="Q16" i="5"/>
  <c r="V16" i="5"/>
  <c r="Q33" i="2"/>
  <c r="V33" i="2"/>
  <c r="Q16" i="2"/>
  <c r="V16" i="2"/>
  <c r="Q12" i="2"/>
  <c r="V12" i="2"/>
  <c r="W12" i="2"/>
  <c r="Y12" i="2"/>
  <c r="X10" i="7"/>
  <c r="W10" i="7"/>
  <c r="Y10" i="7"/>
  <c r="Q30" i="2"/>
  <c r="V30" i="2"/>
  <c r="W30" i="2"/>
  <c r="Y30" i="2"/>
  <c r="Q27" i="2"/>
  <c r="V27" i="2"/>
  <c r="Q8" i="2"/>
  <c r="V8" i="2"/>
  <c r="Q9" i="7"/>
  <c r="V9" i="7"/>
  <c r="Q13" i="7"/>
  <c r="V13" i="7"/>
  <c r="Q17" i="7"/>
  <c r="V17" i="7"/>
  <c r="Q20" i="5"/>
  <c r="V20" i="5"/>
  <c r="Q25" i="2"/>
  <c r="V25" i="2"/>
  <c r="Q21" i="2"/>
  <c r="V21" i="2"/>
  <c r="Q19" i="2"/>
  <c r="V19" i="2"/>
  <c r="Q17" i="2"/>
  <c r="V17" i="2"/>
  <c r="Q15" i="2"/>
  <c r="V15" i="2"/>
  <c r="W33" i="2"/>
  <c r="Y33" i="2"/>
  <c r="X33" i="2"/>
  <c r="W18" i="2"/>
  <c r="Y18" i="2"/>
  <c r="X12" i="2"/>
  <c r="W31" i="5"/>
  <c r="Y31" i="5"/>
  <c r="X31" i="5"/>
  <c r="W28" i="7"/>
  <c r="Y28" i="7"/>
  <c r="X28" i="7"/>
  <c r="X27" i="9"/>
  <c r="W27" i="9"/>
  <c r="Y27" i="9"/>
  <c r="X33" i="5"/>
  <c r="W33" i="5"/>
  <c r="Y33" i="5"/>
  <c r="X37" i="5"/>
  <c r="W37" i="5"/>
  <c r="Y37" i="5"/>
  <c r="X20" i="5"/>
  <c r="W20" i="5"/>
  <c r="Y20" i="5"/>
  <c r="X23" i="5"/>
  <c r="W23" i="5"/>
  <c r="Y23" i="5"/>
  <c r="X9" i="5"/>
  <c r="W9" i="5"/>
  <c r="Y9" i="5"/>
  <c r="X29" i="2"/>
  <c r="Q8" i="5"/>
  <c r="V8" i="5"/>
  <c r="Q30" i="5"/>
  <c r="V30" i="5"/>
  <c r="X30" i="5"/>
  <c r="Q15" i="5"/>
  <c r="V15" i="5"/>
  <c r="X15" i="5"/>
  <c r="Q12" i="7"/>
  <c r="V12" i="7"/>
  <c r="Q26" i="7"/>
  <c r="V26" i="7"/>
  <c r="Q8" i="9"/>
  <c r="V8" i="9"/>
  <c r="Q13" i="9"/>
  <c r="V13" i="9"/>
  <c r="W13" i="9"/>
  <c r="Y13" i="9"/>
  <c r="Q14" i="9"/>
  <c r="V14" i="9"/>
  <c r="X14" i="9"/>
  <c r="Q13" i="2"/>
  <c r="V13" i="2"/>
  <c r="X13" i="2"/>
  <c r="X22" i="5"/>
  <c r="Q14" i="5"/>
  <c r="V14" i="5"/>
  <c r="W14" i="5"/>
  <c r="Y14" i="5"/>
  <c r="Q26" i="2"/>
  <c r="V26" i="2"/>
  <c r="W14" i="2"/>
  <c r="Y14" i="2"/>
  <c r="Q35" i="2"/>
  <c r="V35" i="2"/>
  <c r="X35" i="2"/>
  <c r="V8" i="7"/>
  <c r="X8" i="7"/>
  <c r="Q19" i="7"/>
  <c r="V19" i="7"/>
  <c r="Q25" i="7"/>
  <c r="V25" i="7"/>
  <c r="Q28" i="9"/>
  <c r="V28" i="9"/>
  <c r="W28" i="9"/>
  <c r="Y28" i="9"/>
  <c r="Q12" i="11"/>
  <c r="V12" i="11"/>
  <c r="W12" i="11"/>
  <c r="Y12" i="11"/>
  <c r="Q17" i="11"/>
  <c r="V17" i="11"/>
  <c r="X16" i="2"/>
  <c r="W16" i="2"/>
  <c r="Y16" i="2"/>
  <c r="W8" i="7"/>
  <c r="Y8" i="7"/>
  <c r="W19" i="7"/>
  <c r="Y19" i="7"/>
  <c r="X19" i="7"/>
  <c r="X28" i="9"/>
  <c r="X8" i="2"/>
  <c r="W8" i="2"/>
  <c r="Y8" i="2"/>
  <c r="X8" i="5"/>
  <c r="W8" i="5"/>
  <c r="Y8" i="5"/>
  <c r="W30" i="5"/>
  <c r="Y30" i="5"/>
  <c r="W12" i="7"/>
  <c r="Y12" i="7"/>
  <c r="X12" i="7"/>
  <c r="X26" i="7"/>
  <c r="W26" i="7"/>
  <c r="Y26" i="7"/>
  <c r="X13" i="9"/>
  <c r="X9" i="7"/>
  <c r="W9" i="7"/>
  <c r="Y9" i="7"/>
  <c r="W12" i="9"/>
  <c r="Y12" i="9"/>
  <c r="X12" i="9"/>
  <c r="X17" i="9"/>
  <c r="W17" i="9"/>
  <c r="Y17" i="9"/>
  <c r="W19" i="9"/>
  <c r="Y19" i="9"/>
  <c r="X19" i="9"/>
  <c r="W24" i="9"/>
  <c r="Y24" i="9"/>
  <c r="X24" i="9"/>
  <c r="W17" i="2"/>
  <c r="Y17" i="2"/>
  <c r="X17" i="2"/>
  <c r="W37" i="2"/>
  <c r="Y37" i="2"/>
  <c r="X37" i="2"/>
  <c r="X19" i="2"/>
  <c r="W19" i="2"/>
  <c r="Y19" i="2"/>
  <c r="X20" i="2"/>
  <c r="W20" i="2"/>
  <c r="Y20" i="2"/>
  <c r="W21" i="2"/>
  <c r="Y21" i="2"/>
  <c r="X21" i="2"/>
  <c r="X17" i="7"/>
  <c r="W17" i="7"/>
  <c r="Y17" i="7"/>
  <c r="W27" i="2"/>
  <c r="Y27" i="2"/>
  <c r="X27" i="2"/>
  <c r="X24" i="5"/>
  <c r="W24" i="5"/>
  <c r="Y24" i="5"/>
  <c r="X11" i="7"/>
  <c r="W11" i="7"/>
  <c r="Y11" i="7"/>
  <c r="X15" i="2"/>
  <c r="W15" i="2"/>
  <c r="Y15" i="2"/>
  <c r="W25" i="2"/>
  <c r="Y25" i="2"/>
  <c r="X25" i="2"/>
  <c r="X13" i="7"/>
  <c r="W13" i="7"/>
  <c r="Y13" i="7"/>
  <c r="X14" i="5"/>
  <c r="W26" i="2"/>
  <c r="Y26" i="2"/>
  <c r="X26" i="2"/>
  <c r="Q10" i="2"/>
  <c r="V10" i="2"/>
  <c r="W21" i="5"/>
  <c r="Y21" i="5"/>
  <c r="X34" i="5"/>
  <c r="Q26" i="5"/>
  <c r="V26" i="5"/>
  <c r="Q16" i="7"/>
  <c r="V16" i="7"/>
  <c r="Q15" i="9"/>
  <c r="V15" i="9"/>
  <c r="Q25" i="9"/>
  <c r="V25" i="9"/>
  <c r="Q18" i="5"/>
  <c r="V18" i="5"/>
  <c r="Q9" i="2"/>
  <c r="V9" i="2"/>
  <c r="Q22" i="7"/>
  <c r="V22" i="7"/>
  <c r="Q23" i="7"/>
  <c r="V23" i="7"/>
  <c r="Q10" i="9"/>
  <c r="V10" i="9"/>
  <c r="Q18" i="9"/>
  <c r="V18" i="9"/>
  <c r="Q14" i="11"/>
  <c r="V14" i="11"/>
  <c r="X14" i="11"/>
  <c r="Q24" i="11"/>
  <c r="V24" i="11"/>
  <c r="Q12" i="5"/>
  <c r="V12" i="5"/>
  <c r="X12" i="5"/>
  <c r="X13" i="5"/>
  <c r="Q32" i="5"/>
  <c r="V32" i="5"/>
  <c r="Q38" i="5"/>
  <c r="V38" i="5"/>
  <c r="Q22" i="2"/>
  <c r="V22" i="2"/>
  <c r="Q14" i="7"/>
  <c r="V14" i="7"/>
  <c r="Q18" i="7"/>
  <c r="V18" i="7"/>
  <c r="X18" i="7"/>
  <c r="Q20" i="7"/>
  <c r="V20" i="7"/>
  <c r="Q20" i="9"/>
  <c r="V20" i="9"/>
  <c r="Q21" i="9"/>
  <c r="V21" i="9"/>
  <c r="Q22" i="9"/>
  <c r="V22" i="9"/>
  <c r="Q26" i="9"/>
  <c r="V26" i="9"/>
  <c r="V8" i="11"/>
  <c r="Q25" i="11"/>
  <c r="V25" i="11"/>
  <c r="X25" i="11"/>
  <c r="Q16" i="11"/>
  <c r="V16" i="11"/>
  <c r="X16" i="11"/>
  <c r="Q28" i="11"/>
  <c r="Q26" i="11"/>
  <c r="Q23" i="11"/>
  <c r="V23" i="11"/>
  <c r="X23" i="11"/>
  <c r="Q22" i="11"/>
  <c r="V22" i="11"/>
  <c r="X22" i="11"/>
  <c r="Q21" i="11"/>
  <c r="Q20" i="11"/>
  <c r="Q19" i="11"/>
  <c r="Q18" i="11"/>
  <c r="Q15" i="11"/>
  <c r="V15" i="11"/>
  <c r="Q13" i="11"/>
  <c r="Q11" i="11"/>
  <c r="Q10" i="11"/>
  <c r="Q9" i="11"/>
  <c r="V9" i="11"/>
  <c r="W8" i="11"/>
  <c r="Y8" i="11"/>
  <c r="X16" i="5"/>
  <c r="W16" i="5"/>
  <c r="Y16" i="5"/>
  <c r="W10" i="5"/>
  <c r="Y10" i="5"/>
  <c r="X10" i="5"/>
  <c r="W25" i="5"/>
  <c r="Y25" i="5"/>
  <c r="X25" i="5"/>
  <c r="W36" i="5"/>
  <c r="Y36" i="5"/>
  <c r="X36" i="5"/>
  <c r="W15" i="5"/>
  <c r="Y15" i="5"/>
  <c r="X25" i="7"/>
  <c r="W25" i="7"/>
  <c r="Y25" i="7"/>
  <c r="X29" i="5"/>
  <c r="W18" i="7"/>
  <c r="Y18" i="7"/>
  <c r="W12" i="5"/>
  <c r="Y12" i="5"/>
  <c r="W14" i="9"/>
  <c r="Y14" i="9"/>
  <c r="X28" i="5"/>
  <c r="X30" i="2"/>
  <c r="X11" i="5"/>
  <c r="Q31" i="2"/>
  <c r="V31" i="2"/>
  <c r="Q36" i="2"/>
  <c r="V36" i="2"/>
  <c r="Q34" i="2"/>
  <c r="V34" i="2"/>
  <c r="Q32" i="2"/>
  <c r="V32" i="2"/>
  <c r="W13" i="2"/>
  <c r="Y13" i="2"/>
  <c r="Q11" i="2"/>
  <c r="V11" i="2"/>
  <c r="X12" i="11"/>
  <c r="X17" i="11"/>
  <c r="W17" i="11"/>
  <c r="Y17" i="11"/>
  <c r="Q17" i="5"/>
  <c r="V17" i="5"/>
  <c r="Q35" i="5"/>
  <c r="V35" i="5"/>
  <c r="Q39" i="5"/>
  <c r="V39" i="5"/>
  <c r="Q24" i="2"/>
  <c r="V24" i="2"/>
  <c r="Q23" i="2"/>
  <c r="V23" i="2"/>
  <c r="Q28" i="2"/>
  <c r="V28" i="2"/>
  <c r="Q15" i="7"/>
  <c r="V15" i="7"/>
  <c r="Q21" i="7"/>
  <c r="V21" i="7"/>
  <c r="Q11" i="9"/>
  <c r="V11" i="9"/>
  <c r="Q16" i="9"/>
  <c r="V16" i="9"/>
  <c r="W15" i="11"/>
  <c r="Y15" i="11"/>
  <c r="X15" i="11"/>
  <c r="W27" i="11"/>
  <c r="Y27" i="11"/>
  <c r="X27" i="11"/>
  <c r="Q19" i="5"/>
  <c r="V19" i="5"/>
  <c r="Q27" i="5"/>
  <c r="V27" i="5"/>
  <c r="Q24" i="7"/>
  <c r="V24" i="7"/>
  <c r="Q27" i="7"/>
  <c r="V27" i="7"/>
  <c r="Q9" i="9"/>
  <c r="V9" i="9"/>
  <c r="X24" i="11"/>
  <c r="W24" i="11"/>
  <c r="Y24" i="11"/>
  <c r="W25" i="11"/>
  <c r="Y25" i="11"/>
  <c r="W35" i="2"/>
  <c r="Y35" i="2"/>
  <c r="X8" i="9"/>
  <c r="W8" i="9"/>
  <c r="Y8" i="9"/>
  <c r="W23" i="11"/>
  <c r="Y23" i="11"/>
  <c r="W14" i="11"/>
  <c r="Y14" i="11"/>
  <c r="V10" i="11"/>
  <c r="X10" i="11"/>
  <c r="W32" i="5"/>
  <c r="Y32" i="5"/>
  <c r="X32" i="5"/>
  <c r="V18" i="11"/>
  <c r="W18" i="11"/>
  <c r="Y18" i="11"/>
  <c r="X22" i="9"/>
  <c r="W22" i="9"/>
  <c r="Y22" i="9"/>
  <c r="W15" i="9"/>
  <c r="Y15" i="9"/>
  <c r="X15" i="9"/>
  <c r="W16" i="11"/>
  <c r="Y16" i="11"/>
  <c r="V19" i="11"/>
  <c r="X19" i="11"/>
  <c r="X14" i="7"/>
  <c r="W14" i="7"/>
  <c r="Y14" i="7"/>
  <c r="X9" i="2"/>
  <c r="W9" i="2"/>
  <c r="Y9" i="2"/>
  <c r="X10" i="2"/>
  <c r="W10" i="2"/>
  <c r="Y10" i="2"/>
  <c r="V13" i="11"/>
  <c r="X13" i="11"/>
  <c r="V20" i="11"/>
  <c r="W20" i="11"/>
  <c r="Y20" i="11"/>
  <c r="V26" i="11"/>
  <c r="X26" i="11"/>
  <c r="X20" i="9"/>
  <c r="W20" i="9"/>
  <c r="Y20" i="9"/>
  <c r="W22" i="2"/>
  <c r="Y22" i="2"/>
  <c r="X22" i="2"/>
  <c r="W10" i="9"/>
  <c r="Y10" i="9"/>
  <c r="X10" i="9"/>
  <c r="W18" i="5"/>
  <c r="Y18" i="5"/>
  <c r="X18" i="5"/>
  <c r="W26" i="5"/>
  <c r="Y26" i="5"/>
  <c r="X26" i="5"/>
  <c r="W22" i="7"/>
  <c r="Y22" i="7"/>
  <c r="X22" i="7"/>
  <c r="V11" i="11"/>
  <c r="W11" i="11"/>
  <c r="Y11" i="11"/>
  <c r="X21" i="9"/>
  <c r="W21" i="9"/>
  <c r="Y21" i="9"/>
  <c r="X18" i="9"/>
  <c r="W18" i="9"/>
  <c r="Y18" i="9"/>
  <c r="X16" i="7"/>
  <c r="W16" i="7"/>
  <c r="Y16" i="7"/>
  <c r="W9" i="11"/>
  <c r="Y9" i="11"/>
  <c r="V21" i="11"/>
  <c r="X21" i="11"/>
  <c r="V28" i="11"/>
  <c r="X28" i="11"/>
  <c r="W26" i="9"/>
  <c r="Y26" i="9"/>
  <c r="X26" i="9"/>
  <c r="X20" i="7"/>
  <c r="W20" i="7"/>
  <c r="Y20" i="7"/>
  <c r="W38" i="5"/>
  <c r="Y38" i="5"/>
  <c r="X38" i="5"/>
  <c r="W23" i="7"/>
  <c r="Y23" i="7"/>
  <c r="X23" i="7"/>
  <c r="X25" i="9"/>
  <c r="W25" i="9"/>
  <c r="Y25" i="9"/>
  <c r="W22" i="11"/>
  <c r="Y22" i="11"/>
  <c r="W26" i="11"/>
  <c r="Y26" i="11"/>
  <c r="X9" i="11"/>
  <c r="X8" i="11"/>
  <c r="X16" i="9"/>
  <c r="W16" i="9"/>
  <c r="Y16" i="9"/>
  <c r="W35" i="5"/>
  <c r="Y35" i="5"/>
  <c r="X35" i="5"/>
  <c r="W36" i="2"/>
  <c r="Y36" i="2"/>
  <c r="X36" i="2"/>
  <c r="X24" i="7"/>
  <c r="W24" i="7"/>
  <c r="Y24" i="7"/>
  <c r="X23" i="2"/>
  <c r="W23" i="2"/>
  <c r="Y23" i="2"/>
  <c r="X21" i="7"/>
  <c r="W21" i="7"/>
  <c r="Y21" i="7"/>
  <c r="W27" i="7"/>
  <c r="Y27" i="7"/>
  <c r="X27" i="7"/>
  <c r="W28" i="2"/>
  <c r="Y28" i="2"/>
  <c r="X28" i="2"/>
  <c r="X11" i="2"/>
  <c r="W11" i="2"/>
  <c r="Y11" i="2"/>
  <c r="X11" i="9"/>
  <c r="W11" i="9"/>
  <c r="Y11" i="9"/>
  <c r="X17" i="5"/>
  <c r="W17" i="5"/>
  <c r="Y17" i="5"/>
  <c r="X27" i="5"/>
  <c r="W27" i="5"/>
  <c r="Y27" i="5"/>
  <c r="W24" i="2"/>
  <c r="Y24" i="2"/>
  <c r="X24" i="2"/>
  <c r="X32" i="2"/>
  <c r="W32" i="2"/>
  <c r="Y32" i="2"/>
  <c r="W9" i="9"/>
  <c r="Y9" i="9"/>
  <c r="X9" i="9"/>
  <c r="X19" i="5"/>
  <c r="W19" i="5"/>
  <c r="Y19" i="5"/>
  <c r="X15" i="7"/>
  <c r="W15" i="7"/>
  <c r="Y15" i="7"/>
  <c r="X39" i="5"/>
  <c r="W39" i="5"/>
  <c r="Y39" i="5"/>
  <c r="W34" i="2"/>
  <c r="Y34" i="2"/>
  <c r="X34" i="2"/>
  <c r="X31" i="2"/>
  <c r="W31" i="2"/>
  <c r="Y31" i="2"/>
  <c r="W19" i="11"/>
  <c r="Y19" i="11"/>
  <c r="W10" i="11"/>
  <c r="Y10" i="11"/>
  <c r="W13" i="11"/>
  <c r="Y13" i="11"/>
  <c r="W21" i="11"/>
  <c r="Y21" i="11"/>
  <c r="X20" i="11"/>
  <c r="X18" i="11"/>
  <c r="X11" i="11"/>
  <c r="W28" i="11"/>
  <c r="Y28" i="11"/>
  <c r="U9" i="27" l="1"/>
  <c r="U26" i="27"/>
  <c r="AB26" i="27"/>
  <c r="AD14" i="27"/>
  <c r="AC14" i="27"/>
  <c r="AE14" i="27" s="1"/>
  <c r="U25" i="27"/>
  <c r="U14" i="27"/>
  <c r="AC35" i="27"/>
  <c r="AE35" i="27" s="1"/>
  <c r="AC34" i="27"/>
  <c r="AE34" i="27" s="1"/>
  <c r="AB19" i="27"/>
  <c r="U24" i="27"/>
  <c r="AB13" i="27"/>
  <c r="AB31" i="27"/>
  <c r="AD31" i="27" s="1"/>
  <c r="AD9" i="27"/>
  <c r="U27" i="27"/>
  <c r="AB27" i="27"/>
  <c r="AC12" i="27"/>
  <c r="AE12" i="27" s="1"/>
  <c r="AD30" i="27"/>
  <c r="AC30" i="27"/>
  <c r="AE30" i="27" s="1"/>
  <c r="AD25" i="27"/>
  <c r="AC25" i="27"/>
  <c r="AE25" i="27" s="1"/>
  <c r="AD41" i="27"/>
  <c r="AC41" i="27"/>
  <c r="AE41" i="27" s="1"/>
  <c r="AD17" i="27"/>
  <c r="AC17" i="27"/>
  <c r="AE17" i="27" s="1"/>
  <c r="AD29" i="27"/>
  <c r="AC29" i="27"/>
  <c r="AE29" i="27" s="1"/>
  <c r="AD39" i="27"/>
  <c r="AC39" i="27"/>
  <c r="AE39" i="27" s="1"/>
  <c r="AD23" i="27"/>
  <c r="AC23" i="27"/>
  <c r="AE23" i="27" s="1"/>
  <c r="AD38" i="27"/>
  <c r="AC38" i="27"/>
  <c r="AE38" i="27" s="1"/>
  <c r="AD19" i="27"/>
  <c r="AC19" i="27"/>
  <c r="AE19" i="27" s="1"/>
  <c r="AD24" i="27"/>
  <c r="AC24" i="27"/>
  <c r="AE24" i="27" s="1"/>
  <c r="AD26" i="27"/>
  <c r="AC26" i="27"/>
  <c r="AE26" i="27" s="1"/>
  <c r="AD18" i="27"/>
  <c r="AC18" i="27"/>
  <c r="AE18" i="27" s="1"/>
  <c r="AB11" i="25"/>
  <c r="AC11" i="25" s="1"/>
  <c r="AE11" i="25" s="1"/>
  <c r="U23" i="25"/>
  <c r="AD26" i="25"/>
  <c r="AC26" i="25"/>
  <c r="AE26" i="25" s="1"/>
  <c r="AB8" i="25"/>
  <c r="AD8" i="25" s="1"/>
  <c r="AD23" i="25"/>
  <c r="AC23" i="25"/>
  <c r="AE23" i="25" s="1"/>
  <c r="U36" i="25"/>
  <c r="AB14" i="25"/>
  <c r="AD14" i="25" s="1"/>
  <c r="U18" i="25"/>
  <c r="AD11" i="25"/>
  <c r="U10" i="25"/>
  <c r="AB29" i="25"/>
  <c r="AD29" i="25" s="1"/>
  <c r="AB34" i="25"/>
  <c r="AD34" i="25" s="1"/>
  <c r="U19" i="25"/>
  <c r="AB16" i="25"/>
  <c r="AD16" i="25" s="1"/>
  <c r="AB9" i="25"/>
  <c r="AC9" i="25" s="1"/>
  <c r="AE9" i="25" s="1"/>
  <c r="U32" i="25"/>
  <c r="AB17" i="25"/>
  <c r="AD17" i="25" s="1"/>
  <c r="AB12" i="25"/>
  <c r="AD20" i="25"/>
  <c r="AD10" i="25"/>
  <c r="AC10" i="25"/>
  <c r="AE10" i="25" s="1"/>
  <c r="AC32" i="25"/>
  <c r="AE32" i="25" s="1"/>
  <c r="AC33" i="25"/>
  <c r="AE33" i="25" s="1"/>
  <c r="AB24" i="25"/>
  <c r="AC24" i="25" s="1"/>
  <c r="AE24" i="25" s="1"/>
  <c r="AD38" i="25"/>
  <c r="AB25" i="25"/>
  <c r="U25" i="25"/>
  <c r="AD18" i="25"/>
  <c r="AC18" i="25"/>
  <c r="AE18" i="25" s="1"/>
  <c r="AD27" i="25"/>
  <c r="AC27" i="25"/>
  <c r="AE27" i="25" s="1"/>
  <c r="AD36" i="25"/>
  <c r="AC36" i="25"/>
  <c r="AE36" i="25" s="1"/>
  <c r="AD19" i="25"/>
  <c r="AC19" i="25"/>
  <c r="AE19" i="25" s="1"/>
  <c r="S27" i="23"/>
  <c r="T27" i="23" s="1"/>
  <c r="S12" i="23"/>
  <c r="T12" i="23" s="1"/>
  <c r="S13" i="23"/>
  <c r="T13" i="23" s="1"/>
  <c r="S16" i="23"/>
  <c r="T16" i="23" s="1"/>
  <c r="AB16" i="23" s="1"/>
  <c r="S11" i="23"/>
  <c r="T11" i="23" s="1"/>
  <c r="S8" i="23"/>
  <c r="T8" i="23" s="1"/>
  <c r="AB8" i="23" s="1"/>
  <c r="S14" i="23"/>
  <c r="T14" i="23" s="1"/>
  <c r="U14" i="23" s="1"/>
  <c r="S9" i="23"/>
  <c r="T9" i="23" s="1"/>
  <c r="U9" i="23" s="1"/>
  <c r="S15" i="23"/>
  <c r="T15" i="23" s="1"/>
  <c r="U15" i="23" s="1"/>
  <c r="S10" i="23"/>
  <c r="T10" i="23" s="1"/>
  <c r="U10" i="23" s="1"/>
  <c r="S17" i="23"/>
  <c r="T17" i="23" s="1"/>
  <c r="U17" i="23" s="1"/>
  <c r="U31" i="23"/>
  <c r="AB31" i="23"/>
  <c r="AD31" i="23" s="1"/>
  <c r="AB32" i="23"/>
  <c r="AC32" i="23" s="1"/>
  <c r="AE32" i="23" s="1"/>
  <c r="S23" i="23"/>
  <c r="T23" i="23" s="1"/>
  <c r="U29" i="23"/>
  <c r="AB29" i="23"/>
  <c r="AB9" i="23"/>
  <c r="AB14" i="23"/>
  <c r="U16" i="23"/>
  <c r="U27" i="23"/>
  <c r="AB27" i="23"/>
  <c r="U13" i="23"/>
  <c r="AB13" i="23"/>
  <c r="U11" i="23"/>
  <c r="AB11" i="23"/>
  <c r="U12" i="23"/>
  <c r="AB12" i="23"/>
  <c r="U19" i="23"/>
  <c r="AB19" i="23"/>
  <c r="S30" i="23"/>
  <c r="T30" i="23" s="1"/>
  <c r="AD26" i="23"/>
  <c r="AC26" i="23"/>
  <c r="AE26" i="23" s="1"/>
  <c r="U28" i="23"/>
  <c r="AB28" i="23"/>
  <c r="AD24" i="23"/>
  <c r="AC24" i="23"/>
  <c r="AE24" i="23" s="1"/>
  <c r="AD21" i="23"/>
  <c r="AC21" i="23"/>
  <c r="AE21" i="23" s="1"/>
  <c r="AD18" i="23"/>
  <c r="AC18" i="23"/>
  <c r="AE18" i="23" s="1"/>
  <c r="AD25" i="23"/>
  <c r="AC25" i="23"/>
  <c r="AE25" i="23" s="1"/>
  <c r="AD22" i="23"/>
  <c r="AC22" i="23"/>
  <c r="AE22" i="23" s="1"/>
  <c r="AD20" i="23"/>
  <c r="AC20" i="23"/>
  <c r="AE20" i="23" s="1"/>
  <c r="U15" i="20"/>
  <c r="AB15" i="20"/>
  <c r="S11" i="20"/>
  <c r="T11" i="20" s="1"/>
  <c r="S21" i="20"/>
  <c r="T21" i="20" s="1"/>
  <c r="S30" i="20"/>
  <c r="T30" i="20" s="1"/>
  <c r="AD14" i="20"/>
  <c r="AC14" i="20"/>
  <c r="AE14" i="20" s="1"/>
  <c r="S17" i="20"/>
  <c r="T17" i="20" s="1"/>
  <c r="U17" i="20" s="1"/>
  <c r="S16" i="20"/>
  <c r="T16" i="20" s="1"/>
  <c r="U16" i="20" s="1"/>
  <c r="S23" i="20"/>
  <c r="T23" i="20" s="1"/>
  <c r="U23" i="20" s="1"/>
  <c r="S18" i="20"/>
  <c r="T18" i="20" s="1"/>
  <c r="U18" i="20" s="1"/>
  <c r="R9" i="20"/>
  <c r="N9" i="20"/>
  <c r="M9" i="20"/>
  <c r="Q9" i="20"/>
  <c r="P9" i="20"/>
  <c r="O9" i="20"/>
  <c r="R26" i="20"/>
  <c r="M26" i="20"/>
  <c r="S25" i="20"/>
  <c r="T25" i="20" s="1"/>
  <c r="O29" i="20"/>
  <c r="R29" i="20"/>
  <c r="N29" i="20"/>
  <c r="M29" i="20"/>
  <c r="Q19" i="20"/>
  <c r="M19" i="20"/>
  <c r="R19" i="20"/>
  <c r="P19" i="20"/>
  <c r="O19" i="20"/>
  <c r="N19" i="20"/>
  <c r="P8" i="20"/>
  <c r="O8" i="20"/>
  <c r="Q8" i="20"/>
  <c r="R8" i="20"/>
  <c r="N8" i="20"/>
  <c r="M8" i="20"/>
  <c r="R28" i="20"/>
  <c r="M28" i="20"/>
  <c r="M20" i="20"/>
  <c r="S20" i="20" s="1"/>
  <c r="T20" i="20" s="1"/>
  <c r="P12" i="20"/>
  <c r="O12" i="20"/>
  <c r="R12" i="20"/>
  <c r="N12" i="20"/>
  <c r="Q12" i="20"/>
  <c r="M12" i="20"/>
  <c r="P13" i="20"/>
  <c r="Q13" i="20"/>
  <c r="O13" i="20"/>
  <c r="R13" i="20"/>
  <c r="N13" i="20"/>
  <c r="M13" i="20"/>
  <c r="S24" i="20"/>
  <c r="T24" i="20" s="1"/>
  <c r="O27" i="20"/>
  <c r="R27" i="20"/>
  <c r="N27" i="20"/>
  <c r="M27" i="20"/>
  <c r="P10" i="20"/>
  <c r="O10" i="20"/>
  <c r="Q10" i="20"/>
  <c r="R10" i="20"/>
  <c r="N10" i="20"/>
  <c r="M10" i="20"/>
  <c r="U21" i="20"/>
  <c r="AB21" i="20"/>
  <c r="U30" i="20"/>
  <c r="AB30" i="20"/>
  <c r="U11" i="20"/>
  <c r="AB11" i="20"/>
  <c r="AB31" i="20"/>
  <c r="AD31" i="20" s="1"/>
  <c r="AB32" i="20"/>
  <c r="S22" i="20"/>
  <c r="T22" i="20" s="1"/>
  <c r="S20" i="19"/>
  <c r="T20" i="19" s="1"/>
  <c r="U20" i="19" s="1"/>
  <c r="S23" i="19"/>
  <c r="T23" i="19" s="1"/>
  <c r="U23" i="19" s="1"/>
  <c r="AB30" i="19"/>
  <c r="AD30" i="19" s="1"/>
  <c r="M24" i="19"/>
  <c r="S24" i="19" s="1"/>
  <c r="T24" i="19" s="1"/>
  <c r="U24" i="19" s="1"/>
  <c r="AB19" i="19"/>
  <c r="AD19" i="19" s="1"/>
  <c r="R29" i="19"/>
  <c r="S29" i="19" s="1"/>
  <c r="T29" i="19" s="1"/>
  <c r="O26" i="19"/>
  <c r="R26" i="19"/>
  <c r="N26" i="19"/>
  <c r="M26" i="19"/>
  <c r="R12" i="19"/>
  <c r="N12" i="19"/>
  <c r="Q12" i="19"/>
  <c r="M12" i="19"/>
  <c r="P12" i="19"/>
  <c r="O12" i="19"/>
  <c r="R10" i="19"/>
  <c r="N10" i="19"/>
  <c r="Q10" i="19"/>
  <c r="M10" i="19"/>
  <c r="P10" i="19"/>
  <c r="O10" i="19"/>
  <c r="O18" i="19"/>
  <c r="R18" i="19"/>
  <c r="N18" i="19"/>
  <c r="Q18" i="19"/>
  <c r="M18" i="19"/>
  <c r="P18" i="19"/>
  <c r="M11" i="19"/>
  <c r="O11" i="19"/>
  <c r="R11" i="19"/>
  <c r="N11" i="19"/>
  <c r="O28" i="19"/>
  <c r="R28" i="19"/>
  <c r="N28" i="19"/>
  <c r="M28" i="19"/>
  <c r="R15" i="19"/>
  <c r="N15" i="19"/>
  <c r="M15" i="19"/>
  <c r="P9" i="19"/>
  <c r="Q9" i="19"/>
  <c r="O9" i="19"/>
  <c r="R9" i="19"/>
  <c r="N9" i="19"/>
  <c r="M9" i="19"/>
  <c r="P13" i="19"/>
  <c r="O13" i="19"/>
  <c r="M13" i="19"/>
  <c r="R13" i="19"/>
  <c r="N13" i="19"/>
  <c r="Q13" i="19"/>
  <c r="R27" i="19"/>
  <c r="N27" i="19"/>
  <c r="M27" i="19"/>
  <c r="O27" i="19"/>
  <c r="R25" i="19"/>
  <c r="M25" i="19"/>
  <c r="M16" i="19"/>
  <c r="O16" i="19"/>
  <c r="N16" i="19"/>
  <c r="R16" i="19"/>
  <c r="R8" i="19"/>
  <c r="N8" i="19"/>
  <c r="Q8" i="19"/>
  <c r="M8" i="19"/>
  <c r="O8" i="19"/>
  <c r="P8" i="19"/>
  <c r="AC30" i="19"/>
  <c r="AE30" i="19" s="1"/>
  <c r="AB31" i="19"/>
  <c r="AB23" i="19"/>
  <c r="S22" i="19"/>
  <c r="T22" i="19" s="1"/>
  <c r="AB20" i="19"/>
  <c r="AD20" i="19" s="1"/>
  <c r="AB14" i="19"/>
  <c r="AB24" i="19"/>
  <c r="S21" i="19"/>
  <c r="T21" i="19" s="1"/>
  <c r="AB17" i="19"/>
  <c r="AC31" i="27" l="1"/>
  <c r="AE31" i="27" s="1"/>
  <c r="AD13" i="27"/>
  <c r="AC13" i="27"/>
  <c r="AE13" i="27" s="1"/>
  <c r="AD27" i="27"/>
  <c r="AC27" i="27"/>
  <c r="AE27" i="27" s="1"/>
  <c r="AC29" i="25"/>
  <c r="AE29" i="25" s="1"/>
  <c r="AC8" i="25"/>
  <c r="AE8" i="25" s="1"/>
  <c r="AC14" i="25"/>
  <c r="AE14" i="25" s="1"/>
  <c r="AC16" i="25"/>
  <c r="AE16" i="25" s="1"/>
  <c r="AD9" i="25"/>
  <c r="AC17" i="25"/>
  <c r="AE17" i="25" s="1"/>
  <c r="AC34" i="25"/>
  <c r="AE34" i="25" s="1"/>
  <c r="AD12" i="25"/>
  <c r="AC12" i="25"/>
  <c r="AE12" i="25" s="1"/>
  <c r="AD24" i="25"/>
  <c r="AD25" i="25"/>
  <c r="AC25" i="25"/>
  <c r="AE25" i="25" s="1"/>
  <c r="U8" i="23"/>
  <c r="AD32" i="23"/>
  <c r="AB10" i="23"/>
  <c r="AC31" i="23"/>
  <c r="AE31" i="23" s="1"/>
  <c r="AB17" i="23"/>
  <c r="AD17" i="23" s="1"/>
  <c r="AB15" i="23"/>
  <c r="AD15" i="23" s="1"/>
  <c r="U23" i="23"/>
  <c r="AB23" i="23"/>
  <c r="AD9" i="23"/>
  <c r="AC9" i="23"/>
  <c r="AE9" i="23" s="1"/>
  <c r="AD29" i="23"/>
  <c r="AC29" i="23"/>
  <c r="AE29" i="23" s="1"/>
  <c r="AD27" i="23"/>
  <c r="AC27" i="23"/>
  <c r="AE27" i="23" s="1"/>
  <c r="AD11" i="23"/>
  <c r="AC11" i="23"/>
  <c r="AE11" i="23" s="1"/>
  <c r="AD14" i="23"/>
  <c r="AC14" i="23"/>
  <c r="AE14" i="23" s="1"/>
  <c r="AD28" i="23"/>
  <c r="AC28" i="23"/>
  <c r="AE28" i="23" s="1"/>
  <c r="AD12" i="23"/>
  <c r="AC12" i="23"/>
  <c r="AE12" i="23" s="1"/>
  <c r="AD16" i="23"/>
  <c r="AC16" i="23"/>
  <c r="AE16" i="23" s="1"/>
  <c r="AD8" i="23"/>
  <c r="AC8" i="23"/>
  <c r="AE8" i="23" s="1"/>
  <c r="U30" i="23"/>
  <c r="AB30" i="23"/>
  <c r="AD19" i="23"/>
  <c r="AC19" i="23"/>
  <c r="AE19" i="23" s="1"/>
  <c r="AD13" i="23"/>
  <c r="AC13" i="23"/>
  <c r="AE13" i="23" s="1"/>
  <c r="AD10" i="23"/>
  <c r="AC10" i="23"/>
  <c r="AE10" i="23" s="1"/>
  <c r="AD15" i="20"/>
  <c r="AC15" i="20"/>
  <c r="AE15" i="20" s="1"/>
  <c r="AB23" i="20"/>
  <c r="AB16" i="20"/>
  <c r="AD16" i="20" s="1"/>
  <c r="AB17" i="20"/>
  <c r="AD17" i="20" s="1"/>
  <c r="AB18" i="20"/>
  <c r="S29" i="20"/>
  <c r="T29" i="20" s="1"/>
  <c r="AB29" i="20" s="1"/>
  <c r="S12" i="20"/>
  <c r="T12" i="20" s="1"/>
  <c r="AB12" i="20" s="1"/>
  <c r="S26" i="20"/>
  <c r="T26" i="20" s="1"/>
  <c r="U26" i="20" s="1"/>
  <c r="S19" i="20"/>
  <c r="T19" i="20" s="1"/>
  <c r="U19" i="20" s="1"/>
  <c r="S27" i="20"/>
  <c r="T27" i="20" s="1"/>
  <c r="U27" i="20" s="1"/>
  <c r="S13" i="20"/>
  <c r="T13" i="20" s="1"/>
  <c r="U13" i="20" s="1"/>
  <c r="S10" i="20"/>
  <c r="T10" i="20" s="1"/>
  <c r="U10" i="20" s="1"/>
  <c r="S9" i="20"/>
  <c r="T9" i="20" s="1"/>
  <c r="U9" i="20" s="1"/>
  <c r="S8" i="20"/>
  <c r="T8" i="20" s="1"/>
  <c r="U8" i="20" s="1"/>
  <c r="U20" i="20"/>
  <c r="AB20" i="20"/>
  <c r="AC20" i="20" s="1"/>
  <c r="AE20" i="20" s="1"/>
  <c r="U24" i="20"/>
  <c r="AB24" i="20"/>
  <c r="AC31" i="20"/>
  <c r="AE31" i="20" s="1"/>
  <c r="U25" i="20"/>
  <c r="AB25" i="20"/>
  <c r="AB13" i="20"/>
  <c r="U12" i="20"/>
  <c r="AD23" i="20"/>
  <c r="AC23" i="20"/>
  <c r="AE23" i="20" s="1"/>
  <c r="AD32" i="20"/>
  <c r="AC32" i="20"/>
  <c r="AE32" i="20" s="1"/>
  <c r="AD11" i="20"/>
  <c r="AC11" i="20"/>
  <c r="AE11" i="20" s="1"/>
  <c r="AD21" i="20"/>
  <c r="AC21" i="20"/>
  <c r="AE21" i="20" s="1"/>
  <c r="U22" i="20"/>
  <c r="AB22" i="20"/>
  <c r="S28" i="20"/>
  <c r="T28" i="20" s="1"/>
  <c r="AD30" i="20"/>
  <c r="AC30" i="20"/>
  <c r="AE30" i="20" s="1"/>
  <c r="S27" i="19"/>
  <c r="T27" i="19" s="1"/>
  <c r="U27" i="19" s="1"/>
  <c r="U29" i="19"/>
  <c r="AB29" i="19"/>
  <c r="AC29" i="19" s="1"/>
  <c r="AE29" i="19" s="1"/>
  <c r="S16" i="19"/>
  <c r="T16" i="19" s="1"/>
  <c r="U16" i="19" s="1"/>
  <c r="S28" i="19"/>
  <c r="T28" i="19" s="1"/>
  <c r="U28" i="19" s="1"/>
  <c r="S26" i="19"/>
  <c r="T26" i="19" s="1"/>
  <c r="AC19" i="19"/>
  <c r="AE19" i="19" s="1"/>
  <c r="S15" i="19"/>
  <c r="T15" i="19" s="1"/>
  <c r="AB15" i="19" s="1"/>
  <c r="S25" i="19"/>
  <c r="T25" i="19" s="1"/>
  <c r="AB25" i="19" s="1"/>
  <c r="S10" i="19"/>
  <c r="T10" i="19" s="1"/>
  <c r="S18" i="19"/>
  <c r="T18" i="19" s="1"/>
  <c r="U18" i="19" s="1"/>
  <c r="S13" i="19"/>
  <c r="T13" i="19" s="1"/>
  <c r="U13" i="19" s="1"/>
  <c r="S9" i="19"/>
  <c r="T9" i="19" s="1"/>
  <c r="U9" i="19" s="1"/>
  <c r="S8" i="19"/>
  <c r="T8" i="19" s="1"/>
  <c r="S11" i="19"/>
  <c r="T11" i="19" s="1"/>
  <c r="U11" i="19" s="1"/>
  <c r="S12" i="19"/>
  <c r="T12" i="19" s="1"/>
  <c r="U12" i="19" s="1"/>
  <c r="AB28" i="19"/>
  <c r="AB11" i="19"/>
  <c r="U15" i="19"/>
  <c r="U26" i="19"/>
  <c r="AB26" i="19"/>
  <c r="U10" i="19"/>
  <c r="AB10" i="19"/>
  <c r="AD17" i="19"/>
  <c r="AC17" i="19"/>
  <c r="AE17" i="19" s="1"/>
  <c r="AD24" i="19"/>
  <c r="AC24" i="19"/>
  <c r="AE24" i="19" s="1"/>
  <c r="AD14" i="19"/>
  <c r="AC14" i="19"/>
  <c r="AE14" i="19" s="1"/>
  <c r="AB16" i="19"/>
  <c r="U22" i="19"/>
  <c r="AB22" i="19"/>
  <c r="AD23" i="19"/>
  <c r="AC23" i="19"/>
  <c r="AE23" i="19" s="1"/>
  <c r="AD31" i="19"/>
  <c r="AC31" i="19"/>
  <c r="AE31" i="19" s="1"/>
  <c r="U21" i="19"/>
  <c r="AB21" i="19"/>
  <c r="U8" i="19"/>
  <c r="AB8" i="19"/>
  <c r="AC20" i="19"/>
  <c r="AE20" i="19" s="1"/>
  <c r="AC17" i="23" l="1"/>
  <c r="AE17" i="23" s="1"/>
  <c r="AC15" i="23"/>
  <c r="AE15" i="23" s="1"/>
  <c r="AD23" i="23"/>
  <c r="AC23" i="23"/>
  <c r="AE23" i="23" s="1"/>
  <c r="AD30" i="23"/>
  <c r="AC30" i="23"/>
  <c r="AE30" i="23" s="1"/>
  <c r="AC17" i="20"/>
  <c r="AE17" i="20" s="1"/>
  <c r="AC16" i="20"/>
  <c r="AE16" i="20" s="1"/>
  <c r="AB27" i="20"/>
  <c r="AD27" i="20" s="1"/>
  <c r="U29" i="20"/>
  <c r="AB19" i="20"/>
  <c r="AD19" i="20" s="1"/>
  <c r="AB9" i="20"/>
  <c r="AD9" i="20" s="1"/>
  <c r="AB10" i="20"/>
  <c r="AD10" i="20" s="1"/>
  <c r="AB26" i="20"/>
  <c r="AC26" i="20" s="1"/>
  <c r="AE26" i="20" s="1"/>
  <c r="AD18" i="20"/>
  <c r="AC18" i="20"/>
  <c r="AE18" i="20" s="1"/>
  <c r="AD20" i="20"/>
  <c r="AB8" i="20"/>
  <c r="AC8" i="20" s="1"/>
  <c r="AE8" i="20" s="1"/>
  <c r="AD24" i="20"/>
  <c r="AC24" i="20"/>
  <c r="AE24" i="20" s="1"/>
  <c r="AD25" i="20"/>
  <c r="AC25" i="20"/>
  <c r="AE25" i="20" s="1"/>
  <c r="U28" i="20"/>
  <c r="AB28" i="20"/>
  <c r="AD29" i="20"/>
  <c r="AC29" i="20"/>
  <c r="AE29" i="20" s="1"/>
  <c r="AD22" i="20"/>
  <c r="AC22" i="20"/>
  <c r="AE22" i="20" s="1"/>
  <c r="AD12" i="20"/>
  <c r="AC12" i="20"/>
  <c r="AE12" i="20" s="1"/>
  <c r="AC27" i="20"/>
  <c r="AE27" i="20" s="1"/>
  <c r="AD13" i="20"/>
  <c r="AC13" i="20"/>
  <c r="AE13" i="20" s="1"/>
  <c r="AD29" i="19"/>
  <c r="AB27" i="19"/>
  <c r="U25" i="19"/>
  <c r="AB18" i="19"/>
  <c r="AD18" i="19" s="1"/>
  <c r="AB13" i="19"/>
  <c r="AD25" i="19"/>
  <c r="AC25" i="19"/>
  <c r="AE25" i="19" s="1"/>
  <c r="AB12" i="19"/>
  <c r="AD12" i="19" s="1"/>
  <c r="AB9" i="19"/>
  <c r="AD9" i="19" s="1"/>
  <c r="AD10" i="19"/>
  <c r="AC10" i="19"/>
  <c r="AE10" i="19" s="1"/>
  <c r="AD26" i="19"/>
  <c r="AC26" i="19"/>
  <c r="AE26" i="19" s="1"/>
  <c r="AD15" i="19"/>
  <c r="AC15" i="19"/>
  <c r="AE15" i="19" s="1"/>
  <c r="AC9" i="19"/>
  <c r="AE9" i="19" s="1"/>
  <c r="AD8" i="19"/>
  <c r="AC8" i="19"/>
  <c r="AE8" i="19" s="1"/>
  <c r="AD16" i="19"/>
  <c r="AC16" i="19"/>
  <c r="AE16" i="19" s="1"/>
  <c r="AD13" i="19"/>
  <c r="AC13" i="19"/>
  <c r="AE13" i="19" s="1"/>
  <c r="AC12" i="19"/>
  <c r="AE12" i="19" s="1"/>
  <c r="AD21" i="19"/>
  <c r="AC21" i="19"/>
  <c r="AE21" i="19" s="1"/>
  <c r="AD22" i="19"/>
  <c r="AC22" i="19"/>
  <c r="AE22" i="19" s="1"/>
  <c r="AD27" i="19"/>
  <c r="AC27" i="19"/>
  <c r="AE27" i="19" s="1"/>
  <c r="AD11" i="19"/>
  <c r="AC11" i="19"/>
  <c r="AE11" i="19" s="1"/>
  <c r="AD28" i="19"/>
  <c r="AC28" i="19"/>
  <c r="AE28" i="19" s="1"/>
  <c r="AD26" i="20" l="1"/>
  <c r="AD8" i="20"/>
  <c r="AC10" i="20"/>
  <c r="AE10" i="20" s="1"/>
  <c r="AC19" i="20"/>
  <c r="AE19" i="20" s="1"/>
  <c r="AC9" i="20"/>
  <c r="AE9" i="20" s="1"/>
  <c r="AD28" i="20"/>
  <c r="AC28" i="20"/>
  <c r="AE28" i="20" s="1"/>
  <c r="AC18" i="19"/>
  <c r="AE18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0180B48D-22E4-F547-A70B-0D561BACF63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C15B7177-0705-0945-91DC-DB652039D6C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00ABEA0C-2E75-2B4C-B09C-FEF826900FA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0F302073-52E8-D64D-99B5-6BC2393D1AC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6C119FBB-8D29-E34A-82E1-6A877AEDE20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8189C481-6BE8-BA42-8CD3-3742F6C9D8C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D307A2C6-6739-CB4F-8AA3-3B2505640E8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sharedStrings.xml><?xml version="1.0" encoding="utf-8"?>
<sst xmlns="http://schemas.openxmlformats.org/spreadsheetml/2006/main" count="4579" uniqueCount="437">
  <si>
    <t>2nd shoulder rate (c/MJ)</t>
    <phoneticPr fontId="3" type="noConversion"/>
  </si>
  <si>
    <t>3rd shoulder rate (c/MJ)</t>
    <phoneticPr fontId="3" type="noConversion"/>
  </si>
  <si>
    <t>5th off-peak rate (c/MJ)</t>
    <phoneticPr fontId="3" type="noConversion"/>
  </si>
  <si>
    <t>6th off-peak rate (c/MJ)</t>
    <phoneticPr fontId="3" type="noConversion"/>
  </si>
  <si>
    <t>1st shoulder rate (c/MJ)</t>
    <phoneticPr fontId="3" type="noConversion"/>
  </si>
  <si>
    <t>Freedom Saver</t>
    <phoneticPr fontId="3" type="noConversion"/>
  </si>
  <si>
    <t>n</t>
    <phoneticPr fontId="3" type="noConversion"/>
  </si>
  <si>
    <t xml:space="preserve">Easy Saver </t>
    <phoneticPr fontId="3" type="noConversion"/>
  </si>
  <si>
    <t>Business Saver</t>
    <phoneticPr fontId="3" type="noConversion"/>
  </si>
  <si>
    <t>N</t>
    <phoneticPr fontId="3" type="noConversion"/>
  </si>
  <si>
    <t>y</t>
  </si>
  <si>
    <t>Y</t>
  </si>
  <si>
    <t>bi-monthly</t>
  </si>
  <si>
    <t>n</t>
  </si>
  <si>
    <t>Rate Saver</t>
  </si>
  <si>
    <t>N</t>
  </si>
  <si>
    <t>April</t>
  </si>
  <si>
    <t>Small Business Gas Offers</t>
  </si>
  <si>
    <t>NSW</t>
  </si>
  <si>
    <t>NSW Workbook 2 - Gas offers</t>
  </si>
  <si>
    <t>Tab colors:</t>
  </si>
  <si>
    <t>Supply (c/day)</t>
  </si>
  <si>
    <t>POT discount off usage (%)</t>
    <phoneticPr fontId="3" type="noConversion"/>
  </si>
  <si>
    <t>DD discount off bill (%)</t>
    <phoneticPr fontId="3" type="noConversion"/>
  </si>
  <si>
    <t>block type</t>
    <phoneticPr fontId="3" type="noConversion"/>
  </si>
  <si>
    <t>1st step (MJ)</t>
    <phoneticPr fontId="3" type="noConversion"/>
  </si>
  <si>
    <t>3rd step (MJ)</t>
    <phoneticPr fontId="3" type="noConversion"/>
  </si>
  <si>
    <t>4th step (MJ)</t>
    <phoneticPr fontId="3" type="noConversion"/>
  </si>
  <si>
    <t>5th step (MJ)</t>
    <phoneticPr fontId="3" type="noConversion"/>
  </si>
  <si>
    <t>1st peak rate (c/MJ)</t>
    <phoneticPr fontId="3" type="noConversion"/>
  </si>
  <si>
    <t>2nd peak rate (c/MJ)</t>
    <phoneticPr fontId="3" type="noConversion"/>
  </si>
  <si>
    <t>3rd off-peak rate (c/MJ)</t>
    <phoneticPr fontId="3" type="noConversion"/>
  </si>
  <si>
    <t>4th off-peak rate (c/MJ)</t>
    <phoneticPr fontId="3" type="noConversion"/>
  </si>
  <si>
    <t>Exit fee (yes/no)</t>
    <phoneticPr fontId="3" type="noConversion"/>
  </si>
  <si>
    <t>3rd peak rate (c/MJ)</t>
    <phoneticPr fontId="3" type="noConversion"/>
  </si>
  <si>
    <t>Regulated</t>
    <phoneticPr fontId="3" type="noConversion"/>
  </si>
  <si>
    <t>Regulated</t>
    <phoneticPr fontId="3" type="noConversion"/>
  </si>
  <si>
    <t>Business plan</t>
    <phoneticPr fontId="3" type="noConversion"/>
  </si>
  <si>
    <t>Regulated</t>
    <phoneticPr fontId="3" type="noConversion"/>
  </si>
  <si>
    <t>Capital Region</t>
    <phoneticPr fontId="3" type="noConversion"/>
  </si>
  <si>
    <t>Regulated</t>
    <phoneticPr fontId="3" type="noConversion"/>
  </si>
  <si>
    <t>Tamworth</t>
    <phoneticPr fontId="3" type="noConversion"/>
  </si>
  <si>
    <t>DD discount off usage (%)</t>
    <phoneticPr fontId="3" type="noConversion"/>
  </si>
  <si>
    <t>E-bill discount off bill (%)</t>
    <phoneticPr fontId="3" type="noConversion"/>
  </si>
  <si>
    <t>E-bill discount off usage (%)</t>
    <phoneticPr fontId="3" type="noConversion"/>
  </si>
  <si>
    <t xml:space="preserve">ActewAGL Queanbeyan </t>
  </si>
  <si>
    <t>w</t>
    <phoneticPr fontId="3" type="noConversion"/>
  </si>
  <si>
    <t>ActewAGL</t>
    <phoneticPr fontId="3" type="noConversion"/>
  </si>
  <si>
    <t>AGL</t>
    <phoneticPr fontId="3" type="noConversion"/>
  </si>
  <si>
    <t xml:space="preserve">Summer bill Off-peak balance </t>
  </si>
  <si>
    <t>Gas offers</t>
    <phoneticPr fontId="3" type="noConversion"/>
  </si>
  <si>
    <t>Retailer</t>
    <phoneticPr fontId="3" type="noConversion"/>
  </si>
  <si>
    <t>Offer</t>
    <phoneticPr fontId="3" type="noConversion"/>
  </si>
  <si>
    <t>Annual bill incl guaranteed discounts (incl GST)</t>
    <phoneticPr fontId="3" type="noConversion"/>
  </si>
  <si>
    <t>Annual bill incl conditional discounts (incl GST)</t>
    <phoneticPr fontId="3" type="noConversion"/>
  </si>
  <si>
    <t xml:space="preserve">Small Business Gas Offers </t>
    <phoneticPr fontId="3" type="noConversion"/>
  </si>
  <si>
    <t>POT discount off bill (%)</t>
    <phoneticPr fontId="3" type="noConversion"/>
  </si>
  <si>
    <t>POT discount off usage (%)</t>
    <phoneticPr fontId="3" type="noConversion"/>
  </si>
  <si>
    <t>Annual bill incl guaranteed discounts</t>
    <phoneticPr fontId="3" type="noConversion"/>
  </si>
  <si>
    <t xml:space="preserve">The energy offers, tariffs and bill calculations presented in this workbook should be used as a general guide only and should not be </t>
  </si>
  <si>
    <t>Purpose of SME Tariff-Tracking project:project</t>
    <phoneticPr fontId="3" type="noConversion"/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</si>
  <si>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</si>
  <si>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</si>
  <si>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</si>
  <si>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 xml:space="preserve">workbook, it is suitable for use only as a research and advocacy tool. We do not accept any legal responsibility for errors or inaccuracies. </t>
  </si>
  <si>
    <t>Annual bill incl conditional discounts</t>
    <phoneticPr fontId="3" type="noConversion"/>
  </si>
  <si>
    <t>1st off-peak rate (c/MJ)</t>
    <phoneticPr fontId="3" type="noConversion"/>
  </si>
  <si>
    <t>Other Direct Debit Incentive (y/n)</t>
    <phoneticPr fontId="3" type="noConversion"/>
  </si>
  <si>
    <t>Other incentives</t>
    <phoneticPr fontId="3" type="noConversion"/>
  </si>
  <si>
    <t>Incentive type</t>
    <phoneticPr fontId="3" type="noConversion"/>
  </si>
  <si>
    <t>Approx. incentive value ($)</t>
    <phoneticPr fontId="3" type="noConversion"/>
  </si>
  <si>
    <t>Dual fuel condition? (Y/N)</t>
    <phoneticPr fontId="3" type="noConversion"/>
  </si>
  <si>
    <t>Comments</t>
    <phoneticPr fontId="3" type="noConversion"/>
  </si>
  <si>
    <t>Dual Fuel discount off usage (%)</t>
    <phoneticPr fontId="3" type="noConversion"/>
  </si>
  <si>
    <t>Contract length (months)</t>
    <phoneticPr fontId="3" type="noConversion"/>
  </si>
  <si>
    <t>ETF (Y/N)</t>
    <phoneticPr fontId="3" type="noConversion"/>
  </si>
  <si>
    <t>Dual Fuel discount off bill (%)</t>
    <phoneticPr fontId="3" type="noConversion"/>
  </si>
  <si>
    <t>2nd off-peak rate (c/MJ)</t>
    <phoneticPr fontId="3" type="noConversion"/>
  </si>
  <si>
    <t>Envestra Albury</t>
  </si>
  <si>
    <t>bi-monthly</t>
    <phoneticPr fontId="3" type="noConversion"/>
  </si>
  <si>
    <t>Envestra Murray Valley</t>
    <phoneticPr fontId="3" type="noConversion"/>
  </si>
  <si>
    <t>Summer or winter peak (s/w)</t>
    <phoneticPr fontId="3" type="noConversion"/>
  </si>
  <si>
    <t>Guaranteed discount off bill (%)</t>
    <phoneticPr fontId="3" type="noConversion"/>
  </si>
  <si>
    <t>Guaranteed discount off usage (%)</t>
    <phoneticPr fontId="3" type="noConversion"/>
  </si>
  <si>
    <t>Annual bill (excl GST)</t>
    <phoneticPr fontId="3" type="noConversion"/>
  </si>
  <si>
    <t>Guaranteed discount off usage (%)</t>
    <phoneticPr fontId="3" type="noConversion"/>
  </si>
  <si>
    <t xml:space="preserve">Everyday Saver </t>
    <phoneticPr fontId="3" type="noConversion"/>
  </si>
  <si>
    <t>4th peak rate (c/MJ)</t>
    <phoneticPr fontId="3" type="noConversion"/>
  </si>
  <si>
    <t>5th peak rate (c/MJ)</t>
    <phoneticPr fontId="3" type="noConversion"/>
  </si>
  <si>
    <t>6th peak rate (c/MJ)</t>
    <phoneticPr fontId="3" type="noConversion"/>
  </si>
  <si>
    <t>Winter bill Peak balance</t>
  </si>
  <si>
    <t xml:space="preserve">Summer bill 2nd block Off-peak </t>
  </si>
  <si>
    <t>Summer bill 3rd block Off-peak</t>
  </si>
  <si>
    <t>Summer bill 4th block Off-peak</t>
  </si>
  <si>
    <t>NSW</t>
    <phoneticPr fontId="3" type="noConversion"/>
  </si>
  <si>
    <t>Origin Energy</t>
    <phoneticPr fontId="3" type="noConversion"/>
  </si>
  <si>
    <t>ID</t>
  </si>
  <si>
    <t>Timestamp</t>
    <phoneticPr fontId="3" type="noConversion"/>
  </si>
  <si>
    <t>State</t>
    <phoneticPr fontId="3" type="noConversion"/>
  </si>
  <si>
    <t>Pricing zone</t>
    <phoneticPr fontId="3" type="noConversion"/>
  </si>
  <si>
    <t>Effective from</t>
    <phoneticPr fontId="3" type="noConversion"/>
  </si>
  <si>
    <t>Retailer</t>
  </si>
  <si>
    <t>Name</t>
    <phoneticPr fontId="3" type="noConversion"/>
  </si>
  <si>
    <t>Sydney, Newcastle, Wollongong, Blue Mountains</t>
  </si>
  <si>
    <t>Cooma and Bombala</t>
  </si>
  <si>
    <t>Origin 3</t>
  </si>
  <si>
    <t>Origin 4</t>
  </si>
  <si>
    <t>Wagga Wagga and Uranquity</t>
  </si>
  <si>
    <t>Origin 5</t>
  </si>
  <si>
    <t>Tamworth</t>
  </si>
  <si>
    <t>Envestra</t>
    <phoneticPr fontId="3" type="noConversion"/>
  </si>
  <si>
    <t>ActewAGL 2</t>
  </si>
  <si>
    <t>Queanbeyan and Bundgendore</t>
  </si>
  <si>
    <t>ActewAGL 3</t>
  </si>
  <si>
    <t>Shoalhaven</t>
  </si>
  <si>
    <t>Albury, Moama and Jindera</t>
  </si>
  <si>
    <t>Murray Valley Towns</t>
  </si>
  <si>
    <t>Jemena</t>
    <phoneticPr fontId="3" type="noConversion"/>
  </si>
  <si>
    <t>Tumut and Gundagai</t>
    <phoneticPr fontId="3" type="noConversion"/>
  </si>
  <si>
    <t>Envestra</t>
    <phoneticPr fontId="3" type="noConversion"/>
  </si>
  <si>
    <t>Host retailer zones</t>
    <phoneticPr fontId="3" type="noConversion"/>
  </si>
  <si>
    <t>Areas covered</t>
    <phoneticPr fontId="3" type="noConversion"/>
  </si>
  <si>
    <t>Network</t>
    <phoneticPr fontId="3" type="noConversion"/>
  </si>
  <si>
    <t>Origin 1</t>
    <phoneticPr fontId="3" type="noConversion"/>
  </si>
  <si>
    <t>Envestra</t>
    <phoneticPr fontId="3" type="noConversion"/>
  </si>
  <si>
    <t>Origin 2</t>
    <phoneticPr fontId="3" type="noConversion"/>
  </si>
  <si>
    <t>Temora, Holbrook, Henty, Culcairn and Walla Walla</t>
    <phoneticPr fontId="3" type="noConversion"/>
  </si>
  <si>
    <t>ActewAGL 1</t>
    <phoneticPr fontId="3" type="noConversion"/>
  </si>
  <si>
    <t>Boroowa, Goulburn, Yass and Young</t>
    <phoneticPr fontId="3" type="noConversion"/>
  </si>
  <si>
    <t>Origin 6</t>
    <phoneticPr fontId="3" type="noConversion"/>
  </si>
  <si>
    <t>Origin 7</t>
    <phoneticPr fontId="3" type="noConversion"/>
  </si>
  <si>
    <t>Note: Annual consumption will be allocated to winter peak and summer off-peak as per retail offer (e.g a four month winter peak equals 33.33% of the year)</t>
  </si>
  <si>
    <t>Envestra Holbrook</t>
    <phoneticPr fontId="3" type="noConversion"/>
  </si>
  <si>
    <t xml:space="preserve">ActewAGL Queanbeyan </t>
    <phoneticPr fontId="3" type="noConversion"/>
  </si>
  <si>
    <t>Jemena Sydney</t>
    <phoneticPr fontId="3" type="noConversion"/>
  </si>
  <si>
    <t>Limited benefit period? (months)</t>
    <phoneticPr fontId="3" type="noConversion"/>
  </si>
  <si>
    <t>Business Savers</t>
    <phoneticPr fontId="3" type="noConversion"/>
  </si>
  <si>
    <t>$75 credit if signing up online</t>
    <phoneticPr fontId="3" type="noConversion"/>
  </si>
  <si>
    <t>Winter bill 5th block peak</t>
    <phoneticPr fontId="3" type="noConversion"/>
  </si>
  <si>
    <t>Summer bill 5th block Off-peak</t>
    <phoneticPr fontId="3" type="noConversion"/>
  </si>
  <si>
    <t>Winter bill 1st block peak</t>
  </si>
  <si>
    <t>Winter bill 2nd block peak</t>
  </si>
  <si>
    <t>Winter bill 3rd block peak</t>
  </si>
  <si>
    <t>Winter bill 4th block peak</t>
  </si>
  <si>
    <t>n</t>
    <phoneticPr fontId="3" type="noConversion"/>
  </si>
  <si>
    <t>Red Energy</t>
    <phoneticPr fontId="3" type="noConversion"/>
  </si>
  <si>
    <t>ActewAGL Shoalhaven</t>
  </si>
  <si>
    <t>Covau</t>
    <phoneticPr fontId="3" type="noConversion"/>
  </si>
  <si>
    <t>y</t>
    <phoneticPr fontId="3" type="noConversion"/>
  </si>
  <si>
    <t>Y</t>
    <phoneticPr fontId="3" type="noConversion"/>
  </si>
  <si>
    <t>Source: www.resourcesandenergy.nsw.gov.au</t>
  </si>
  <si>
    <t>If you would like to obtain information about energy offers available to you as a customer, go to AER’s "Energy Made Easy" website</t>
    <phoneticPr fontId="3" type="noConversion"/>
  </si>
  <si>
    <t>www.energymadeeasy.gov.au or contact the energy retailers directly.</t>
    <phoneticPr fontId="3" type="noConversion"/>
  </si>
  <si>
    <t xml:space="preserve">*Analysis of bills (consumption level/pattern variable) </t>
    <phoneticPr fontId="3" type="noConversion"/>
  </si>
  <si>
    <t>All red cells contain variables for the user to insert</t>
    <phoneticPr fontId="3" type="noConversion"/>
  </si>
  <si>
    <t>*All supply charges published as bi-monthly charges have been divided by 60 days.</t>
    <phoneticPr fontId="3" type="noConversion"/>
  </si>
  <si>
    <t xml:space="preserve">changes to SME energy offers in NSW.  </t>
    <phoneticPr fontId="3" type="noConversion"/>
  </si>
  <si>
    <t>AGL</t>
  </si>
  <si>
    <t>Covau</t>
  </si>
  <si>
    <t>EnergyAustralia</t>
  </si>
  <si>
    <t>Origin Energy</t>
  </si>
  <si>
    <t>Red Energy</t>
  </si>
  <si>
    <t>ActewAGL</t>
    <phoneticPr fontId="3" type="noConversion"/>
  </si>
  <si>
    <t>NSW Retailers:</t>
    <phoneticPr fontId="3" type="noConversion"/>
  </si>
  <si>
    <t>Basic Business</t>
    <phoneticPr fontId="3" type="noConversion"/>
  </si>
  <si>
    <t>POT discount off bill (%)</t>
    <phoneticPr fontId="3" type="noConversion"/>
  </si>
  <si>
    <t>Number of off-peak bills</t>
    <phoneticPr fontId="3" type="noConversion"/>
  </si>
  <si>
    <t>Proportion peak time (%)</t>
    <phoneticPr fontId="3" type="noConversion"/>
  </si>
  <si>
    <t>Proportion off-peak time (%)</t>
    <phoneticPr fontId="3" type="noConversion"/>
  </si>
  <si>
    <t>4th shoulder rate (c/MJ)</t>
    <phoneticPr fontId="3" type="noConversion"/>
  </si>
  <si>
    <t>5th shoulder rate (c/MJ)</t>
    <phoneticPr fontId="3" type="noConversion"/>
  </si>
  <si>
    <t>6th shoulder rate (c/MJ)</t>
    <phoneticPr fontId="3" type="noConversion"/>
  </si>
  <si>
    <t>Seasonal? (y/n)</t>
    <phoneticPr fontId="3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</si>
  <si>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</si>
  <si>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SME Tariff-Tracker</t>
    <phoneticPr fontId="3" type="noConversion"/>
  </si>
  <si>
    <t>DISCLAIMER:</t>
  </si>
  <si>
    <t xml:space="preserve">Alviss Consulting Pty Ltd does not accept liability for any action taken based on the information provided in this workbook or for any loss, </t>
    <phoneticPr fontId="2" type="noConversion"/>
  </si>
  <si>
    <t xml:space="preserve">economic or otherwise, suffered as a result of reliance on the information presented in this workbook.  </t>
    <phoneticPr fontId="2" type="noConversion"/>
  </si>
  <si>
    <t>This workbook contains:</t>
  </si>
  <si>
    <t>Envestra Cooma</t>
  </si>
  <si>
    <t>NSW</t>
    <phoneticPr fontId="3" type="noConversion"/>
  </si>
  <si>
    <t>Origin Energy</t>
    <phoneticPr fontId="3" type="noConversion"/>
  </si>
  <si>
    <t>Envestra Tumut</t>
  </si>
  <si>
    <t>Envestra Wagga Wagga</t>
  </si>
  <si>
    <t>Account credit</t>
    <phoneticPr fontId="3" type="noConversion"/>
  </si>
  <si>
    <t>n</t>
    <phoneticPr fontId="3" type="noConversion"/>
  </si>
  <si>
    <t>N</t>
    <phoneticPr fontId="3" type="noConversion"/>
  </si>
  <si>
    <t>EnergyAustralia</t>
    <phoneticPr fontId="3" type="noConversion"/>
  </si>
  <si>
    <t>y</t>
    <phoneticPr fontId="3" type="noConversion"/>
  </si>
  <si>
    <t>bi-monthly</t>
    <phoneticPr fontId="3" type="noConversion"/>
  </si>
  <si>
    <t>n</t>
    <phoneticPr fontId="3" type="noConversion"/>
  </si>
  <si>
    <t>NSW</t>
    <phoneticPr fontId="3" type="noConversion"/>
  </si>
  <si>
    <t>2nd step (MJ)</t>
    <phoneticPr fontId="3" type="noConversion"/>
  </si>
  <si>
    <t>Number of peak bills</t>
    <phoneticPr fontId="3" type="noConversion"/>
  </si>
  <si>
    <t>Supply charge (per annum)</t>
    <phoneticPr fontId="3" type="noConversion"/>
  </si>
  <si>
    <t>Summer bill 1st block Off-peak</t>
    <phoneticPr fontId="3" type="noConversion"/>
  </si>
  <si>
    <t>October</t>
  </si>
  <si>
    <t>Jemena Sydney</t>
    <phoneticPr fontId="3" type="noConversion"/>
  </si>
  <si>
    <t>y</t>
    <phoneticPr fontId="3" type="noConversion"/>
  </si>
  <si>
    <t>Freedom</t>
  </si>
  <si>
    <t>https://www.energymadeeasy.gov.au/offer/551194?utm_source=AGL&amp;utm_campaign=bpi-retailer&amp;utm_content=AGL551194MS</t>
  </si>
  <si>
    <t>https://www.energymadeeasy.gov.au/offer/528945?utm_source=CovaU&amp;utm_campaign=bpi-retailer&amp;utm_content=COV528945MS</t>
  </si>
  <si>
    <t>https://www.energymadeeasy.gov.au/offer/588587?utm_source=EnergyAustralia&amp;utm_campaign=bpi-retailer&amp;utm_content=ENE588587MS</t>
  </si>
  <si>
    <t>https://www.energymadeeasy.gov.au/offer/685904?postcode=2000&amp;fuelType=G&amp;customerType=smallBusiness&amp;distributor-G=44&amp;provider-G=9649&amp;gasBillStart=01/08/2018&amp;gasBillEnd=01/10/2018&amp;gasTotalUsage=10000</t>
  </si>
  <si>
    <t>https://www.energymadeeasy.gov.au/offer/669187?postcode=2000&amp;fuelType=G&amp;customerType=smallBusiness&amp;distributor-G=44&amp;provider-G=9634&amp;gasBillStart=01/08/2018&amp;gasBillEnd=01/10/2018&amp;gasTotalUsage=10000</t>
  </si>
  <si>
    <t>Business plan</t>
  </si>
  <si>
    <t>https://www.energymadeeasy.gov.au/offer/619133?utm_source=ActewAGL&amp;utm_campaign=bpi-retailer&amp;utm_content=ACT619133SS</t>
  </si>
  <si>
    <t>https://www.energymadeeasy.gov.au/offer/588586?utm_source=EnergyAustralia&amp;utm_campaign=bpi-retailer&amp;utm_content=ENE588586MS</t>
  </si>
  <si>
    <t>https://www.energymadeeasy.gov.au/offer/619136?utm_source=ActewAGL&amp;utm_campaign=bpi-retailer&amp;utm_content=ACT619136SS</t>
  </si>
  <si>
    <t>https://www.energymadeeasy.gov.au/offer/685912?postcode=2340&amp;fuelType=G&amp;customerType=smallBusiness&amp;distributor-G=7&amp;provider-G=9649&amp;gasBillStart=02/08/2018&amp;gasBillEnd=02/10/2018&amp;gasTotalUsage=10000</t>
  </si>
  <si>
    <t>https://www.energymadeeasy.gov.au/offer/685906?postcode=2640&amp;fuelType=G&amp;customerType=smallBusiness&amp;distributor-G=16&amp;provider-G=9637&amp;gasBillStart=01/08/2018&amp;gasBillEnd=01/10/2018&amp;gasTotalUsage=10000</t>
  </si>
  <si>
    <t>https://www.energymadeeasy.gov.au/offer/588584?postcode=2640&amp;fuelType=G&amp;customerType=smallBusiness&amp;distributor-G=16&amp;provider-G=9637&amp;gasBillStart=01/08/2018&amp;gasBillEnd=01/10/2018&amp;gasTotalUsage=10000</t>
  </si>
  <si>
    <t>https://www.energymadeeasy.gov.au/offer/685911?postcode=2630&amp;fuelType=G&amp;customerType=smallBusiness&amp;distributor-G=16&amp;provider-G=9649&amp;gasBillStart=01/08/2018&amp;gasBillEnd=01/10/2018&amp;gasTotalUsage=10000</t>
  </si>
  <si>
    <t>https://www.energymadeeasy.gov.au/offer/685910?postcode=2644&amp;fuelType=G&amp;customerType=smallBusiness&amp;distributor-G=16&amp;provider-G=9649&amp;gasBillStart=01/08/2018&amp;gasBillEnd=01/10/2018&amp;gasTotalUsage=10000</t>
  </si>
  <si>
    <t>https://www.energymadeeasy.gov.au/offer/685918?postcode=2720&amp;fuelType=G&amp;customerType=smallBusiness&amp;distributor-G=16&amp;provider-G=9649&amp;gasBillStart=01/08/2018&amp;gasBillEnd=01/10/2018&amp;gasTotalUsage=10000</t>
  </si>
  <si>
    <t>https://www.energymadeeasy.gov.au/offer/669184/print?postcode=2720&amp;fuelType=G&amp;distributor-G=24</t>
  </si>
  <si>
    <t>https://www.energymadeeasy.gov.au/offer/669182/print?postcode=2630&amp;fuelType=G&amp;distributor-G=26</t>
  </si>
  <si>
    <t>https://www.energymadeeasy.gov.au/offer/685908?postcode=2650&amp;fuelType=G&amp;customerType=smallBusiness&amp;distributor-G=16&amp;provider-G=9649&amp;gasBillStart=01/07/2018&amp;gasBillEnd=02/10/2018&amp;gasTotalUsage=10000</t>
  </si>
  <si>
    <t>Standard plan</t>
  </si>
  <si>
    <t>https://www.energymadeeasy.gov.au/offer/864770?utm_source=AGL&amp;utm_campaign=bpi-retailer&amp;utm_medium=retailer</t>
  </si>
  <si>
    <t>https://www.energymadeeasy.gov.au/offer/863144?utm_source=CovaU&amp;utm_campaign=bpi-retailer&amp;utm_medium=retailer</t>
  </si>
  <si>
    <t>https://www.energymadeeasy.gov.au/offer/769783?utm_source=EnergyAustralia&amp;utm_campaign=bpi-retailer&amp;utm_medium=retailer&amp;postcode=2000</t>
  </si>
  <si>
    <t>https://www.energymadeeasy.gov.au/offer/769784?utm_source=EnergyAustralia&amp;utm_campaign=bpi-retailer&amp;utm_medium=retailer&amp;postcode=2620</t>
  </si>
  <si>
    <t>https://www.energymadeeasy.gov.au/offer/769782?utm_source=EnergyAustralia&amp;utm_campaign=bpi-retailer&amp;utm_medium=retailer&amp;postcode=2586</t>
  </si>
  <si>
    <t>https://www.energymadeeasy.gov.au/offer/814145/print?postcode=2000&amp;fuelType=G&amp;distributor-G=44</t>
  </si>
  <si>
    <t>https://www.energymadeeasy.gov.au/offer/814160/print?postcode=2630&amp;fuelType=G&amp;distributor-G=26</t>
  </si>
  <si>
    <t>https://www.energymadeeasy.gov.au/offer/814154/print?postcode=2720&amp;fuelType=G&amp;distributor-G=24</t>
  </si>
  <si>
    <t xml:space="preserve">April </t>
  </si>
  <si>
    <t>*Gas market and regulated offers as of April 2016, April 2017, October 2017, April 2018, October 2018,</t>
  </si>
  <si>
    <t>Jemena Sydney</t>
  </si>
  <si>
    <t>Total Plan</t>
  </si>
  <si>
    <t>Click Energy</t>
  </si>
  <si>
    <t xml:space="preserve">Business Start Gas </t>
  </si>
  <si>
    <t>ActewAGL</t>
  </si>
  <si>
    <t>https://www.actewagl.com.au/~/media/actewagl/actewagl-files/products-and-services/retail-prices/natural-gas-retail-prices/nsw_gas_prices-2019.pdf?la=en&amp;hash=DDEB958837C2FDFF53AF3D592A558F39D4802C2D</t>
  </si>
  <si>
    <t>Capital Region</t>
  </si>
  <si>
    <t>https://www.energymadeeasy.gov.au/offer/1008894?utm_source=EnergyAustralia&amp;utm_campaign=bpi-retailer&amp;utm_medium=retailer&amp;postcode=2580</t>
  </si>
  <si>
    <t>AGN Albury</t>
  </si>
  <si>
    <t>https://www.energymadeeasy.gov.au/offer/1008885?utm_source=EnergyAustralia&amp;utm_campaign=bpi-retailer&amp;utm_medium=retailer&amp;postcode=2640</t>
  </si>
  <si>
    <t>AGN Cooma</t>
  </si>
  <si>
    <t>AGN Holbrook</t>
  </si>
  <si>
    <t>AGN Murray Valley</t>
  </si>
  <si>
    <t>https://www.energymadeeasy.gov.au/offer/1008882?utm_source=EnergyAustralia&amp;utm_campaign=bpi-retailer&amp;utm_medium=retailer&amp;postcode=2647</t>
  </si>
  <si>
    <t>AGN Tumut</t>
  </si>
  <si>
    <t>https://www.energymadeeasy.gov.au/offer/1067356/print?postcode=2720&amp;fuelType=G&amp;distributor-G=24</t>
  </si>
  <si>
    <t>AGN Wagga Wagga</t>
  </si>
  <si>
    <t>https://www.energymadeeasy.gov.au/offer/936430</t>
  </si>
  <si>
    <t>Business Flexi</t>
  </si>
  <si>
    <t>https://www.energymadeeasy.gov.au/offer/958429?postcode=2000&amp;fuelType=G&amp;customerType=smallBusiness&amp;distributor-G=44&amp;provider-G=notSure&amp;gasBillStart=01/09/2019&amp;gasBillEnd=01/10/2019&amp;gasTotalUsage=4000</t>
  </si>
  <si>
    <t xml:space="preserve">Business Saver </t>
  </si>
  <si>
    <t>https://www.energymadeeasy.gov.au/offer/1067359?postcode=2000&amp;fuelType=G&amp;customerType=smallBusiness&amp;distributor-G=44&amp;provider-G=notSure&amp;gasBillStart=01/09/2019&amp;gasBillEnd=01/10/2019&amp;gasTotalUsage=4000</t>
  </si>
  <si>
    <t>Business Freedom</t>
  </si>
  <si>
    <t>https://www.energymadeeasy.gov.au/offer/1040404?postcode=2000&amp;fuelType=G&amp;customerType=smallBusiness&amp;distributor-G=44&amp;provider-G=notSure&amp;gasBillStart=01/09/2019&amp;gasBillEnd=01/10/2019&amp;gasTotalUsage=4000</t>
  </si>
  <si>
    <t>Simply Energy</t>
  </si>
  <si>
    <t xml:space="preserve">Business Plus </t>
  </si>
  <si>
    <t>https://www.energymadeeasy.gov.au/offer/958417?postcode=2340&amp;fuelType=G&amp;customerType=smallBusiness&amp;distributor-G=7&amp;provider-G=notSure&amp;gasBillStart=01/09/2019&amp;gasBillEnd=01/10/2019&amp;gasTotalUsage=4000</t>
  </si>
  <si>
    <t>https://www.energymadeeasy.gov.au/offer/958387?postcode=2640&amp;fuelType=G&amp;customerType=smallBusiness&amp;distributor-G=16&amp;provider-G=notSure&amp;gasBillStart=01/09/2019&amp;gasBillEnd=01/10/2019&amp;gasTotalUsage=4000</t>
  </si>
  <si>
    <t>https://www.energymadeeasy.gov.au/offer/958393?postcode=2630&amp;fuelType=G&amp;customerType=smallBusiness&amp;distributor-G=16&amp;gasBillStart=01/09/2019&amp;gasBillEnd=01/10/2019&amp;gasTotalUsage=4000&amp;provider-G=notSure</t>
  </si>
  <si>
    <t>https://www.energymadeeasy.gov.au/offer/1008891?utm_source=EnergyAustralia&amp;utm_campaign=bpi-retailer&amp;utm_medium=retailer&amp;postcode=2000</t>
  </si>
  <si>
    <t>https://www.energymadeeasy.gov.au/offer/958402?postcode=2647&amp;fuelType=G&amp;customerType=smallBusiness&amp;distributor-G=16&amp;provider-G=notSure&amp;gasBillStart=01/09/2019&amp;gasBillEnd=01/10/2019&amp;gasTotalUsage=4000</t>
  </si>
  <si>
    <t>https://www.energymadeeasy.gov.au/offer/958381?postcode=2720&amp;fuelType=G&amp;customerType=smallBusiness&amp;distributor-G=16&amp;gasBillStart=01/09/2019&amp;gasBillEnd=01/10/2019&amp;gasTotalUsage=4000&amp;provider-G=notSure</t>
  </si>
  <si>
    <t>https://www.energymadeeasy.gov.au/offer/958411?postcode=2650&amp;fuelType=G&amp;customerType=smallBusiness&amp;distributor-G=16&amp;gasBillStart=01/09/2019&amp;gasBillEnd=01/10/2019&amp;gasTotalUsage=4000&amp;provider-G=notSure</t>
  </si>
  <si>
    <t>https://www.energymadeeasy.gov.au/offer/1067353/print?postcode=2630&amp;fuelType=G&amp;distributor-G=26</t>
  </si>
  <si>
    <t>Essentials Saver</t>
  </si>
  <si>
    <t>https://www.energymadeeasy.gov.au/offer/1075307?utm_source=AGL&amp;utm_campaign=bpi-retailer&amp;utm_medium=retailer</t>
  </si>
  <si>
    <t>https://www.energymadeeasy.gov.au/offer/1075310?utm_source=AGL&amp;utm_campaign=bpi-retailer&amp;utm_medium=retailer</t>
  </si>
  <si>
    <t>https://www.energymadeeasy.gov.au/offer/1075319?utm_source=AGL&amp;utm_campaign=bpi-retailer&amp;utm_medium=retailer</t>
  </si>
  <si>
    <t>https://www.energymadeeasy.gov.au/offer/1082495?utm_source=Simply%20Energy&amp;utm_campaign=bpi-retailer&amp;utm_content=SIM910197MS&amp;postcode=2000</t>
  </si>
  <si>
    <t>https://www.energymadeeasy.gov.au/offer/1046071?utm_source=ActewAGL&amp;utm_campaign=bpi-retailer&amp;utm_medium=retailer&amp;tab=G</t>
  </si>
  <si>
    <t>https://www.energymadeeasy.gov.au/offer/958405?postcode=2644&amp;fuelType=G&amp;customerType=smallBusiness&amp;distributor-G=16&amp;provider-G=notSure&amp;gasBillStart=01/09/2019&amp;gasBillEnd=01/11/2019&amp;gasTotalUsage=4000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</si>
  <si>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</si>
  <si>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</si>
  <si>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</si>
  <si>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</si>
  <si>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</si>
  <si>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</si>
  <si>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</si>
  <si>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</si>
  <si>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Time structure code</t>
  </si>
  <si>
    <t>Online sign up discount off bill (%)</t>
  </si>
  <si>
    <t>Online sign up discount off usage (%)</t>
  </si>
  <si>
    <t>Price fix (months)</t>
  </si>
  <si>
    <t>Price fix (date)</t>
  </si>
  <si>
    <t>Mandatory shortened billing cycle (months)</t>
  </si>
  <si>
    <t>Source</t>
  </si>
  <si>
    <t>Peak proportion</t>
  </si>
  <si>
    <t>Off peak proportion</t>
  </si>
  <si>
    <t>Annual consumption only</t>
    <phoneticPr fontId="17" type="noConversion"/>
  </si>
  <si>
    <t>Annual bill excl discounts (incl GST)</t>
    <phoneticPr fontId="17" type="noConversion"/>
  </si>
  <si>
    <t>Type of discount</t>
  </si>
  <si>
    <t>Discount is inclusive or exclusive of GST</t>
  </si>
  <si>
    <t>Exclusive</t>
  </si>
  <si>
    <t>Insert annual consumption (MJ):</t>
  </si>
  <si>
    <t xml:space="preserve">*The spreadsheets are interactive where the user can adjust annual consumption (MJ) </t>
  </si>
  <si>
    <t>https://www.energymadeeasy.gov.au/offer/1107531?utm_source=AGL&amp;utm_campaign=bpi-retailer&amp;utm_medium=retailer</t>
  </si>
  <si>
    <t>https://www.energymadeeasy.gov.au/offer/1107528?utm_source=AGL&amp;utm_campaign=bpi-retailer&amp;utm_medium=retailer</t>
  </si>
  <si>
    <t>https://www.energymadeeasy.gov.au/offer/1124641?utm_source=EnergyAustralia&amp;utm_campaign=bpi-retailer&amp;utm_medium=retailer&amp;postcode=2620</t>
  </si>
  <si>
    <t>https://www.energymadeeasy.gov.au/offer/1124639?utm_source=EnergyAustralia&amp;utm_campaign=bpi-retailer&amp;utm_medium=retailer&amp;postcode=2586</t>
  </si>
  <si>
    <t>https://www.energymadeeasy.gov.au/offer/1124637?utm_source=EnergyAustralia&amp;utm_campaign=bpi-retailer&amp;utm_medium=retailer&amp;postcode=2640</t>
  </si>
  <si>
    <t>https://www.energymadeeasy.gov.au/offer/1056266?utm_source=Origin%20Energy&amp;utm_campaign=bpi-retailer&amp;utm_medium=retailer</t>
  </si>
  <si>
    <t>https://www.energymadeeasy.gov.au/offer/1056262?utm_source=Origin%20Energy&amp;utm_campaign=bpi-retailer&amp;utm_medium=retailer</t>
  </si>
  <si>
    <t>https://www.energymadeeasy.gov.au/plan?id=ENE32441MBG&amp;utm_source=EnergyAustralia&amp;utm_campaign=bpi-retailer&amp;utm_medium=retailer&amp;postcode=2000</t>
  </si>
  <si>
    <t>https://www.energymadeeasy.gov.au/plan?id=ORI19101MBG&amp;postcode=2000</t>
  </si>
  <si>
    <t>https://www.energymadeeasy.gov.au/plan?id=AGL15366MBG&amp;postcode=2000</t>
  </si>
  <si>
    <t>https://www.energymadeeasy.gov.au/plan?id=ACT26000MBD&amp;postcode=2620</t>
  </si>
  <si>
    <t>https://www.energymadeeasy.gov.au/plan?id=ACT25998MBD&amp;postcode=2586</t>
  </si>
  <si>
    <t>https://www.energymadeeasy.gov.au/plan?id=COV14204MBG1&amp;postcode=2000</t>
  </si>
  <si>
    <t>https://www.energymadeeasy.gov.au/plan?id=RED21397MBG2&amp;postcode=2000</t>
  </si>
  <si>
    <t>https://www.energymadeeasy.gov.au/plan?id=CLI40004MBG1&amp;postcode=2000</t>
  </si>
  <si>
    <t>https://www.energymadeeasy.gov.au/plan?id=SIM20125MBG1&amp;postcode=2000</t>
  </si>
  <si>
    <t>https://www.energymadeeasy.gov.au/plan?id=RED21399MBG&amp;postcode=2630</t>
  </si>
  <si>
    <t>Business Essentials Saver</t>
  </si>
  <si>
    <t>https://www.energymadeeasy.gov.au/plan?id=RED21397MBG&amp;postcode=2000</t>
  </si>
  <si>
    <t>Business Freedom Plus</t>
  </si>
  <si>
    <t>https://www.energymadeeasy.gov.au/plan?id=COV76269MBG1&amp;postcode=2000</t>
  </si>
  <si>
    <t xml:space="preserve">Business Pin Gas </t>
  </si>
  <si>
    <t>https://www.energymadeeasy.gov.au/plan?id=CLI65185MBG1&amp;postcode=2000</t>
  </si>
  <si>
    <t>https://www.energymadeeasy.gov.au/plan?id=SIM61702MBG4&amp;postcode=2000</t>
  </si>
  <si>
    <t>https://www.energymadeeasy.gov.au/plan?id=ACT65072MBD&amp;postcode=2620</t>
  </si>
  <si>
    <t>https://www.energymadeeasy.gov.au/plan?id=ACT65420MBD&amp;postcode=2586</t>
  </si>
  <si>
    <t>https://www.energymadeeasy.gov.au/plan?id=ACT64477SBG2&amp;utm_source=ActewAGL&amp;utm_campaign=bpi-retailer&amp;utm_medium=retailer&amp;postcode=2540</t>
  </si>
  <si>
    <t>https://www.energymadeeasy.gov.au/plan?id=ENE32440MBG&amp;utm_source=EnergyAustralia&amp;utm_campaign=bpi-retailer&amp;utm_medium=retailer&amp;postcode=2620</t>
  </si>
  <si>
    <t>https://www.energymadeeasy.gov.au/plan?id=ORI18986MBG&amp;postcode=2340</t>
  </si>
  <si>
    <t>https://www.energymadeeasy.gov.au/plan?id=ENE32444MBG&amp;utm_source=EnergyAustralia&amp;utm_campaign=bpi-retailer&amp;utm_medium=retailer&amp;postcode=2640</t>
  </si>
  <si>
    <t>https://www.energymadeeasy.gov.au/plan?id=ORI19095MBG3&amp;utm_source=Origin%20Energy&amp;utm_campaign=bpi-retailer&amp;utm_medium=retailer&amp;postcode=2640</t>
  </si>
  <si>
    <t>https://www.energymadeeasy.gov.au/plan?id=AGL15367MBG2&amp;utm_source=AGL&amp;utm_campaign=bpi-retailer&amp;utm_medium=retailer&amp;postcode=2640</t>
  </si>
  <si>
    <t>https://www.energymadeeasy.gov.au/plan?id=ORI18992MBG&amp;postcode=2630</t>
  </si>
  <si>
    <t>https://www.energymadeeasy.gov.au/plan?id=ORI18990MBG3&amp;utm_source=Origin%20Energy&amp;utm_campaign=bpi-retailer&amp;utm_medium=retailer&amp;postcode=2644</t>
  </si>
  <si>
    <t>https://www.energymadeeasy.gov.au/plan?id=ORI19097MBG3&amp;utm_source=Origin%20Energy&amp;utm_campaign=bpi-retailer&amp;utm_medium=retailer&amp;postcode=2643</t>
  </si>
  <si>
    <t>https://www.energymadeeasy.gov.au/plan?id=AGL15370MBG2&amp;utm_source=AGL&amp;utm_campaign=bpi-retailer&amp;utm_medium=retailer&amp;postcode=2643</t>
  </si>
  <si>
    <t>https://www.energymadeeasy.gov.au/plan?id=ORI18994MBG&amp;postcode=2720</t>
  </si>
  <si>
    <t>https://www.energymadeeasy.gov.au/plan?id=RED21398MBG&amp;postcode=2720</t>
  </si>
  <si>
    <t>https://www.energymadeeasy.gov.au/plan?id=ORI18988MBG3&amp;utm_source=Origin%20Energy&amp;utm_campaign=bpi-retailer&amp;utm_medium=retailer&amp;postcode=2650</t>
  </si>
  <si>
    <t>https://www.energymadeeasy.gov.au/plan?id=AGL15383MBG&amp;postcode=2000</t>
  </si>
  <si>
    <t>https://www.energymadeeasy.gov.au/plan?id=AGL15382MBG3&amp;utm_source=AGL&amp;utm_campaign=bpi-retailer&amp;utm_medium=retailer&amp;postcode=2640</t>
  </si>
  <si>
    <t>https://www.energymadeeasy.gov.au/plan?id=AGL15379MBG3&amp;utm_source=AGL&amp;utm_campaign=bpi-retailer&amp;utm_medium=retailer&amp;postcode=2643</t>
  </si>
  <si>
    <t>https://www.energymadeeasy.gov.au/plan?id=ORI19102MBG&amp;postcode=2000</t>
  </si>
  <si>
    <t>https://www.energymadeeasy.gov.au/plan?id=ORI18985MBG&amp;postcode=2340</t>
  </si>
  <si>
    <t>Not available</t>
  </si>
  <si>
    <t>Alinta Energy</t>
  </si>
  <si>
    <t>BusinessDeal</t>
  </si>
  <si>
    <t>https://www.energymadeeasy.gov.au/plan?id=ALI152665MBG&amp;postcode=2000</t>
  </si>
  <si>
    <t>https://www.energymadeeasy.gov.au/plan?id=SIM180388MBG2&amp;postcode=2000</t>
  </si>
  <si>
    <t>https://www.energymadeeasy.gov.au/plan?id=ENE211800MBG1&amp;postcode=2000</t>
  </si>
  <si>
    <t>Discover Energy</t>
  </si>
  <si>
    <t>Budget</t>
  </si>
  <si>
    <t>https://www.energymadeeasy.gov.au/plan?id=DEN82792MBG1&amp;postcode=2000</t>
  </si>
  <si>
    <t>Business Flexible Saver</t>
  </si>
  <si>
    <t>https://www.energymadeeasy.gov.au/plan?id=AGL238829MBG&amp;postcode=2000</t>
  </si>
  <si>
    <t>https://www.energymadeeasy.gov.au/plan?id=ENE32443MBG&amp;utm_source=EnergyAustralia&amp;utm_campaign=bpi-retailer&amp;utm_medium=retailer&amp;postcode=2647</t>
  </si>
  <si>
    <t>https://www.energymadeeasy.gov.au/plan?id=AGL238832MBG5&amp;utm_source=AGL&amp;utm_campaign=bpi-retailer&amp;utm_medium=retailer&amp;postcode=2640</t>
  </si>
  <si>
    <t>https://www.energymadeeasy.gov.au/plan?id=AGL238830MBG5&amp;utm_source=AGL&amp;utm_campaign=bpi-retailer&amp;utm_medium=retailer&amp;postcode=2643</t>
  </si>
  <si>
    <t>Business Go</t>
  </si>
  <si>
    <t>https://www.energymadeeasy.gov.au/plan?id=ORI151090MBG&amp;postcode=2000</t>
  </si>
  <si>
    <t>https://www.energymadeeasy.gov.au/plan?id=ORI151089MBG&amp;postcode=2340</t>
  </si>
  <si>
    <t>https://www.energymadeeasy.gov.au/plan?id=ORI151102MBG5&amp;utm_source=Origin%20Energy&amp;utm_campaign=bpi-retailer&amp;utm_medium=retailer&amp;postcode=2640</t>
  </si>
  <si>
    <t>https://www.energymadeeasy.gov.au/plan?id=ORI151086MBG&amp;postcode=2630</t>
  </si>
  <si>
    <t>https://www.energymadeeasy.gov.au/plan?id=ORI151097MBG5&amp;utm_source=Origin%20Energy&amp;utm_campaign=bpi-retailer&amp;utm_medium=retailer&amp;postcode=2644</t>
  </si>
  <si>
    <t>https://www.energymadeeasy.gov.au/plan?id=ORI151085MBG5&amp;utm_source=Origin%20Energy&amp;utm_campaign=bpi-retailer&amp;utm_medium=retailer&amp;postcode=2643</t>
  </si>
  <si>
    <t>https://www.energymadeeasy.gov.au/plan?id=ORI151088MBG&amp;postcode=2720</t>
  </si>
  <si>
    <t>https://www.energymadeeasy.gov.au/plan?id=ORI151094MBG5&amp;utm_source=Origin%20Energy&amp;utm_campaign=bpi-retailer&amp;utm_medium=retailer&amp;postcode=2650</t>
  </si>
  <si>
    <t>https://www.energymadeeasy.gov.au/plan?id=ACT64477SBG3&amp;utm_source=ActewAGL&amp;utm_campaign=bpi-retailer&amp;utm_medium=retailer&amp;postcode=2540</t>
  </si>
  <si>
    <t>https://www.energymadeeasy.gov.au/plan?id=ALI152665MBG4&amp;postcode=2000</t>
  </si>
  <si>
    <t>https://www.energymadeeasy.gov.au/plan?id=SIM240367MBG1&amp;postcode=2000</t>
  </si>
  <si>
    <t xml:space="preserve">Business Freedom </t>
  </si>
  <si>
    <t>https://www.energymadeeasy.gov.au/plan?id=COV283949MBG1&amp;postcode=2000</t>
  </si>
  <si>
    <t>https://www.energymadeeasy.gov.au/plan?id=DEN254576MBG1&amp;postcode=2000</t>
  </si>
  <si>
    <t>Fixed price (months)</t>
  </si>
  <si>
    <t>Benefit period (months)</t>
  </si>
  <si>
    <t>Business Value Saver</t>
  </si>
  <si>
    <t>https://www.energymadeeasy.gov.au/plan?id=AGL361374MBG2&amp;postcode=2000</t>
  </si>
  <si>
    <t>https://www.energymadeeasy.gov.au/plan?id=ENE32441MBG6&amp;postcode=2000</t>
  </si>
  <si>
    <t>https://www.energymadeeasy.gov.au/plan?id=ORI151090MBG6&amp;postcode=2000</t>
  </si>
  <si>
    <t>https://www.energymadeeasy.gov.au/plan?id=RED21397MBG9&amp;postcode=2000</t>
  </si>
  <si>
    <t>https://www.energymadeeasy.gov.au/plan?id=ALI152664MBG6&amp;postcode=2000</t>
  </si>
  <si>
    <t>https://www.energymadeeasy.gov.au/plan?id=ENE32440MBG5&amp;postcode=2620</t>
  </si>
  <si>
    <t>https://www.energymadeeasy.gov.au/plan?id=ORI151089MBG6&amp;postcode=2340</t>
  </si>
  <si>
    <t>https://www.energymadeeasy.gov.au/plan?id=ENE32444MBG4&amp;postcode=2640</t>
  </si>
  <si>
    <t>https://www.energymadeeasy.gov.au/plan?id=ORI151102MBG7&amp;postcode=2640</t>
  </si>
  <si>
    <t>https://www.energymadeeasy.gov.au/plan?id=ORI151086MBG6&amp;postcode=2630</t>
  </si>
  <si>
    <t>https://www.energymadeeasy.gov.au/plan?id=RED21399MBG8&amp;postcode=2630</t>
  </si>
  <si>
    <t>https://www.energymadeeasy.gov.au/plan?id=ORI151097MBG6&amp;postcode=2644</t>
  </si>
  <si>
    <t>https://www.energymadeeasy.gov.au/plan?id=ENE32443MBG4&amp;postcode=2647</t>
  </si>
  <si>
    <t>https://www.energymadeeasy.gov.au/plan?id=ORI151085MBG7&amp;postcode=2647</t>
  </si>
  <si>
    <t>https://www.energymadeeasy.gov.au/plan?id=ORI151088MBG6&amp;postcode=2720</t>
  </si>
  <si>
    <t>https://www.energymadeeasy.gov.au/plan?id=RED21398MBG8&amp;postcode=2720</t>
  </si>
  <si>
    <t>https://www.energymadeeasy.gov.au/plan?id=ORI151094MBG6&amp;postcode=2650</t>
  </si>
  <si>
    <t>https://www.energymadeeasy.gov.au/plan?id=COV354587MBG1&amp;postcode=2650</t>
  </si>
  <si>
    <t>https://www.energymadeeasy.gov.au/plan?id=RED21355MBG8&amp;postcode=2650</t>
  </si>
  <si>
    <t>https://www.energymadeeasy.gov.au/plan?id=AGL361376MBG2&amp;postcode=2650</t>
  </si>
  <si>
    <t>https://www.energymadeeasy.gov.au/plan?id=RED21290MBG8&amp;postcode=2647</t>
  </si>
  <si>
    <t>https://www.energymadeeasy.gov.au/plan?id=AGL361372MBG2&amp;postcode=2644</t>
  </si>
  <si>
    <t>https://www.energymadeeasy.gov.au/plan?id=RED21290MBG8&amp;postcode=2644</t>
  </si>
  <si>
    <t>https://www.energymadeeasy.gov.au/plan?id=RED21298MBG8&amp;postcode=2640</t>
  </si>
  <si>
    <t>https://www.energymadeeasy.gov.au/plan?id=COV353230MBG2&amp;postcode=2340</t>
  </si>
  <si>
    <t>https://www.energymadeeasy.gov.au/plan?id=RED95260MBG6&amp;postcode=2340</t>
  </si>
  <si>
    <t>New</t>
  </si>
  <si>
    <t>E-billing only</t>
  </si>
  <si>
    <t>https://www.energymadeeasy.gov.au/plan?id=AGL361374MBG3&amp;postcode=2000</t>
  </si>
  <si>
    <t>https://www.energymadeeasy.gov.au/plan?id=ALI463725MBG3&amp;postcode=2000</t>
  </si>
  <si>
    <t>Business Go Variable</t>
  </si>
  <si>
    <t>https://www.energymadeeasy.gov.au/plan?id=ORI430604MBG1&amp;postcode=2000</t>
  </si>
  <si>
    <t>Powershop</t>
  </si>
  <si>
    <t>Carbon Neutral</t>
  </si>
  <si>
    <t>https://www.energymadeeasy.gov.au/plan?id=PSH402144MBG1&amp;postcode=2000</t>
  </si>
  <si>
    <t>Business Balance Plan</t>
  </si>
  <si>
    <t>https://www.energymadeeasy.gov.au/plan?id=ORI430603MBG1&amp;postcode=2340</t>
  </si>
  <si>
    <t>https://www.energymadeeasy.gov.au/plan?id=RED95259MBG4&amp;postcode=2340</t>
  </si>
  <si>
    <t>https://www.energymadeeasy.gov.au/plan?id=ORI430607MBG1&amp;postcode=2640</t>
  </si>
  <si>
    <t>https://www.energymadeeasy.gov.au/plan?id=AGL361373MBG3&amp;postcode=2640</t>
  </si>
  <si>
    <t>https://www.energymadeeasy.gov.au/plan?id=ORI430602MBG1&amp;postcode=2630</t>
  </si>
  <si>
    <t>https://www.energymadeeasy.gov.au/plan?id=RED21399MBG11&amp;postcode=2630</t>
  </si>
  <si>
    <t>https://www.energymadeeasy.gov.au/plan?id=ORI430606MBG1&amp;postcode=2644</t>
  </si>
  <si>
    <t>https://www.energymadeeasy.gov.au/plan?id=AGL361372MBG3&amp;postcode=2644</t>
  </si>
  <si>
    <t>https://www.energymadeeasy.gov.au/plan?id=RED21354MBG11&amp;postcode=2644</t>
  </si>
  <si>
    <t>https://www.energymadeeasy.gov.au/plan?id=ORI430598MBG1&amp;postcode=2647</t>
  </si>
  <si>
    <t>https://www.energymadeeasy.gov.au/plan?id=AGL361375MBG3&amp;postcode=2647</t>
  </si>
  <si>
    <t>https://www.energymadeeasy.gov.au/plan?id=ENE211803MBG9&amp;postcode=2647</t>
  </si>
  <si>
    <t>https://www.energymadeeasy.gov.au/plan?id=RED21290MBG12&amp;postcode=2647</t>
  </si>
  <si>
    <t>https://www.energymadeeasy.gov.au/plan?id=ORI430599MBG1&amp;postcode=2720</t>
  </si>
  <si>
    <t>https://www.energymadeeasy.gov.au/plan?id=RED21398MBG11&amp;postcode=2720</t>
  </si>
  <si>
    <t>https://www.energymadeeasy.gov.au/plan?id=ORI430605MBG1&amp;postcode=2650</t>
  </si>
  <si>
    <t>https://www.energymadeeasy.gov.au/plan?id=AGL361376MBG3&amp;postcode=2650</t>
  </si>
  <si>
    <t>https://www.energymadeeasy.gov.au/plan?id=RED21355MBG11&amp;postcode=2650</t>
  </si>
  <si>
    <t>https://www.energymadeeasy.gov.au/plan?id=ACT202798MBG6&amp;postcode=2620</t>
  </si>
  <si>
    <t>https://www.energymadeeasy.gov.au/plan?id=ACT64477SBG5&amp;utm_source=ActewAGL&amp;utm_campaign=bpi-retailer&amp;utm_medium=retailer&amp;postcode=2540</t>
  </si>
  <si>
    <t>https://www.energymadeeasy.gov.au/plan?id=ACT79930MBD&amp;postcode=2586</t>
  </si>
  <si>
    <t>April 2019, October 2019, April 2020, October 2020, April 2021, October 2021, April 2022 and October 2022</t>
  </si>
  <si>
    <t>https://www.energymadeeasy.gov.au/plan?id=COV480644MBG&amp;postcode=2000&amp;utm_source=CovaU%20Pty%20Ltd&amp;utm_campaign=bpi-retailer&amp;utm_medium=retailer</t>
  </si>
  <si>
    <t>https://www.energymadeeasy.gov.au/plan?id=COV480645MBG&amp;postcode=2340&amp;utm_source=CovaU%20Pty%20Ltd&amp;utm_campaign=bpi-retailer&amp;utm_medium=retailer</t>
  </si>
  <si>
    <t>https://www.energymadeeasy.gov.au/plan?id=COV480646MBG&amp;postcode=2650&amp;utm_source=CovaU%20Pty%20Ltd&amp;utm_campaign=bpi-retailer&amp;utm_medium=retailer</t>
  </si>
  <si>
    <t>https://www.energymadeeasy.gov.au/plan?id=ENE211800MBG10&amp;postcode=2000</t>
  </si>
  <si>
    <t>https://www.energymadeeasy.gov.au/plan?id=RED21397MBG13&amp;postcode=2000</t>
  </si>
  <si>
    <t>https://www.energymadeeasy.gov.au/plan?id=RED21298MBG13&amp;postcode=2640</t>
  </si>
  <si>
    <t>https://www.energymadeeasy.gov.au/plan?id=ENE211802MBG10&amp;postcode=2640</t>
  </si>
  <si>
    <t>https://www.energymadeeasy.gov.au/plan?id=ENE211804MBG10&amp;postcode=2620</t>
  </si>
  <si>
    <t>https://www.energymadeeasy.gov.au/plan?id=SIM484127MBG1&amp;postcode=2000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</si>
</sst>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u/>
      <sz val="10"/>
      <color theme="10"/>
      <name val="Verdan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2"/>
      <color rgb="FF000000"/>
      <name val="ArialMT"/>
      <family val="2"/>
    </font>
    <font>
      <sz val="12"/>
      <name val="ArialMT"/>
      <family val="2"/>
    </font>
    <font>
      <sz val="10"/>
      <name val="Verdana"/>
      <family val="2"/>
    </font>
    <font>
      <sz val="10"/>
      <color theme="1"/>
      <name val="Verdana"/>
      <family val="2"/>
    </font>
    <font>
      <sz val="12"/>
      <color theme="1"/>
      <name val="ArialMT"/>
      <family val="2"/>
    </font>
    <font>
      <sz val="11"/>
      <color theme="1"/>
      <name val="Verdana"/>
      <family val="2"/>
    </font>
    <font>
      <sz val="12"/>
      <color rgb="FF000000"/>
      <name val="ArialMT"/>
    </font>
    <font>
      <sz val="12"/>
      <name val="ArialMT"/>
    </font>
    <font>
      <sz val="12"/>
      <color theme="1"/>
      <name val="ArialMT"/>
    </font>
    <font>
      <sz val="12"/>
      <color rgb="FF00000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4B084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6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 style="medium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 style="medium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medium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/>
      <diagonal/>
    </border>
    <border>
      <left style="thin">
        <color auto="1"/>
      </left>
      <right/>
      <top style="double">
        <color auto="1"/>
      </top>
      <bottom style="double">
        <color indexed="64"/>
      </bottom>
      <diagonal/>
    </border>
    <border>
      <left/>
      <right style="thin">
        <color auto="1"/>
      </right>
      <top style="double">
        <color auto="1"/>
      </top>
      <bottom style="double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</borders>
  <cellStyleXfs count="3">
    <xf numFmtId="0" fontId="0" fillId="0" borderId="0"/>
    <xf numFmtId="0" fontId="13" fillId="0" borderId="0" applyNumberFormat="0" applyFill="0" applyBorder="0" applyAlignment="0" applyProtection="0"/>
    <xf numFmtId="9" fontId="18" fillId="0" borderId="0" applyFont="0" applyFill="0" applyBorder="0" applyAlignment="0" applyProtection="0"/>
  </cellStyleXfs>
  <cellXfs count="471">
    <xf numFmtId="0" fontId="0" fillId="0" borderId="0" xfId="0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2" borderId="0" xfId="0" applyFill="1" applyBorder="1" applyAlignment="1">
      <alignment wrapText="1"/>
    </xf>
    <xf numFmtId="0" fontId="0" fillId="3" borderId="1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2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2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2" xfId="0" applyFill="1" applyBorder="1" applyAlignment="1">
      <alignment horizontal="right" wrapText="1"/>
    </xf>
    <xf numFmtId="0" fontId="0" fillId="8" borderId="0" xfId="0" applyFill="1" applyBorder="1" applyAlignment="1">
      <alignment horizontal="center" wrapText="1"/>
    </xf>
    <xf numFmtId="0" fontId="0" fillId="8" borderId="3" xfId="0" applyFill="1" applyBorder="1" applyAlignment="1">
      <alignment horizontal="center" wrapText="1"/>
    </xf>
    <xf numFmtId="0" fontId="0" fillId="9" borderId="0" xfId="0" applyFill="1" applyBorder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9" borderId="0" xfId="0" applyFill="1" applyAlignment="1">
      <alignment horizontal="center" wrapText="1"/>
    </xf>
    <xf numFmtId="0" fontId="0" fillId="9" borderId="0" xfId="0" applyFill="1" applyAlignment="1">
      <alignment horizontal="right" wrapText="1"/>
    </xf>
    <xf numFmtId="0" fontId="0" fillId="5" borderId="0" xfId="0" applyFill="1" applyBorder="1" applyAlignment="1">
      <alignment horizontal="right" wrapText="1"/>
    </xf>
    <xf numFmtId="0" fontId="0" fillId="9" borderId="0" xfId="0" applyFill="1" applyBorder="1" applyAlignment="1">
      <alignment horizontal="right" wrapText="1"/>
    </xf>
    <xf numFmtId="0" fontId="0" fillId="2" borderId="0" xfId="0" applyFill="1" applyAlignment="1">
      <alignment horizontal="center" wrapText="1"/>
    </xf>
    <xf numFmtId="0" fontId="0" fillId="2" borderId="2" xfId="0" applyFill="1" applyBorder="1" applyAlignment="1">
      <alignment horizontal="right" wrapText="1"/>
    </xf>
    <xf numFmtId="0" fontId="0" fillId="2" borderId="0" xfId="0" applyFill="1" applyBorder="1" applyAlignment="1">
      <alignment horizontal="right" wrapText="1"/>
    </xf>
    <xf numFmtId="0" fontId="0" fillId="2" borderId="0" xfId="0" applyFill="1" applyBorder="1" applyAlignment="1">
      <alignment horizontal="left" wrapText="1"/>
    </xf>
    <xf numFmtId="0" fontId="0" fillId="2" borderId="0" xfId="0" applyFill="1" applyBorder="1" applyAlignment="1">
      <alignment horizontal="center" wrapText="1"/>
    </xf>
    <xf numFmtId="14" fontId="0" fillId="0" borderId="4" xfId="0" applyNumberFormat="1" applyFill="1" applyBorder="1"/>
    <xf numFmtId="0" fontId="0" fillId="0" borderId="4" xfId="0" applyFill="1" applyBorder="1" applyAlignment="1">
      <alignment horizontal="center"/>
    </xf>
    <xf numFmtId="3" fontId="0" fillId="4" borderId="0" xfId="0" applyNumberFormat="1" applyFill="1" applyAlignment="1">
      <alignment horizontal="right" wrapText="1"/>
    </xf>
    <xf numFmtId="3" fontId="0" fillId="4" borderId="2" xfId="0" applyNumberFormat="1" applyFill="1" applyBorder="1" applyAlignment="1">
      <alignment horizontal="right" wrapText="1"/>
    </xf>
    <xf numFmtId="3" fontId="0" fillId="0" borderId="0" xfId="0" applyNumberFormat="1"/>
    <xf numFmtId="0" fontId="4" fillId="10" borderId="9" xfId="0" applyFont="1" applyFill="1" applyBorder="1"/>
    <xf numFmtId="0" fontId="4" fillId="10" borderId="5" xfId="0" applyFont="1" applyFill="1" applyBorder="1"/>
    <xf numFmtId="0" fontId="4" fillId="10" borderId="0" xfId="0" applyFont="1" applyFill="1" applyBorder="1"/>
    <xf numFmtId="0" fontId="7" fillId="0" borderId="5" xfId="0" applyFont="1" applyFill="1" applyBorder="1" applyProtection="1">
      <protection hidden="1"/>
    </xf>
    <xf numFmtId="10" fontId="0" fillId="0" borderId="4" xfId="0" applyNumberFormat="1" applyFill="1" applyBorder="1" applyAlignment="1">
      <alignment horizontal="center"/>
    </xf>
    <xf numFmtId="0" fontId="0" fillId="10" borderId="0" xfId="0" applyFill="1"/>
    <xf numFmtId="0" fontId="0" fillId="0" borderId="0" xfId="0" applyFill="1"/>
    <xf numFmtId="0" fontId="0" fillId="0" borderId="0" xfId="0" applyFill="1" applyAlignment="1">
      <alignment horizontal="right" wrapText="1"/>
    </xf>
    <xf numFmtId="0" fontId="0" fillId="0" borderId="4" xfId="0" applyFill="1" applyBorder="1" applyAlignment="1">
      <alignment horizontal="left"/>
    </xf>
    <xf numFmtId="0" fontId="0" fillId="0" borderId="4" xfId="0" applyFill="1" applyBorder="1"/>
    <xf numFmtId="0" fontId="0" fillId="0" borderId="4" xfId="0" applyFill="1" applyBorder="1" applyAlignment="1">
      <alignment horizontal="right"/>
    </xf>
    <xf numFmtId="3" fontId="0" fillId="0" borderId="4" xfId="0" applyNumberFormat="1" applyFill="1" applyBorder="1"/>
    <xf numFmtId="3" fontId="0" fillId="0" borderId="4" xfId="0" applyNumberFormat="1" applyFill="1" applyBorder="1"/>
    <xf numFmtId="9" fontId="0" fillId="0" borderId="4" xfId="0" applyNumberFormat="1" applyFill="1" applyBorder="1" applyAlignment="1">
      <alignment horizontal="center"/>
    </xf>
    <xf numFmtId="0" fontId="8" fillId="10" borderId="0" xfId="0" applyFont="1" applyFill="1"/>
    <xf numFmtId="0" fontId="4" fillId="10" borderId="0" xfId="0" applyFont="1" applyFill="1"/>
    <xf numFmtId="0" fontId="10" fillId="10" borderId="0" xfId="0" applyFont="1" applyFill="1"/>
    <xf numFmtId="0" fontId="9" fillId="10" borderId="0" xfId="0" applyFont="1" applyFill="1"/>
    <xf numFmtId="0" fontId="9" fillId="10" borderId="8" xfId="0" applyFont="1" applyFill="1" applyBorder="1"/>
    <xf numFmtId="0" fontId="11" fillId="10" borderId="9" xfId="0" applyFont="1" applyFill="1" applyBorder="1"/>
    <xf numFmtId="0" fontId="10" fillId="10" borderId="9" xfId="0" applyFont="1" applyFill="1" applyBorder="1"/>
    <xf numFmtId="0" fontId="10" fillId="10" borderId="10" xfId="0" applyFont="1" applyFill="1" applyBorder="1"/>
    <xf numFmtId="0" fontId="10" fillId="10" borderId="0" xfId="0" applyFont="1" applyFill="1" applyBorder="1"/>
    <xf numFmtId="0" fontId="10" fillId="10" borderId="7" xfId="0" applyFont="1" applyFill="1" applyBorder="1"/>
    <xf numFmtId="0" fontId="5" fillId="10" borderId="0" xfId="0" applyFont="1" applyFill="1"/>
    <xf numFmtId="0" fontId="11" fillId="10" borderId="0" xfId="0" applyFont="1" applyFill="1"/>
    <xf numFmtId="0" fontId="11" fillId="10" borderId="0" xfId="0" applyFont="1" applyFill="1" applyBorder="1"/>
    <xf numFmtId="0" fontId="12" fillId="10" borderId="0" xfId="0" applyFont="1" applyFill="1" applyBorder="1"/>
    <xf numFmtId="0" fontId="11" fillId="0" borderId="0" xfId="0" applyFont="1" applyFill="1" applyBorder="1"/>
    <xf numFmtId="0" fontId="4" fillId="10" borderId="17" xfId="0" applyFont="1" applyFill="1" applyBorder="1"/>
    <xf numFmtId="0" fontId="4" fillId="10" borderId="11" xfId="0" applyFont="1" applyFill="1" applyBorder="1"/>
    <xf numFmtId="0" fontId="11" fillId="10" borderId="11" xfId="0" applyFont="1" applyFill="1" applyBorder="1"/>
    <xf numFmtId="0" fontId="10" fillId="10" borderId="11" xfId="0" applyFont="1" applyFill="1" applyBorder="1"/>
    <xf numFmtId="0" fontId="10" fillId="10" borderId="19" xfId="0" applyFont="1" applyFill="1" applyBorder="1"/>
    <xf numFmtId="0" fontId="4" fillId="11" borderId="0" xfId="0" applyFont="1" applyFill="1"/>
    <xf numFmtId="0" fontId="4" fillId="10" borderId="6" xfId="0" applyFont="1" applyFill="1" applyBorder="1" applyProtection="1">
      <protection hidden="1"/>
    </xf>
    <xf numFmtId="0" fontId="4" fillId="10" borderId="2" xfId="0" applyFont="1" applyFill="1" applyBorder="1" applyProtection="1">
      <protection hidden="1"/>
    </xf>
    <xf numFmtId="0" fontId="4" fillId="10" borderId="29" xfId="0" applyFont="1" applyFill="1" applyBorder="1" applyProtection="1">
      <protection hidden="1"/>
    </xf>
    <xf numFmtId="0" fontId="4" fillId="10" borderId="3" xfId="0" applyFont="1" applyFill="1" applyBorder="1" applyProtection="1">
      <protection hidden="1"/>
    </xf>
    <xf numFmtId="0" fontId="4" fillId="10" borderId="0" xfId="0" applyFont="1" applyFill="1" applyBorder="1" applyProtection="1">
      <protection hidden="1"/>
    </xf>
    <xf numFmtId="0" fontId="4" fillId="10" borderId="30" xfId="0" applyFont="1" applyFill="1" applyBorder="1" applyProtection="1">
      <protection hidden="1"/>
    </xf>
    <xf numFmtId="0" fontId="4" fillId="3" borderId="25" xfId="0" applyFont="1" applyFill="1" applyBorder="1" applyProtection="1">
      <protection hidden="1"/>
    </xf>
    <xf numFmtId="0" fontId="4" fillId="3" borderId="26" xfId="0" applyFont="1" applyFill="1" applyBorder="1" applyProtection="1">
      <protection hidden="1"/>
    </xf>
    <xf numFmtId="0" fontId="4" fillId="3" borderId="27" xfId="0" applyFont="1" applyFill="1" applyBorder="1" applyProtection="1">
      <protection hidden="1"/>
    </xf>
    <xf numFmtId="0" fontId="4" fillId="3" borderId="28" xfId="0" applyFont="1" applyFill="1" applyBorder="1" applyProtection="1">
      <protection hidden="1"/>
    </xf>
    <xf numFmtId="0" fontId="4" fillId="10" borderId="1" xfId="0" applyFont="1" applyFill="1" applyBorder="1" applyProtection="1">
      <protection hidden="1"/>
    </xf>
    <xf numFmtId="0" fontId="4" fillId="10" borderId="31" xfId="0" applyFont="1" applyFill="1" applyBorder="1" applyProtection="1">
      <protection hidden="1"/>
    </xf>
    <xf numFmtId="0" fontId="0" fillId="10" borderId="0" xfId="0" applyFill="1" applyProtection="1">
      <protection hidden="1"/>
    </xf>
    <xf numFmtId="0" fontId="0" fillId="13" borderId="4" xfId="0" applyFill="1" applyBorder="1"/>
    <xf numFmtId="0" fontId="10" fillId="10" borderId="8" xfId="0" applyFont="1" applyFill="1" applyBorder="1"/>
    <xf numFmtId="17" fontId="10" fillId="15" borderId="5" xfId="0" applyNumberFormat="1" applyFont="1" applyFill="1" applyBorder="1"/>
    <xf numFmtId="0" fontId="10" fillId="15" borderId="7" xfId="0" applyFont="1" applyFill="1" applyBorder="1"/>
    <xf numFmtId="17" fontId="10" fillId="16" borderId="17" xfId="0" applyNumberFormat="1" applyFont="1" applyFill="1" applyBorder="1"/>
    <xf numFmtId="0" fontId="10" fillId="16" borderId="19" xfId="0" applyFont="1" applyFill="1" applyBorder="1"/>
    <xf numFmtId="17" fontId="10" fillId="17" borderId="5" xfId="0" applyNumberFormat="1" applyFont="1" applyFill="1" applyBorder="1"/>
    <xf numFmtId="0" fontId="10" fillId="17" borderId="7" xfId="0" applyFont="1" applyFill="1" applyBorder="1"/>
    <xf numFmtId="0" fontId="4" fillId="7" borderId="0" xfId="0" applyFont="1" applyFill="1" applyProtection="1">
      <protection hidden="1"/>
    </xf>
    <xf numFmtId="0" fontId="4" fillId="12" borderId="0" xfId="0" applyFont="1" applyFill="1" applyProtection="1">
      <protection hidden="1"/>
    </xf>
    <xf numFmtId="0" fontId="0" fillId="0" borderId="0" xfId="0" applyProtection="1">
      <protection hidden="1"/>
    </xf>
    <xf numFmtId="0" fontId="5" fillId="7" borderId="0" xfId="0" applyFont="1" applyFill="1" applyProtection="1">
      <protection hidden="1"/>
    </xf>
    <xf numFmtId="0" fontId="6" fillId="10" borderId="8" xfId="0" applyFont="1" applyFill="1" applyBorder="1" applyProtection="1">
      <protection hidden="1"/>
    </xf>
    <xf numFmtId="0" fontId="4" fillId="10" borderId="9" xfId="0" applyFont="1" applyFill="1" applyBorder="1" applyProtection="1">
      <protection hidden="1"/>
    </xf>
    <xf numFmtId="0" fontId="4" fillId="10" borderId="10" xfId="0" applyFont="1" applyFill="1" applyBorder="1" applyProtection="1">
      <protection hidden="1"/>
    </xf>
    <xf numFmtId="0" fontId="4" fillId="10" borderId="5" xfId="0" applyFont="1" applyFill="1" applyBorder="1" applyProtection="1">
      <protection hidden="1"/>
    </xf>
    <xf numFmtId="0" fontId="4" fillId="0" borderId="0" xfId="0" applyFont="1" applyBorder="1" applyProtection="1">
      <protection hidden="1"/>
    </xf>
    <xf numFmtId="0" fontId="4" fillId="10" borderId="7" xfId="0" applyFont="1" applyFill="1" applyBorder="1" applyProtection="1">
      <protection hidden="1"/>
    </xf>
    <xf numFmtId="0" fontId="0" fillId="2" borderId="0" xfId="0" applyFill="1" applyProtection="1">
      <protection hidden="1"/>
    </xf>
    <xf numFmtId="0" fontId="4" fillId="0" borderId="1" xfId="0" applyFont="1" applyFill="1" applyBorder="1" applyProtection="1">
      <protection hidden="1"/>
    </xf>
    <xf numFmtId="0" fontId="4" fillId="0" borderId="12" xfId="0" applyFont="1" applyFill="1" applyBorder="1" applyProtection="1">
      <protection hidden="1"/>
    </xf>
    <xf numFmtId="0" fontId="0" fillId="12" borderId="0" xfId="0" applyFill="1" applyProtection="1">
      <protection hidden="1"/>
    </xf>
    <xf numFmtId="3" fontId="5" fillId="11" borderId="0" xfId="0" applyNumberFormat="1" applyFont="1" applyFill="1" applyBorder="1" applyProtection="1">
      <protection locked="0"/>
    </xf>
    <xf numFmtId="0" fontId="4" fillId="15" borderId="0" xfId="0" applyFont="1" applyFill="1" applyProtection="1">
      <protection hidden="1"/>
    </xf>
    <xf numFmtId="0" fontId="0" fillId="15" borderId="0" xfId="0" applyFill="1" applyProtection="1">
      <protection hidden="1"/>
    </xf>
    <xf numFmtId="0" fontId="5" fillId="15" borderId="0" xfId="0" applyFont="1" applyFill="1" applyProtection="1">
      <protection hidden="1"/>
    </xf>
    <xf numFmtId="0" fontId="4" fillId="15" borderId="11" xfId="0" applyFont="1" applyFill="1" applyBorder="1" applyProtection="1">
      <protection hidden="1"/>
    </xf>
    <xf numFmtId="0" fontId="4" fillId="15" borderId="0" xfId="0" applyFont="1" applyFill="1" applyBorder="1" applyProtection="1">
      <protection hidden="1"/>
    </xf>
    <xf numFmtId="0" fontId="0" fillId="14" borderId="0" xfId="0" applyFill="1" applyProtection="1">
      <protection hidden="1"/>
    </xf>
    <xf numFmtId="0" fontId="4" fillId="17" borderId="0" xfId="0" applyFont="1" applyFill="1" applyProtection="1">
      <protection hidden="1"/>
    </xf>
    <xf numFmtId="0" fontId="0" fillId="17" borderId="0" xfId="0" applyFill="1" applyProtection="1">
      <protection hidden="1"/>
    </xf>
    <xf numFmtId="0" fontId="5" fillId="17" borderId="0" xfId="0" applyFont="1" applyFill="1" applyProtection="1">
      <protection hidden="1"/>
    </xf>
    <xf numFmtId="0" fontId="4" fillId="17" borderId="11" xfId="0" applyFont="1" applyFill="1" applyBorder="1" applyProtection="1">
      <protection hidden="1"/>
    </xf>
    <xf numFmtId="0" fontId="4" fillId="17" borderId="0" xfId="0" applyFont="1" applyFill="1" applyBorder="1" applyProtection="1">
      <protection hidden="1"/>
    </xf>
    <xf numFmtId="0" fontId="4" fillId="18" borderId="0" xfId="0" applyFont="1" applyFill="1" applyProtection="1">
      <protection hidden="1"/>
    </xf>
    <xf numFmtId="0" fontId="0" fillId="18" borderId="0" xfId="0" applyFill="1" applyProtection="1">
      <protection hidden="1"/>
    </xf>
    <xf numFmtId="0" fontId="5" fillId="18" borderId="0" xfId="0" applyFont="1" applyFill="1" applyProtection="1">
      <protection hidden="1"/>
    </xf>
    <xf numFmtId="0" fontId="4" fillId="18" borderId="11" xfId="0" applyFont="1" applyFill="1" applyBorder="1" applyProtection="1">
      <protection hidden="1"/>
    </xf>
    <xf numFmtId="0" fontId="4" fillId="18" borderId="0" xfId="0" applyFont="1" applyFill="1" applyBorder="1" applyProtection="1">
      <protection hidden="1"/>
    </xf>
    <xf numFmtId="17" fontId="10" fillId="18" borderId="5" xfId="0" applyNumberFormat="1" applyFont="1" applyFill="1" applyBorder="1"/>
    <xf numFmtId="0" fontId="10" fillId="18" borderId="7" xfId="0" applyFont="1" applyFill="1" applyBorder="1"/>
    <xf numFmtId="14" fontId="0" fillId="19" borderId="4" xfId="0" applyNumberFormat="1" applyFill="1" applyBorder="1"/>
    <xf numFmtId="0" fontId="4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5" fillId="20" borderId="0" xfId="0" applyFont="1" applyFill="1" applyProtection="1">
      <protection hidden="1"/>
    </xf>
    <xf numFmtId="0" fontId="4" fillId="20" borderId="11" xfId="0" applyFont="1" applyFill="1" applyBorder="1" applyProtection="1">
      <protection hidden="1"/>
    </xf>
    <xf numFmtId="0" fontId="4" fillId="20" borderId="0" xfId="0" applyFont="1" applyFill="1" applyBorder="1" applyProtection="1">
      <protection hidden="1"/>
    </xf>
    <xf numFmtId="0" fontId="6" fillId="3" borderId="36" xfId="0" applyFont="1" applyFill="1" applyBorder="1" applyAlignment="1" applyProtection="1">
      <alignment wrapText="1"/>
      <protection hidden="1"/>
    </xf>
    <xf numFmtId="0" fontId="6" fillId="3" borderId="4" xfId="0" applyFont="1" applyFill="1" applyBorder="1" applyAlignment="1" applyProtection="1">
      <alignment wrapText="1"/>
      <protection hidden="1"/>
    </xf>
    <xf numFmtId="0" fontId="5" fillId="3" borderId="4" xfId="0" applyFont="1" applyFill="1" applyBorder="1" applyAlignment="1" applyProtection="1">
      <alignment wrapText="1"/>
      <protection hidden="1"/>
    </xf>
    <xf numFmtId="0" fontId="4" fillId="3" borderId="4" xfId="0" applyFont="1" applyFill="1" applyBorder="1" applyAlignment="1" applyProtection="1">
      <alignment horizontal="center" wrapText="1"/>
      <protection hidden="1"/>
    </xf>
    <xf numFmtId="0" fontId="5" fillId="3" borderId="4" xfId="0" applyFont="1" applyFill="1" applyBorder="1" applyAlignment="1" applyProtection="1">
      <alignment horizontal="center" wrapText="1"/>
      <protection hidden="1"/>
    </xf>
    <xf numFmtId="0" fontId="4" fillId="3" borderId="37" xfId="0" applyFont="1" applyFill="1" applyBorder="1" applyAlignment="1" applyProtection="1">
      <alignment horizontal="center" wrapText="1"/>
      <protection hidden="1"/>
    </xf>
    <xf numFmtId="0" fontId="4" fillId="3" borderId="38" xfId="0" applyFont="1" applyFill="1" applyBorder="1" applyAlignment="1" applyProtection="1">
      <alignment horizontal="center" wrapText="1"/>
      <protection hidden="1"/>
    </xf>
    <xf numFmtId="0" fontId="5" fillId="0" borderId="34" xfId="0" applyFont="1" applyFill="1" applyBorder="1" applyAlignment="1" applyProtection="1">
      <alignment horizontal="left" vertical="center"/>
      <protection hidden="1"/>
    </xf>
    <xf numFmtId="0" fontId="5" fillId="0" borderId="17" xfId="0" applyFont="1" applyFill="1" applyBorder="1" applyAlignment="1" applyProtection="1">
      <alignment horizontal="left" vertical="center"/>
      <protection hidden="1"/>
    </xf>
    <xf numFmtId="4" fontId="4" fillId="0" borderId="1" xfId="0" applyNumberFormat="1" applyFont="1" applyFill="1" applyBorder="1" applyProtection="1">
      <protection hidden="1"/>
    </xf>
    <xf numFmtId="4" fontId="7" fillId="0" borderId="1" xfId="0" applyNumberFormat="1" applyFont="1" applyFill="1" applyBorder="1" applyProtection="1">
      <protection hidden="1"/>
    </xf>
    <xf numFmtId="4" fontId="4" fillId="0" borderId="6" xfId="0" applyNumberFormat="1" applyFont="1" applyFill="1" applyBorder="1" applyProtection="1">
      <protection hidden="1"/>
    </xf>
    <xf numFmtId="3" fontId="5" fillId="0" borderId="1" xfId="0" applyNumberFormat="1" applyFont="1" applyFill="1" applyBorder="1" applyProtection="1">
      <protection hidden="1"/>
    </xf>
    <xf numFmtId="3" fontId="5" fillId="0" borderId="1" xfId="0" applyNumberFormat="1" applyFont="1" applyFill="1" applyBorder="1" applyAlignment="1" applyProtection="1">
      <alignment horizontal="right" wrapText="1"/>
      <protection hidden="1"/>
    </xf>
    <xf numFmtId="0" fontId="4" fillId="0" borderId="2" xfId="0" applyFont="1" applyFill="1" applyBorder="1" applyAlignment="1" applyProtection="1">
      <alignment horizontal="center"/>
      <protection hidden="1"/>
    </xf>
    <xf numFmtId="0" fontId="4" fillId="0" borderId="7" xfId="0" applyFont="1" applyFill="1" applyBorder="1" applyAlignment="1" applyProtection="1">
      <alignment horizontal="center"/>
      <protection hidden="1"/>
    </xf>
    <xf numFmtId="4" fontId="4" fillId="0" borderId="21" xfId="0" applyNumberFormat="1" applyFont="1" applyFill="1" applyBorder="1" applyProtection="1">
      <protection hidden="1"/>
    </xf>
    <xf numFmtId="4" fontId="7" fillId="0" borderId="0" xfId="0" applyNumberFormat="1" applyFont="1" applyFill="1" applyBorder="1" applyProtection="1">
      <protection hidden="1"/>
    </xf>
    <xf numFmtId="4" fontId="7" fillId="0" borderId="21" xfId="0" applyNumberFormat="1" applyFont="1" applyFill="1" applyBorder="1" applyProtection="1">
      <protection hidden="1"/>
    </xf>
    <xf numFmtId="4" fontId="4" fillId="0" borderId="2" xfId="0" applyNumberFormat="1" applyFont="1" applyFill="1" applyBorder="1" applyProtection="1">
      <protection hidden="1"/>
    </xf>
    <xf numFmtId="0" fontId="4" fillId="0" borderId="6" xfId="0" applyFont="1" applyFill="1" applyBorder="1" applyProtection="1">
      <protection hidden="1"/>
    </xf>
    <xf numFmtId="0" fontId="4" fillId="0" borderId="21" xfId="0" applyFont="1" applyFill="1" applyBorder="1" applyProtection="1">
      <protection hidden="1"/>
    </xf>
    <xf numFmtId="0" fontId="4" fillId="0" borderId="0" xfId="0" applyFont="1" applyFill="1" applyBorder="1" applyProtection="1">
      <protection hidden="1"/>
    </xf>
    <xf numFmtId="3" fontId="5" fillId="0" borderId="0" xfId="0" applyNumberFormat="1" applyFont="1" applyFill="1" applyBorder="1" applyProtection="1">
      <protection hidden="1"/>
    </xf>
    <xf numFmtId="0" fontId="4" fillId="0" borderId="1" xfId="0" applyFont="1" applyFill="1" applyBorder="1" applyAlignment="1" applyProtection="1">
      <alignment horizontal="center"/>
      <protection hidden="1"/>
    </xf>
    <xf numFmtId="4" fontId="4" fillId="0" borderId="20" xfId="0" applyNumberFormat="1" applyFont="1" applyFill="1" applyBorder="1" applyProtection="1">
      <protection hidden="1"/>
    </xf>
    <xf numFmtId="4" fontId="7" fillId="0" borderId="20" xfId="0" applyNumberFormat="1" applyFont="1" applyFill="1" applyBorder="1" applyProtection="1">
      <protection hidden="1"/>
    </xf>
    <xf numFmtId="4" fontId="4" fillId="0" borderId="0" xfId="0" applyNumberFormat="1" applyFont="1" applyFill="1" applyBorder="1" applyProtection="1">
      <protection hidden="1"/>
    </xf>
    <xf numFmtId="4" fontId="4" fillId="0" borderId="22" xfId="0" applyNumberFormat="1" applyFont="1" applyFill="1" applyBorder="1" applyProtection="1">
      <protection hidden="1"/>
    </xf>
    <xf numFmtId="3" fontId="5" fillId="0" borderId="21" xfId="0" applyNumberFormat="1" applyFont="1" applyFill="1" applyBorder="1" applyProtection="1">
      <protection hidden="1"/>
    </xf>
    <xf numFmtId="0" fontId="4" fillId="0" borderId="20" xfId="0" applyFont="1" applyFill="1" applyBorder="1" applyProtection="1">
      <protection hidden="1"/>
    </xf>
    <xf numFmtId="3" fontId="5" fillId="0" borderId="20" xfId="0" applyNumberFormat="1" applyFont="1" applyFill="1" applyBorder="1" applyProtection="1">
      <protection hidden="1"/>
    </xf>
    <xf numFmtId="0" fontId="4" fillId="0" borderId="21" xfId="0" applyFont="1" applyFill="1" applyBorder="1" applyAlignment="1" applyProtection="1">
      <alignment horizontal="center"/>
      <protection hidden="1"/>
    </xf>
    <xf numFmtId="0" fontId="4" fillId="0" borderId="23" xfId="0" applyFont="1" applyFill="1" applyBorder="1" applyAlignment="1" applyProtection="1">
      <alignment horizontal="center"/>
      <protection hidden="1"/>
    </xf>
    <xf numFmtId="0" fontId="4" fillId="0" borderId="24" xfId="0" applyFont="1" applyFill="1" applyBorder="1" applyAlignment="1" applyProtection="1">
      <alignment horizontal="center"/>
      <protection hidden="1"/>
    </xf>
    <xf numFmtId="4" fontId="7" fillId="0" borderId="22" xfId="0" applyNumberFormat="1" applyFont="1" applyFill="1" applyBorder="1" applyProtection="1">
      <protection hidden="1"/>
    </xf>
    <xf numFmtId="3" fontId="5" fillId="0" borderId="6" xfId="0" applyNumberFormat="1" applyFont="1" applyFill="1" applyBorder="1" applyProtection="1">
      <protection hidden="1"/>
    </xf>
    <xf numFmtId="4" fontId="4" fillId="0" borderId="12" xfId="0" applyNumberFormat="1" applyFont="1" applyFill="1" applyBorder="1" applyProtection="1">
      <protection hidden="1"/>
    </xf>
    <xf numFmtId="4" fontId="7" fillId="0" borderId="12" xfId="0" applyNumberFormat="1" applyFont="1" applyFill="1" applyBorder="1" applyProtection="1">
      <protection hidden="1"/>
    </xf>
    <xf numFmtId="4" fontId="4" fillId="0" borderId="16" xfId="0" applyNumberFormat="1" applyFont="1" applyFill="1" applyBorder="1" applyProtection="1">
      <protection hidden="1"/>
    </xf>
    <xf numFmtId="3" fontId="5" fillId="0" borderId="12" xfId="0" applyNumberFormat="1" applyFont="1" applyFill="1" applyBorder="1" applyProtection="1">
      <protection hidden="1"/>
    </xf>
    <xf numFmtId="0" fontId="4" fillId="0" borderId="16" xfId="0" applyFont="1" applyFill="1" applyBorder="1" applyProtection="1">
      <protection hidden="1"/>
    </xf>
    <xf numFmtId="3" fontId="5" fillId="0" borderId="15" xfId="0" applyNumberFormat="1" applyFont="1" applyFill="1" applyBorder="1" applyProtection="1">
      <protection hidden="1"/>
    </xf>
    <xf numFmtId="0" fontId="4" fillId="0" borderId="12" xfId="0" applyFont="1" applyFill="1" applyBorder="1" applyAlignment="1" applyProtection="1">
      <alignment horizontal="center"/>
      <protection hidden="1"/>
    </xf>
    <xf numFmtId="0" fontId="4" fillId="0" borderId="14" xfId="0" applyFont="1" applyFill="1" applyBorder="1" applyAlignment="1" applyProtection="1">
      <alignment horizontal="center"/>
      <protection hidden="1"/>
    </xf>
    <xf numFmtId="0" fontId="4" fillId="0" borderId="15" xfId="0" applyFont="1" applyFill="1" applyBorder="1" applyProtection="1">
      <protection hidden="1"/>
    </xf>
    <xf numFmtId="4" fontId="4" fillId="0" borderId="15" xfId="0" applyNumberFormat="1" applyFont="1" applyFill="1" applyBorder="1" applyProtection="1">
      <protection hidden="1"/>
    </xf>
    <xf numFmtId="4" fontId="7" fillId="0" borderId="15" xfId="0" applyNumberFormat="1" applyFont="1" applyFill="1" applyBorder="1" applyProtection="1">
      <protection hidden="1"/>
    </xf>
    <xf numFmtId="3" fontId="5" fillId="0" borderId="2" xfId="0" applyNumberFormat="1" applyFont="1" applyFill="1" applyBorder="1" applyProtection="1">
      <protection hidden="1"/>
    </xf>
    <xf numFmtId="4" fontId="4" fillId="0" borderId="13" xfId="0" applyNumberFormat="1" applyFont="1" applyFill="1" applyBorder="1" applyProtection="1">
      <protection hidden="1"/>
    </xf>
    <xf numFmtId="4" fontId="7" fillId="0" borderId="6" xfId="0" applyNumberFormat="1" applyFont="1" applyFill="1" applyBorder="1" applyProtection="1">
      <protection hidden="1"/>
    </xf>
    <xf numFmtId="0" fontId="4" fillId="0" borderId="6" xfId="0" applyFont="1" applyFill="1" applyBorder="1" applyAlignment="1" applyProtection="1">
      <alignment horizontal="center"/>
      <protection hidden="1"/>
    </xf>
    <xf numFmtId="3" fontId="5" fillId="0" borderId="16" xfId="0" applyNumberFormat="1" applyFont="1" applyFill="1" applyBorder="1" applyProtection="1">
      <protection hidden="1"/>
    </xf>
    <xf numFmtId="0" fontId="4" fillId="0" borderId="32" xfId="0" applyFont="1" applyFill="1" applyBorder="1" applyAlignment="1" applyProtection="1">
      <alignment horizontal="center"/>
      <protection hidden="1"/>
    </xf>
    <xf numFmtId="0" fontId="4" fillId="0" borderId="18" xfId="0" applyFont="1" applyFill="1" applyBorder="1" applyProtection="1">
      <protection hidden="1"/>
    </xf>
    <xf numFmtId="4" fontId="4" fillId="0" borderId="18" xfId="0" applyNumberFormat="1" applyFont="1" applyFill="1" applyBorder="1" applyProtection="1">
      <protection hidden="1"/>
    </xf>
    <xf numFmtId="4" fontId="7" fillId="0" borderId="18" xfId="0" applyNumberFormat="1" applyFont="1" applyFill="1" applyBorder="1" applyProtection="1">
      <protection hidden="1"/>
    </xf>
    <xf numFmtId="4" fontId="4" fillId="0" borderId="11" xfId="0" applyNumberFormat="1" applyFont="1" applyFill="1" applyBorder="1" applyProtection="1">
      <protection hidden="1"/>
    </xf>
    <xf numFmtId="4" fontId="7" fillId="0" borderId="11" xfId="0" applyNumberFormat="1" applyFont="1" applyFill="1" applyBorder="1" applyProtection="1">
      <protection hidden="1"/>
    </xf>
    <xf numFmtId="3" fontId="5" fillId="0" borderId="18" xfId="0" applyNumberFormat="1" applyFont="1" applyFill="1" applyBorder="1" applyProtection="1">
      <protection hidden="1"/>
    </xf>
    <xf numFmtId="0" fontId="4" fillId="0" borderId="11" xfId="0" applyFont="1" applyFill="1" applyBorder="1" applyProtection="1">
      <protection hidden="1"/>
    </xf>
    <xf numFmtId="3" fontId="5" fillId="0" borderId="11" xfId="0" applyNumberFormat="1" applyFont="1" applyFill="1" applyBorder="1" applyProtection="1">
      <protection hidden="1"/>
    </xf>
    <xf numFmtId="0" fontId="4" fillId="0" borderId="18" xfId="0" applyFont="1" applyFill="1" applyBorder="1" applyAlignment="1" applyProtection="1">
      <alignment horizontal="center"/>
      <protection hidden="1"/>
    </xf>
    <xf numFmtId="0" fontId="4" fillId="0" borderId="19" xfId="0" applyFont="1" applyFill="1" applyBorder="1" applyAlignment="1" applyProtection="1">
      <alignment horizontal="center"/>
      <protection hidden="1"/>
    </xf>
    <xf numFmtId="17" fontId="10" fillId="20" borderId="5" xfId="0" applyNumberFormat="1" applyFont="1" applyFill="1" applyBorder="1"/>
    <xf numFmtId="0" fontId="10" fillId="20" borderId="7" xfId="0" applyFont="1" applyFill="1" applyBorder="1"/>
    <xf numFmtId="0" fontId="2" fillId="0" borderId="4" xfId="0" applyFont="1" applyFill="1" applyBorder="1"/>
    <xf numFmtId="0" fontId="13" fillId="0" borderId="4" xfId="1" applyFill="1" applyBorder="1" applyAlignment="1">
      <alignment horizontal="left"/>
    </xf>
    <xf numFmtId="3" fontId="5" fillId="21" borderId="6" xfId="0" applyNumberFormat="1" applyFont="1" applyFill="1" applyBorder="1" applyProtection="1">
      <protection hidden="1"/>
    </xf>
    <xf numFmtId="3" fontId="5" fillId="21" borderId="1" xfId="0" applyNumberFormat="1" applyFont="1" applyFill="1" applyBorder="1" applyProtection="1">
      <protection hidden="1"/>
    </xf>
    <xf numFmtId="3" fontId="5" fillId="21" borderId="15" xfId="0" applyNumberFormat="1" applyFont="1" applyFill="1" applyBorder="1" applyProtection="1">
      <protection hidden="1"/>
    </xf>
    <xf numFmtId="3" fontId="5" fillId="21" borderId="12" xfId="0" applyNumberFormat="1" applyFont="1" applyFill="1" applyBorder="1" applyProtection="1">
      <protection hidden="1"/>
    </xf>
    <xf numFmtId="2" fontId="0" fillId="0" borderId="4" xfId="0" applyNumberFormat="1" applyFill="1" applyBorder="1"/>
    <xf numFmtId="0" fontId="4" fillId="22" borderId="0" xfId="0" applyFont="1" applyFill="1" applyProtection="1">
      <protection hidden="1"/>
    </xf>
    <xf numFmtId="0" fontId="0" fillId="22" borderId="0" xfId="0" applyFill="1" applyProtection="1">
      <protection hidden="1"/>
    </xf>
    <xf numFmtId="0" fontId="5" fillId="22" borderId="0" xfId="0" applyFont="1" applyFill="1" applyProtection="1">
      <protection hidden="1"/>
    </xf>
    <xf numFmtId="0" fontId="4" fillId="22" borderId="11" xfId="0" applyFont="1" applyFill="1" applyBorder="1" applyProtection="1">
      <protection hidden="1"/>
    </xf>
    <xf numFmtId="0" fontId="10" fillId="22" borderId="5" xfId="0" applyFont="1" applyFill="1" applyBorder="1"/>
    <xf numFmtId="0" fontId="10" fillId="22" borderId="7" xfId="0" applyFont="1" applyFill="1" applyBorder="1"/>
    <xf numFmtId="0" fontId="4" fillId="23" borderId="0" xfId="0" applyFont="1" applyFill="1" applyProtection="1">
      <protection hidden="1"/>
    </xf>
    <xf numFmtId="0" fontId="5" fillId="23" borderId="0" xfId="0" applyFont="1" applyFill="1" applyProtection="1">
      <protection hidden="1"/>
    </xf>
    <xf numFmtId="0" fontId="4" fillId="23" borderId="11" xfId="0" applyFont="1" applyFill="1" applyBorder="1" applyProtection="1">
      <protection hidden="1"/>
    </xf>
    <xf numFmtId="0" fontId="1" fillId="3" borderId="42" xfId="0" applyFont="1" applyFill="1" applyBorder="1"/>
    <xf numFmtId="0" fontId="10" fillId="23" borderId="5" xfId="0" applyFont="1" applyFill="1" applyBorder="1"/>
    <xf numFmtId="0" fontId="10" fillId="23" borderId="7" xfId="0" applyFont="1" applyFill="1" applyBorder="1"/>
    <xf numFmtId="0" fontId="16" fillId="0" borderId="4" xfId="0" applyFont="1" applyBorder="1"/>
    <xf numFmtId="0" fontId="16" fillId="0" borderId="4" xfId="0" applyFont="1" applyBorder="1" applyAlignment="1">
      <alignment horizontal="left"/>
    </xf>
    <xf numFmtId="14" fontId="16" fillId="0" borderId="4" xfId="0" applyNumberFormat="1" applyFont="1" applyBorder="1"/>
    <xf numFmtId="0" fontId="16" fillId="0" borderId="4" xfId="0" applyFont="1" applyBorder="1" applyAlignment="1">
      <alignment horizontal="right"/>
    </xf>
    <xf numFmtId="0" fontId="16" fillId="0" borderId="4" xfId="0" applyFont="1" applyBorder="1" applyAlignment="1">
      <alignment horizontal="center"/>
    </xf>
    <xf numFmtId="0" fontId="16" fillId="24" borderId="4" xfId="0" applyFont="1" applyFill="1" applyBorder="1" applyAlignment="1">
      <alignment horizontal="center"/>
    </xf>
    <xf numFmtId="0" fontId="16" fillId="0" borderId="0" xfId="0" applyFont="1"/>
    <xf numFmtId="3" fontId="16" fillId="0" borderId="4" xfId="0" applyNumberFormat="1" applyFont="1" applyBorder="1"/>
    <xf numFmtId="2" fontId="16" fillId="0" borderId="4" xfId="0" applyNumberFormat="1" applyFont="1" applyBorder="1"/>
    <xf numFmtId="0" fontId="17" fillId="0" borderId="4" xfId="0" applyFont="1" applyFill="1" applyBorder="1"/>
    <xf numFmtId="0" fontId="17" fillId="0" borderId="4" xfId="0" applyFont="1" applyFill="1" applyBorder="1" applyAlignment="1">
      <alignment horizontal="left"/>
    </xf>
    <xf numFmtId="0" fontId="17" fillId="0" borderId="4" xfId="0" applyFont="1" applyFill="1" applyBorder="1" applyAlignment="1">
      <alignment horizontal="center"/>
    </xf>
    <xf numFmtId="0" fontId="17" fillId="0" borderId="0" xfId="0" applyFont="1" applyFill="1"/>
    <xf numFmtId="0" fontId="13" fillId="0" borderId="4" xfId="1" applyBorder="1" applyAlignment="1">
      <alignment horizontal="left"/>
    </xf>
    <xf numFmtId="0" fontId="16" fillId="0" borderId="4" xfId="0" applyFont="1" applyFill="1" applyBorder="1" applyAlignment="1">
      <alignment horizontal="center"/>
    </xf>
    <xf numFmtId="0" fontId="4" fillId="0" borderId="0" xfId="0" applyFont="1" applyFill="1" applyBorder="1" applyAlignment="1" applyProtection="1">
      <alignment horizontal="center"/>
      <protection hidden="1"/>
    </xf>
    <xf numFmtId="0" fontId="16" fillId="0" borderId="4" xfId="0" applyFont="1" applyFill="1" applyBorder="1"/>
    <xf numFmtId="14" fontId="16" fillId="0" borderId="4" xfId="0" applyNumberFormat="1" applyFont="1" applyFill="1" applyBorder="1"/>
    <xf numFmtId="0" fontId="16" fillId="0" borderId="4" xfId="0" applyFont="1" applyFill="1" applyBorder="1" applyAlignment="1">
      <alignment horizontal="left"/>
    </xf>
    <xf numFmtId="0" fontId="16" fillId="0" borderId="4" xfId="0" applyFont="1" applyFill="1" applyBorder="1" applyAlignment="1">
      <alignment horizontal="right"/>
    </xf>
    <xf numFmtId="3" fontId="16" fillId="0" borderId="4" xfId="0" applyNumberFormat="1" applyFont="1" applyFill="1" applyBorder="1"/>
    <xf numFmtId="0" fontId="4" fillId="0" borderId="11" xfId="0" applyFont="1" applyFill="1" applyBorder="1" applyAlignment="1" applyProtection="1">
      <alignment horizontal="center"/>
      <protection hidden="1"/>
    </xf>
    <xf numFmtId="0" fontId="5" fillId="0" borderId="17" xfId="0" applyFont="1" applyFill="1" applyBorder="1" applyAlignment="1" applyProtection="1">
      <alignment horizontal="center" vertical="center"/>
      <protection hidden="1"/>
    </xf>
    <xf numFmtId="0" fontId="4" fillId="0" borderId="15" xfId="0" applyFont="1" applyFill="1" applyBorder="1" applyAlignment="1" applyProtection="1">
      <alignment horizontal="center"/>
      <protection hidden="1"/>
    </xf>
    <xf numFmtId="0" fontId="4" fillId="0" borderId="20" xfId="0" applyFont="1" applyFill="1" applyBorder="1" applyAlignment="1" applyProtection="1">
      <alignment horizontal="center"/>
      <protection hidden="1"/>
    </xf>
    <xf numFmtId="0" fontId="5" fillId="0" borderId="47" xfId="0" applyFont="1" applyFill="1" applyBorder="1" applyAlignment="1" applyProtection="1">
      <alignment horizontal="center" vertical="center"/>
      <protection hidden="1"/>
    </xf>
    <xf numFmtId="0" fontId="4" fillId="0" borderId="48" xfId="0" applyFont="1" applyFill="1" applyBorder="1" applyProtection="1">
      <protection hidden="1"/>
    </xf>
    <xf numFmtId="4" fontId="4" fillId="0" borderId="48" xfId="0" applyNumberFormat="1" applyFont="1" applyFill="1" applyBorder="1" applyProtection="1">
      <protection hidden="1"/>
    </xf>
    <xf numFmtId="3" fontId="5" fillId="0" borderId="48" xfId="0" applyNumberFormat="1" applyFont="1" applyFill="1" applyBorder="1" applyProtection="1">
      <protection hidden="1"/>
    </xf>
    <xf numFmtId="0" fontId="4" fillId="0" borderId="48" xfId="0" applyFont="1" applyFill="1" applyBorder="1" applyAlignment="1" applyProtection="1">
      <alignment horizontal="center"/>
      <protection hidden="1"/>
    </xf>
    <xf numFmtId="0" fontId="4" fillId="0" borderId="49" xfId="0" applyFont="1" applyFill="1" applyBorder="1" applyAlignment="1" applyProtection="1">
      <alignment horizontal="center"/>
      <protection hidden="1"/>
    </xf>
    <xf numFmtId="2" fontId="2" fillId="3" borderId="0" xfId="0" applyNumberFormat="1" applyFont="1" applyFill="1" applyAlignment="1">
      <alignment horizontal="right" wrapText="1"/>
    </xf>
    <xf numFmtId="2" fontId="2" fillId="25" borderId="0" xfId="0" applyNumberFormat="1" applyFont="1" applyFill="1" applyAlignment="1">
      <alignment horizontal="right" wrapText="1"/>
    </xf>
    <xf numFmtId="3" fontId="16" fillId="0" borderId="0" xfId="0" applyNumberFormat="1" applyFont="1" applyBorder="1"/>
    <xf numFmtId="0" fontId="2" fillId="26" borderId="0" xfId="0" applyFont="1" applyFill="1" applyAlignment="1">
      <alignment horizontal="right" wrapText="1"/>
    </xf>
    <xf numFmtId="0" fontId="2" fillId="26" borderId="2" xfId="0" applyFont="1" applyFill="1" applyBorder="1" applyAlignment="1">
      <alignment horizontal="right" wrapText="1"/>
    </xf>
    <xf numFmtId="0" fontId="2" fillId="27" borderId="0" xfId="0" applyFont="1" applyFill="1" applyAlignment="1">
      <alignment horizontal="center" wrapText="1"/>
    </xf>
    <xf numFmtId="0" fontId="2" fillId="9" borderId="0" xfId="0" applyFont="1" applyFill="1" applyAlignment="1">
      <alignment horizontal="center" wrapText="1"/>
    </xf>
    <xf numFmtId="0" fontId="2" fillId="5" borderId="2" xfId="0" applyFont="1" applyFill="1" applyBorder="1" applyAlignment="1">
      <alignment horizontal="center" wrapText="1"/>
    </xf>
    <xf numFmtId="0" fontId="19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2" fillId="2" borderId="0" xfId="0" applyFont="1" applyFill="1" applyBorder="1" applyAlignment="1">
      <alignment horizontal="left" wrapText="1"/>
    </xf>
    <xf numFmtId="9" fontId="4" fillId="23" borderId="0" xfId="2" applyFont="1" applyFill="1" applyProtection="1">
      <protection hidden="1"/>
    </xf>
    <xf numFmtId="9" fontId="4" fillId="10" borderId="9" xfId="2" applyFont="1" applyFill="1" applyBorder="1" applyProtection="1">
      <protection hidden="1"/>
    </xf>
    <xf numFmtId="9" fontId="4" fillId="0" borderId="0" xfId="2" applyFont="1" applyBorder="1" applyProtection="1">
      <protection hidden="1"/>
    </xf>
    <xf numFmtId="9" fontId="4" fillId="10" borderId="0" xfId="2" applyFont="1" applyFill="1" applyBorder="1" applyProtection="1">
      <protection hidden="1"/>
    </xf>
    <xf numFmtId="4" fontId="4" fillId="21" borderId="0" xfId="0" applyNumberFormat="1" applyFont="1" applyFill="1" applyBorder="1" applyProtection="1">
      <protection hidden="1"/>
    </xf>
    <xf numFmtId="0" fontId="5" fillId="10" borderId="9" xfId="0" applyFont="1" applyFill="1" applyBorder="1" applyProtection="1">
      <protection hidden="1"/>
    </xf>
    <xf numFmtId="0" fontId="5" fillId="10" borderId="0" xfId="0" applyFont="1" applyFill="1" applyBorder="1" applyProtection="1">
      <protection hidden="1"/>
    </xf>
    <xf numFmtId="3" fontId="4" fillId="0" borderId="0" xfId="0" applyNumberFormat="1" applyFont="1" applyFill="1" applyBorder="1" applyProtection="1">
      <protection hidden="1"/>
    </xf>
    <xf numFmtId="3" fontId="4" fillId="0" borderId="15" xfId="0" applyNumberFormat="1" applyFont="1" applyFill="1" applyBorder="1" applyProtection="1">
      <protection hidden="1"/>
    </xf>
    <xf numFmtId="3" fontId="4" fillId="0" borderId="11" xfId="0" applyNumberFormat="1" applyFont="1" applyFill="1" applyBorder="1" applyProtection="1">
      <protection hidden="1"/>
    </xf>
    <xf numFmtId="0" fontId="11" fillId="23" borderId="0" xfId="0" applyFont="1" applyFill="1" applyProtection="1">
      <protection hidden="1"/>
    </xf>
    <xf numFmtId="9" fontId="11" fillId="23" borderId="0" xfId="2" applyFont="1" applyFill="1" applyProtection="1">
      <protection hidden="1"/>
    </xf>
    <xf numFmtId="0" fontId="12" fillId="23" borderId="0" xfId="0" applyFont="1" applyFill="1" applyProtection="1">
      <protection hidden="1"/>
    </xf>
    <xf numFmtId="3" fontId="4" fillId="21" borderId="0" xfId="0" applyNumberFormat="1" applyFont="1" applyFill="1" applyProtection="1">
      <protection hidden="1"/>
    </xf>
    <xf numFmtId="3" fontId="5" fillId="0" borderId="1" xfId="0" applyNumberFormat="1" applyFont="1" applyBorder="1" applyProtection="1">
      <protection hidden="1"/>
    </xf>
    <xf numFmtId="9" fontId="4" fillId="22" borderId="0" xfId="2" applyFont="1" applyFill="1" applyProtection="1">
      <protection hidden="1"/>
    </xf>
    <xf numFmtId="9" fontId="0" fillId="22" borderId="0" xfId="2" applyFont="1" applyFill="1" applyProtection="1">
      <protection hidden="1"/>
    </xf>
    <xf numFmtId="4" fontId="4" fillId="0" borderId="51" xfId="0" applyNumberFormat="1" applyFont="1" applyFill="1" applyBorder="1" applyProtection="1">
      <protection hidden="1"/>
    </xf>
    <xf numFmtId="3" fontId="4" fillId="0" borderId="1" xfId="0" applyNumberFormat="1" applyFont="1" applyFill="1" applyBorder="1" applyProtection="1">
      <protection hidden="1"/>
    </xf>
    <xf numFmtId="3" fontId="4" fillId="0" borderId="12" xfId="0" applyNumberFormat="1" applyFont="1" applyFill="1" applyBorder="1" applyProtection="1">
      <protection hidden="1"/>
    </xf>
    <xf numFmtId="3" fontId="4" fillId="0" borderId="18" xfId="0" applyNumberFormat="1" applyFont="1" applyFill="1" applyBorder="1" applyProtection="1">
      <protection hidden="1"/>
    </xf>
    <xf numFmtId="4" fontId="4" fillId="21" borderId="2" xfId="0" applyNumberFormat="1" applyFont="1" applyFill="1" applyBorder="1" applyProtection="1">
      <protection hidden="1"/>
    </xf>
    <xf numFmtId="4" fontId="4" fillId="21" borderId="13" xfId="0" applyNumberFormat="1" applyFont="1" applyFill="1" applyBorder="1" applyProtection="1">
      <protection hidden="1"/>
    </xf>
    <xf numFmtId="4" fontId="4" fillId="21" borderId="51" xfId="0" applyNumberFormat="1" applyFont="1" applyFill="1" applyBorder="1" applyProtection="1">
      <protection hidden="1"/>
    </xf>
    <xf numFmtId="3" fontId="4" fillId="21" borderId="1" xfId="0" applyNumberFormat="1" applyFont="1" applyFill="1" applyBorder="1" applyProtection="1">
      <protection hidden="1"/>
    </xf>
    <xf numFmtId="3" fontId="4" fillId="21" borderId="12" xfId="0" applyNumberFormat="1" applyFont="1" applyFill="1" applyBorder="1" applyProtection="1">
      <protection hidden="1"/>
    </xf>
    <xf numFmtId="3" fontId="4" fillId="21" borderId="2" xfId="0" applyNumberFormat="1" applyFont="1" applyFill="1" applyBorder="1" applyProtection="1">
      <protection hidden="1"/>
    </xf>
    <xf numFmtId="3" fontId="4" fillId="21" borderId="13" xfId="0" applyNumberFormat="1" applyFont="1" applyFill="1" applyBorder="1" applyProtection="1">
      <protection hidden="1"/>
    </xf>
    <xf numFmtId="3" fontId="4" fillId="21" borderId="51" xfId="0" applyNumberFormat="1" applyFont="1" applyFill="1" applyBorder="1" applyProtection="1">
      <protection hidden="1"/>
    </xf>
    <xf numFmtId="3" fontId="4" fillId="0" borderId="13" xfId="0" applyNumberFormat="1" applyFont="1" applyFill="1" applyBorder="1" applyProtection="1">
      <protection hidden="1"/>
    </xf>
    <xf numFmtId="3" fontId="4" fillId="0" borderId="2" xfId="0" applyNumberFormat="1" applyFont="1" applyFill="1" applyBorder="1" applyProtection="1">
      <protection hidden="1"/>
    </xf>
    <xf numFmtId="3" fontId="4" fillId="21" borderId="18" xfId="0" applyNumberFormat="1" applyFont="1" applyFill="1" applyBorder="1" applyProtection="1">
      <protection hidden="1"/>
    </xf>
    <xf numFmtId="0" fontId="11" fillId="0" borderId="0" xfId="0" applyFont="1" applyFill="1" applyProtection="1">
      <protection hidden="1"/>
    </xf>
    <xf numFmtId="0" fontId="6" fillId="3" borderId="52" xfId="0" applyFont="1" applyFill="1" applyBorder="1" applyAlignment="1" applyProtection="1">
      <alignment wrapText="1"/>
      <protection hidden="1"/>
    </xf>
    <xf numFmtId="0" fontId="6" fillId="21" borderId="4" xfId="0" applyFont="1" applyFill="1" applyBorder="1" applyAlignment="1" applyProtection="1">
      <alignment wrapText="1"/>
      <protection hidden="1"/>
    </xf>
    <xf numFmtId="9" fontId="4" fillId="21" borderId="0" xfId="2" applyFont="1" applyFill="1" applyBorder="1" applyProtection="1">
      <protection hidden="1"/>
    </xf>
    <xf numFmtId="9" fontId="4" fillId="21" borderId="15" xfId="2" applyFont="1" applyFill="1" applyBorder="1" applyProtection="1">
      <protection hidden="1"/>
    </xf>
    <xf numFmtId="9" fontId="4" fillId="21" borderId="50" xfId="2" applyFont="1" applyFill="1" applyBorder="1" applyProtection="1">
      <protection hidden="1"/>
    </xf>
    <xf numFmtId="0" fontId="4" fillId="21" borderId="4" xfId="0" applyFont="1" applyFill="1" applyBorder="1" applyAlignment="1" applyProtection="1">
      <alignment wrapText="1"/>
      <protection hidden="1"/>
    </xf>
    <xf numFmtId="3" fontId="4" fillId="21" borderId="0" xfId="0" applyNumberFormat="1" applyFont="1" applyFill="1" applyBorder="1" applyProtection="1">
      <protection hidden="1"/>
    </xf>
    <xf numFmtId="3" fontId="4" fillId="21" borderId="15" xfId="0" applyNumberFormat="1" applyFont="1" applyFill="1" applyBorder="1" applyProtection="1">
      <protection hidden="1"/>
    </xf>
    <xf numFmtId="3" fontId="4" fillId="21" borderId="20" xfId="0" applyNumberFormat="1" applyFont="1" applyFill="1" applyBorder="1" applyProtection="1">
      <protection hidden="1"/>
    </xf>
    <xf numFmtId="3" fontId="4" fillId="21" borderId="48" xfId="0" applyNumberFormat="1" applyFont="1" applyFill="1" applyBorder="1" applyProtection="1">
      <protection hidden="1"/>
    </xf>
    <xf numFmtId="3" fontId="4" fillId="21" borderId="11" xfId="0" applyNumberFormat="1" applyFont="1" applyFill="1" applyBorder="1" applyProtection="1">
      <protection hidden="1"/>
    </xf>
    <xf numFmtId="4" fontId="4" fillId="21" borderId="11" xfId="0" applyNumberFormat="1" applyFont="1" applyFill="1" applyBorder="1" applyProtection="1">
      <protection hidden="1"/>
    </xf>
    <xf numFmtId="4" fontId="4" fillId="21" borderId="15" xfId="0" applyNumberFormat="1" applyFont="1" applyFill="1" applyBorder="1" applyProtection="1">
      <protection hidden="1"/>
    </xf>
    <xf numFmtId="0" fontId="5" fillId="21" borderId="4" xfId="0" applyFont="1" applyFill="1" applyBorder="1" applyAlignment="1" applyProtection="1">
      <alignment wrapText="1"/>
      <protection hidden="1"/>
    </xf>
    <xf numFmtId="0" fontId="5" fillId="21" borderId="4" xfId="0" applyFont="1" applyFill="1" applyBorder="1" applyAlignment="1" applyProtection="1">
      <alignment horizontal="center" wrapText="1"/>
      <protection hidden="1"/>
    </xf>
    <xf numFmtId="3" fontId="5" fillId="0" borderId="12" xfId="0" applyNumberFormat="1" applyFont="1" applyBorder="1" applyProtection="1">
      <protection hidden="1"/>
    </xf>
    <xf numFmtId="3" fontId="4" fillId="21" borderId="50" xfId="0" applyNumberFormat="1" applyFont="1" applyFill="1" applyBorder="1" applyProtection="1">
      <protection hidden="1"/>
    </xf>
    <xf numFmtId="3" fontId="5" fillId="0" borderId="53" xfId="0" applyNumberFormat="1" applyFont="1" applyBorder="1" applyProtection="1">
      <protection hidden="1"/>
    </xf>
    <xf numFmtId="4" fontId="4" fillId="21" borderId="50" xfId="0" applyNumberFormat="1" applyFont="1" applyFill="1" applyBorder="1" applyProtection="1">
      <protection hidden="1"/>
    </xf>
    <xf numFmtId="9" fontId="4" fillId="21" borderId="1" xfId="2" applyFont="1" applyFill="1" applyBorder="1" applyProtection="1">
      <protection hidden="1"/>
    </xf>
    <xf numFmtId="9" fontId="4" fillId="21" borderId="12" xfId="2" applyFont="1" applyFill="1" applyBorder="1" applyProtection="1">
      <protection hidden="1"/>
    </xf>
    <xf numFmtId="9" fontId="4" fillId="21" borderId="6" xfId="2" applyFont="1" applyFill="1" applyBorder="1" applyProtection="1">
      <protection hidden="1"/>
    </xf>
    <xf numFmtId="9" fontId="4" fillId="21" borderId="18" xfId="2" applyFont="1" applyFill="1" applyBorder="1" applyProtection="1">
      <protection hidden="1"/>
    </xf>
    <xf numFmtId="3" fontId="4" fillId="21" borderId="6" xfId="0" applyNumberFormat="1" applyFont="1" applyFill="1" applyBorder="1" applyProtection="1">
      <protection hidden="1"/>
    </xf>
    <xf numFmtId="3" fontId="4" fillId="21" borderId="16" xfId="0" applyNumberFormat="1" applyFont="1" applyFill="1" applyBorder="1" applyProtection="1">
      <protection hidden="1"/>
    </xf>
    <xf numFmtId="0" fontId="6" fillId="3" borderId="54" xfId="0" applyFont="1" applyFill="1" applyBorder="1" applyAlignment="1" applyProtection="1">
      <alignment wrapText="1"/>
      <protection hidden="1"/>
    </xf>
    <xf numFmtId="0" fontId="6" fillId="3" borderId="37" xfId="0" applyFont="1" applyFill="1" applyBorder="1" applyAlignment="1" applyProtection="1">
      <alignment wrapText="1"/>
      <protection hidden="1"/>
    </xf>
    <xf numFmtId="0" fontId="4" fillId="28" borderId="0" xfId="0" applyFont="1" applyFill="1" applyProtection="1">
      <protection hidden="1"/>
    </xf>
    <xf numFmtId="9" fontId="4" fillId="28" borderId="0" xfId="2" applyFont="1" applyFill="1" applyProtection="1">
      <protection hidden="1"/>
    </xf>
    <xf numFmtId="0" fontId="5" fillId="28" borderId="0" xfId="0" applyFont="1" applyFill="1" applyProtection="1">
      <protection hidden="1"/>
    </xf>
    <xf numFmtId="0" fontId="11" fillId="28" borderId="0" xfId="0" applyFont="1" applyFill="1" applyProtection="1">
      <protection hidden="1"/>
    </xf>
    <xf numFmtId="0" fontId="4" fillId="28" borderId="11" xfId="0" applyFont="1" applyFill="1" applyBorder="1" applyProtection="1">
      <protection hidden="1"/>
    </xf>
    <xf numFmtId="9" fontId="11" fillId="28" borderId="0" xfId="2" applyFont="1" applyFill="1" applyProtection="1">
      <protection hidden="1"/>
    </xf>
    <xf numFmtId="0" fontId="12" fillId="28" borderId="0" xfId="0" applyFont="1" applyFill="1" applyProtection="1">
      <protection hidden="1"/>
    </xf>
    <xf numFmtId="0" fontId="10" fillId="28" borderId="5" xfId="0" applyFont="1" applyFill="1" applyBorder="1"/>
    <xf numFmtId="0" fontId="10" fillId="28" borderId="7" xfId="0" applyFont="1" applyFill="1" applyBorder="1"/>
    <xf numFmtId="0" fontId="10" fillId="10" borderId="42" xfId="0" applyFont="1" applyFill="1" applyBorder="1"/>
    <xf numFmtId="0" fontId="10" fillId="10" borderId="43" xfId="0" applyFont="1" applyFill="1" applyBorder="1"/>
    <xf numFmtId="0" fontId="10" fillId="10" borderId="44" xfId="0" applyFont="1" applyFill="1" applyBorder="1"/>
    <xf numFmtId="0" fontId="4" fillId="29" borderId="0" xfId="0" applyFont="1" applyFill="1" applyProtection="1">
      <protection hidden="1"/>
    </xf>
    <xf numFmtId="9" fontId="4" fillId="29" borderId="0" xfId="2" applyFont="1" applyFill="1" applyProtection="1">
      <protection hidden="1"/>
    </xf>
    <xf numFmtId="0" fontId="5" fillId="29" borderId="0" xfId="0" applyFont="1" applyFill="1" applyProtection="1">
      <protection hidden="1"/>
    </xf>
    <xf numFmtId="0" fontId="11" fillId="29" borderId="0" xfId="0" applyFont="1" applyFill="1" applyProtection="1">
      <protection hidden="1"/>
    </xf>
    <xf numFmtId="0" fontId="4" fillId="29" borderId="11" xfId="0" applyFont="1" applyFill="1" applyBorder="1" applyProtection="1">
      <protection hidden="1"/>
    </xf>
    <xf numFmtId="9" fontId="11" fillId="29" borderId="0" xfId="2" applyFont="1" applyFill="1" applyProtection="1">
      <protection hidden="1"/>
    </xf>
    <xf numFmtId="0" fontId="12" fillId="29" borderId="0" xfId="0" applyFont="1" applyFill="1" applyProtection="1">
      <protection hidden="1"/>
    </xf>
    <xf numFmtId="0" fontId="10" fillId="29" borderId="5" xfId="0" applyFont="1" applyFill="1" applyBorder="1"/>
    <xf numFmtId="0" fontId="10" fillId="29" borderId="7" xfId="0" applyFont="1" applyFill="1" applyBorder="1"/>
    <xf numFmtId="0" fontId="5" fillId="0" borderId="46" xfId="0" applyFont="1" applyFill="1" applyBorder="1" applyAlignment="1" applyProtection="1">
      <alignment horizontal="center" vertical="center"/>
      <protection hidden="1"/>
    </xf>
    <xf numFmtId="2" fontId="16" fillId="0" borderId="4" xfId="0" applyNumberFormat="1" applyFont="1" applyFill="1" applyBorder="1"/>
    <xf numFmtId="2" fontId="20" fillId="0" borderId="4" xfId="0" applyNumberFormat="1" applyFont="1" applyFill="1" applyBorder="1"/>
    <xf numFmtId="0" fontId="20" fillId="0" borderId="4" xfId="0" applyFont="1" applyFill="1" applyBorder="1"/>
    <xf numFmtId="0" fontId="20" fillId="0" borderId="4" xfId="0" applyFont="1" applyFill="1" applyBorder="1" applyAlignment="1">
      <alignment horizontal="right"/>
    </xf>
    <xf numFmtId="3" fontId="20" fillId="0" borderId="4" xfId="0" applyNumberFormat="1" applyFont="1" applyFill="1" applyBorder="1"/>
    <xf numFmtId="0" fontId="4" fillId="30" borderId="0" xfId="0" applyFont="1" applyFill="1" applyProtection="1">
      <protection hidden="1"/>
    </xf>
    <xf numFmtId="9" fontId="4" fillId="30" borderId="0" xfId="2" applyFont="1" applyFill="1" applyProtection="1">
      <protection hidden="1"/>
    </xf>
    <xf numFmtId="0" fontId="5" fillId="30" borderId="0" xfId="0" applyFont="1" applyFill="1" applyProtection="1">
      <protection hidden="1"/>
    </xf>
    <xf numFmtId="0" fontId="11" fillId="30" borderId="0" xfId="0" applyFont="1" applyFill="1" applyProtection="1">
      <protection hidden="1"/>
    </xf>
    <xf numFmtId="0" fontId="4" fillId="30" borderId="11" xfId="0" applyFont="1" applyFill="1" applyBorder="1" applyProtection="1">
      <protection hidden="1"/>
    </xf>
    <xf numFmtId="9" fontId="11" fillId="30" borderId="0" xfId="2" applyFont="1" applyFill="1" applyProtection="1">
      <protection hidden="1"/>
    </xf>
    <xf numFmtId="0" fontId="12" fillId="30" borderId="0" xfId="0" applyFont="1" applyFill="1" applyProtection="1">
      <protection hidden="1"/>
    </xf>
    <xf numFmtId="0" fontId="4" fillId="0" borderId="0" xfId="0" applyFont="1" applyFill="1" applyProtection="1">
      <protection hidden="1"/>
    </xf>
    <xf numFmtId="0" fontId="10" fillId="30" borderId="5" xfId="0" applyFont="1" applyFill="1" applyBorder="1"/>
    <xf numFmtId="0" fontId="10" fillId="30" borderId="7" xfId="0" applyFont="1" applyFill="1" applyBorder="1"/>
    <xf numFmtId="14" fontId="21" fillId="0" borderId="4" xfId="0" applyNumberFormat="1" applyFont="1" applyBorder="1"/>
    <xf numFmtId="14" fontId="16" fillId="0" borderId="4" xfId="0" applyNumberFormat="1" applyFont="1" applyBorder="1" applyAlignment="1">
      <alignment horizontal="center"/>
    </xf>
    <xf numFmtId="2" fontId="22" fillId="0" borderId="4" xfId="0" applyNumberFormat="1" applyFont="1" applyBorder="1"/>
    <xf numFmtId="0" fontId="22" fillId="0" borderId="4" xfId="0" applyFont="1" applyBorder="1"/>
    <xf numFmtId="0" fontId="22" fillId="0" borderId="4" xfId="0" applyFont="1" applyBorder="1" applyAlignment="1">
      <alignment horizontal="right"/>
    </xf>
    <xf numFmtId="3" fontId="22" fillId="0" borderId="4" xfId="0" applyNumberFormat="1" applyFont="1" applyBorder="1"/>
    <xf numFmtId="3" fontId="22" fillId="0" borderId="0" xfId="0" applyNumberFormat="1" applyFont="1" applyBorder="1"/>
    <xf numFmtId="3" fontId="22" fillId="0" borderId="4" xfId="0" applyNumberFormat="1" applyFont="1" applyFill="1" applyBorder="1"/>
    <xf numFmtId="2" fontId="22" fillId="0" borderId="4" xfId="0" applyNumberFormat="1" applyFont="1" applyFill="1" applyBorder="1"/>
    <xf numFmtId="0" fontId="23" fillId="0" borderId="4" xfId="0" applyFont="1" applyFill="1" applyBorder="1"/>
    <xf numFmtId="2" fontId="24" fillId="0" borderId="4" xfId="0" applyNumberFormat="1" applyFont="1" applyFill="1" applyBorder="1"/>
    <xf numFmtId="0" fontId="24" fillId="0" borderId="4" xfId="0" applyFont="1" applyFill="1" applyBorder="1"/>
    <xf numFmtId="0" fontId="24" fillId="0" borderId="4" xfId="0" applyFont="1" applyFill="1" applyBorder="1" applyAlignment="1">
      <alignment horizontal="right"/>
    </xf>
    <xf numFmtId="3" fontId="24" fillId="0" borderId="4" xfId="0" applyNumberFormat="1" applyFont="1" applyFill="1" applyBorder="1"/>
    <xf numFmtId="0" fontId="22" fillId="0" borderId="4" xfId="0" applyFont="1" applyFill="1" applyBorder="1"/>
    <xf numFmtId="0" fontId="22" fillId="0" borderId="4" xfId="0" applyFont="1" applyFill="1" applyBorder="1" applyAlignment="1">
      <alignment horizontal="right"/>
    </xf>
    <xf numFmtId="0" fontId="6" fillId="3" borderId="55" xfId="0" applyFont="1" applyFill="1" applyBorder="1" applyAlignment="1" applyProtection="1">
      <alignment wrapText="1"/>
      <protection hidden="1"/>
    </xf>
    <xf numFmtId="3" fontId="5" fillId="0" borderId="2" xfId="0" applyNumberFormat="1" applyFont="1" applyBorder="1" applyProtection="1">
      <protection hidden="1"/>
    </xf>
    <xf numFmtId="3" fontId="5" fillId="0" borderId="13" xfId="0" applyNumberFormat="1" applyFont="1" applyBorder="1" applyProtection="1">
      <protection hidden="1"/>
    </xf>
    <xf numFmtId="0" fontId="5" fillId="0" borderId="46" xfId="0" applyFont="1" applyFill="1" applyBorder="1" applyAlignment="1" applyProtection="1">
      <alignment horizontal="center" vertical="center"/>
      <protection hidden="1"/>
    </xf>
    <xf numFmtId="0" fontId="4" fillId="0" borderId="2" xfId="0" applyFont="1" applyFill="1" applyBorder="1" applyProtection="1">
      <protection hidden="1"/>
    </xf>
    <xf numFmtId="0" fontId="4" fillId="0" borderId="13" xfId="0" applyFont="1" applyFill="1" applyBorder="1" applyProtection="1">
      <protection hidden="1"/>
    </xf>
    <xf numFmtId="3" fontId="5" fillId="0" borderId="56" xfId="0" applyNumberFormat="1" applyFont="1" applyBorder="1" applyProtection="1">
      <protection hidden="1"/>
    </xf>
    <xf numFmtId="0" fontId="5" fillId="0" borderId="46" xfId="0" applyFont="1" applyFill="1" applyBorder="1" applyAlignment="1" applyProtection="1">
      <alignment horizontal="center" vertical="center"/>
      <protection hidden="1"/>
    </xf>
    <xf numFmtId="0" fontId="0" fillId="31" borderId="0" xfId="0" applyFill="1"/>
    <xf numFmtId="0" fontId="1" fillId="31" borderId="0" xfId="0" applyFont="1" applyFill="1"/>
    <xf numFmtId="0" fontId="4" fillId="0" borderId="28" xfId="0" applyFont="1" applyFill="1" applyBorder="1" applyAlignment="1" applyProtection="1">
      <alignment horizontal="center"/>
      <protection hidden="1"/>
    </xf>
    <xf numFmtId="0" fontId="4" fillId="0" borderId="56" xfId="0" applyFont="1" applyFill="1" applyBorder="1" applyAlignment="1" applyProtection="1">
      <alignment horizontal="center"/>
      <protection hidden="1"/>
    </xf>
    <xf numFmtId="0" fontId="4" fillId="0" borderId="57" xfId="0" applyFont="1" applyFill="1" applyBorder="1" applyAlignment="1" applyProtection="1">
      <alignment horizontal="center"/>
      <protection hidden="1"/>
    </xf>
    <xf numFmtId="0" fontId="10" fillId="32" borderId="5" xfId="0" applyFont="1" applyFill="1" applyBorder="1"/>
    <xf numFmtId="0" fontId="10" fillId="32" borderId="7" xfId="0" applyFont="1" applyFill="1" applyBorder="1"/>
    <xf numFmtId="14" fontId="21" fillId="0" borderId="4" xfId="0" applyNumberFormat="1" applyFont="1" applyFill="1" applyBorder="1"/>
    <xf numFmtId="3" fontId="22" fillId="0" borderId="0" xfId="0" applyNumberFormat="1" applyFont="1" applyFill="1" applyBorder="1"/>
    <xf numFmtId="0" fontId="16" fillId="0" borderId="0" xfId="0" applyFont="1" applyFill="1"/>
    <xf numFmtId="14" fontId="16" fillId="0" borderId="4" xfId="0" applyNumberFormat="1" applyFont="1" applyFill="1" applyBorder="1" applyAlignment="1">
      <alignment horizontal="center"/>
    </xf>
    <xf numFmtId="0" fontId="16" fillId="0" borderId="28" xfId="0" applyFont="1" applyFill="1" applyBorder="1"/>
    <xf numFmtId="0" fontId="16" fillId="0" borderId="28" xfId="0" applyFont="1" applyFill="1" applyBorder="1" applyAlignment="1">
      <alignment horizontal="left"/>
    </xf>
    <xf numFmtId="14" fontId="16" fillId="0" borderId="28" xfId="0" applyNumberFormat="1" applyFont="1" applyFill="1" applyBorder="1"/>
    <xf numFmtId="2" fontId="22" fillId="0" borderId="28" xfId="0" applyNumberFormat="1" applyFont="1" applyFill="1" applyBorder="1"/>
    <xf numFmtId="0" fontId="22" fillId="0" borderId="28" xfId="0" applyFont="1" applyFill="1" applyBorder="1"/>
    <xf numFmtId="0" fontId="22" fillId="0" borderId="28" xfId="0" applyFont="1" applyFill="1" applyBorder="1" applyAlignment="1">
      <alignment horizontal="right"/>
    </xf>
    <xf numFmtId="3" fontId="22" fillId="0" borderId="28" xfId="0" applyNumberFormat="1" applyFont="1" applyFill="1" applyBorder="1"/>
    <xf numFmtId="0" fontId="16" fillId="0" borderId="28" xfId="0" applyFont="1" applyFill="1" applyBorder="1" applyAlignment="1">
      <alignment horizontal="center"/>
    </xf>
    <xf numFmtId="0" fontId="25" fillId="0" borderId="4" xfId="0" applyFont="1" applyFill="1" applyBorder="1" applyAlignment="1">
      <alignment horizontal="left"/>
    </xf>
    <xf numFmtId="0" fontId="25" fillId="0" borderId="4" xfId="0" applyFont="1" applyFill="1" applyBorder="1"/>
    <xf numFmtId="0" fontId="26" fillId="0" borderId="4" xfId="0" applyFont="1" applyBorder="1"/>
    <xf numFmtId="14" fontId="26" fillId="0" borderId="4" xfId="0" applyNumberFormat="1" applyFont="1" applyBorder="1"/>
    <xf numFmtId="3" fontId="26" fillId="0" borderId="4" xfId="0" applyNumberFormat="1" applyFont="1" applyBorder="1"/>
    <xf numFmtId="0" fontId="26" fillId="0" borderId="4" xfId="0" applyFont="1" applyBorder="1" applyAlignment="1">
      <alignment horizontal="center"/>
    </xf>
    <xf numFmtId="14" fontId="27" fillId="0" borderId="4" xfId="0" applyNumberFormat="1" applyFont="1" applyFill="1" applyBorder="1"/>
    <xf numFmtId="0" fontId="0" fillId="15" borderId="0" xfId="0" applyFill="1"/>
    <xf numFmtId="0" fontId="1" fillId="15" borderId="0" xfId="0" applyFont="1" applyFill="1"/>
    <xf numFmtId="0" fontId="0" fillId="15" borderId="0" xfId="0" applyFill="1" applyBorder="1"/>
    <xf numFmtId="0" fontId="0" fillId="0" borderId="0" xfId="0" applyBorder="1"/>
    <xf numFmtId="3" fontId="5" fillId="0" borderId="0" xfId="0" applyNumberFormat="1" applyFont="1" applyBorder="1" applyProtection="1">
      <protection hidden="1"/>
    </xf>
    <xf numFmtId="0" fontId="11" fillId="0" borderId="0" xfId="0" applyFont="1" applyFill="1" applyBorder="1" applyProtection="1">
      <protection hidden="1"/>
    </xf>
    <xf numFmtId="0" fontId="6" fillId="3" borderId="27" xfId="0" applyFont="1" applyFill="1" applyBorder="1" applyAlignment="1" applyProtection="1">
      <alignment wrapText="1"/>
      <protection hidden="1"/>
    </xf>
    <xf numFmtId="0" fontId="6" fillId="3" borderId="26" xfId="0" applyFont="1" applyFill="1" applyBorder="1" applyAlignment="1" applyProtection="1">
      <alignment wrapText="1"/>
      <protection hidden="1"/>
    </xf>
    <xf numFmtId="0" fontId="6" fillId="3" borderId="28" xfId="0" applyFont="1" applyFill="1" applyBorder="1" applyAlignment="1" applyProtection="1">
      <alignment wrapText="1"/>
      <protection hidden="1"/>
    </xf>
    <xf numFmtId="0" fontId="6" fillId="21" borderId="28" xfId="0" applyFont="1" applyFill="1" applyBorder="1" applyAlignment="1" applyProtection="1">
      <alignment wrapText="1"/>
      <protection hidden="1"/>
    </xf>
    <xf numFmtId="0" fontId="4" fillId="21" borderId="28" xfId="0" applyFont="1" applyFill="1" applyBorder="1" applyAlignment="1" applyProtection="1">
      <alignment wrapText="1"/>
      <protection hidden="1"/>
    </xf>
    <xf numFmtId="0" fontId="5" fillId="3" borderId="28" xfId="0" applyFont="1" applyFill="1" applyBorder="1" applyAlignment="1" applyProtection="1">
      <alignment wrapText="1"/>
      <protection hidden="1"/>
    </xf>
    <xf numFmtId="0" fontId="4" fillId="3" borderId="28" xfId="0" applyFont="1" applyFill="1" applyBorder="1" applyAlignment="1" applyProtection="1">
      <alignment horizontal="center" wrapText="1"/>
      <protection hidden="1"/>
    </xf>
    <xf numFmtId="0" fontId="5" fillId="21" borderId="28" xfId="0" applyFont="1" applyFill="1" applyBorder="1" applyAlignment="1" applyProtection="1">
      <alignment wrapText="1"/>
      <protection hidden="1"/>
    </xf>
    <xf numFmtId="0" fontId="5" fillId="21" borderId="28" xfId="0" applyFont="1" applyFill="1" applyBorder="1" applyAlignment="1" applyProtection="1">
      <alignment horizontal="center" wrapText="1"/>
      <protection hidden="1"/>
    </xf>
    <xf numFmtId="0" fontId="5" fillId="3" borderId="28" xfId="0" applyFont="1" applyFill="1" applyBorder="1" applyAlignment="1" applyProtection="1">
      <alignment horizontal="center" wrapText="1"/>
      <protection hidden="1"/>
    </xf>
    <xf numFmtId="0" fontId="4" fillId="3" borderId="58" xfId="0" applyFont="1" applyFill="1" applyBorder="1" applyAlignment="1" applyProtection="1">
      <alignment horizontal="center" wrapText="1"/>
      <protection hidden="1"/>
    </xf>
    <xf numFmtId="0" fontId="4" fillId="0" borderId="25" xfId="0" applyFont="1" applyFill="1" applyBorder="1" applyProtection="1">
      <protection hidden="1"/>
    </xf>
    <xf numFmtId="0" fontId="4" fillId="0" borderId="27" xfId="0" applyFont="1" applyFill="1" applyBorder="1" applyProtection="1">
      <protection hidden="1"/>
    </xf>
    <xf numFmtId="4" fontId="4" fillId="0" borderId="27" xfId="0" applyNumberFormat="1" applyFont="1" applyFill="1" applyBorder="1" applyProtection="1">
      <protection hidden="1"/>
    </xf>
    <xf numFmtId="9" fontId="4" fillId="21" borderId="27" xfId="2" applyFont="1" applyFill="1" applyBorder="1" applyProtection="1">
      <protection hidden="1"/>
    </xf>
    <xf numFmtId="4" fontId="4" fillId="21" borderId="27" xfId="0" applyNumberFormat="1" applyFont="1" applyFill="1" applyBorder="1" applyProtection="1">
      <protection hidden="1"/>
    </xf>
    <xf numFmtId="3" fontId="4" fillId="21" borderId="27" xfId="0" applyNumberFormat="1" applyFont="1" applyFill="1" applyBorder="1" applyProtection="1">
      <protection hidden="1"/>
    </xf>
    <xf numFmtId="3" fontId="5" fillId="0" borderId="27" xfId="0" applyNumberFormat="1" applyFont="1" applyFill="1" applyBorder="1" applyProtection="1">
      <protection hidden="1"/>
    </xf>
    <xf numFmtId="3" fontId="5" fillId="0" borderId="27" xfId="0" applyNumberFormat="1" applyFont="1" applyBorder="1" applyProtection="1">
      <protection hidden="1"/>
    </xf>
    <xf numFmtId="0" fontId="4" fillId="0" borderId="27" xfId="0" applyFont="1" applyFill="1" applyBorder="1" applyAlignment="1" applyProtection="1">
      <alignment horizontal="center"/>
      <protection hidden="1"/>
    </xf>
    <xf numFmtId="0" fontId="4" fillId="0" borderId="26" xfId="0" applyFont="1" applyFill="1" applyBorder="1" applyAlignment="1" applyProtection="1">
      <alignment horizontal="center"/>
      <protection hidden="1"/>
    </xf>
    <xf numFmtId="3" fontId="5" fillId="0" borderId="15" xfId="0" applyNumberFormat="1" applyFont="1" applyBorder="1" applyProtection="1">
      <protection hidden="1"/>
    </xf>
    <xf numFmtId="0" fontId="4" fillId="0" borderId="13" xfId="0" applyFont="1" applyFill="1" applyBorder="1" applyAlignment="1" applyProtection="1">
      <alignment horizontal="center"/>
      <protection hidden="1"/>
    </xf>
    <xf numFmtId="0" fontId="4" fillId="0" borderId="59" xfId="0" applyFont="1" applyFill="1" applyBorder="1" applyProtection="1">
      <protection hidden="1"/>
    </xf>
    <xf numFmtId="9" fontId="4" fillId="21" borderId="48" xfId="2" applyFont="1" applyFill="1" applyBorder="1" applyProtection="1">
      <protection hidden="1"/>
    </xf>
    <xf numFmtId="4" fontId="4" fillId="21" borderId="48" xfId="0" applyNumberFormat="1" applyFont="1" applyFill="1" applyBorder="1" applyProtection="1">
      <protection hidden="1"/>
    </xf>
    <xf numFmtId="3" fontId="5" fillId="0" borderId="48" xfId="0" applyNumberFormat="1" applyFont="1" applyBorder="1" applyProtection="1">
      <protection hidden="1"/>
    </xf>
    <xf numFmtId="0" fontId="4" fillId="0" borderId="60" xfId="0" applyFont="1" applyFill="1" applyBorder="1" applyAlignment="1" applyProtection="1">
      <alignment horizontal="center"/>
      <protection hidden="1"/>
    </xf>
    <xf numFmtId="0" fontId="5" fillId="0" borderId="34" xfId="0" applyFont="1" applyFill="1" applyBorder="1" applyAlignment="1" applyProtection="1">
      <alignment horizontal="center" vertical="center"/>
      <protection hidden="1"/>
    </xf>
    <xf numFmtId="0" fontId="10" fillId="15" borderId="5" xfId="0" applyFont="1" applyFill="1" applyBorder="1"/>
    <xf numFmtId="0" fontId="22" fillId="21" borderId="4" xfId="0" applyFont="1" applyFill="1" applyBorder="1" applyAlignment="1">
      <alignment horizontal="right"/>
    </xf>
    <xf numFmtId="3" fontId="22" fillId="21" borderId="4" xfId="0" applyNumberFormat="1" applyFont="1" applyFill="1" applyBorder="1"/>
    <xf numFmtId="0" fontId="0" fillId="18" borderId="0" xfId="0" applyFill="1"/>
    <xf numFmtId="0" fontId="1" fillId="18" borderId="0" xfId="0" applyFont="1" applyFill="1"/>
    <xf numFmtId="0" fontId="0" fillId="18" borderId="0" xfId="0" applyFill="1" applyBorder="1"/>
    <xf numFmtId="0" fontId="10" fillId="18" borderId="5" xfId="0" applyFont="1" applyFill="1" applyBorder="1"/>
    <xf numFmtId="0" fontId="5" fillId="0" borderId="46" xfId="0" applyFont="1" applyFill="1" applyBorder="1" applyAlignment="1" applyProtection="1">
      <alignment horizontal="center" vertical="center"/>
      <protection hidden="1"/>
    </xf>
    <xf numFmtId="0" fontId="5" fillId="0" borderId="5" xfId="0" applyFont="1" applyFill="1" applyBorder="1" applyAlignment="1" applyProtection="1">
      <alignment horizontal="center" vertical="center"/>
      <protection hidden="1"/>
    </xf>
    <xf numFmtId="0" fontId="5" fillId="0" borderId="45" xfId="0" applyFont="1" applyFill="1" applyBorder="1" applyAlignment="1" applyProtection="1">
      <alignment horizontal="center" vertical="center"/>
      <protection hidden="1"/>
    </xf>
    <xf numFmtId="0" fontId="5" fillId="0" borderId="22" xfId="0" applyFont="1" applyFill="1" applyBorder="1" applyAlignment="1" applyProtection="1">
      <alignment horizontal="center" vertical="center"/>
      <protection hidden="1"/>
    </xf>
    <xf numFmtId="0" fontId="5" fillId="0" borderId="2" xfId="0" applyFont="1" applyFill="1" applyBorder="1" applyAlignment="1" applyProtection="1">
      <alignment horizontal="center" vertical="center"/>
      <protection hidden="1"/>
    </xf>
    <xf numFmtId="0" fontId="5" fillId="0" borderId="13" xfId="0" applyFont="1" applyFill="1" applyBorder="1" applyAlignment="1" applyProtection="1">
      <alignment horizontal="center" vertic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0" borderId="15" xfId="0" applyFont="1" applyFill="1" applyBorder="1" applyAlignment="1" applyProtection="1">
      <alignment horizontal="center" vertical="center"/>
      <protection hidden="1"/>
    </xf>
    <xf numFmtId="0" fontId="5" fillId="0" borderId="20" xfId="0" applyFont="1" applyFill="1" applyBorder="1" applyAlignment="1" applyProtection="1">
      <alignment horizontal="center" vertical="center"/>
      <protection hidden="1"/>
    </xf>
    <xf numFmtId="0" fontId="5" fillId="0" borderId="35" xfId="0" applyFont="1" applyFill="1" applyBorder="1" applyAlignment="1" applyProtection="1">
      <alignment horizontal="left" vertical="center"/>
      <protection hidden="1"/>
    </xf>
    <xf numFmtId="0" fontId="5" fillId="0" borderId="33" xfId="0" applyFont="1" applyFill="1" applyBorder="1" applyAlignment="1" applyProtection="1">
      <alignment horizontal="left" vertical="center"/>
      <protection hidden="1"/>
    </xf>
    <xf numFmtId="0" fontId="5" fillId="0" borderId="40" xfId="0" applyFont="1" applyFill="1" applyBorder="1" applyAlignment="1" applyProtection="1">
      <alignment horizontal="left" vertical="center"/>
      <protection hidden="1"/>
    </xf>
    <xf numFmtId="0" fontId="5" fillId="0" borderId="39" xfId="0" applyFont="1" applyFill="1" applyBorder="1" applyAlignment="1" applyProtection="1">
      <alignment horizontal="left" vertical="center"/>
      <protection hidden="1"/>
    </xf>
    <xf numFmtId="0" fontId="5" fillId="0" borderId="41" xfId="0" applyFont="1" applyFill="1" applyBorder="1" applyAlignment="1" applyProtection="1">
      <alignment horizontal="left" vertical="center"/>
      <protection hidden="1"/>
    </xf>
    <xf numFmtId="14" fontId="26" fillId="0" borderId="4" xfId="0" applyNumberFormat="1" applyFont="1" applyFill="1" applyBorder="1"/>
    <xf numFmtId="0" fontId="5" fillId="3" borderId="58" xfId="0" applyFont="1" applyFill="1" applyBorder="1" applyAlignment="1" applyProtection="1">
      <alignment horizontal="center" wrapText="1"/>
      <protection hidden="1"/>
    </xf>
    <xf numFmtId="3" fontId="5" fillId="0" borderId="61" xfId="0" applyNumberFormat="1" applyFont="1" applyBorder="1" applyProtection="1">
      <protection hidden="1"/>
    </xf>
    <xf numFmtId="3" fontId="5" fillId="0" borderId="7" xfId="0" applyNumberFormat="1" applyFont="1" applyBorder="1" applyProtection="1">
      <protection hidden="1"/>
    </xf>
    <xf numFmtId="3" fontId="5" fillId="0" borderId="14" xfId="0" applyNumberFormat="1" applyFont="1" applyBorder="1" applyProtection="1">
      <protection hidden="1"/>
    </xf>
    <xf numFmtId="3" fontId="5" fillId="0" borderId="49" xfId="0" applyNumberFormat="1" applyFont="1" applyBorder="1" applyProtection="1">
      <protection hidden="1"/>
    </xf>
    <xf numFmtId="0" fontId="5" fillId="0" borderId="35" xfId="0" applyFont="1" applyFill="1" applyBorder="1" applyAlignment="1" applyProtection="1">
      <alignment horizontal="center" vertical="center"/>
      <protection hidden="1"/>
    </xf>
    <xf numFmtId="3" fontId="5" fillId="0" borderId="7" xfId="0" applyNumberFormat="1" applyFont="1" applyFill="1" applyBorder="1" applyProtection="1">
      <protection hidden="1"/>
    </xf>
    <xf numFmtId="0" fontId="5" fillId="0" borderId="40" xfId="0" applyFont="1" applyFill="1" applyBorder="1" applyAlignment="1" applyProtection="1">
      <alignment horizontal="center" vertical="center"/>
      <protection hidden="1"/>
    </xf>
    <xf numFmtId="0" fontId="5" fillId="0" borderId="33" xfId="0" applyFont="1" applyFill="1" applyBorder="1" applyAlignment="1" applyProtection="1">
      <alignment horizontal="center" vertical="center"/>
      <protection hidden="1"/>
    </xf>
    <xf numFmtId="0" fontId="5" fillId="0" borderId="41" xfId="0" applyFont="1" applyFill="1" applyBorder="1" applyAlignment="1" applyProtection="1">
      <alignment horizontal="center" vertical="center"/>
      <protection hidden="1"/>
    </xf>
    <xf numFmtId="0" fontId="4" fillId="0" borderId="62" xfId="0" applyFont="1" applyFill="1" applyBorder="1" applyProtection="1">
      <protection hidden="1"/>
    </xf>
    <xf numFmtId="9" fontId="4" fillId="21" borderId="11" xfId="2" applyFont="1" applyFill="1" applyBorder="1" applyProtection="1">
      <protection hidden="1"/>
    </xf>
    <xf numFmtId="3" fontId="5" fillId="0" borderId="11" xfId="0" applyNumberFormat="1" applyFont="1" applyBorder="1" applyProtection="1">
      <protection hidden="1"/>
    </xf>
    <xf numFmtId="3" fontId="5" fillId="0" borderId="19" xfId="0" applyNumberFormat="1" applyFont="1" applyBorder="1" applyProtection="1">
      <protection hidden="1"/>
    </xf>
  </cellXfs>
  <cellStyles count="3">
    <cellStyle name="Hyperlink" xfId="1" builtinId="8"/>
    <cellStyle name="Normal" xfId="0" builtinId="0"/>
    <cellStyle name="Per cent" xfId="2" builtinId="5"/>
  </cellStyles>
  <dxfs count="0"/>
  <tableStyles count="0" defaultTableStyle="TableStyleMedium9" defaultPivotStyle="PivotStyleMedium7"/>
  <colors>
    <mruColors>
      <color rgb="FFCD7B93"/>
      <color rgb="FFFFA9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127000</xdr:rowOff>
    </xdr:from>
    <xdr:to>
      <xdr:col>7</xdr:col>
      <xdr:colOff>749300</xdr:colOff>
      <xdr:row>68</xdr:row>
      <xdr:rowOff>152400</xdr:rowOff>
    </xdr:to>
    <xdr:pic>
      <xdr:nvPicPr>
        <xdr:cNvPr id="2" name="Picture 1" descr="Screen Shot 2015-07-09 at 10.51.21 AM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89400"/>
          <a:ext cx="8013700" cy="768350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1016000</xdr:colOff>
      <xdr:row>2</xdr:row>
      <xdr:rowOff>38100</xdr:rowOff>
    </xdr:from>
    <xdr:to>
      <xdr:col>8</xdr:col>
      <xdr:colOff>812418</xdr:colOff>
      <xdr:row>8</xdr:row>
      <xdr:rowOff>152400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5900" y="406400"/>
          <a:ext cx="2704718" cy="118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plan?id=COV480644MBG&amp;postcode=2000&amp;utm_source=CovaU%20Pty%20Ltd&amp;utm_campaign=bpi-retailer&amp;utm_medium=retailer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1008882?utm_source=EnergyAustralia&amp;utm_campaign=bpi-retailer&amp;utm_medium=retailer&amp;postcode=2647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ergymadeeasy.gov.au/plan?id=ORI19101MBG&amp;postcode=2000" TargetMode="External"/><Relationship Id="rId2" Type="http://schemas.openxmlformats.org/officeDocument/2006/relationships/hyperlink" Target="https://www.energymadeeasy.gov.au/plan?id=ENE32441MBG&amp;utm_source=EnergyAustralia&amp;utm_campaign=bpi-retailer&amp;utm_medium=retailer&amp;postcode=2000" TargetMode="External"/><Relationship Id="rId1" Type="http://schemas.openxmlformats.org/officeDocument/2006/relationships/hyperlink" Target="https://www.energymadeeasy.gov.au/offer/1008882?utm_source=EnergyAustralia&amp;utm_campaign=bpi-retailer&amp;utm_medium=retailer&amp;postcode=2647" TargetMode="External"/><Relationship Id="rId4" Type="http://schemas.openxmlformats.org/officeDocument/2006/relationships/hyperlink" Target="https://www.energymadeeasy.gov.au/plan?id=RED21397MBG&amp;postcode=2000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ergymadeeasy.gov.au/offer/958411?postcode=2650&amp;fuelType=G&amp;customerType=smallBusiness&amp;distributor-G=16&amp;gasBillStart=01/09/2019&amp;gasBillEnd=01/10/2019&amp;gasTotalUsage=4000&amp;provider-G=notSure" TargetMode="External"/><Relationship Id="rId2" Type="http://schemas.openxmlformats.org/officeDocument/2006/relationships/hyperlink" Target="https://www.energymadeeasy.gov.au/offer/958417?postcode=2340&amp;fuelType=G&amp;customerType=smallBusiness&amp;distributor-G=7&amp;provider-G=notSure&amp;gasBillStart=01/09/2019&amp;gasBillEnd=01/10/2019&amp;gasTotalUsage=4000" TargetMode="External"/><Relationship Id="rId1" Type="http://schemas.openxmlformats.org/officeDocument/2006/relationships/hyperlink" Target="https://www.energymadeeasy.gov.au/offer/1008882?utm_source=EnergyAustralia&amp;utm_campaign=bpi-retailer&amp;utm_medium=retailer&amp;postcode=2647" TargetMode="External"/><Relationship Id="rId4" Type="http://schemas.openxmlformats.org/officeDocument/2006/relationships/hyperlink" Target="https://www.energymadeeasy.gov.au/offer/1067356/print?postcode=2720&amp;fuelType=G&amp;distributor-G=24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energymadeeasy.gov.au/offer/958387?postcode=2640&amp;fuelType=G&amp;customerType=smallBusiness&amp;distributor-G=16&amp;provider-G=notSure&amp;gasBillStart=01/09/2019&amp;gasBillEnd=01/10/2019&amp;gasTotalUsage=4000" TargetMode="External"/><Relationship Id="rId3" Type="http://schemas.openxmlformats.org/officeDocument/2006/relationships/hyperlink" Target="https://www.energymadeeasy.gov.au/offer/958417?postcode=2340&amp;fuelType=G&amp;customerType=smallBusiness&amp;distributor-G=7&amp;provider-G=notSure&amp;gasBillStart=01/09/2019&amp;gasBillEnd=01/10/2019&amp;gasTotalUsage=4000" TargetMode="External"/><Relationship Id="rId7" Type="http://schemas.openxmlformats.org/officeDocument/2006/relationships/hyperlink" Target="https://www.energymadeeasy.gov.au/offer/1040404?postcode=2000&amp;fuelType=G&amp;customerType=smallBusiness&amp;distributor-G=44&amp;provider-G=notSure&amp;gasBillStart=01/09/2019&amp;gasBillEnd=01/10/2019&amp;gasTotalUsage=4000" TargetMode="External"/><Relationship Id="rId2" Type="http://schemas.openxmlformats.org/officeDocument/2006/relationships/hyperlink" Target="https://www.energymadeeasy.gov.au/offer/1008882?utm_source=EnergyAustralia&amp;utm_campaign=bpi-retailer&amp;utm_medium=retailer&amp;postcode=2647" TargetMode="External"/><Relationship Id="rId1" Type="http://schemas.openxmlformats.org/officeDocument/2006/relationships/hyperlink" Target="https://www.energymadeeasy.gov.au/offer/936430" TargetMode="External"/><Relationship Id="rId6" Type="http://schemas.openxmlformats.org/officeDocument/2006/relationships/hyperlink" Target="https://www.energymadeeasy.gov.au/offer/1067356/print?postcode=2720&amp;fuelType=G&amp;distributor-G=24" TargetMode="External"/><Relationship Id="rId5" Type="http://schemas.openxmlformats.org/officeDocument/2006/relationships/hyperlink" Target="https://www.energymadeeasy.gov.au/offer/958411?postcode=2650&amp;fuelType=G&amp;customerType=smallBusiness&amp;distributor-G=16&amp;gasBillStart=01/09/2019&amp;gasBillEnd=01/10/2019&amp;gasTotalUsage=4000&amp;provider-G=notSure" TargetMode="External"/><Relationship Id="rId4" Type="http://schemas.openxmlformats.org/officeDocument/2006/relationships/hyperlink" Target="https://www.energymadeeasy.gov.au/offer/1067359?postcode=2000&amp;fuelType=G&amp;customerType=smallBusiness&amp;distributor-G=44&amp;provider-G=notSure&amp;gasBillStart=01/09/2019&amp;gasBillEnd=01/10/2019&amp;gasTotalUsage=4000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685906?postcode=2640&amp;fuelType=G&amp;customerType=smallBusiness&amp;distributor-G=16&amp;provider-G=9637&amp;gasBillStart=01/08/2018&amp;gasBillEnd=01/10/2018&amp;gasTotalUsage=10000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energymadeeasy.gov.au/offer/669182/print?postcode=2630&amp;fuelType=G&amp;distributor-G=26" TargetMode="External"/><Relationship Id="rId1" Type="http://schemas.openxmlformats.org/officeDocument/2006/relationships/hyperlink" Target="https://www.energymadeeasy.gov.au/offer/669184/print?postcode=2720&amp;fuelType=G&amp;distributor-G=24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U69"/>
  <sheetViews>
    <sheetView tabSelected="1" workbookViewId="0">
      <selection activeCell="F11" sqref="F11"/>
    </sheetView>
  </sheetViews>
  <sheetFormatPr baseColWidth="10" defaultRowHeight="13"/>
  <cols>
    <col min="1" max="5" width="10.83203125" style="47"/>
    <col min="6" max="6" width="18.6640625" style="47" customWidth="1"/>
    <col min="7" max="7" width="22.5" style="47" customWidth="1"/>
    <col min="8" max="8" width="15.6640625" style="47" customWidth="1"/>
    <col min="9" max="9" width="15.33203125" style="47" customWidth="1"/>
    <col min="10" max="11" width="10.83203125" style="47"/>
    <col min="12" max="12" width="11.83203125" style="47" customWidth="1"/>
    <col min="13" max="13" width="17.33203125" style="47" customWidth="1"/>
    <col min="14" max="14" width="11.83203125" style="47" customWidth="1"/>
    <col min="15" max="16" width="10.83203125" style="47"/>
    <col min="17" max="17" width="13.83203125" style="47" customWidth="1"/>
    <col min="18" max="18" width="15" style="47" customWidth="1"/>
    <col min="19" max="16384" width="10.83203125" style="47"/>
  </cols>
  <sheetData>
    <row r="1" spans="1:21" ht="14">
      <c r="A1" s="45" t="s">
        <v>173</v>
      </c>
      <c r="B1" s="46"/>
      <c r="C1" s="46"/>
      <c r="D1" s="46"/>
      <c r="E1" s="46"/>
      <c r="F1" s="46"/>
      <c r="G1" s="46"/>
      <c r="H1" s="46"/>
    </row>
    <row r="2" spans="1:21" ht="15" thickBot="1">
      <c r="A2" s="48" t="s">
        <v>174</v>
      </c>
      <c r="B2" s="48"/>
      <c r="C2" s="48"/>
      <c r="D2" s="46"/>
      <c r="E2" s="46"/>
      <c r="F2" s="46"/>
      <c r="G2" s="46"/>
      <c r="H2" s="46"/>
    </row>
    <row r="3" spans="1:21" ht="14">
      <c r="A3" s="48" t="s">
        <v>19</v>
      </c>
      <c r="B3" s="48"/>
      <c r="C3" s="48"/>
      <c r="D3" s="46"/>
      <c r="E3" s="46"/>
      <c r="F3" s="46"/>
      <c r="G3" s="46"/>
      <c r="H3" s="46"/>
      <c r="J3" s="49" t="s">
        <v>175</v>
      </c>
      <c r="K3" s="31"/>
      <c r="L3" s="31"/>
      <c r="M3" s="31"/>
      <c r="N3" s="50"/>
      <c r="O3" s="50"/>
      <c r="P3" s="50"/>
      <c r="Q3" s="51"/>
      <c r="R3" s="52"/>
      <c r="S3" s="53"/>
      <c r="T3" s="53"/>
    </row>
    <row r="4" spans="1:21" ht="14">
      <c r="A4" s="46"/>
      <c r="B4" s="46"/>
      <c r="C4" s="46"/>
      <c r="D4" s="46"/>
      <c r="E4" s="46"/>
      <c r="F4" s="46"/>
      <c r="G4" s="46"/>
      <c r="H4" s="46"/>
      <c r="J4" s="32" t="s">
        <v>59</v>
      </c>
      <c r="K4" s="33"/>
      <c r="L4" s="33"/>
      <c r="M4" s="33"/>
      <c r="N4" s="33"/>
      <c r="O4" s="33"/>
      <c r="P4" s="33"/>
      <c r="Q4" s="53"/>
      <c r="R4" s="54"/>
      <c r="S4" s="53"/>
      <c r="T4" s="53"/>
    </row>
    <row r="5" spans="1:21" ht="14">
      <c r="A5" s="55" t="s">
        <v>60</v>
      </c>
      <c r="B5" s="46"/>
      <c r="C5" s="46"/>
      <c r="D5" s="46"/>
      <c r="E5" s="46"/>
      <c r="F5" s="56"/>
      <c r="G5" s="56"/>
      <c r="H5" s="56"/>
      <c r="I5" s="36"/>
      <c r="J5" s="32" t="s">
        <v>61</v>
      </c>
      <c r="K5" s="33"/>
      <c r="L5" s="33"/>
      <c r="M5" s="33"/>
      <c r="N5" s="33"/>
      <c r="O5" s="33"/>
      <c r="P5" s="33"/>
      <c r="Q5" s="53"/>
      <c r="R5" s="54"/>
      <c r="S5" s="53"/>
      <c r="T5" s="53"/>
    </row>
    <row r="6" spans="1:21" ht="14">
      <c r="A6" s="46" t="s">
        <v>62</v>
      </c>
      <c r="B6" s="46"/>
      <c r="C6" s="46"/>
      <c r="D6" s="46"/>
      <c r="E6" s="46"/>
      <c r="F6" s="56"/>
      <c r="G6" s="56"/>
      <c r="H6" s="56"/>
      <c r="I6" s="36"/>
      <c r="J6" s="32" t="s">
        <v>63</v>
      </c>
      <c r="K6" s="33"/>
      <c r="L6" s="33"/>
      <c r="M6" s="33"/>
      <c r="N6" s="33"/>
      <c r="O6" s="33"/>
      <c r="P6" s="33"/>
      <c r="Q6" s="53"/>
      <c r="R6" s="54"/>
      <c r="S6" s="53"/>
      <c r="T6" s="53"/>
    </row>
    <row r="7" spans="1:21" ht="14">
      <c r="A7" s="46" t="s">
        <v>156</v>
      </c>
      <c r="B7" s="46"/>
      <c r="C7" s="46"/>
      <c r="D7" s="46"/>
      <c r="E7" s="46"/>
      <c r="F7" s="56"/>
      <c r="G7" s="56"/>
      <c r="H7" s="56"/>
      <c r="I7" s="36"/>
      <c r="J7" s="32" t="s">
        <v>64</v>
      </c>
      <c r="K7" s="33"/>
      <c r="L7" s="33"/>
      <c r="M7" s="33"/>
      <c r="N7" s="57"/>
      <c r="O7" s="57"/>
      <c r="P7" s="57"/>
      <c r="Q7" s="53"/>
      <c r="R7" s="54"/>
      <c r="S7" s="53"/>
      <c r="T7" s="53"/>
    </row>
    <row r="8" spans="1:21" ht="14">
      <c r="A8" s="46"/>
      <c r="B8" s="46"/>
      <c r="C8" s="46"/>
      <c r="D8" s="46"/>
      <c r="E8" s="46"/>
      <c r="F8" s="56"/>
      <c r="G8" s="56"/>
      <c r="H8" s="58"/>
      <c r="I8" s="36"/>
      <c r="J8" s="32" t="s">
        <v>176</v>
      </c>
      <c r="K8" s="33"/>
      <c r="L8" s="33"/>
      <c r="M8" s="33"/>
      <c r="N8" s="57"/>
      <c r="O8" s="57"/>
      <c r="P8" s="57"/>
      <c r="Q8" s="53"/>
      <c r="R8" s="54"/>
      <c r="S8" s="53"/>
      <c r="T8" s="53"/>
    </row>
    <row r="9" spans="1:21" ht="14">
      <c r="A9" s="55" t="s">
        <v>178</v>
      </c>
      <c r="B9" s="46"/>
      <c r="C9" s="46"/>
      <c r="D9" s="46"/>
      <c r="E9" s="46"/>
      <c r="F9" s="56"/>
      <c r="G9" s="56"/>
      <c r="H9" s="56"/>
      <c r="I9" s="36"/>
      <c r="J9" s="32" t="s">
        <v>177</v>
      </c>
      <c r="K9" s="33"/>
      <c r="L9" s="33"/>
      <c r="M9" s="33"/>
      <c r="N9" s="57"/>
      <c r="O9" s="57"/>
      <c r="P9" s="57"/>
      <c r="Q9" s="53"/>
      <c r="R9" s="54"/>
      <c r="S9" s="53"/>
      <c r="T9" s="53"/>
    </row>
    <row r="10" spans="1:21" ht="14">
      <c r="A10" s="46" t="s">
        <v>228</v>
      </c>
      <c r="B10" s="46"/>
      <c r="C10" s="46"/>
      <c r="D10" s="46"/>
      <c r="E10" s="46"/>
      <c r="F10" s="56"/>
      <c r="G10" s="56"/>
      <c r="H10" s="46"/>
      <c r="I10" s="36"/>
      <c r="J10" s="32" t="s">
        <v>151</v>
      </c>
      <c r="K10" s="33"/>
      <c r="L10" s="33"/>
      <c r="M10" s="33"/>
      <c r="N10" s="59"/>
      <c r="O10" s="59"/>
      <c r="P10" s="59"/>
      <c r="Q10" s="53"/>
      <c r="R10" s="54"/>
      <c r="S10" s="53"/>
      <c r="T10" s="53"/>
    </row>
    <row r="11" spans="1:21" ht="15" thickBot="1">
      <c r="A11" s="47" t="s">
        <v>427</v>
      </c>
      <c r="B11" s="46"/>
      <c r="C11" s="46"/>
      <c r="D11" s="46"/>
      <c r="E11" s="46"/>
      <c r="F11" s="56"/>
      <c r="G11" s="56"/>
      <c r="H11" s="46"/>
      <c r="I11" s="36"/>
      <c r="J11" s="60" t="s">
        <v>152</v>
      </c>
      <c r="K11" s="61"/>
      <c r="L11" s="61"/>
      <c r="M11" s="61"/>
      <c r="N11" s="62"/>
      <c r="O11" s="62"/>
      <c r="P11" s="62"/>
      <c r="Q11" s="63"/>
      <c r="R11" s="64"/>
      <c r="S11" s="53"/>
      <c r="T11" s="53"/>
    </row>
    <row r="12" spans="1:21" ht="14">
      <c r="A12" s="46" t="s">
        <v>153</v>
      </c>
      <c r="B12" s="46"/>
      <c r="C12" s="46"/>
      <c r="D12" s="46"/>
      <c r="E12" s="46"/>
      <c r="F12" s="56"/>
      <c r="G12" s="56"/>
      <c r="H12" s="46"/>
      <c r="I12" s="36"/>
    </row>
    <row r="13" spans="1:21" ht="14">
      <c r="A13" s="46"/>
      <c r="B13" s="46"/>
      <c r="C13" s="46"/>
      <c r="D13" s="46"/>
      <c r="E13" s="46"/>
      <c r="F13" s="56"/>
      <c r="G13" s="56"/>
      <c r="H13" s="46"/>
      <c r="I13" s="36"/>
    </row>
    <row r="14" spans="1:21" ht="15" thickBot="1">
      <c r="A14" s="46" t="s">
        <v>293</v>
      </c>
      <c r="B14" s="46"/>
      <c r="C14" s="46"/>
      <c r="D14" s="46"/>
      <c r="E14" s="46"/>
      <c r="F14" s="56"/>
      <c r="G14" s="56"/>
      <c r="H14" s="56"/>
      <c r="I14" s="36"/>
      <c r="O14" s="72" t="s">
        <v>120</v>
      </c>
      <c r="P14" s="73"/>
      <c r="Q14" s="72" t="s">
        <v>121</v>
      </c>
      <c r="R14" s="74"/>
      <c r="S14" s="74"/>
      <c r="T14" s="73"/>
      <c r="U14" s="75" t="s">
        <v>122</v>
      </c>
    </row>
    <row r="15" spans="1:21" ht="15" thickBot="1">
      <c r="A15" s="46" t="s">
        <v>154</v>
      </c>
      <c r="B15" s="46"/>
      <c r="C15" s="46"/>
      <c r="D15" s="46"/>
      <c r="E15" s="65"/>
      <c r="F15" s="56"/>
      <c r="G15" s="56"/>
      <c r="H15" s="56"/>
      <c r="I15" s="36"/>
      <c r="J15" s="80" t="s">
        <v>20</v>
      </c>
      <c r="K15" s="52"/>
      <c r="M15" s="208" t="s">
        <v>163</v>
      </c>
      <c r="O15" s="66" t="s">
        <v>157</v>
      </c>
      <c r="P15" s="67"/>
      <c r="Q15" s="66" t="s">
        <v>103</v>
      </c>
      <c r="R15" s="70"/>
      <c r="S15" s="70"/>
      <c r="T15" s="67"/>
      <c r="U15" s="76" t="s">
        <v>117</v>
      </c>
    </row>
    <row r="16" spans="1:21" ht="14">
      <c r="A16" s="56"/>
      <c r="B16" s="46"/>
      <c r="C16" s="46"/>
      <c r="D16" s="46"/>
      <c r="E16" s="46"/>
      <c r="F16" s="56"/>
      <c r="G16" s="56"/>
      <c r="H16" s="56"/>
      <c r="I16" s="36"/>
      <c r="J16" s="441" t="s">
        <v>196</v>
      </c>
      <c r="K16" s="119">
        <v>2022</v>
      </c>
      <c r="M16" s="322" t="s">
        <v>157</v>
      </c>
      <c r="O16" s="66" t="s">
        <v>123</v>
      </c>
      <c r="P16" s="67"/>
      <c r="Q16" s="66" t="s">
        <v>104</v>
      </c>
      <c r="R16" s="70"/>
      <c r="S16" s="70"/>
      <c r="T16" s="67"/>
      <c r="U16" s="76" t="s">
        <v>124</v>
      </c>
    </row>
    <row r="17" spans="1:21" ht="14">
      <c r="A17" s="46" t="s">
        <v>155</v>
      </c>
      <c r="B17" s="46"/>
      <c r="C17" s="46"/>
      <c r="D17" s="46"/>
      <c r="E17" s="46"/>
      <c r="F17" s="56"/>
      <c r="G17" s="56"/>
      <c r="H17" s="56"/>
      <c r="I17" s="36"/>
      <c r="J17" s="435" t="s">
        <v>16</v>
      </c>
      <c r="K17" s="82">
        <v>2022</v>
      </c>
      <c r="M17" s="323" t="s">
        <v>158</v>
      </c>
      <c r="O17" s="66" t="s">
        <v>125</v>
      </c>
      <c r="P17" s="67"/>
      <c r="Q17" s="66" t="s">
        <v>126</v>
      </c>
      <c r="R17" s="70"/>
      <c r="S17" s="70"/>
      <c r="T17" s="67"/>
      <c r="U17" s="76" t="s">
        <v>124</v>
      </c>
    </row>
    <row r="18" spans="1:21" ht="14">
      <c r="H18" s="56"/>
      <c r="I18" s="36"/>
      <c r="J18" s="379" t="s">
        <v>196</v>
      </c>
      <c r="K18" s="380">
        <v>2021</v>
      </c>
      <c r="M18" s="323" t="s">
        <v>159</v>
      </c>
      <c r="O18" s="66" t="s">
        <v>105</v>
      </c>
      <c r="P18" s="67"/>
      <c r="Q18" s="66" t="s">
        <v>118</v>
      </c>
      <c r="R18" s="70"/>
      <c r="S18" s="70"/>
      <c r="T18" s="67"/>
      <c r="U18" s="76" t="s">
        <v>119</v>
      </c>
    </row>
    <row r="19" spans="1:21" ht="14">
      <c r="B19" s="36"/>
      <c r="C19" s="36"/>
      <c r="D19" s="36"/>
      <c r="E19" s="36"/>
      <c r="F19" s="36"/>
      <c r="G19" s="36"/>
      <c r="H19" s="56"/>
      <c r="I19" s="36"/>
      <c r="J19" s="348" t="s">
        <v>16</v>
      </c>
      <c r="K19" s="349">
        <v>2021</v>
      </c>
      <c r="M19" s="323" t="s">
        <v>160</v>
      </c>
      <c r="O19" s="66" t="s">
        <v>106</v>
      </c>
      <c r="P19" s="67"/>
      <c r="Q19" s="66" t="s">
        <v>107</v>
      </c>
      <c r="R19" s="70"/>
      <c r="S19" s="70"/>
      <c r="T19" s="67"/>
      <c r="U19" s="76" t="s">
        <v>119</v>
      </c>
    </row>
    <row r="20" spans="1:21" ht="14">
      <c r="A20" s="46"/>
      <c r="D20" s="36"/>
      <c r="E20" s="36"/>
      <c r="F20" s="36"/>
      <c r="G20" s="36"/>
      <c r="H20" s="56"/>
      <c r="I20" s="36"/>
      <c r="J20" s="332" t="s">
        <v>196</v>
      </c>
      <c r="K20" s="333">
        <v>2020</v>
      </c>
      <c r="M20" s="323" t="s">
        <v>161</v>
      </c>
      <c r="O20" s="66" t="s">
        <v>108</v>
      </c>
      <c r="P20" s="67"/>
      <c r="Q20" s="66" t="s">
        <v>109</v>
      </c>
      <c r="R20" s="70"/>
      <c r="S20" s="70"/>
      <c r="T20" s="67"/>
      <c r="U20" s="76" t="s">
        <v>110</v>
      </c>
    </row>
    <row r="21" spans="1:21" ht="14">
      <c r="A21" s="46"/>
      <c r="D21" s="46"/>
      <c r="E21" s="46"/>
      <c r="F21" s="56"/>
      <c r="G21" s="56"/>
      <c r="H21" s="56"/>
      <c r="I21" s="36"/>
      <c r="J21" s="320" t="s">
        <v>227</v>
      </c>
      <c r="K21" s="321">
        <v>2020</v>
      </c>
      <c r="M21" s="323" t="s">
        <v>253</v>
      </c>
      <c r="O21" s="66" t="s">
        <v>127</v>
      </c>
      <c r="P21" s="67"/>
      <c r="Q21" s="66" t="s">
        <v>128</v>
      </c>
      <c r="R21" s="70"/>
      <c r="S21" s="70"/>
      <c r="T21" s="67"/>
      <c r="U21" s="76" t="s">
        <v>162</v>
      </c>
    </row>
    <row r="22" spans="1:21" ht="14">
      <c r="A22" s="46"/>
      <c r="D22" s="46"/>
      <c r="E22" s="46"/>
      <c r="F22" s="56"/>
      <c r="G22" s="56"/>
      <c r="H22" s="56"/>
      <c r="I22" s="36"/>
      <c r="J22" s="209" t="s">
        <v>196</v>
      </c>
      <c r="K22" s="210">
        <v>2019</v>
      </c>
      <c r="M22" s="323" t="s">
        <v>339</v>
      </c>
      <c r="O22" s="66" t="s">
        <v>111</v>
      </c>
      <c r="P22" s="67"/>
      <c r="Q22" s="66" t="s">
        <v>112</v>
      </c>
      <c r="R22" s="70"/>
      <c r="S22" s="70"/>
      <c r="T22" s="67"/>
      <c r="U22" s="76" t="s">
        <v>162</v>
      </c>
    </row>
    <row r="23" spans="1:21" ht="15" thickBot="1">
      <c r="A23" s="46"/>
      <c r="D23" s="56"/>
      <c r="E23" s="56"/>
      <c r="F23" s="56"/>
      <c r="G23" s="56"/>
      <c r="H23" s="56"/>
      <c r="I23" s="36"/>
      <c r="J23" s="203" t="s">
        <v>227</v>
      </c>
      <c r="K23" s="204">
        <v>2019</v>
      </c>
      <c r="M23" s="324" t="s">
        <v>402</v>
      </c>
      <c r="O23" s="66" t="s">
        <v>113</v>
      </c>
      <c r="P23" s="67"/>
      <c r="Q23" s="66" t="s">
        <v>114</v>
      </c>
      <c r="R23" s="70"/>
      <c r="S23" s="70"/>
      <c r="T23" s="67"/>
      <c r="U23" s="76" t="s">
        <v>162</v>
      </c>
    </row>
    <row r="24" spans="1:21" ht="14">
      <c r="A24" s="46"/>
      <c r="D24" s="36"/>
      <c r="E24" s="36"/>
      <c r="F24" s="36"/>
      <c r="G24" s="36"/>
      <c r="H24" s="36"/>
      <c r="I24" s="36"/>
      <c r="J24" s="190" t="s">
        <v>196</v>
      </c>
      <c r="K24" s="191">
        <v>2018</v>
      </c>
      <c r="O24" s="66" t="s">
        <v>129</v>
      </c>
      <c r="P24" s="67"/>
      <c r="Q24" s="66" t="s">
        <v>115</v>
      </c>
      <c r="R24" s="70"/>
      <c r="S24" s="70"/>
      <c r="T24" s="67"/>
      <c r="U24" s="76" t="s">
        <v>124</v>
      </c>
    </row>
    <row r="25" spans="1:21" ht="14">
      <c r="A25" s="46"/>
      <c r="D25" s="36"/>
      <c r="E25" s="36"/>
      <c r="F25" s="36"/>
      <c r="G25" s="36"/>
      <c r="H25" s="36"/>
      <c r="I25" s="36"/>
      <c r="J25" s="118" t="s">
        <v>16</v>
      </c>
      <c r="K25" s="119">
        <v>2018</v>
      </c>
      <c r="O25" s="68" t="s">
        <v>130</v>
      </c>
      <c r="P25" s="69"/>
      <c r="Q25" s="68" t="s">
        <v>116</v>
      </c>
      <c r="R25" s="71"/>
      <c r="S25" s="71"/>
      <c r="T25" s="69"/>
      <c r="U25" s="77" t="s">
        <v>124</v>
      </c>
    </row>
    <row r="26" spans="1:21">
      <c r="D26" s="36"/>
      <c r="E26" s="36"/>
      <c r="F26" s="36"/>
      <c r="G26" s="36"/>
      <c r="H26" s="36"/>
      <c r="I26" s="36"/>
      <c r="J26" s="85" t="s">
        <v>196</v>
      </c>
      <c r="K26" s="86">
        <v>2017</v>
      </c>
    </row>
    <row r="27" spans="1:21">
      <c r="B27" s="36"/>
      <c r="C27" s="36"/>
      <c r="D27" s="36"/>
      <c r="E27" s="36"/>
      <c r="F27" s="36"/>
      <c r="G27" s="36"/>
      <c r="H27" s="36"/>
      <c r="I27" s="36"/>
      <c r="J27" s="81" t="s">
        <v>16</v>
      </c>
      <c r="K27" s="82">
        <v>2017</v>
      </c>
    </row>
    <row r="28" spans="1:21" ht="14" thickBot="1">
      <c r="B28" s="36"/>
      <c r="C28" s="36"/>
      <c r="D28" s="36"/>
      <c r="E28" s="36"/>
      <c r="F28" s="36"/>
      <c r="G28" s="36"/>
      <c r="H28" s="36"/>
      <c r="I28" s="36"/>
      <c r="J28" s="83" t="s">
        <v>16</v>
      </c>
      <c r="K28" s="84">
        <v>2016</v>
      </c>
    </row>
    <row r="29" spans="1:21">
      <c r="B29" s="36"/>
      <c r="C29" s="36"/>
      <c r="D29" s="36"/>
      <c r="E29" s="36"/>
      <c r="F29" s="36"/>
      <c r="G29" s="36"/>
      <c r="H29" s="36"/>
      <c r="I29" s="36"/>
    </row>
    <row r="30" spans="1:21">
      <c r="B30" s="36"/>
      <c r="C30" s="36"/>
      <c r="D30" s="36"/>
      <c r="E30" s="36"/>
      <c r="F30" s="36"/>
      <c r="G30" s="36"/>
      <c r="H30" s="36"/>
      <c r="I30" s="36"/>
    </row>
    <row r="31" spans="1:21">
      <c r="B31" s="36"/>
      <c r="C31" s="36"/>
      <c r="D31" s="36"/>
      <c r="E31" s="36"/>
      <c r="F31" s="36"/>
      <c r="G31" s="36"/>
      <c r="H31" s="36"/>
      <c r="I31" s="36"/>
    </row>
    <row r="32" spans="1:21">
      <c r="B32" s="36"/>
      <c r="C32" s="36"/>
      <c r="D32" s="36"/>
      <c r="E32" s="36"/>
      <c r="F32" s="36"/>
      <c r="G32" s="36"/>
      <c r="H32" s="36"/>
      <c r="I32" s="36"/>
    </row>
    <row r="33" spans="1:9">
      <c r="B33" s="36"/>
      <c r="C33" s="36"/>
      <c r="D33" s="36"/>
      <c r="E33" s="36"/>
      <c r="F33" s="36"/>
      <c r="G33" s="36"/>
      <c r="H33" s="36"/>
      <c r="I33" s="36"/>
    </row>
    <row r="34" spans="1:9">
      <c r="A34" s="36"/>
      <c r="B34" s="36"/>
      <c r="C34" s="36"/>
      <c r="D34" s="36"/>
      <c r="E34" s="36"/>
      <c r="F34" s="36"/>
      <c r="G34" s="36"/>
      <c r="H34" s="36"/>
      <c r="I34" s="36"/>
    </row>
    <row r="69" spans="1:1">
      <c r="A69" s="78" t="s">
        <v>150</v>
      </c>
    </row>
  </sheetData>
  <sheetProtection algorithmName="SHA-512" hashValue="ZPdcEJ9GX6YMcT/wCW+KFwASqr8dIpKG2MFp4EWwDhgl4nLXPkYROFGDqAN2xDSym48x6DDySfJFLP5lLFv9FQ==" saltValue="mcuhzf49Q40C+LvOcra9ig==" spinCount="100000" sheet="1" objects="1" scenarios="1"/>
  <sortState xmlns:xlrd2="http://schemas.microsoft.com/office/spreadsheetml/2017/richdata2" ref="M17:M24">
    <sortCondition ref="M16:M24"/>
  </sortState>
  <phoneticPr fontId="3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E353B-806A-6040-8F84-B10DA3DF882E}">
  <sheetPr codeName="Sheet4">
    <tabColor theme="0" tint="-0.34998626667073579"/>
  </sheetPr>
  <dimension ref="A1:EL28"/>
  <sheetViews>
    <sheetView workbookViewId="0">
      <selection activeCell="C5" sqref="C5"/>
    </sheetView>
  </sheetViews>
  <sheetFormatPr baseColWidth="10" defaultRowHeight="13"/>
  <cols>
    <col min="1" max="1" width="24.1640625" style="122" customWidth="1"/>
    <col min="2" max="2" width="14" style="122" bestFit="1" customWidth="1"/>
    <col min="3" max="3" width="14.6640625" style="122" customWidth="1"/>
    <col min="4" max="11" width="12.1640625" style="122" customWidth="1"/>
    <col min="12" max="21" width="12" style="122" customWidth="1"/>
    <col min="22" max="23" width="12" style="122" hidden="1" customWidth="1"/>
    <col min="24" max="27" width="12" style="122" customWidth="1"/>
    <col min="28" max="37" width="12.1640625" style="122" customWidth="1"/>
    <col min="38" max="16384" width="10.83203125" style="122"/>
  </cols>
  <sheetData>
    <row r="1" spans="1:142" ht="14">
      <c r="A1" s="121" t="s">
        <v>55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  <c r="CC1" s="121"/>
      <c r="CD1" s="121"/>
      <c r="CE1" s="121"/>
      <c r="CF1" s="121"/>
      <c r="CG1" s="121"/>
      <c r="CH1" s="121"/>
      <c r="CI1" s="121"/>
      <c r="CJ1" s="121"/>
      <c r="CK1" s="121"/>
      <c r="CL1" s="121"/>
      <c r="CM1" s="121"/>
      <c r="CN1" s="121"/>
      <c r="CO1" s="121"/>
      <c r="CP1" s="121"/>
      <c r="CQ1" s="121"/>
      <c r="CR1" s="121"/>
      <c r="CS1" s="121"/>
      <c r="CT1" s="121"/>
      <c r="CU1" s="121"/>
      <c r="CV1" s="121"/>
      <c r="CW1" s="121"/>
      <c r="CX1" s="121"/>
      <c r="CY1" s="121"/>
      <c r="CZ1" s="121"/>
      <c r="DA1" s="121"/>
      <c r="DB1" s="121"/>
      <c r="DC1" s="121"/>
      <c r="DD1" s="121"/>
      <c r="DE1" s="121"/>
      <c r="DF1" s="121"/>
      <c r="DG1" s="121"/>
      <c r="DH1" s="121"/>
      <c r="DI1" s="121"/>
      <c r="DJ1" s="121"/>
      <c r="DK1" s="121"/>
      <c r="DL1" s="121"/>
      <c r="DM1" s="121"/>
      <c r="DN1" s="121"/>
      <c r="DO1" s="121"/>
      <c r="DP1" s="121"/>
      <c r="DQ1" s="121"/>
      <c r="DR1" s="121"/>
      <c r="DS1" s="121"/>
      <c r="DT1" s="121"/>
      <c r="DU1" s="121"/>
      <c r="DV1" s="121"/>
      <c r="DW1" s="121"/>
      <c r="DX1" s="121"/>
      <c r="DY1" s="121"/>
      <c r="DZ1" s="121"/>
      <c r="EA1" s="121"/>
      <c r="EB1" s="121"/>
      <c r="EC1" s="121"/>
      <c r="ED1" s="121"/>
      <c r="EE1" s="121"/>
      <c r="EF1" s="121"/>
      <c r="EG1" s="121"/>
      <c r="EH1" s="121"/>
      <c r="EI1" s="121"/>
      <c r="EJ1" s="121"/>
      <c r="EK1" s="121"/>
      <c r="EL1" s="121"/>
    </row>
    <row r="2" spans="1:142" ht="14">
      <c r="A2" s="123" t="s">
        <v>94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  <c r="CD2" s="121"/>
      <c r="CE2" s="121"/>
      <c r="CF2" s="121"/>
      <c r="CG2" s="121"/>
      <c r="CH2" s="121"/>
      <c r="CI2" s="121"/>
      <c r="CJ2" s="121"/>
      <c r="CK2" s="121"/>
      <c r="CL2" s="121"/>
      <c r="CM2" s="121"/>
      <c r="CN2" s="121"/>
      <c r="CO2" s="121"/>
      <c r="CP2" s="121"/>
      <c r="CQ2" s="121"/>
      <c r="CR2" s="121"/>
      <c r="CS2" s="121"/>
      <c r="CT2" s="121"/>
      <c r="CU2" s="121"/>
      <c r="CV2" s="121"/>
      <c r="CW2" s="121"/>
      <c r="CX2" s="121"/>
      <c r="CY2" s="121"/>
      <c r="CZ2" s="121"/>
      <c r="DA2" s="121"/>
      <c r="DB2" s="121"/>
      <c r="DC2" s="121"/>
      <c r="DD2" s="121"/>
      <c r="DE2" s="121"/>
      <c r="DF2" s="121"/>
      <c r="DG2" s="121"/>
      <c r="DH2" s="121"/>
      <c r="DI2" s="121"/>
      <c r="DJ2" s="121"/>
      <c r="DK2" s="121"/>
      <c r="DL2" s="121"/>
      <c r="DM2" s="121"/>
      <c r="DN2" s="121"/>
      <c r="DO2" s="121"/>
      <c r="DP2" s="121"/>
      <c r="DQ2" s="121"/>
      <c r="DR2" s="121"/>
      <c r="DS2" s="121"/>
      <c r="DT2" s="121"/>
      <c r="DU2" s="121"/>
      <c r="DV2" s="121"/>
      <c r="DW2" s="121"/>
      <c r="DX2" s="121"/>
      <c r="DY2" s="121"/>
      <c r="DZ2" s="121"/>
      <c r="EA2" s="121"/>
      <c r="EB2" s="121"/>
      <c r="EC2" s="121"/>
      <c r="ED2" s="121"/>
      <c r="EE2" s="121"/>
      <c r="EF2" s="121"/>
      <c r="EG2" s="121"/>
      <c r="EH2" s="121"/>
      <c r="EI2" s="121"/>
      <c r="EJ2" s="121"/>
      <c r="EK2" s="121"/>
      <c r="EL2" s="121"/>
    </row>
    <row r="3" spans="1:142" ht="15" thickBot="1">
      <c r="A3" s="121"/>
      <c r="B3" s="124"/>
      <c r="C3" s="121"/>
      <c r="D3" s="121"/>
      <c r="E3" s="121"/>
      <c r="F3" s="121"/>
      <c r="G3" s="121"/>
      <c r="H3" s="124"/>
      <c r="I3" s="125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  <c r="BU3" s="121"/>
      <c r="BV3" s="121"/>
      <c r="BW3" s="121"/>
      <c r="BX3" s="121"/>
      <c r="BY3" s="121"/>
      <c r="BZ3" s="121"/>
      <c r="CA3" s="121"/>
      <c r="CB3" s="121"/>
      <c r="CC3" s="121"/>
      <c r="CD3" s="121"/>
      <c r="CE3" s="121"/>
      <c r="CF3" s="121"/>
      <c r="CG3" s="121"/>
      <c r="CH3" s="121"/>
      <c r="CI3" s="121"/>
      <c r="CJ3" s="121"/>
      <c r="CK3" s="121"/>
      <c r="CL3" s="121"/>
      <c r="CM3" s="121"/>
      <c r="CN3" s="121"/>
      <c r="CO3" s="121"/>
      <c r="CP3" s="121"/>
      <c r="CQ3" s="121"/>
      <c r="CR3" s="121"/>
      <c r="CS3" s="121"/>
      <c r="CT3" s="121"/>
      <c r="CU3" s="121"/>
      <c r="CV3" s="121"/>
      <c r="CW3" s="121"/>
      <c r="CX3" s="121"/>
      <c r="CY3" s="121"/>
      <c r="CZ3" s="121"/>
      <c r="DA3" s="121"/>
      <c r="DB3" s="121"/>
      <c r="DC3" s="121"/>
      <c r="DD3" s="121"/>
      <c r="DE3" s="121"/>
      <c r="DF3" s="121"/>
      <c r="DG3" s="121"/>
      <c r="DH3" s="121"/>
      <c r="DI3" s="121"/>
      <c r="DJ3" s="121"/>
      <c r="DK3" s="121"/>
      <c r="DL3" s="121"/>
      <c r="DM3" s="121"/>
      <c r="DN3" s="121"/>
      <c r="DO3" s="121"/>
      <c r="DP3" s="121"/>
      <c r="DQ3" s="121"/>
      <c r="DR3" s="121"/>
      <c r="DS3" s="121"/>
      <c r="DT3" s="121"/>
      <c r="DU3" s="121"/>
      <c r="DV3" s="121"/>
      <c r="DW3" s="121"/>
      <c r="DX3" s="121"/>
      <c r="DY3" s="121"/>
      <c r="DZ3" s="121"/>
      <c r="EA3" s="121"/>
      <c r="EB3" s="121"/>
      <c r="EC3" s="121"/>
      <c r="ED3" s="121"/>
      <c r="EE3" s="121"/>
      <c r="EF3" s="121"/>
      <c r="EG3" s="121"/>
      <c r="EH3" s="121"/>
      <c r="EI3" s="121"/>
      <c r="EJ3" s="121"/>
      <c r="EK3" s="121"/>
      <c r="EL3" s="121"/>
    </row>
    <row r="4" spans="1:142" ht="14">
      <c r="A4" s="91" t="s">
        <v>50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3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  <c r="BW4" s="121"/>
      <c r="BX4" s="121"/>
      <c r="BY4" s="121"/>
      <c r="BZ4" s="121"/>
      <c r="CA4" s="121"/>
      <c r="CB4" s="121"/>
      <c r="CC4" s="121"/>
      <c r="CD4" s="121"/>
      <c r="CE4" s="121"/>
      <c r="CF4" s="121"/>
      <c r="CG4" s="121"/>
      <c r="CH4" s="121"/>
      <c r="CI4" s="121"/>
      <c r="CJ4" s="121"/>
      <c r="CK4" s="121"/>
      <c r="CL4" s="121"/>
      <c r="CM4" s="121"/>
      <c r="CN4" s="121"/>
      <c r="CO4" s="121"/>
      <c r="CP4" s="121"/>
      <c r="CQ4" s="121"/>
      <c r="CR4" s="121"/>
      <c r="CS4" s="121"/>
      <c r="CT4" s="121"/>
      <c r="CU4" s="121"/>
      <c r="CV4" s="121"/>
      <c r="CW4" s="121"/>
      <c r="CX4" s="121"/>
      <c r="CY4" s="121"/>
      <c r="CZ4" s="121"/>
      <c r="DA4" s="121"/>
      <c r="DB4" s="121"/>
      <c r="DC4" s="121"/>
      <c r="DD4" s="121"/>
      <c r="DE4" s="121"/>
      <c r="DF4" s="121"/>
      <c r="DG4" s="121"/>
      <c r="DH4" s="121"/>
      <c r="DI4" s="121"/>
      <c r="DJ4" s="121"/>
      <c r="DK4" s="121"/>
      <c r="DL4" s="121"/>
      <c r="DM4" s="121"/>
      <c r="DN4" s="121"/>
      <c r="DO4" s="121"/>
      <c r="DP4" s="121"/>
      <c r="DQ4" s="121"/>
      <c r="DR4" s="121"/>
      <c r="DS4" s="121"/>
      <c r="DT4" s="121"/>
      <c r="DU4" s="121"/>
      <c r="DV4" s="121"/>
      <c r="DW4" s="121"/>
      <c r="DX4" s="121"/>
      <c r="DY4" s="121"/>
      <c r="DZ4" s="121"/>
      <c r="EA4" s="121"/>
      <c r="EB4" s="121"/>
      <c r="EC4" s="121"/>
      <c r="ED4" s="121"/>
      <c r="EE4" s="121"/>
      <c r="EF4" s="121"/>
      <c r="EG4" s="121"/>
      <c r="EH4" s="121"/>
      <c r="EI4" s="121"/>
      <c r="EJ4" s="121"/>
      <c r="EK4" s="121"/>
      <c r="EL4" s="121"/>
    </row>
    <row r="5" spans="1:142" ht="14">
      <c r="A5" s="94" t="s">
        <v>292</v>
      </c>
      <c r="B5" s="70"/>
      <c r="C5" s="101">
        <v>100000</v>
      </c>
      <c r="D5" s="95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96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  <c r="EC5" s="121"/>
      <c r="ED5" s="121"/>
      <c r="EE5" s="121"/>
      <c r="EF5" s="121"/>
      <c r="EG5" s="121"/>
      <c r="EH5" s="121"/>
      <c r="EI5" s="121"/>
      <c r="EJ5" s="121"/>
      <c r="EK5" s="121"/>
      <c r="EL5" s="121"/>
    </row>
    <row r="6" spans="1:142" ht="14">
      <c r="A6" s="34" t="s">
        <v>131</v>
      </c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96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X6" s="121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  <c r="BP6" s="121"/>
      <c r="BQ6" s="121"/>
      <c r="BR6" s="121"/>
      <c r="BS6" s="121"/>
      <c r="BT6" s="121"/>
      <c r="BU6" s="121"/>
      <c r="BV6" s="121"/>
      <c r="BW6" s="121"/>
      <c r="BX6" s="121"/>
      <c r="BY6" s="121"/>
      <c r="BZ6" s="121"/>
      <c r="CA6" s="121"/>
      <c r="CB6" s="121"/>
      <c r="CC6" s="121"/>
      <c r="CD6" s="121"/>
      <c r="CE6" s="121"/>
      <c r="CF6" s="121"/>
      <c r="CG6" s="121"/>
      <c r="CH6" s="121"/>
      <c r="CI6" s="121"/>
      <c r="CJ6" s="121"/>
      <c r="CK6" s="121"/>
      <c r="CL6" s="121"/>
      <c r="CM6" s="121"/>
      <c r="CN6" s="121"/>
      <c r="CO6" s="121"/>
      <c r="CP6" s="121"/>
      <c r="CQ6" s="121"/>
      <c r="CR6" s="121"/>
      <c r="CS6" s="121"/>
      <c r="CT6" s="121"/>
      <c r="CU6" s="121"/>
      <c r="CV6" s="121"/>
      <c r="CW6" s="121"/>
      <c r="CX6" s="121"/>
      <c r="CY6" s="121"/>
      <c r="CZ6" s="121"/>
      <c r="DA6" s="121"/>
      <c r="DB6" s="121"/>
      <c r="DC6" s="121"/>
      <c r="DD6" s="121"/>
      <c r="DE6" s="121"/>
      <c r="DF6" s="121"/>
      <c r="DG6" s="121"/>
      <c r="DH6" s="121"/>
      <c r="DI6" s="121"/>
      <c r="DJ6" s="121"/>
      <c r="DK6" s="121"/>
      <c r="DL6" s="121"/>
      <c r="DM6" s="121"/>
      <c r="DN6" s="121"/>
      <c r="DO6" s="121"/>
      <c r="DP6" s="121"/>
      <c r="DQ6" s="121"/>
      <c r="DR6" s="121"/>
      <c r="DS6" s="121"/>
      <c r="DT6" s="121"/>
      <c r="DU6" s="121"/>
      <c r="DV6" s="121"/>
      <c r="DW6" s="121"/>
      <c r="DX6" s="121"/>
      <c r="DY6" s="121"/>
      <c r="DZ6" s="121"/>
      <c r="EA6" s="121"/>
      <c r="EB6" s="121"/>
      <c r="EC6" s="121"/>
      <c r="ED6" s="121"/>
      <c r="EE6" s="121"/>
      <c r="EF6" s="121"/>
      <c r="EG6" s="121"/>
      <c r="EH6" s="121"/>
      <c r="EI6" s="121"/>
      <c r="EJ6" s="121"/>
      <c r="EK6" s="121"/>
      <c r="EL6" s="121"/>
    </row>
    <row r="7" spans="1:142" ht="75">
      <c r="A7" s="286" t="s">
        <v>99</v>
      </c>
      <c r="B7" s="311" t="s">
        <v>51</v>
      </c>
      <c r="C7" s="312" t="s">
        <v>52</v>
      </c>
      <c r="D7" s="127" t="s">
        <v>194</v>
      </c>
      <c r="E7" s="127" t="s">
        <v>140</v>
      </c>
      <c r="F7" s="126" t="s">
        <v>141</v>
      </c>
      <c r="G7" s="127" t="s">
        <v>142</v>
      </c>
      <c r="H7" s="127" t="s">
        <v>143</v>
      </c>
      <c r="I7" s="127" t="s">
        <v>138</v>
      </c>
      <c r="J7" s="127" t="s">
        <v>90</v>
      </c>
      <c r="K7" s="127" t="s">
        <v>195</v>
      </c>
      <c r="L7" s="127" t="s">
        <v>91</v>
      </c>
      <c r="M7" s="127" t="s">
        <v>92</v>
      </c>
      <c r="N7" s="127" t="s">
        <v>93</v>
      </c>
      <c r="O7" s="127" t="s">
        <v>139</v>
      </c>
      <c r="P7" s="127" t="s">
        <v>49</v>
      </c>
      <c r="Q7" s="128" t="s">
        <v>84</v>
      </c>
      <c r="R7" s="129" t="s">
        <v>82</v>
      </c>
      <c r="S7" s="129" t="s">
        <v>83</v>
      </c>
      <c r="T7" s="129" t="s">
        <v>56</v>
      </c>
      <c r="U7" s="129" t="s">
        <v>22</v>
      </c>
      <c r="V7" s="130" t="s">
        <v>58</v>
      </c>
      <c r="W7" s="130" t="s">
        <v>65</v>
      </c>
      <c r="X7" s="130" t="s">
        <v>53</v>
      </c>
      <c r="Y7" s="130" t="s">
        <v>54</v>
      </c>
      <c r="Z7" s="131" t="s">
        <v>74</v>
      </c>
      <c r="AA7" s="132" t="s">
        <v>33</v>
      </c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  <c r="CT7" s="121"/>
      <c r="CU7" s="121"/>
      <c r="CV7" s="121"/>
      <c r="CW7" s="121"/>
      <c r="CX7" s="121"/>
      <c r="CY7" s="121"/>
      <c r="CZ7" s="121"/>
      <c r="DA7" s="121"/>
      <c r="DB7" s="121"/>
      <c r="DC7" s="121"/>
      <c r="DD7" s="121"/>
      <c r="DE7" s="121"/>
      <c r="DF7" s="121"/>
      <c r="DG7" s="121"/>
      <c r="DH7" s="121"/>
      <c r="DI7" s="121"/>
      <c r="DJ7" s="121"/>
      <c r="DK7" s="121"/>
      <c r="DL7" s="121"/>
      <c r="DM7" s="121"/>
      <c r="DN7" s="121"/>
      <c r="DO7" s="121"/>
      <c r="DP7" s="121"/>
      <c r="DQ7" s="121"/>
      <c r="DR7" s="121"/>
      <c r="DS7" s="121"/>
      <c r="DT7" s="121"/>
      <c r="DU7" s="121"/>
      <c r="DV7" s="121"/>
      <c r="DW7" s="121"/>
      <c r="DX7" s="121"/>
      <c r="DY7" s="121"/>
      <c r="DZ7" s="121"/>
      <c r="EA7" s="121"/>
      <c r="EB7" s="121"/>
      <c r="EC7" s="121"/>
      <c r="ED7" s="121"/>
      <c r="EE7" s="121"/>
      <c r="EF7" s="121"/>
      <c r="EG7" s="121"/>
      <c r="EH7" s="121"/>
      <c r="EI7" s="121"/>
      <c r="EJ7" s="121"/>
      <c r="EK7" s="121"/>
      <c r="EL7" s="121"/>
    </row>
    <row r="8" spans="1:142" ht="23" customHeight="1">
      <c r="A8" s="454" t="str">
        <f>'NSW Oct 2018'!D2</f>
        <v>Jemena Sydney</v>
      </c>
      <c r="B8" s="98" t="str">
        <f>'NSW Oct 2018'!F2</f>
        <v>AGL</v>
      </c>
      <c r="C8" s="98" t="str">
        <f>'NSW Oct 2018'!G2</f>
        <v>Business Savers</v>
      </c>
      <c r="D8" s="135">
        <f>365*'NSW Oct 2018'!H2/100</f>
        <v>277.39999999999998</v>
      </c>
      <c r="E8" s="136">
        <f>IF($C$5*'NSW Oct 2018'!AK2/'NSW Oct 2018'!AI2&gt;='NSW Oct 2018'!J2,('NSW Oct 2018'!J2*'NSW Oct 2018'!O2/100)*'NSW Oct 2018'!AI2,($C$5*'NSW Oct 2018'!AK2/'NSW Oct 2018'!AI2*'NSW Oct 2018'!O2/100)*'NSW Oct 2018'!AI2)</f>
        <v>1325.0000000000002</v>
      </c>
      <c r="F8" s="137">
        <f>IF($C$5*'NSW Oct 2018'!AK2/'NSW Oct 2018'!AI2&lt;'NSW Oct 2018'!J2,0,IF($C$5*'NSW Oct 2018'!AK2/'NSW Oct 2018'!AI2&lt;='NSW Oct 2018'!K2,($C$5*'NSW Oct 2018'!AK2/'NSW Oct 2018'!AI2-'NSW Oct 2018'!J2)*('NSW Oct 2018'!P2/100)*'NSW Oct 2018'!AI2,('NSW Oct 2018'!K2-'NSW Oct 2018'!J2)*('NSW Oct 2018'!P2/100)*'NSW Oct 2018'!AI2))</f>
        <v>0</v>
      </c>
      <c r="G8" s="135">
        <f>IF($C$5*'NSW Oct 2018'!AK2/'NSW Oct 2018'!AI2&lt;'NSW Oct 2018'!K2,0,IF($C$5*'NSW Oct 2018'!AK2/'NSW Oct 2018'!AI2&lt;='NSW Oct 2018'!L2,($C$5*'NSW Oct 2018'!AK2/'NSW Oct 2018'!AI2-'NSW Oct 2018'!K2)*('NSW Oct 2018'!Q2/100)*'NSW Oct 2018'!AI2,('NSW Oct 2018'!L2-'NSW Oct 2018'!K2)*('NSW Oct 2018'!Q2/100)*'NSW Oct 2018'!AI2))</f>
        <v>0</v>
      </c>
      <c r="H8" s="136">
        <f>IF($C$5*'NSW Oct 2018'!AK2/'NSW Oct 2018'!AI2&lt;'NSW Oct 2018'!L2,0,IF($C$5*'NSW Oct 2018'!AK2/'NSW Oct 2018'!AI2&lt;='NSW Oct 2018'!M2,($C$5*'NSW Oct 2018'!AK2/'NSW Oct 2018'!AI2-'NSW Oct 2018'!L2)*('NSW Oct 2018'!R2/100)*'NSW Oct 2018'!AI2,('NSW Oct 2018'!M2-'NSW Oct 2018'!L2)*('NSW Oct 2018'!R2/100)*'NSW Oct 2018'!AI2))</f>
        <v>0</v>
      </c>
      <c r="I8" s="136">
        <f>IF($C$5*'NSW Oct 2018'!AK2/'NSW Oct 2018'!AI2&lt;'NSW Oct 2018'!M2,0,IF($C$5*'NSW Oct 2018'!AK2/'NSW Oct 2018'!AI2&lt;='NSW Oct 2018'!N2,($C$5*'NSW Oct 2018'!AK2/'NSW Oct 2018'!AI2-'NSW Oct 2018'!M2)*('NSW Oct 2018'!S2/100)*'NSW Oct 2018'!AI2,('NSW Oct 2018'!N2-'NSW Oct 2018'!M2)*('NSW Oct 2018'!S2/100)*'NSW Oct 2018'!AI2))</f>
        <v>0</v>
      </c>
      <c r="J8" s="135">
        <f>IF(($C$5*'NSW Oct 2018'!AK2/'NSW Oct 2018'!AI2&gt;'NSW Oct 2018'!N2),($C$5*'NSW Oct 2018'!AK2/'NSW Oct 2018'!AI2-'NSW Oct 2018'!N2)*'NSW Oct 2018'!T2/100*'NSW Oct 2018'!AI2,0)</f>
        <v>0</v>
      </c>
      <c r="K8" s="135">
        <f>IF($C$5*'NSW Oct 2018'!AL2/'NSW Oct 2018'!AJ2&gt;='NSW Oct 2018'!J2,('NSW Oct 2018'!J2*'NSW Oct 2018'!U2/100)*'NSW Oct 2018'!AJ2,($C$5*'NSW Oct 2018'!AL2/'NSW Oct 2018'!AJ2*'NSW Oct 2018'!U2/100)*'NSW Oct 2018'!AJ2)</f>
        <v>1325.0000000000002</v>
      </c>
      <c r="L8" s="135">
        <f>IF($C$5*'NSW Oct 2018'!AL2/'NSW Oct 2018'!AJ2&lt;'NSW Oct 2018'!J2,0,IF($C$5*'NSW Oct 2018'!AL2/'NSW Oct 2018'!AJ2&lt;='NSW Oct 2018'!K2,($C$5*'NSW Oct 2018'!AL2/'NSW Oct 2018'!AJ2-'NSW Oct 2018'!J2)*('NSW Oct 2018'!V2/100)*'NSW Oct 2018'!AJ2,('NSW Oct 2018'!K2-'NSW Oct 2018'!J2)*('NSW Oct 2018'!V2/100)*'NSW Oct 2018'!AJ2))</f>
        <v>0</v>
      </c>
      <c r="M8" s="135">
        <f>IF($C$5*'NSW Oct 2018'!AL2/'NSW Oct 2018'!AJ2&lt;'NSW Oct 2018'!K2,0,IF($C$5*'NSW Oct 2018'!AL2/'NSW Oct 2018'!AJ2&lt;='NSW Oct 2018'!L2,($C$5*'NSW Oct 2018'!AL2/'NSW Oct 2018'!AJ2-'NSW Oct 2018'!K2)*('NSW Oct 2018'!W2/100)*'NSW Oct 2018'!AJ2,('NSW Oct 2018'!L2-'NSW Oct 2018'!K2)*('NSW Oct 2018'!W2/100)*'NSW Oct 2018'!AJ2))</f>
        <v>0</v>
      </c>
      <c r="N8" s="135">
        <f>IF($C$5*'NSW Oct 2018'!AL2/'NSW Oct 2018'!AJ2&lt;'NSW Oct 2018'!L2,0,IF($C$5*'NSW Oct 2018'!AL2/'NSW Oct 2018'!AJ2&lt;='NSW Oct 2018'!M2,($C$5*'NSW Oct 2018'!AL2/'NSW Oct 2018'!AJ2-'NSW Oct 2018'!L2)*('NSW Oct 2018'!X2/100)*'NSW Oct 2018'!AJ2,('NSW Oct 2018'!M2-'NSW Oct 2018'!L2)*('NSW Oct 2018'!X2/100)*'NSW Oct 2018'!AJ2))</f>
        <v>0</v>
      </c>
      <c r="O8" s="135">
        <f>IF($C$5*'NSW Oct 2018'!AL2/'NSW Oct 2018'!AJ2&lt;'NSW Oct 2018'!M2,0,IF($C$5*'NSW Oct 2018'!AL2/'NSW Oct 2018'!AJ2&lt;='NSW Oct 2018'!N2,($C$5*'NSW Oct 2018'!AL2/'NSW Oct 2018'!AJ2-'NSW Oct 2018'!M2)*('NSW Oct 2018'!Y2/100)*'NSW Oct 2018'!AJ2,('NSW Oct 2018'!N2-'NSW Oct 2018'!M2)*('NSW Oct 2018'!Y2/100)*'NSW Oct 2018'!AJ2))</f>
        <v>0</v>
      </c>
      <c r="P8" s="135">
        <f>IF(($C$5*'NSW Oct 2018'!AL2/'NSW Oct 2018'!AJ2&gt;'NSW Oct 2018'!N2),($C$5*'NSW Oct 2018'!AL2/'NSW Oct 2018'!AJ2-'NSW Oct 2018'!N2)*'NSW Oct 2018'!Z2/100*'NSW Oct 2018'!AJ3,0)</f>
        <v>0</v>
      </c>
      <c r="Q8" s="138">
        <f>SUM(D8:P8)</f>
        <v>2927.4000000000005</v>
      </c>
      <c r="R8" s="98">
        <f>'NSW Oct 2018'!AM2</f>
        <v>0</v>
      </c>
      <c r="S8" s="98">
        <f>'NSW Oct 2018'!AN2</f>
        <v>14</v>
      </c>
      <c r="T8" s="98">
        <f>'NSW Oct 2018'!AO2</f>
        <v>0</v>
      </c>
      <c r="U8" s="146">
        <f>'NSW Oct 2018'!AP2</f>
        <v>0</v>
      </c>
      <c r="V8" s="194">
        <f>(Q8-(Q8-D8)*S8/100)</f>
        <v>2556.4000000000005</v>
      </c>
      <c r="W8" s="194">
        <f>V8</f>
        <v>2556.4000000000005</v>
      </c>
      <c r="X8" s="138">
        <f t="shared" ref="X8:Y28" si="0">V8*1.1</f>
        <v>2812.0400000000009</v>
      </c>
      <c r="Y8" s="138">
        <f>W8*1.1</f>
        <v>2812.0400000000009</v>
      </c>
      <c r="Z8" s="150">
        <f>'NSW Oct 2018'!AW2</f>
        <v>0</v>
      </c>
      <c r="AA8" s="141" t="str">
        <f>'NSW Oct 2018'!AX2</f>
        <v>n</v>
      </c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21"/>
      <c r="CQ8" s="121"/>
      <c r="CR8" s="121"/>
      <c r="CS8" s="121"/>
      <c r="CT8" s="121"/>
      <c r="CU8" s="121"/>
      <c r="CV8" s="121"/>
      <c r="CW8" s="121"/>
      <c r="CX8" s="121"/>
      <c r="CY8" s="121"/>
      <c r="CZ8" s="121"/>
      <c r="DA8" s="121"/>
      <c r="DB8" s="121"/>
      <c r="DC8" s="121"/>
      <c r="DD8" s="121"/>
      <c r="DE8" s="121"/>
      <c r="DF8" s="121"/>
      <c r="DG8" s="121"/>
      <c r="DH8" s="121"/>
      <c r="DI8" s="121"/>
      <c r="DJ8" s="121"/>
      <c r="DK8" s="121"/>
      <c r="DL8" s="121"/>
      <c r="DM8" s="121"/>
      <c r="DN8" s="121"/>
      <c r="DO8" s="121"/>
      <c r="DP8" s="121"/>
      <c r="DQ8" s="121"/>
      <c r="DR8" s="121"/>
      <c r="DS8" s="121"/>
      <c r="DT8" s="121"/>
      <c r="DU8" s="121"/>
      <c r="DV8" s="121"/>
      <c r="DW8" s="121"/>
      <c r="DX8" s="121"/>
      <c r="DY8" s="121"/>
      <c r="DZ8" s="121"/>
      <c r="EA8" s="121"/>
      <c r="EB8" s="121"/>
      <c r="EC8" s="121"/>
      <c r="ED8" s="121"/>
      <c r="EE8" s="121"/>
      <c r="EF8" s="121"/>
      <c r="EG8" s="121"/>
      <c r="EH8" s="121"/>
      <c r="EI8" s="121"/>
      <c r="EJ8" s="121"/>
      <c r="EK8" s="121"/>
      <c r="EL8" s="121"/>
    </row>
    <row r="9" spans="1:142" ht="23" customHeight="1">
      <c r="A9" s="453"/>
      <c r="B9" s="98" t="str">
        <f>'NSW Oct 2018'!F3</f>
        <v>Covau</v>
      </c>
      <c r="C9" s="98" t="str">
        <f>'NSW Oct 2018'!G3</f>
        <v>Freedom</v>
      </c>
      <c r="D9" s="135">
        <f>365*'NSW Oct 2018'!H3/100</f>
        <v>317.55</v>
      </c>
      <c r="E9" s="136">
        <f>IF($C$5*'NSW Oct 2018'!AK3/'NSW Oct 2018'!AI3&gt;='NSW Oct 2018'!J3,('NSW Oct 2018'!J3*'NSW Oct 2018'!O3/100)*'NSW Oct 2018'!AI3,($C$5*'NSW Oct 2018'!AK3/'NSW Oct 2018'!AI3*'NSW Oct 2018'!O3/100)*'NSW Oct 2018'!AI3)</f>
        <v>152.51609999999999</v>
      </c>
      <c r="F9" s="137">
        <f>IF($C$5*'NSW Oct 2018'!AK3/'NSW Oct 2018'!AI3&lt;'NSW Oct 2018'!J3,0,IF($C$5*'NSW Oct 2018'!AK3/'NSW Oct 2018'!AI3&lt;='NSW Oct 2018'!K3,($C$5*'NSW Oct 2018'!AK3/'NSW Oct 2018'!AI3-'NSW Oct 2018'!J3)*('NSW Oct 2018'!P3/100)*'NSW Oct 2018'!AI3,('NSW Oct 2018'!K3-'NSW Oct 2018'!J3)*('NSW Oct 2018'!P3/100)*'NSW Oct 2018'!AI3))</f>
        <v>99.79679999999999</v>
      </c>
      <c r="G9" s="135">
        <f>IF($C$5*'NSW Oct 2018'!AK3/'NSW Oct 2018'!AI3&lt;'NSW Oct 2018'!K3,0,IF($C$5*'NSW Oct 2018'!AK3/'NSW Oct 2018'!AI3&lt;='NSW Oct 2018'!L3,($C$5*'NSW Oct 2018'!AK3/'NSW Oct 2018'!AI3-'NSW Oct 2018'!K3)*('NSW Oct 2018'!Q3/100)*'NSW Oct 2018'!AI3,('NSW Oct 2018'!L3-'NSW Oct 2018'!K3)*('NSW Oct 2018'!Q3/100)*'NSW Oct 2018'!AI3))</f>
        <v>224.5881</v>
      </c>
      <c r="H9" s="136">
        <f>IF($C$5*'NSW Oct 2018'!AK3/'NSW Oct 2018'!AI3&lt;'NSW Oct 2018'!L3,0,IF($C$5*'NSW Oct 2018'!AK3/'NSW Oct 2018'!AI3&lt;='NSW Oct 2018'!M3,($C$5*'NSW Oct 2018'!AK3/'NSW Oct 2018'!AI3-'NSW Oct 2018'!L3)*('NSW Oct 2018'!R3/100)*'NSW Oct 2018'!AI3,('NSW Oct 2018'!M3-'NSW Oct 2018'!L3)*('NSW Oct 2018'!R3/100)*'NSW Oct 2018'!AI3))</f>
        <v>843.125</v>
      </c>
      <c r="I9" s="136">
        <f>IF($C$5*'NSW Oct 2018'!AK3/'NSW Oct 2018'!AI3&lt;'NSW Oct 2018'!M3,0,IF($C$5*'NSW Oct 2018'!AK3/'NSW Oct 2018'!AI3&lt;='NSW Oct 2018'!N3,($C$5*'NSW Oct 2018'!AK3/'NSW Oct 2018'!AI3-'NSW Oct 2018'!M3)*('NSW Oct 2018'!S3/100)*'NSW Oct 2018'!AI3,('NSW Oct 2018'!N3-'NSW Oct 2018'!M3)*('NSW Oct 2018'!S3/100)*'NSW Oct 2018'!AI3))</f>
        <v>0</v>
      </c>
      <c r="J9" s="135">
        <f>IF(($C$5*'NSW Oct 2018'!AK3/'NSW Oct 2018'!AI3&gt;'NSW Oct 2018'!N3),($C$5*'NSW Oct 2018'!AK3/'NSW Oct 2018'!AI3-'NSW Oct 2018'!N3)*'NSW Oct 2018'!T3/100*'NSW Oct 2018'!AI3,0)</f>
        <v>0</v>
      </c>
      <c r="K9" s="135">
        <f>IF($C$5*'NSW Oct 2018'!AL3/'NSW Oct 2018'!AJ3&gt;='NSW Oct 2018'!J3,('NSW Oct 2018'!J3*'NSW Oct 2018'!U3/100)*'NSW Oct 2018'!AJ3,($C$5*'NSW Oct 2018'!AL3/'NSW Oct 2018'!AJ3*'NSW Oct 2018'!U3/100)*'NSW Oct 2018'!AJ3)</f>
        <v>152.51609999999999</v>
      </c>
      <c r="L9" s="135">
        <f>IF($C$5*'NSW Oct 2018'!AL3/'NSW Oct 2018'!AJ3&lt;'NSW Oct 2018'!J3,0,IF($C$5*'NSW Oct 2018'!AL3/'NSW Oct 2018'!AJ3&lt;='NSW Oct 2018'!K3,($C$5*'NSW Oct 2018'!AL3/'NSW Oct 2018'!AJ3-'NSW Oct 2018'!J3)*('NSW Oct 2018'!V3/100)*'NSW Oct 2018'!AJ3,('NSW Oct 2018'!K3-'NSW Oct 2018'!J3)*('NSW Oct 2018'!V3/100)*'NSW Oct 2018'!AJ3))</f>
        <v>99.79679999999999</v>
      </c>
      <c r="M9" s="135">
        <f>IF($C$5*'NSW Oct 2018'!AL3/'NSW Oct 2018'!AJ3&lt;'NSW Oct 2018'!K3,0,IF($C$5*'NSW Oct 2018'!AL3/'NSW Oct 2018'!AJ3&lt;='NSW Oct 2018'!L3,($C$5*'NSW Oct 2018'!AL3/'NSW Oct 2018'!AJ3-'NSW Oct 2018'!K3)*('NSW Oct 2018'!W3/100)*'NSW Oct 2018'!AJ3,('NSW Oct 2018'!L3-'NSW Oct 2018'!K3)*('NSW Oct 2018'!W3/100)*'NSW Oct 2018'!AJ3))</f>
        <v>224.5881</v>
      </c>
      <c r="N9" s="135">
        <f>IF($C$5*'NSW Oct 2018'!AL3/'NSW Oct 2018'!AJ3&lt;'NSW Oct 2018'!L3,0,IF($C$5*'NSW Oct 2018'!AL3/'NSW Oct 2018'!AJ3&lt;='NSW Oct 2018'!M3,($C$5*'NSW Oct 2018'!AL3/'NSW Oct 2018'!AJ3-'NSW Oct 2018'!L3)*('NSW Oct 2018'!X3/100)*'NSW Oct 2018'!AJ3,('NSW Oct 2018'!M3-'NSW Oct 2018'!L3)*('NSW Oct 2018'!X3/100)*'NSW Oct 2018'!AJ3))</f>
        <v>843.125</v>
      </c>
      <c r="O9" s="135">
        <f>IF($C$5*'NSW Oct 2018'!AL3/'NSW Oct 2018'!AJ3&lt;'NSW Oct 2018'!M3,0,IF($C$5*'NSW Oct 2018'!AL3/'NSW Oct 2018'!AJ3&lt;='NSW Oct 2018'!N3,($C$5*'NSW Oct 2018'!AL3/'NSW Oct 2018'!AJ3-'NSW Oct 2018'!M3)*('NSW Oct 2018'!Y3/100)*'NSW Oct 2018'!AJ3,('NSW Oct 2018'!N3-'NSW Oct 2018'!M3)*('NSW Oct 2018'!Y3/100)*'NSW Oct 2018'!AJ3))</f>
        <v>0</v>
      </c>
      <c r="P9" s="135">
        <f>IF(($C$5*'NSW Oct 2018'!AL3/'NSW Oct 2018'!AJ3&gt;'NSW Oct 2018'!N3),($C$5*'NSW Oct 2018'!AL3/'NSW Oct 2018'!AJ3-'NSW Oct 2018'!N3)*'NSW Oct 2018'!Z3/100*'NSW Oct 2018'!AJ4,0)</f>
        <v>0</v>
      </c>
      <c r="Q9" s="138">
        <f t="shared" ref="Q9:Q28" si="1">SUM(D9:P9)</f>
        <v>2957.6020000000003</v>
      </c>
      <c r="R9" s="98">
        <f>'NSW Oct 2018'!AM3</f>
        <v>0</v>
      </c>
      <c r="S9" s="98">
        <f>'NSW Oct 2018'!AN3</f>
        <v>0</v>
      </c>
      <c r="T9" s="98">
        <f>'NSW Oct 2018'!AO3</f>
        <v>25</v>
      </c>
      <c r="U9" s="146">
        <f>'NSW Oct 2018'!AP3</f>
        <v>0</v>
      </c>
      <c r="V9" s="195">
        <f>Q9</f>
        <v>2957.6020000000003</v>
      </c>
      <c r="W9" s="195">
        <f>V9-(V9*T9/100)</f>
        <v>2218.2015000000001</v>
      </c>
      <c r="X9" s="138">
        <f t="shared" si="0"/>
        <v>3253.3622000000005</v>
      </c>
      <c r="Y9" s="138">
        <f t="shared" si="0"/>
        <v>2440.0216500000001</v>
      </c>
      <c r="Z9" s="150">
        <f>'NSW Oct 2018'!AW3</f>
        <v>0</v>
      </c>
      <c r="AA9" s="141" t="str">
        <f>'NSW Oct 2018'!AX3</f>
        <v>n</v>
      </c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  <c r="BM9" s="121"/>
      <c r="BN9" s="121"/>
      <c r="BO9" s="121"/>
      <c r="BP9" s="121"/>
      <c r="BQ9" s="121"/>
      <c r="BR9" s="121"/>
      <c r="BS9" s="121"/>
      <c r="BT9" s="121"/>
      <c r="BU9" s="121"/>
      <c r="BV9" s="121"/>
      <c r="BW9" s="121"/>
      <c r="BX9" s="121"/>
      <c r="BY9" s="121"/>
      <c r="BZ9" s="121"/>
      <c r="CA9" s="121"/>
      <c r="CB9" s="121"/>
      <c r="CC9" s="121"/>
      <c r="CD9" s="121"/>
      <c r="CE9" s="121"/>
      <c r="CF9" s="121"/>
      <c r="CG9" s="121"/>
      <c r="CH9" s="121"/>
      <c r="CI9" s="121"/>
      <c r="CJ9" s="121"/>
      <c r="CK9" s="121"/>
      <c r="CL9" s="121"/>
      <c r="CM9" s="121"/>
      <c r="CN9" s="121"/>
      <c r="CO9" s="121"/>
      <c r="CP9" s="121"/>
      <c r="CQ9" s="121"/>
      <c r="CR9" s="121"/>
      <c r="CS9" s="121"/>
      <c r="CT9" s="121"/>
      <c r="CU9" s="121"/>
      <c r="CV9" s="121"/>
      <c r="CW9" s="121"/>
      <c r="CX9" s="121"/>
      <c r="CY9" s="121"/>
      <c r="CZ9" s="121"/>
      <c r="DA9" s="121"/>
      <c r="DB9" s="121"/>
      <c r="DC9" s="121"/>
      <c r="DD9" s="121"/>
      <c r="DE9" s="121"/>
      <c r="DF9" s="121"/>
      <c r="DG9" s="121"/>
      <c r="DH9" s="121"/>
      <c r="DI9" s="121"/>
      <c r="DJ9" s="121"/>
      <c r="DK9" s="121"/>
      <c r="DL9" s="121"/>
      <c r="DM9" s="121"/>
      <c r="DN9" s="121"/>
      <c r="DO9" s="121"/>
      <c r="DP9" s="121"/>
      <c r="DQ9" s="121"/>
      <c r="DR9" s="121"/>
      <c r="DS9" s="121"/>
      <c r="DT9" s="121"/>
      <c r="DU9" s="121"/>
      <c r="DV9" s="121"/>
      <c r="DW9" s="121"/>
      <c r="DX9" s="121"/>
      <c r="DY9" s="121"/>
      <c r="DZ9" s="121"/>
      <c r="EA9" s="121"/>
      <c r="EB9" s="121"/>
      <c r="EC9" s="121"/>
      <c r="ED9" s="121"/>
      <c r="EE9" s="121"/>
      <c r="EF9" s="121"/>
      <c r="EG9" s="121"/>
      <c r="EH9" s="121"/>
      <c r="EI9" s="121"/>
      <c r="EJ9" s="121"/>
      <c r="EK9" s="121"/>
      <c r="EL9" s="121"/>
    </row>
    <row r="10" spans="1:142" ht="23" customHeight="1">
      <c r="A10" s="453"/>
      <c r="B10" s="98" t="str">
        <f>'NSW Oct 2018'!F4</f>
        <v>EnergyAustralia</v>
      </c>
      <c r="C10" s="98" t="str">
        <f>'NSW Oct 2018'!G4</f>
        <v xml:space="preserve">Everyday Saver </v>
      </c>
      <c r="D10" s="135">
        <f>365*'NSW Oct 2018'!H4/100</f>
        <v>245.64500000000001</v>
      </c>
      <c r="E10" s="136">
        <f>IF($C$5*'NSW Oct 2018'!AK4/'NSW Oct 2018'!AI4&gt;='NSW Oct 2018'!J4,('NSW Oct 2018'!J4*'NSW Oct 2018'!O4/100)*'NSW Oct 2018'!AI4,($C$5*'NSW Oct 2018'!AK4/'NSW Oct 2018'!AI4*'NSW Oct 2018'!O4/100)*'NSW Oct 2018'!AI4)</f>
        <v>157.3638</v>
      </c>
      <c r="F10" s="137">
        <f>IF($C$5*'NSW Oct 2018'!AK4/'NSW Oct 2018'!AI4&lt;'NSW Oct 2018'!J4,0,IF($C$5*'NSW Oct 2018'!AK4/'NSW Oct 2018'!AI4&lt;='NSW Oct 2018'!K4,($C$5*'NSW Oct 2018'!AK4/'NSW Oct 2018'!AI4-'NSW Oct 2018'!J4)*('NSW Oct 2018'!P4/100)*'NSW Oct 2018'!AI4,('NSW Oct 2018'!K4-'NSW Oct 2018'!J4)*('NSW Oct 2018'!P4/100)*'NSW Oct 2018'!AI4))</f>
        <v>106.7679</v>
      </c>
      <c r="G10" s="135">
        <f>IF($C$5*'NSW Oct 2018'!AK4/'NSW Oct 2018'!AI4&lt;'NSW Oct 2018'!K4,0,IF($C$5*'NSW Oct 2018'!AK4/'NSW Oct 2018'!AI4&lt;='NSW Oct 2018'!L4,($C$5*'NSW Oct 2018'!AK4/'NSW Oct 2018'!AI4-'NSW Oct 2018'!K4)*('NSW Oct 2018'!Q4/100)*'NSW Oct 2018'!AI4,('NSW Oct 2018'!L4-'NSW Oct 2018'!K4)*('NSW Oct 2018'!Q4/100)*'NSW Oct 2018'!AI4))</f>
        <v>244.11750000000001</v>
      </c>
      <c r="H10" s="136">
        <f>IF($C$5*'NSW Oct 2018'!AK4/'NSW Oct 2018'!AI4&lt;'NSW Oct 2018'!L4,0,IF($C$5*'NSW Oct 2018'!AK4/'NSW Oct 2018'!AI4&lt;='NSW Oct 2018'!M4,($C$5*'NSW Oct 2018'!AK4/'NSW Oct 2018'!AI4-'NSW Oct 2018'!L4)*('NSW Oct 2018'!R4/100)*'NSW Oct 2018'!AI4,('NSW Oct 2018'!M4-'NSW Oct 2018'!L4)*('NSW Oct 2018'!R4/100)*'NSW Oct 2018'!AI4))</f>
        <v>920.69250000000011</v>
      </c>
      <c r="I10" s="136">
        <f>IF($C$5*'NSW Oct 2018'!AK4/'NSW Oct 2018'!AI4&lt;'NSW Oct 2018'!M4,0,IF($C$5*'NSW Oct 2018'!AK4/'NSW Oct 2018'!AI4&lt;='NSW Oct 2018'!N4,($C$5*'NSW Oct 2018'!AK4/'NSW Oct 2018'!AI4-'NSW Oct 2018'!M4)*('NSW Oct 2018'!S4/100)*'NSW Oct 2018'!AI4,('NSW Oct 2018'!N4-'NSW Oct 2018'!M4)*('NSW Oct 2018'!S4/100)*'NSW Oct 2018'!AI4))</f>
        <v>0</v>
      </c>
      <c r="J10" s="135">
        <f>IF(($C$5*'NSW Oct 2018'!AK4/'NSW Oct 2018'!AI4&gt;'NSW Oct 2018'!N4),($C$5*'NSW Oct 2018'!AK4/'NSW Oct 2018'!AI4-'NSW Oct 2018'!N4)*'NSW Oct 2018'!T4/100*'NSW Oct 2018'!AI4,0)</f>
        <v>0</v>
      </c>
      <c r="K10" s="135">
        <f>IF($C$5*'NSW Oct 2018'!AL4/'NSW Oct 2018'!AJ4&gt;='NSW Oct 2018'!J4,('NSW Oct 2018'!J4*'NSW Oct 2018'!U4/100)*'NSW Oct 2018'!AJ4,($C$5*'NSW Oct 2018'!AL4/'NSW Oct 2018'!AJ4*'NSW Oct 2018'!U4/100)*'NSW Oct 2018'!AJ4)</f>
        <v>157.3638</v>
      </c>
      <c r="L10" s="135">
        <f>IF($C$5*'NSW Oct 2018'!AL4/'NSW Oct 2018'!AJ4&lt;'NSW Oct 2018'!J4,0,IF($C$5*'NSW Oct 2018'!AL4/'NSW Oct 2018'!AJ4&lt;='NSW Oct 2018'!K4,($C$5*'NSW Oct 2018'!AL4/'NSW Oct 2018'!AJ4-'NSW Oct 2018'!J4)*('NSW Oct 2018'!V4/100)*'NSW Oct 2018'!AJ4,('NSW Oct 2018'!K4-'NSW Oct 2018'!J4)*('NSW Oct 2018'!V4/100)*'NSW Oct 2018'!AJ4))</f>
        <v>106.7679</v>
      </c>
      <c r="M10" s="135">
        <f>IF($C$5*'NSW Oct 2018'!AL4/'NSW Oct 2018'!AJ4&lt;'NSW Oct 2018'!K4,0,IF($C$5*'NSW Oct 2018'!AL4/'NSW Oct 2018'!AJ4&lt;='NSW Oct 2018'!L4,($C$5*'NSW Oct 2018'!AL4/'NSW Oct 2018'!AJ4-'NSW Oct 2018'!K4)*('NSW Oct 2018'!W4/100)*'NSW Oct 2018'!AJ4,('NSW Oct 2018'!L4-'NSW Oct 2018'!K4)*('NSW Oct 2018'!W4/100)*'NSW Oct 2018'!AJ4))</f>
        <v>244.11750000000001</v>
      </c>
      <c r="N10" s="135">
        <f>IF($C$5*'NSW Oct 2018'!AL4/'NSW Oct 2018'!AJ4&lt;'NSW Oct 2018'!L4,0,IF($C$5*'NSW Oct 2018'!AL4/'NSW Oct 2018'!AJ4&lt;='NSW Oct 2018'!M4,($C$5*'NSW Oct 2018'!AL4/'NSW Oct 2018'!AJ4-'NSW Oct 2018'!L4)*('NSW Oct 2018'!X4/100)*'NSW Oct 2018'!AJ4,('NSW Oct 2018'!M4-'NSW Oct 2018'!L4)*('NSW Oct 2018'!X4/100)*'NSW Oct 2018'!AJ4))</f>
        <v>920.69250000000011</v>
      </c>
      <c r="O10" s="135">
        <f>IF($C$5*'NSW Oct 2018'!AL4/'NSW Oct 2018'!AJ4&lt;'NSW Oct 2018'!M4,0,IF($C$5*'NSW Oct 2018'!AL4/'NSW Oct 2018'!AJ4&lt;='NSW Oct 2018'!N4,($C$5*'NSW Oct 2018'!AL4/'NSW Oct 2018'!AJ4-'NSW Oct 2018'!M4)*('NSW Oct 2018'!Y4/100)*'NSW Oct 2018'!AJ4,('NSW Oct 2018'!N4-'NSW Oct 2018'!M4)*('NSW Oct 2018'!Y4/100)*'NSW Oct 2018'!AJ4))</f>
        <v>0</v>
      </c>
      <c r="P10" s="135">
        <f>IF(($C$5*'NSW Oct 2018'!AL4/'NSW Oct 2018'!AJ4&gt;'NSW Oct 2018'!N4),($C$5*'NSW Oct 2018'!AL4/'NSW Oct 2018'!AJ4-'NSW Oct 2018'!N4)*'NSW Oct 2018'!Z4/100*'NSW Oct 2018'!AJ5,0)</f>
        <v>0</v>
      </c>
      <c r="Q10" s="138">
        <f t="shared" si="1"/>
        <v>3103.5284000000001</v>
      </c>
      <c r="R10" s="98">
        <f>'NSW Oct 2018'!AM4</f>
        <v>0</v>
      </c>
      <c r="S10" s="98">
        <f>'NSW Oct 2018'!AN4</f>
        <v>20</v>
      </c>
      <c r="T10" s="98">
        <f>'NSW Oct 2018'!AO4</f>
        <v>0</v>
      </c>
      <c r="U10" s="98">
        <f>'NSW Oct 2018'!AP4</f>
        <v>0</v>
      </c>
      <c r="V10" s="195">
        <f>(Q10-(Q10-D10)*S10/100)</f>
        <v>2531.95172</v>
      </c>
      <c r="W10" s="195">
        <f>V10</f>
        <v>2531.95172</v>
      </c>
      <c r="X10" s="138">
        <f t="shared" si="0"/>
        <v>2785.1468920000002</v>
      </c>
      <c r="Y10" s="138">
        <f t="shared" si="0"/>
        <v>2785.1468920000002</v>
      </c>
      <c r="Z10" s="140">
        <f>'NSW Oct 2018'!AW4</f>
        <v>24</v>
      </c>
      <c r="AA10" s="141" t="str">
        <f>'NSW Oct 2018'!AX4</f>
        <v>y</v>
      </c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  <c r="BM10" s="121"/>
      <c r="BN10" s="121"/>
      <c r="BO10" s="121"/>
      <c r="BP10" s="121"/>
      <c r="BQ10" s="121"/>
      <c r="BR10" s="121"/>
      <c r="BS10" s="121"/>
      <c r="BT10" s="121"/>
      <c r="BU10" s="121"/>
      <c r="BV10" s="121"/>
      <c r="BW10" s="121"/>
      <c r="BX10" s="121"/>
      <c r="BY10" s="121"/>
      <c r="BZ10" s="121"/>
      <c r="CA10" s="121"/>
      <c r="CB10" s="121"/>
      <c r="CC10" s="121"/>
      <c r="CD10" s="121"/>
      <c r="CE10" s="121"/>
      <c r="CF10" s="121"/>
      <c r="CG10" s="121"/>
      <c r="CH10" s="121"/>
      <c r="CI10" s="121"/>
      <c r="CJ10" s="121"/>
      <c r="CK10" s="121"/>
      <c r="CL10" s="121"/>
      <c r="CM10" s="121"/>
      <c r="CN10" s="121"/>
      <c r="CO10" s="121"/>
      <c r="CP10" s="121"/>
      <c r="CQ10" s="121"/>
      <c r="CR10" s="121"/>
      <c r="CS10" s="121"/>
      <c r="CT10" s="121"/>
      <c r="CU10" s="121"/>
      <c r="CV10" s="121"/>
      <c r="CW10" s="121"/>
      <c r="CX10" s="121"/>
      <c r="CY10" s="121"/>
      <c r="CZ10" s="121"/>
      <c r="DA10" s="121"/>
      <c r="DB10" s="121"/>
      <c r="DC10" s="121"/>
      <c r="DD10" s="121"/>
      <c r="DE10" s="121"/>
      <c r="DF10" s="121"/>
      <c r="DG10" s="121"/>
      <c r="DH10" s="121"/>
      <c r="DI10" s="121"/>
      <c r="DJ10" s="121"/>
      <c r="DK10" s="121"/>
      <c r="DL10" s="121"/>
      <c r="DM10" s="121"/>
      <c r="DN10" s="121"/>
      <c r="DO10" s="121"/>
      <c r="DP10" s="121"/>
      <c r="DQ10" s="121"/>
      <c r="DR10" s="121"/>
      <c r="DS10" s="121"/>
      <c r="DT10" s="121"/>
      <c r="DU10" s="121"/>
      <c r="DV10" s="121"/>
      <c r="DW10" s="121"/>
      <c r="DX10" s="121"/>
      <c r="DY10" s="121"/>
      <c r="DZ10" s="121"/>
      <c r="EA10" s="121"/>
      <c r="EB10" s="121"/>
      <c r="EC10" s="121"/>
      <c r="ED10" s="121"/>
      <c r="EE10" s="121"/>
      <c r="EF10" s="121"/>
      <c r="EG10" s="121"/>
      <c r="EH10" s="121"/>
      <c r="EI10" s="121"/>
      <c r="EJ10" s="121"/>
      <c r="EK10" s="121"/>
      <c r="EL10" s="121"/>
    </row>
    <row r="11" spans="1:142" ht="23" customHeight="1">
      <c r="A11" s="453"/>
      <c r="B11" s="98" t="str">
        <f>'NSW Oct 2018'!F5</f>
        <v>Origin Energy</v>
      </c>
      <c r="C11" s="98" t="str">
        <f>'NSW Oct 2018'!G5</f>
        <v>Business Saver</v>
      </c>
      <c r="D11" s="135">
        <f>365*'NSW Oct 2018'!H5/100</f>
        <v>248.78399999999999</v>
      </c>
      <c r="E11" s="136">
        <f>IF($C$5*'NSW Oct 2018'!AK5/'NSW Oct 2018'!AI5&gt;='NSW Oct 2018'!J5,('NSW Oct 2018'!J5*'NSW Oct 2018'!O5/100)*'NSW Oct 2018'!AI5,($C$5*'NSW Oct 2018'!AK5/'NSW Oct 2018'!AI5*'NSW Oct 2018'!O5/100)*'NSW Oct 2018'!AI5)</f>
        <v>136.10849999999999</v>
      </c>
      <c r="F11" s="137">
        <f>IF($C$5*'NSW Oct 2018'!AK5/'NSW Oct 2018'!AI5&lt;'NSW Oct 2018'!J5,0,IF($C$5*'NSW Oct 2018'!AK5/'NSW Oct 2018'!AI5&lt;='NSW Oct 2018'!K5,($C$5*'NSW Oct 2018'!AK5/'NSW Oct 2018'!AI5-'NSW Oct 2018'!J5)*('NSW Oct 2018'!P5/100)*'NSW Oct 2018'!AI5,('NSW Oct 2018'!K5-'NSW Oct 2018'!J5)*('NSW Oct 2018'!P5/100)*'NSW Oct 2018'!AI5))</f>
        <v>98.696100000000001</v>
      </c>
      <c r="G11" s="135">
        <f>IF($C$5*'NSW Oct 2018'!AK5/'NSW Oct 2018'!AI5&lt;'NSW Oct 2018'!K5,0,IF($C$5*'NSW Oct 2018'!AK5/'NSW Oct 2018'!AI5&lt;='NSW Oct 2018'!L5,($C$5*'NSW Oct 2018'!AK5/'NSW Oct 2018'!AI5-'NSW Oct 2018'!K5)*('NSW Oct 2018'!Q5/100)*'NSW Oct 2018'!AI5,('NSW Oct 2018'!L5-'NSW Oct 2018'!K5)*('NSW Oct 2018'!Q5/100)*'NSW Oct 2018'!AI5))</f>
        <v>204.17099999999999</v>
      </c>
      <c r="H11" s="136">
        <f>IF($C$5*'NSW Oct 2018'!AK5/'NSW Oct 2018'!AI5&lt;'NSW Oct 2018'!L5,0,IF($C$5*'NSW Oct 2018'!AK5/'NSW Oct 2018'!AI5&lt;='NSW Oct 2018'!M5,($C$5*'NSW Oct 2018'!AK5/'NSW Oct 2018'!AI5-'NSW Oct 2018'!L5)*('NSW Oct 2018'!R5/100)*'NSW Oct 2018'!AI5,('NSW Oct 2018'!M5-'NSW Oct 2018'!L5)*('NSW Oct 2018'!R5/100)*'NSW Oct 2018'!AI5))</f>
        <v>775.67499999999995</v>
      </c>
      <c r="I11" s="136">
        <f>IF($C$5*'NSW Oct 2018'!AK5/'NSW Oct 2018'!AI5&lt;'NSW Oct 2018'!M5,0,IF($C$5*'NSW Oct 2018'!AK5/'NSW Oct 2018'!AI5&lt;='NSW Oct 2018'!N5,($C$5*'NSW Oct 2018'!AK5/'NSW Oct 2018'!AI5-'NSW Oct 2018'!M5)*('NSW Oct 2018'!S5/100)*'NSW Oct 2018'!AI5,('NSW Oct 2018'!N5-'NSW Oct 2018'!M5)*('NSW Oct 2018'!S5/100)*'NSW Oct 2018'!AI5))</f>
        <v>0</v>
      </c>
      <c r="J11" s="135">
        <f>IF(($C$5*'NSW Oct 2018'!AK5/'NSW Oct 2018'!AI5&gt;'NSW Oct 2018'!N5),($C$5*'NSW Oct 2018'!AK5/'NSW Oct 2018'!AI5-'NSW Oct 2018'!N5)*'NSW Oct 2018'!T5/100*'NSW Oct 2018'!AI5,0)</f>
        <v>0</v>
      </c>
      <c r="K11" s="135">
        <f>IF($C$5*'NSW Oct 2018'!AL5/'NSW Oct 2018'!AJ5&gt;='NSW Oct 2018'!J5,('NSW Oct 2018'!J5*'NSW Oct 2018'!U5/100)*'NSW Oct 2018'!AJ5,($C$5*'NSW Oct 2018'!AL5/'NSW Oct 2018'!AJ5*'NSW Oct 2018'!U5/100)*'NSW Oct 2018'!AJ5)</f>
        <v>136.10849999999999</v>
      </c>
      <c r="L11" s="135">
        <f>IF($C$5*'NSW Oct 2018'!AL5/'NSW Oct 2018'!AJ5&lt;'NSW Oct 2018'!J5,0,IF($C$5*'NSW Oct 2018'!AL5/'NSW Oct 2018'!AJ5&lt;='NSW Oct 2018'!K5,($C$5*'NSW Oct 2018'!AL5/'NSW Oct 2018'!AJ5-'NSW Oct 2018'!J5)*('NSW Oct 2018'!V5/100)*'NSW Oct 2018'!AJ5,('NSW Oct 2018'!K5-'NSW Oct 2018'!J5)*('NSW Oct 2018'!V5/100)*'NSW Oct 2018'!AJ5))</f>
        <v>98.696100000000001</v>
      </c>
      <c r="M11" s="135">
        <f>IF($C$5*'NSW Oct 2018'!AL5/'NSW Oct 2018'!AJ5&lt;'NSW Oct 2018'!K5,0,IF($C$5*'NSW Oct 2018'!AL5/'NSW Oct 2018'!AJ5&lt;='NSW Oct 2018'!L5,($C$5*'NSW Oct 2018'!AL5/'NSW Oct 2018'!AJ5-'NSW Oct 2018'!K5)*('NSW Oct 2018'!W5/100)*'NSW Oct 2018'!AJ5,('NSW Oct 2018'!L5-'NSW Oct 2018'!K5)*('NSW Oct 2018'!W5/100)*'NSW Oct 2018'!AJ5))</f>
        <v>204.17099999999999</v>
      </c>
      <c r="N11" s="135">
        <f>IF($C$5*'NSW Oct 2018'!AL5/'NSW Oct 2018'!AJ5&lt;'NSW Oct 2018'!L5,0,IF($C$5*'NSW Oct 2018'!AL5/'NSW Oct 2018'!AJ5&lt;='NSW Oct 2018'!M5,($C$5*'NSW Oct 2018'!AL5/'NSW Oct 2018'!AJ5-'NSW Oct 2018'!L5)*('NSW Oct 2018'!X5/100)*'NSW Oct 2018'!AJ5,('NSW Oct 2018'!M5-'NSW Oct 2018'!L5)*('NSW Oct 2018'!X5/100)*'NSW Oct 2018'!AJ5))</f>
        <v>775.67499999999995</v>
      </c>
      <c r="O11" s="135">
        <f>IF($C$5*'NSW Oct 2018'!AL5/'NSW Oct 2018'!AJ5&lt;'NSW Oct 2018'!M5,0,IF($C$5*'NSW Oct 2018'!AL5/'NSW Oct 2018'!AJ5&lt;='NSW Oct 2018'!N5,($C$5*'NSW Oct 2018'!AL5/'NSW Oct 2018'!AJ5-'NSW Oct 2018'!M5)*('NSW Oct 2018'!Y5/100)*'NSW Oct 2018'!AJ5,('NSW Oct 2018'!N5-'NSW Oct 2018'!M5)*('NSW Oct 2018'!Y5/100)*'NSW Oct 2018'!AJ5))</f>
        <v>0</v>
      </c>
      <c r="P11" s="135">
        <f>IF(($C$5*'NSW Oct 2018'!AL5/'NSW Oct 2018'!AJ5&gt;'NSW Oct 2018'!N5),($C$5*'NSW Oct 2018'!AL5/'NSW Oct 2018'!AJ5-'NSW Oct 2018'!N5)*'NSW Oct 2018'!Z5/100*'NSW Oct 2018'!AJ6,0)</f>
        <v>0</v>
      </c>
      <c r="Q11" s="138">
        <f t="shared" si="1"/>
        <v>2678.0852</v>
      </c>
      <c r="R11" s="98">
        <f>'NSW Oct 2018'!AM5</f>
        <v>0</v>
      </c>
      <c r="S11" s="98">
        <f>'NSW Oct 2018'!AN5</f>
        <v>14</v>
      </c>
      <c r="T11" s="98">
        <f>'NSW Oct 2018'!AO5</f>
        <v>0</v>
      </c>
      <c r="U11" s="98">
        <f>'NSW Oct 2018'!AP5</f>
        <v>0</v>
      </c>
      <c r="V11" s="195">
        <f>(Q11-(Q11-D11)*S11/100)</f>
        <v>2337.9830320000001</v>
      </c>
      <c r="W11" s="195">
        <f>V11</f>
        <v>2337.9830320000001</v>
      </c>
      <c r="X11" s="138">
        <f t="shared" si="0"/>
        <v>2571.7813352000003</v>
      </c>
      <c r="Y11" s="138">
        <f t="shared" si="0"/>
        <v>2571.7813352000003</v>
      </c>
      <c r="Z11" s="140">
        <f>'NSW Oct 2018'!AW5</f>
        <v>12</v>
      </c>
      <c r="AA11" s="141" t="str">
        <f>'NSW Oct 2018'!AX5</f>
        <v>y</v>
      </c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  <c r="CC11" s="121"/>
      <c r="CD11" s="121"/>
      <c r="CE11" s="121"/>
      <c r="CF11" s="121"/>
      <c r="CG11" s="121"/>
      <c r="CH11" s="121"/>
      <c r="CI11" s="121"/>
      <c r="CJ11" s="121"/>
      <c r="CK11" s="121"/>
      <c r="CL11" s="121"/>
      <c r="CM11" s="121"/>
      <c r="CN11" s="121"/>
      <c r="CO11" s="121"/>
      <c r="CP11" s="121"/>
      <c r="CQ11" s="121"/>
      <c r="CR11" s="121"/>
      <c r="CS11" s="121"/>
      <c r="CT11" s="121"/>
      <c r="CU11" s="121"/>
      <c r="CV11" s="121"/>
      <c r="CW11" s="121"/>
      <c r="CX11" s="121"/>
      <c r="CY11" s="121"/>
      <c r="CZ11" s="121"/>
      <c r="DA11" s="121"/>
      <c r="DB11" s="121"/>
      <c r="DC11" s="121"/>
      <c r="DD11" s="121"/>
      <c r="DE11" s="121"/>
      <c r="DF11" s="121"/>
      <c r="DG11" s="121"/>
      <c r="DH11" s="121"/>
      <c r="DI11" s="121"/>
      <c r="DJ11" s="121"/>
      <c r="DK11" s="121"/>
      <c r="DL11" s="121"/>
      <c r="DM11" s="121"/>
      <c r="DN11" s="121"/>
      <c r="DO11" s="121"/>
      <c r="DP11" s="121"/>
      <c r="DQ11" s="121"/>
      <c r="DR11" s="121"/>
      <c r="DS11" s="121"/>
      <c r="DT11" s="121"/>
      <c r="DU11" s="121"/>
      <c r="DV11" s="121"/>
      <c r="DW11" s="121"/>
      <c r="DX11" s="121"/>
      <c r="DY11" s="121"/>
      <c r="DZ11" s="121"/>
      <c r="EA11" s="121"/>
      <c r="EB11" s="121"/>
      <c r="EC11" s="121"/>
      <c r="ED11" s="121"/>
      <c r="EE11" s="121"/>
      <c r="EF11" s="121"/>
      <c r="EG11" s="121"/>
      <c r="EH11" s="121"/>
      <c r="EI11" s="121"/>
      <c r="EJ11" s="121"/>
      <c r="EK11" s="121"/>
      <c r="EL11" s="121"/>
    </row>
    <row r="12" spans="1:142" ht="23" customHeight="1" thickBot="1">
      <c r="A12" s="452"/>
      <c r="B12" s="99" t="str">
        <f>'NSW Oct 2018'!F6</f>
        <v>Red Energy</v>
      </c>
      <c r="C12" s="99" t="str">
        <f>'NSW Oct 2018'!G6</f>
        <v xml:space="preserve">Easy Saver </v>
      </c>
      <c r="D12" s="163">
        <f>365*'NSW Oct 2018'!H6/100</f>
        <v>235.27899999999997</v>
      </c>
      <c r="E12" s="164">
        <f>IF($C$5*'NSW Oct 2018'!AK6/'NSW Oct 2018'!AI6&gt;='NSW Oct 2018'!J6,('NSW Oct 2018'!J6*'NSW Oct 2018'!O6/100)*'NSW Oct 2018'!AI6,($C$5*'NSW Oct 2018'!AK6/'NSW Oct 2018'!AI6*'NSW Oct 2018'!O6/100)*'NSW Oct 2018'!AI6)</f>
        <v>138.3459</v>
      </c>
      <c r="F12" s="165">
        <f>IF($C$5*'NSW Oct 2018'!AK6/'NSW Oct 2018'!AI6&lt;'NSW Oct 2018'!J6,0,IF($C$5*'NSW Oct 2018'!AK6/'NSW Oct 2018'!AI6&lt;='NSW Oct 2018'!K6,($C$5*'NSW Oct 2018'!AK6/'NSW Oct 2018'!AI6-'NSW Oct 2018'!J6)*('NSW Oct 2018'!P6/100)*'NSW Oct 2018'!AI6,('NSW Oct 2018'!K6-'NSW Oct 2018'!J6)*('NSW Oct 2018'!P6/100)*'NSW Oct 2018'!AI6))</f>
        <v>92.825699999999998</v>
      </c>
      <c r="G12" s="163">
        <f>IF($C$5*'NSW Oct 2018'!AK6/'NSW Oct 2018'!AI6&lt;'NSW Oct 2018'!K6,0,IF($C$5*'NSW Oct 2018'!AK6/'NSW Oct 2018'!AI6&lt;='NSW Oct 2018'!L6,($C$5*'NSW Oct 2018'!AK6/'NSW Oct 2018'!AI6-'NSW Oct 2018'!K6)*('NSW Oct 2018'!Q6/100)*'NSW Oct 2018'!AI6,('NSW Oct 2018'!L6-'NSW Oct 2018'!K6)*('NSW Oct 2018'!Q6/100)*'NSW Oct 2018'!AI6))</f>
        <v>207.72179999999997</v>
      </c>
      <c r="H12" s="164">
        <f>IF($C$5*'NSW Oct 2018'!AK6/'NSW Oct 2018'!AI6&lt;'NSW Oct 2018'!L6,0,IF($C$5*'NSW Oct 2018'!AK6/'NSW Oct 2018'!AI6&lt;='NSW Oct 2018'!M6,($C$5*'NSW Oct 2018'!AK6/'NSW Oct 2018'!AI6-'NSW Oct 2018'!L6)*('NSW Oct 2018'!R6/100)*'NSW Oct 2018'!AI6,('NSW Oct 2018'!M6-'NSW Oct 2018'!L6)*('NSW Oct 2018'!R6/100)*'NSW Oct 2018'!AI6))</f>
        <v>779.04750000000001</v>
      </c>
      <c r="I12" s="164">
        <f>IF($C$5*'NSW Oct 2018'!AK6/'NSW Oct 2018'!AI6&lt;'NSW Oct 2018'!M6,0,IF($C$5*'NSW Oct 2018'!AK6/'NSW Oct 2018'!AI6&lt;='NSW Oct 2018'!N6,($C$5*'NSW Oct 2018'!AK6/'NSW Oct 2018'!AI6-'NSW Oct 2018'!M6)*('NSW Oct 2018'!S6/100)*'NSW Oct 2018'!AI6,('NSW Oct 2018'!N6-'NSW Oct 2018'!M6)*('NSW Oct 2018'!S6/100)*'NSW Oct 2018'!AI6))</f>
        <v>0</v>
      </c>
      <c r="J12" s="163">
        <f>IF(($C$5*'NSW Oct 2018'!AK6/'NSW Oct 2018'!AI6&gt;'NSW Oct 2018'!N6),($C$5*'NSW Oct 2018'!AK6/'NSW Oct 2018'!AI6-'NSW Oct 2018'!N6)*'NSW Oct 2018'!T6/100*'NSW Oct 2018'!AI6,0)</f>
        <v>0</v>
      </c>
      <c r="K12" s="163">
        <f>IF($C$5*'NSW Oct 2018'!AL6/'NSW Oct 2018'!AJ6&gt;='NSW Oct 2018'!J6,('NSW Oct 2018'!J6*'NSW Oct 2018'!U6/100)*'NSW Oct 2018'!AJ6,($C$5*'NSW Oct 2018'!AL6/'NSW Oct 2018'!AJ6*'NSW Oct 2018'!U6/100)*'NSW Oct 2018'!AJ6)</f>
        <v>138.3459</v>
      </c>
      <c r="L12" s="163">
        <f>IF($C$5*'NSW Oct 2018'!AL6/'NSW Oct 2018'!AJ6&lt;'NSW Oct 2018'!J6,0,IF($C$5*'NSW Oct 2018'!AL6/'NSW Oct 2018'!AJ6&lt;='NSW Oct 2018'!K6,($C$5*'NSW Oct 2018'!AL6/'NSW Oct 2018'!AJ6-'NSW Oct 2018'!J6)*('NSW Oct 2018'!V6/100)*'NSW Oct 2018'!AJ6,('NSW Oct 2018'!K6-'NSW Oct 2018'!J6)*('NSW Oct 2018'!V6/100)*'NSW Oct 2018'!AJ6))</f>
        <v>92.825699999999998</v>
      </c>
      <c r="M12" s="163">
        <f>IF($C$5*'NSW Oct 2018'!AL6/'NSW Oct 2018'!AJ6&lt;'NSW Oct 2018'!K6,0,IF($C$5*'NSW Oct 2018'!AL6/'NSW Oct 2018'!AJ6&lt;='NSW Oct 2018'!L6,($C$5*'NSW Oct 2018'!AL6/'NSW Oct 2018'!AJ6-'NSW Oct 2018'!K6)*('NSW Oct 2018'!W6/100)*'NSW Oct 2018'!AJ6,('NSW Oct 2018'!L6-'NSW Oct 2018'!K6)*('NSW Oct 2018'!W6/100)*'NSW Oct 2018'!AJ6))</f>
        <v>207.72179999999997</v>
      </c>
      <c r="N12" s="163">
        <f>IF($C$5*'NSW Oct 2018'!AL6/'NSW Oct 2018'!AJ6&lt;'NSW Oct 2018'!L6,0,IF($C$5*'NSW Oct 2018'!AL6/'NSW Oct 2018'!AJ6&lt;='NSW Oct 2018'!M6,($C$5*'NSW Oct 2018'!AL6/'NSW Oct 2018'!AJ6-'NSW Oct 2018'!L6)*('NSW Oct 2018'!X6/100)*'NSW Oct 2018'!AJ6,('NSW Oct 2018'!M6-'NSW Oct 2018'!L6)*('NSW Oct 2018'!X6/100)*'NSW Oct 2018'!AJ6))</f>
        <v>779.04750000000001</v>
      </c>
      <c r="O12" s="163">
        <f>IF($C$5*'NSW Oct 2018'!AL6/'NSW Oct 2018'!AJ6&lt;'NSW Oct 2018'!M6,0,IF($C$5*'NSW Oct 2018'!AL6/'NSW Oct 2018'!AJ6&lt;='NSW Oct 2018'!N6,($C$5*'NSW Oct 2018'!AL6/'NSW Oct 2018'!AJ6-'NSW Oct 2018'!M6)*('NSW Oct 2018'!Y6/100)*'NSW Oct 2018'!AJ6,('NSW Oct 2018'!N6-'NSW Oct 2018'!M6)*('NSW Oct 2018'!Y6/100)*'NSW Oct 2018'!AJ6))</f>
        <v>0</v>
      </c>
      <c r="P12" s="163">
        <f>IF(($C$5*'NSW Oct 2018'!AL6/'NSW Oct 2018'!AJ6&gt;'NSW Oct 2018'!N6),($C$5*'NSW Oct 2018'!AL6/'NSW Oct 2018'!AJ6-'NSW Oct 2018'!N6)*'NSW Oct 2018'!Z6/100*'NSW Oct 2018'!AJ7,0)</f>
        <v>0</v>
      </c>
      <c r="Q12" s="166">
        <f t="shared" si="1"/>
        <v>2671.1608000000001</v>
      </c>
      <c r="R12" s="99">
        <f>'NSW Oct 2018'!AM6</f>
        <v>0</v>
      </c>
      <c r="S12" s="99">
        <f>'NSW Oct 2018'!AN6</f>
        <v>0</v>
      </c>
      <c r="T12" s="167">
        <f>'NSW Oct 2018'!AO6</f>
        <v>10</v>
      </c>
      <c r="U12" s="99">
        <f>'NSW Oct 2018'!AP6</f>
        <v>0</v>
      </c>
      <c r="V12" s="196">
        <f>Q12</f>
        <v>2671.1608000000001</v>
      </c>
      <c r="W12" s="197">
        <f>V12-(V12*T12/100)</f>
        <v>2404.0447199999999</v>
      </c>
      <c r="X12" s="166">
        <f t="shared" si="0"/>
        <v>2938.2768800000003</v>
      </c>
      <c r="Y12" s="166">
        <f t="shared" si="0"/>
        <v>2644.449192</v>
      </c>
      <c r="Z12" s="169">
        <f>'NSW Oct 2018'!AW6</f>
        <v>0</v>
      </c>
      <c r="AA12" s="170" t="str">
        <f>'NSW Oct 2018'!AX6</f>
        <v>n</v>
      </c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21"/>
      <c r="BY12" s="121"/>
      <c r="BZ12" s="121"/>
      <c r="CA12" s="121"/>
      <c r="CB12" s="121"/>
      <c r="CC12" s="121"/>
      <c r="CD12" s="121"/>
      <c r="CE12" s="121"/>
      <c r="CF12" s="121"/>
      <c r="CG12" s="121"/>
      <c r="CH12" s="121"/>
      <c r="CI12" s="121"/>
      <c r="CJ12" s="121"/>
      <c r="CK12" s="121"/>
      <c r="CL12" s="121"/>
      <c r="CM12" s="121"/>
      <c r="CN12" s="121"/>
      <c r="CO12" s="121"/>
      <c r="CP12" s="121"/>
      <c r="CQ12" s="121"/>
      <c r="CR12" s="121"/>
      <c r="CS12" s="121"/>
      <c r="CT12" s="121"/>
      <c r="CU12" s="121"/>
      <c r="CV12" s="121"/>
      <c r="CW12" s="121"/>
      <c r="CX12" s="121"/>
      <c r="CY12" s="121"/>
      <c r="CZ12" s="121"/>
      <c r="DA12" s="121"/>
      <c r="DB12" s="121"/>
      <c r="DC12" s="121"/>
      <c r="DD12" s="121"/>
      <c r="DE12" s="121"/>
      <c r="DF12" s="121"/>
      <c r="DG12" s="121"/>
      <c r="DH12" s="121"/>
      <c r="DI12" s="121"/>
      <c r="DJ12" s="121"/>
      <c r="DK12" s="121"/>
      <c r="DL12" s="121"/>
      <c r="DM12" s="121"/>
      <c r="DN12" s="121"/>
      <c r="DO12" s="121"/>
      <c r="DP12" s="121"/>
      <c r="DQ12" s="121"/>
      <c r="DR12" s="121"/>
      <c r="DS12" s="121"/>
      <c r="DT12" s="121"/>
      <c r="DU12" s="121"/>
      <c r="DV12" s="121"/>
      <c r="DW12" s="121"/>
      <c r="DX12" s="121"/>
      <c r="DY12" s="121"/>
      <c r="DZ12" s="121"/>
      <c r="EA12" s="121"/>
      <c r="EB12" s="121"/>
      <c r="EC12" s="121"/>
      <c r="ED12" s="121"/>
      <c r="EE12" s="121"/>
      <c r="EF12" s="121"/>
      <c r="EG12" s="121"/>
      <c r="EH12" s="121"/>
      <c r="EI12" s="121"/>
      <c r="EJ12" s="121"/>
      <c r="EK12" s="121"/>
      <c r="EL12" s="121"/>
    </row>
    <row r="13" spans="1:142" ht="23" customHeight="1" thickTop="1">
      <c r="A13" s="451" t="str">
        <f>'NSW Oct 2018'!D7</f>
        <v xml:space="preserve">ActewAGL Queanbeyan </v>
      </c>
      <c r="B13" s="98" t="str">
        <f>'NSW Oct 2018'!F7</f>
        <v>ActewAGL</v>
      </c>
      <c r="C13" s="98" t="str">
        <f>'NSW Oct 2018'!G7</f>
        <v>Business plan</v>
      </c>
      <c r="D13" s="135">
        <f>365*'NSW Oct 2018'!H7/100</f>
        <v>344.34100000000001</v>
      </c>
      <c r="E13" s="136">
        <f>IF($C$5*'NSW Oct 2018'!AK7/'NSW Oct 2018'!AI7&gt;='NSW Oct 2018'!J7,('NSW Oct 2018'!J7*'NSW Oct 2018'!O7/100)*'NSW Oct 2018'!AI7,($C$5*'NSW Oct 2018'!AK7/'NSW Oct 2018'!AI7*'NSW Oct 2018'!O7/100)*'NSW Oct 2018'!AI7)</f>
        <v>388.18800000000005</v>
      </c>
      <c r="F13" s="137">
        <f>IF($C$5*'NSW Oct 2018'!AK7/'NSW Oct 2018'!AI7&lt;'NSW Oct 2018'!J7,0,IF($C$5*'NSW Oct 2018'!AK7/'NSW Oct 2018'!AI7&lt;='NSW Oct 2018'!K7,($C$5*'NSW Oct 2018'!AK7/'NSW Oct 2018'!AI7-'NSW Oct 2018'!J7)*('NSW Oct 2018'!P7/100)*'NSW Oct 2018'!AI7,('NSW Oct 2018'!K7-'NSW Oct 2018'!J7)*('NSW Oct 2018'!P7/100)*'NSW Oct 2018'!AI7))</f>
        <v>856.33200000000022</v>
      </c>
      <c r="G13" s="135">
        <f>IF($C$5*'NSW Oct 2018'!AK7/'NSW Oct 2018'!AI7&lt;'NSW Oct 2018'!K7,0,IF($C$5*'NSW Oct 2018'!AK7/'NSW Oct 2018'!AI7&lt;='NSW Oct 2018'!L7,($C$5*'NSW Oct 2018'!AK7/'NSW Oct 2018'!AI7-'NSW Oct 2018'!K7)*('NSW Oct 2018'!Q7/100)*'NSW Oct 2018'!AI7,('NSW Oct 2018'!L7-'NSW Oct 2018'!K7)*('NSW Oct 2018'!Q7/100)*'NSW Oct 2018'!AI7))</f>
        <v>0</v>
      </c>
      <c r="H13" s="143">
        <f>IF($C$5*'NSW Oct 2018'!AK7/'NSW Oct 2018'!AI7&lt;'NSW Oct 2018'!L7,0,IF($C$5*'NSW Oct 2018'!AK7/'NSW Oct 2018'!AI7&lt;='NSW Oct 2018'!M7,($C$5*'NSW Oct 2018'!AK7/'NSW Oct 2018'!AI7-'NSW Oct 2018'!L7)*('NSW Oct 2018'!R7/100)*'NSW Oct 2018'!AI7,('NSW Oct 2018'!M7-'NSW Oct 2018'!L7)*('NSW Oct 2018'!R7/100)*'NSW Oct 2018'!AI7))</f>
        <v>0</v>
      </c>
      <c r="I13" s="136">
        <f>IF($C$5*'NSW Oct 2018'!AK7/'NSW Oct 2018'!AI7&lt;'NSW Oct 2018'!M7,0,IF($C$5*'NSW Oct 2018'!AK7/'NSW Oct 2018'!AI7&lt;='NSW Oct 2018'!N7,($C$5*'NSW Oct 2018'!AK7/'NSW Oct 2018'!AI7-'NSW Oct 2018'!M7)*('NSW Oct 2018'!S7/100)*'NSW Oct 2018'!AI7,('NSW Oct 2018'!N7-'NSW Oct 2018'!M7)*('NSW Oct 2018'!S7/100)*'NSW Oct 2018'!AI7))</f>
        <v>0</v>
      </c>
      <c r="J13" s="145">
        <f>IF(($C$5*'NSW Oct 2018'!AK7/'NSW Oct 2018'!AI7&gt;'NSW Oct 2018'!N7),($C$5*'NSW Oct 2018'!AK7/'NSW Oct 2018'!AI7-'NSW Oct 2018'!N7)*'NSW Oct 2018'!T7/100*'NSW Oct 2018'!AI7,0)</f>
        <v>0</v>
      </c>
      <c r="K13" s="135">
        <f>IF($C$5*'NSW Oct 2018'!AL7/'NSW Oct 2018'!AJ7&gt;='NSW Oct 2018'!J7,('NSW Oct 2018'!J7*'NSW Oct 2018'!U7/100)*'NSW Oct 2018'!AJ7,($C$5*'NSW Oct 2018'!AL7/'NSW Oct 2018'!AJ7*'NSW Oct 2018'!U7/100)*'NSW Oct 2018'!AJ7)</f>
        <v>388.18800000000005</v>
      </c>
      <c r="L13" s="153">
        <f>IF($C$5*'NSW Oct 2018'!AL7/'NSW Oct 2018'!AJ7&lt;'NSW Oct 2018'!J7,0,IF($C$5*'NSW Oct 2018'!AL7/'NSW Oct 2018'!AJ7&lt;='NSW Oct 2018'!K7,($C$5*'NSW Oct 2018'!AL7/'NSW Oct 2018'!AJ7-'NSW Oct 2018'!J7)*('NSW Oct 2018'!V7/100)*'NSW Oct 2018'!AJ7,('NSW Oct 2018'!K7-'NSW Oct 2018'!J7)*('NSW Oct 2018'!V7/100)*'NSW Oct 2018'!AJ7))</f>
        <v>856.33200000000022</v>
      </c>
      <c r="M13" s="135">
        <f>IF($C$5*'NSW Oct 2018'!AL7/'NSW Oct 2018'!AJ7&lt;'NSW Oct 2018'!K7,0,IF($C$5*'NSW Oct 2018'!AL7/'NSW Oct 2018'!AJ7&lt;='NSW Oct 2018'!L7,($C$5*'NSW Oct 2018'!AL7/'NSW Oct 2018'!AJ7-'NSW Oct 2018'!K7)*('NSW Oct 2018'!W7/100)*'NSW Oct 2018'!AJ7,('NSW Oct 2018'!L7-'NSW Oct 2018'!K7)*('NSW Oct 2018'!W7/100)*'NSW Oct 2018'!AJ7))</f>
        <v>0</v>
      </c>
      <c r="N13" s="145">
        <f>IF($C$5*'NSW Oct 2018'!AL7/'NSW Oct 2018'!AJ7&lt;'NSW Oct 2018'!L7,0,IF($C$5*'NSW Oct 2018'!AL7/'NSW Oct 2018'!AJ7&lt;='NSW Oct 2018'!M7,($C$5*'NSW Oct 2018'!AL7/'NSW Oct 2018'!AJ7-'NSW Oct 2018'!L7)*('NSW Oct 2018'!X7/100)*'NSW Oct 2018'!AJ7,('NSW Oct 2018'!M7-'NSW Oct 2018'!L7)*('NSW Oct 2018'!X7/100)*'NSW Oct 2018'!AJ7))</f>
        <v>0</v>
      </c>
      <c r="O13" s="135">
        <f>IF($C$5*'NSW Oct 2018'!AL7/'NSW Oct 2018'!AJ7&lt;'NSW Oct 2018'!M7,0,IF($C$5*'NSW Oct 2018'!AL7/'NSW Oct 2018'!AJ7&lt;='NSW Oct 2018'!N7,($C$5*'NSW Oct 2018'!AL7/'NSW Oct 2018'!AJ7-'NSW Oct 2018'!M7)*('NSW Oct 2018'!Y7/100)*'NSW Oct 2018'!AJ7,('NSW Oct 2018'!N7-'NSW Oct 2018'!M7)*('NSW Oct 2018'!Y7/100)*'NSW Oct 2018'!AJ7))</f>
        <v>0</v>
      </c>
      <c r="P13" s="135">
        <f>IF(($C$5*'NSW Oct 2018'!AL7/'NSW Oct 2018'!AJ7&gt;'NSW Oct 2018'!N7),($C$5*'NSW Oct 2018'!AL7/'NSW Oct 2018'!AJ7-'NSW Oct 2018'!N7)*'NSW Oct 2018'!Z7/100*'NSW Oct 2018'!AJ8,0)</f>
        <v>0</v>
      </c>
      <c r="Q13" s="138">
        <f t="shared" si="1"/>
        <v>2833.3810000000008</v>
      </c>
      <c r="R13" s="146">
        <f>'NSW Oct 2018'!AM7</f>
        <v>0</v>
      </c>
      <c r="S13" s="98">
        <f>'NSW Oct 2018'!AN7</f>
        <v>12</v>
      </c>
      <c r="T13" s="148">
        <f>'NSW Oct 2018'!AO7</f>
        <v>0</v>
      </c>
      <c r="U13" s="146">
        <f>'NSW Oct 2018'!AP7</f>
        <v>0</v>
      </c>
      <c r="V13" s="138">
        <f>(Q13-(Q13-D13)*S13/100)</f>
        <v>2534.6962000000008</v>
      </c>
      <c r="W13" s="174">
        <f t="shared" ref="W13:W28" si="2">V13</f>
        <v>2534.6962000000008</v>
      </c>
      <c r="X13" s="138">
        <f t="shared" si="0"/>
        <v>2788.1658200000011</v>
      </c>
      <c r="Y13" s="138">
        <f t="shared" si="0"/>
        <v>2788.1658200000011</v>
      </c>
      <c r="Z13" s="150">
        <f>'NSW Oct 2018'!AW7</f>
        <v>24</v>
      </c>
      <c r="AA13" s="141" t="str">
        <f>'NSW Oct 2018'!AX7</f>
        <v>y</v>
      </c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  <c r="AL13" s="121"/>
      <c r="AM13" s="121"/>
      <c r="AN13" s="121"/>
      <c r="AO13" s="121"/>
      <c r="AP13" s="121"/>
      <c r="AQ13" s="121"/>
      <c r="AR13" s="121"/>
      <c r="AS13" s="121"/>
      <c r="AT13" s="121"/>
      <c r="AU13" s="121"/>
      <c r="AV13" s="121"/>
      <c r="AW13" s="121"/>
      <c r="AX13" s="121"/>
      <c r="AY13" s="121"/>
      <c r="AZ13" s="121"/>
      <c r="BA13" s="121"/>
      <c r="BB13" s="121"/>
      <c r="BC13" s="121"/>
      <c r="BD13" s="121"/>
      <c r="BE13" s="121"/>
      <c r="BF13" s="121"/>
      <c r="BG13" s="121"/>
      <c r="BH13" s="121"/>
      <c r="BI13" s="121"/>
      <c r="BJ13" s="121"/>
      <c r="BK13" s="121"/>
      <c r="BL13" s="121"/>
      <c r="BM13" s="121"/>
      <c r="BN13" s="121"/>
      <c r="BO13" s="121"/>
      <c r="BP13" s="121"/>
      <c r="BQ13" s="121"/>
      <c r="BR13" s="121"/>
      <c r="BS13" s="121"/>
      <c r="BT13" s="121"/>
      <c r="BU13" s="121"/>
      <c r="BV13" s="121"/>
      <c r="BW13" s="121"/>
      <c r="BX13" s="121"/>
      <c r="BY13" s="121"/>
      <c r="BZ13" s="121"/>
      <c r="CA13" s="121"/>
      <c r="CB13" s="121"/>
      <c r="CC13" s="121"/>
      <c r="CD13" s="121"/>
      <c r="CE13" s="121"/>
      <c r="CF13" s="121"/>
      <c r="CG13" s="121"/>
      <c r="CH13" s="121"/>
      <c r="CI13" s="121"/>
      <c r="CJ13" s="121"/>
      <c r="CK13" s="121"/>
      <c r="CL13" s="121"/>
      <c r="CM13" s="121"/>
      <c r="CN13" s="121"/>
      <c r="CO13" s="121"/>
      <c r="CP13" s="121"/>
      <c r="CQ13" s="121"/>
      <c r="CR13" s="121"/>
      <c r="CS13" s="121"/>
      <c r="CT13" s="121"/>
      <c r="CU13" s="121"/>
      <c r="CV13" s="121"/>
      <c r="CW13" s="121"/>
      <c r="CX13" s="121"/>
      <c r="CY13" s="121"/>
      <c r="CZ13" s="121"/>
      <c r="DA13" s="121"/>
      <c r="DB13" s="121"/>
      <c r="DC13" s="121"/>
      <c r="DD13" s="121"/>
      <c r="DE13" s="121"/>
      <c r="DF13" s="121"/>
      <c r="DG13" s="121"/>
      <c r="DH13" s="121"/>
      <c r="DI13" s="121"/>
      <c r="DJ13" s="121"/>
      <c r="DK13" s="121"/>
      <c r="DL13" s="121"/>
      <c r="DM13" s="121"/>
      <c r="DN13" s="121"/>
      <c r="DO13" s="121"/>
      <c r="DP13" s="121"/>
      <c r="DQ13" s="121"/>
      <c r="DR13" s="121"/>
      <c r="DS13" s="121"/>
      <c r="DT13" s="121"/>
      <c r="DU13" s="121"/>
      <c r="DV13" s="121"/>
      <c r="DW13" s="121"/>
      <c r="DX13" s="121"/>
      <c r="DY13" s="121"/>
      <c r="DZ13" s="121"/>
      <c r="EA13" s="121"/>
      <c r="EB13" s="121"/>
      <c r="EC13" s="121"/>
      <c r="ED13" s="121"/>
      <c r="EE13" s="121"/>
      <c r="EF13" s="121"/>
      <c r="EG13" s="121"/>
      <c r="EH13" s="121"/>
      <c r="EI13" s="121"/>
      <c r="EJ13" s="121"/>
      <c r="EK13" s="121"/>
      <c r="EL13" s="121"/>
    </row>
    <row r="14" spans="1:142" ht="23" customHeight="1" thickBot="1">
      <c r="A14" s="452"/>
      <c r="B14" s="99" t="str">
        <f>'NSW Oct 2018'!F8</f>
        <v>EnergyAustralia</v>
      </c>
      <c r="C14" s="99" t="str">
        <f>'NSW Oct 2018'!G8</f>
        <v xml:space="preserve">Everyday Saver </v>
      </c>
      <c r="D14" s="163">
        <f>365*'NSW Oct 2018'!H8/100</f>
        <v>302.95</v>
      </c>
      <c r="E14" s="164">
        <f>IF($C$5*'NSW Oct 2018'!AK8/'NSW Oct 2018'!AI8&gt;='NSW Oct 2018'!J8,('NSW Oct 2018'!J8*'NSW Oct 2018'!O8/100)*'NSW Oct 2018'!AI8,($C$5*'NSW Oct 2018'!AK8/'NSW Oct 2018'!AI8*'NSW Oct 2018'!O8/100)*'NSW Oct 2018'!AI8)</f>
        <v>210.82247999999998</v>
      </c>
      <c r="F14" s="165">
        <f>IF($C$5*'NSW Oct 2018'!AK8/'NSW Oct 2018'!AI8&lt;'NSW Oct 2018'!J8,0,IF($C$5*'NSW Oct 2018'!AK8/'NSW Oct 2018'!AI8&lt;='NSW Oct 2018'!K8,($C$5*'NSW Oct 2018'!AK8/'NSW Oct 2018'!AI8-'NSW Oct 2018'!J8)*('NSW Oct 2018'!P8/100)*'NSW Oct 2018'!AI8,('NSW Oct 2018'!K8-'NSW Oct 2018'!J8)*('NSW Oct 2018'!P8/100)*'NSW Oct 2018'!AI8))</f>
        <v>1103.4104480000001</v>
      </c>
      <c r="G14" s="163">
        <f>IF($C$5*'NSW Oct 2018'!AK8/'NSW Oct 2018'!AI8&lt;'NSW Oct 2018'!K8,0,IF($C$5*'NSW Oct 2018'!AK8/'NSW Oct 2018'!AI8&lt;='NSW Oct 2018'!L8,($C$5*'NSW Oct 2018'!AK8/'NSW Oct 2018'!AI8-'NSW Oct 2018'!K8)*('NSW Oct 2018'!Q8/100)*'NSW Oct 2018'!AI8,('NSW Oct 2018'!L8-'NSW Oct 2018'!K8)*('NSW Oct 2018'!Q8/100)*'NSW Oct 2018'!AI8))</f>
        <v>0</v>
      </c>
      <c r="H14" s="173">
        <f>IF($C$5*'NSW Oct 2018'!AK8/'NSW Oct 2018'!AI8&lt;'NSW Oct 2018'!L8,0,IF($C$5*'NSW Oct 2018'!AK8/'NSW Oct 2018'!AI8&lt;='NSW Oct 2018'!M8,($C$5*'NSW Oct 2018'!AK8/'NSW Oct 2018'!AI8-'NSW Oct 2018'!L8)*('NSW Oct 2018'!R8/100)*'NSW Oct 2018'!AI8,('NSW Oct 2018'!M8-'NSW Oct 2018'!L8)*('NSW Oct 2018'!R8/100)*'NSW Oct 2018'!AI8))</f>
        <v>0</v>
      </c>
      <c r="I14" s="164">
        <f>IF($C$5*'NSW Oct 2018'!AK8/'NSW Oct 2018'!AI8&lt;'NSW Oct 2018'!M8,0,IF($C$5*'NSW Oct 2018'!AK8/'NSW Oct 2018'!AI8&lt;='NSW Oct 2018'!N8,($C$5*'NSW Oct 2018'!AK8/'NSW Oct 2018'!AI8-'NSW Oct 2018'!M8)*('NSW Oct 2018'!S8/100)*'NSW Oct 2018'!AI8,('NSW Oct 2018'!N8-'NSW Oct 2018'!M8)*('NSW Oct 2018'!S8/100)*'NSW Oct 2018'!AI8))</f>
        <v>0</v>
      </c>
      <c r="J14" s="172">
        <f>IF(($C$5*'NSW Oct 2018'!AK8/'NSW Oct 2018'!AI8&gt;'NSW Oct 2018'!N8),($C$5*'NSW Oct 2018'!AK8/'NSW Oct 2018'!AI8-'NSW Oct 2018'!N8)*'NSW Oct 2018'!T8/100*'NSW Oct 2018'!AI8,0)</f>
        <v>0</v>
      </c>
      <c r="K14" s="163">
        <f>IF($C$5*'NSW Oct 2018'!AL8/'NSW Oct 2018'!AJ8&gt;='NSW Oct 2018'!J8,('NSW Oct 2018'!J8*'NSW Oct 2018'!U8/100)*'NSW Oct 2018'!AJ8,($C$5*'NSW Oct 2018'!AL8/'NSW Oct 2018'!AJ8*'NSW Oct 2018'!U8/100)*'NSW Oct 2018'!AJ8)</f>
        <v>210.82247999999998</v>
      </c>
      <c r="L14" s="172">
        <f>IF($C$5*'NSW Oct 2018'!AL8/'NSW Oct 2018'!AJ8&lt;'NSW Oct 2018'!J8,0,IF($C$5*'NSW Oct 2018'!AL8/'NSW Oct 2018'!AJ8&lt;='NSW Oct 2018'!K8,($C$5*'NSW Oct 2018'!AL8/'NSW Oct 2018'!AJ8-'NSW Oct 2018'!J8)*('NSW Oct 2018'!V8/100)*'NSW Oct 2018'!AJ8,('NSW Oct 2018'!K8-'NSW Oct 2018'!J8)*('NSW Oct 2018'!V8/100)*'NSW Oct 2018'!AJ8))</f>
        <v>1103.4104480000001</v>
      </c>
      <c r="M14" s="163">
        <f>IF($C$5*'NSW Oct 2018'!AL8/'NSW Oct 2018'!AJ8&lt;'NSW Oct 2018'!K8,0,IF($C$5*'NSW Oct 2018'!AL8/'NSW Oct 2018'!AJ8&lt;='NSW Oct 2018'!L8,($C$5*'NSW Oct 2018'!AL8/'NSW Oct 2018'!AJ8-'NSW Oct 2018'!K8)*('NSW Oct 2018'!W8/100)*'NSW Oct 2018'!AJ8,('NSW Oct 2018'!L8-'NSW Oct 2018'!K8)*('NSW Oct 2018'!W8/100)*'NSW Oct 2018'!AJ8))</f>
        <v>0</v>
      </c>
      <c r="N14" s="175">
        <f>IF($C$5*'NSW Oct 2018'!AL8/'NSW Oct 2018'!AJ8&lt;'NSW Oct 2018'!L8,0,IF($C$5*'NSW Oct 2018'!AL8/'NSW Oct 2018'!AJ8&lt;='NSW Oct 2018'!M8,($C$5*'NSW Oct 2018'!AL8/'NSW Oct 2018'!AJ8-'NSW Oct 2018'!L8)*('NSW Oct 2018'!X8/100)*'NSW Oct 2018'!AJ8,('NSW Oct 2018'!M8-'NSW Oct 2018'!L8)*('NSW Oct 2018'!X8/100)*'NSW Oct 2018'!AJ8))</f>
        <v>0</v>
      </c>
      <c r="O14" s="163">
        <f>IF($C$5*'NSW Oct 2018'!AL8/'NSW Oct 2018'!AJ8&lt;'NSW Oct 2018'!M8,0,IF($C$5*'NSW Oct 2018'!AL8/'NSW Oct 2018'!AJ8&lt;='NSW Oct 2018'!N8,($C$5*'NSW Oct 2018'!AL8/'NSW Oct 2018'!AJ8-'NSW Oct 2018'!M8)*('NSW Oct 2018'!Y8/100)*'NSW Oct 2018'!AJ8,('NSW Oct 2018'!N8-'NSW Oct 2018'!M8)*('NSW Oct 2018'!Y8/100)*'NSW Oct 2018'!AJ8))</f>
        <v>0</v>
      </c>
      <c r="P14" s="163">
        <f>IF(($C$5*'NSW Oct 2018'!AL8/'NSW Oct 2018'!AJ8&gt;'NSW Oct 2018'!N8),($C$5*'NSW Oct 2018'!AL8/'NSW Oct 2018'!AJ8-'NSW Oct 2018'!N8)*'NSW Oct 2018'!Z8/100*'NSW Oct 2018'!AJ9,0)</f>
        <v>0</v>
      </c>
      <c r="Q14" s="166">
        <f t="shared" si="1"/>
        <v>2931.4158560000005</v>
      </c>
      <c r="R14" s="167">
        <f>'NSW Oct 2018'!AM8</f>
        <v>0</v>
      </c>
      <c r="S14" s="99">
        <f>'NSW Oct 2018'!AN8</f>
        <v>20</v>
      </c>
      <c r="T14" s="171">
        <f>'NSW Oct 2018'!AO8</f>
        <v>0</v>
      </c>
      <c r="U14" s="99">
        <f>'NSW Oct 2018'!AP8</f>
        <v>0</v>
      </c>
      <c r="V14" s="168">
        <f>(Q14-(Q14-D14)*S14/100)</f>
        <v>2405.7226848000005</v>
      </c>
      <c r="W14" s="166">
        <f t="shared" si="2"/>
        <v>2405.7226848000005</v>
      </c>
      <c r="X14" s="166">
        <f t="shared" si="0"/>
        <v>2646.2949532800008</v>
      </c>
      <c r="Y14" s="166">
        <f t="shared" si="0"/>
        <v>2646.2949532800008</v>
      </c>
      <c r="Z14" s="169">
        <f>'NSW Oct 2018'!AW8</f>
        <v>24</v>
      </c>
      <c r="AA14" s="170" t="str">
        <f>'NSW Oct 2018'!AX8</f>
        <v>y</v>
      </c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21"/>
      <c r="CK14" s="121"/>
      <c r="CL14" s="121"/>
      <c r="CM14" s="121"/>
      <c r="CN14" s="121"/>
      <c r="CO14" s="121"/>
      <c r="CP14" s="121"/>
      <c r="CQ14" s="121"/>
      <c r="CR14" s="121"/>
      <c r="CS14" s="121"/>
      <c r="CT14" s="121"/>
      <c r="CU14" s="121"/>
      <c r="CV14" s="121"/>
      <c r="CW14" s="121"/>
      <c r="CX14" s="121"/>
      <c r="CY14" s="121"/>
      <c r="CZ14" s="121"/>
      <c r="DA14" s="121"/>
      <c r="DB14" s="121"/>
      <c r="DC14" s="121"/>
      <c r="DD14" s="121"/>
      <c r="DE14" s="121"/>
      <c r="DF14" s="121"/>
      <c r="DG14" s="121"/>
      <c r="DH14" s="121"/>
      <c r="DI14" s="121"/>
      <c r="DJ14" s="121"/>
      <c r="DK14" s="121"/>
      <c r="DL14" s="121"/>
      <c r="DM14" s="121"/>
      <c r="DN14" s="121"/>
      <c r="DO14" s="121"/>
      <c r="DP14" s="121"/>
      <c r="DQ14" s="121"/>
      <c r="DR14" s="121"/>
      <c r="DS14" s="121"/>
      <c r="DT14" s="121"/>
      <c r="DU14" s="121"/>
      <c r="DV14" s="121"/>
      <c r="DW14" s="121"/>
      <c r="DX14" s="121"/>
      <c r="DY14" s="121"/>
      <c r="DZ14" s="121"/>
      <c r="EA14" s="121"/>
      <c r="EB14" s="121"/>
      <c r="EC14" s="121"/>
      <c r="ED14" s="121"/>
      <c r="EE14" s="121"/>
      <c r="EF14" s="121"/>
      <c r="EG14" s="121"/>
      <c r="EH14" s="121"/>
      <c r="EI14" s="121"/>
      <c r="EJ14" s="121"/>
      <c r="EK14" s="121"/>
      <c r="EL14" s="121"/>
    </row>
    <row r="15" spans="1:142" ht="23" customHeight="1" thickTop="1" thickBot="1">
      <c r="A15" s="133" t="str">
        <f>'NSW Oct 2018'!D9</f>
        <v>ActewAGL Shoalhaven</v>
      </c>
      <c r="B15" s="99" t="str">
        <f>'NSW Oct 2018'!F9</f>
        <v>ActewAGL</v>
      </c>
      <c r="C15" s="99" t="str">
        <f>'NSW Oct 2018'!G9</f>
        <v>Standard plan</v>
      </c>
      <c r="D15" s="163">
        <f>365*'NSW Oct 2018'!H9/100</f>
        <v>369.23400000000004</v>
      </c>
      <c r="E15" s="164">
        <f>IF($C$5*'NSW Oct 2018'!AK9/'NSW Oct 2018'!AI9&gt;='NSW Oct 2018'!J9,('NSW Oct 2018'!J9*'NSW Oct 2018'!O9/100)*'NSW Oct 2018'!AI9,($C$5*'NSW Oct 2018'!AK9/'NSW Oct 2018'!AI9*'NSW Oct 2018'!O9/100)*'NSW Oct 2018'!AI9)</f>
        <v>1405</v>
      </c>
      <c r="F15" s="172">
        <f>IF($C$5*'NSW Oct 2018'!AK9/'NSW Oct 2018'!AI9&lt;'NSW Oct 2018'!J9,0,IF($C$5*'NSW Oct 2018'!AK9/'NSW Oct 2018'!AI9&lt;='NSW Oct 2018'!K9,($C$5*'NSW Oct 2018'!AK9/'NSW Oct 2018'!AI9-'NSW Oct 2018'!J9)*('NSW Oct 2018'!P9/100)*'NSW Oct 2018'!AI9,('NSW Oct 2018'!K9-'NSW Oct 2018'!J9)*('NSW Oct 2018'!P9/100)*'NSW Oct 2018'!AI9))</f>
        <v>0</v>
      </c>
      <c r="G15" s="163">
        <f>IF($C$5*'NSW Oct 2018'!AK9/'NSW Oct 2018'!AI9&lt;'NSW Oct 2018'!K9,0,IF($C$5*'NSW Oct 2018'!AK9/'NSW Oct 2018'!AI9&lt;='NSW Oct 2018'!L9,($C$5*'NSW Oct 2018'!AK9/'NSW Oct 2018'!AI9-'NSW Oct 2018'!K9)*('NSW Oct 2018'!Q9/100)*'NSW Oct 2018'!AI9,('NSW Oct 2018'!L9-'NSW Oct 2018'!K9)*('NSW Oct 2018'!Q9/100)*'NSW Oct 2018'!AI9))</f>
        <v>0</v>
      </c>
      <c r="H15" s="173">
        <f>IF($C$5*'NSW Oct 2018'!AK9/'NSW Oct 2018'!AI9&lt;'NSW Oct 2018'!L9,0,IF($C$5*'NSW Oct 2018'!AK9/'NSW Oct 2018'!AI9&lt;='NSW Oct 2018'!M9,($C$5*'NSW Oct 2018'!AK9/'NSW Oct 2018'!AI9-'NSW Oct 2018'!L9)*('NSW Oct 2018'!R9/100)*'NSW Oct 2018'!AI9,('NSW Oct 2018'!M9-'NSW Oct 2018'!L9)*('NSW Oct 2018'!R9/100)*'NSW Oct 2018'!AI9))</f>
        <v>0</v>
      </c>
      <c r="I15" s="164">
        <f>IF($C$5*'NSW Oct 2018'!AK9/'NSW Oct 2018'!AI9&lt;'NSW Oct 2018'!M9,0,IF($C$5*'NSW Oct 2018'!AK9/'NSW Oct 2018'!AI9&lt;='NSW Oct 2018'!N9,($C$5*'NSW Oct 2018'!AK9/'NSW Oct 2018'!AI9-'NSW Oct 2018'!M9)*('NSW Oct 2018'!S9/100)*'NSW Oct 2018'!AI9,('NSW Oct 2018'!N9-'NSW Oct 2018'!M9)*('NSW Oct 2018'!S9/100)*'NSW Oct 2018'!AI9))</f>
        <v>0</v>
      </c>
      <c r="J15" s="172">
        <f>IF(($C$5*'NSW Oct 2018'!AK9/'NSW Oct 2018'!AI9&gt;'NSW Oct 2018'!N9),($C$5*'NSW Oct 2018'!AK9/'NSW Oct 2018'!AI9-'NSW Oct 2018'!N9)*'NSW Oct 2018'!T9/100*'NSW Oct 2018'!AI9,0)</f>
        <v>0</v>
      </c>
      <c r="K15" s="163">
        <f>IF($C$5*'NSW Oct 2018'!AL9/'NSW Oct 2018'!AJ9&gt;='NSW Oct 2018'!J9,('NSW Oct 2018'!J9*'NSW Oct 2018'!U9/100)*'NSW Oct 2018'!AJ9,($C$5*'NSW Oct 2018'!AL9/'NSW Oct 2018'!AJ9*'NSW Oct 2018'!U9/100)*'NSW Oct 2018'!AJ9)</f>
        <v>1405</v>
      </c>
      <c r="L15" s="172">
        <f>IF($C$5*'NSW Oct 2018'!AL9/'NSW Oct 2018'!AJ9&lt;'NSW Oct 2018'!J9,0,IF($C$5*'NSW Oct 2018'!AL9/'NSW Oct 2018'!AJ9&lt;='NSW Oct 2018'!K9,($C$5*'NSW Oct 2018'!AL9/'NSW Oct 2018'!AJ9-'NSW Oct 2018'!J9)*('NSW Oct 2018'!V9/100)*'NSW Oct 2018'!AJ9,('NSW Oct 2018'!K9-'NSW Oct 2018'!J9)*('NSW Oct 2018'!V9/100)*'NSW Oct 2018'!AJ9))</f>
        <v>0</v>
      </c>
      <c r="M15" s="163">
        <f>IF($C$5*'NSW Oct 2018'!AL9/'NSW Oct 2018'!AJ9&lt;'NSW Oct 2018'!K9,0,IF($C$5*'NSW Oct 2018'!AL9/'NSW Oct 2018'!AJ9&lt;='NSW Oct 2018'!L9,($C$5*'NSW Oct 2018'!AL9/'NSW Oct 2018'!AJ9-'NSW Oct 2018'!K9)*('NSW Oct 2018'!W9/100)*'NSW Oct 2018'!AJ9,('NSW Oct 2018'!L9-'NSW Oct 2018'!K9)*('NSW Oct 2018'!W9/100)*'NSW Oct 2018'!AJ9))</f>
        <v>0</v>
      </c>
      <c r="N15" s="172">
        <f>IF($C$5*'NSW Oct 2018'!AL9/'NSW Oct 2018'!AJ9&lt;'NSW Oct 2018'!L9,0,IF($C$5*'NSW Oct 2018'!AL9/'NSW Oct 2018'!AJ9&lt;='NSW Oct 2018'!M9,($C$5*'NSW Oct 2018'!AL9/'NSW Oct 2018'!AJ9-'NSW Oct 2018'!L9)*('NSW Oct 2018'!X9/100)*'NSW Oct 2018'!AJ9,('NSW Oct 2018'!M9-'NSW Oct 2018'!L9)*('NSW Oct 2018'!X9/100)*'NSW Oct 2018'!AJ9))</f>
        <v>0</v>
      </c>
      <c r="O15" s="163">
        <f>IF($C$5*'NSW Oct 2018'!AL9/'NSW Oct 2018'!AJ9&lt;'NSW Oct 2018'!M9,0,IF($C$5*'NSW Oct 2018'!AL9/'NSW Oct 2018'!AJ9&lt;='NSW Oct 2018'!N9,($C$5*'NSW Oct 2018'!AL9/'NSW Oct 2018'!AJ9-'NSW Oct 2018'!M9)*('NSW Oct 2018'!Y9/100)*'NSW Oct 2018'!AJ9,('NSW Oct 2018'!N9-'NSW Oct 2018'!M9)*('NSW Oct 2018'!Y9/100)*'NSW Oct 2018'!AJ9))</f>
        <v>0</v>
      </c>
      <c r="P15" s="172">
        <f>IF(($C$5*'NSW Oct 2018'!AL9/'NSW Oct 2018'!AJ9&gt;'NSW Oct 2018'!N9),($C$5*'NSW Oct 2018'!AL9/'NSW Oct 2018'!AJ9-'NSW Oct 2018'!N9)*'NSW Oct 2018'!Z9/100*'NSW Oct 2018'!AJ10,0)</f>
        <v>0</v>
      </c>
      <c r="Q15" s="166">
        <f t="shared" si="1"/>
        <v>3179.2339999999999</v>
      </c>
      <c r="R15" s="171">
        <f>'NSW Oct 2018'!AM9</f>
        <v>0</v>
      </c>
      <c r="S15" s="99">
        <f>'NSW Oct 2018'!AN9</f>
        <v>0</v>
      </c>
      <c r="T15" s="171">
        <f>'NSW Oct 2018'!AO9</f>
        <v>0</v>
      </c>
      <c r="U15" s="99">
        <f>'NSW Oct 2018'!AP9</f>
        <v>0</v>
      </c>
      <c r="V15" s="168">
        <f>Q15</f>
        <v>3179.2339999999999</v>
      </c>
      <c r="W15" s="166">
        <f t="shared" si="2"/>
        <v>3179.2339999999999</v>
      </c>
      <c r="X15" s="166">
        <f t="shared" si="0"/>
        <v>3497.1574000000001</v>
      </c>
      <c r="Y15" s="166">
        <f t="shared" si="0"/>
        <v>3497.1574000000001</v>
      </c>
      <c r="Z15" s="169">
        <f>'NSW Oct 2018'!AW9</f>
        <v>0</v>
      </c>
      <c r="AA15" s="170" t="str">
        <f>'NSW Oct 2018'!AX9</f>
        <v>n</v>
      </c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21"/>
      <c r="DH15" s="121"/>
      <c r="DI15" s="121"/>
      <c r="DJ15" s="121"/>
      <c r="DK15" s="121"/>
      <c r="DL15" s="121"/>
      <c r="DM15" s="121"/>
      <c r="DN15" s="121"/>
      <c r="DO15" s="121"/>
      <c r="DP15" s="121"/>
      <c r="DQ15" s="121"/>
      <c r="DR15" s="121"/>
      <c r="DS15" s="121"/>
      <c r="DT15" s="121"/>
      <c r="DU15" s="121"/>
      <c r="DV15" s="121"/>
      <c r="DW15" s="121"/>
      <c r="DX15" s="121"/>
      <c r="DY15" s="121"/>
      <c r="DZ15" s="121"/>
      <c r="EA15" s="121"/>
      <c r="EB15" s="121"/>
      <c r="EC15" s="121"/>
      <c r="ED15" s="121"/>
      <c r="EE15" s="121"/>
      <c r="EF15" s="121"/>
      <c r="EG15" s="121"/>
      <c r="EH15" s="121"/>
      <c r="EI15" s="121"/>
      <c r="EJ15" s="121"/>
      <c r="EK15" s="121"/>
      <c r="EL15" s="121"/>
    </row>
    <row r="16" spans="1:142" ht="23" customHeight="1" thickTop="1">
      <c r="A16" s="451" t="str">
        <f>'NSW Oct 2018'!D10</f>
        <v>Capital Region</v>
      </c>
      <c r="B16" s="98" t="str">
        <f>'NSW Oct 2018'!F10</f>
        <v>ActewAGL</v>
      </c>
      <c r="C16" s="98" t="str">
        <f>'NSW Oct 2018'!G10</f>
        <v>Business plan</v>
      </c>
      <c r="D16" s="135">
        <f>365*'NSW Oct 2018'!H10/100</f>
        <v>350.83800000000002</v>
      </c>
      <c r="E16" s="136">
        <f>IF($C$5*'NSW Oct 2018'!AK10/'NSW Oct 2018'!AI10&gt;='NSW Oct 2018'!J10,('NSW Oct 2018'!J10*'NSW Oct 2018'!O10/100)*'NSW Oct 2018'!AI10,($C$5*'NSW Oct 2018'!AK10/'NSW Oct 2018'!AI10*'NSW Oct 2018'!O10/100)*'NSW Oct 2018'!AI10)</f>
        <v>146.5497</v>
      </c>
      <c r="F16" s="153">
        <f>IF($C$5*'NSW Oct 2018'!AK10/'NSW Oct 2018'!AI10&lt;'NSW Oct 2018'!J10,0,IF($C$5*'NSW Oct 2018'!AK10/'NSW Oct 2018'!AI10&lt;='NSW Oct 2018'!K10,($C$5*'NSW Oct 2018'!AK10/'NSW Oct 2018'!AI10-'NSW Oct 2018'!J10)*('NSW Oct 2018'!P10/100)*'NSW Oct 2018'!AI10,('NSW Oct 2018'!K10-'NSW Oct 2018'!J10)*('NSW Oct 2018'!P10/100)*'NSW Oct 2018'!AI10))</f>
        <v>90.991199999999992</v>
      </c>
      <c r="G16" s="135">
        <f>IF($C$5*'NSW Oct 2018'!AK10/'NSW Oct 2018'!AI10&lt;'NSW Oct 2018'!K10,0,IF($C$5*'NSW Oct 2018'!AK10/'NSW Oct 2018'!AI10&lt;='NSW Oct 2018'!L10,($C$5*'NSW Oct 2018'!AK10/'NSW Oct 2018'!AI10-'NSW Oct 2018'!K10)*('NSW Oct 2018'!Q10/100)*'NSW Oct 2018'!AI10,('NSW Oct 2018'!L10-'NSW Oct 2018'!K10)*('NSW Oct 2018'!Q10/100)*'NSW Oct 2018'!AI10))</f>
        <v>84.0411</v>
      </c>
      <c r="H16" s="143">
        <f>IF($C$5*'NSW Oct 2018'!AK10/'NSW Oct 2018'!AI10&lt;'NSW Oct 2018'!L10,0,IF($C$5*'NSW Oct 2018'!AK10/'NSW Oct 2018'!AI10&lt;='NSW Oct 2018'!M10,($C$5*'NSW Oct 2018'!AK10/'NSW Oct 2018'!AI10-'NSW Oct 2018'!L10)*('NSW Oct 2018'!R10/100)*'NSW Oct 2018'!AI10,('NSW Oct 2018'!M10-'NSW Oct 2018'!L10)*('NSW Oct 2018'!R10/100)*'NSW Oct 2018'!AI10))</f>
        <v>888.745</v>
      </c>
      <c r="I16" s="136">
        <f>IF($C$5*'NSW Oct 2018'!AK10/'NSW Oct 2018'!AI10&lt;'NSW Oct 2018'!M10,0,IF($C$5*'NSW Oct 2018'!AK10/'NSW Oct 2018'!AI10&lt;='NSW Oct 2018'!N10,($C$5*'NSW Oct 2018'!AK10/'NSW Oct 2018'!AI10-'NSW Oct 2018'!M10)*('NSW Oct 2018'!S10/100)*'NSW Oct 2018'!AI10,('NSW Oct 2018'!N10-'NSW Oct 2018'!M10)*('NSW Oct 2018'!S10/100)*'NSW Oct 2018'!AI10))</f>
        <v>0</v>
      </c>
      <c r="J16" s="153">
        <f>IF(($C$5*'NSW Oct 2018'!AK10/'NSW Oct 2018'!AI10&gt;'NSW Oct 2018'!N10),($C$5*'NSW Oct 2018'!AK10/'NSW Oct 2018'!AI10-'NSW Oct 2018'!N10)*'NSW Oct 2018'!T10/100*'NSW Oct 2018'!AI10,0)</f>
        <v>0</v>
      </c>
      <c r="K16" s="135">
        <f>IF($C$5*'NSW Oct 2018'!AL10/'NSW Oct 2018'!AJ10&gt;='NSW Oct 2018'!J10,('NSW Oct 2018'!J10*'NSW Oct 2018'!U10/100)*'NSW Oct 2018'!AJ10,($C$5*'NSW Oct 2018'!AL10/'NSW Oct 2018'!AJ10*'NSW Oct 2018'!U10/100)*'NSW Oct 2018'!AJ10)</f>
        <v>146.5497</v>
      </c>
      <c r="L16" s="153">
        <f>IF($C$5*'NSW Oct 2018'!AL10/'NSW Oct 2018'!AJ10&lt;'NSW Oct 2018'!J10,0,IF($C$5*'NSW Oct 2018'!AL10/'NSW Oct 2018'!AJ10&lt;='NSW Oct 2018'!K10,($C$5*'NSW Oct 2018'!AL10/'NSW Oct 2018'!AJ10-'NSW Oct 2018'!J10)*('NSW Oct 2018'!V10/100)*'NSW Oct 2018'!AJ10,('NSW Oct 2018'!K10-'NSW Oct 2018'!J10)*('NSW Oct 2018'!V10/100)*'NSW Oct 2018'!AJ10))</f>
        <v>90.991199999999992</v>
      </c>
      <c r="M16" s="135">
        <f>IF($C$5*'NSW Oct 2018'!AL10/'NSW Oct 2018'!AJ10&lt;'NSW Oct 2018'!K10,0,IF($C$5*'NSW Oct 2018'!AL10/'NSW Oct 2018'!AJ10&lt;='NSW Oct 2018'!L10,($C$5*'NSW Oct 2018'!AL10/'NSW Oct 2018'!AJ10-'NSW Oct 2018'!K10)*('NSW Oct 2018'!W10/100)*'NSW Oct 2018'!AJ10,('NSW Oct 2018'!L10-'NSW Oct 2018'!K10)*('NSW Oct 2018'!W10/100)*'NSW Oct 2018'!AJ10))</f>
        <v>84.0411</v>
      </c>
      <c r="N16" s="145">
        <f>IF($C$5*'NSW Oct 2018'!AL10/'NSW Oct 2018'!AJ10&lt;'NSW Oct 2018'!L10,0,IF($C$5*'NSW Oct 2018'!AL10/'NSW Oct 2018'!AJ10&lt;='NSW Oct 2018'!M10,($C$5*'NSW Oct 2018'!AL10/'NSW Oct 2018'!AJ10-'NSW Oct 2018'!L10)*('NSW Oct 2018'!X10/100)*'NSW Oct 2018'!AJ10,('NSW Oct 2018'!M10-'NSW Oct 2018'!L10)*('NSW Oct 2018'!X10/100)*'NSW Oct 2018'!AJ10))</f>
        <v>888.745</v>
      </c>
      <c r="O16" s="135">
        <f>IF($C$5*'NSW Oct 2018'!AL10/'NSW Oct 2018'!AJ10&lt;'NSW Oct 2018'!M10,0,IF($C$5*'NSW Oct 2018'!AL10/'NSW Oct 2018'!AJ10&lt;='NSW Oct 2018'!N10,($C$5*'NSW Oct 2018'!AL10/'NSW Oct 2018'!AJ10-'NSW Oct 2018'!M10)*('NSW Oct 2018'!Y10/100)*'NSW Oct 2018'!AJ10,('NSW Oct 2018'!N10-'NSW Oct 2018'!M10)*('NSW Oct 2018'!Y10/100)*'NSW Oct 2018'!AJ10))</f>
        <v>0</v>
      </c>
      <c r="P16" s="137">
        <f>IF(($C$5*'NSW Oct 2018'!AL10/'NSW Oct 2018'!AJ10&gt;'NSW Oct 2018'!N10),($C$5*'NSW Oct 2018'!AL10/'NSW Oct 2018'!AJ10-'NSW Oct 2018'!N10)*'NSW Oct 2018'!Z10/100*'NSW Oct 2018'!AJ11,0)</f>
        <v>0</v>
      </c>
      <c r="Q16" s="138">
        <f t="shared" si="1"/>
        <v>2771.4919999999997</v>
      </c>
      <c r="R16" s="148">
        <f>'NSW Oct 2018'!AM10</f>
        <v>0</v>
      </c>
      <c r="S16" s="98">
        <f>'NSW Oct 2018'!AN10</f>
        <v>12</v>
      </c>
      <c r="T16" s="148">
        <f>'NSW Oct 2018'!AO10</f>
        <v>0</v>
      </c>
      <c r="U16" s="146">
        <f>'NSW Oct 2018'!AP10</f>
        <v>0</v>
      </c>
      <c r="V16" s="138">
        <f t="shared" ref="V16:V21" si="3">(Q16-(Q16-D16)*S16/100)</f>
        <v>2481.01352</v>
      </c>
      <c r="W16" s="174">
        <f t="shared" si="2"/>
        <v>2481.01352</v>
      </c>
      <c r="X16" s="138">
        <f t="shared" si="0"/>
        <v>2729.1148720000001</v>
      </c>
      <c r="Y16" s="138">
        <f t="shared" si="0"/>
        <v>2729.1148720000001</v>
      </c>
      <c r="Z16" s="150">
        <f>'NSW Oct 2018'!AW10</f>
        <v>24</v>
      </c>
      <c r="AA16" s="141" t="str">
        <f>'NSW Oct 2018'!AX10</f>
        <v>y</v>
      </c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1"/>
      <c r="DB16" s="121"/>
      <c r="DC16" s="121"/>
      <c r="DD16" s="121"/>
      <c r="DE16" s="121"/>
      <c r="DF16" s="121"/>
      <c r="DG16" s="121"/>
      <c r="DH16" s="121"/>
      <c r="DI16" s="121"/>
      <c r="DJ16" s="121"/>
      <c r="DK16" s="121"/>
      <c r="DL16" s="121"/>
      <c r="DM16" s="121"/>
      <c r="DN16" s="121"/>
      <c r="DO16" s="121"/>
      <c r="DP16" s="121"/>
      <c r="DQ16" s="121"/>
      <c r="DR16" s="121"/>
      <c r="DS16" s="121"/>
      <c r="DT16" s="121"/>
      <c r="DU16" s="121"/>
      <c r="DV16" s="121"/>
      <c r="DW16" s="121"/>
      <c r="DX16" s="121"/>
      <c r="DY16" s="121"/>
      <c r="DZ16" s="121"/>
      <c r="EA16" s="121"/>
      <c r="EB16" s="121"/>
      <c r="EC16" s="121"/>
      <c r="ED16" s="121"/>
      <c r="EE16" s="121"/>
      <c r="EF16" s="121"/>
      <c r="EG16" s="121"/>
      <c r="EH16" s="121"/>
      <c r="EI16" s="121"/>
      <c r="EJ16" s="121"/>
      <c r="EK16" s="121"/>
      <c r="EL16" s="121"/>
    </row>
    <row r="17" spans="1:142" ht="23" customHeight="1" thickBot="1">
      <c r="A17" s="452"/>
      <c r="B17" s="99" t="str">
        <f>'NSW Oct 2018'!F11</f>
        <v>EnergyAustralia</v>
      </c>
      <c r="C17" s="99" t="str">
        <f>'NSW Oct 2018'!G11</f>
        <v xml:space="preserve">Everyday Saver </v>
      </c>
      <c r="D17" s="163">
        <f>365*'NSW Oct 2018'!H11/100</f>
        <v>240.9</v>
      </c>
      <c r="E17" s="164">
        <f>IF($C$5*'NSW Oct 2018'!AK11/'NSW Oct 2018'!AI11&gt;='NSW Oct 2018'!J11,('NSW Oct 2018'!J11*'NSW Oct 2018'!O11/100)*'NSW Oct 2018'!AI11,($C$5*'NSW Oct 2018'!AK11/'NSW Oct 2018'!AI11*'NSW Oct 2018'!O11/100)*'NSW Oct 2018'!AI11)</f>
        <v>154.38059999999999</v>
      </c>
      <c r="F17" s="172">
        <f>IF($C$5*'NSW Oct 2018'!AK11/'NSW Oct 2018'!AI11&lt;'NSW Oct 2018'!J11,0,IF($C$5*'NSW Oct 2018'!AK11/'NSW Oct 2018'!AI11&lt;='NSW Oct 2018'!K11,($C$5*'NSW Oct 2018'!AK11/'NSW Oct 2018'!AI11-'NSW Oct 2018'!J11)*('NSW Oct 2018'!P11/100)*'NSW Oct 2018'!AI11,('NSW Oct 2018'!K11-'NSW Oct 2018'!J11)*('NSW Oct 2018'!P11/100)*'NSW Oct 2018'!AI11))</f>
        <v>104.56649999999999</v>
      </c>
      <c r="G17" s="163">
        <f>IF($C$5*'NSW Oct 2018'!AK11/'NSW Oct 2018'!AI11&lt;'NSW Oct 2018'!K11,0,IF($C$5*'NSW Oct 2018'!AK11/'NSW Oct 2018'!AI11&lt;='NSW Oct 2018'!L11,($C$5*'NSW Oct 2018'!AK11/'NSW Oct 2018'!AI11-'NSW Oct 2018'!K11)*('NSW Oct 2018'!Q11/100)*'NSW Oct 2018'!AI11,('NSW Oct 2018'!L11-'NSW Oct 2018'!K11)*('NSW Oct 2018'!Q11/100)*'NSW Oct 2018'!AI11))</f>
        <v>158.67900000000003</v>
      </c>
      <c r="H17" s="173">
        <f>IF($C$5*'NSW Oct 2018'!AK11/'NSW Oct 2018'!AI11&lt;'NSW Oct 2018'!L11,0,IF($C$5*'NSW Oct 2018'!AK11/'NSW Oct 2018'!AI11&lt;='NSW Oct 2018'!M11,($C$5*'NSW Oct 2018'!AK11/'NSW Oct 2018'!AI11-'NSW Oct 2018'!L11)*('NSW Oct 2018'!R11/100)*'NSW Oct 2018'!AI11,('NSW Oct 2018'!M11-'NSW Oct 2018'!L11)*('NSW Oct 2018'!R11/100)*'NSW Oct 2018'!AI11))</f>
        <v>984.23000000000013</v>
      </c>
      <c r="I17" s="164">
        <f>IF($C$5*'NSW Oct 2018'!AK11/'NSW Oct 2018'!AI11&lt;'NSW Oct 2018'!M11,0,IF($C$5*'NSW Oct 2018'!AK11/'NSW Oct 2018'!AI11&lt;='NSW Oct 2018'!N11,($C$5*'NSW Oct 2018'!AK11/'NSW Oct 2018'!AI11-'NSW Oct 2018'!M11)*('NSW Oct 2018'!S11/100)*'NSW Oct 2018'!AI11,('NSW Oct 2018'!N11-'NSW Oct 2018'!M11)*('NSW Oct 2018'!S11/100)*'NSW Oct 2018'!AI11))</f>
        <v>0</v>
      </c>
      <c r="J17" s="172">
        <f>IF(($C$5*'NSW Oct 2018'!AK11/'NSW Oct 2018'!AI11&gt;'NSW Oct 2018'!N11),($C$5*'NSW Oct 2018'!AK11/'NSW Oct 2018'!AI11-'NSW Oct 2018'!N11)*'NSW Oct 2018'!T11/100*'NSW Oct 2018'!AI11,0)</f>
        <v>0</v>
      </c>
      <c r="K17" s="163">
        <f>IF($C$5*'NSW Oct 2018'!AL11/'NSW Oct 2018'!AJ11&gt;='NSW Oct 2018'!J11,('NSW Oct 2018'!J11*'NSW Oct 2018'!U11/100)*'NSW Oct 2018'!AJ11,($C$5*'NSW Oct 2018'!AL11/'NSW Oct 2018'!AJ11*'NSW Oct 2018'!U11/100)*'NSW Oct 2018'!AJ11)</f>
        <v>154.38059999999999</v>
      </c>
      <c r="L17" s="172">
        <f>IF($C$5*'NSW Oct 2018'!AL11/'NSW Oct 2018'!AJ11&lt;'NSW Oct 2018'!J11,0,IF($C$5*'NSW Oct 2018'!AL11/'NSW Oct 2018'!AJ11&lt;='NSW Oct 2018'!K11,($C$5*'NSW Oct 2018'!AL11/'NSW Oct 2018'!AJ11-'NSW Oct 2018'!J11)*('NSW Oct 2018'!V11/100)*'NSW Oct 2018'!AJ11,('NSW Oct 2018'!K11-'NSW Oct 2018'!J11)*('NSW Oct 2018'!V11/100)*'NSW Oct 2018'!AJ11))</f>
        <v>104.56649999999999</v>
      </c>
      <c r="M17" s="163">
        <f>IF($C$5*'NSW Oct 2018'!AL11/'NSW Oct 2018'!AJ11&lt;'NSW Oct 2018'!K11,0,IF($C$5*'NSW Oct 2018'!AL11/'NSW Oct 2018'!AJ11&lt;='NSW Oct 2018'!L11,($C$5*'NSW Oct 2018'!AL11/'NSW Oct 2018'!AJ11-'NSW Oct 2018'!K11)*('NSW Oct 2018'!W11/100)*'NSW Oct 2018'!AJ11,('NSW Oct 2018'!L11-'NSW Oct 2018'!K11)*('NSW Oct 2018'!W11/100)*'NSW Oct 2018'!AJ11))</f>
        <v>158.67900000000003</v>
      </c>
      <c r="N17" s="175">
        <f>IF($C$5*'NSW Oct 2018'!AL11/'NSW Oct 2018'!AJ11&lt;'NSW Oct 2018'!L11,0,IF($C$5*'NSW Oct 2018'!AL11/'NSW Oct 2018'!AJ11&lt;='NSW Oct 2018'!M11,($C$5*'NSW Oct 2018'!AL11/'NSW Oct 2018'!AJ11-'NSW Oct 2018'!L11)*('NSW Oct 2018'!X11/100)*'NSW Oct 2018'!AJ11,('NSW Oct 2018'!M11-'NSW Oct 2018'!L11)*('NSW Oct 2018'!X11/100)*'NSW Oct 2018'!AJ11))</f>
        <v>984.23000000000013</v>
      </c>
      <c r="O17" s="163">
        <f>IF($C$5*'NSW Oct 2018'!AL11/'NSW Oct 2018'!AJ11&lt;'NSW Oct 2018'!M11,0,IF($C$5*'NSW Oct 2018'!AL11/'NSW Oct 2018'!AJ11&lt;='NSW Oct 2018'!N11,($C$5*'NSW Oct 2018'!AL11/'NSW Oct 2018'!AJ11-'NSW Oct 2018'!M11)*('NSW Oct 2018'!Y11/100)*'NSW Oct 2018'!AJ11,('NSW Oct 2018'!N11-'NSW Oct 2018'!M11)*('NSW Oct 2018'!Y11/100)*'NSW Oct 2018'!AJ11))</f>
        <v>0</v>
      </c>
      <c r="P17" s="165">
        <f>IF(($C$5*'NSW Oct 2018'!AL11/'NSW Oct 2018'!AJ11&gt;'NSW Oct 2018'!N11),($C$5*'NSW Oct 2018'!AL11/'NSW Oct 2018'!AJ11-'NSW Oct 2018'!N11)*'NSW Oct 2018'!Z11/100*'NSW Oct 2018'!AJ12,0)</f>
        <v>0</v>
      </c>
      <c r="Q17" s="166">
        <f t="shared" si="1"/>
        <v>3044.6122</v>
      </c>
      <c r="R17" s="171">
        <f>'NSW Oct 2018'!AM11</f>
        <v>0</v>
      </c>
      <c r="S17" s="99">
        <f>'NSW Oct 2018'!AN11</f>
        <v>20</v>
      </c>
      <c r="T17" s="171">
        <f>'NSW Oct 2018'!AO11</f>
        <v>0</v>
      </c>
      <c r="U17" s="99">
        <f>'NSW Oct 2018'!AP11</f>
        <v>0</v>
      </c>
      <c r="V17" s="168">
        <f t="shared" si="3"/>
        <v>2483.86976</v>
      </c>
      <c r="W17" s="166">
        <f t="shared" si="2"/>
        <v>2483.86976</v>
      </c>
      <c r="X17" s="166">
        <f t="shared" si="0"/>
        <v>2732.2567360000003</v>
      </c>
      <c r="Y17" s="166">
        <f t="shared" si="0"/>
        <v>2732.2567360000003</v>
      </c>
      <c r="Z17" s="169">
        <f>'NSW Oct 2018'!AW11</f>
        <v>24</v>
      </c>
      <c r="AA17" s="170" t="str">
        <f>'NSW Oct 2018'!AX11</f>
        <v>y</v>
      </c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21"/>
      <c r="CE17" s="121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1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1"/>
      <c r="DB17" s="121"/>
      <c r="DC17" s="121"/>
      <c r="DD17" s="121"/>
      <c r="DE17" s="121"/>
      <c r="DF17" s="121"/>
      <c r="DG17" s="121"/>
      <c r="DH17" s="121"/>
      <c r="DI17" s="121"/>
      <c r="DJ17" s="121"/>
      <c r="DK17" s="121"/>
      <c r="DL17" s="121"/>
      <c r="DM17" s="121"/>
      <c r="DN17" s="121"/>
      <c r="DO17" s="121"/>
      <c r="DP17" s="121"/>
      <c r="DQ17" s="121"/>
      <c r="DR17" s="121"/>
      <c r="DS17" s="121"/>
      <c r="DT17" s="121"/>
      <c r="DU17" s="121"/>
      <c r="DV17" s="121"/>
      <c r="DW17" s="121"/>
      <c r="DX17" s="121"/>
      <c r="DY17" s="121"/>
      <c r="DZ17" s="121"/>
      <c r="EA17" s="121"/>
      <c r="EB17" s="121"/>
      <c r="EC17" s="121"/>
      <c r="ED17" s="121"/>
      <c r="EE17" s="121"/>
      <c r="EF17" s="121"/>
      <c r="EG17" s="121"/>
      <c r="EH17" s="121"/>
      <c r="EI17" s="121"/>
      <c r="EJ17" s="121"/>
      <c r="EK17" s="121"/>
      <c r="EL17" s="121"/>
    </row>
    <row r="18" spans="1:142" ht="23" customHeight="1" thickTop="1" thickBot="1">
      <c r="A18" s="133" t="str">
        <f>'NSW Oct 2018'!D12</f>
        <v>Tamworth</v>
      </c>
      <c r="B18" s="99" t="str">
        <f>'NSW Oct 2018'!F12</f>
        <v>Origin Energy</v>
      </c>
      <c r="C18" s="99" t="str">
        <f>'NSW Oct 2018'!G12</f>
        <v>Business Saver</v>
      </c>
      <c r="D18" s="163">
        <f>365*'NSW Oct 2018'!H12/100</f>
        <v>339.88800000000003</v>
      </c>
      <c r="E18" s="164">
        <f>($C$5*'NSW Oct 2018'!O12/100)/2</f>
        <v>1735</v>
      </c>
      <c r="F18" s="172">
        <v>0</v>
      </c>
      <c r="G18" s="163">
        <v>0</v>
      </c>
      <c r="H18" s="173">
        <v>0</v>
      </c>
      <c r="I18" s="164">
        <f>IF($C$5*'NSW Oct 2018'!AK12/'NSW Oct 2018'!AI12&lt;'NSW Oct 2018'!M12,0,IF($C$5*'NSW Oct 2018'!AK12/'NSW Oct 2018'!AI12&lt;='NSW Oct 2018'!N12,($C$5*'NSW Oct 2018'!AK12/'NSW Oct 2018'!AI12-'NSW Oct 2018'!M12)*('NSW Oct 2018'!S12/100)*'NSW Oct 2018'!AI12,('NSW Oct 2018'!N12-'NSW Oct 2018'!M12)*('NSW Oct 2018'!S12/100)*'NSW Oct 2018'!AI12))</f>
        <v>0</v>
      </c>
      <c r="J18" s="172">
        <f>IF(($C$5*'NSW Oct 2018'!AK12/'NSW Oct 2018'!AI12&gt;'NSW Oct 2018'!N12),($C$5*'NSW Oct 2018'!AK12/'NSW Oct 2018'!AI12-'NSW Oct 2018'!N12)*'NSW Oct 2018'!T12/100*'NSW Oct 2018'!AI12,0)</f>
        <v>0</v>
      </c>
      <c r="K18" s="163">
        <f>($C$5*'NSW Oct 2018'!U12/100)/2</f>
        <v>1735</v>
      </c>
      <c r="L18" s="172">
        <v>0</v>
      </c>
      <c r="M18" s="163">
        <v>0</v>
      </c>
      <c r="N18" s="172">
        <v>0</v>
      </c>
      <c r="O18" s="163">
        <f>IF($C$5*'NSW Oct 2018'!AL12/'NSW Oct 2018'!AJ12&lt;'NSW Oct 2018'!M12,0,IF($C$5*'NSW Oct 2018'!AL12/'NSW Oct 2018'!AJ12&lt;='NSW Oct 2018'!N12,($C$5*'NSW Oct 2018'!AL12/'NSW Oct 2018'!AJ12-'NSW Oct 2018'!M12)*('NSW Oct 2018'!Y12/100)*'NSW Oct 2018'!AJ12,('NSW Oct 2018'!N12-'NSW Oct 2018'!M12)*('NSW Oct 2018'!Y12/100)*'NSW Oct 2018'!AJ12))</f>
        <v>0</v>
      </c>
      <c r="P18" s="172">
        <f>IF(($C$5*'NSW Oct 2018'!AL12/'NSW Oct 2018'!AJ12&gt;'NSW Oct 2018'!N12),($C$5*'NSW Oct 2018'!AL12/'NSW Oct 2018'!AJ12-'NSW Oct 2018'!N12)*'NSW Oct 2018'!Z12/100*'NSW Oct 2018'!AJ13,0)</f>
        <v>0</v>
      </c>
      <c r="Q18" s="166">
        <f t="shared" si="1"/>
        <v>3809.8879999999999</v>
      </c>
      <c r="R18" s="171">
        <f>'NSW Oct 2018'!AM12</f>
        <v>0</v>
      </c>
      <c r="S18" s="99">
        <f>'NSW Oct 2018'!AN12</f>
        <v>14</v>
      </c>
      <c r="T18" s="171">
        <f>'NSW Oct 2018'!AO12</f>
        <v>0</v>
      </c>
      <c r="U18" s="99">
        <f>'NSW Oct 2018'!AP12</f>
        <v>0</v>
      </c>
      <c r="V18" s="168">
        <f t="shared" si="3"/>
        <v>3324.0879999999997</v>
      </c>
      <c r="W18" s="166">
        <f t="shared" si="2"/>
        <v>3324.0879999999997</v>
      </c>
      <c r="X18" s="166">
        <f t="shared" si="0"/>
        <v>3656.4967999999999</v>
      </c>
      <c r="Y18" s="166">
        <f t="shared" si="0"/>
        <v>3656.4967999999999</v>
      </c>
      <c r="Z18" s="169">
        <f>'NSW Oct 2018'!AW12</f>
        <v>12</v>
      </c>
      <c r="AA18" s="170" t="str">
        <f>'NSW Oct 2018'!AX12</f>
        <v>y</v>
      </c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1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1"/>
      <c r="DH18" s="121"/>
      <c r="DI18" s="121"/>
      <c r="DJ18" s="121"/>
      <c r="DK18" s="121"/>
      <c r="DL18" s="121"/>
      <c r="DM18" s="121"/>
      <c r="DN18" s="121"/>
      <c r="DO18" s="121"/>
      <c r="DP18" s="121"/>
      <c r="DQ18" s="121"/>
      <c r="DR18" s="121"/>
      <c r="DS18" s="121"/>
      <c r="DT18" s="121"/>
      <c r="DU18" s="121"/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</row>
    <row r="19" spans="1:142" ht="23" customHeight="1" thickTop="1">
      <c r="A19" s="451" t="str">
        <f>'NSW Oct 2018'!D13</f>
        <v>Envestra Albury</v>
      </c>
      <c r="B19" s="98" t="str">
        <f>'NSW Oct 2018'!F13</f>
        <v>EnergyAustralia</v>
      </c>
      <c r="C19" s="98" t="str">
        <f>'NSW Oct 2018'!G13</f>
        <v xml:space="preserve">Everyday Saver </v>
      </c>
      <c r="D19" s="135">
        <f>365*'NSW Oct 2018'!H13/100</f>
        <v>295.64999999999998</v>
      </c>
      <c r="E19" s="136">
        <f>IF($C$5*'NSW Oct 2018'!AK13/'NSW Oct 2018'!AI13&gt;='NSW Oct 2018'!J13,('NSW Oct 2018'!J13*'NSW Oct 2018'!O13/100)*'NSW Oct 2018'!AI13,($C$5*'NSW Oct 2018'!AK13/'NSW Oct 2018'!AI13*'NSW Oct 2018'!O13/100)*'NSW Oct 2018'!AI13)</f>
        <v>448.20000000000005</v>
      </c>
      <c r="F19" s="153">
        <f>IF($C$5*'NSW Oct 2018'!AK13/'NSW Oct 2018'!AI13&lt;'NSW Oct 2018'!J13,0,IF($C$5*'NSW Oct 2018'!AK13/'NSW Oct 2018'!AI13&lt;='NSW Oct 2018'!K13,($C$5*'NSW Oct 2018'!AK13/'NSW Oct 2018'!AI13-'NSW Oct 2018'!J13)*('NSW Oct 2018'!P13/100)*'NSW Oct 2018'!AI13,('NSW Oct 2018'!K13-'NSW Oct 2018'!J13)*('NSW Oct 2018'!P13/100)*'NSW Oct 2018'!AI13))</f>
        <v>405</v>
      </c>
      <c r="G19" s="135">
        <f>IF($C$5*'NSW Oct 2018'!AK13/'NSW Oct 2018'!AI13&lt;'NSW Oct 2018'!K13,0,IF($C$5*'NSW Oct 2018'!AK13/'NSW Oct 2018'!AI13&lt;='NSW Oct 2018'!L13,($C$5*'NSW Oct 2018'!AK13/'NSW Oct 2018'!AI13-'NSW Oct 2018'!K13)*('NSW Oct 2018'!Q13/100)*'NSW Oct 2018'!AI13,('NSW Oct 2018'!L13-'NSW Oct 2018'!K13)*('NSW Oct 2018'!Q13/100)*'NSW Oct 2018'!AI13))</f>
        <v>310.80000000000013</v>
      </c>
      <c r="H19" s="143">
        <f>IF($C$5*'NSW Oct 2018'!AK13/'NSW Oct 2018'!AI13&lt;'NSW Oct 2018'!L13,0,IF($C$5*'NSW Oct 2018'!AK13/'NSW Oct 2018'!AI13&lt;='NSW Oct 2018'!M13,($C$5*'NSW Oct 2018'!AK13/'NSW Oct 2018'!AI13-'NSW Oct 2018'!L13)*('NSW Oct 2018'!R13/100)*'NSW Oct 2018'!AI13,('NSW Oct 2018'!M13-'NSW Oct 2018'!L13)*('NSW Oct 2018'!R13/100)*'NSW Oct 2018'!AI13))</f>
        <v>0</v>
      </c>
      <c r="I19" s="136">
        <f>IF($C$5*'NSW Oct 2018'!AK13/'NSW Oct 2018'!AI13&lt;'NSW Oct 2018'!M13,0,IF($C$5*'NSW Oct 2018'!AK13/'NSW Oct 2018'!AI13&lt;='NSW Oct 2018'!N13,($C$5*'NSW Oct 2018'!AK13/'NSW Oct 2018'!AI13-'NSW Oct 2018'!M13)*('NSW Oct 2018'!S13/100)*'NSW Oct 2018'!AI13,('NSW Oct 2018'!N13-'NSW Oct 2018'!M13)*('NSW Oct 2018'!S13/100)*'NSW Oct 2018'!AI13))</f>
        <v>0</v>
      </c>
      <c r="J19" s="153">
        <f>IF(($C$5*'NSW Oct 2018'!AK13/'NSW Oct 2018'!AI13&gt;'NSW Oct 2018'!N13),($C$5*'NSW Oct 2018'!AK13/'NSW Oct 2018'!AI13-'NSW Oct 2018'!N13)*'NSW Oct 2018'!T13/100*'NSW Oct 2018'!AI13,0)</f>
        <v>0</v>
      </c>
      <c r="K19" s="135">
        <f>IF($C$5*'NSW Oct 2018'!AL13/'NSW Oct 2018'!AJ13&gt;='NSW Oct 2018'!J13,('NSW Oct 2018'!J13*'NSW Oct 2018'!U13/100)*'NSW Oct 2018'!AJ13,($C$5*'NSW Oct 2018'!AL13/'NSW Oct 2018'!AJ13*'NSW Oct 2018'!U13/100)*'NSW Oct 2018'!AJ13)</f>
        <v>448.20000000000005</v>
      </c>
      <c r="L19" s="153">
        <f>IF($C$5*'NSW Oct 2018'!AL13/'NSW Oct 2018'!AJ13&lt;'NSW Oct 2018'!J13,0,IF($C$5*'NSW Oct 2018'!AL13/'NSW Oct 2018'!AJ13&lt;='NSW Oct 2018'!K13,($C$5*'NSW Oct 2018'!AL13/'NSW Oct 2018'!AJ13-'NSW Oct 2018'!J13)*('NSW Oct 2018'!V13/100)*'NSW Oct 2018'!AJ13,('NSW Oct 2018'!K13-'NSW Oct 2018'!J13)*('NSW Oct 2018'!V13/100)*'NSW Oct 2018'!AJ13))</f>
        <v>405</v>
      </c>
      <c r="M19" s="135">
        <f>IF($C$5*'NSW Oct 2018'!AL13/'NSW Oct 2018'!AJ13&lt;'NSW Oct 2018'!K13,0,IF($C$5*'NSW Oct 2018'!AL13/'NSW Oct 2018'!AJ13&lt;='NSW Oct 2018'!L13,($C$5*'NSW Oct 2018'!AL13/'NSW Oct 2018'!AJ13-'NSW Oct 2018'!K13)*('NSW Oct 2018'!W13/100)*'NSW Oct 2018'!AJ13,('NSW Oct 2018'!L13-'NSW Oct 2018'!K13)*('NSW Oct 2018'!W13/100)*'NSW Oct 2018'!AJ13))</f>
        <v>310.80000000000013</v>
      </c>
      <c r="N19" s="153">
        <f>IF($C$5*'NSW Oct 2018'!AL13/'NSW Oct 2018'!AJ13&lt;'NSW Oct 2018'!L13,0,IF($C$5*'NSW Oct 2018'!AL13/'NSW Oct 2018'!AJ13&lt;='NSW Oct 2018'!M13,($C$5*'NSW Oct 2018'!AL13/'NSW Oct 2018'!AJ13-'NSW Oct 2018'!L13)*('NSW Oct 2018'!X13/100)*'NSW Oct 2018'!AJ13,('NSW Oct 2018'!M13-'NSW Oct 2018'!L13)*('NSW Oct 2018'!X13/100)*'NSW Oct 2018'!AJ13))</f>
        <v>0</v>
      </c>
      <c r="O19" s="135">
        <f>IF($C$5*'NSW Oct 2018'!AL13/'NSW Oct 2018'!AJ13&lt;'NSW Oct 2018'!M13,0,IF($C$5*'NSW Oct 2018'!AL13/'NSW Oct 2018'!AJ13&lt;='NSW Oct 2018'!N13,($C$5*'NSW Oct 2018'!AL13/'NSW Oct 2018'!AJ13-'NSW Oct 2018'!M13)*('NSW Oct 2018'!Y13/100)*'NSW Oct 2018'!AJ13,('NSW Oct 2018'!N13-'NSW Oct 2018'!M13)*('NSW Oct 2018'!Y13/100)*'NSW Oct 2018'!AJ13))</f>
        <v>0</v>
      </c>
      <c r="P19" s="153">
        <f>IF(($C$5*'NSW Oct 2018'!AL13/'NSW Oct 2018'!AJ13&gt;'NSW Oct 2018'!N13),($C$5*'NSW Oct 2018'!AL13/'NSW Oct 2018'!AJ13-'NSW Oct 2018'!N13)*'NSW Oct 2018'!Z13/100*'NSW Oct 2018'!AJ14,0)</f>
        <v>0</v>
      </c>
      <c r="Q19" s="138">
        <f t="shared" si="1"/>
        <v>2623.6500000000005</v>
      </c>
      <c r="R19" s="148">
        <f>'NSW Oct 2018'!AM13</f>
        <v>0</v>
      </c>
      <c r="S19" s="98">
        <f>'NSW Oct 2018'!AN13</f>
        <v>20</v>
      </c>
      <c r="T19" s="148">
        <f>'NSW Oct 2018'!AO13</f>
        <v>0</v>
      </c>
      <c r="U19" s="98">
        <f>'NSW Oct 2018'!AP13</f>
        <v>0</v>
      </c>
      <c r="V19" s="149">
        <f t="shared" si="3"/>
        <v>2158.0500000000006</v>
      </c>
      <c r="W19" s="138">
        <f t="shared" si="2"/>
        <v>2158.0500000000006</v>
      </c>
      <c r="X19" s="138">
        <f t="shared" si="0"/>
        <v>2373.8550000000009</v>
      </c>
      <c r="Y19" s="138">
        <f t="shared" si="0"/>
        <v>2373.8550000000009</v>
      </c>
      <c r="Z19" s="150">
        <f>'NSW Oct 2018'!AW13</f>
        <v>24</v>
      </c>
      <c r="AA19" s="141" t="str">
        <f>'NSW Oct 2018'!AX13</f>
        <v>y</v>
      </c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1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1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1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1"/>
      <c r="DH19" s="121"/>
      <c r="DI19" s="121"/>
      <c r="DJ19" s="121"/>
      <c r="DK19" s="121"/>
      <c r="DL19" s="121"/>
      <c r="DM19" s="121"/>
      <c r="DN19" s="121"/>
      <c r="DO19" s="121"/>
      <c r="DP19" s="121"/>
      <c r="DQ19" s="121"/>
      <c r="DR19" s="121"/>
      <c r="DS19" s="121"/>
      <c r="DT19" s="121"/>
      <c r="DU19" s="121"/>
      <c r="DV19" s="121"/>
      <c r="DW19" s="121"/>
      <c r="DX19" s="121"/>
      <c r="DY19" s="121"/>
      <c r="DZ19" s="121"/>
      <c r="EA19" s="121"/>
      <c r="EB19" s="121"/>
      <c r="EC19" s="121"/>
      <c r="ED19" s="121"/>
      <c r="EE19" s="121"/>
      <c r="EF19" s="121"/>
      <c r="EG19" s="121"/>
      <c r="EH19" s="121"/>
      <c r="EI19" s="121"/>
      <c r="EJ19" s="121"/>
      <c r="EK19" s="121"/>
      <c r="EL19" s="121"/>
    </row>
    <row r="20" spans="1:142" ht="23" customHeight="1" thickBot="1">
      <c r="A20" s="452"/>
      <c r="B20" s="99" t="str">
        <f>'NSW Oct 2018'!F14</f>
        <v>Origin Energy</v>
      </c>
      <c r="C20" s="99" t="str">
        <f>'NSW Oct 2018'!G14</f>
        <v>Business Saver</v>
      </c>
      <c r="D20" s="163">
        <f>365*'NSW Oct 2018'!H14/100</f>
        <v>205.71400000000003</v>
      </c>
      <c r="E20" s="164">
        <f>IF($C$5*'NSW Oct 2018'!AK14/'NSW Oct 2018'!AI14&gt;='NSW Oct 2018'!J14,('NSW Oct 2018'!J14*'NSW Oct 2018'!O14/100)*'NSW Oct 2018'!AI14,($C$5*'NSW Oct 2018'!AK14/'NSW Oct 2018'!AI14*'NSW Oct 2018'!O14/100)*'NSW Oct 2018'!AI14)</f>
        <v>192.60000000000002</v>
      </c>
      <c r="F20" s="172">
        <f>IF($C$5*'NSW Oct 2018'!AK14/'NSW Oct 2018'!AI14&lt;'NSW Oct 2018'!J14,0,IF($C$5*'NSW Oct 2018'!AK14/'NSW Oct 2018'!AI14&lt;='NSW Oct 2018'!K14,($C$5*'NSW Oct 2018'!AK14/'NSW Oct 2018'!AI14-'NSW Oct 2018'!J14)*('NSW Oct 2018'!P14/100)*'NSW Oct 2018'!AI14,('NSW Oct 2018'!K14-'NSW Oct 2018'!J14)*('NSW Oct 2018'!P14/100)*'NSW Oct 2018'!AI14))</f>
        <v>779</v>
      </c>
      <c r="G20" s="163">
        <f>IF($C$5*'NSW Oct 2018'!AK14/'NSW Oct 2018'!AI14&lt;'NSW Oct 2018'!K14,0,IF($C$5*'NSW Oct 2018'!AK14/'NSW Oct 2018'!AI14&lt;='NSW Oct 2018'!L14,($C$5*'NSW Oct 2018'!AK14/'NSW Oct 2018'!AI14-'NSW Oct 2018'!K14)*('NSW Oct 2018'!Q14/100)*'NSW Oct 2018'!AI14,('NSW Oct 2018'!L14-'NSW Oct 2018'!K14)*('NSW Oct 2018'!Q14/100)*'NSW Oct 2018'!AI14))</f>
        <v>0</v>
      </c>
      <c r="H20" s="173">
        <f>IF($C$5*'NSW Oct 2018'!AK14/'NSW Oct 2018'!AI14&lt;'NSW Oct 2018'!L14,0,IF($C$5*'NSW Oct 2018'!AK14/'NSW Oct 2018'!AI14&lt;='NSW Oct 2018'!M14,($C$5*'NSW Oct 2018'!AK14/'NSW Oct 2018'!AI14-'NSW Oct 2018'!L14)*('NSW Oct 2018'!R14/100)*'NSW Oct 2018'!AI14,('NSW Oct 2018'!M14-'NSW Oct 2018'!L14)*('NSW Oct 2018'!R14/100)*'NSW Oct 2018'!AI14))</f>
        <v>0</v>
      </c>
      <c r="I20" s="164">
        <f>IF($C$5*'NSW Oct 2018'!AK14/'NSW Oct 2018'!AI14&lt;'NSW Oct 2018'!M14,0,IF($C$5*'NSW Oct 2018'!AK14/'NSW Oct 2018'!AI14&lt;='NSW Oct 2018'!N14,($C$5*'NSW Oct 2018'!AK14/'NSW Oct 2018'!AI14-'NSW Oct 2018'!M14)*('NSW Oct 2018'!S14/100)*'NSW Oct 2018'!AI14,('NSW Oct 2018'!N14-'NSW Oct 2018'!M14)*('NSW Oct 2018'!S14/100)*'NSW Oct 2018'!AI14))</f>
        <v>0</v>
      </c>
      <c r="J20" s="172">
        <f>IF(($C$5*'NSW Oct 2018'!AK14/'NSW Oct 2018'!AI14&gt;'NSW Oct 2018'!N14),($C$5*'NSW Oct 2018'!AK14/'NSW Oct 2018'!AI14-'NSW Oct 2018'!N14)*'NSW Oct 2018'!T14/100*'NSW Oct 2018'!AI14,0)</f>
        <v>0</v>
      </c>
      <c r="K20" s="163">
        <f>IF($C$5*'NSW Oct 2018'!AL14/'NSW Oct 2018'!AJ14&gt;='NSW Oct 2018'!J14,('NSW Oct 2018'!J14*'NSW Oct 2018'!U14/100)*'NSW Oct 2018'!AJ14,($C$5*'NSW Oct 2018'!AL14/'NSW Oct 2018'!AJ14*'NSW Oct 2018'!U14/100)*'NSW Oct 2018'!AJ14)</f>
        <v>192.60000000000002</v>
      </c>
      <c r="L20" s="172">
        <f>IF($C$5*'NSW Oct 2018'!AL14/'NSW Oct 2018'!AJ14&lt;'NSW Oct 2018'!J14,0,IF($C$5*'NSW Oct 2018'!AL14/'NSW Oct 2018'!AJ14&lt;='NSW Oct 2018'!K14,($C$5*'NSW Oct 2018'!AL14/'NSW Oct 2018'!AJ14-'NSW Oct 2018'!J14)*('NSW Oct 2018'!V14/100)*'NSW Oct 2018'!AJ14,('NSW Oct 2018'!K14-'NSW Oct 2018'!J14)*('NSW Oct 2018'!V14/100)*'NSW Oct 2018'!AJ14))</f>
        <v>779</v>
      </c>
      <c r="M20" s="163">
        <f>IF($C$5*'NSW Oct 2018'!AL14/'NSW Oct 2018'!AJ14&lt;'NSW Oct 2018'!K14,0,IF($C$5*'NSW Oct 2018'!AL14/'NSW Oct 2018'!AJ14&lt;='NSW Oct 2018'!L14,($C$5*'NSW Oct 2018'!AL14/'NSW Oct 2018'!AJ14-'NSW Oct 2018'!K14)*('NSW Oct 2018'!W14/100)*'NSW Oct 2018'!AJ14,('NSW Oct 2018'!L14-'NSW Oct 2018'!K14)*('NSW Oct 2018'!W14/100)*'NSW Oct 2018'!AJ14))</f>
        <v>0</v>
      </c>
      <c r="N20" s="172">
        <f>IF($C$5*'NSW Oct 2018'!AL14/'NSW Oct 2018'!AJ14&lt;'NSW Oct 2018'!L14,0,IF($C$5*'NSW Oct 2018'!AL14/'NSW Oct 2018'!AJ14&lt;='NSW Oct 2018'!M14,($C$5*'NSW Oct 2018'!AL14/'NSW Oct 2018'!AJ14-'NSW Oct 2018'!L14)*('NSW Oct 2018'!X14/100)*'NSW Oct 2018'!AJ14,('NSW Oct 2018'!M14-'NSW Oct 2018'!L14)*('NSW Oct 2018'!X14/100)*'NSW Oct 2018'!AJ14))</f>
        <v>0</v>
      </c>
      <c r="O20" s="163">
        <f>IF($C$5*'NSW Oct 2018'!AL14/'NSW Oct 2018'!AJ14&lt;'NSW Oct 2018'!M14,0,IF($C$5*'NSW Oct 2018'!AL14/'NSW Oct 2018'!AJ14&lt;='NSW Oct 2018'!N14,($C$5*'NSW Oct 2018'!AL14/'NSW Oct 2018'!AJ14-'NSW Oct 2018'!M14)*('NSW Oct 2018'!Y14/100)*'NSW Oct 2018'!AJ14,('NSW Oct 2018'!N14-'NSW Oct 2018'!M14)*('NSW Oct 2018'!Y14/100)*'NSW Oct 2018'!AJ14))</f>
        <v>0</v>
      </c>
      <c r="P20" s="172">
        <f>IF(($C$5*'NSW Oct 2018'!AL14/'NSW Oct 2018'!AJ14&gt;'NSW Oct 2018'!N14),($C$5*'NSW Oct 2018'!AL14/'NSW Oct 2018'!AJ14-'NSW Oct 2018'!N14)*'NSW Oct 2018'!Z14/100*'NSW Oct 2018'!AJ15,0)</f>
        <v>0</v>
      </c>
      <c r="Q20" s="166">
        <f t="shared" si="1"/>
        <v>2148.9140000000002</v>
      </c>
      <c r="R20" s="171">
        <f>'NSW Oct 2018'!AM14</f>
        <v>0</v>
      </c>
      <c r="S20" s="99">
        <f>'NSW Oct 2018'!AN14</f>
        <v>14</v>
      </c>
      <c r="T20" s="171">
        <f>'NSW Oct 2018'!AO14</f>
        <v>0</v>
      </c>
      <c r="U20" s="99">
        <f>'NSW Oct 2018'!AP14</f>
        <v>0</v>
      </c>
      <c r="V20" s="168">
        <f t="shared" si="3"/>
        <v>1876.8660000000002</v>
      </c>
      <c r="W20" s="166">
        <f t="shared" si="2"/>
        <v>1876.8660000000002</v>
      </c>
      <c r="X20" s="166">
        <f t="shared" si="0"/>
        <v>2064.5526000000004</v>
      </c>
      <c r="Y20" s="166">
        <f t="shared" si="0"/>
        <v>2064.5526000000004</v>
      </c>
      <c r="Z20" s="169">
        <f>'NSW Oct 2018'!AW14</f>
        <v>12</v>
      </c>
      <c r="AA20" s="170" t="str">
        <f>'NSW Oct 2018'!AX14</f>
        <v>y</v>
      </c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1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1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1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1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1"/>
      <c r="DH20" s="121"/>
      <c r="DI20" s="121"/>
      <c r="DJ20" s="121"/>
      <c r="DK20" s="121"/>
      <c r="DL20" s="121"/>
      <c r="DM20" s="121"/>
      <c r="DN20" s="121"/>
      <c r="DO20" s="121"/>
      <c r="DP20" s="121"/>
      <c r="DQ20" s="121"/>
      <c r="DR20" s="121"/>
      <c r="DS20" s="121"/>
      <c r="DT20" s="121"/>
      <c r="DU20" s="121"/>
      <c r="DV20" s="121"/>
      <c r="DW20" s="121"/>
      <c r="DX20" s="121"/>
      <c r="DY20" s="121"/>
      <c r="DZ20" s="121"/>
      <c r="EA20" s="121"/>
      <c r="EB20" s="121"/>
      <c r="EC20" s="121"/>
      <c r="ED20" s="121"/>
      <c r="EE20" s="121"/>
      <c r="EF20" s="121"/>
      <c r="EG20" s="121"/>
      <c r="EH20" s="121"/>
      <c r="EI20" s="121"/>
      <c r="EJ20" s="121"/>
      <c r="EK20" s="121"/>
      <c r="EL20" s="121"/>
    </row>
    <row r="21" spans="1:142" ht="23" customHeight="1" thickTop="1">
      <c r="A21" s="451" t="str">
        <f>'NSW Oct 2018'!D15</f>
        <v>Envestra Cooma</v>
      </c>
      <c r="B21" s="98" t="str">
        <f>'NSW Oct 2018'!F15</f>
        <v>Origin Energy</v>
      </c>
      <c r="C21" s="98" t="str">
        <f>'NSW Oct 2018'!G15</f>
        <v>Business Saver</v>
      </c>
      <c r="D21" s="135">
        <f>365*'NSW Oct 2018'!H15/100</f>
        <v>338.75650000000002</v>
      </c>
      <c r="E21" s="136">
        <f>IF($C$5*'NSW Oct 2018'!AK15/'NSW Oct 2018'!AI15&gt;='NSW Oct 2018'!J15,('NSW Oct 2018'!J15*'NSW Oct 2018'!O15/100)*'NSW Oct 2018'!AI15,($C$5*'NSW Oct 2018'!AK15/'NSW Oct 2018'!AI15*'NSW Oct 2018'!O15/100)*'NSW Oct 2018'!AI15)</f>
        <v>1125</v>
      </c>
      <c r="F21" s="153">
        <f>IF($C$5*'NSW Oct 2018'!AK15/'NSW Oct 2018'!AI15&lt;'NSW Oct 2018'!J15,0,IF($C$5*'NSW Oct 2018'!AK15/'NSW Oct 2018'!AI15&lt;='NSW Oct 2018'!K15,($C$5*'NSW Oct 2018'!AK15/'NSW Oct 2018'!AI15-'NSW Oct 2018'!J15)*('NSW Oct 2018'!P15/100)*'NSW Oct 2018'!AI15,('NSW Oct 2018'!K15-'NSW Oct 2018'!J15)*('NSW Oct 2018'!P15/100)*'NSW Oct 2018'!AI15))</f>
        <v>0</v>
      </c>
      <c r="G21" s="135">
        <f>IF($C$5*'NSW Oct 2018'!AK15/'NSW Oct 2018'!AI15&lt;'NSW Oct 2018'!K15,0,IF($C$5*'NSW Oct 2018'!AK15/'NSW Oct 2018'!AI15&lt;='NSW Oct 2018'!L15,($C$5*'NSW Oct 2018'!AK15/'NSW Oct 2018'!AI15-'NSW Oct 2018'!K15)*('NSW Oct 2018'!Q15/100)*'NSW Oct 2018'!AI15,('NSW Oct 2018'!L15-'NSW Oct 2018'!K15)*('NSW Oct 2018'!Q15/100)*'NSW Oct 2018'!AI15))</f>
        <v>0</v>
      </c>
      <c r="H21" s="143">
        <f>IF($C$5*'NSW Oct 2018'!AK15/'NSW Oct 2018'!AI15&lt;'NSW Oct 2018'!L15,0,IF($C$5*'NSW Oct 2018'!AK15/'NSW Oct 2018'!AI15&lt;='NSW Oct 2018'!M15,($C$5*'NSW Oct 2018'!AK15/'NSW Oct 2018'!AI15-'NSW Oct 2018'!L15)*('NSW Oct 2018'!R15/100)*'NSW Oct 2018'!AI15,('NSW Oct 2018'!M15-'NSW Oct 2018'!L15)*('NSW Oct 2018'!R15/100)*'NSW Oct 2018'!AI15))</f>
        <v>0</v>
      </c>
      <c r="I21" s="136">
        <f>IF($C$5*'NSW Oct 2018'!AK15/'NSW Oct 2018'!AI15&lt;'NSW Oct 2018'!M15,0,IF($C$5*'NSW Oct 2018'!AK15/'NSW Oct 2018'!AI15&lt;='NSW Oct 2018'!N15,($C$5*'NSW Oct 2018'!AK15/'NSW Oct 2018'!AI15-'NSW Oct 2018'!M15)*('NSW Oct 2018'!S15/100)*'NSW Oct 2018'!AI15,('NSW Oct 2018'!N15-'NSW Oct 2018'!M15)*('NSW Oct 2018'!S15/100)*'NSW Oct 2018'!AI15))</f>
        <v>0</v>
      </c>
      <c r="J21" s="153">
        <f>IF(($C$5*'NSW Oct 2018'!AK15/'NSW Oct 2018'!AI15&gt;'NSW Oct 2018'!N15),($C$5*'NSW Oct 2018'!AK15/'NSW Oct 2018'!AI15-'NSW Oct 2018'!N15)*'NSW Oct 2018'!T15/100*'NSW Oct 2018'!AI15,0)</f>
        <v>0</v>
      </c>
      <c r="K21" s="135">
        <f>IF($C$5*'NSW Oct 2018'!AL15/'NSW Oct 2018'!AJ15&gt;='NSW Oct 2018'!J15,('NSW Oct 2018'!J15*'NSW Oct 2018'!U15/100)*'NSW Oct 2018'!AJ15,($C$5*'NSW Oct 2018'!AL15/'NSW Oct 2018'!AJ15*'NSW Oct 2018'!U15/100)*'NSW Oct 2018'!AJ15)</f>
        <v>1125</v>
      </c>
      <c r="L21" s="153">
        <f>IF($C$5*'NSW Oct 2018'!AL15/'NSW Oct 2018'!AJ15&lt;'NSW Oct 2018'!J15,0,IF($C$5*'NSW Oct 2018'!AL15/'NSW Oct 2018'!AJ15&lt;='NSW Oct 2018'!K15,($C$5*'NSW Oct 2018'!AL15/'NSW Oct 2018'!AJ15-'NSW Oct 2018'!J15)*('NSW Oct 2018'!V15/100)*'NSW Oct 2018'!AJ15,('NSW Oct 2018'!K15-'NSW Oct 2018'!J15)*('NSW Oct 2018'!V15/100)*'NSW Oct 2018'!AJ15))</f>
        <v>0</v>
      </c>
      <c r="M21" s="135">
        <f>IF($C$5*'NSW Oct 2018'!AL15/'NSW Oct 2018'!AJ15&lt;'NSW Oct 2018'!K15,0,IF($C$5*'NSW Oct 2018'!AL15/'NSW Oct 2018'!AJ15&lt;='NSW Oct 2018'!L15,($C$5*'NSW Oct 2018'!AL15/'NSW Oct 2018'!AJ15-'NSW Oct 2018'!K15)*('NSW Oct 2018'!W15/100)*'NSW Oct 2018'!AJ15,('NSW Oct 2018'!L15-'NSW Oct 2018'!K15)*('NSW Oct 2018'!W15/100)*'NSW Oct 2018'!AJ15))</f>
        <v>0</v>
      </c>
      <c r="N21" s="153">
        <f>IF($C$5*'NSW Oct 2018'!AL15/'NSW Oct 2018'!AJ15&lt;'NSW Oct 2018'!L15,0,IF($C$5*'NSW Oct 2018'!AL15/'NSW Oct 2018'!AJ15&lt;='NSW Oct 2018'!M15,($C$5*'NSW Oct 2018'!AL15/'NSW Oct 2018'!AJ15-'NSW Oct 2018'!L15)*('NSW Oct 2018'!X15/100)*'NSW Oct 2018'!AJ15,('NSW Oct 2018'!M15-'NSW Oct 2018'!L15)*('NSW Oct 2018'!X15/100)*'NSW Oct 2018'!AJ15))</f>
        <v>0</v>
      </c>
      <c r="O21" s="135">
        <f>IF($C$5*'NSW Oct 2018'!AL15/'NSW Oct 2018'!AJ15&lt;'NSW Oct 2018'!M15,0,IF($C$5*'NSW Oct 2018'!AL15/'NSW Oct 2018'!AJ15&lt;='NSW Oct 2018'!N15,($C$5*'NSW Oct 2018'!AL15/'NSW Oct 2018'!AJ15-'NSW Oct 2018'!M15)*('NSW Oct 2018'!Y15/100)*'NSW Oct 2018'!AJ15,('NSW Oct 2018'!N15-'NSW Oct 2018'!M15)*('NSW Oct 2018'!Y15/100)*'NSW Oct 2018'!AJ15))</f>
        <v>0</v>
      </c>
      <c r="P21" s="153">
        <f>IF(($C$5*'NSW Oct 2018'!AL15/'NSW Oct 2018'!AJ15&gt;'NSW Oct 2018'!N15),($C$5*'NSW Oct 2018'!AL15/'NSW Oct 2018'!AJ15-'NSW Oct 2018'!N15)*'NSW Oct 2018'!Z15/100*'NSW Oct 2018'!AJ17,0)</f>
        <v>0</v>
      </c>
      <c r="Q21" s="138">
        <f t="shared" si="1"/>
        <v>2588.7565</v>
      </c>
      <c r="R21" s="148">
        <f>'NSW Oct 2018'!AM15</f>
        <v>0</v>
      </c>
      <c r="S21" s="98">
        <f>'NSW Oct 2018'!AN15</f>
        <v>14</v>
      </c>
      <c r="T21" s="148">
        <f>'NSW Oct 2018'!AO15</f>
        <v>0</v>
      </c>
      <c r="U21" s="98">
        <f>'NSW Oct 2018'!AP15</f>
        <v>0</v>
      </c>
      <c r="V21" s="149">
        <f t="shared" si="3"/>
        <v>2273.7565</v>
      </c>
      <c r="W21" s="138">
        <f t="shared" si="2"/>
        <v>2273.7565</v>
      </c>
      <c r="X21" s="138">
        <f t="shared" si="0"/>
        <v>2501.1321500000004</v>
      </c>
      <c r="Y21" s="138">
        <f t="shared" si="0"/>
        <v>2501.1321500000004</v>
      </c>
      <c r="Z21" s="150">
        <f>'NSW Oct 2018'!AW15</f>
        <v>12</v>
      </c>
      <c r="AA21" s="141" t="str">
        <f>'NSW Oct 2018'!AX15</f>
        <v>y</v>
      </c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1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/>
      <c r="DV21" s="121"/>
      <c r="DW21" s="121"/>
      <c r="DX21" s="121"/>
      <c r="DY21" s="121"/>
      <c r="DZ21" s="121"/>
      <c r="EA21" s="121"/>
      <c r="EB21" s="121"/>
      <c r="EC21" s="121"/>
      <c r="ED21" s="121"/>
      <c r="EE21" s="121"/>
      <c r="EF21" s="121"/>
      <c r="EG21" s="121"/>
      <c r="EH21" s="121"/>
      <c r="EI21" s="121"/>
      <c r="EJ21" s="121"/>
      <c r="EK21" s="121"/>
      <c r="EL21" s="121"/>
    </row>
    <row r="22" spans="1:142" ht="23" customHeight="1" thickBot="1">
      <c r="A22" s="452"/>
      <c r="B22" s="99" t="str">
        <f>'NSW Oct 2018'!F16</f>
        <v>Red Energy</v>
      </c>
      <c r="C22" s="99" t="str">
        <f>'NSW Oct 2018'!G16</f>
        <v xml:space="preserve">Easy Saver </v>
      </c>
      <c r="D22" s="163">
        <f>365*'NSW Oct 2018'!H16/100</f>
        <v>350.4</v>
      </c>
      <c r="E22" s="164">
        <f>IF($C$5*'NSW Oct 2018'!AK16/'NSW Oct 2018'!AI16&gt;='NSW Oct 2018'!J16,('NSW Oct 2018'!J16*'NSW Oct 2018'!O16/100)*'NSW Oct 2018'!AI16,($C$5*'NSW Oct 2018'!AK16/'NSW Oct 2018'!AI16*'NSW Oct 2018'!O16/100)*'NSW Oct 2018'!AI16)</f>
        <v>1085.0000000000002</v>
      </c>
      <c r="F22" s="172">
        <f>IF($C$5*'NSW Oct 2018'!AK16/'NSW Oct 2018'!AI16&lt;'NSW Oct 2018'!J16,0,IF($C$5*'NSW Oct 2018'!AK16/'NSW Oct 2018'!AI16&lt;='NSW Oct 2018'!K16,($C$5*'NSW Oct 2018'!AK16/'NSW Oct 2018'!AI16-'NSW Oct 2018'!J16)*('NSW Oct 2018'!P16/100)*'NSW Oct 2018'!AI16,('NSW Oct 2018'!K16-'NSW Oct 2018'!J16)*('NSW Oct 2018'!P16/100)*'NSW Oct 2018'!AI16))</f>
        <v>0</v>
      </c>
      <c r="G22" s="163">
        <f>IF($C$5*'NSW Oct 2018'!AK16/'NSW Oct 2018'!AI16&lt;'NSW Oct 2018'!K16,0,IF($C$5*'NSW Oct 2018'!AK16/'NSW Oct 2018'!AI16&lt;='NSW Oct 2018'!L16,($C$5*'NSW Oct 2018'!AK16/'NSW Oct 2018'!AI16-'NSW Oct 2018'!K16)*('NSW Oct 2018'!Q16/100)*'NSW Oct 2018'!AI16,('NSW Oct 2018'!L16-'NSW Oct 2018'!K16)*('NSW Oct 2018'!Q16/100)*'NSW Oct 2018'!AI16))</f>
        <v>0</v>
      </c>
      <c r="H22" s="173">
        <f>IF($C$5*'NSW Oct 2018'!AK16/'NSW Oct 2018'!AI16&lt;'NSW Oct 2018'!L16,0,IF($C$5*'NSW Oct 2018'!AK16/'NSW Oct 2018'!AI16&lt;='NSW Oct 2018'!M16,($C$5*'NSW Oct 2018'!AK16/'NSW Oct 2018'!AI16-'NSW Oct 2018'!L16)*('NSW Oct 2018'!R16/100)*'NSW Oct 2018'!AI16,('NSW Oct 2018'!M16-'NSW Oct 2018'!L16)*('NSW Oct 2018'!R16/100)*'NSW Oct 2018'!AI16))</f>
        <v>0</v>
      </c>
      <c r="I22" s="164">
        <f>IF($C$5*'NSW Oct 2018'!AK16/'NSW Oct 2018'!AI16&lt;'NSW Oct 2018'!M16,0,IF($C$5*'NSW Oct 2018'!AK16/'NSW Oct 2018'!AI16&lt;='NSW Oct 2018'!N16,($C$5*'NSW Oct 2018'!AK16/'NSW Oct 2018'!AI16-'NSW Oct 2018'!M16)*('NSW Oct 2018'!S16/100)*'NSW Oct 2018'!AI16,('NSW Oct 2018'!N16-'NSW Oct 2018'!M16)*('NSW Oct 2018'!S16/100)*'NSW Oct 2018'!AI16))</f>
        <v>0</v>
      </c>
      <c r="J22" s="172">
        <f>IF(($C$5*'NSW Oct 2018'!AK16/'NSW Oct 2018'!AI16&gt;'NSW Oct 2018'!N16),($C$5*'NSW Oct 2018'!AK16/'NSW Oct 2018'!AI16-'NSW Oct 2018'!N16)*'NSW Oct 2018'!T16/100*'NSW Oct 2018'!AI16,0)</f>
        <v>0</v>
      </c>
      <c r="K22" s="163">
        <f>IF($C$5*'NSW Oct 2018'!AL16/'NSW Oct 2018'!AJ16&gt;='NSW Oct 2018'!J16,('NSW Oct 2018'!J16*'NSW Oct 2018'!U16/100)*'NSW Oct 2018'!AJ16,($C$5*'NSW Oct 2018'!AL16/'NSW Oct 2018'!AJ16*'NSW Oct 2018'!U16/100)*'NSW Oct 2018'!AJ16)</f>
        <v>1085.0000000000002</v>
      </c>
      <c r="L22" s="172">
        <f>IF($C$5*'NSW Oct 2018'!AL16/'NSW Oct 2018'!AJ16&lt;'NSW Oct 2018'!J16,0,IF($C$5*'NSW Oct 2018'!AL16/'NSW Oct 2018'!AJ16&lt;='NSW Oct 2018'!K16,($C$5*'NSW Oct 2018'!AL16/'NSW Oct 2018'!AJ16-'NSW Oct 2018'!J16)*('NSW Oct 2018'!V16/100)*'NSW Oct 2018'!AJ16,('NSW Oct 2018'!K16-'NSW Oct 2018'!J16)*('NSW Oct 2018'!V16/100)*'NSW Oct 2018'!AJ16))</f>
        <v>0</v>
      </c>
      <c r="M22" s="163">
        <f>IF($C$5*'NSW Oct 2018'!AL16/'NSW Oct 2018'!AJ16&lt;'NSW Oct 2018'!K16,0,IF($C$5*'NSW Oct 2018'!AL16/'NSW Oct 2018'!AJ16&lt;='NSW Oct 2018'!L16,($C$5*'NSW Oct 2018'!AL16/'NSW Oct 2018'!AJ16-'NSW Oct 2018'!K16)*('NSW Oct 2018'!W16/100)*'NSW Oct 2018'!AJ16,('NSW Oct 2018'!L16-'NSW Oct 2018'!K16)*('NSW Oct 2018'!W16/100)*'NSW Oct 2018'!AJ16))</f>
        <v>0</v>
      </c>
      <c r="N22" s="172">
        <f>IF($C$5*'NSW Oct 2018'!AL16/'NSW Oct 2018'!AJ16&lt;'NSW Oct 2018'!L16,0,IF($C$5*'NSW Oct 2018'!AL16/'NSW Oct 2018'!AJ16&lt;='NSW Oct 2018'!M16,($C$5*'NSW Oct 2018'!AL16/'NSW Oct 2018'!AJ16-'NSW Oct 2018'!L16)*('NSW Oct 2018'!X16/100)*'NSW Oct 2018'!AJ16,('NSW Oct 2018'!M16-'NSW Oct 2018'!L16)*('NSW Oct 2018'!X16/100)*'NSW Oct 2018'!AJ16))</f>
        <v>0</v>
      </c>
      <c r="O22" s="163">
        <f>IF($C$5*'NSW Oct 2018'!AL16/'NSW Oct 2018'!AJ16&lt;'NSW Oct 2018'!M16,0,IF($C$5*'NSW Oct 2018'!AL16/'NSW Oct 2018'!AJ16&lt;='NSW Oct 2018'!N16,($C$5*'NSW Oct 2018'!AL16/'NSW Oct 2018'!AJ16-'NSW Oct 2018'!M16)*('NSW Oct 2018'!Y16/100)*'NSW Oct 2018'!AJ16,('NSW Oct 2018'!N16-'NSW Oct 2018'!M16)*('NSW Oct 2018'!Y16/100)*'NSW Oct 2018'!AJ16))</f>
        <v>0</v>
      </c>
      <c r="P22" s="172">
        <f>IF(($C$5*'NSW Oct 2018'!AL16/'NSW Oct 2018'!AJ16&gt;'NSW Oct 2018'!N16),($C$5*'NSW Oct 2018'!AL16/'NSW Oct 2018'!AJ16-'NSW Oct 2018'!N16)*'NSW Oct 2018'!Z16/100*'NSW Oct 2018'!#REF!,0)</f>
        <v>0</v>
      </c>
      <c r="Q22" s="166">
        <f t="shared" si="1"/>
        <v>2520.4000000000005</v>
      </c>
      <c r="R22" s="171">
        <f>'NSW Oct 2018'!AM16</f>
        <v>0</v>
      </c>
      <c r="S22" s="99">
        <f>'NSW Oct 2018'!AN16</f>
        <v>0</v>
      </c>
      <c r="T22" s="171">
        <f>'NSW Oct 2018'!AO16</f>
        <v>10</v>
      </c>
      <c r="U22" s="99">
        <f>'NSW Oct 2018'!AP16</f>
        <v>0</v>
      </c>
      <c r="V22" s="168">
        <f>Q22</f>
        <v>2520.4000000000005</v>
      </c>
      <c r="W22" s="166">
        <f>V22-(V22*T22/100)</f>
        <v>2268.3600000000006</v>
      </c>
      <c r="X22" s="166">
        <f t="shared" si="0"/>
        <v>2772.440000000001</v>
      </c>
      <c r="Y22" s="166">
        <f t="shared" si="0"/>
        <v>2495.1960000000008</v>
      </c>
      <c r="Z22" s="169">
        <f>'NSW Oct 2018'!AW16</f>
        <v>0</v>
      </c>
      <c r="AA22" s="170" t="str">
        <f>'NSW Oct 2018'!AX16</f>
        <v>n</v>
      </c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1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21"/>
      <c r="DV22" s="121"/>
      <c r="DW22" s="121"/>
      <c r="DX22" s="121"/>
      <c r="DY22" s="121"/>
      <c r="DZ22" s="121"/>
      <c r="EA22" s="121"/>
      <c r="EB22" s="121"/>
      <c r="EC22" s="121"/>
      <c r="ED22" s="121"/>
      <c r="EE22" s="121"/>
      <c r="EF22" s="121"/>
      <c r="EG22" s="121"/>
      <c r="EH22" s="121"/>
      <c r="EI22" s="121"/>
      <c r="EJ22" s="121"/>
      <c r="EK22" s="121"/>
      <c r="EL22" s="121"/>
    </row>
    <row r="23" spans="1:142" ht="23" customHeight="1" thickTop="1" thickBot="1">
      <c r="A23" s="133" t="str">
        <f>'NSW Oct 2018'!D17</f>
        <v>Envestra Holbrook</v>
      </c>
      <c r="B23" s="99" t="str">
        <f>'NSW Oct 2018'!F17</f>
        <v>Origin Energy</v>
      </c>
      <c r="C23" s="99" t="str">
        <f>'NSW Oct 2018'!G17</f>
        <v>Business Saver</v>
      </c>
      <c r="D23" s="163">
        <f>365*'NSW Oct 2018'!H17/100</f>
        <v>245.572</v>
      </c>
      <c r="E23" s="164">
        <f>IF($C$5*'NSW Oct 2018'!AK17/'NSW Oct 2018'!AI17&gt;='NSW Oct 2018'!J17,('NSW Oct 2018'!J17*'NSW Oct 2018'!O17/100)*'NSW Oct 2018'!AI17,($C$5*'NSW Oct 2018'!AK17/'NSW Oct 2018'!AI17*'NSW Oct 2018'!O17/100)*'NSW Oct 2018'!AI17)</f>
        <v>1140</v>
      </c>
      <c r="F23" s="172">
        <f>IF($C$5*'NSW Oct 2018'!AK17/'NSW Oct 2018'!AI17&lt;'NSW Oct 2018'!J17,0,IF($C$5*'NSW Oct 2018'!AK17/'NSW Oct 2018'!AI17&lt;='NSW Oct 2018'!K17,($C$5*'NSW Oct 2018'!AK17/'NSW Oct 2018'!AI17-'NSW Oct 2018'!J17)*('NSW Oct 2018'!P17/100)*'NSW Oct 2018'!AI17,('NSW Oct 2018'!K17-'NSW Oct 2018'!J17)*('NSW Oct 2018'!P17/100)*'NSW Oct 2018'!AI17))</f>
        <v>0</v>
      </c>
      <c r="G23" s="163">
        <f>IF($C$5*'NSW Oct 2018'!AK17/'NSW Oct 2018'!AI17&lt;'NSW Oct 2018'!K17,0,IF($C$5*'NSW Oct 2018'!AK17/'NSW Oct 2018'!AI17&lt;='NSW Oct 2018'!L17,($C$5*'NSW Oct 2018'!AK17/'NSW Oct 2018'!AI17-'NSW Oct 2018'!K17)*('NSW Oct 2018'!Q17/100)*'NSW Oct 2018'!AI17,('NSW Oct 2018'!L17-'NSW Oct 2018'!K17)*('NSW Oct 2018'!Q17/100)*'NSW Oct 2018'!AI17))</f>
        <v>0</v>
      </c>
      <c r="H23" s="173">
        <f>IF($C$5*'NSW Oct 2018'!AK17/'NSW Oct 2018'!AI17&lt;'NSW Oct 2018'!L17,0,IF($C$5*'NSW Oct 2018'!AK17/'NSW Oct 2018'!AI17&lt;='NSW Oct 2018'!M17,($C$5*'NSW Oct 2018'!AK17/'NSW Oct 2018'!AI17-'NSW Oct 2018'!L17)*('NSW Oct 2018'!R17/100)*'NSW Oct 2018'!AI17,('NSW Oct 2018'!M17-'NSW Oct 2018'!L17)*('NSW Oct 2018'!R17/100)*'NSW Oct 2018'!AI17))</f>
        <v>0</v>
      </c>
      <c r="I23" s="164">
        <f>IF($C$5*'NSW Oct 2018'!AK17/'NSW Oct 2018'!AI17&lt;'NSW Oct 2018'!M17,0,IF($C$5*'NSW Oct 2018'!AK17/'NSW Oct 2018'!AI17&lt;='NSW Oct 2018'!N17,($C$5*'NSW Oct 2018'!AK17/'NSW Oct 2018'!AI17-'NSW Oct 2018'!M17)*('NSW Oct 2018'!S17/100)*'NSW Oct 2018'!AI17,('NSW Oct 2018'!N17-'NSW Oct 2018'!M17)*('NSW Oct 2018'!S17/100)*'NSW Oct 2018'!AI17))</f>
        <v>0</v>
      </c>
      <c r="J23" s="172">
        <f>IF(($C$5*'NSW Oct 2018'!AK17/'NSW Oct 2018'!AI17&gt;'NSW Oct 2018'!N17),($C$5*'NSW Oct 2018'!AK17/'NSW Oct 2018'!AI17-'NSW Oct 2018'!N17)*'NSW Oct 2018'!T17/100*'NSW Oct 2018'!AI17,0)</f>
        <v>0</v>
      </c>
      <c r="K23" s="163">
        <f>IF($C$5*'NSW Oct 2018'!AL17/'NSW Oct 2018'!AJ17&gt;='NSW Oct 2018'!J17,('NSW Oct 2018'!J17*'NSW Oct 2018'!U17/100)*'NSW Oct 2018'!AJ17,($C$5*'NSW Oct 2018'!AL17/'NSW Oct 2018'!AJ17*'NSW Oct 2018'!U17/100)*'NSW Oct 2018'!AJ17)</f>
        <v>1140</v>
      </c>
      <c r="L23" s="172">
        <f>IF($C$5*'NSW Oct 2018'!AL17/'NSW Oct 2018'!AJ17&lt;'NSW Oct 2018'!J17,0,IF($C$5*'NSW Oct 2018'!AL17/'NSW Oct 2018'!AJ17&lt;='NSW Oct 2018'!K17,($C$5*'NSW Oct 2018'!AL17/'NSW Oct 2018'!AJ17-'NSW Oct 2018'!J17)*('NSW Oct 2018'!V17/100)*'NSW Oct 2018'!AJ17,('NSW Oct 2018'!K17-'NSW Oct 2018'!J17)*('NSW Oct 2018'!V17/100)*'NSW Oct 2018'!AJ17))</f>
        <v>0</v>
      </c>
      <c r="M23" s="163">
        <f>IF($C$5*'NSW Oct 2018'!AL17/'NSW Oct 2018'!AJ17&lt;'NSW Oct 2018'!K17,0,IF($C$5*'NSW Oct 2018'!AL17/'NSW Oct 2018'!AJ17&lt;='NSW Oct 2018'!L17,($C$5*'NSW Oct 2018'!AL17/'NSW Oct 2018'!AJ17-'NSW Oct 2018'!K17)*('NSW Oct 2018'!W17/100)*'NSW Oct 2018'!AJ17,('NSW Oct 2018'!L17-'NSW Oct 2018'!K17)*('NSW Oct 2018'!W17/100)*'NSW Oct 2018'!AJ17))</f>
        <v>0</v>
      </c>
      <c r="N23" s="172">
        <f>IF($C$5*'NSW Oct 2018'!AL17/'NSW Oct 2018'!AJ17&lt;'NSW Oct 2018'!L17,0,IF($C$5*'NSW Oct 2018'!AL17/'NSW Oct 2018'!AJ17&lt;='NSW Oct 2018'!M17,($C$5*'NSW Oct 2018'!AL17/'NSW Oct 2018'!AJ17-'NSW Oct 2018'!L17)*('NSW Oct 2018'!X17/100)*'NSW Oct 2018'!AJ17,('NSW Oct 2018'!M17-'NSW Oct 2018'!L17)*('NSW Oct 2018'!X17/100)*'NSW Oct 2018'!AJ17))</f>
        <v>0</v>
      </c>
      <c r="O23" s="163">
        <f>IF($C$5*'NSW Oct 2018'!AL17/'NSW Oct 2018'!AJ17&lt;'NSW Oct 2018'!M17,0,IF($C$5*'NSW Oct 2018'!AL17/'NSW Oct 2018'!AJ17&lt;='NSW Oct 2018'!N17,($C$5*'NSW Oct 2018'!AL17/'NSW Oct 2018'!AJ17-'NSW Oct 2018'!M17)*('NSW Oct 2018'!Y17/100)*'NSW Oct 2018'!AJ17,('NSW Oct 2018'!N17-'NSW Oct 2018'!M17)*('NSW Oct 2018'!Y17/100)*'NSW Oct 2018'!AJ17))</f>
        <v>0</v>
      </c>
      <c r="P23" s="172">
        <f>IF(($C$5*'NSW Oct 2018'!AL17/'NSW Oct 2018'!AJ17&gt;'NSW Oct 2018'!N17),($C$5*'NSW Oct 2018'!AL17/'NSW Oct 2018'!AJ17-'NSW Oct 2018'!N17)*'NSW Oct 2018'!Z17/100*'NSW Oct 2018'!AJ18,0)</f>
        <v>0</v>
      </c>
      <c r="Q23" s="166">
        <f t="shared" si="1"/>
        <v>2525.5720000000001</v>
      </c>
      <c r="R23" s="171">
        <f>'NSW Oct 2018'!AM17</f>
        <v>0</v>
      </c>
      <c r="S23" s="99">
        <f>'NSW Oct 2018'!AN17</f>
        <v>14</v>
      </c>
      <c r="T23" s="171">
        <f>'NSW Oct 2018'!AO17</f>
        <v>0</v>
      </c>
      <c r="U23" s="99">
        <f>'NSW Oct 2018'!AP17</f>
        <v>0</v>
      </c>
      <c r="V23" s="168">
        <f>(Q23-(Q23-D23)*S23/100)</f>
        <v>2206.3720000000003</v>
      </c>
      <c r="W23" s="166">
        <f t="shared" si="2"/>
        <v>2206.3720000000003</v>
      </c>
      <c r="X23" s="166">
        <f t="shared" si="0"/>
        <v>2427.0092000000004</v>
      </c>
      <c r="Y23" s="166">
        <f t="shared" si="0"/>
        <v>2427.0092000000004</v>
      </c>
      <c r="Z23" s="169">
        <f>'NSW Oct 2018'!AW17</f>
        <v>12</v>
      </c>
      <c r="AA23" s="170" t="str">
        <f>'NSW Oct 2018'!AX17</f>
        <v>y</v>
      </c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21"/>
      <c r="DV23" s="121"/>
      <c r="DW23" s="121"/>
      <c r="DX23" s="121"/>
      <c r="DY23" s="121"/>
      <c r="DZ23" s="121"/>
      <c r="EA23" s="121"/>
      <c r="EB23" s="121"/>
      <c r="EC23" s="121"/>
      <c r="ED23" s="121"/>
      <c r="EE23" s="121"/>
      <c r="EF23" s="121"/>
      <c r="EG23" s="121"/>
      <c r="EH23" s="121"/>
      <c r="EI23" s="121"/>
      <c r="EJ23" s="121"/>
      <c r="EK23" s="121"/>
      <c r="EL23" s="121"/>
    </row>
    <row r="24" spans="1:142" ht="23" customHeight="1" thickTop="1">
      <c r="A24" s="451" t="str">
        <f>'NSW Oct 2018'!D18</f>
        <v>Envestra Murray Valley</v>
      </c>
      <c r="B24" s="98" t="str">
        <f>'NSW Oct 2018'!F18</f>
        <v>EnergyAustralia</v>
      </c>
      <c r="C24" s="98" t="str">
        <f>'NSW Oct 2018'!G18</f>
        <v xml:space="preserve">Everyday Saver </v>
      </c>
      <c r="D24" s="135">
        <f>365*'NSW Oct 2018'!H18/100</f>
        <v>335.8</v>
      </c>
      <c r="E24" s="136">
        <f>IF($C$5*'NSW Oct 2018'!AK18/'NSW Oct 2018'!AI18&gt;='NSW Oct 2018'!J18,('NSW Oct 2018'!J18*'NSW Oct 2018'!O18/100)*'NSW Oct 2018'!AI18,($C$5*'NSW Oct 2018'!AK18/'NSW Oct 2018'!AI18*'NSW Oct 2018'!O18/100)*'NSW Oct 2018'!AI18)</f>
        <v>482.40000000000003</v>
      </c>
      <c r="F24" s="153">
        <f>IF($C$5*'NSW Oct 2018'!AK18/'NSW Oct 2018'!AI18&lt;'NSW Oct 2018'!J18,0,IF($C$5*'NSW Oct 2018'!AK18/'NSW Oct 2018'!AI18&lt;='NSW Oct 2018'!K18,($C$5*'NSW Oct 2018'!AK18/'NSW Oct 2018'!AI18-'NSW Oct 2018'!J18)*('NSW Oct 2018'!P18/100)*'NSW Oct 2018'!AI18,('NSW Oct 2018'!K18-'NSW Oct 2018'!J18)*('NSW Oct 2018'!P18/100)*'NSW Oct 2018'!AI18))</f>
        <v>466.20000000000005</v>
      </c>
      <c r="G24" s="135">
        <f>IF($C$5*'NSW Oct 2018'!AK18/'NSW Oct 2018'!AI18&lt;'NSW Oct 2018'!K18,0,IF($C$5*'NSW Oct 2018'!AK18/'NSW Oct 2018'!AI18&lt;='NSW Oct 2018'!L18,($C$5*'NSW Oct 2018'!AK18/'NSW Oct 2018'!AI18-'NSW Oct 2018'!K18)*('NSW Oct 2018'!Q18/100)*'NSW Oct 2018'!AI18,('NSW Oct 2018'!L18-'NSW Oct 2018'!K18)*('NSW Oct 2018'!Q18/100)*'NSW Oct 2018'!AI18))</f>
        <v>329.00000000000011</v>
      </c>
      <c r="H24" s="143">
        <f>IF($C$5*'NSW Oct 2018'!AK18/'NSW Oct 2018'!AI18&lt;'NSW Oct 2018'!L18,0,IF($C$5*'NSW Oct 2018'!AK18/'NSW Oct 2018'!AI18&lt;='NSW Oct 2018'!M18,($C$5*'NSW Oct 2018'!AK18/'NSW Oct 2018'!AI18-'NSW Oct 2018'!L18)*('NSW Oct 2018'!R18/100)*'NSW Oct 2018'!AI18,('NSW Oct 2018'!M18-'NSW Oct 2018'!L18)*('NSW Oct 2018'!R18/100)*'NSW Oct 2018'!AI18))</f>
        <v>0</v>
      </c>
      <c r="I24" s="136">
        <f>IF($C$5*'NSW Oct 2018'!AK18/'NSW Oct 2018'!AI18&lt;'NSW Oct 2018'!M18,0,IF($C$5*'NSW Oct 2018'!AK18/'NSW Oct 2018'!AI18&lt;='NSW Oct 2018'!N18,($C$5*'NSW Oct 2018'!AK18/'NSW Oct 2018'!AI18-'NSW Oct 2018'!M18)*('NSW Oct 2018'!S18/100)*'NSW Oct 2018'!AI18,('NSW Oct 2018'!N18-'NSW Oct 2018'!M18)*('NSW Oct 2018'!S18/100)*'NSW Oct 2018'!AI18))</f>
        <v>0</v>
      </c>
      <c r="J24" s="153">
        <f>IF(($C$5*'NSW Oct 2018'!AK18/'NSW Oct 2018'!AI18&gt;'NSW Oct 2018'!N18),($C$5*'NSW Oct 2018'!AK18/'NSW Oct 2018'!AI18-'NSW Oct 2018'!N18)*'NSW Oct 2018'!T18/100*'NSW Oct 2018'!AI18,0)</f>
        <v>0</v>
      </c>
      <c r="K24" s="135">
        <f>IF($C$5*'NSW Oct 2018'!AL18/'NSW Oct 2018'!AJ18&gt;='NSW Oct 2018'!J18,('NSW Oct 2018'!J18*'NSW Oct 2018'!U18/100)*'NSW Oct 2018'!AJ18,($C$5*'NSW Oct 2018'!AL18/'NSW Oct 2018'!AJ18*'NSW Oct 2018'!U18/100)*'NSW Oct 2018'!AJ18)</f>
        <v>482.40000000000003</v>
      </c>
      <c r="L24" s="153">
        <f>IF($C$5*'NSW Oct 2018'!AL18/'NSW Oct 2018'!AJ18&lt;'NSW Oct 2018'!J18,0,IF($C$5*'NSW Oct 2018'!AL18/'NSW Oct 2018'!AJ18&lt;='NSW Oct 2018'!K18,($C$5*'NSW Oct 2018'!AL18/'NSW Oct 2018'!AJ18-'NSW Oct 2018'!J18)*('NSW Oct 2018'!V18/100)*'NSW Oct 2018'!AJ18,('NSW Oct 2018'!K18-'NSW Oct 2018'!J18)*('NSW Oct 2018'!V18/100)*'NSW Oct 2018'!AJ18))</f>
        <v>466.20000000000005</v>
      </c>
      <c r="M24" s="135">
        <f>IF($C$5*'NSW Oct 2018'!AL18/'NSW Oct 2018'!AJ18&lt;'NSW Oct 2018'!K18,0,IF($C$5*'NSW Oct 2018'!AL18/'NSW Oct 2018'!AJ18&lt;='NSW Oct 2018'!L18,($C$5*'NSW Oct 2018'!AL18/'NSW Oct 2018'!AJ18-'NSW Oct 2018'!K18)*('NSW Oct 2018'!W18/100)*'NSW Oct 2018'!AJ18,('NSW Oct 2018'!L18-'NSW Oct 2018'!K18)*('NSW Oct 2018'!W18/100)*'NSW Oct 2018'!AJ18))</f>
        <v>329.00000000000011</v>
      </c>
      <c r="N24" s="153">
        <f>IF($C$5*'NSW Oct 2018'!AL18/'NSW Oct 2018'!AJ18&lt;'NSW Oct 2018'!L18,0,IF($C$5*'NSW Oct 2018'!AL18/'NSW Oct 2018'!AJ18&lt;='NSW Oct 2018'!M18,($C$5*'NSW Oct 2018'!AL18/'NSW Oct 2018'!AJ18-'NSW Oct 2018'!L18)*('NSW Oct 2018'!X18/100)*'NSW Oct 2018'!AJ18,('NSW Oct 2018'!M18-'NSW Oct 2018'!L18)*('NSW Oct 2018'!X18/100)*'NSW Oct 2018'!AJ18))</f>
        <v>0</v>
      </c>
      <c r="O24" s="135">
        <f>IF($C$5*'NSW Oct 2018'!AL18/'NSW Oct 2018'!AJ18&lt;'NSW Oct 2018'!M18,0,IF($C$5*'NSW Oct 2018'!AL18/'NSW Oct 2018'!AJ18&lt;='NSW Oct 2018'!N18,($C$5*'NSW Oct 2018'!AL18/'NSW Oct 2018'!AJ18-'NSW Oct 2018'!M18)*('NSW Oct 2018'!Y18/100)*'NSW Oct 2018'!AJ18,('NSW Oct 2018'!N18-'NSW Oct 2018'!M18)*('NSW Oct 2018'!Y18/100)*'NSW Oct 2018'!AJ18))</f>
        <v>0</v>
      </c>
      <c r="P24" s="153">
        <f>IF(($C$5*'NSW Oct 2018'!AL18/'NSW Oct 2018'!AJ18&gt;'NSW Oct 2018'!N18),($C$5*'NSW Oct 2018'!AL18/'NSW Oct 2018'!AJ18-'NSW Oct 2018'!N18)*'NSW Oct 2018'!Z18/100*'NSW Oct 2018'!AJ19,0)</f>
        <v>0</v>
      </c>
      <c r="Q24" s="138">
        <f t="shared" si="1"/>
        <v>2891</v>
      </c>
      <c r="R24" s="148">
        <f>'NSW Oct 2018'!AM18</f>
        <v>0</v>
      </c>
      <c r="S24" s="98">
        <f>'NSW Oct 2018'!AN18</f>
        <v>20</v>
      </c>
      <c r="T24" s="148">
        <f>'NSW Oct 2018'!AO18</f>
        <v>0</v>
      </c>
      <c r="U24" s="98">
        <f>'NSW Oct 2018'!AP18</f>
        <v>0</v>
      </c>
      <c r="V24" s="149">
        <f>(Q24-(Q24-D24)*S24/100)</f>
        <v>2379.96</v>
      </c>
      <c r="W24" s="138">
        <f t="shared" si="2"/>
        <v>2379.96</v>
      </c>
      <c r="X24" s="138">
        <f t="shared" si="0"/>
        <v>2617.9560000000001</v>
      </c>
      <c r="Y24" s="138">
        <f t="shared" si="0"/>
        <v>2617.9560000000001</v>
      </c>
      <c r="Z24" s="150">
        <f>'NSW Oct 2018'!AW18</f>
        <v>24</v>
      </c>
      <c r="AA24" s="141" t="str">
        <f>'NSW Oct 2018'!AX18</f>
        <v>y</v>
      </c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</row>
    <row r="25" spans="1:142" ht="23" customHeight="1" thickBot="1">
      <c r="A25" s="452"/>
      <c r="B25" s="99" t="str">
        <f>'NSW Oct 2018'!F19</f>
        <v>Origin Energy</v>
      </c>
      <c r="C25" s="99" t="str">
        <f>'NSW Oct 2018'!G19</f>
        <v>Business Saver</v>
      </c>
      <c r="D25" s="163">
        <f>365*'NSW Oct 2018'!H19/100</f>
        <v>272.28999999999996</v>
      </c>
      <c r="E25" s="164">
        <f>IF($C$5*'NSW Oct 2018'!AK19/'NSW Oct 2018'!AI19&gt;='NSW Oct 2018'!J19,('NSW Oct 2018'!J19*'NSW Oct 2018'!O19/100)*'NSW Oct 2018'!AI19,($C$5*'NSW Oct 2018'!AK19/'NSW Oct 2018'!AI19*'NSW Oct 2018'!O19/100)*'NSW Oct 2018'!AI19)</f>
        <v>206.99999999999994</v>
      </c>
      <c r="F25" s="172">
        <f>IF($C$5*'NSW Oct 2018'!AK19/'NSW Oct 2018'!AI19&lt;'NSW Oct 2018'!J19,0,IF($C$5*'NSW Oct 2018'!AK19/'NSW Oct 2018'!AI19&lt;='NSW Oct 2018'!K19,($C$5*'NSW Oct 2018'!AK19/'NSW Oct 2018'!AI19-'NSW Oct 2018'!J19)*('NSW Oct 2018'!P19/100)*'NSW Oct 2018'!AI19,('NSW Oct 2018'!K19-'NSW Oct 2018'!J19)*('NSW Oct 2018'!P19/100)*'NSW Oct 2018'!AI19))</f>
        <v>856.9</v>
      </c>
      <c r="G25" s="163">
        <f>IF($C$5*'NSW Oct 2018'!AK19/'NSW Oct 2018'!AI19&lt;'NSW Oct 2018'!K19,0,IF($C$5*'NSW Oct 2018'!AK19/'NSW Oct 2018'!AI19&lt;='NSW Oct 2018'!L19,($C$5*'NSW Oct 2018'!AK19/'NSW Oct 2018'!AI19-'NSW Oct 2018'!K19)*('NSW Oct 2018'!Q19/100)*'NSW Oct 2018'!AI19,('NSW Oct 2018'!L19-'NSW Oct 2018'!K19)*('NSW Oct 2018'!Q19/100)*'NSW Oct 2018'!AI19))</f>
        <v>0</v>
      </c>
      <c r="H25" s="173">
        <f>IF($C$5*'NSW Oct 2018'!AK19/'NSW Oct 2018'!AI19&lt;'NSW Oct 2018'!L19,0,IF($C$5*'NSW Oct 2018'!AK19/'NSW Oct 2018'!AI19&lt;='NSW Oct 2018'!M19,($C$5*'NSW Oct 2018'!AK19/'NSW Oct 2018'!AI19-'NSW Oct 2018'!L19)*('NSW Oct 2018'!R19/100)*'NSW Oct 2018'!AI19,('NSW Oct 2018'!M19-'NSW Oct 2018'!L19)*('NSW Oct 2018'!R19/100)*'NSW Oct 2018'!AI19))</f>
        <v>0</v>
      </c>
      <c r="I25" s="164">
        <f>IF($C$5*'NSW Oct 2018'!AK19/'NSW Oct 2018'!AI19&lt;'NSW Oct 2018'!M19,0,IF($C$5*'NSW Oct 2018'!AK19/'NSW Oct 2018'!AI19&lt;='NSW Oct 2018'!N19,($C$5*'NSW Oct 2018'!AK19/'NSW Oct 2018'!AI19-'NSW Oct 2018'!M19)*('NSW Oct 2018'!S19/100)*'NSW Oct 2018'!AI19,('NSW Oct 2018'!N19-'NSW Oct 2018'!M19)*('NSW Oct 2018'!S19/100)*'NSW Oct 2018'!AI19))</f>
        <v>0</v>
      </c>
      <c r="J25" s="172">
        <f>IF(($C$5*'NSW Oct 2018'!AK19/'NSW Oct 2018'!AI19&gt;'NSW Oct 2018'!N19),($C$5*'NSW Oct 2018'!AK19/'NSW Oct 2018'!AI19-'NSW Oct 2018'!N19)*'NSW Oct 2018'!T19/100*'NSW Oct 2018'!AI19,0)</f>
        <v>0</v>
      </c>
      <c r="K25" s="163">
        <f>IF($C$5*'NSW Oct 2018'!AL19/'NSW Oct 2018'!AJ19&gt;='NSW Oct 2018'!J19,('NSW Oct 2018'!J19*'NSW Oct 2018'!U19/100)*'NSW Oct 2018'!AJ19,($C$5*'NSW Oct 2018'!AL19/'NSW Oct 2018'!AJ19*'NSW Oct 2018'!U19/100)*'NSW Oct 2018'!AJ19)</f>
        <v>206.99999999999994</v>
      </c>
      <c r="L25" s="172">
        <f>IF($C$5*'NSW Oct 2018'!AL19/'NSW Oct 2018'!AJ19&lt;'NSW Oct 2018'!J19,0,IF($C$5*'NSW Oct 2018'!AL19/'NSW Oct 2018'!AJ19&lt;='NSW Oct 2018'!K19,($C$5*'NSW Oct 2018'!AL19/'NSW Oct 2018'!AJ19-'NSW Oct 2018'!J19)*('NSW Oct 2018'!V19/100)*'NSW Oct 2018'!AJ19,('NSW Oct 2018'!K19-'NSW Oct 2018'!J19)*('NSW Oct 2018'!V19/100)*'NSW Oct 2018'!AJ19))</f>
        <v>856.9</v>
      </c>
      <c r="M25" s="163">
        <f>IF($C$5*'NSW Oct 2018'!AL19/'NSW Oct 2018'!AJ19&lt;'NSW Oct 2018'!K19,0,IF($C$5*'NSW Oct 2018'!AL19/'NSW Oct 2018'!AJ19&lt;='NSW Oct 2018'!L19,($C$5*'NSW Oct 2018'!AL19/'NSW Oct 2018'!AJ19-'NSW Oct 2018'!K19)*('NSW Oct 2018'!W19/100)*'NSW Oct 2018'!AJ19,('NSW Oct 2018'!L19-'NSW Oct 2018'!K19)*('NSW Oct 2018'!W19/100)*'NSW Oct 2018'!AJ19))</f>
        <v>0</v>
      </c>
      <c r="N25" s="172">
        <f>IF($C$5*'NSW Oct 2018'!AL19/'NSW Oct 2018'!AJ19&lt;'NSW Oct 2018'!L19,0,IF($C$5*'NSW Oct 2018'!AL19/'NSW Oct 2018'!AJ19&lt;='NSW Oct 2018'!M19,($C$5*'NSW Oct 2018'!AL19/'NSW Oct 2018'!AJ19-'NSW Oct 2018'!L19)*('NSW Oct 2018'!X19/100)*'NSW Oct 2018'!AJ19,('NSW Oct 2018'!M19-'NSW Oct 2018'!L19)*('NSW Oct 2018'!X19/100)*'NSW Oct 2018'!AJ19))</f>
        <v>0</v>
      </c>
      <c r="O25" s="163">
        <f>IF($C$5*'NSW Oct 2018'!AL19/'NSW Oct 2018'!AJ19&lt;'NSW Oct 2018'!M19,0,IF($C$5*'NSW Oct 2018'!AL19/'NSW Oct 2018'!AJ19&lt;='NSW Oct 2018'!N19,($C$5*'NSW Oct 2018'!AL19/'NSW Oct 2018'!AJ19-'NSW Oct 2018'!M19)*('NSW Oct 2018'!Y19/100)*'NSW Oct 2018'!AJ19,('NSW Oct 2018'!N19-'NSW Oct 2018'!M19)*('NSW Oct 2018'!Y19/100)*'NSW Oct 2018'!AJ19))</f>
        <v>0</v>
      </c>
      <c r="P25" s="172">
        <f>IF(($C$5*'NSW Oct 2018'!AL19/'NSW Oct 2018'!AJ19&gt;'NSW Oct 2018'!N19),($C$5*'NSW Oct 2018'!AL19/'NSW Oct 2018'!AJ19-'NSW Oct 2018'!N19)*'NSW Oct 2018'!Z19/100*'NSW Oct 2018'!AJ20,0)</f>
        <v>0</v>
      </c>
      <c r="Q25" s="166">
        <f t="shared" si="1"/>
        <v>2400.0899999999997</v>
      </c>
      <c r="R25" s="171">
        <f>'NSW Oct 2018'!AM19</f>
        <v>0</v>
      </c>
      <c r="S25" s="99">
        <f>'NSW Oct 2018'!AN19</f>
        <v>14</v>
      </c>
      <c r="T25" s="171">
        <f>'NSW Oct 2018'!AO19</f>
        <v>0</v>
      </c>
      <c r="U25" s="99">
        <f>'NSW Oct 2018'!AP19</f>
        <v>0</v>
      </c>
      <c r="V25" s="168">
        <f>(Q25-(Q25-D25)*S25/100)</f>
        <v>2102.1979999999999</v>
      </c>
      <c r="W25" s="166">
        <f t="shared" si="2"/>
        <v>2102.1979999999999</v>
      </c>
      <c r="X25" s="166">
        <f t="shared" si="0"/>
        <v>2312.4178000000002</v>
      </c>
      <c r="Y25" s="166">
        <f t="shared" si="0"/>
        <v>2312.4178000000002</v>
      </c>
      <c r="Z25" s="169">
        <f>'NSW Oct 2018'!AW19</f>
        <v>12</v>
      </c>
      <c r="AA25" s="170" t="str">
        <f>'NSW Oct 2018'!AX19</f>
        <v>y</v>
      </c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</row>
    <row r="26" spans="1:142" ht="23" customHeight="1" thickTop="1">
      <c r="A26" s="451" t="str">
        <f>'NSW Oct 2018'!D20</f>
        <v>Envestra Tumut</v>
      </c>
      <c r="B26" s="146" t="str">
        <f>'NSW Oct 2018'!F20</f>
        <v>Origin Energy</v>
      </c>
      <c r="C26" s="146" t="str">
        <f>'NSW Oct 2018'!G20</f>
        <v>Business Saver</v>
      </c>
      <c r="D26" s="137">
        <f>365*'NSW Oct 2018'!H20/100</f>
        <v>331.20099999999996</v>
      </c>
      <c r="E26" s="176">
        <f>IF($C$5*'NSW Oct 2018'!AK20/'NSW Oct 2018'!AI20&gt;='NSW Oct 2018'!J20,('NSW Oct 2018'!J20*'NSW Oct 2018'!O20/100)*'NSW Oct 2018'!AI20,($C$5*'NSW Oct 2018'!AK20/'NSW Oct 2018'!AI20*'NSW Oct 2018'!O20/100)*'NSW Oct 2018'!AI20)</f>
        <v>1115.0000000000002</v>
      </c>
      <c r="F26" s="137">
        <f>IF($C$5*'NSW Oct 2018'!AK20/'NSW Oct 2018'!AI20&lt;'NSW Oct 2018'!J20,0,IF($C$5*'NSW Oct 2018'!AK20/'NSW Oct 2018'!AI20&lt;='NSW Oct 2018'!K20,($C$5*'NSW Oct 2018'!AK20/'NSW Oct 2018'!AI20-'NSW Oct 2018'!J20)*('NSW Oct 2018'!P20/100)*'NSW Oct 2018'!AI20,('NSW Oct 2018'!K20-'NSW Oct 2018'!J20)*('NSW Oct 2018'!P20/100)*'NSW Oct 2018'!AI20))</f>
        <v>0</v>
      </c>
      <c r="G26" s="137">
        <f>IF($C$5*'NSW Oct 2018'!AK20/'NSW Oct 2018'!AI20&lt;'NSW Oct 2018'!K20,0,IF($C$5*'NSW Oct 2018'!AK20/'NSW Oct 2018'!AI20&lt;='NSW Oct 2018'!L20,($C$5*'NSW Oct 2018'!AK20/'NSW Oct 2018'!AI20-'NSW Oct 2018'!K20)*('NSW Oct 2018'!Q20/100)*'NSW Oct 2018'!AI20,('NSW Oct 2018'!L20-'NSW Oct 2018'!K20)*('NSW Oct 2018'!Q20/100)*'NSW Oct 2018'!AI20))</f>
        <v>0</v>
      </c>
      <c r="H26" s="176">
        <f>IF($C$5*'NSW Oct 2018'!AK20/'NSW Oct 2018'!AI20&lt;'NSW Oct 2018'!L20,0,IF($C$5*'NSW Oct 2018'!AK20/'NSW Oct 2018'!AI20&lt;='NSW Oct 2018'!M20,($C$5*'NSW Oct 2018'!AK20/'NSW Oct 2018'!AI20-'NSW Oct 2018'!L20)*('NSW Oct 2018'!R20/100)*'NSW Oct 2018'!AI20,('NSW Oct 2018'!M20-'NSW Oct 2018'!L20)*('NSW Oct 2018'!R20/100)*'NSW Oct 2018'!AI20))</f>
        <v>0</v>
      </c>
      <c r="I26" s="176">
        <f>IF($C$5*'NSW Oct 2018'!AK20/'NSW Oct 2018'!AI20&lt;'NSW Oct 2018'!M20,0,IF($C$5*'NSW Oct 2018'!AK20/'NSW Oct 2018'!AI20&lt;='NSW Oct 2018'!N20,($C$5*'NSW Oct 2018'!AK20/'NSW Oct 2018'!AI20-'NSW Oct 2018'!M20)*('NSW Oct 2018'!S20/100)*'NSW Oct 2018'!AI20,('NSW Oct 2018'!N20-'NSW Oct 2018'!M20)*('NSW Oct 2018'!S20/100)*'NSW Oct 2018'!AI20))</f>
        <v>0</v>
      </c>
      <c r="J26" s="137">
        <f>IF(($C$5*'NSW Oct 2018'!AK20/'NSW Oct 2018'!AI20&gt;'NSW Oct 2018'!N20),($C$5*'NSW Oct 2018'!AK20/'NSW Oct 2018'!AI20-'NSW Oct 2018'!N20)*'NSW Oct 2018'!T20/100*'NSW Oct 2018'!AI20,0)</f>
        <v>0</v>
      </c>
      <c r="K26" s="137">
        <f>IF($C$5*'NSW Oct 2018'!AL20/'NSW Oct 2018'!AJ20&gt;='NSW Oct 2018'!J20,('NSW Oct 2018'!J20*'NSW Oct 2018'!U20/100)*'NSW Oct 2018'!AJ20,($C$5*'NSW Oct 2018'!AL20/'NSW Oct 2018'!AJ20*'NSW Oct 2018'!U20/100)*'NSW Oct 2018'!AJ20)</f>
        <v>1115.0000000000002</v>
      </c>
      <c r="L26" s="137">
        <f>IF($C$5*'NSW Oct 2018'!AL20/'NSW Oct 2018'!AJ20&lt;'NSW Oct 2018'!J20,0,IF($C$5*'NSW Oct 2018'!AL20/'NSW Oct 2018'!AJ20&lt;='NSW Oct 2018'!K20,($C$5*'NSW Oct 2018'!AL20/'NSW Oct 2018'!AJ20-'NSW Oct 2018'!J20)*('NSW Oct 2018'!V20/100)*'NSW Oct 2018'!AJ20,('NSW Oct 2018'!K20-'NSW Oct 2018'!J20)*('NSW Oct 2018'!V20/100)*'NSW Oct 2018'!AJ20))</f>
        <v>0</v>
      </c>
      <c r="M26" s="137">
        <f>IF($C$5*'NSW Oct 2018'!AL20/'NSW Oct 2018'!AJ20&lt;'NSW Oct 2018'!K20,0,IF($C$5*'NSW Oct 2018'!AL20/'NSW Oct 2018'!AJ20&lt;='NSW Oct 2018'!L20,($C$5*'NSW Oct 2018'!AL20/'NSW Oct 2018'!AJ20-'NSW Oct 2018'!K20)*('NSW Oct 2018'!W20/100)*'NSW Oct 2018'!AJ20,('NSW Oct 2018'!L20-'NSW Oct 2018'!K20)*('NSW Oct 2018'!W20/100)*'NSW Oct 2018'!AJ20))</f>
        <v>0</v>
      </c>
      <c r="N26" s="137">
        <f>IF($C$5*'NSW Oct 2018'!AL20/'NSW Oct 2018'!AJ20&lt;'NSW Oct 2018'!L20,0,IF($C$5*'NSW Oct 2018'!AL20/'NSW Oct 2018'!AJ20&lt;='NSW Oct 2018'!M20,($C$5*'NSW Oct 2018'!AL20/'NSW Oct 2018'!AJ20-'NSW Oct 2018'!L20)*('NSW Oct 2018'!X20/100)*'NSW Oct 2018'!AJ20,('NSW Oct 2018'!M20-'NSW Oct 2018'!L20)*('NSW Oct 2018'!X20/100)*'NSW Oct 2018'!AJ20))</f>
        <v>0</v>
      </c>
      <c r="O26" s="135">
        <f>IF($C$5*'NSW Oct 2018'!AL20/'NSW Oct 2018'!AJ20&lt;'NSW Oct 2018'!M20,0,IF($C$5*'NSW Oct 2018'!AL20/'NSW Oct 2018'!AJ20&lt;='NSW Oct 2018'!N20,($C$5*'NSW Oct 2018'!AL20/'NSW Oct 2018'!AJ20-'NSW Oct 2018'!M20)*('NSW Oct 2018'!Y20/100)*'NSW Oct 2018'!AJ20,('NSW Oct 2018'!N20-'NSW Oct 2018'!M20)*('NSW Oct 2018'!Y20/100)*'NSW Oct 2018'!AJ20))</f>
        <v>0</v>
      </c>
      <c r="P26" s="137">
        <f>IF(($C$5*'NSW Oct 2018'!AL20/'NSW Oct 2018'!AJ20&gt;'NSW Oct 2018'!N20),($C$5*'NSW Oct 2018'!AL20/'NSW Oct 2018'!AJ20-'NSW Oct 2018'!N20)*'NSW Oct 2018'!Z20/100*'NSW Oct 2018'!AJ21,0)</f>
        <v>0</v>
      </c>
      <c r="Q26" s="162">
        <f t="shared" si="1"/>
        <v>2561.2010000000005</v>
      </c>
      <c r="R26" s="146">
        <f>'NSW Oct 2018'!AM20</f>
        <v>0</v>
      </c>
      <c r="S26" s="146">
        <f>'NSW Oct 2018'!AN20</f>
        <v>14</v>
      </c>
      <c r="T26" s="146">
        <f>'NSW Oct 2018'!AO20</f>
        <v>0</v>
      </c>
      <c r="U26" s="146">
        <f>'NSW Oct 2018'!AP20</f>
        <v>0</v>
      </c>
      <c r="V26" s="162">
        <f>(Q26-(Q26-D26)*S26/100)</f>
        <v>2249.0010000000002</v>
      </c>
      <c r="W26" s="162">
        <f t="shared" si="2"/>
        <v>2249.0010000000002</v>
      </c>
      <c r="X26" s="162">
        <f t="shared" si="0"/>
        <v>2473.9011000000005</v>
      </c>
      <c r="Y26" s="162">
        <f t="shared" si="0"/>
        <v>2473.9011000000005</v>
      </c>
      <c r="Z26" s="177">
        <f>'NSW Oct 2018'!AW20</f>
        <v>12</v>
      </c>
      <c r="AA26" s="160" t="str">
        <f>'NSW Oct 2018'!AX20</f>
        <v>y</v>
      </c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</row>
    <row r="27" spans="1:142" ht="23" customHeight="1" thickBot="1">
      <c r="A27" s="452"/>
      <c r="B27" s="99" t="str">
        <f>'NSW Oct 2018'!F21</f>
        <v>Red Energy</v>
      </c>
      <c r="C27" s="99" t="str">
        <f>'NSW Oct 2018'!G21</f>
        <v xml:space="preserve">Easy Saver </v>
      </c>
      <c r="D27" s="163">
        <f>365*'NSW Oct 2018'!H21/100</f>
        <v>339.45</v>
      </c>
      <c r="E27" s="164">
        <f>IF($C$5*'NSW Oct 2018'!AK21/'NSW Oct 2018'!AI21&gt;='NSW Oct 2018'!J21,('NSW Oct 2018'!J21*'NSW Oct 2018'!O21/100)*'NSW Oct 2018'!AI21,($C$5*'NSW Oct 2018'!AK21/'NSW Oct 2018'!AI21*'NSW Oct 2018'!O21/100)*'NSW Oct 2018'!AI21)</f>
        <v>1075</v>
      </c>
      <c r="F27" s="172">
        <f>IF($C$5*'NSW Oct 2018'!AK21/'NSW Oct 2018'!AI21&lt;'NSW Oct 2018'!J21,0,IF($C$5*'NSW Oct 2018'!AK21/'NSW Oct 2018'!AI21&lt;='NSW Oct 2018'!K21,($C$5*'NSW Oct 2018'!AK21/'NSW Oct 2018'!AI21-'NSW Oct 2018'!J21)*('NSW Oct 2018'!P21/100)*'NSW Oct 2018'!AI21,('NSW Oct 2018'!K21-'NSW Oct 2018'!J21)*('NSW Oct 2018'!P21/100)*'NSW Oct 2018'!AI21))</f>
        <v>0</v>
      </c>
      <c r="G27" s="163">
        <f>IF($C$5*'NSW Oct 2018'!AK21/'NSW Oct 2018'!AI21&lt;'NSW Oct 2018'!K21,0,IF($C$5*'NSW Oct 2018'!AK21/'NSW Oct 2018'!AI21&lt;='NSW Oct 2018'!L21,($C$5*'NSW Oct 2018'!AK21/'NSW Oct 2018'!AI21-'NSW Oct 2018'!K21)*('NSW Oct 2018'!Q21/100)*'NSW Oct 2018'!AI21,('NSW Oct 2018'!L21-'NSW Oct 2018'!K21)*('NSW Oct 2018'!Q21/100)*'NSW Oct 2018'!AI21))</f>
        <v>0</v>
      </c>
      <c r="H27" s="173">
        <f>IF($C$5*'NSW Oct 2018'!AK21/'NSW Oct 2018'!AI21&lt;'NSW Oct 2018'!L21,0,IF($C$5*'NSW Oct 2018'!AK21/'NSW Oct 2018'!AI21&lt;='NSW Oct 2018'!M21,($C$5*'NSW Oct 2018'!AK21/'NSW Oct 2018'!AI21-'NSW Oct 2018'!L21)*('NSW Oct 2018'!R21/100)*'NSW Oct 2018'!AI21,('NSW Oct 2018'!M21-'NSW Oct 2018'!L21)*('NSW Oct 2018'!R21/100)*'NSW Oct 2018'!AI21))</f>
        <v>0</v>
      </c>
      <c r="I27" s="164">
        <f>IF($C$5*'NSW Oct 2018'!AK21/'NSW Oct 2018'!AI21&lt;'NSW Oct 2018'!M21,0,IF($C$5*'NSW Oct 2018'!AK21/'NSW Oct 2018'!AI21&lt;='NSW Oct 2018'!N21,($C$5*'NSW Oct 2018'!AK21/'NSW Oct 2018'!AI21-'NSW Oct 2018'!M21)*('NSW Oct 2018'!S21/100)*'NSW Oct 2018'!AI21,('NSW Oct 2018'!N21-'NSW Oct 2018'!M21)*('NSW Oct 2018'!S21/100)*'NSW Oct 2018'!AI21))</f>
        <v>0</v>
      </c>
      <c r="J27" s="172">
        <f>IF(($C$5*'NSW Oct 2018'!AK21/'NSW Oct 2018'!AI21&gt;'NSW Oct 2018'!N21),($C$5*'NSW Oct 2018'!AK21/'NSW Oct 2018'!AI21-'NSW Oct 2018'!N21)*'NSW Oct 2018'!T21/100*'NSW Oct 2018'!AI21,0)</f>
        <v>0</v>
      </c>
      <c r="K27" s="163">
        <f>IF($C$5*'NSW Oct 2018'!AL21/'NSW Oct 2018'!AJ21&gt;='NSW Oct 2018'!J21,('NSW Oct 2018'!J21*'NSW Oct 2018'!U21/100)*'NSW Oct 2018'!AJ21,($C$5*'NSW Oct 2018'!AL21/'NSW Oct 2018'!AJ21*'NSW Oct 2018'!U21/100)*'NSW Oct 2018'!AJ21)</f>
        <v>1075</v>
      </c>
      <c r="L27" s="172">
        <f>IF($C$5*'NSW Oct 2018'!AL21/'NSW Oct 2018'!AJ21&lt;'NSW Oct 2018'!J21,0,IF($C$5*'NSW Oct 2018'!AL21/'NSW Oct 2018'!AJ21&lt;='NSW Oct 2018'!K21,($C$5*'NSW Oct 2018'!AL21/'NSW Oct 2018'!AJ21-'NSW Oct 2018'!J21)*('NSW Oct 2018'!V21/100)*'NSW Oct 2018'!AJ21,('NSW Oct 2018'!K21-'NSW Oct 2018'!J21)*('NSW Oct 2018'!V21/100)*'NSW Oct 2018'!AJ21))</f>
        <v>0</v>
      </c>
      <c r="M27" s="163">
        <f>IF($C$5*'NSW Oct 2018'!AL21/'NSW Oct 2018'!AJ21&lt;'NSW Oct 2018'!K21,0,IF($C$5*'NSW Oct 2018'!AL21/'NSW Oct 2018'!AJ21&lt;='NSW Oct 2018'!L21,($C$5*'NSW Oct 2018'!AL21/'NSW Oct 2018'!AJ21-'NSW Oct 2018'!K21)*('NSW Oct 2018'!W21/100)*'NSW Oct 2018'!AJ21,('NSW Oct 2018'!L21-'NSW Oct 2018'!K21)*('NSW Oct 2018'!W21/100)*'NSW Oct 2018'!AJ21))</f>
        <v>0</v>
      </c>
      <c r="N27" s="172">
        <f>IF($C$5*'NSW Oct 2018'!AL21/'NSW Oct 2018'!AJ21&lt;'NSW Oct 2018'!L21,0,IF($C$5*'NSW Oct 2018'!AL21/'NSW Oct 2018'!AJ21&lt;='NSW Oct 2018'!M21,($C$5*'NSW Oct 2018'!AL21/'NSW Oct 2018'!AJ21-'NSW Oct 2018'!L21)*('NSW Oct 2018'!X21/100)*'NSW Oct 2018'!AJ21,('NSW Oct 2018'!M21-'NSW Oct 2018'!L21)*('NSW Oct 2018'!X21/100)*'NSW Oct 2018'!AJ21))</f>
        <v>0</v>
      </c>
      <c r="O27" s="163">
        <f>IF($C$5*'NSW Oct 2018'!AL21/'NSW Oct 2018'!AJ21&lt;'NSW Oct 2018'!M21,0,IF($C$5*'NSW Oct 2018'!AL21/'NSW Oct 2018'!AJ21&lt;='NSW Oct 2018'!N21,($C$5*'NSW Oct 2018'!AL21/'NSW Oct 2018'!AJ21-'NSW Oct 2018'!M21)*('NSW Oct 2018'!Y21/100)*'NSW Oct 2018'!AJ21,('NSW Oct 2018'!N21-'NSW Oct 2018'!M21)*('NSW Oct 2018'!Y21/100)*'NSW Oct 2018'!AJ21))</f>
        <v>0</v>
      </c>
      <c r="P27" s="172">
        <f>IF(($C$5*'NSW Oct 2018'!AL21/'NSW Oct 2018'!AJ21&gt;'NSW Oct 2018'!N21),($C$5*'NSW Oct 2018'!AL21/'NSW Oct 2018'!AJ21-'NSW Oct 2018'!N21)*'NSW Oct 2018'!Z21/100*'NSW Oct 2018'!#REF!,0)</f>
        <v>0</v>
      </c>
      <c r="Q27" s="178">
        <f t="shared" si="1"/>
        <v>2489.4499999999998</v>
      </c>
      <c r="R27" s="99">
        <f>'NSW Oct 2018'!AM21</f>
        <v>0</v>
      </c>
      <c r="S27" s="99">
        <f>'NSW Oct 2018'!AN21</f>
        <v>0</v>
      </c>
      <c r="T27" s="99">
        <f>'NSW Oct 2018'!AO21</f>
        <v>10</v>
      </c>
      <c r="U27" s="99">
        <f>'NSW Oct 2018'!AP21</f>
        <v>0</v>
      </c>
      <c r="V27" s="166">
        <f>Q27</f>
        <v>2489.4499999999998</v>
      </c>
      <c r="W27" s="166">
        <f>V27-(V27*T27/100)</f>
        <v>2240.5049999999997</v>
      </c>
      <c r="X27" s="166">
        <f t="shared" si="0"/>
        <v>2738.395</v>
      </c>
      <c r="Y27" s="166">
        <f t="shared" si="0"/>
        <v>2464.5554999999999</v>
      </c>
      <c r="Z27" s="169">
        <f>'NSW Oct 2018'!AW21</f>
        <v>0</v>
      </c>
      <c r="AA27" s="179" t="str">
        <f>'NSW Oct 2018'!AX21</f>
        <v>n</v>
      </c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</row>
    <row r="28" spans="1:142" ht="23" customHeight="1" thickTop="1" thickBot="1">
      <c r="A28" s="134" t="str">
        <f>'NSW Oct 2018'!D22</f>
        <v>Envestra Wagga Wagga</v>
      </c>
      <c r="B28" s="180" t="str">
        <f>'NSW Oct 2018'!F22</f>
        <v>Origin Energy</v>
      </c>
      <c r="C28" s="180" t="str">
        <f>'NSW Oct 2018'!G22</f>
        <v>Business Saver</v>
      </c>
      <c r="D28" s="181">
        <f>365*'NSW Oct 2018'!H22/100</f>
        <v>413.32599999999996</v>
      </c>
      <c r="E28" s="182">
        <f>($C$5*'NSW Oct 2018'!O22/100)/2</f>
        <v>840</v>
      </c>
      <c r="F28" s="183">
        <f>IF($C$5*'NSW Oct 2018'!AK22/'NSW Oct 2018'!AI22&lt;'NSW Oct 2018'!J22,0,IF($C$5*'NSW Oct 2018'!AK22/'NSW Oct 2018'!AI22&lt;='NSW Oct 2018'!K22,($C$5*'NSW Oct 2018'!AK22/'NSW Oct 2018'!AI22-'NSW Oct 2018'!J22)*('NSW Oct 2018'!P22/100)*'NSW Oct 2018'!AI22,('NSW Oct 2018'!K22-'NSW Oct 2018'!J22)*('NSW Oct 2018'!P22/100)*'NSW Oct 2018'!AI22))</f>
        <v>0</v>
      </c>
      <c r="G28" s="181">
        <f>IF($C$5*'NSW Oct 2018'!AK22/'NSW Oct 2018'!AI22&lt;'NSW Oct 2018'!K22,0,IF($C$5*'NSW Oct 2018'!AK22/'NSW Oct 2018'!AI22&lt;='NSW Oct 2018'!L22,($C$5*'NSW Oct 2018'!AK22/'NSW Oct 2018'!AI22-'NSW Oct 2018'!K22)*('NSW Oct 2018'!Q22/100)*'NSW Oct 2018'!AI22,('NSW Oct 2018'!L22-'NSW Oct 2018'!K22)*('NSW Oct 2018'!Q22/100)*'NSW Oct 2018'!AI22))</f>
        <v>0</v>
      </c>
      <c r="H28" s="184">
        <f>IF($C$5*'NSW Oct 2018'!AK22/'NSW Oct 2018'!AI22&lt;'NSW Oct 2018'!L22,0,IF($C$5*'NSW Oct 2018'!AK22/'NSW Oct 2018'!AI22&lt;='NSW Oct 2018'!M22,($C$5*'NSW Oct 2018'!AK22/'NSW Oct 2018'!AI22-'NSW Oct 2018'!L22)*('NSW Oct 2018'!R22/100)*'NSW Oct 2018'!AI22,('NSW Oct 2018'!M22-'NSW Oct 2018'!L22)*('NSW Oct 2018'!R22/100)*'NSW Oct 2018'!AI22))</f>
        <v>0</v>
      </c>
      <c r="I28" s="182">
        <f>IF($C$5*'NSW Oct 2018'!AK22/'NSW Oct 2018'!AI22&lt;'NSW Oct 2018'!M22,0,IF($C$5*'NSW Oct 2018'!AK22/'NSW Oct 2018'!AI22&lt;='NSW Oct 2018'!N22,($C$5*'NSW Oct 2018'!AK22/'NSW Oct 2018'!AI22-'NSW Oct 2018'!M22)*('NSW Oct 2018'!S22/100)*'NSW Oct 2018'!AI22,('NSW Oct 2018'!N22-'NSW Oct 2018'!M22)*('NSW Oct 2018'!S22/100)*'NSW Oct 2018'!AI22))</f>
        <v>0</v>
      </c>
      <c r="J28" s="183">
        <f>IF(($C$5*'NSW Oct 2018'!AK22/'NSW Oct 2018'!AI22&gt;'NSW Oct 2018'!N22),($C$5*'NSW Oct 2018'!AK22/'NSW Oct 2018'!AI22-'NSW Oct 2018'!N22)*'NSW Oct 2018'!T22/100*'NSW Oct 2018'!AI22,0)</f>
        <v>0</v>
      </c>
      <c r="K28" s="181">
        <f>($C$5*'NSW Oct 2018'!U22/100)/2</f>
        <v>840</v>
      </c>
      <c r="L28" s="183">
        <v>0</v>
      </c>
      <c r="M28" s="181">
        <v>0</v>
      </c>
      <c r="N28" s="183">
        <v>0</v>
      </c>
      <c r="O28" s="181">
        <f>IF($C$5*'NSW Oct 2018'!AL22/'NSW Oct 2018'!AJ22&lt;'NSW Oct 2018'!M22,0,IF($C$5*'NSW Oct 2018'!AL22/'NSW Oct 2018'!AJ22&lt;='NSW Oct 2018'!N22,($C$5*'NSW Oct 2018'!AL22/'NSW Oct 2018'!AJ22-'NSW Oct 2018'!M22)*('NSW Oct 2018'!Y22/100)*'NSW Oct 2018'!AJ22,('NSW Oct 2018'!N22-'NSW Oct 2018'!M22)*('NSW Oct 2018'!Y22/100)*'NSW Oct 2018'!AJ22))</f>
        <v>0</v>
      </c>
      <c r="P28" s="183">
        <f>IF(($C$5*'NSW Oct 2018'!AL22/'NSW Oct 2018'!AJ22&gt;'NSW Oct 2018'!N22),($C$5*'NSW Oct 2018'!AL22/'NSW Oct 2018'!AJ22-'NSW Oct 2018'!N22)*'NSW Oct 2018'!Z22/100*'NSW Oct 2018'!AJ22,0)</f>
        <v>0</v>
      </c>
      <c r="Q28" s="185">
        <f t="shared" si="1"/>
        <v>2093.326</v>
      </c>
      <c r="R28" s="186">
        <f>'NSW Oct 2018'!AM22</f>
        <v>0</v>
      </c>
      <c r="S28" s="180">
        <f>'NSW Oct 2018'!AN22</f>
        <v>14</v>
      </c>
      <c r="T28" s="186">
        <f>'NSW Oct 2018'!AO22</f>
        <v>0</v>
      </c>
      <c r="U28" s="180">
        <f>'NSW Oct 2018'!AP22</f>
        <v>0</v>
      </c>
      <c r="V28" s="187">
        <f>(Q28-(Q28-D28)*S28/100)</f>
        <v>1858.126</v>
      </c>
      <c r="W28" s="185">
        <f t="shared" si="2"/>
        <v>1858.126</v>
      </c>
      <c r="X28" s="185">
        <f t="shared" si="0"/>
        <v>2043.9386000000002</v>
      </c>
      <c r="Y28" s="185">
        <f t="shared" si="0"/>
        <v>2043.9386000000002</v>
      </c>
      <c r="Z28" s="188">
        <f>'NSW Oct 2018'!AW22</f>
        <v>12</v>
      </c>
      <c r="AA28" s="189" t="str">
        <f>'NSW Oct 2018'!AX22</f>
        <v>y</v>
      </c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</row>
  </sheetData>
  <sheetProtection algorithmName="SHA-512" hashValue="sYYxp5O9vKHo7U2f5Pf7JjwEMDfIsYWUMAS0BrB3MEETOFoih0IBIWv/4R6FsLD2YQqwtF84ACGlMCVMV2/Isw==" saltValue="Nl6G1NXBEQZiYvtqmyAiuA==" spinCount="100000" sheet="1" objects="1" scenarios="1"/>
  <mergeCells count="7">
    <mergeCell ref="A26:A27"/>
    <mergeCell ref="A8:A12"/>
    <mergeCell ref="A13:A14"/>
    <mergeCell ref="A16:A17"/>
    <mergeCell ref="A19:A20"/>
    <mergeCell ref="A21:A22"/>
    <mergeCell ref="A24:A25"/>
  </mergeCell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28439-6254-FF42-BB71-924F6F494F94}">
  <sheetPr codeName="Sheet5">
    <tabColor theme="9" tint="0.59999389629810485"/>
  </sheetPr>
  <dimension ref="A1:EL28"/>
  <sheetViews>
    <sheetView workbookViewId="0">
      <selection activeCell="H23" sqref="H23"/>
    </sheetView>
  </sheetViews>
  <sheetFormatPr baseColWidth="10" defaultRowHeight="13"/>
  <cols>
    <col min="1" max="1" width="24.1640625" style="114" customWidth="1"/>
    <col min="2" max="2" width="14" style="114" bestFit="1" customWidth="1"/>
    <col min="3" max="3" width="15" style="114" bestFit="1" customWidth="1"/>
    <col min="4" max="21" width="12.1640625" style="114" customWidth="1"/>
    <col min="22" max="23" width="12.1640625" style="114" hidden="1" customWidth="1"/>
    <col min="24" max="37" width="12.1640625" style="114" customWidth="1"/>
    <col min="38" max="16384" width="10.83203125" style="114"/>
  </cols>
  <sheetData>
    <row r="1" spans="1:142" ht="14">
      <c r="A1" s="113" t="s">
        <v>55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  <c r="DV1" s="113"/>
      <c r="DW1" s="113"/>
      <c r="DX1" s="113"/>
      <c r="DY1" s="113"/>
      <c r="DZ1" s="113"/>
      <c r="EA1" s="113"/>
      <c r="EB1" s="113"/>
      <c r="EC1" s="113"/>
      <c r="ED1" s="113"/>
      <c r="EE1" s="113"/>
      <c r="EF1" s="113"/>
      <c r="EG1" s="113"/>
      <c r="EH1" s="113"/>
      <c r="EI1" s="113"/>
      <c r="EJ1" s="113"/>
      <c r="EK1" s="113"/>
      <c r="EL1" s="113"/>
    </row>
    <row r="2" spans="1:142" ht="14">
      <c r="A2" s="115" t="s">
        <v>94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/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/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  <c r="EA2" s="113"/>
      <c r="EB2" s="113"/>
      <c r="EC2" s="113"/>
      <c r="ED2" s="113"/>
      <c r="EE2" s="113"/>
      <c r="EF2" s="113"/>
      <c r="EG2" s="113"/>
      <c r="EH2" s="113"/>
      <c r="EI2" s="113"/>
      <c r="EJ2" s="113"/>
      <c r="EK2" s="113"/>
      <c r="EL2" s="113"/>
    </row>
    <row r="3" spans="1:142" ht="15" thickBot="1">
      <c r="A3" s="113"/>
      <c r="B3" s="116"/>
      <c r="C3" s="113"/>
      <c r="D3" s="113"/>
      <c r="E3" s="113"/>
      <c r="F3" s="113"/>
      <c r="G3" s="113"/>
      <c r="H3" s="116"/>
      <c r="I3" s="117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/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/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/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/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  <c r="EA3" s="113"/>
      <c r="EB3" s="113"/>
      <c r="EC3" s="113"/>
      <c r="ED3" s="113"/>
      <c r="EE3" s="113"/>
      <c r="EF3" s="113"/>
      <c r="EG3" s="113"/>
      <c r="EH3" s="113"/>
      <c r="EI3" s="113"/>
      <c r="EJ3" s="113"/>
      <c r="EK3" s="113"/>
      <c r="EL3" s="113"/>
    </row>
    <row r="4" spans="1:142" ht="14">
      <c r="A4" s="91" t="s">
        <v>50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/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/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  <c r="EA4" s="113"/>
      <c r="EB4" s="113"/>
      <c r="EC4" s="113"/>
      <c r="ED4" s="113"/>
      <c r="EE4" s="113"/>
      <c r="EF4" s="113"/>
      <c r="EG4" s="113"/>
      <c r="EH4" s="113"/>
      <c r="EI4" s="113"/>
      <c r="EJ4" s="113"/>
      <c r="EK4" s="113"/>
      <c r="EL4" s="113"/>
    </row>
    <row r="5" spans="1:142" ht="14">
      <c r="A5" s="94" t="s">
        <v>292</v>
      </c>
      <c r="B5" s="70"/>
      <c r="C5" s="101">
        <v>100000</v>
      </c>
      <c r="D5" s="95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96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  <c r="AO5" s="113"/>
      <c r="AP5" s="113"/>
      <c r="AQ5" s="113"/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3"/>
      <c r="BO5" s="113"/>
      <c r="BP5" s="113"/>
      <c r="BQ5" s="113"/>
      <c r="BR5" s="113"/>
      <c r="BS5" s="113"/>
      <c r="BT5" s="113"/>
      <c r="BU5" s="113"/>
      <c r="BV5" s="113"/>
      <c r="BW5" s="113"/>
      <c r="BX5" s="113"/>
      <c r="BY5" s="113"/>
      <c r="BZ5" s="113"/>
      <c r="CA5" s="113"/>
      <c r="CB5" s="113"/>
      <c r="CC5" s="113"/>
      <c r="CD5" s="113"/>
      <c r="CE5" s="113"/>
      <c r="CF5" s="113"/>
      <c r="CG5" s="113"/>
      <c r="CH5" s="113"/>
      <c r="CI5" s="113"/>
      <c r="CJ5" s="113"/>
      <c r="CK5" s="113"/>
      <c r="CL5" s="113"/>
      <c r="CM5" s="113"/>
      <c r="CN5" s="113"/>
      <c r="CO5" s="113"/>
      <c r="CP5" s="113"/>
      <c r="CQ5" s="113"/>
      <c r="CR5" s="113"/>
      <c r="CS5" s="113"/>
      <c r="CT5" s="113"/>
      <c r="CU5" s="113"/>
      <c r="CV5" s="113"/>
      <c r="CW5" s="113"/>
      <c r="CX5" s="113"/>
      <c r="CY5" s="113"/>
      <c r="CZ5" s="113"/>
      <c r="DA5" s="113"/>
      <c r="DB5" s="113"/>
      <c r="DC5" s="113"/>
      <c r="DD5" s="113"/>
      <c r="DE5" s="113"/>
      <c r="DF5" s="113"/>
      <c r="DG5" s="113"/>
      <c r="DH5" s="113"/>
      <c r="DI5" s="113"/>
      <c r="DJ5" s="113"/>
      <c r="DK5" s="113"/>
      <c r="DL5" s="113"/>
      <c r="DM5" s="113"/>
      <c r="DN5" s="113"/>
      <c r="DO5" s="113"/>
      <c r="DP5" s="113"/>
      <c r="DQ5" s="113"/>
      <c r="DR5" s="113"/>
      <c r="DS5" s="113"/>
      <c r="DT5" s="113"/>
      <c r="DU5" s="113"/>
      <c r="DV5" s="113"/>
      <c r="DW5" s="113"/>
      <c r="DX5" s="113"/>
      <c r="DY5" s="113"/>
      <c r="DZ5" s="113"/>
      <c r="EA5" s="113"/>
      <c r="EB5" s="113"/>
      <c r="EC5" s="113"/>
      <c r="ED5" s="113"/>
      <c r="EE5" s="113"/>
      <c r="EF5" s="113"/>
      <c r="EG5" s="113"/>
      <c r="EH5" s="113"/>
      <c r="EI5" s="113"/>
      <c r="EJ5" s="113"/>
      <c r="EK5" s="113"/>
      <c r="EL5" s="113"/>
    </row>
    <row r="6" spans="1:142" ht="14">
      <c r="A6" s="34" t="s">
        <v>131</v>
      </c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96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  <c r="DC6" s="113"/>
      <c r="DD6" s="113"/>
      <c r="DE6" s="113"/>
      <c r="DF6" s="113"/>
      <c r="DG6" s="113"/>
      <c r="DH6" s="113"/>
      <c r="DI6" s="113"/>
      <c r="DJ6" s="113"/>
      <c r="DK6" s="113"/>
      <c r="DL6" s="113"/>
      <c r="DM6" s="113"/>
      <c r="DN6" s="113"/>
      <c r="DO6" s="113"/>
      <c r="DP6" s="113"/>
      <c r="DQ6" s="113"/>
      <c r="DR6" s="113"/>
      <c r="DS6" s="113"/>
      <c r="DT6" s="113"/>
      <c r="DU6" s="113"/>
      <c r="DV6" s="113"/>
      <c r="DW6" s="113"/>
      <c r="DX6" s="113"/>
      <c r="DY6" s="113"/>
      <c r="DZ6" s="113"/>
      <c r="EA6" s="113"/>
      <c r="EB6" s="113"/>
      <c r="EC6" s="113"/>
      <c r="ED6" s="113"/>
      <c r="EE6" s="113"/>
      <c r="EF6" s="113"/>
      <c r="EG6" s="113"/>
      <c r="EH6" s="113"/>
      <c r="EI6" s="113"/>
      <c r="EJ6" s="113"/>
      <c r="EK6" s="113"/>
      <c r="EL6" s="113"/>
    </row>
    <row r="7" spans="1:142" ht="75">
      <c r="A7" s="286" t="s">
        <v>99</v>
      </c>
      <c r="B7" s="311" t="s">
        <v>51</v>
      </c>
      <c r="C7" s="312" t="s">
        <v>52</v>
      </c>
      <c r="D7" s="127" t="s">
        <v>194</v>
      </c>
      <c r="E7" s="127" t="s">
        <v>140</v>
      </c>
      <c r="F7" s="126" t="s">
        <v>141</v>
      </c>
      <c r="G7" s="127" t="s">
        <v>142</v>
      </c>
      <c r="H7" s="127" t="s">
        <v>143</v>
      </c>
      <c r="I7" s="127" t="s">
        <v>138</v>
      </c>
      <c r="J7" s="127" t="s">
        <v>90</v>
      </c>
      <c r="K7" s="127" t="s">
        <v>195</v>
      </c>
      <c r="L7" s="127" t="s">
        <v>91</v>
      </c>
      <c r="M7" s="127" t="s">
        <v>92</v>
      </c>
      <c r="N7" s="127" t="s">
        <v>93</v>
      </c>
      <c r="O7" s="127" t="s">
        <v>139</v>
      </c>
      <c r="P7" s="127" t="s">
        <v>49</v>
      </c>
      <c r="Q7" s="128" t="s">
        <v>84</v>
      </c>
      <c r="R7" s="129" t="s">
        <v>82</v>
      </c>
      <c r="S7" s="129" t="s">
        <v>83</v>
      </c>
      <c r="T7" s="129" t="s">
        <v>56</v>
      </c>
      <c r="U7" s="129" t="s">
        <v>22</v>
      </c>
      <c r="V7" s="130" t="s">
        <v>58</v>
      </c>
      <c r="W7" s="130" t="s">
        <v>65</v>
      </c>
      <c r="X7" s="130" t="s">
        <v>53</v>
      </c>
      <c r="Y7" s="130" t="s">
        <v>54</v>
      </c>
      <c r="Z7" s="131" t="s">
        <v>74</v>
      </c>
      <c r="AA7" s="132" t="s">
        <v>33</v>
      </c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  <c r="BK7" s="113"/>
      <c r="BL7" s="113"/>
      <c r="BM7" s="113"/>
      <c r="BN7" s="113"/>
      <c r="BO7" s="113"/>
      <c r="BP7" s="113"/>
      <c r="BQ7" s="113"/>
      <c r="BR7" s="113"/>
      <c r="BS7" s="113"/>
      <c r="BT7" s="113"/>
      <c r="BU7" s="113"/>
      <c r="BV7" s="113"/>
      <c r="BW7" s="113"/>
      <c r="BX7" s="113"/>
      <c r="BY7" s="113"/>
      <c r="BZ7" s="113"/>
      <c r="CA7" s="113"/>
      <c r="CB7" s="113"/>
      <c r="CC7" s="113"/>
      <c r="CD7" s="113"/>
      <c r="CE7" s="113"/>
      <c r="CF7" s="113"/>
      <c r="CG7" s="113"/>
      <c r="CH7" s="113"/>
      <c r="CI7" s="113"/>
      <c r="CJ7" s="113"/>
      <c r="CK7" s="113"/>
      <c r="CL7" s="113"/>
      <c r="CM7" s="113"/>
      <c r="CN7" s="113"/>
      <c r="CO7" s="113"/>
      <c r="CP7" s="113"/>
      <c r="CQ7" s="113"/>
      <c r="CR7" s="113"/>
      <c r="CS7" s="113"/>
      <c r="CT7" s="113"/>
      <c r="CU7" s="113"/>
      <c r="CV7" s="113"/>
      <c r="CW7" s="113"/>
      <c r="CX7" s="113"/>
      <c r="CY7" s="113"/>
      <c r="CZ7" s="113"/>
      <c r="DA7" s="113"/>
      <c r="DB7" s="113"/>
      <c r="DC7" s="113"/>
      <c r="DD7" s="113"/>
      <c r="DE7" s="113"/>
      <c r="DF7" s="113"/>
      <c r="DG7" s="113"/>
      <c r="DH7" s="113"/>
      <c r="DI7" s="113"/>
      <c r="DJ7" s="113"/>
      <c r="DK7" s="113"/>
      <c r="DL7" s="113"/>
      <c r="DM7" s="113"/>
      <c r="DN7" s="113"/>
      <c r="DO7" s="113"/>
      <c r="DP7" s="113"/>
      <c r="DQ7" s="113"/>
      <c r="DR7" s="113"/>
      <c r="DS7" s="113"/>
      <c r="DT7" s="113"/>
      <c r="DU7" s="113"/>
      <c r="DV7" s="113"/>
      <c r="DW7" s="113"/>
      <c r="DX7" s="113"/>
      <c r="DY7" s="113"/>
      <c r="DZ7" s="113"/>
      <c r="EA7" s="113"/>
      <c r="EB7" s="113"/>
      <c r="EC7" s="113"/>
      <c r="ED7" s="113"/>
      <c r="EE7" s="113"/>
      <c r="EF7" s="113"/>
      <c r="EG7" s="113"/>
      <c r="EH7" s="113"/>
      <c r="EI7" s="113"/>
      <c r="EJ7" s="113"/>
      <c r="EK7" s="113"/>
      <c r="EL7" s="113"/>
    </row>
    <row r="8" spans="1:142" ht="23" customHeight="1">
      <c r="A8" s="454" t="str">
        <f>'NSW Apr 2018'!D2</f>
        <v>Jemena Sydney</v>
      </c>
      <c r="B8" s="98" t="str">
        <f>'NSW Apr 2018'!F2</f>
        <v>AGL</v>
      </c>
      <c r="C8" s="98" t="str">
        <f>'NSW Apr 2018'!G2</f>
        <v>Business Savers</v>
      </c>
      <c r="D8" s="135">
        <f>365*'NSW Apr 2018'!H2/100</f>
        <v>273.75</v>
      </c>
      <c r="E8" s="136">
        <f>($C$5*'NSW Apr 2018'!O2/100)/2</f>
        <v>1250</v>
      </c>
      <c r="F8" s="137">
        <v>0</v>
      </c>
      <c r="G8" s="135">
        <v>0</v>
      </c>
      <c r="H8" s="136">
        <v>0</v>
      </c>
      <c r="I8" s="136">
        <v>0</v>
      </c>
      <c r="J8" s="135">
        <v>0</v>
      </c>
      <c r="K8" s="135">
        <f>($C$5*'NSW Apr 2018'!O2/100)/2</f>
        <v>1250</v>
      </c>
      <c r="L8" s="135">
        <v>0</v>
      </c>
      <c r="M8" s="135">
        <v>0</v>
      </c>
      <c r="N8" s="135">
        <v>0</v>
      </c>
      <c r="O8" s="135">
        <v>0</v>
      </c>
      <c r="P8" s="135">
        <v>0</v>
      </c>
      <c r="Q8" s="138">
        <f>SUM(D8:P8)</f>
        <v>2773.75</v>
      </c>
      <c r="R8" s="98">
        <f>'NSW Apr 2018'!AM2</f>
        <v>0</v>
      </c>
      <c r="S8" s="98">
        <f>'NSW Apr 2018'!AN2</f>
        <v>14</v>
      </c>
      <c r="T8" s="98">
        <f>'NSW Apr 2018'!AO2</f>
        <v>0</v>
      </c>
      <c r="U8" s="146">
        <f>'NSW Apr 2018'!AP2</f>
        <v>0</v>
      </c>
      <c r="V8" s="162">
        <f>(Q8-(Q8-D8)*S8/100)</f>
        <v>2423.75</v>
      </c>
      <c r="W8" s="162">
        <f>V8</f>
        <v>2423.75</v>
      </c>
      <c r="X8" s="138">
        <f t="shared" ref="X8:Y28" si="0">V8*1.1</f>
        <v>2666.125</v>
      </c>
      <c r="Y8" s="138">
        <f>W8*1.1</f>
        <v>2666.125</v>
      </c>
      <c r="Z8" s="150">
        <f>'NSW Apr 2018'!AW2</f>
        <v>0</v>
      </c>
      <c r="AA8" s="141" t="str">
        <f>'NSW Apr 2018'!AX2</f>
        <v>n</v>
      </c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113"/>
      <c r="BI8" s="113"/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  <c r="BU8" s="113"/>
      <c r="BV8" s="113"/>
      <c r="BW8" s="113"/>
      <c r="BX8" s="113"/>
      <c r="BY8" s="113"/>
      <c r="BZ8" s="113"/>
      <c r="CA8" s="113"/>
      <c r="CB8" s="113"/>
      <c r="CC8" s="113"/>
      <c r="CD8" s="113"/>
      <c r="CE8" s="113"/>
      <c r="CF8" s="113"/>
      <c r="CG8" s="113"/>
      <c r="CH8" s="113"/>
      <c r="CI8" s="113"/>
      <c r="CJ8" s="113"/>
      <c r="CK8" s="113"/>
      <c r="CL8" s="113"/>
      <c r="CM8" s="113"/>
      <c r="CN8" s="113"/>
      <c r="CO8" s="113"/>
      <c r="CP8" s="113"/>
      <c r="CQ8" s="113"/>
      <c r="CR8" s="113"/>
      <c r="CS8" s="113"/>
      <c r="CT8" s="113"/>
      <c r="CU8" s="113"/>
      <c r="CV8" s="113"/>
      <c r="CW8" s="113"/>
      <c r="CX8" s="113"/>
      <c r="CY8" s="113"/>
      <c r="CZ8" s="113"/>
      <c r="DA8" s="113"/>
      <c r="DB8" s="113"/>
      <c r="DC8" s="113"/>
      <c r="DD8" s="113"/>
      <c r="DE8" s="113"/>
      <c r="DF8" s="113"/>
      <c r="DG8" s="113"/>
      <c r="DH8" s="113"/>
      <c r="DI8" s="113"/>
      <c r="DJ8" s="113"/>
      <c r="DK8" s="113"/>
      <c r="DL8" s="113"/>
      <c r="DM8" s="113"/>
      <c r="DN8" s="113"/>
      <c r="DO8" s="113"/>
      <c r="DP8" s="113"/>
      <c r="DQ8" s="113"/>
      <c r="DR8" s="113"/>
      <c r="DS8" s="113"/>
      <c r="DT8" s="113"/>
      <c r="DU8" s="113"/>
      <c r="DV8" s="113"/>
      <c r="DW8" s="113"/>
      <c r="DX8" s="113"/>
      <c r="DY8" s="113"/>
      <c r="DZ8" s="113"/>
      <c r="EA8" s="113"/>
      <c r="EB8" s="113"/>
      <c r="EC8" s="113"/>
      <c r="ED8" s="113"/>
      <c r="EE8" s="113"/>
      <c r="EF8" s="113"/>
      <c r="EG8" s="113"/>
      <c r="EH8" s="113"/>
      <c r="EI8" s="113"/>
      <c r="EJ8" s="113"/>
      <c r="EK8" s="113"/>
      <c r="EL8" s="113"/>
    </row>
    <row r="9" spans="1:142" ht="23" customHeight="1">
      <c r="A9" s="453"/>
      <c r="B9" s="98" t="str">
        <f>'NSW Apr 2018'!F3</f>
        <v>Covau</v>
      </c>
      <c r="C9" s="98" t="str">
        <f>'NSW Apr 2018'!G3</f>
        <v>Freedom</v>
      </c>
      <c r="D9" s="135">
        <f>365*'NSW Apr 2018'!H3/100</f>
        <v>317.55</v>
      </c>
      <c r="E9" s="136">
        <f>IF($C$5*'NSW Apr 2018'!AK3/'NSW Apr 2018'!AI3&gt;='NSW Apr 2018'!J3,('NSW Apr 2018'!J3*'NSW Apr 2018'!O3/100)*'NSW Apr 2018'!AI3,($C$5*'NSW Apr 2018'!AK3/'NSW Apr 2018'!AI3*'NSW Apr 2018'!O3/100)*'NSW Apr 2018'!AI3)</f>
        <v>152.51609999999999</v>
      </c>
      <c r="F9" s="137">
        <f>IF($C$5*'NSW Apr 2018'!AK3/'NSW Apr 2018'!AI3&lt;'NSW Apr 2018'!J3,0,IF($C$5*'NSW Apr 2018'!AK3/'NSW Apr 2018'!AI3&lt;='NSW Apr 2018'!K3,($C$5*'NSW Apr 2018'!AK3/'NSW Apr 2018'!AI3-'NSW Apr 2018'!J3)*('NSW Apr 2018'!P3/100)*'NSW Apr 2018'!AI3,('NSW Apr 2018'!K3-'NSW Apr 2018'!J3)*('NSW Apr 2018'!P3/100)*'NSW Apr 2018'!AI3))</f>
        <v>99.79679999999999</v>
      </c>
      <c r="G9" s="135">
        <f>IF($C$5*'NSW Apr 2018'!AK3/'NSW Apr 2018'!AI3&lt;'NSW Apr 2018'!K3,0,IF($C$5*'NSW Apr 2018'!AK3/'NSW Apr 2018'!AI3&lt;='NSW Apr 2018'!L3,($C$5*'NSW Apr 2018'!AK3/'NSW Apr 2018'!AI3-'NSW Apr 2018'!K3)*('NSW Apr 2018'!Q3/100)*'NSW Apr 2018'!AI3,('NSW Apr 2018'!L3-'NSW Apr 2018'!K3)*('NSW Apr 2018'!Q3/100)*'NSW Apr 2018'!AI3))</f>
        <v>224.5881</v>
      </c>
      <c r="H9" s="136">
        <f>IF($C$5*'NSW Apr 2018'!AK3/'NSW Apr 2018'!AI3&lt;'NSW Apr 2018'!L3,0,IF($C$5*'NSW Apr 2018'!AK3/'NSW Apr 2018'!AI3&lt;='NSW Apr 2018'!M3,($C$5*'NSW Apr 2018'!AK3/'NSW Apr 2018'!AI3-'NSW Apr 2018'!L3)*('NSW Apr 2018'!R3/100)*'NSW Apr 2018'!AI3,('NSW Apr 2018'!M3-'NSW Apr 2018'!L3)*('NSW Apr 2018'!R3/100)*'NSW Apr 2018'!AI3))</f>
        <v>843.125</v>
      </c>
      <c r="I9" s="136">
        <f>IF($C$5*'NSW Apr 2018'!AK3/'NSW Apr 2018'!AI3&lt;'NSW Apr 2018'!M3,0,IF($C$5*'NSW Apr 2018'!AK3/'NSW Apr 2018'!AI3&lt;='NSW Apr 2018'!N3,($C$5*'NSW Apr 2018'!AK3/'NSW Apr 2018'!AI3-'NSW Apr 2018'!M3)*('NSW Apr 2018'!S3/100)*'NSW Apr 2018'!AI3,('NSW Apr 2018'!N3-'NSW Apr 2018'!M3)*('NSW Apr 2018'!S3/100)*'NSW Apr 2018'!AI3))</f>
        <v>0</v>
      </c>
      <c r="J9" s="135">
        <f>IF(($C$5*'NSW Apr 2018'!AK3/'NSW Apr 2018'!AI3&gt;'NSW Apr 2018'!N3),($C$5*'NSW Apr 2018'!AK3/'NSW Apr 2018'!AI3-'NSW Apr 2018'!N3)*'NSW Apr 2018'!T3/100*'NSW Apr 2018'!AI3,0)</f>
        <v>0</v>
      </c>
      <c r="K9" s="135">
        <f>IF($C$5*'NSW Apr 2018'!AL3/'NSW Apr 2018'!AJ3&gt;='NSW Apr 2018'!J3,('NSW Apr 2018'!J3*'NSW Apr 2018'!U3/100)*'NSW Apr 2018'!AJ3,($C$5*'NSW Apr 2018'!AL3/'NSW Apr 2018'!AJ3*'NSW Apr 2018'!U3/100)*'NSW Apr 2018'!AJ3)</f>
        <v>152.51609999999999</v>
      </c>
      <c r="L9" s="135">
        <f>IF($C$5*'NSW Apr 2018'!AL3/'NSW Apr 2018'!AJ3&lt;'NSW Apr 2018'!J3,0,IF($C$5*'NSW Apr 2018'!AL3/'NSW Apr 2018'!AJ3&lt;='NSW Apr 2018'!K3,($C$5*'NSW Apr 2018'!AL3/'NSW Apr 2018'!AJ3-'NSW Apr 2018'!J3)*('NSW Apr 2018'!V3/100)*'NSW Apr 2018'!AJ3,('NSW Apr 2018'!K3-'NSW Apr 2018'!J3)*('NSW Apr 2018'!V3/100)*'NSW Apr 2018'!AJ3))</f>
        <v>99.79679999999999</v>
      </c>
      <c r="M9" s="135">
        <f>IF($C$5*'NSW Apr 2018'!AL3/'NSW Apr 2018'!AJ3&lt;'NSW Apr 2018'!K3,0,IF($C$5*'NSW Apr 2018'!AL3/'NSW Apr 2018'!AJ3&lt;='NSW Apr 2018'!L3,($C$5*'NSW Apr 2018'!AL3/'NSW Apr 2018'!AJ3-'NSW Apr 2018'!K3)*('NSW Apr 2018'!W3/100)*'NSW Apr 2018'!AJ3,('NSW Apr 2018'!L3-'NSW Apr 2018'!K3)*('NSW Apr 2018'!W3/100)*'NSW Apr 2018'!AJ3))</f>
        <v>224.5881</v>
      </c>
      <c r="N9" s="135">
        <f>IF($C$5*'NSW Apr 2018'!AL3/'NSW Apr 2018'!AJ3&lt;'NSW Apr 2018'!L3,0,IF($C$5*'NSW Apr 2018'!AL3/'NSW Apr 2018'!AJ3&lt;='NSW Apr 2018'!M3,($C$5*'NSW Apr 2018'!AL3/'NSW Apr 2018'!AJ3-'NSW Apr 2018'!L3)*('NSW Apr 2018'!X3/100)*'NSW Apr 2018'!AJ3,('NSW Apr 2018'!M3-'NSW Apr 2018'!L3)*('NSW Apr 2018'!X3/100)*'NSW Apr 2018'!AJ3))</f>
        <v>843.125</v>
      </c>
      <c r="O9" s="135">
        <f>IF($C$5*'NSW Apr 2018'!AL3/'NSW Apr 2018'!AJ3&lt;'NSW Apr 2018'!M3,0,IF($C$5*'NSW Apr 2018'!AL3/'NSW Apr 2018'!AJ3&lt;='NSW Apr 2018'!N3,($C$5*'NSW Apr 2018'!AL3/'NSW Apr 2018'!AJ3-'NSW Apr 2018'!M3)*('NSW Apr 2018'!Y3/100)*'NSW Apr 2018'!AJ3,('NSW Apr 2018'!N3-'NSW Apr 2018'!M3)*('NSW Apr 2018'!Y3/100)*'NSW Apr 2018'!AJ3))</f>
        <v>0</v>
      </c>
      <c r="P9" s="135">
        <f>IF(($C$5*'NSW Apr 2018'!AL3/'NSW Apr 2018'!AJ3&gt;'NSW Apr 2018'!N3),($C$5*'NSW Apr 2018'!AL3/'NSW Apr 2018'!AJ3-'NSW Apr 2018'!N3)*'NSW Apr 2018'!Z3/100*'NSW Apr 2018'!AJ4,0)</f>
        <v>0</v>
      </c>
      <c r="Q9" s="138">
        <f t="shared" ref="Q9:Q28" si="1">SUM(D9:P9)</f>
        <v>2957.6020000000003</v>
      </c>
      <c r="R9" s="98">
        <f>'NSW Apr 2018'!AM3</f>
        <v>0</v>
      </c>
      <c r="S9" s="98">
        <f>'NSW Apr 2018'!AN3</f>
        <v>0</v>
      </c>
      <c r="T9" s="98">
        <f>'NSW Apr 2018'!AO3</f>
        <v>20</v>
      </c>
      <c r="U9" s="146">
        <f>'NSW Apr 2018'!AP3</f>
        <v>0</v>
      </c>
      <c r="V9" s="138">
        <f>Q9</f>
        <v>2957.6020000000003</v>
      </c>
      <c r="W9" s="138">
        <f>V9-(V9*T9/100)</f>
        <v>2366.0816000000004</v>
      </c>
      <c r="X9" s="138">
        <f t="shared" si="0"/>
        <v>3253.3622000000005</v>
      </c>
      <c r="Y9" s="138">
        <f t="shared" si="0"/>
        <v>2602.6897600000007</v>
      </c>
      <c r="Z9" s="150">
        <f>'NSW Apr 2018'!AW3</f>
        <v>0</v>
      </c>
      <c r="AA9" s="141" t="str">
        <f>'NSW Apr 2018'!AX3</f>
        <v>n</v>
      </c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113"/>
      <c r="DT9" s="113"/>
      <c r="DU9" s="113"/>
      <c r="DV9" s="113"/>
      <c r="DW9" s="113"/>
      <c r="DX9" s="113"/>
      <c r="DY9" s="113"/>
      <c r="DZ9" s="113"/>
      <c r="EA9" s="113"/>
      <c r="EB9" s="113"/>
      <c r="EC9" s="113"/>
      <c r="ED9" s="113"/>
      <c r="EE9" s="113"/>
      <c r="EF9" s="113"/>
      <c r="EG9" s="113"/>
      <c r="EH9" s="113"/>
      <c r="EI9" s="113"/>
      <c r="EJ9" s="113"/>
      <c r="EK9" s="113"/>
      <c r="EL9" s="113"/>
    </row>
    <row r="10" spans="1:142" ht="23" customHeight="1">
      <c r="A10" s="453"/>
      <c r="B10" s="98" t="str">
        <f>'NSW Apr 2018'!F4</f>
        <v>EnergyAustralia</v>
      </c>
      <c r="C10" s="98" t="str">
        <f>'NSW Apr 2018'!G4</f>
        <v xml:space="preserve">Everyday Saver </v>
      </c>
      <c r="D10" s="135">
        <f>365*'NSW Apr 2018'!H4/100</f>
        <v>245.64500000000001</v>
      </c>
      <c r="E10" s="136">
        <f>IF($C$5*'NSW Apr 2018'!AK4/'NSW Apr 2018'!AI4&gt;='NSW Apr 2018'!J4,('NSW Apr 2018'!J4*'NSW Apr 2018'!O4/100)*'NSW Apr 2018'!AI4,($C$5*'NSW Apr 2018'!AK4/'NSW Apr 2018'!AI4*'NSW Apr 2018'!O4/100)*'NSW Apr 2018'!AI4)</f>
        <v>157.3638</v>
      </c>
      <c r="F10" s="137">
        <f>IF($C$5*'NSW Apr 2018'!AK4/'NSW Apr 2018'!AI4&lt;'NSW Apr 2018'!J4,0,IF($C$5*'NSW Apr 2018'!AK4/'NSW Apr 2018'!AI4&lt;='NSW Apr 2018'!K4,($C$5*'NSW Apr 2018'!AK4/'NSW Apr 2018'!AI4-'NSW Apr 2018'!J4)*('NSW Apr 2018'!P4/100)*'NSW Apr 2018'!AI4,('NSW Apr 2018'!K4-'NSW Apr 2018'!J4)*('NSW Apr 2018'!P4/100)*'NSW Apr 2018'!AI4))</f>
        <v>106.7679</v>
      </c>
      <c r="G10" s="135">
        <f>IF($C$5*'NSW Apr 2018'!AK4/'NSW Apr 2018'!AI4&lt;'NSW Apr 2018'!K4,0,IF($C$5*'NSW Apr 2018'!AK4/'NSW Apr 2018'!AI4&lt;='NSW Apr 2018'!L4,($C$5*'NSW Apr 2018'!AK4/'NSW Apr 2018'!AI4-'NSW Apr 2018'!K4)*('NSW Apr 2018'!Q4/100)*'NSW Apr 2018'!AI4,('NSW Apr 2018'!L4-'NSW Apr 2018'!K4)*('NSW Apr 2018'!Q4/100)*'NSW Apr 2018'!AI4))</f>
        <v>244.11750000000001</v>
      </c>
      <c r="H10" s="136">
        <f>IF($C$5*'NSW Apr 2018'!AK4/'NSW Apr 2018'!AI4&lt;'NSW Apr 2018'!L4,0,IF($C$5*'NSW Apr 2018'!AK4/'NSW Apr 2018'!AI4&lt;='NSW Apr 2018'!M4,($C$5*'NSW Apr 2018'!AK4/'NSW Apr 2018'!AI4-'NSW Apr 2018'!L4)*('NSW Apr 2018'!R4/100)*'NSW Apr 2018'!AI4,('NSW Apr 2018'!M4-'NSW Apr 2018'!L4)*('NSW Apr 2018'!R4/100)*'NSW Apr 2018'!AI4))</f>
        <v>927.43750000000011</v>
      </c>
      <c r="I10" s="136">
        <f>IF($C$5*'NSW Apr 2018'!AK4/'NSW Apr 2018'!AI4&lt;'NSW Apr 2018'!M4,0,IF($C$5*'NSW Apr 2018'!AK4/'NSW Apr 2018'!AI4&lt;='NSW Apr 2018'!N4,($C$5*'NSW Apr 2018'!AK4/'NSW Apr 2018'!AI4-'NSW Apr 2018'!M4)*('NSW Apr 2018'!S4/100)*'NSW Apr 2018'!AI4,('NSW Apr 2018'!N4-'NSW Apr 2018'!M4)*('NSW Apr 2018'!S4/100)*'NSW Apr 2018'!AI4))</f>
        <v>0</v>
      </c>
      <c r="J10" s="135">
        <f>IF(($C$5*'NSW Apr 2018'!AK4/'NSW Apr 2018'!AI4&gt;'NSW Apr 2018'!N4),($C$5*'NSW Apr 2018'!AK4/'NSW Apr 2018'!AI4-'NSW Apr 2018'!N4)*'NSW Apr 2018'!T4/100*'NSW Apr 2018'!AI4,0)</f>
        <v>0</v>
      </c>
      <c r="K10" s="135">
        <f>IF($C$5*'NSW Apr 2018'!AL4/'NSW Apr 2018'!AJ4&gt;='NSW Apr 2018'!J4,('NSW Apr 2018'!J4*'NSW Apr 2018'!U4/100)*'NSW Apr 2018'!AJ4,($C$5*'NSW Apr 2018'!AL4/'NSW Apr 2018'!AJ4*'NSW Apr 2018'!U4/100)*'NSW Apr 2018'!AJ4)</f>
        <v>157.3638</v>
      </c>
      <c r="L10" s="135">
        <f>IF($C$5*'NSW Apr 2018'!AL4/'NSW Apr 2018'!AJ4&lt;'NSW Apr 2018'!J4,0,IF($C$5*'NSW Apr 2018'!AL4/'NSW Apr 2018'!AJ4&lt;='NSW Apr 2018'!K4,($C$5*'NSW Apr 2018'!AL4/'NSW Apr 2018'!AJ4-'NSW Apr 2018'!J4)*('NSW Apr 2018'!V4/100)*'NSW Apr 2018'!AJ4,('NSW Apr 2018'!K4-'NSW Apr 2018'!J4)*('NSW Apr 2018'!V4/100)*'NSW Apr 2018'!AJ4))</f>
        <v>106.7679</v>
      </c>
      <c r="M10" s="135">
        <f>IF($C$5*'NSW Apr 2018'!AL4/'NSW Apr 2018'!AJ4&lt;'NSW Apr 2018'!K4,0,IF($C$5*'NSW Apr 2018'!AL4/'NSW Apr 2018'!AJ4&lt;='NSW Apr 2018'!L4,($C$5*'NSW Apr 2018'!AL4/'NSW Apr 2018'!AJ4-'NSW Apr 2018'!K4)*('NSW Apr 2018'!W4/100)*'NSW Apr 2018'!AJ4,('NSW Apr 2018'!L4-'NSW Apr 2018'!K4)*('NSW Apr 2018'!W4/100)*'NSW Apr 2018'!AJ4))</f>
        <v>244.11750000000001</v>
      </c>
      <c r="N10" s="135">
        <f>IF($C$5*'NSW Apr 2018'!AL4/'NSW Apr 2018'!AJ4&lt;'NSW Apr 2018'!L4,0,IF($C$5*'NSW Apr 2018'!AL4/'NSW Apr 2018'!AJ4&lt;='NSW Apr 2018'!M4,($C$5*'NSW Apr 2018'!AL4/'NSW Apr 2018'!AJ4-'NSW Apr 2018'!L4)*('NSW Apr 2018'!X4/100)*'NSW Apr 2018'!AJ4,('NSW Apr 2018'!M4-'NSW Apr 2018'!L4)*('NSW Apr 2018'!X4/100)*'NSW Apr 2018'!AJ4))</f>
        <v>927.43750000000011</v>
      </c>
      <c r="O10" s="135">
        <f>IF($C$5*'NSW Apr 2018'!AL4/'NSW Apr 2018'!AJ4&lt;'NSW Apr 2018'!M4,0,IF($C$5*'NSW Apr 2018'!AL4/'NSW Apr 2018'!AJ4&lt;='NSW Apr 2018'!N4,($C$5*'NSW Apr 2018'!AL4/'NSW Apr 2018'!AJ4-'NSW Apr 2018'!M4)*('NSW Apr 2018'!Y4/100)*'NSW Apr 2018'!AJ4,('NSW Apr 2018'!N4-'NSW Apr 2018'!M4)*('NSW Apr 2018'!Y4/100)*'NSW Apr 2018'!AJ4))</f>
        <v>0</v>
      </c>
      <c r="P10" s="135">
        <f>IF(($C$5*'NSW Apr 2018'!AL4/'NSW Apr 2018'!AJ4&gt;'NSW Apr 2018'!N4),($C$5*'NSW Apr 2018'!AL4/'NSW Apr 2018'!AJ4-'NSW Apr 2018'!N4)*'NSW Apr 2018'!Z4/100*'NSW Apr 2018'!AJ5,0)</f>
        <v>0</v>
      </c>
      <c r="Q10" s="138">
        <f t="shared" si="1"/>
        <v>3117.0184000000004</v>
      </c>
      <c r="R10" s="98">
        <f>'NSW Apr 2018'!AM4</f>
        <v>0</v>
      </c>
      <c r="S10" s="98">
        <f>'NSW Apr 2018'!AN4</f>
        <v>14</v>
      </c>
      <c r="T10" s="98">
        <f>'NSW Apr 2018'!AO4</f>
        <v>0</v>
      </c>
      <c r="U10" s="98">
        <f>'NSW Apr 2018'!AP4</f>
        <v>0</v>
      </c>
      <c r="V10" s="138">
        <f>(Q10-(Q10-D10)*S10/100)</f>
        <v>2715.0261240000004</v>
      </c>
      <c r="W10" s="138">
        <f>V10</f>
        <v>2715.0261240000004</v>
      </c>
      <c r="X10" s="138">
        <f t="shared" si="0"/>
        <v>2986.5287364000005</v>
      </c>
      <c r="Y10" s="138">
        <f t="shared" si="0"/>
        <v>2986.5287364000005</v>
      </c>
      <c r="Z10" s="140">
        <f>'NSW Apr 2018'!AW4</f>
        <v>24</v>
      </c>
      <c r="AA10" s="141" t="str">
        <f>'NSW Apr 2018'!AX4</f>
        <v>y</v>
      </c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3"/>
      <c r="DY10" s="113"/>
      <c r="DZ10" s="113"/>
      <c r="EA10" s="113"/>
      <c r="EB10" s="113"/>
      <c r="EC10" s="113"/>
      <c r="ED10" s="113"/>
      <c r="EE10" s="113"/>
      <c r="EF10" s="113"/>
      <c r="EG10" s="113"/>
      <c r="EH10" s="113"/>
      <c r="EI10" s="113"/>
      <c r="EJ10" s="113"/>
      <c r="EK10" s="113"/>
      <c r="EL10" s="113"/>
    </row>
    <row r="11" spans="1:142" ht="23" customHeight="1">
      <c r="A11" s="453"/>
      <c r="B11" s="98" t="str">
        <f>'NSW Apr 2018'!F5</f>
        <v>Origin Energy</v>
      </c>
      <c r="C11" s="98" t="str">
        <f>'NSW Apr 2018'!G5</f>
        <v>Business Saver</v>
      </c>
      <c r="D11" s="135">
        <f>365*'NSW Apr 2018'!H5/100</f>
        <v>259.14999999999998</v>
      </c>
      <c r="E11" s="136">
        <f>IF($C$5*'NSW Apr 2018'!AK5/'NSW Apr 2018'!AI5&gt;='NSW Apr 2018'!J5,('NSW Apr 2018'!J5*'NSW Apr 2018'!O5/100)*'NSW Apr 2018'!AI5,($C$5*'NSW Apr 2018'!AK5/'NSW Apr 2018'!AI5*'NSW Apr 2018'!O5/100)*'NSW Apr 2018'!AI5)</f>
        <v>141.702</v>
      </c>
      <c r="F11" s="137">
        <f>IF($C$5*'NSW Apr 2018'!AK5/'NSW Apr 2018'!AI5&lt;'NSW Apr 2018'!J5,0,IF($C$5*'NSW Apr 2018'!AK5/'NSW Apr 2018'!AI5&lt;='NSW Apr 2018'!K5,($C$5*'NSW Apr 2018'!AK5/'NSW Apr 2018'!AI5-'NSW Apr 2018'!J5)*('NSW Apr 2018'!P5/100)*'NSW Apr 2018'!AI5,('NSW Apr 2018'!K5-'NSW Apr 2018'!J5)*('NSW Apr 2018'!P5/100)*'NSW Apr 2018'!AI5))</f>
        <v>102.732</v>
      </c>
      <c r="G11" s="135">
        <f>IF($C$5*'NSW Apr 2018'!AK5/'NSW Apr 2018'!AI5&lt;'NSW Apr 2018'!K5,0,IF($C$5*'NSW Apr 2018'!AK5/'NSW Apr 2018'!AI5&lt;='NSW Apr 2018'!L5,($C$5*'NSW Apr 2018'!AK5/'NSW Apr 2018'!AI5-'NSW Apr 2018'!K5)*('NSW Apr 2018'!Q5/100)*'NSW Apr 2018'!AI5,('NSW Apr 2018'!L5-'NSW Apr 2018'!K5)*('NSW Apr 2018'!Q5/100)*'NSW Apr 2018'!AI5))</f>
        <v>213.048</v>
      </c>
      <c r="H11" s="136">
        <f>IF($C$5*'NSW Apr 2018'!AK5/'NSW Apr 2018'!AI5&lt;'NSW Apr 2018'!L5,0,IF($C$5*'NSW Apr 2018'!AK5/'NSW Apr 2018'!AI5&lt;='NSW Apr 2018'!M5,($C$5*'NSW Apr 2018'!AK5/'NSW Apr 2018'!AI5-'NSW Apr 2018'!L5)*('NSW Apr 2018'!R5/100)*'NSW Apr 2018'!AI5,('NSW Apr 2018'!M5-'NSW Apr 2018'!L5)*('NSW Apr 2018'!R5/100)*'NSW Apr 2018'!AI5))</f>
        <v>809.40000000000009</v>
      </c>
      <c r="I11" s="136">
        <f>IF($C$5*'NSW Apr 2018'!AK5/'NSW Apr 2018'!AI5&lt;'NSW Apr 2018'!M5,0,IF($C$5*'NSW Apr 2018'!AK5/'NSW Apr 2018'!AI5&lt;='NSW Apr 2018'!N5,($C$5*'NSW Apr 2018'!AK5/'NSW Apr 2018'!AI5-'NSW Apr 2018'!M5)*('NSW Apr 2018'!S5/100)*'NSW Apr 2018'!AI5,('NSW Apr 2018'!N5-'NSW Apr 2018'!M5)*('NSW Apr 2018'!S5/100)*'NSW Apr 2018'!AI5))</f>
        <v>0</v>
      </c>
      <c r="J11" s="135">
        <f>IF(($C$5*'NSW Apr 2018'!AK5/'NSW Apr 2018'!AI5&gt;'NSW Apr 2018'!N5),($C$5*'NSW Apr 2018'!AK5/'NSW Apr 2018'!AI5-'NSW Apr 2018'!N5)*'NSW Apr 2018'!T5/100*'NSW Apr 2018'!AI5,0)</f>
        <v>0</v>
      </c>
      <c r="K11" s="135">
        <f>IF($C$5*'NSW Apr 2018'!AL5/'NSW Apr 2018'!AJ5&gt;='NSW Apr 2018'!J5,('NSW Apr 2018'!J5*'NSW Apr 2018'!U5/100)*'NSW Apr 2018'!AJ5,($C$5*'NSW Apr 2018'!AL5/'NSW Apr 2018'!AJ5*'NSW Apr 2018'!U5/100)*'NSW Apr 2018'!AJ5)</f>
        <v>141.702</v>
      </c>
      <c r="L11" s="135">
        <f>IF($C$5*'NSW Apr 2018'!AL5/'NSW Apr 2018'!AJ5&lt;'NSW Apr 2018'!J5,0,IF($C$5*'NSW Apr 2018'!AL5/'NSW Apr 2018'!AJ5&lt;='NSW Apr 2018'!K5,($C$5*'NSW Apr 2018'!AL5/'NSW Apr 2018'!AJ5-'NSW Apr 2018'!J5)*('NSW Apr 2018'!V5/100)*'NSW Apr 2018'!AJ5,('NSW Apr 2018'!K5-'NSW Apr 2018'!J5)*('NSW Apr 2018'!V5/100)*'NSW Apr 2018'!AJ5))</f>
        <v>102.732</v>
      </c>
      <c r="M11" s="135">
        <f>IF($C$5*'NSW Apr 2018'!AL5/'NSW Apr 2018'!AJ5&lt;'NSW Apr 2018'!K5,0,IF($C$5*'NSW Apr 2018'!AL5/'NSW Apr 2018'!AJ5&lt;='NSW Apr 2018'!L5,($C$5*'NSW Apr 2018'!AL5/'NSW Apr 2018'!AJ5-'NSW Apr 2018'!K5)*('NSW Apr 2018'!W5/100)*'NSW Apr 2018'!AJ5,('NSW Apr 2018'!L5-'NSW Apr 2018'!K5)*('NSW Apr 2018'!W5/100)*'NSW Apr 2018'!AJ5))</f>
        <v>213.048</v>
      </c>
      <c r="N11" s="135">
        <f>IF($C$5*'NSW Apr 2018'!AL5/'NSW Apr 2018'!AJ5&lt;'NSW Apr 2018'!L5,0,IF($C$5*'NSW Apr 2018'!AL5/'NSW Apr 2018'!AJ5&lt;='NSW Apr 2018'!M5,($C$5*'NSW Apr 2018'!AL5/'NSW Apr 2018'!AJ5-'NSW Apr 2018'!L5)*('NSW Apr 2018'!X5/100)*'NSW Apr 2018'!AJ5,('NSW Apr 2018'!M5-'NSW Apr 2018'!L5)*('NSW Apr 2018'!X5/100)*'NSW Apr 2018'!AJ5))</f>
        <v>809.40000000000009</v>
      </c>
      <c r="O11" s="135">
        <f>IF($C$5*'NSW Apr 2018'!AL5/'NSW Apr 2018'!AJ5&lt;'NSW Apr 2018'!M5,0,IF($C$5*'NSW Apr 2018'!AL5/'NSW Apr 2018'!AJ5&lt;='NSW Apr 2018'!N5,($C$5*'NSW Apr 2018'!AL5/'NSW Apr 2018'!AJ5-'NSW Apr 2018'!M5)*('NSW Apr 2018'!Y5/100)*'NSW Apr 2018'!AJ5,('NSW Apr 2018'!N5-'NSW Apr 2018'!M5)*('NSW Apr 2018'!Y5/100)*'NSW Apr 2018'!AJ5))</f>
        <v>0</v>
      </c>
      <c r="P11" s="135">
        <f>IF(($C$5*'NSW Apr 2018'!AL5/'NSW Apr 2018'!AJ5&gt;'NSW Apr 2018'!N5),($C$5*'NSW Apr 2018'!AL5/'NSW Apr 2018'!AJ5-'NSW Apr 2018'!N5)*'NSW Apr 2018'!Z5/100*'NSW Apr 2018'!AJ6,0)</f>
        <v>0</v>
      </c>
      <c r="Q11" s="138">
        <f t="shared" si="1"/>
        <v>2792.9140000000002</v>
      </c>
      <c r="R11" s="98">
        <f>'NSW Apr 2018'!AM5</f>
        <v>0</v>
      </c>
      <c r="S11" s="98">
        <f>'NSW Apr 2018'!AN5</f>
        <v>14</v>
      </c>
      <c r="T11" s="98">
        <f>'NSW Apr 2018'!AO5</f>
        <v>0</v>
      </c>
      <c r="U11" s="98">
        <f>'NSW Apr 2018'!AP5</f>
        <v>0</v>
      </c>
      <c r="V11" s="138">
        <f>(Q11-(Q11-D11)*S11/100)</f>
        <v>2438.1870400000003</v>
      </c>
      <c r="W11" s="138">
        <f>V11</f>
        <v>2438.1870400000003</v>
      </c>
      <c r="X11" s="138">
        <f t="shared" si="0"/>
        <v>2682.0057440000005</v>
      </c>
      <c r="Y11" s="138">
        <f t="shared" si="0"/>
        <v>2682.0057440000005</v>
      </c>
      <c r="Z11" s="140">
        <f>'NSW Apr 2018'!AW5</f>
        <v>12</v>
      </c>
      <c r="AA11" s="141" t="str">
        <f>'NSW Apr 2018'!AX5</f>
        <v>y</v>
      </c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3"/>
      <c r="DY11" s="113"/>
      <c r="DZ11" s="113"/>
      <c r="EA11" s="113"/>
      <c r="EB11" s="113"/>
      <c r="EC11" s="113"/>
      <c r="ED11" s="113"/>
      <c r="EE11" s="113"/>
      <c r="EF11" s="113"/>
      <c r="EG11" s="113"/>
      <c r="EH11" s="113"/>
      <c r="EI11" s="113"/>
      <c r="EJ11" s="113"/>
      <c r="EK11" s="113"/>
      <c r="EL11" s="113"/>
    </row>
    <row r="12" spans="1:142" ht="23" customHeight="1" thickBot="1">
      <c r="A12" s="452"/>
      <c r="B12" s="99" t="str">
        <f>'NSW Apr 2018'!F6</f>
        <v>Red Energy</v>
      </c>
      <c r="C12" s="99" t="str">
        <f>'NSW Apr 2018'!G6</f>
        <v xml:space="preserve">Easy Saver </v>
      </c>
      <c r="D12" s="163">
        <f>365*'NSW Apr 2018'!H6/100</f>
        <v>235.27899999999997</v>
      </c>
      <c r="E12" s="164">
        <f>IF($C$5*'NSW Apr 2018'!AK6/'NSW Apr 2018'!AI6&gt;='NSW Apr 2018'!J6,('NSW Apr 2018'!J6*'NSW Apr 2018'!O6/100)*'NSW Apr 2018'!AI6,($C$5*'NSW Apr 2018'!AK6/'NSW Apr 2018'!AI6*'NSW Apr 2018'!O6/100)*'NSW Apr 2018'!AI6)</f>
        <v>138.3459</v>
      </c>
      <c r="F12" s="165">
        <f>IF($C$5*'NSW Apr 2018'!AK6/'NSW Apr 2018'!AI6&lt;'NSW Apr 2018'!J6,0,IF($C$5*'NSW Apr 2018'!AK6/'NSW Apr 2018'!AI6&lt;='NSW Apr 2018'!K6,($C$5*'NSW Apr 2018'!AK6/'NSW Apr 2018'!AI6-'NSW Apr 2018'!J6)*('NSW Apr 2018'!P6/100)*'NSW Apr 2018'!AI6,('NSW Apr 2018'!K6-'NSW Apr 2018'!J6)*('NSW Apr 2018'!P6/100)*'NSW Apr 2018'!AI6))</f>
        <v>92.825699999999998</v>
      </c>
      <c r="G12" s="163">
        <f>IF($C$5*'NSW Apr 2018'!AK6/'NSW Apr 2018'!AI6&lt;'NSW Apr 2018'!K6,0,IF($C$5*'NSW Apr 2018'!AK6/'NSW Apr 2018'!AI6&lt;='NSW Apr 2018'!L6,($C$5*'NSW Apr 2018'!AK6/'NSW Apr 2018'!AI6-'NSW Apr 2018'!K6)*('NSW Apr 2018'!Q6/100)*'NSW Apr 2018'!AI6,('NSW Apr 2018'!L6-'NSW Apr 2018'!K6)*('NSW Apr 2018'!Q6/100)*'NSW Apr 2018'!AI6))</f>
        <v>207.72179999999997</v>
      </c>
      <c r="H12" s="164">
        <f>IF($C$5*'NSW Apr 2018'!AK6/'NSW Apr 2018'!AI6&lt;'NSW Apr 2018'!L6,0,IF($C$5*'NSW Apr 2018'!AK6/'NSW Apr 2018'!AI6&lt;='NSW Apr 2018'!M6,($C$5*'NSW Apr 2018'!AK6/'NSW Apr 2018'!AI6-'NSW Apr 2018'!L6)*('NSW Apr 2018'!R6/100)*'NSW Apr 2018'!AI6,('NSW Apr 2018'!M6-'NSW Apr 2018'!L6)*('NSW Apr 2018'!R6/100)*'NSW Apr 2018'!AI6))</f>
        <v>779.04750000000001</v>
      </c>
      <c r="I12" s="164">
        <f>IF($C$5*'NSW Apr 2018'!AK6/'NSW Apr 2018'!AI6&lt;'NSW Apr 2018'!M6,0,IF($C$5*'NSW Apr 2018'!AK6/'NSW Apr 2018'!AI6&lt;='NSW Apr 2018'!N6,($C$5*'NSW Apr 2018'!AK6/'NSW Apr 2018'!AI6-'NSW Apr 2018'!M6)*('NSW Apr 2018'!S6/100)*'NSW Apr 2018'!AI6,('NSW Apr 2018'!N6-'NSW Apr 2018'!M6)*('NSW Apr 2018'!S6/100)*'NSW Apr 2018'!AI6))</f>
        <v>0</v>
      </c>
      <c r="J12" s="163">
        <f>IF(($C$5*'NSW Apr 2018'!AK6/'NSW Apr 2018'!AI6&gt;'NSW Apr 2018'!N6),($C$5*'NSW Apr 2018'!AK6/'NSW Apr 2018'!AI6-'NSW Apr 2018'!N6)*'NSW Apr 2018'!T6/100*'NSW Apr 2018'!AI6,0)</f>
        <v>0</v>
      </c>
      <c r="K12" s="163">
        <f>IF($C$5*'NSW Apr 2018'!AL6/'NSW Apr 2018'!AJ6&gt;='NSW Apr 2018'!J6,('NSW Apr 2018'!J6*'NSW Apr 2018'!U6/100)*'NSW Apr 2018'!AJ6,($C$5*'NSW Apr 2018'!AL6/'NSW Apr 2018'!AJ6*'NSW Apr 2018'!U6/100)*'NSW Apr 2018'!AJ6)</f>
        <v>138.3459</v>
      </c>
      <c r="L12" s="163">
        <f>IF($C$5*'NSW Apr 2018'!AL6/'NSW Apr 2018'!AJ6&lt;'NSW Apr 2018'!J6,0,IF($C$5*'NSW Apr 2018'!AL6/'NSW Apr 2018'!AJ6&lt;='NSW Apr 2018'!K6,($C$5*'NSW Apr 2018'!AL6/'NSW Apr 2018'!AJ6-'NSW Apr 2018'!J6)*('NSW Apr 2018'!V6/100)*'NSW Apr 2018'!AJ6,('NSW Apr 2018'!K6-'NSW Apr 2018'!J6)*('NSW Apr 2018'!V6/100)*'NSW Apr 2018'!AJ6))</f>
        <v>92.825699999999998</v>
      </c>
      <c r="M12" s="163">
        <f>IF($C$5*'NSW Apr 2018'!AL6/'NSW Apr 2018'!AJ6&lt;'NSW Apr 2018'!K6,0,IF($C$5*'NSW Apr 2018'!AL6/'NSW Apr 2018'!AJ6&lt;='NSW Apr 2018'!L6,($C$5*'NSW Apr 2018'!AL6/'NSW Apr 2018'!AJ6-'NSW Apr 2018'!K6)*('NSW Apr 2018'!W6/100)*'NSW Apr 2018'!AJ6,('NSW Apr 2018'!L6-'NSW Apr 2018'!K6)*('NSW Apr 2018'!W6/100)*'NSW Apr 2018'!AJ6))</f>
        <v>207.72179999999997</v>
      </c>
      <c r="N12" s="163">
        <f>IF($C$5*'NSW Apr 2018'!AL6/'NSW Apr 2018'!AJ6&lt;'NSW Apr 2018'!L6,0,IF($C$5*'NSW Apr 2018'!AL6/'NSW Apr 2018'!AJ6&lt;='NSW Apr 2018'!M6,($C$5*'NSW Apr 2018'!AL6/'NSW Apr 2018'!AJ6-'NSW Apr 2018'!L6)*('NSW Apr 2018'!X6/100)*'NSW Apr 2018'!AJ6,('NSW Apr 2018'!M6-'NSW Apr 2018'!L6)*('NSW Apr 2018'!X6/100)*'NSW Apr 2018'!AJ6))</f>
        <v>779.04750000000001</v>
      </c>
      <c r="O12" s="163">
        <f>IF($C$5*'NSW Apr 2018'!AL6/'NSW Apr 2018'!AJ6&lt;'NSW Apr 2018'!M6,0,IF($C$5*'NSW Apr 2018'!AL6/'NSW Apr 2018'!AJ6&lt;='NSW Apr 2018'!N6,($C$5*'NSW Apr 2018'!AL6/'NSW Apr 2018'!AJ6-'NSW Apr 2018'!M6)*('NSW Apr 2018'!Y6/100)*'NSW Apr 2018'!AJ6,('NSW Apr 2018'!N6-'NSW Apr 2018'!M6)*('NSW Apr 2018'!Y6/100)*'NSW Apr 2018'!AJ6))</f>
        <v>0</v>
      </c>
      <c r="P12" s="163">
        <f>IF(($C$5*'NSW Apr 2018'!AL6/'NSW Apr 2018'!AJ6&gt;'NSW Apr 2018'!N6),($C$5*'NSW Apr 2018'!AL6/'NSW Apr 2018'!AJ6-'NSW Apr 2018'!N6)*'NSW Apr 2018'!Z6/100*'NSW Apr 2018'!AJ7,0)</f>
        <v>0</v>
      </c>
      <c r="Q12" s="166">
        <f t="shared" si="1"/>
        <v>2671.1608000000001</v>
      </c>
      <c r="R12" s="99">
        <f>'NSW Apr 2018'!AM6</f>
        <v>0</v>
      </c>
      <c r="S12" s="99">
        <f>'NSW Apr 2018'!AN6</f>
        <v>0</v>
      </c>
      <c r="T12" s="167">
        <f>'NSW Apr 2018'!AO6</f>
        <v>10</v>
      </c>
      <c r="U12" s="99">
        <f>'NSW Apr 2018'!AP6</f>
        <v>0</v>
      </c>
      <c r="V12" s="168">
        <f>Q12</f>
        <v>2671.1608000000001</v>
      </c>
      <c r="W12" s="166">
        <f>V12-(V12*T12/100)</f>
        <v>2404.0447199999999</v>
      </c>
      <c r="X12" s="166">
        <f t="shared" si="0"/>
        <v>2938.2768800000003</v>
      </c>
      <c r="Y12" s="166">
        <f t="shared" si="0"/>
        <v>2644.449192</v>
      </c>
      <c r="Z12" s="169">
        <f>'NSW Apr 2018'!AW6</f>
        <v>0</v>
      </c>
      <c r="AA12" s="170" t="str">
        <f>'NSW Apr 2018'!AX6</f>
        <v>n</v>
      </c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</row>
    <row r="13" spans="1:142" ht="23" customHeight="1" thickTop="1">
      <c r="A13" s="451" t="str">
        <f>'NSW Apr 2018'!D7</f>
        <v xml:space="preserve">ActewAGL Queanbeyan </v>
      </c>
      <c r="B13" s="98" t="str">
        <f>'NSW Apr 2018'!F7</f>
        <v>ActewAGL</v>
      </c>
      <c r="C13" s="98" t="str">
        <f>'NSW Apr 2018'!G7</f>
        <v>Business plan</v>
      </c>
      <c r="D13" s="135">
        <f>365*'NSW Apr 2018'!H7/100</f>
        <v>321.2</v>
      </c>
      <c r="E13" s="136">
        <f>IF($C$5*'NSW Apr 2018'!AK7/'NSW Apr 2018'!AI7&gt;='NSW Apr 2018'!J7,('NSW Apr 2018'!J7*'NSW Apr 2018'!O7/100)*'NSW Apr 2018'!AI7,($C$5*'NSW Apr 2018'!AK7/'NSW Apr 2018'!AI7*'NSW Apr 2018'!O7/100)*'NSW Apr 2018'!AI7)</f>
        <v>364.42439999999999</v>
      </c>
      <c r="F13" s="137">
        <f>IF($C$5*'NSW Apr 2018'!AK7/'NSW Apr 2018'!AI7&lt;'NSW Apr 2018'!J7,0,IF($C$5*'NSW Apr 2018'!AK7/'NSW Apr 2018'!AI7&lt;='NSW Apr 2018'!K7,($C$5*'NSW Apr 2018'!AK7/'NSW Apr 2018'!AI7-'NSW Apr 2018'!J7)*('NSW Apr 2018'!P7/100)*'NSW Apr 2018'!AI7,('NSW Apr 2018'!K7-'NSW Apr 2018'!J7)*('NSW Apr 2018'!P7/100)*'NSW Apr 2018'!AI7))</f>
        <v>805.93880000000013</v>
      </c>
      <c r="G13" s="135">
        <f>IF($C$5*'NSW Apr 2018'!AK7/'NSW Apr 2018'!AI7&lt;'NSW Apr 2018'!K7,0,IF($C$5*'NSW Apr 2018'!AK7/'NSW Apr 2018'!AI7&lt;='NSW Apr 2018'!L7,($C$5*'NSW Apr 2018'!AK7/'NSW Apr 2018'!AI7-'NSW Apr 2018'!K7)*('NSW Apr 2018'!Q7/100)*'NSW Apr 2018'!AI7,('NSW Apr 2018'!L7-'NSW Apr 2018'!K7)*('NSW Apr 2018'!Q7/100)*'NSW Apr 2018'!AI7))</f>
        <v>0</v>
      </c>
      <c r="H13" s="143">
        <f>IF($C$5*'NSW Apr 2018'!AK7/'NSW Apr 2018'!AI7&lt;'NSW Apr 2018'!L7,0,IF($C$5*'NSW Apr 2018'!AK7/'NSW Apr 2018'!AI7&lt;='NSW Apr 2018'!M7,($C$5*'NSW Apr 2018'!AK7/'NSW Apr 2018'!AI7-'NSW Apr 2018'!L7)*('NSW Apr 2018'!R7/100)*'NSW Apr 2018'!AI7,('NSW Apr 2018'!M7-'NSW Apr 2018'!L7)*('NSW Apr 2018'!R7/100)*'NSW Apr 2018'!AI7))</f>
        <v>0</v>
      </c>
      <c r="I13" s="136">
        <f>IF($C$5*'NSW Apr 2018'!AK7/'NSW Apr 2018'!AI7&lt;'NSW Apr 2018'!M7,0,IF($C$5*'NSW Apr 2018'!AK7/'NSW Apr 2018'!AI7&lt;='NSW Apr 2018'!N7,($C$5*'NSW Apr 2018'!AK7/'NSW Apr 2018'!AI7-'NSW Apr 2018'!M7)*('NSW Apr 2018'!S7/100)*'NSW Apr 2018'!AI7,('NSW Apr 2018'!N7-'NSW Apr 2018'!M7)*('NSW Apr 2018'!S7/100)*'NSW Apr 2018'!AI7))</f>
        <v>0</v>
      </c>
      <c r="J13" s="145">
        <f>IF(($C$5*'NSW Apr 2018'!AK7/'NSW Apr 2018'!AI7&gt;'NSW Apr 2018'!N7),($C$5*'NSW Apr 2018'!AK7/'NSW Apr 2018'!AI7-'NSW Apr 2018'!N7)*'NSW Apr 2018'!T7/100*'NSW Apr 2018'!AI7,0)</f>
        <v>0</v>
      </c>
      <c r="K13" s="135">
        <f>IF($C$5*'NSW Apr 2018'!AL7/'NSW Apr 2018'!AJ7&gt;='NSW Apr 2018'!J7,('NSW Apr 2018'!J7*'NSW Apr 2018'!U7/100)*'NSW Apr 2018'!AJ7,($C$5*'NSW Apr 2018'!AL7/'NSW Apr 2018'!AJ7*'NSW Apr 2018'!U7/100)*'NSW Apr 2018'!AJ7)</f>
        <v>364.42439999999999</v>
      </c>
      <c r="L13" s="153">
        <f>IF($C$5*'NSW Apr 2018'!AL7/'NSW Apr 2018'!AJ7&lt;'NSW Apr 2018'!J7,0,IF($C$5*'NSW Apr 2018'!AL7/'NSW Apr 2018'!AJ7&lt;='NSW Apr 2018'!K7,($C$5*'NSW Apr 2018'!AL7/'NSW Apr 2018'!AJ7-'NSW Apr 2018'!J7)*('NSW Apr 2018'!V7/100)*'NSW Apr 2018'!AJ7,('NSW Apr 2018'!K7-'NSW Apr 2018'!J7)*('NSW Apr 2018'!V7/100)*'NSW Apr 2018'!AJ7))</f>
        <v>805.93880000000013</v>
      </c>
      <c r="M13" s="135">
        <f>IF($C$5*'NSW Apr 2018'!AL7/'NSW Apr 2018'!AJ7&lt;'NSW Apr 2018'!K7,0,IF($C$5*'NSW Apr 2018'!AL7/'NSW Apr 2018'!AJ7&lt;='NSW Apr 2018'!L7,($C$5*'NSW Apr 2018'!AL7/'NSW Apr 2018'!AJ7-'NSW Apr 2018'!K7)*('NSW Apr 2018'!W7/100)*'NSW Apr 2018'!AJ7,('NSW Apr 2018'!L7-'NSW Apr 2018'!K7)*('NSW Apr 2018'!W7/100)*'NSW Apr 2018'!AJ7))</f>
        <v>0</v>
      </c>
      <c r="N13" s="145">
        <f>IF($C$5*'NSW Apr 2018'!AL7/'NSW Apr 2018'!AJ7&lt;'NSW Apr 2018'!L7,0,IF($C$5*'NSW Apr 2018'!AL7/'NSW Apr 2018'!AJ7&lt;='NSW Apr 2018'!M7,($C$5*'NSW Apr 2018'!AL7/'NSW Apr 2018'!AJ7-'NSW Apr 2018'!L7)*('NSW Apr 2018'!X7/100)*'NSW Apr 2018'!AJ7,('NSW Apr 2018'!M7-'NSW Apr 2018'!L7)*('NSW Apr 2018'!X7/100)*'NSW Apr 2018'!AJ7))</f>
        <v>0</v>
      </c>
      <c r="O13" s="135">
        <f>IF($C$5*'NSW Apr 2018'!AL7/'NSW Apr 2018'!AJ7&lt;'NSW Apr 2018'!M7,0,IF($C$5*'NSW Apr 2018'!AL7/'NSW Apr 2018'!AJ7&lt;='NSW Apr 2018'!N7,($C$5*'NSW Apr 2018'!AL7/'NSW Apr 2018'!AJ7-'NSW Apr 2018'!M7)*('NSW Apr 2018'!Y7/100)*'NSW Apr 2018'!AJ7,('NSW Apr 2018'!N7-'NSW Apr 2018'!M7)*('NSW Apr 2018'!Y7/100)*'NSW Apr 2018'!AJ7))</f>
        <v>0</v>
      </c>
      <c r="P13" s="135">
        <f>IF(($C$5*'NSW Apr 2018'!AL7/'NSW Apr 2018'!AJ7&gt;'NSW Apr 2018'!N7),($C$5*'NSW Apr 2018'!AL7/'NSW Apr 2018'!AJ7-'NSW Apr 2018'!N7)*'NSW Apr 2018'!Z7/100*'NSW Apr 2018'!AJ8,0)</f>
        <v>0</v>
      </c>
      <c r="Q13" s="138">
        <f t="shared" si="1"/>
        <v>2661.9264000000003</v>
      </c>
      <c r="R13" s="146">
        <f>'NSW Apr 2018'!AM7</f>
        <v>0</v>
      </c>
      <c r="S13" s="98">
        <f>'NSW Apr 2018'!AN7</f>
        <v>10</v>
      </c>
      <c r="T13" s="148">
        <f>'NSW Apr 2018'!AO7</f>
        <v>0</v>
      </c>
      <c r="U13" s="146">
        <f>'NSW Apr 2018'!AP7</f>
        <v>0</v>
      </c>
      <c r="V13" s="138">
        <f>(Q13-(Q13-D13)*S13/100)</f>
        <v>2427.8537600000004</v>
      </c>
      <c r="W13" s="174">
        <f t="shared" ref="W13:W28" si="2">V13</f>
        <v>2427.8537600000004</v>
      </c>
      <c r="X13" s="138">
        <f t="shared" si="0"/>
        <v>2670.6391360000007</v>
      </c>
      <c r="Y13" s="138">
        <f t="shared" si="0"/>
        <v>2670.6391360000007</v>
      </c>
      <c r="Z13" s="150">
        <f>'NSW Apr 2018'!AW7</f>
        <v>24</v>
      </c>
      <c r="AA13" s="141" t="str">
        <f>'NSW Apr 2018'!AX7</f>
        <v>y</v>
      </c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  <c r="EG13" s="113"/>
      <c r="EH13" s="113"/>
      <c r="EI13" s="113"/>
      <c r="EJ13" s="113"/>
      <c r="EK13" s="113"/>
      <c r="EL13" s="113"/>
    </row>
    <row r="14" spans="1:142" ht="23" customHeight="1" thickBot="1">
      <c r="A14" s="452"/>
      <c r="B14" s="99" t="str">
        <f>'NSW Apr 2018'!F8</f>
        <v>EnergyAustralia</v>
      </c>
      <c r="C14" s="99" t="str">
        <f>'NSW Apr 2018'!G8</f>
        <v xml:space="preserve">Everyday Saver </v>
      </c>
      <c r="D14" s="163">
        <f>365*'NSW Apr 2018'!H8/100</f>
        <v>302.95</v>
      </c>
      <c r="E14" s="164">
        <f>IF($C$5*'NSW Apr 2018'!AK8/'NSW Apr 2018'!AI8&gt;='NSW Apr 2018'!J8,('NSW Apr 2018'!J8*'NSW Apr 2018'!O8/100)*'NSW Apr 2018'!AI8,($C$5*'NSW Apr 2018'!AK8/'NSW Apr 2018'!AI8*'NSW Apr 2018'!O8/100)*'NSW Apr 2018'!AI8)</f>
        <v>210.82247999999998</v>
      </c>
      <c r="F14" s="165">
        <f>IF($C$5*'NSW Apr 2018'!AK8/'NSW Apr 2018'!AI8&lt;'NSW Apr 2018'!J8,0,IF($C$5*'NSW Apr 2018'!AK8/'NSW Apr 2018'!AI8&lt;='NSW Apr 2018'!K8,($C$5*'NSW Apr 2018'!AK8/'NSW Apr 2018'!AI8-'NSW Apr 2018'!J8)*('NSW Apr 2018'!P8/100)*'NSW Apr 2018'!AI8,('NSW Apr 2018'!K8-'NSW Apr 2018'!J8)*('NSW Apr 2018'!P8/100)*'NSW Apr 2018'!AI8))</f>
        <v>1103.4104480000001</v>
      </c>
      <c r="G14" s="163">
        <f>IF($C$5*'NSW Apr 2018'!AK8/'NSW Apr 2018'!AI8&lt;'NSW Apr 2018'!K8,0,IF($C$5*'NSW Apr 2018'!AK8/'NSW Apr 2018'!AI8&lt;='NSW Apr 2018'!L8,($C$5*'NSW Apr 2018'!AK8/'NSW Apr 2018'!AI8-'NSW Apr 2018'!K8)*('NSW Apr 2018'!Q8/100)*'NSW Apr 2018'!AI8,('NSW Apr 2018'!L8-'NSW Apr 2018'!K8)*('NSW Apr 2018'!Q8/100)*'NSW Apr 2018'!AI8))</f>
        <v>0</v>
      </c>
      <c r="H14" s="173">
        <f>IF($C$5*'NSW Apr 2018'!AK8/'NSW Apr 2018'!AI8&lt;'NSW Apr 2018'!L8,0,IF($C$5*'NSW Apr 2018'!AK8/'NSW Apr 2018'!AI8&lt;='NSW Apr 2018'!M8,($C$5*'NSW Apr 2018'!AK8/'NSW Apr 2018'!AI8-'NSW Apr 2018'!L8)*('NSW Apr 2018'!R8/100)*'NSW Apr 2018'!AI8,('NSW Apr 2018'!M8-'NSW Apr 2018'!L8)*('NSW Apr 2018'!R8/100)*'NSW Apr 2018'!AI8))</f>
        <v>0</v>
      </c>
      <c r="I14" s="164">
        <f>IF($C$5*'NSW Apr 2018'!AK8/'NSW Apr 2018'!AI8&lt;'NSW Apr 2018'!M8,0,IF($C$5*'NSW Apr 2018'!AK8/'NSW Apr 2018'!AI8&lt;='NSW Apr 2018'!N8,($C$5*'NSW Apr 2018'!AK8/'NSW Apr 2018'!AI8-'NSW Apr 2018'!M8)*('NSW Apr 2018'!S8/100)*'NSW Apr 2018'!AI8,('NSW Apr 2018'!N8-'NSW Apr 2018'!M8)*('NSW Apr 2018'!S8/100)*'NSW Apr 2018'!AI8))</f>
        <v>0</v>
      </c>
      <c r="J14" s="172">
        <f>IF(($C$5*'NSW Apr 2018'!AK8/'NSW Apr 2018'!AI8&gt;'NSW Apr 2018'!N8),($C$5*'NSW Apr 2018'!AK8/'NSW Apr 2018'!AI8-'NSW Apr 2018'!N8)*'NSW Apr 2018'!T8/100*'NSW Apr 2018'!AI8,0)</f>
        <v>0</v>
      </c>
      <c r="K14" s="163">
        <f>IF($C$5*'NSW Apr 2018'!AL8/'NSW Apr 2018'!AJ8&gt;='NSW Apr 2018'!J8,('NSW Apr 2018'!J8*'NSW Apr 2018'!U8/100)*'NSW Apr 2018'!AJ8,($C$5*'NSW Apr 2018'!AL8/'NSW Apr 2018'!AJ8*'NSW Apr 2018'!U8/100)*'NSW Apr 2018'!AJ8)</f>
        <v>210.82247999999998</v>
      </c>
      <c r="L14" s="172">
        <f>IF($C$5*'NSW Apr 2018'!AL8/'NSW Apr 2018'!AJ8&lt;'NSW Apr 2018'!J8,0,IF($C$5*'NSW Apr 2018'!AL8/'NSW Apr 2018'!AJ8&lt;='NSW Apr 2018'!K8,($C$5*'NSW Apr 2018'!AL8/'NSW Apr 2018'!AJ8-'NSW Apr 2018'!J8)*('NSW Apr 2018'!V8/100)*'NSW Apr 2018'!AJ8,('NSW Apr 2018'!K8-'NSW Apr 2018'!J8)*('NSW Apr 2018'!V8/100)*'NSW Apr 2018'!AJ8))</f>
        <v>1103.4104480000001</v>
      </c>
      <c r="M14" s="163">
        <f>IF($C$5*'NSW Apr 2018'!AL8/'NSW Apr 2018'!AJ8&lt;'NSW Apr 2018'!K8,0,IF($C$5*'NSW Apr 2018'!AL8/'NSW Apr 2018'!AJ8&lt;='NSW Apr 2018'!L8,($C$5*'NSW Apr 2018'!AL8/'NSW Apr 2018'!AJ8-'NSW Apr 2018'!K8)*('NSW Apr 2018'!W8/100)*'NSW Apr 2018'!AJ8,('NSW Apr 2018'!L8-'NSW Apr 2018'!K8)*('NSW Apr 2018'!W8/100)*'NSW Apr 2018'!AJ8))</f>
        <v>0</v>
      </c>
      <c r="N14" s="175">
        <f>IF($C$5*'NSW Apr 2018'!AL8/'NSW Apr 2018'!AJ8&lt;'NSW Apr 2018'!L8,0,IF($C$5*'NSW Apr 2018'!AL8/'NSW Apr 2018'!AJ8&lt;='NSW Apr 2018'!M8,($C$5*'NSW Apr 2018'!AL8/'NSW Apr 2018'!AJ8-'NSW Apr 2018'!L8)*('NSW Apr 2018'!X8/100)*'NSW Apr 2018'!AJ8,('NSW Apr 2018'!M8-'NSW Apr 2018'!L8)*('NSW Apr 2018'!X8/100)*'NSW Apr 2018'!AJ8))</f>
        <v>0</v>
      </c>
      <c r="O14" s="163">
        <f>IF($C$5*'NSW Apr 2018'!AL8/'NSW Apr 2018'!AJ8&lt;'NSW Apr 2018'!M8,0,IF($C$5*'NSW Apr 2018'!AL8/'NSW Apr 2018'!AJ8&lt;='NSW Apr 2018'!N8,($C$5*'NSW Apr 2018'!AL8/'NSW Apr 2018'!AJ8-'NSW Apr 2018'!M8)*('NSW Apr 2018'!Y8/100)*'NSW Apr 2018'!AJ8,('NSW Apr 2018'!N8-'NSW Apr 2018'!M8)*('NSW Apr 2018'!Y8/100)*'NSW Apr 2018'!AJ8))</f>
        <v>0</v>
      </c>
      <c r="P14" s="163">
        <f>IF(($C$5*'NSW Apr 2018'!AL8/'NSW Apr 2018'!AJ8&gt;'NSW Apr 2018'!N8),($C$5*'NSW Apr 2018'!AL8/'NSW Apr 2018'!AJ8-'NSW Apr 2018'!N8)*'NSW Apr 2018'!Z8/100*'NSW Apr 2018'!AJ9,0)</f>
        <v>0</v>
      </c>
      <c r="Q14" s="166">
        <f t="shared" si="1"/>
        <v>2931.4158560000005</v>
      </c>
      <c r="R14" s="167">
        <f>'NSW Apr 2018'!AM8</f>
        <v>0</v>
      </c>
      <c r="S14" s="99">
        <f>'NSW Apr 2018'!AN8</f>
        <v>14</v>
      </c>
      <c r="T14" s="171">
        <f>'NSW Apr 2018'!AO8</f>
        <v>0</v>
      </c>
      <c r="U14" s="99">
        <f>'NSW Apr 2018'!AP8</f>
        <v>0</v>
      </c>
      <c r="V14" s="168">
        <f>(Q14-(Q14-D14)*S14/100)</f>
        <v>2563.4306361600006</v>
      </c>
      <c r="W14" s="166">
        <f t="shared" si="2"/>
        <v>2563.4306361600006</v>
      </c>
      <c r="X14" s="166">
        <f t="shared" si="0"/>
        <v>2819.7736997760007</v>
      </c>
      <c r="Y14" s="166">
        <f t="shared" si="0"/>
        <v>2819.7736997760007</v>
      </c>
      <c r="Z14" s="169">
        <f>'NSW Apr 2018'!AW8</f>
        <v>24</v>
      </c>
      <c r="AA14" s="170" t="str">
        <f>'NSW Apr 2018'!AX8</f>
        <v>y</v>
      </c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</row>
    <row r="15" spans="1:142" ht="23" customHeight="1" thickTop="1" thickBot="1">
      <c r="A15" s="133" t="str">
        <f>'NSW Apr 2018'!D9</f>
        <v>ActewAGL Shoalhaven</v>
      </c>
      <c r="B15" s="99" t="str">
        <f>'NSW Apr 2018'!F9</f>
        <v>ActewAGL</v>
      </c>
      <c r="C15" s="99" t="str">
        <f>'NSW Apr 2018'!G9</f>
        <v>Business plan</v>
      </c>
      <c r="D15" s="163">
        <f>365*'NSW Apr 2018'!H9/100</f>
        <v>365.1825</v>
      </c>
      <c r="E15" s="164">
        <f>IF($C$5*'NSW Apr 2018'!AK9/'NSW Apr 2018'!AI9&gt;='NSW Apr 2018'!J9,('NSW Apr 2018'!J9*'NSW Apr 2018'!O9/100)*'NSW Apr 2018'!AI9,($C$5*'NSW Apr 2018'!AK9/'NSW Apr 2018'!AI9*'NSW Apr 2018'!O9/100)*'NSW Apr 2018'!AI9)</f>
        <v>1347.5</v>
      </c>
      <c r="F15" s="172">
        <f>IF($C$5*'NSW Apr 2018'!AK9/'NSW Apr 2018'!AI9&lt;'NSW Apr 2018'!J9,0,IF($C$5*'NSW Apr 2018'!AK9/'NSW Apr 2018'!AI9&lt;='NSW Apr 2018'!K9,($C$5*'NSW Apr 2018'!AK9/'NSW Apr 2018'!AI9-'NSW Apr 2018'!J9)*('NSW Apr 2018'!P9/100)*'NSW Apr 2018'!AI9,('NSW Apr 2018'!K9-'NSW Apr 2018'!J9)*('NSW Apr 2018'!P9/100)*'NSW Apr 2018'!AI9))</f>
        <v>0</v>
      </c>
      <c r="G15" s="163">
        <f>IF($C$5*'NSW Apr 2018'!AK9/'NSW Apr 2018'!AI9&lt;'NSW Apr 2018'!K9,0,IF($C$5*'NSW Apr 2018'!AK9/'NSW Apr 2018'!AI9&lt;='NSW Apr 2018'!L9,($C$5*'NSW Apr 2018'!AK9/'NSW Apr 2018'!AI9-'NSW Apr 2018'!K9)*('NSW Apr 2018'!Q9/100)*'NSW Apr 2018'!AI9,('NSW Apr 2018'!L9-'NSW Apr 2018'!K9)*('NSW Apr 2018'!Q9/100)*'NSW Apr 2018'!AI9))</f>
        <v>0</v>
      </c>
      <c r="H15" s="173">
        <f>IF($C$5*'NSW Apr 2018'!AK9/'NSW Apr 2018'!AI9&lt;'NSW Apr 2018'!L9,0,IF($C$5*'NSW Apr 2018'!AK9/'NSW Apr 2018'!AI9&lt;='NSW Apr 2018'!M9,($C$5*'NSW Apr 2018'!AK9/'NSW Apr 2018'!AI9-'NSW Apr 2018'!L9)*('NSW Apr 2018'!R9/100)*'NSW Apr 2018'!AI9,('NSW Apr 2018'!M9-'NSW Apr 2018'!L9)*('NSW Apr 2018'!R9/100)*'NSW Apr 2018'!AI9))</f>
        <v>0</v>
      </c>
      <c r="I15" s="164">
        <f>IF($C$5*'NSW Apr 2018'!AK9/'NSW Apr 2018'!AI9&lt;'NSW Apr 2018'!M9,0,IF($C$5*'NSW Apr 2018'!AK9/'NSW Apr 2018'!AI9&lt;='NSW Apr 2018'!N9,($C$5*'NSW Apr 2018'!AK9/'NSW Apr 2018'!AI9-'NSW Apr 2018'!M9)*('NSW Apr 2018'!S9/100)*'NSW Apr 2018'!AI9,('NSW Apr 2018'!N9-'NSW Apr 2018'!M9)*('NSW Apr 2018'!S9/100)*'NSW Apr 2018'!AI9))</f>
        <v>0</v>
      </c>
      <c r="J15" s="172">
        <f>IF(($C$5*'NSW Apr 2018'!AK9/'NSW Apr 2018'!AI9&gt;'NSW Apr 2018'!N9),($C$5*'NSW Apr 2018'!AK9/'NSW Apr 2018'!AI9-'NSW Apr 2018'!N9)*'NSW Apr 2018'!T9/100*'NSW Apr 2018'!AI9,0)</f>
        <v>0</v>
      </c>
      <c r="K15" s="163">
        <f>IF($C$5*'NSW Apr 2018'!AL9/'NSW Apr 2018'!AJ9&gt;='NSW Apr 2018'!J9,('NSW Apr 2018'!J9*'NSW Apr 2018'!U9/100)*'NSW Apr 2018'!AJ9,($C$5*'NSW Apr 2018'!AL9/'NSW Apr 2018'!AJ9*'NSW Apr 2018'!U9/100)*'NSW Apr 2018'!AJ9)</f>
        <v>1347.5</v>
      </c>
      <c r="L15" s="172">
        <f>IF($C$5*'NSW Apr 2018'!AL9/'NSW Apr 2018'!AJ9&lt;'NSW Apr 2018'!J9,0,IF($C$5*'NSW Apr 2018'!AL9/'NSW Apr 2018'!AJ9&lt;='NSW Apr 2018'!K9,($C$5*'NSW Apr 2018'!AL9/'NSW Apr 2018'!AJ9-'NSW Apr 2018'!J9)*('NSW Apr 2018'!V9/100)*'NSW Apr 2018'!AJ9,('NSW Apr 2018'!K9-'NSW Apr 2018'!J9)*('NSW Apr 2018'!V9/100)*'NSW Apr 2018'!AJ9))</f>
        <v>0</v>
      </c>
      <c r="M15" s="163">
        <f>IF($C$5*'NSW Apr 2018'!AL9/'NSW Apr 2018'!AJ9&lt;'NSW Apr 2018'!K9,0,IF($C$5*'NSW Apr 2018'!AL9/'NSW Apr 2018'!AJ9&lt;='NSW Apr 2018'!L9,($C$5*'NSW Apr 2018'!AL9/'NSW Apr 2018'!AJ9-'NSW Apr 2018'!K9)*('NSW Apr 2018'!W9/100)*'NSW Apr 2018'!AJ9,('NSW Apr 2018'!L9-'NSW Apr 2018'!K9)*('NSW Apr 2018'!W9/100)*'NSW Apr 2018'!AJ9))</f>
        <v>0</v>
      </c>
      <c r="N15" s="172">
        <f>IF($C$5*'NSW Apr 2018'!AL9/'NSW Apr 2018'!AJ9&lt;'NSW Apr 2018'!L9,0,IF($C$5*'NSW Apr 2018'!AL9/'NSW Apr 2018'!AJ9&lt;='NSW Apr 2018'!M9,($C$5*'NSW Apr 2018'!AL9/'NSW Apr 2018'!AJ9-'NSW Apr 2018'!L9)*('NSW Apr 2018'!X9/100)*'NSW Apr 2018'!AJ9,('NSW Apr 2018'!M9-'NSW Apr 2018'!L9)*('NSW Apr 2018'!X9/100)*'NSW Apr 2018'!AJ9))</f>
        <v>0</v>
      </c>
      <c r="O15" s="163">
        <f>IF($C$5*'NSW Apr 2018'!AL9/'NSW Apr 2018'!AJ9&lt;'NSW Apr 2018'!M9,0,IF($C$5*'NSW Apr 2018'!AL9/'NSW Apr 2018'!AJ9&lt;='NSW Apr 2018'!N9,($C$5*'NSW Apr 2018'!AL9/'NSW Apr 2018'!AJ9-'NSW Apr 2018'!M9)*('NSW Apr 2018'!Y9/100)*'NSW Apr 2018'!AJ9,('NSW Apr 2018'!N9-'NSW Apr 2018'!M9)*('NSW Apr 2018'!Y9/100)*'NSW Apr 2018'!AJ9))</f>
        <v>0</v>
      </c>
      <c r="P15" s="172">
        <f>IF(($C$5*'NSW Apr 2018'!AL9/'NSW Apr 2018'!AJ9&gt;'NSW Apr 2018'!N9),($C$5*'NSW Apr 2018'!AL9/'NSW Apr 2018'!AJ9-'NSW Apr 2018'!N9)*'NSW Apr 2018'!Z9/100*'NSW Apr 2018'!AJ10,0)</f>
        <v>0</v>
      </c>
      <c r="Q15" s="166">
        <f t="shared" si="1"/>
        <v>3060.1824999999999</v>
      </c>
      <c r="R15" s="171">
        <f>'NSW Apr 2018'!AM9</f>
        <v>0</v>
      </c>
      <c r="S15" s="99">
        <f>'NSW Apr 2018'!AN9</f>
        <v>0</v>
      </c>
      <c r="T15" s="171">
        <f>'NSW Apr 2018'!AO9</f>
        <v>0</v>
      </c>
      <c r="U15" s="99">
        <f>'NSW Apr 2018'!AP9</f>
        <v>0</v>
      </c>
      <c r="V15" s="168">
        <f>Q15</f>
        <v>3060.1824999999999</v>
      </c>
      <c r="W15" s="166">
        <f t="shared" si="2"/>
        <v>3060.1824999999999</v>
      </c>
      <c r="X15" s="166">
        <f t="shared" si="0"/>
        <v>3366.20075</v>
      </c>
      <c r="Y15" s="166">
        <f t="shared" si="0"/>
        <v>3366.20075</v>
      </c>
      <c r="Z15" s="169">
        <f>'NSW Apr 2018'!AW9</f>
        <v>0</v>
      </c>
      <c r="AA15" s="170" t="str">
        <f>'NSW Apr 2018'!AX9</f>
        <v>n</v>
      </c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13"/>
      <c r="DH15" s="113"/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  <c r="DZ15" s="113"/>
      <c r="EA15" s="113"/>
      <c r="EB15" s="113"/>
      <c r="EC15" s="113"/>
      <c r="ED15" s="113"/>
      <c r="EE15" s="113"/>
      <c r="EF15" s="113"/>
      <c r="EG15" s="113"/>
      <c r="EH15" s="113"/>
      <c r="EI15" s="113"/>
      <c r="EJ15" s="113"/>
      <c r="EK15" s="113"/>
      <c r="EL15" s="113"/>
    </row>
    <row r="16" spans="1:142" ht="23" customHeight="1" thickTop="1">
      <c r="A16" s="451" t="str">
        <f>'NSW Apr 2018'!D10</f>
        <v>Capital Region</v>
      </c>
      <c r="B16" s="98" t="str">
        <f>'NSW Apr 2018'!F10</f>
        <v>ActewAGL</v>
      </c>
      <c r="C16" s="98" t="str">
        <f>'NSW Apr 2018'!G10</f>
        <v>Business plan</v>
      </c>
      <c r="D16" s="135">
        <f>365*'NSW Apr 2018'!H10/100</f>
        <v>328.97449999999998</v>
      </c>
      <c r="E16" s="136">
        <f>IF($C$5*'NSW Apr 2018'!AK10/'NSW Apr 2018'!AI10&gt;='NSW Apr 2018'!J10,('NSW Apr 2018'!J10*'NSW Apr 2018'!O10/100)*'NSW Apr 2018'!AI10,($C$5*'NSW Apr 2018'!AK10/'NSW Apr 2018'!AI10*'NSW Apr 2018'!O10/100)*'NSW Apr 2018'!AI10)</f>
        <v>140.32226999999997</v>
      </c>
      <c r="F16" s="153">
        <f>IF($C$5*'NSW Apr 2018'!AK10/'NSW Apr 2018'!AI10&lt;'NSW Apr 2018'!J10,0,IF($C$5*'NSW Apr 2018'!AK10/'NSW Apr 2018'!AI10&lt;='NSW Apr 2018'!K10,($C$5*'NSW Apr 2018'!AK10/'NSW Apr 2018'!AI10-'NSW Apr 2018'!J10)*('NSW Apr 2018'!P10/100)*'NSW Apr 2018'!AI10,('NSW Apr 2018'!K10-'NSW Apr 2018'!J10)*('NSW Apr 2018'!P10/100)*'NSW Apr 2018'!AI10))</f>
        <v>89.523599999999988</v>
      </c>
      <c r="G16" s="135">
        <f>IF($C$5*'NSW Apr 2018'!AK10/'NSW Apr 2018'!AI10&lt;'NSW Apr 2018'!K10,0,IF($C$5*'NSW Apr 2018'!AK10/'NSW Apr 2018'!AI10&lt;='NSW Apr 2018'!L10,($C$5*'NSW Apr 2018'!AK10/'NSW Apr 2018'!AI10-'NSW Apr 2018'!K10)*('NSW Apr 2018'!Q10/100)*'NSW Apr 2018'!AI10,('NSW Apr 2018'!L10-'NSW Apr 2018'!K10)*('NSW Apr 2018'!Q10/100)*'NSW Apr 2018'!AI10))</f>
        <v>140.57783999999998</v>
      </c>
      <c r="H16" s="143">
        <f>IF($C$5*'NSW Apr 2018'!AK10/'NSW Apr 2018'!AI10&lt;'NSW Apr 2018'!L10,0,IF($C$5*'NSW Apr 2018'!AK10/'NSW Apr 2018'!AI10&lt;='NSW Apr 2018'!M10,($C$5*'NSW Apr 2018'!AK10/'NSW Apr 2018'!AI10-'NSW Apr 2018'!L10)*('NSW Apr 2018'!R10/100)*'NSW Apr 2018'!AI10,('NSW Apr 2018'!M10-'NSW Apr 2018'!L10)*('NSW Apr 2018'!R10/100)*'NSW Apr 2018'!AI10))</f>
        <v>870.01525000000015</v>
      </c>
      <c r="I16" s="136">
        <f>IF($C$5*'NSW Apr 2018'!AK10/'NSW Apr 2018'!AI10&lt;'NSW Apr 2018'!M10,0,IF($C$5*'NSW Apr 2018'!AK10/'NSW Apr 2018'!AI10&lt;='NSW Apr 2018'!N10,($C$5*'NSW Apr 2018'!AK10/'NSW Apr 2018'!AI10-'NSW Apr 2018'!M10)*('NSW Apr 2018'!S10/100)*'NSW Apr 2018'!AI10,('NSW Apr 2018'!N10-'NSW Apr 2018'!M10)*('NSW Apr 2018'!S10/100)*'NSW Apr 2018'!AI10))</f>
        <v>0</v>
      </c>
      <c r="J16" s="153">
        <f>IF(($C$5*'NSW Apr 2018'!AK10/'NSW Apr 2018'!AI10&gt;'NSW Apr 2018'!N10),($C$5*'NSW Apr 2018'!AK10/'NSW Apr 2018'!AI10-'NSW Apr 2018'!N10)*'NSW Apr 2018'!T10/100*'NSW Apr 2018'!AI10,0)</f>
        <v>0</v>
      </c>
      <c r="K16" s="135">
        <f>IF($C$5*'NSW Apr 2018'!AL10/'NSW Apr 2018'!AJ10&gt;='NSW Apr 2018'!J10,('NSW Apr 2018'!J10*'NSW Apr 2018'!U10/100)*'NSW Apr 2018'!AJ10,($C$5*'NSW Apr 2018'!AL10/'NSW Apr 2018'!AJ10*'NSW Apr 2018'!U10/100)*'NSW Apr 2018'!AJ10)</f>
        <v>140.32226999999997</v>
      </c>
      <c r="L16" s="153">
        <f>IF($C$5*'NSW Apr 2018'!AL10/'NSW Apr 2018'!AJ10&lt;'NSW Apr 2018'!J10,0,IF($C$5*'NSW Apr 2018'!AL10/'NSW Apr 2018'!AJ10&lt;='NSW Apr 2018'!K10,($C$5*'NSW Apr 2018'!AL10/'NSW Apr 2018'!AJ10-'NSW Apr 2018'!J10)*('NSW Apr 2018'!V10/100)*'NSW Apr 2018'!AJ10,('NSW Apr 2018'!K10-'NSW Apr 2018'!J10)*('NSW Apr 2018'!V10/100)*'NSW Apr 2018'!AJ10))</f>
        <v>89.523599999999988</v>
      </c>
      <c r="M16" s="135">
        <f>IF($C$5*'NSW Apr 2018'!AL10/'NSW Apr 2018'!AJ10&lt;'NSW Apr 2018'!K10,0,IF($C$5*'NSW Apr 2018'!AL10/'NSW Apr 2018'!AJ10&lt;='NSW Apr 2018'!L10,($C$5*'NSW Apr 2018'!AL10/'NSW Apr 2018'!AJ10-'NSW Apr 2018'!K10)*('NSW Apr 2018'!W10/100)*'NSW Apr 2018'!AJ10,('NSW Apr 2018'!L10-'NSW Apr 2018'!K10)*('NSW Apr 2018'!W10/100)*'NSW Apr 2018'!AJ10))</f>
        <v>140.57783999999998</v>
      </c>
      <c r="N16" s="145">
        <f>IF($C$5*'NSW Apr 2018'!AL10/'NSW Apr 2018'!AJ10&lt;'NSW Apr 2018'!L10,0,IF($C$5*'NSW Apr 2018'!AL10/'NSW Apr 2018'!AJ10&lt;='NSW Apr 2018'!M10,($C$5*'NSW Apr 2018'!AL10/'NSW Apr 2018'!AJ10-'NSW Apr 2018'!L10)*('NSW Apr 2018'!X10/100)*'NSW Apr 2018'!AJ10,('NSW Apr 2018'!M10-'NSW Apr 2018'!L10)*('NSW Apr 2018'!X10/100)*'NSW Apr 2018'!AJ10))</f>
        <v>870.01525000000015</v>
      </c>
      <c r="O16" s="135">
        <f>IF($C$5*'NSW Apr 2018'!AL10/'NSW Apr 2018'!AJ10&lt;'NSW Apr 2018'!M10,0,IF($C$5*'NSW Apr 2018'!AL10/'NSW Apr 2018'!AJ10&lt;='NSW Apr 2018'!N10,($C$5*'NSW Apr 2018'!AL10/'NSW Apr 2018'!AJ10-'NSW Apr 2018'!M10)*('NSW Apr 2018'!Y10/100)*'NSW Apr 2018'!AJ10,('NSW Apr 2018'!N10-'NSW Apr 2018'!M10)*('NSW Apr 2018'!Y10/100)*'NSW Apr 2018'!AJ10))</f>
        <v>0</v>
      </c>
      <c r="P16" s="137">
        <f>IF(($C$5*'NSW Apr 2018'!AL10/'NSW Apr 2018'!AJ10&gt;'NSW Apr 2018'!N10),($C$5*'NSW Apr 2018'!AL10/'NSW Apr 2018'!AJ10-'NSW Apr 2018'!N10)*'NSW Apr 2018'!Z10/100*'NSW Apr 2018'!AJ11,0)</f>
        <v>0</v>
      </c>
      <c r="Q16" s="138">
        <f t="shared" si="1"/>
        <v>2809.8524200000002</v>
      </c>
      <c r="R16" s="148">
        <f>'NSW Apr 2018'!AM10</f>
        <v>0</v>
      </c>
      <c r="S16" s="98">
        <f>'NSW Apr 2018'!AN10</f>
        <v>10</v>
      </c>
      <c r="T16" s="148">
        <f>'NSW Apr 2018'!AO10</f>
        <v>0</v>
      </c>
      <c r="U16" s="146">
        <f>'NSW Apr 2018'!AP10</f>
        <v>0</v>
      </c>
      <c r="V16" s="138">
        <f t="shared" ref="V16:V21" si="3">(Q16-(Q16-D16)*S16/100)</f>
        <v>2561.7646279999999</v>
      </c>
      <c r="W16" s="174">
        <f t="shared" si="2"/>
        <v>2561.7646279999999</v>
      </c>
      <c r="X16" s="138">
        <f t="shared" si="0"/>
        <v>2817.9410908</v>
      </c>
      <c r="Y16" s="138">
        <f t="shared" si="0"/>
        <v>2817.9410908</v>
      </c>
      <c r="Z16" s="150">
        <f>'NSW Apr 2018'!AW10</f>
        <v>24</v>
      </c>
      <c r="AA16" s="141" t="str">
        <f>'NSW Apr 2018'!AX10</f>
        <v>y</v>
      </c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</row>
    <row r="17" spans="1:142" ht="23" customHeight="1" thickBot="1">
      <c r="A17" s="452"/>
      <c r="B17" s="99" t="str">
        <f>'NSW Apr 2018'!F11</f>
        <v>EnergyAustralia</v>
      </c>
      <c r="C17" s="99" t="str">
        <f>'NSW Apr 2018'!G11</f>
        <v xml:space="preserve">Everyday Saver </v>
      </c>
      <c r="D17" s="163">
        <f>365*'NSW Apr 2018'!H11/100</f>
        <v>240.9</v>
      </c>
      <c r="E17" s="164">
        <f>IF($C$5*'NSW Apr 2018'!AK11/'NSW Apr 2018'!AI11&gt;='NSW Apr 2018'!J11,('NSW Apr 2018'!J11*'NSW Apr 2018'!O11/100)*'NSW Apr 2018'!AI11,($C$5*'NSW Apr 2018'!AK11/'NSW Apr 2018'!AI11*'NSW Apr 2018'!O11/100)*'NSW Apr 2018'!AI11)</f>
        <v>154.38059999999999</v>
      </c>
      <c r="F17" s="172">
        <f>IF($C$5*'NSW Apr 2018'!AK11/'NSW Apr 2018'!AI11&lt;'NSW Apr 2018'!J11,0,IF($C$5*'NSW Apr 2018'!AK11/'NSW Apr 2018'!AI11&lt;='NSW Apr 2018'!K11,($C$5*'NSW Apr 2018'!AK11/'NSW Apr 2018'!AI11-'NSW Apr 2018'!J11)*('NSW Apr 2018'!P11/100)*'NSW Apr 2018'!AI11,('NSW Apr 2018'!K11-'NSW Apr 2018'!J11)*('NSW Apr 2018'!P11/100)*'NSW Apr 2018'!AI11))</f>
        <v>104.56649999999999</v>
      </c>
      <c r="G17" s="163">
        <f>IF($C$5*'NSW Apr 2018'!AK11/'NSW Apr 2018'!AI11&lt;'NSW Apr 2018'!K11,0,IF($C$5*'NSW Apr 2018'!AK11/'NSW Apr 2018'!AI11&lt;='NSW Apr 2018'!L11,($C$5*'NSW Apr 2018'!AK11/'NSW Apr 2018'!AI11-'NSW Apr 2018'!K11)*('NSW Apr 2018'!Q11/100)*'NSW Apr 2018'!AI11,('NSW Apr 2018'!L11-'NSW Apr 2018'!K11)*('NSW Apr 2018'!Q11/100)*'NSW Apr 2018'!AI11))</f>
        <v>158.67900000000003</v>
      </c>
      <c r="H17" s="173">
        <f>IF($C$5*'NSW Apr 2018'!AK11/'NSW Apr 2018'!AI11&lt;'NSW Apr 2018'!L11,0,IF($C$5*'NSW Apr 2018'!AK11/'NSW Apr 2018'!AI11&lt;='NSW Apr 2018'!M11,($C$5*'NSW Apr 2018'!AK11/'NSW Apr 2018'!AI11-'NSW Apr 2018'!L11)*('NSW Apr 2018'!R11/100)*'NSW Apr 2018'!AI11,('NSW Apr 2018'!M11-'NSW Apr 2018'!L11)*('NSW Apr 2018'!R11/100)*'NSW Apr 2018'!AI11))</f>
        <v>984.23000000000013</v>
      </c>
      <c r="I17" s="164">
        <f>IF($C$5*'NSW Apr 2018'!AK11/'NSW Apr 2018'!AI11&lt;'NSW Apr 2018'!M11,0,IF($C$5*'NSW Apr 2018'!AK11/'NSW Apr 2018'!AI11&lt;='NSW Apr 2018'!N11,($C$5*'NSW Apr 2018'!AK11/'NSW Apr 2018'!AI11-'NSW Apr 2018'!M11)*('NSW Apr 2018'!S11/100)*'NSW Apr 2018'!AI11,('NSW Apr 2018'!N11-'NSW Apr 2018'!M11)*('NSW Apr 2018'!S11/100)*'NSW Apr 2018'!AI11))</f>
        <v>0</v>
      </c>
      <c r="J17" s="172">
        <f>IF(($C$5*'NSW Apr 2018'!AK11/'NSW Apr 2018'!AI11&gt;'NSW Apr 2018'!N11),($C$5*'NSW Apr 2018'!AK11/'NSW Apr 2018'!AI11-'NSW Apr 2018'!N11)*'NSW Apr 2018'!T11/100*'NSW Apr 2018'!AI11,0)</f>
        <v>0</v>
      </c>
      <c r="K17" s="163">
        <f>IF($C$5*'NSW Apr 2018'!AL11/'NSW Apr 2018'!AJ11&gt;='NSW Apr 2018'!J11,('NSW Apr 2018'!J11*'NSW Apr 2018'!U11/100)*'NSW Apr 2018'!AJ11,($C$5*'NSW Apr 2018'!AL11/'NSW Apr 2018'!AJ11*'NSW Apr 2018'!U11/100)*'NSW Apr 2018'!AJ11)</f>
        <v>154.38059999999999</v>
      </c>
      <c r="L17" s="172">
        <f>IF($C$5*'NSW Apr 2018'!AL11/'NSW Apr 2018'!AJ11&lt;'NSW Apr 2018'!J11,0,IF($C$5*'NSW Apr 2018'!AL11/'NSW Apr 2018'!AJ11&lt;='NSW Apr 2018'!K11,($C$5*'NSW Apr 2018'!AL11/'NSW Apr 2018'!AJ11-'NSW Apr 2018'!J11)*('NSW Apr 2018'!V11/100)*'NSW Apr 2018'!AJ11,('NSW Apr 2018'!K11-'NSW Apr 2018'!J11)*('NSW Apr 2018'!V11/100)*'NSW Apr 2018'!AJ11))</f>
        <v>104.56649999999999</v>
      </c>
      <c r="M17" s="163">
        <f>IF($C$5*'NSW Apr 2018'!AL11/'NSW Apr 2018'!AJ11&lt;'NSW Apr 2018'!K11,0,IF($C$5*'NSW Apr 2018'!AL11/'NSW Apr 2018'!AJ11&lt;='NSW Apr 2018'!L11,($C$5*'NSW Apr 2018'!AL11/'NSW Apr 2018'!AJ11-'NSW Apr 2018'!K11)*('NSW Apr 2018'!W11/100)*'NSW Apr 2018'!AJ11,('NSW Apr 2018'!L11-'NSW Apr 2018'!K11)*('NSW Apr 2018'!W11/100)*'NSW Apr 2018'!AJ11))</f>
        <v>158.67900000000003</v>
      </c>
      <c r="N17" s="175">
        <f>IF($C$5*'NSW Apr 2018'!AL11/'NSW Apr 2018'!AJ11&lt;'NSW Apr 2018'!L11,0,IF($C$5*'NSW Apr 2018'!AL11/'NSW Apr 2018'!AJ11&lt;='NSW Apr 2018'!M11,($C$5*'NSW Apr 2018'!AL11/'NSW Apr 2018'!AJ11-'NSW Apr 2018'!L11)*('NSW Apr 2018'!X11/100)*'NSW Apr 2018'!AJ11,('NSW Apr 2018'!M11-'NSW Apr 2018'!L11)*('NSW Apr 2018'!X11/100)*'NSW Apr 2018'!AJ11))</f>
        <v>984.23000000000013</v>
      </c>
      <c r="O17" s="163">
        <f>IF($C$5*'NSW Apr 2018'!AL11/'NSW Apr 2018'!AJ11&lt;'NSW Apr 2018'!M11,0,IF($C$5*'NSW Apr 2018'!AL11/'NSW Apr 2018'!AJ11&lt;='NSW Apr 2018'!N11,($C$5*'NSW Apr 2018'!AL11/'NSW Apr 2018'!AJ11-'NSW Apr 2018'!M11)*('NSW Apr 2018'!Y11/100)*'NSW Apr 2018'!AJ11,('NSW Apr 2018'!N11-'NSW Apr 2018'!M11)*('NSW Apr 2018'!Y11/100)*'NSW Apr 2018'!AJ11))</f>
        <v>0</v>
      </c>
      <c r="P17" s="165">
        <f>IF(($C$5*'NSW Apr 2018'!AL11/'NSW Apr 2018'!AJ11&gt;'NSW Apr 2018'!N11),($C$5*'NSW Apr 2018'!AL11/'NSW Apr 2018'!AJ11-'NSW Apr 2018'!N11)*'NSW Apr 2018'!Z11/100*'NSW Apr 2018'!AJ12,0)</f>
        <v>0</v>
      </c>
      <c r="Q17" s="166">
        <f t="shared" si="1"/>
        <v>3044.6122</v>
      </c>
      <c r="R17" s="171">
        <f>'NSW Apr 2018'!AM11</f>
        <v>0</v>
      </c>
      <c r="S17" s="99">
        <f>'NSW Apr 2018'!AN11</f>
        <v>14</v>
      </c>
      <c r="T17" s="171">
        <f>'NSW Apr 2018'!AO11</f>
        <v>0</v>
      </c>
      <c r="U17" s="99">
        <f>'NSW Apr 2018'!AP11</f>
        <v>0</v>
      </c>
      <c r="V17" s="168">
        <f t="shared" si="3"/>
        <v>2652.0924920000002</v>
      </c>
      <c r="W17" s="166">
        <f t="shared" si="2"/>
        <v>2652.0924920000002</v>
      </c>
      <c r="X17" s="166">
        <f t="shared" si="0"/>
        <v>2917.3017412000004</v>
      </c>
      <c r="Y17" s="166">
        <f t="shared" si="0"/>
        <v>2917.3017412000004</v>
      </c>
      <c r="Z17" s="169">
        <f>'NSW Apr 2018'!AW11</f>
        <v>24</v>
      </c>
      <c r="AA17" s="170" t="str">
        <f>'NSW Apr 2018'!AX11</f>
        <v>y</v>
      </c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13"/>
      <c r="EH17" s="113"/>
      <c r="EI17" s="113"/>
      <c r="EJ17" s="113"/>
      <c r="EK17" s="113"/>
      <c r="EL17" s="113"/>
    </row>
    <row r="18" spans="1:142" ht="23" customHeight="1" thickTop="1" thickBot="1">
      <c r="A18" s="133" t="str">
        <f>'NSW Apr 2018'!D12</f>
        <v>Tamworth</v>
      </c>
      <c r="B18" s="99" t="str">
        <f>'NSW Apr 2018'!F12</f>
        <v>Origin Energy</v>
      </c>
      <c r="C18" s="99" t="str">
        <f>'NSW Apr 2018'!G12</f>
        <v>Business Saver</v>
      </c>
      <c r="D18" s="163">
        <f>365*'NSW Apr 2018'!H12/100</f>
        <v>354.05</v>
      </c>
      <c r="E18" s="164">
        <f>($C$5*'NSW Apr 2018'!O12/100)/2</f>
        <v>1805</v>
      </c>
      <c r="F18" s="172">
        <v>0</v>
      </c>
      <c r="G18" s="163">
        <v>0</v>
      </c>
      <c r="H18" s="173">
        <v>0</v>
      </c>
      <c r="I18" s="164">
        <f>IF($C$5*'NSW Apr 2018'!AK12/'NSW Apr 2018'!AI12&lt;'NSW Apr 2018'!M12,0,IF($C$5*'NSW Apr 2018'!AK12/'NSW Apr 2018'!AI12&lt;='NSW Apr 2018'!N12,($C$5*'NSW Apr 2018'!AK12/'NSW Apr 2018'!AI12-'NSW Apr 2018'!M12)*('NSW Apr 2018'!S12/100)*'NSW Apr 2018'!AI12,('NSW Apr 2018'!N12-'NSW Apr 2018'!M12)*('NSW Apr 2018'!S12/100)*'NSW Apr 2018'!AI12))</f>
        <v>0</v>
      </c>
      <c r="J18" s="172">
        <f>IF(($C$5*'NSW Apr 2018'!AK12/'NSW Apr 2018'!AI12&gt;'NSW Apr 2018'!N12),($C$5*'NSW Apr 2018'!AK12/'NSW Apr 2018'!AI12-'NSW Apr 2018'!N12)*'NSW Apr 2018'!T12/100*'NSW Apr 2018'!AI12,0)</f>
        <v>0</v>
      </c>
      <c r="K18" s="163">
        <f>($C$5*'NSW Apr 2018'!U12/100)/2</f>
        <v>1805</v>
      </c>
      <c r="L18" s="172">
        <v>0</v>
      </c>
      <c r="M18" s="163">
        <v>0</v>
      </c>
      <c r="N18" s="172">
        <v>0</v>
      </c>
      <c r="O18" s="163">
        <f>IF($C$5*'NSW Apr 2018'!AL12/'NSW Apr 2018'!AJ12&lt;'NSW Apr 2018'!M12,0,IF($C$5*'NSW Apr 2018'!AL12/'NSW Apr 2018'!AJ12&lt;='NSW Apr 2018'!N12,($C$5*'NSW Apr 2018'!AL12/'NSW Apr 2018'!AJ12-'NSW Apr 2018'!M12)*('NSW Apr 2018'!Y12/100)*'NSW Apr 2018'!AJ12,('NSW Apr 2018'!N12-'NSW Apr 2018'!M12)*('NSW Apr 2018'!Y12/100)*'NSW Apr 2018'!AJ12))</f>
        <v>0</v>
      </c>
      <c r="P18" s="172">
        <f>IF(($C$5*'NSW Apr 2018'!AL12/'NSW Apr 2018'!AJ12&gt;'NSW Apr 2018'!N12),($C$5*'NSW Apr 2018'!AL12/'NSW Apr 2018'!AJ12-'NSW Apr 2018'!N12)*'NSW Apr 2018'!Z12/100*'NSW Apr 2018'!AJ13,0)</f>
        <v>0</v>
      </c>
      <c r="Q18" s="166">
        <f t="shared" si="1"/>
        <v>3964.05</v>
      </c>
      <c r="R18" s="171">
        <f>'NSW Apr 2018'!AM12</f>
        <v>0</v>
      </c>
      <c r="S18" s="99">
        <f>'NSW Apr 2018'!AN12</f>
        <v>14</v>
      </c>
      <c r="T18" s="171">
        <f>'NSW Apr 2018'!AO12</f>
        <v>0</v>
      </c>
      <c r="U18" s="99">
        <f>'NSW Apr 2018'!AP12</f>
        <v>0</v>
      </c>
      <c r="V18" s="168">
        <f t="shared" si="3"/>
        <v>3458.65</v>
      </c>
      <c r="W18" s="166">
        <f t="shared" si="2"/>
        <v>3458.65</v>
      </c>
      <c r="X18" s="166">
        <f t="shared" si="0"/>
        <v>3804.5150000000003</v>
      </c>
      <c r="Y18" s="166">
        <f t="shared" si="0"/>
        <v>3804.5150000000003</v>
      </c>
      <c r="Z18" s="169">
        <f>'NSW Apr 2018'!AW12</f>
        <v>12</v>
      </c>
      <c r="AA18" s="170" t="str">
        <f>'NSW Apr 2018'!AX12</f>
        <v>y</v>
      </c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  <c r="EC18" s="113"/>
      <c r="ED18" s="113"/>
      <c r="EE18" s="113"/>
      <c r="EF18" s="113"/>
      <c r="EG18" s="113"/>
      <c r="EH18" s="113"/>
      <c r="EI18" s="113"/>
      <c r="EJ18" s="113"/>
      <c r="EK18" s="113"/>
      <c r="EL18" s="113"/>
    </row>
    <row r="19" spans="1:142" ht="23" customHeight="1" thickTop="1">
      <c r="A19" s="451" t="str">
        <f>'NSW Apr 2018'!D13</f>
        <v>Envestra Albury</v>
      </c>
      <c r="B19" s="98" t="str">
        <f>'NSW Apr 2018'!F13</f>
        <v>EnergyAustralia</v>
      </c>
      <c r="C19" s="98" t="str">
        <f>'NSW Apr 2018'!G13</f>
        <v xml:space="preserve">Everyday Saver </v>
      </c>
      <c r="D19" s="135">
        <f>365*'NSW Apr 2018'!H13/100</f>
        <v>295.64999999999998</v>
      </c>
      <c r="E19" s="136">
        <f>IF($C$5*'NSW Apr 2018'!AK13/'NSW Apr 2018'!AI13&gt;='NSW Apr 2018'!J13,('NSW Apr 2018'!J13*'NSW Apr 2018'!O13/100)*'NSW Apr 2018'!AI13,($C$5*'NSW Apr 2018'!AK13/'NSW Apr 2018'!AI13*'NSW Apr 2018'!O13/100)*'NSW Apr 2018'!AI13)</f>
        <v>448.20000000000005</v>
      </c>
      <c r="F19" s="153">
        <f>IF($C$5*'NSW Apr 2018'!AK13/'NSW Apr 2018'!AI13&lt;'NSW Apr 2018'!J13,0,IF($C$5*'NSW Apr 2018'!AK13/'NSW Apr 2018'!AI13&lt;='NSW Apr 2018'!K13,($C$5*'NSW Apr 2018'!AK13/'NSW Apr 2018'!AI13-'NSW Apr 2018'!J13)*('NSW Apr 2018'!P13/100)*'NSW Apr 2018'!AI13,('NSW Apr 2018'!K13-'NSW Apr 2018'!J13)*('NSW Apr 2018'!P13/100)*'NSW Apr 2018'!AI13))</f>
        <v>405</v>
      </c>
      <c r="G19" s="135">
        <f>IF($C$5*'NSW Apr 2018'!AK13/'NSW Apr 2018'!AI13&lt;'NSW Apr 2018'!K13,0,IF($C$5*'NSW Apr 2018'!AK13/'NSW Apr 2018'!AI13&lt;='NSW Apr 2018'!L13,($C$5*'NSW Apr 2018'!AK13/'NSW Apr 2018'!AI13-'NSW Apr 2018'!K13)*('NSW Apr 2018'!Q13/100)*'NSW Apr 2018'!AI13,('NSW Apr 2018'!L13-'NSW Apr 2018'!K13)*('NSW Apr 2018'!Q13/100)*'NSW Apr 2018'!AI13))</f>
        <v>310.80000000000013</v>
      </c>
      <c r="H19" s="143">
        <f>IF($C$5*'NSW Apr 2018'!AK13/'NSW Apr 2018'!AI13&lt;'NSW Apr 2018'!L13,0,IF($C$5*'NSW Apr 2018'!AK13/'NSW Apr 2018'!AI13&lt;='NSW Apr 2018'!M13,($C$5*'NSW Apr 2018'!AK13/'NSW Apr 2018'!AI13-'NSW Apr 2018'!L13)*('NSW Apr 2018'!R13/100)*'NSW Apr 2018'!AI13,('NSW Apr 2018'!M13-'NSW Apr 2018'!L13)*('NSW Apr 2018'!R13/100)*'NSW Apr 2018'!AI13))</f>
        <v>0</v>
      </c>
      <c r="I19" s="136">
        <f>IF($C$5*'NSW Apr 2018'!AK13/'NSW Apr 2018'!AI13&lt;'NSW Apr 2018'!M13,0,IF($C$5*'NSW Apr 2018'!AK13/'NSW Apr 2018'!AI13&lt;='NSW Apr 2018'!N13,($C$5*'NSW Apr 2018'!AK13/'NSW Apr 2018'!AI13-'NSW Apr 2018'!M13)*('NSW Apr 2018'!S13/100)*'NSW Apr 2018'!AI13,('NSW Apr 2018'!N13-'NSW Apr 2018'!M13)*('NSW Apr 2018'!S13/100)*'NSW Apr 2018'!AI13))</f>
        <v>0</v>
      </c>
      <c r="J19" s="153">
        <f>IF(($C$5*'NSW Apr 2018'!AK13/'NSW Apr 2018'!AI13&gt;'NSW Apr 2018'!N13),($C$5*'NSW Apr 2018'!AK13/'NSW Apr 2018'!AI13-'NSW Apr 2018'!N13)*'NSW Apr 2018'!T13/100*'NSW Apr 2018'!AI13,0)</f>
        <v>0</v>
      </c>
      <c r="K19" s="135">
        <f>IF($C$5*'NSW Apr 2018'!AL13/'NSW Apr 2018'!AJ13&gt;='NSW Apr 2018'!J13,('NSW Apr 2018'!J13*'NSW Apr 2018'!U13/100)*'NSW Apr 2018'!AJ13,($C$5*'NSW Apr 2018'!AL13/'NSW Apr 2018'!AJ13*'NSW Apr 2018'!U13/100)*'NSW Apr 2018'!AJ13)</f>
        <v>448.20000000000005</v>
      </c>
      <c r="L19" s="153">
        <f>IF($C$5*'NSW Apr 2018'!AL13/'NSW Apr 2018'!AJ13&lt;'NSW Apr 2018'!J13,0,IF($C$5*'NSW Apr 2018'!AL13/'NSW Apr 2018'!AJ13&lt;='NSW Apr 2018'!K13,($C$5*'NSW Apr 2018'!AL13/'NSW Apr 2018'!AJ13-'NSW Apr 2018'!J13)*('NSW Apr 2018'!V13/100)*'NSW Apr 2018'!AJ13,('NSW Apr 2018'!K13-'NSW Apr 2018'!J13)*('NSW Apr 2018'!V13/100)*'NSW Apr 2018'!AJ13))</f>
        <v>405</v>
      </c>
      <c r="M19" s="135">
        <f>IF($C$5*'NSW Apr 2018'!AL13/'NSW Apr 2018'!AJ13&lt;'NSW Apr 2018'!K13,0,IF($C$5*'NSW Apr 2018'!AL13/'NSW Apr 2018'!AJ13&lt;='NSW Apr 2018'!L13,($C$5*'NSW Apr 2018'!AL13/'NSW Apr 2018'!AJ13-'NSW Apr 2018'!K13)*('NSW Apr 2018'!W13/100)*'NSW Apr 2018'!AJ13,('NSW Apr 2018'!L13-'NSW Apr 2018'!K13)*('NSW Apr 2018'!W13/100)*'NSW Apr 2018'!AJ13))</f>
        <v>310.80000000000013</v>
      </c>
      <c r="N19" s="153">
        <f>IF($C$5*'NSW Apr 2018'!AL13/'NSW Apr 2018'!AJ13&lt;'NSW Apr 2018'!L13,0,IF($C$5*'NSW Apr 2018'!AL13/'NSW Apr 2018'!AJ13&lt;='NSW Apr 2018'!M13,($C$5*'NSW Apr 2018'!AL13/'NSW Apr 2018'!AJ13-'NSW Apr 2018'!L13)*('NSW Apr 2018'!X13/100)*'NSW Apr 2018'!AJ13,('NSW Apr 2018'!M13-'NSW Apr 2018'!L13)*('NSW Apr 2018'!X13/100)*'NSW Apr 2018'!AJ13))</f>
        <v>0</v>
      </c>
      <c r="O19" s="135">
        <f>IF($C$5*'NSW Apr 2018'!AL13/'NSW Apr 2018'!AJ13&lt;'NSW Apr 2018'!M13,0,IF($C$5*'NSW Apr 2018'!AL13/'NSW Apr 2018'!AJ13&lt;='NSW Apr 2018'!N13,($C$5*'NSW Apr 2018'!AL13/'NSW Apr 2018'!AJ13-'NSW Apr 2018'!M13)*('NSW Apr 2018'!Y13/100)*'NSW Apr 2018'!AJ13,('NSW Apr 2018'!N13-'NSW Apr 2018'!M13)*('NSW Apr 2018'!Y13/100)*'NSW Apr 2018'!AJ13))</f>
        <v>0</v>
      </c>
      <c r="P19" s="153">
        <f>IF(($C$5*'NSW Apr 2018'!AL13/'NSW Apr 2018'!AJ13&gt;'NSW Apr 2018'!N13),($C$5*'NSW Apr 2018'!AL13/'NSW Apr 2018'!AJ13-'NSW Apr 2018'!N13)*'NSW Apr 2018'!Z13/100*'NSW Apr 2018'!AJ14,0)</f>
        <v>0</v>
      </c>
      <c r="Q19" s="138">
        <f t="shared" si="1"/>
        <v>2623.6500000000005</v>
      </c>
      <c r="R19" s="148">
        <f>'NSW Apr 2018'!AM13</f>
        <v>0</v>
      </c>
      <c r="S19" s="98">
        <f>'NSW Apr 2018'!AN13</f>
        <v>14</v>
      </c>
      <c r="T19" s="148">
        <f>'NSW Apr 2018'!AO13</f>
        <v>0</v>
      </c>
      <c r="U19" s="98">
        <f>'NSW Apr 2018'!AP13</f>
        <v>0</v>
      </c>
      <c r="V19" s="149">
        <f t="shared" si="3"/>
        <v>2297.7300000000005</v>
      </c>
      <c r="W19" s="138">
        <f t="shared" si="2"/>
        <v>2297.7300000000005</v>
      </c>
      <c r="X19" s="138">
        <f t="shared" si="0"/>
        <v>2527.5030000000006</v>
      </c>
      <c r="Y19" s="138">
        <f t="shared" si="0"/>
        <v>2527.5030000000006</v>
      </c>
      <c r="Z19" s="150">
        <f>'NSW Apr 2018'!AW13</f>
        <v>24</v>
      </c>
      <c r="AA19" s="141" t="str">
        <f>'NSW Apr 2018'!AX13</f>
        <v>y</v>
      </c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</row>
    <row r="20" spans="1:142" ht="23" customHeight="1" thickBot="1">
      <c r="A20" s="452"/>
      <c r="B20" s="99" t="str">
        <f>'NSW Apr 2018'!F14</f>
        <v>Origin Energy</v>
      </c>
      <c r="C20" s="99" t="str">
        <f>'NSW Apr 2018'!G14</f>
        <v>Business Saver</v>
      </c>
      <c r="D20" s="163">
        <f>365*'NSW Apr 2018'!H14/100</f>
        <v>214.29150000000001</v>
      </c>
      <c r="E20" s="164">
        <f>IF($C$5*'NSW Apr 2018'!AK14/'NSW Apr 2018'!AI14&gt;='NSW Apr 2018'!J14,('NSW Apr 2018'!J14*'NSW Apr 2018'!O14/100)*'NSW Apr 2018'!AI14,($C$5*'NSW Apr 2018'!AK14/'NSW Apr 2018'!AI14*'NSW Apr 2018'!O14/100)*'NSW Apr 2018'!AI14)</f>
        <v>200.70000000000002</v>
      </c>
      <c r="F20" s="172">
        <f>IF($C$5*'NSW Apr 2018'!AK14/'NSW Apr 2018'!AI14&lt;'NSW Apr 2018'!J14,0,IF($C$5*'NSW Apr 2018'!AK14/'NSW Apr 2018'!AI14&lt;='NSW Apr 2018'!K14,($C$5*'NSW Apr 2018'!AK14/'NSW Apr 2018'!AI14-'NSW Apr 2018'!J14)*('NSW Apr 2018'!P14/100)*'NSW Apr 2018'!AI14,('NSW Apr 2018'!K14-'NSW Apr 2018'!J14)*('NSW Apr 2018'!P14/100)*'NSW Apr 2018'!AI14))</f>
        <v>811.80000000000007</v>
      </c>
      <c r="G20" s="163">
        <f>IF($C$5*'NSW Apr 2018'!AK14/'NSW Apr 2018'!AI14&lt;'NSW Apr 2018'!K14,0,IF($C$5*'NSW Apr 2018'!AK14/'NSW Apr 2018'!AI14&lt;='NSW Apr 2018'!L14,($C$5*'NSW Apr 2018'!AK14/'NSW Apr 2018'!AI14-'NSW Apr 2018'!K14)*('NSW Apr 2018'!Q14/100)*'NSW Apr 2018'!AI14,('NSW Apr 2018'!L14-'NSW Apr 2018'!K14)*('NSW Apr 2018'!Q14/100)*'NSW Apr 2018'!AI14))</f>
        <v>0</v>
      </c>
      <c r="H20" s="173">
        <f>IF($C$5*'NSW Apr 2018'!AK14/'NSW Apr 2018'!AI14&lt;'NSW Apr 2018'!L14,0,IF($C$5*'NSW Apr 2018'!AK14/'NSW Apr 2018'!AI14&lt;='NSW Apr 2018'!M14,($C$5*'NSW Apr 2018'!AK14/'NSW Apr 2018'!AI14-'NSW Apr 2018'!L14)*('NSW Apr 2018'!R14/100)*'NSW Apr 2018'!AI14,('NSW Apr 2018'!M14-'NSW Apr 2018'!L14)*('NSW Apr 2018'!R14/100)*'NSW Apr 2018'!AI14))</f>
        <v>0</v>
      </c>
      <c r="I20" s="164">
        <f>IF($C$5*'NSW Apr 2018'!AK14/'NSW Apr 2018'!AI14&lt;'NSW Apr 2018'!M14,0,IF($C$5*'NSW Apr 2018'!AK14/'NSW Apr 2018'!AI14&lt;='NSW Apr 2018'!N14,($C$5*'NSW Apr 2018'!AK14/'NSW Apr 2018'!AI14-'NSW Apr 2018'!M14)*('NSW Apr 2018'!S14/100)*'NSW Apr 2018'!AI14,('NSW Apr 2018'!N14-'NSW Apr 2018'!M14)*('NSW Apr 2018'!S14/100)*'NSW Apr 2018'!AI14))</f>
        <v>0</v>
      </c>
      <c r="J20" s="172">
        <f>IF(($C$5*'NSW Apr 2018'!AK14/'NSW Apr 2018'!AI14&gt;'NSW Apr 2018'!N14),($C$5*'NSW Apr 2018'!AK14/'NSW Apr 2018'!AI14-'NSW Apr 2018'!N14)*'NSW Apr 2018'!T14/100*'NSW Apr 2018'!AI14,0)</f>
        <v>0</v>
      </c>
      <c r="K20" s="163">
        <f>IF($C$5*'NSW Apr 2018'!AL14/'NSW Apr 2018'!AJ14&gt;='NSW Apr 2018'!J14,('NSW Apr 2018'!J14*'NSW Apr 2018'!U14/100)*'NSW Apr 2018'!AJ14,($C$5*'NSW Apr 2018'!AL14/'NSW Apr 2018'!AJ14*'NSW Apr 2018'!U14/100)*'NSW Apr 2018'!AJ14)</f>
        <v>200.70000000000002</v>
      </c>
      <c r="L20" s="172">
        <f>IF($C$5*'NSW Apr 2018'!AL14/'NSW Apr 2018'!AJ14&lt;'NSW Apr 2018'!J14,0,IF($C$5*'NSW Apr 2018'!AL14/'NSW Apr 2018'!AJ14&lt;='NSW Apr 2018'!K14,($C$5*'NSW Apr 2018'!AL14/'NSW Apr 2018'!AJ14-'NSW Apr 2018'!J14)*('NSW Apr 2018'!V14/100)*'NSW Apr 2018'!AJ14,('NSW Apr 2018'!K14-'NSW Apr 2018'!J14)*('NSW Apr 2018'!V14/100)*'NSW Apr 2018'!AJ14))</f>
        <v>811.80000000000007</v>
      </c>
      <c r="M20" s="163">
        <f>IF($C$5*'NSW Apr 2018'!AL14/'NSW Apr 2018'!AJ14&lt;'NSW Apr 2018'!K14,0,IF($C$5*'NSW Apr 2018'!AL14/'NSW Apr 2018'!AJ14&lt;='NSW Apr 2018'!L14,($C$5*'NSW Apr 2018'!AL14/'NSW Apr 2018'!AJ14-'NSW Apr 2018'!K14)*('NSW Apr 2018'!W14/100)*'NSW Apr 2018'!AJ14,('NSW Apr 2018'!L14-'NSW Apr 2018'!K14)*('NSW Apr 2018'!W14/100)*'NSW Apr 2018'!AJ14))</f>
        <v>0</v>
      </c>
      <c r="N20" s="172">
        <f>IF($C$5*'NSW Apr 2018'!AL14/'NSW Apr 2018'!AJ14&lt;'NSW Apr 2018'!L14,0,IF($C$5*'NSW Apr 2018'!AL14/'NSW Apr 2018'!AJ14&lt;='NSW Apr 2018'!M14,($C$5*'NSW Apr 2018'!AL14/'NSW Apr 2018'!AJ14-'NSW Apr 2018'!L14)*('NSW Apr 2018'!X14/100)*'NSW Apr 2018'!AJ14,('NSW Apr 2018'!M14-'NSW Apr 2018'!L14)*('NSW Apr 2018'!X14/100)*'NSW Apr 2018'!AJ14))</f>
        <v>0</v>
      </c>
      <c r="O20" s="163">
        <f>IF($C$5*'NSW Apr 2018'!AL14/'NSW Apr 2018'!AJ14&lt;'NSW Apr 2018'!M14,0,IF($C$5*'NSW Apr 2018'!AL14/'NSW Apr 2018'!AJ14&lt;='NSW Apr 2018'!N14,($C$5*'NSW Apr 2018'!AL14/'NSW Apr 2018'!AJ14-'NSW Apr 2018'!M14)*('NSW Apr 2018'!Y14/100)*'NSW Apr 2018'!AJ14,('NSW Apr 2018'!N14-'NSW Apr 2018'!M14)*('NSW Apr 2018'!Y14/100)*'NSW Apr 2018'!AJ14))</f>
        <v>0</v>
      </c>
      <c r="P20" s="172">
        <f>IF(($C$5*'NSW Apr 2018'!AL14/'NSW Apr 2018'!AJ14&gt;'NSW Apr 2018'!N14),($C$5*'NSW Apr 2018'!AL14/'NSW Apr 2018'!AJ14-'NSW Apr 2018'!N14)*'NSW Apr 2018'!Z14/100*'NSW Apr 2018'!AJ15,0)</f>
        <v>0</v>
      </c>
      <c r="Q20" s="166">
        <f t="shared" si="1"/>
        <v>2239.2915000000003</v>
      </c>
      <c r="R20" s="171">
        <f>'NSW Apr 2018'!AM14</f>
        <v>0</v>
      </c>
      <c r="S20" s="99">
        <f>'NSW Apr 2018'!AN14</f>
        <v>14</v>
      </c>
      <c r="T20" s="171">
        <f>'NSW Apr 2018'!AO14</f>
        <v>0</v>
      </c>
      <c r="U20" s="99">
        <f>'NSW Apr 2018'!AP14</f>
        <v>0</v>
      </c>
      <c r="V20" s="168">
        <f t="shared" si="3"/>
        <v>1955.7915000000003</v>
      </c>
      <c r="W20" s="166">
        <f t="shared" si="2"/>
        <v>1955.7915000000003</v>
      </c>
      <c r="X20" s="166">
        <f t="shared" si="0"/>
        <v>2151.3706500000003</v>
      </c>
      <c r="Y20" s="166">
        <f t="shared" si="0"/>
        <v>2151.3706500000003</v>
      </c>
      <c r="Z20" s="169">
        <f>'NSW Apr 2018'!AW14</f>
        <v>12</v>
      </c>
      <c r="AA20" s="170" t="str">
        <f>'NSW Apr 2018'!AX14</f>
        <v>y</v>
      </c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</row>
    <row r="21" spans="1:142" ht="23" customHeight="1" thickTop="1">
      <c r="A21" s="451" t="str">
        <f>'NSW Apr 2018'!D15</f>
        <v>Envestra Cooma</v>
      </c>
      <c r="B21" s="98" t="str">
        <f>'NSW Apr 2018'!F15</f>
        <v>Origin Energy</v>
      </c>
      <c r="C21" s="98" t="str">
        <f>'NSW Apr 2018'!G15</f>
        <v>Business Saver</v>
      </c>
      <c r="D21" s="135">
        <f>365*'NSW Apr 2018'!H15/100</f>
        <v>352.88200000000006</v>
      </c>
      <c r="E21" s="136">
        <f>IF($C$5*'NSW Apr 2018'!AK15/'NSW Apr 2018'!AI15&gt;='NSW Apr 2018'!J15,('NSW Apr 2018'!J15*'NSW Apr 2018'!O15/100)*'NSW Apr 2018'!AI15,($C$5*'NSW Apr 2018'!AK15/'NSW Apr 2018'!AI15*'NSW Apr 2018'!O15/100)*'NSW Apr 2018'!AI15)</f>
        <v>1170</v>
      </c>
      <c r="F21" s="153">
        <f>IF($C$5*'NSW Apr 2018'!AK15/'NSW Apr 2018'!AI15&lt;'NSW Apr 2018'!J15,0,IF($C$5*'NSW Apr 2018'!AK15/'NSW Apr 2018'!AI15&lt;='NSW Apr 2018'!K15,($C$5*'NSW Apr 2018'!AK15/'NSW Apr 2018'!AI15-'NSW Apr 2018'!J15)*('NSW Apr 2018'!P15/100)*'NSW Apr 2018'!AI15,('NSW Apr 2018'!K15-'NSW Apr 2018'!J15)*('NSW Apr 2018'!P15/100)*'NSW Apr 2018'!AI15))</f>
        <v>0</v>
      </c>
      <c r="G21" s="135">
        <f>IF($C$5*'NSW Apr 2018'!AK15/'NSW Apr 2018'!AI15&lt;'NSW Apr 2018'!K15,0,IF($C$5*'NSW Apr 2018'!AK15/'NSW Apr 2018'!AI15&lt;='NSW Apr 2018'!L15,($C$5*'NSW Apr 2018'!AK15/'NSW Apr 2018'!AI15-'NSW Apr 2018'!K15)*('NSW Apr 2018'!Q15/100)*'NSW Apr 2018'!AI15,('NSW Apr 2018'!L15-'NSW Apr 2018'!K15)*('NSW Apr 2018'!Q15/100)*'NSW Apr 2018'!AI15))</f>
        <v>0</v>
      </c>
      <c r="H21" s="143">
        <f>IF($C$5*'NSW Apr 2018'!AK15/'NSW Apr 2018'!AI15&lt;'NSW Apr 2018'!L15,0,IF($C$5*'NSW Apr 2018'!AK15/'NSW Apr 2018'!AI15&lt;='NSW Apr 2018'!M15,($C$5*'NSW Apr 2018'!AK15/'NSW Apr 2018'!AI15-'NSW Apr 2018'!L15)*('NSW Apr 2018'!R15/100)*'NSW Apr 2018'!AI15,('NSW Apr 2018'!M15-'NSW Apr 2018'!L15)*('NSW Apr 2018'!R15/100)*'NSW Apr 2018'!AI15))</f>
        <v>0</v>
      </c>
      <c r="I21" s="136">
        <f>IF($C$5*'NSW Apr 2018'!AK15/'NSW Apr 2018'!AI15&lt;'NSW Apr 2018'!M15,0,IF($C$5*'NSW Apr 2018'!AK15/'NSW Apr 2018'!AI15&lt;='NSW Apr 2018'!N15,($C$5*'NSW Apr 2018'!AK15/'NSW Apr 2018'!AI15-'NSW Apr 2018'!M15)*('NSW Apr 2018'!S15/100)*'NSW Apr 2018'!AI15,('NSW Apr 2018'!N15-'NSW Apr 2018'!M15)*('NSW Apr 2018'!S15/100)*'NSW Apr 2018'!AI15))</f>
        <v>0</v>
      </c>
      <c r="J21" s="153">
        <f>IF(($C$5*'NSW Apr 2018'!AK15/'NSW Apr 2018'!AI15&gt;'NSW Apr 2018'!N15),($C$5*'NSW Apr 2018'!AK15/'NSW Apr 2018'!AI15-'NSW Apr 2018'!N15)*'NSW Apr 2018'!T15/100*'NSW Apr 2018'!AI15,0)</f>
        <v>0</v>
      </c>
      <c r="K21" s="135">
        <f>IF($C$5*'NSW Apr 2018'!AL15/'NSW Apr 2018'!AJ15&gt;='NSW Apr 2018'!J15,('NSW Apr 2018'!J15*'NSW Apr 2018'!U15/100)*'NSW Apr 2018'!AJ15,($C$5*'NSW Apr 2018'!AL15/'NSW Apr 2018'!AJ15*'NSW Apr 2018'!U15/100)*'NSW Apr 2018'!AJ15)</f>
        <v>1170</v>
      </c>
      <c r="L21" s="153">
        <f>IF($C$5*'NSW Apr 2018'!AL15/'NSW Apr 2018'!AJ15&lt;'NSW Apr 2018'!J15,0,IF($C$5*'NSW Apr 2018'!AL15/'NSW Apr 2018'!AJ15&lt;='NSW Apr 2018'!K15,($C$5*'NSW Apr 2018'!AL15/'NSW Apr 2018'!AJ15-'NSW Apr 2018'!J15)*('NSW Apr 2018'!V15/100)*'NSW Apr 2018'!AJ15,('NSW Apr 2018'!K15-'NSW Apr 2018'!J15)*('NSW Apr 2018'!V15/100)*'NSW Apr 2018'!AJ15))</f>
        <v>0</v>
      </c>
      <c r="M21" s="135">
        <f>IF($C$5*'NSW Apr 2018'!AL15/'NSW Apr 2018'!AJ15&lt;'NSW Apr 2018'!K15,0,IF($C$5*'NSW Apr 2018'!AL15/'NSW Apr 2018'!AJ15&lt;='NSW Apr 2018'!L15,($C$5*'NSW Apr 2018'!AL15/'NSW Apr 2018'!AJ15-'NSW Apr 2018'!K15)*('NSW Apr 2018'!W15/100)*'NSW Apr 2018'!AJ15,('NSW Apr 2018'!L15-'NSW Apr 2018'!K15)*('NSW Apr 2018'!W15/100)*'NSW Apr 2018'!AJ15))</f>
        <v>0</v>
      </c>
      <c r="N21" s="153">
        <f>IF($C$5*'NSW Apr 2018'!AL15/'NSW Apr 2018'!AJ15&lt;'NSW Apr 2018'!L15,0,IF($C$5*'NSW Apr 2018'!AL15/'NSW Apr 2018'!AJ15&lt;='NSW Apr 2018'!M15,($C$5*'NSW Apr 2018'!AL15/'NSW Apr 2018'!AJ15-'NSW Apr 2018'!L15)*('NSW Apr 2018'!X15/100)*'NSW Apr 2018'!AJ15,('NSW Apr 2018'!M15-'NSW Apr 2018'!L15)*('NSW Apr 2018'!X15/100)*'NSW Apr 2018'!AJ15))</f>
        <v>0</v>
      </c>
      <c r="O21" s="135">
        <f>IF($C$5*'NSW Apr 2018'!AL15/'NSW Apr 2018'!AJ15&lt;'NSW Apr 2018'!M15,0,IF($C$5*'NSW Apr 2018'!AL15/'NSW Apr 2018'!AJ15&lt;='NSW Apr 2018'!N15,($C$5*'NSW Apr 2018'!AL15/'NSW Apr 2018'!AJ15-'NSW Apr 2018'!M15)*('NSW Apr 2018'!Y15/100)*'NSW Apr 2018'!AJ15,('NSW Apr 2018'!N15-'NSW Apr 2018'!M15)*('NSW Apr 2018'!Y15/100)*'NSW Apr 2018'!AJ15))</f>
        <v>0</v>
      </c>
      <c r="P21" s="153">
        <f>IF(($C$5*'NSW Apr 2018'!AL15/'NSW Apr 2018'!AJ15&gt;'NSW Apr 2018'!N15),($C$5*'NSW Apr 2018'!AL15/'NSW Apr 2018'!AJ15-'NSW Apr 2018'!N15)*'NSW Apr 2018'!Z15/100*'NSW Apr 2018'!AJ17,0)</f>
        <v>0</v>
      </c>
      <c r="Q21" s="138">
        <f t="shared" si="1"/>
        <v>2692.8820000000001</v>
      </c>
      <c r="R21" s="148">
        <f>'NSW Apr 2018'!AM15</f>
        <v>0</v>
      </c>
      <c r="S21" s="98">
        <f>'NSW Apr 2018'!AN15</f>
        <v>14</v>
      </c>
      <c r="T21" s="148">
        <f>'NSW Apr 2018'!AO15</f>
        <v>0</v>
      </c>
      <c r="U21" s="98">
        <f>'NSW Apr 2018'!AP15</f>
        <v>0</v>
      </c>
      <c r="V21" s="149">
        <f t="shared" si="3"/>
        <v>2365.2820000000002</v>
      </c>
      <c r="W21" s="138">
        <f t="shared" si="2"/>
        <v>2365.2820000000002</v>
      </c>
      <c r="X21" s="138">
        <f t="shared" si="0"/>
        <v>2601.8102000000003</v>
      </c>
      <c r="Y21" s="138">
        <f t="shared" si="0"/>
        <v>2601.8102000000003</v>
      </c>
      <c r="Z21" s="150">
        <f>'NSW Apr 2018'!AW15</f>
        <v>12</v>
      </c>
      <c r="AA21" s="141" t="str">
        <f>'NSW Apr 2018'!AX15</f>
        <v>y</v>
      </c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13"/>
      <c r="EH21" s="113"/>
      <c r="EI21" s="113"/>
      <c r="EJ21" s="113"/>
      <c r="EK21" s="113"/>
      <c r="EL21" s="113"/>
    </row>
    <row r="22" spans="1:142" ht="23" customHeight="1" thickBot="1">
      <c r="A22" s="452"/>
      <c r="B22" s="99" t="str">
        <f>'NSW Apr 2018'!F16</f>
        <v>Red Energy</v>
      </c>
      <c r="C22" s="99" t="str">
        <f>'NSW Apr 2018'!G16</f>
        <v xml:space="preserve">Easy Saver </v>
      </c>
      <c r="D22" s="163">
        <f>365*'NSW Apr 2018'!H16/100</f>
        <v>350.4</v>
      </c>
      <c r="E22" s="164">
        <f>IF($C$5*'NSW Apr 2018'!AK16/'NSW Apr 2018'!AI16&gt;='NSW Apr 2018'!J16,('NSW Apr 2018'!J16*'NSW Apr 2018'!O16/100)*'NSW Apr 2018'!AI16,($C$5*'NSW Apr 2018'!AK16/'NSW Apr 2018'!AI16*'NSW Apr 2018'!O16/100)*'NSW Apr 2018'!AI16)</f>
        <v>1085.0000000000002</v>
      </c>
      <c r="F22" s="172">
        <f>IF($C$5*'NSW Apr 2018'!AK16/'NSW Apr 2018'!AI16&lt;'NSW Apr 2018'!J16,0,IF($C$5*'NSW Apr 2018'!AK16/'NSW Apr 2018'!AI16&lt;='NSW Apr 2018'!K16,($C$5*'NSW Apr 2018'!AK16/'NSW Apr 2018'!AI16-'NSW Apr 2018'!J16)*('NSW Apr 2018'!P16/100)*'NSW Apr 2018'!AI16,('NSW Apr 2018'!K16-'NSW Apr 2018'!J16)*('NSW Apr 2018'!P16/100)*'NSW Apr 2018'!AI16))</f>
        <v>0</v>
      </c>
      <c r="G22" s="163">
        <f>IF($C$5*'NSW Apr 2018'!AK16/'NSW Apr 2018'!AI16&lt;'NSW Apr 2018'!K16,0,IF($C$5*'NSW Apr 2018'!AK16/'NSW Apr 2018'!AI16&lt;='NSW Apr 2018'!L16,($C$5*'NSW Apr 2018'!AK16/'NSW Apr 2018'!AI16-'NSW Apr 2018'!K16)*('NSW Apr 2018'!Q16/100)*'NSW Apr 2018'!AI16,('NSW Apr 2018'!L16-'NSW Apr 2018'!K16)*('NSW Apr 2018'!Q16/100)*'NSW Apr 2018'!AI16))</f>
        <v>0</v>
      </c>
      <c r="H22" s="173">
        <f>IF($C$5*'NSW Apr 2018'!AK16/'NSW Apr 2018'!AI16&lt;'NSW Apr 2018'!L16,0,IF($C$5*'NSW Apr 2018'!AK16/'NSW Apr 2018'!AI16&lt;='NSW Apr 2018'!M16,($C$5*'NSW Apr 2018'!AK16/'NSW Apr 2018'!AI16-'NSW Apr 2018'!L16)*('NSW Apr 2018'!R16/100)*'NSW Apr 2018'!AI16,('NSW Apr 2018'!M16-'NSW Apr 2018'!L16)*('NSW Apr 2018'!R16/100)*'NSW Apr 2018'!AI16))</f>
        <v>0</v>
      </c>
      <c r="I22" s="164">
        <f>IF($C$5*'NSW Apr 2018'!AK16/'NSW Apr 2018'!AI16&lt;'NSW Apr 2018'!M16,0,IF($C$5*'NSW Apr 2018'!AK16/'NSW Apr 2018'!AI16&lt;='NSW Apr 2018'!N16,($C$5*'NSW Apr 2018'!AK16/'NSW Apr 2018'!AI16-'NSW Apr 2018'!M16)*('NSW Apr 2018'!S16/100)*'NSW Apr 2018'!AI16,('NSW Apr 2018'!N16-'NSW Apr 2018'!M16)*('NSW Apr 2018'!S16/100)*'NSW Apr 2018'!AI16))</f>
        <v>0</v>
      </c>
      <c r="J22" s="172">
        <f>IF(($C$5*'NSW Apr 2018'!AK16/'NSW Apr 2018'!AI16&gt;'NSW Apr 2018'!N16),($C$5*'NSW Apr 2018'!AK16/'NSW Apr 2018'!AI16-'NSW Apr 2018'!N16)*'NSW Apr 2018'!T16/100*'NSW Apr 2018'!AI16,0)</f>
        <v>0</v>
      </c>
      <c r="K22" s="163">
        <f>IF($C$5*'NSW Apr 2018'!AL16/'NSW Apr 2018'!AJ16&gt;='NSW Apr 2018'!J16,('NSW Apr 2018'!J16*'NSW Apr 2018'!U16/100)*'NSW Apr 2018'!AJ16,($C$5*'NSW Apr 2018'!AL16/'NSW Apr 2018'!AJ16*'NSW Apr 2018'!U16/100)*'NSW Apr 2018'!AJ16)</f>
        <v>1085.0000000000002</v>
      </c>
      <c r="L22" s="172">
        <f>IF($C$5*'NSW Apr 2018'!AL16/'NSW Apr 2018'!AJ16&lt;'NSW Apr 2018'!J16,0,IF($C$5*'NSW Apr 2018'!AL16/'NSW Apr 2018'!AJ16&lt;='NSW Apr 2018'!K16,($C$5*'NSW Apr 2018'!AL16/'NSW Apr 2018'!AJ16-'NSW Apr 2018'!J16)*('NSW Apr 2018'!V16/100)*'NSW Apr 2018'!AJ16,('NSW Apr 2018'!K16-'NSW Apr 2018'!J16)*('NSW Apr 2018'!V16/100)*'NSW Apr 2018'!AJ16))</f>
        <v>0</v>
      </c>
      <c r="M22" s="163">
        <f>IF($C$5*'NSW Apr 2018'!AL16/'NSW Apr 2018'!AJ16&lt;'NSW Apr 2018'!K16,0,IF($C$5*'NSW Apr 2018'!AL16/'NSW Apr 2018'!AJ16&lt;='NSW Apr 2018'!L16,($C$5*'NSW Apr 2018'!AL16/'NSW Apr 2018'!AJ16-'NSW Apr 2018'!K16)*('NSW Apr 2018'!W16/100)*'NSW Apr 2018'!AJ16,('NSW Apr 2018'!L16-'NSW Apr 2018'!K16)*('NSW Apr 2018'!W16/100)*'NSW Apr 2018'!AJ16))</f>
        <v>0</v>
      </c>
      <c r="N22" s="172">
        <f>IF($C$5*'NSW Apr 2018'!AL16/'NSW Apr 2018'!AJ16&lt;'NSW Apr 2018'!L16,0,IF($C$5*'NSW Apr 2018'!AL16/'NSW Apr 2018'!AJ16&lt;='NSW Apr 2018'!M16,($C$5*'NSW Apr 2018'!AL16/'NSW Apr 2018'!AJ16-'NSW Apr 2018'!L16)*('NSW Apr 2018'!X16/100)*'NSW Apr 2018'!AJ16,('NSW Apr 2018'!M16-'NSW Apr 2018'!L16)*('NSW Apr 2018'!X16/100)*'NSW Apr 2018'!AJ16))</f>
        <v>0</v>
      </c>
      <c r="O22" s="163">
        <f>IF($C$5*'NSW Apr 2018'!AL16/'NSW Apr 2018'!AJ16&lt;'NSW Apr 2018'!M16,0,IF($C$5*'NSW Apr 2018'!AL16/'NSW Apr 2018'!AJ16&lt;='NSW Apr 2018'!N16,($C$5*'NSW Apr 2018'!AL16/'NSW Apr 2018'!AJ16-'NSW Apr 2018'!M16)*('NSW Apr 2018'!Y16/100)*'NSW Apr 2018'!AJ16,('NSW Apr 2018'!N16-'NSW Apr 2018'!M16)*('NSW Apr 2018'!Y16/100)*'NSW Apr 2018'!AJ16))</f>
        <v>0</v>
      </c>
      <c r="P22" s="172">
        <f>IF(($C$5*'NSW Apr 2018'!AL16/'NSW Apr 2018'!AJ16&gt;'NSW Apr 2018'!N16),($C$5*'NSW Apr 2018'!AL16/'NSW Apr 2018'!AJ16-'NSW Apr 2018'!N16)*'NSW Apr 2018'!Z16/100*'NSW Apr 2018'!#REF!,0)</f>
        <v>0</v>
      </c>
      <c r="Q22" s="166">
        <f t="shared" si="1"/>
        <v>2520.4000000000005</v>
      </c>
      <c r="R22" s="171">
        <f>'NSW Apr 2018'!AM16</f>
        <v>0</v>
      </c>
      <c r="S22" s="99">
        <f>'NSW Apr 2018'!AN16</f>
        <v>0</v>
      </c>
      <c r="T22" s="171">
        <f>'NSW Apr 2018'!AO16</f>
        <v>10</v>
      </c>
      <c r="U22" s="99">
        <f>'NSW Apr 2018'!AP16</f>
        <v>0</v>
      </c>
      <c r="V22" s="168">
        <f>Q22</f>
        <v>2520.4000000000005</v>
      </c>
      <c r="W22" s="166">
        <f>V22-(V22*T22/100)</f>
        <v>2268.3600000000006</v>
      </c>
      <c r="X22" s="166">
        <f t="shared" si="0"/>
        <v>2772.440000000001</v>
      </c>
      <c r="Y22" s="166">
        <f t="shared" si="0"/>
        <v>2495.1960000000008</v>
      </c>
      <c r="Z22" s="169">
        <f>'NSW Apr 2018'!AW16</f>
        <v>0</v>
      </c>
      <c r="AA22" s="170" t="str">
        <f>'NSW Apr 2018'!AX16</f>
        <v>n</v>
      </c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</row>
    <row r="23" spans="1:142" ht="23" customHeight="1" thickTop="1" thickBot="1">
      <c r="A23" s="133" t="str">
        <f>'NSW Apr 2018'!D17</f>
        <v>Envestra Holbrook</v>
      </c>
      <c r="B23" s="99" t="str">
        <f>'NSW Apr 2018'!F17</f>
        <v>Origin Energy</v>
      </c>
      <c r="C23" s="99" t="str">
        <f>'NSW Apr 2018'!G17</f>
        <v>Business Saver</v>
      </c>
      <c r="D23" s="163">
        <f>365*'NSW Apr 2018'!H17/100</f>
        <v>255.792</v>
      </c>
      <c r="E23" s="164">
        <f>IF($C$5*'NSW Apr 2018'!AK17/'NSW Apr 2018'!AI17&gt;='NSW Apr 2018'!J17,('NSW Apr 2018'!J17*'NSW Apr 2018'!O17/100)*'NSW Apr 2018'!AI17,($C$5*'NSW Apr 2018'!AK17/'NSW Apr 2018'!AI17*'NSW Apr 2018'!O17/100)*'NSW Apr 2018'!AI17)</f>
        <v>1190</v>
      </c>
      <c r="F23" s="172">
        <f>IF($C$5*'NSW Apr 2018'!AK17/'NSW Apr 2018'!AI17&lt;'NSW Apr 2018'!J17,0,IF($C$5*'NSW Apr 2018'!AK17/'NSW Apr 2018'!AI17&lt;='NSW Apr 2018'!K17,($C$5*'NSW Apr 2018'!AK17/'NSW Apr 2018'!AI17-'NSW Apr 2018'!J17)*('NSW Apr 2018'!P17/100)*'NSW Apr 2018'!AI17,('NSW Apr 2018'!K17-'NSW Apr 2018'!J17)*('NSW Apr 2018'!P17/100)*'NSW Apr 2018'!AI17))</f>
        <v>0</v>
      </c>
      <c r="G23" s="163">
        <f>IF($C$5*'NSW Apr 2018'!AK17/'NSW Apr 2018'!AI17&lt;'NSW Apr 2018'!K17,0,IF($C$5*'NSW Apr 2018'!AK17/'NSW Apr 2018'!AI17&lt;='NSW Apr 2018'!L17,($C$5*'NSW Apr 2018'!AK17/'NSW Apr 2018'!AI17-'NSW Apr 2018'!K17)*('NSW Apr 2018'!Q17/100)*'NSW Apr 2018'!AI17,('NSW Apr 2018'!L17-'NSW Apr 2018'!K17)*('NSW Apr 2018'!Q17/100)*'NSW Apr 2018'!AI17))</f>
        <v>0</v>
      </c>
      <c r="H23" s="173">
        <f>IF($C$5*'NSW Apr 2018'!AK17/'NSW Apr 2018'!AI17&lt;'NSW Apr 2018'!L17,0,IF($C$5*'NSW Apr 2018'!AK17/'NSW Apr 2018'!AI17&lt;='NSW Apr 2018'!M17,($C$5*'NSW Apr 2018'!AK17/'NSW Apr 2018'!AI17-'NSW Apr 2018'!L17)*('NSW Apr 2018'!R17/100)*'NSW Apr 2018'!AI17,('NSW Apr 2018'!M17-'NSW Apr 2018'!L17)*('NSW Apr 2018'!R17/100)*'NSW Apr 2018'!AI17))</f>
        <v>0</v>
      </c>
      <c r="I23" s="164">
        <f>IF($C$5*'NSW Apr 2018'!AK17/'NSW Apr 2018'!AI17&lt;'NSW Apr 2018'!M17,0,IF($C$5*'NSW Apr 2018'!AK17/'NSW Apr 2018'!AI17&lt;='NSW Apr 2018'!N17,($C$5*'NSW Apr 2018'!AK17/'NSW Apr 2018'!AI17-'NSW Apr 2018'!M17)*('NSW Apr 2018'!S17/100)*'NSW Apr 2018'!AI17,('NSW Apr 2018'!N17-'NSW Apr 2018'!M17)*('NSW Apr 2018'!S17/100)*'NSW Apr 2018'!AI17))</f>
        <v>0</v>
      </c>
      <c r="J23" s="172">
        <f>IF(($C$5*'NSW Apr 2018'!AK17/'NSW Apr 2018'!AI17&gt;'NSW Apr 2018'!N17),($C$5*'NSW Apr 2018'!AK17/'NSW Apr 2018'!AI17-'NSW Apr 2018'!N17)*'NSW Apr 2018'!T17/100*'NSW Apr 2018'!AI17,0)</f>
        <v>0</v>
      </c>
      <c r="K23" s="163">
        <f>IF($C$5*'NSW Apr 2018'!AL17/'NSW Apr 2018'!AJ17&gt;='NSW Apr 2018'!J17,('NSW Apr 2018'!J17*'NSW Apr 2018'!U17/100)*'NSW Apr 2018'!AJ17,($C$5*'NSW Apr 2018'!AL17/'NSW Apr 2018'!AJ17*'NSW Apr 2018'!U17/100)*'NSW Apr 2018'!AJ17)</f>
        <v>1190</v>
      </c>
      <c r="L23" s="172">
        <f>IF($C$5*'NSW Apr 2018'!AL17/'NSW Apr 2018'!AJ17&lt;'NSW Apr 2018'!J17,0,IF($C$5*'NSW Apr 2018'!AL17/'NSW Apr 2018'!AJ17&lt;='NSW Apr 2018'!K17,($C$5*'NSW Apr 2018'!AL17/'NSW Apr 2018'!AJ17-'NSW Apr 2018'!J17)*('NSW Apr 2018'!V17/100)*'NSW Apr 2018'!AJ17,('NSW Apr 2018'!K17-'NSW Apr 2018'!J17)*('NSW Apr 2018'!V17/100)*'NSW Apr 2018'!AJ17))</f>
        <v>0</v>
      </c>
      <c r="M23" s="163">
        <f>IF($C$5*'NSW Apr 2018'!AL17/'NSW Apr 2018'!AJ17&lt;'NSW Apr 2018'!K17,0,IF($C$5*'NSW Apr 2018'!AL17/'NSW Apr 2018'!AJ17&lt;='NSW Apr 2018'!L17,($C$5*'NSW Apr 2018'!AL17/'NSW Apr 2018'!AJ17-'NSW Apr 2018'!K17)*('NSW Apr 2018'!W17/100)*'NSW Apr 2018'!AJ17,('NSW Apr 2018'!L17-'NSW Apr 2018'!K17)*('NSW Apr 2018'!W17/100)*'NSW Apr 2018'!AJ17))</f>
        <v>0</v>
      </c>
      <c r="N23" s="172">
        <f>IF($C$5*'NSW Apr 2018'!AL17/'NSW Apr 2018'!AJ17&lt;'NSW Apr 2018'!L17,0,IF($C$5*'NSW Apr 2018'!AL17/'NSW Apr 2018'!AJ17&lt;='NSW Apr 2018'!M17,($C$5*'NSW Apr 2018'!AL17/'NSW Apr 2018'!AJ17-'NSW Apr 2018'!L17)*('NSW Apr 2018'!X17/100)*'NSW Apr 2018'!AJ17,('NSW Apr 2018'!M17-'NSW Apr 2018'!L17)*('NSW Apr 2018'!X17/100)*'NSW Apr 2018'!AJ17))</f>
        <v>0</v>
      </c>
      <c r="O23" s="163">
        <f>IF($C$5*'NSW Apr 2018'!AL17/'NSW Apr 2018'!AJ17&lt;'NSW Apr 2018'!M17,0,IF($C$5*'NSW Apr 2018'!AL17/'NSW Apr 2018'!AJ17&lt;='NSW Apr 2018'!N17,($C$5*'NSW Apr 2018'!AL17/'NSW Apr 2018'!AJ17-'NSW Apr 2018'!M17)*('NSW Apr 2018'!Y17/100)*'NSW Apr 2018'!AJ17,('NSW Apr 2018'!N17-'NSW Apr 2018'!M17)*('NSW Apr 2018'!Y17/100)*'NSW Apr 2018'!AJ17))</f>
        <v>0</v>
      </c>
      <c r="P23" s="172">
        <f>IF(($C$5*'NSW Apr 2018'!AL17/'NSW Apr 2018'!AJ17&gt;'NSW Apr 2018'!N17),($C$5*'NSW Apr 2018'!AL17/'NSW Apr 2018'!AJ17-'NSW Apr 2018'!N17)*'NSW Apr 2018'!Z17/100*'NSW Apr 2018'!AJ18,0)</f>
        <v>0</v>
      </c>
      <c r="Q23" s="166">
        <f t="shared" si="1"/>
        <v>2635.7919999999999</v>
      </c>
      <c r="R23" s="171">
        <f>'NSW Apr 2018'!AM17</f>
        <v>0</v>
      </c>
      <c r="S23" s="99">
        <f>'NSW Apr 2018'!AN17</f>
        <v>14</v>
      </c>
      <c r="T23" s="171">
        <f>'NSW Apr 2018'!AO17</f>
        <v>0</v>
      </c>
      <c r="U23" s="99">
        <f>'NSW Apr 2018'!AP17</f>
        <v>0</v>
      </c>
      <c r="V23" s="168">
        <f>(Q23-(Q23-D23)*S23/100)</f>
        <v>2302.5920000000001</v>
      </c>
      <c r="W23" s="166">
        <f t="shared" si="2"/>
        <v>2302.5920000000001</v>
      </c>
      <c r="X23" s="166">
        <f t="shared" si="0"/>
        <v>2532.8512000000005</v>
      </c>
      <c r="Y23" s="166">
        <f t="shared" si="0"/>
        <v>2532.8512000000005</v>
      </c>
      <c r="Z23" s="169">
        <f>'NSW Apr 2018'!AW17</f>
        <v>12</v>
      </c>
      <c r="AA23" s="170" t="str">
        <f>'NSW Apr 2018'!AX17</f>
        <v>y</v>
      </c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  <c r="EG23" s="113"/>
      <c r="EH23" s="113"/>
      <c r="EI23" s="113"/>
      <c r="EJ23" s="113"/>
      <c r="EK23" s="113"/>
      <c r="EL23" s="113"/>
    </row>
    <row r="24" spans="1:142" ht="23" customHeight="1" thickTop="1">
      <c r="A24" s="451" t="str">
        <f>'NSW Apr 2018'!D18</f>
        <v>Envestra Murray Valley</v>
      </c>
      <c r="B24" s="98" t="str">
        <f>'NSW Apr 2018'!F18</f>
        <v>EnergyAustralia</v>
      </c>
      <c r="C24" s="98" t="str">
        <f>'NSW Apr 2018'!G18</f>
        <v xml:space="preserve">Everyday Saver </v>
      </c>
      <c r="D24" s="135">
        <f>365*'NSW Apr 2018'!H18/100</f>
        <v>335.8</v>
      </c>
      <c r="E24" s="136">
        <f>IF($C$5*'NSW Apr 2018'!AK18/'NSW Apr 2018'!AI18&gt;='NSW Apr 2018'!J18,('NSW Apr 2018'!J18*'NSW Apr 2018'!O18/100)*'NSW Apr 2018'!AI18,($C$5*'NSW Apr 2018'!AK18/'NSW Apr 2018'!AI18*'NSW Apr 2018'!O18/100)*'NSW Apr 2018'!AI18)</f>
        <v>482.40000000000003</v>
      </c>
      <c r="F24" s="153">
        <f>IF($C$5*'NSW Apr 2018'!AK18/'NSW Apr 2018'!AI18&lt;'NSW Apr 2018'!J18,0,IF($C$5*'NSW Apr 2018'!AK18/'NSW Apr 2018'!AI18&lt;='NSW Apr 2018'!K18,($C$5*'NSW Apr 2018'!AK18/'NSW Apr 2018'!AI18-'NSW Apr 2018'!J18)*('NSW Apr 2018'!P18/100)*'NSW Apr 2018'!AI18,('NSW Apr 2018'!K18-'NSW Apr 2018'!J18)*('NSW Apr 2018'!P18/100)*'NSW Apr 2018'!AI18))</f>
        <v>466.20000000000005</v>
      </c>
      <c r="G24" s="135">
        <f>IF($C$5*'NSW Apr 2018'!AK18/'NSW Apr 2018'!AI18&lt;'NSW Apr 2018'!K18,0,IF($C$5*'NSW Apr 2018'!AK18/'NSW Apr 2018'!AI18&lt;='NSW Apr 2018'!L18,($C$5*'NSW Apr 2018'!AK18/'NSW Apr 2018'!AI18-'NSW Apr 2018'!K18)*('NSW Apr 2018'!Q18/100)*'NSW Apr 2018'!AI18,('NSW Apr 2018'!L18-'NSW Apr 2018'!K18)*('NSW Apr 2018'!Q18/100)*'NSW Apr 2018'!AI18))</f>
        <v>329.00000000000011</v>
      </c>
      <c r="H24" s="143">
        <f>IF($C$5*'NSW Apr 2018'!AK18/'NSW Apr 2018'!AI18&lt;'NSW Apr 2018'!L18,0,IF($C$5*'NSW Apr 2018'!AK18/'NSW Apr 2018'!AI18&lt;='NSW Apr 2018'!M18,($C$5*'NSW Apr 2018'!AK18/'NSW Apr 2018'!AI18-'NSW Apr 2018'!L18)*('NSW Apr 2018'!R18/100)*'NSW Apr 2018'!AI18,('NSW Apr 2018'!M18-'NSW Apr 2018'!L18)*('NSW Apr 2018'!R18/100)*'NSW Apr 2018'!AI18))</f>
        <v>0</v>
      </c>
      <c r="I24" s="136">
        <f>IF($C$5*'NSW Apr 2018'!AK18/'NSW Apr 2018'!AI18&lt;'NSW Apr 2018'!M18,0,IF($C$5*'NSW Apr 2018'!AK18/'NSW Apr 2018'!AI18&lt;='NSW Apr 2018'!N18,($C$5*'NSW Apr 2018'!AK18/'NSW Apr 2018'!AI18-'NSW Apr 2018'!M18)*('NSW Apr 2018'!S18/100)*'NSW Apr 2018'!AI18,('NSW Apr 2018'!N18-'NSW Apr 2018'!M18)*('NSW Apr 2018'!S18/100)*'NSW Apr 2018'!AI18))</f>
        <v>0</v>
      </c>
      <c r="J24" s="153">
        <f>IF(($C$5*'NSW Apr 2018'!AK18/'NSW Apr 2018'!AI18&gt;'NSW Apr 2018'!N18),($C$5*'NSW Apr 2018'!AK18/'NSW Apr 2018'!AI18-'NSW Apr 2018'!N18)*'NSW Apr 2018'!T18/100*'NSW Apr 2018'!AI18,0)</f>
        <v>0</v>
      </c>
      <c r="K24" s="135">
        <f>IF($C$5*'NSW Apr 2018'!AL18/'NSW Apr 2018'!AJ18&gt;='NSW Apr 2018'!J18,('NSW Apr 2018'!J18*'NSW Apr 2018'!U18/100)*'NSW Apr 2018'!AJ18,($C$5*'NSW Apr 2018'!AL18/'NSW Apr 2018'!AJ18*'NSW Apr 2018'!U18/100)*'NSW Apr 2018'!AJ18)</f>
        <v>482.40000000000003</v>
      </c>
      <c r="L24" s="153">
        <f>IF($C$5*'NSW Apr 2018'!AL18/'NSW Apr 2018'!AJ18&lt;'NSW Apr 2018'!J18,0,IF($C$5*'NSW Apr 2018'!AL18/'NSW Apr 2018'!AJ18&lt;='NSW Apr 2018'!K18,($C$5*'NSW Apr 2018'!AL18/'NSW Apr 2018'!AJ18-'NSW Apr 2018'!J18)*('NSW Apr 2018'!V18/100)*'NSW Apr 2018'!AJ18,('NSW Apr 2018'!K18-'NSW Apr 2018'!J18)*('NSW Apr 2018'!V18/100)*'NSW Apr 2018'!AJ18))</f>
        <v>466.20000000000005</v>
      </c>
      <c r="M24" s="135">
        <f>IF($C$5*'NSW Apr 2018'!AL18/'NSW Apr 2018'!AJ18&lt;'NSW Apr 2018'!K18,0,IF($C$5*'NSW Apr 2018'!AL18/'NSW Apr 2018'!AJ18&lt;='NSW Apr 2018'!L18,($C$5*'NSW Apr 2018'!AL18/'NSW Apr 2018'!AJ18-'NSW Apr 2018'!K18)*('NSW Apr 2018'!W18/100)*'NSW Apr 2018'!AJ18,('NSW Apr 2018'!L18-'NSW Apr 2018'!K18)*('NSW Apr 2018'!W18/100)*'NSW Apr 2018'!AJ18))</f>
        <v>329.00000000000011</v>
      </c>
      <c r="N24" s="153">
        <f>IF($C$5*'NSW Apr 2018'!AL18/'NSW Apr 2018'!AJ18&lt;'NSW Apr 2018'!L18,0,IF($C$5*'NSW Apr 2018'!AL18/'NSW Apr 2018'!AJ18&lt;='NSW Apr 2018'!M18,($C$5*'NSW Apr 2018'!AL18/'NSW Apr 2018'!AJ18-'NSW Apr 2018'!L18)*('NSW Apr 2018'!X18/100)*'NSW Apr 2018'!AJ18,('NSW Apr 2018'!M18-'NSW Apr 2018'!L18)*('NSW Apr 2018'!X18/100)*'NSW Apr 2018'!AJ18))</f>
        <v>0</v>
      </c>
      <c r="O24" s="135">
        <f>IF($C$5*'NSW Apr 2018'!AL18/'NSW Apr 2018'!AJ18&lt;'NSW Apr 2018'!M18,0,IF($C$5*'NSW Apr 2018'!AL18/'NSW Apr 2018'!AJ18&lt;='NSW Apr 2018'!N18,($C$5*'NSW Apr 2018'!AL18/'NSW Apr 2018'!AJ18-'NSW Apr 2018'!M18)*('NSW Apr 2018'!Y18/100)*'NSW Apr 2018'!AJ18,('NSW Apr 2018'!N18-'NSW Apr 2018'!M18)*('NSW Apr 2018'!Y18/100)*'NSW Apr 2018'!AJ18))</f>
        <v>0</v>
      </c>
      <c r="P24" s="153">
        <f>IF(($C$5*'NSW Apr 2018'!AL18/'NSW Apr 2018'!AJ18&gt;'NSW Apr 2018'!N18),($C$5*'NSW Apr 2018'!AL18/'NSW Apr 2018'!AJ18-'NSW Apr 2018'!N18)*'NSW Apr 2018'!Z18/100*'NSW Apr 2018'!AJ19,0)</f>
        <v>0</v>
      </c>
      <c r="Q24" s="138">
        <f t="shared" si="1"/>
        <v>2891</v>
      </c>
      <c r="R24" s="148">
        <f>'NSW Apr 2018'!AM18</f>
        <v>0</v>
      </c>
      <c r="S24" s="98">
        <f>'NSW Apr 2018'!AN18</f>
        <v>14</v>
      </c>
      <c r="T24" s="148">
        <f>'NSW Apr 2018'!AO18</f>
        <v>0</v>
      </c>
      <c r="U24" s="98">
        <f>'NSW Apr 2018'!AP18</f>
        <v>0</v>
      </c>
      <c r="V24" s="149">
        <f>(Q24-(Q24-D24)*S24/100)</f>
        <v>2533.2719999999999</v>
      </c>
      <c r="W24" s="138">
        <f t="shared" si="2"/>
        <v>2533.2719999999999</v>
      </c>
      <c r="X24" s="138">
        <f t="shared" si="0"/>
        <v>2786.5992000000001</v>
      </c>
      <c r="Y24" s="138">
        <f t="shared" si="0"/>
        <v>2786.5992000000001</v>
      </c>
      <c r="Z24" s="150">
        <f>'NSW Apr 2018'!AW18</f>
        <v>24</v>
      </c>
      <c r="AA24" s="141" t="str">
        <f>'NSW Apr 2018'!AX18</f>
        <v>y</v>
      </c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  <c r="EC24" s="113"/>
      <c r="ED24" s="113"/>
      <c r="EE24" s="113"/>
      <c r="EF24" s="113"/>
      <c r="EG24" s="113"/>
      <c r="EH24" s="113"/>
      <c r="EI24" s="113"/>
      <c r="EJ24" s="113"/>
      <c r="EK24" s="113"/>
      <c r="EL24" s="113"/>
    </row>
    <row r="25" spans="1:142" ht="23" customHeight="1" thickBot="1">
      <c r="A25" s="452"/>
      <c r="B25" s="99" t="str">
        <f>'NSW Apr 2018'!F19</f>
        <v>Origin Energy</v>
      </c>
      <c r="C25" s="99" t="str">
        <f>'NSW Apr 2018'!G19</f>
        <v>Business Saver</v>
      </c>
      <c r="D25" s="163">
        <f>365*'NSW Apr 2018'!H19/100</f>
        <v>283.64149999999995</v>
      </c>
      <c r="E25" s="164">
        <f>IF($C$5*'NSW Apr 2018'!AK19/'NSW Apr 2018'!AI19&gt;='NSW Apr 2018'!J19,('NSW Apr 2018'!J19*'NSW Apr 2018'!O19/100)*'NSW Apr 2018'!AI19,($C$5*'NSW Apr 2018'!AK19/'NSW Apr 2018'!AI19*'NSW Apr 2018'!O19/100)*'NSW Apr 2018'!AI19)</f>
        <v>216</v>
      </c>
      <c r="F25" s="172">
        <f>IF($C$5*'NSW Apr 2018'!AK19/'NSW Apr 2018'!AI19&lt;'NSW Apr 2018'!J19,0,IF($C$5*'NSW Apr 2018'!AK19/'NSW Apr 2018'!AI19&lt;='NSW Apr 2018'!K19,($C$5*'NSW Apr 2018'!AK19/'NSW Apr 2018'!AI19-'NSW Apr 2018'!J19)*('NSW Apr 2018'!P19/100)*'NSW Apr 2018'!AI19,('NSW Apr 2018'!K19-'NSW Apr 2018'!J19)*('NSW Apr 2018'!P19/100)*'NSW Apr 2018'!AI19))</f>
        <v>893.8</v>
      </c>
      <c r="G25" s="163">
        <f>IF($C$5*'NSW Apr 2018'!AK19/'NSW Apr 2018'!AI19&lt;'NSW Apr 2018'!K19,0,IF($C$5*'NSW Apr 2018'!AK19/'NSW Apr 2018'!AI19&lt;='NSW Apr 2018'!L19,($C$5*'NSW Apr 2018'!AK19/'NSW Apr 2018'!AI19-'NSW Apr 2018'!K19)*('NSW Apr 2018'!Q19/100)*'NSW Apr 2018'!AI19,('NSW Apr 2018'!L19-'NSW Apr 2018'!K19)*('NSW Apr 2018'!Q19/100)*'NSW Apr 2018'!AI19))</f>
        <v>0</v>
      </c>
      <c r="H25" s="173">
        <f>IF($C$5*'NSW Apr 2018'!AK19/'NSW Apr 2018'!AI19&lt;'NSW Apr 2018'!L19,0,IF($C$5*'NSW Apr 2018'!AK19/'NSW Apr 2018'!AI19&lt;='NSW Apr 2018'!M19,($C$5*'NSW Apr 2018'!AK19/'NSW Apr 2018'!AI19-'NSW Apr 2018'!L19)*('NSW Apr 2018'!R19/100)*'NSW Apr 2018'!AI19,('NSW Apr 2018'!M19-'NSW Apr 2018'!L19)*('NSW Apr 2018'!R19/100)*'NSW Apr 2018'!AI19))</f>
        <v>0</v>
      </c>
      <c r="I25" s="164">
        <f>IF($C$5*'NSW Apr 2018'!AK19/'NSW Apr 2018'!AI19&lt;'NSW Apr 2018'!M19,0,IF($C$5*'NSW Apr 2018'!AK19/'NSW Apr 2018'!AI19&lt;='NSW Apr 2018'!N19,($C$5*'NSW Apr 2018'!AK19/'NSW Apr 2018'!AI19-'NSW Apr 2018'!M19)*('NSW Apr 2018'!S19/100)*'NSW Apr 2018'!AI19,('NSW Apr 2018'!N19-'NSW Apr 2018'!M19)*('NSW Apr 2018'!S19/100)*'NSW Apr 2018'!AI19))</f>
        <v>0</v>
      </c>
      <c r="J25" s="172">
        <f>IF(($C$5*'NSW Apr 2018'!AK19/'NSW Apr 2018'!AI19&gt;'NSW Apr 2018'!N19),($C$5*'NSW Apr 2018'!AK19/'NSW Apr 2018'!AI19-'NSW Apr 2018'!N19)*'NSW Apr 2018'!T19/100*'NSW Apr 2018'!AI19,0)</f>
        <v>0</v>
      </c>
      <c r="K25" s="163">
        <f>IF($C$5*'NSW Apr 2018'!AL19/'NSW Apr 2018'!AJ19&gt;='NSW Apr 2018'!J19,('NSW Apr 2018'!J19*'NSW Apr 2018'!U19/100)*'NSW Apr 2018'!AJ19,($C$5*'NSW Apr 2018'!AL19/'NSW Apr 2018'!AJ19*'NSW Apr 2018'!U19/100)*'NSW Apr 2018'!AJ19)</f>
        <v>216</v>
      </c>
      <c r="L25" s="172">
        <f>IF($C$5*'NSW Apr 2018'!AL19/'NSW Apr 2018'!AJ19&lt;'NSW Apr 2018'!J19,0,IF($C$5*'NSW Apr 2018'!AL19/'NSW Apr 2018'!AJ19&lt;='NSW Apr 2018'!K19,($C$5*'NSW Apr 2018'!AL19/'NSW Apr 2018'!AJ19-'NSW Apr 2018'!J19)*('NSW Apr 2018'!V19/100)*'NSW Apr 2018'!AJ19,('NSW Apr 2018'!K19-'NSW Apr 2018'!J19)*('NSW Apr 2018'!V19/100)*'NSW Apr 2018'!AJ19))</f>
        <v>893.8</v>
      </c>
      <c r="M25" s="163">
        <f>IF($C$5*'NSW Apr 2018'!AL19/'NSW Apr 2018'!AJ19&lt;'NSW Apr 2018'!K19,0,IF($C$5*'NSW Apr 2018'!AL19/'NSW Apr 2018'!AJ19&lt;='NSW Apr 2018'!L19,($C$5*'NSW Apr 2018'!AL19/'NSW Apr 2018'!AJ19-'NSW Apr 2018'!K19)*('NSW Apr 2018'!W19/100)*'NSW Apr 2018'!AJ19,('NSW Apr 2018'!L19-'NSW Apr 2018'!K19)*('NSW Apr 2018'!W19/100)*'NSW Apr 2018'!AJ19))</f>
        <v>0</v>
      </c>
      <c r="N25" s="172">
        <f>IF($C$5*'NSW Apr 2018'!AL19/'NSW Apr 2018'!AJ19&lt;'NSW Apr 2018'!L19,0,IF($C$5*'NSW Apr 2018'!AL19/'NSW Apr 2018'!AJ19&lt;='NSW Apr 2018'!M19,($C$5*'NSW Apr 2018'!AL19/'NSW Apr 2018'!AJ19-'NSW Apr 2018'!L19)*('NSW Apr 2018'!X19/100)*'NSW Apr 2018'!AJ19,('NSW Apr 2018'!M19-'NSW Apr 2018'!L19)*('NSW Apr 2018'!X19/100)*'NSW Apr 2018'!AJ19))</f>
        <v>0</v>
      </c>
      <c r="O25" s="163">
        <f>IF($C$5*'NSW Apr 2018'!AL19/'NSW Apr 2018'!AJ19&lt;'NSW Apr 2018'!M19,0,IF($C$5*'NSW Apr 2018'!AL19/'NSW Apr 2018'!AJ19&lt;='NSW Apr 2018'!N19,($C$5*'NSW Apr 2018'!AL19/'NSW Apr 2018'!AJ19-'NSW Apr 2018'!M19)*('NSW Apr 2018'!Y19/100)*'NSW Apr 2018'!AJ19,('NSW Apr 2018'!N19-'NSW Apr 2018'!M19)*('NSW Apr 2018'!Y19/100)*'NSW Apr 2018'!AJ19))</f>
        <v>0</v>
      </c>
      <c r="P25" s="172">
        <f>IF(($C$5*'NSW Apr 2018'!AL19/'NSW Apr 2018'!AJ19&gt;'NSW Apr 2018'!N19),($C$5*'NSW Apr 2018'!AL19/'NSW Apr 2018'!AJ19-'NSW Apr 2018'!N19)*'NSW Apr 2018'!Z19/100*'NSW Apr 2018'!AJ20,0)</f>
        <v>0</v>
      </c>
      <c r="Q25" s="166">
        <f t="shared" si="1"/>
        <v>2503.2415000000001</v>
      </c>
      <c r="R25" s="171">
        <f>'NSW Apr 2018'!AM19</f>
        <v>0</v>
      </c>
      <c r="S25" s="99">
        <f>'NSW Apr 2018'!AN19</f>
        <v>14</v>
      </c>
      <c r="T25" s="171">
        <f>'NSW Apr 2018'!AO19</f>
        <v>0</v>
      </c>
      <c r="U25" s="99">
        <f>'NSW Apr 2018'!AP19</f>
        <v>0</v>
      </c>
      <c r="V25" s="168">
        <f>(Q25-(Q25-D25)*S25/100)</f>
        <v>2192.4974999999999</v>
      </c>
      <c r="W25" s="166">
        <f t="shared" si="2"/>
        <v>2192.4974999999999</v>
      </c>
      <c r="X25" s="166">
        <f t="shared" si="0"/>
        <v>2411.7472500000003</v>
      </c>
      <c r="Y25" s="166">
        <f t="shared" si="0"/>
        <v>2411.7472500000003</v>
      </c>
      <c r="Z25" s="169">
        <f>'NSW Apr 2018'!AW19</f>
        <v>12</v>
      </c>
      <c r="AA25" s="170" t="str">
        <f>'NSW Apr 2018'!AX19</f>
        <v>y</v>
      </c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</row>
    <row r="26" spans="1:142" ht="23" customHeight="1" thickTop="1">
      <c r="A26" s="451" t="str">
        <f>'NSW Apr 2018'!D20</f>
        <v>Envestra Tumut</v>
      </c>
      <c r="B26" s="146" t="str">
        <f>'NSW Apr 2018'!F20</f>
        <v>Origin Energy</v>
      </c>
      <c r="C26" s="146" t="str">
        <f>'NSW Apr 2018'!G20</f>
        <v>Business Saver</v>
      </c>
      <c r="D26" s="137">
        <f>365*'NSW Apr 2018'!H20/100</f>
        <v>344.99799999999993</v>
      </c>
      <c r="E26" s="176">
        <f>IF($C$5*'NSW Apr 2018'!AK20/'NSW Apr 2018'!AI20&gt;='NSW Apr 2018'!J20,('NSW Apr 2018'!J20*'NSW Apr 2018'!O20/100)*'NSW Apr 2018'!AI20,($C$5*'NSW Apr 2018'!AK20/'NSW Apr 2018'!AI20*'NSW Apr 2018'!O20/100)*'NSW Apr 2018'!AI20)</f>
        <v>1160</v>
      </c>
      <c r="F26" s="137">
        <f>IF($C$5*'NSW Apr 2018'!AK20/'NSW Apr 2018'!AI20&lt;'NSW Apr 2018'!J20,0,IF($C$5*'NSW Apr 2018'!AK20/'NSW Apr 2018'!AI20&lt;='NSW Apr 2018'!K20,($C$5*'NSW Apr 2018'!AK20/'NSW Apr 2018'!AI20-'NSW Apr 2018'!J20)*('NSW Apr 2018'!P20/100)*'NSW Apr 2018'!AI20,('NSW Apr 2018'!K20-'NSW Apr 2018'!J20)*('NSW Apr 2018'!P20/100)*'NSW Apr 2018'!AI20))</f>
        <v>0</v>
      </c>
      <c r="G26" s="137">
        <f>IF($C$5*'NSW Apr 2018'!AK20/'NSW Apr 2018'!AI20&lt;'NSW Apr 2018'!K20,0,IF($C$5*'NSW Apr 2018'!AK20/'NSW Apr 2018'!AI20&lt;='NSW Apr 2018'!L20,($C$5*'NSW Apr 2018'!AK20/'NSW Apr 2018'!AI20-'NSW Apr 2018'!K20)*('NSW Apr 2018'!Q20/100)*'NSW Apr 2018'!AI20,('NSW Apr 2018'!L20-'NSW Apr 2018'!K20)*('NSW Apr 2018'!Q20/100)*'NSW Apr 2018'!AI20))</f>
        <v>0</v>
      </c>
      <c r="H26" s="176">
        <f>IF($C$5*'NSW Apr 2018'!AK20/'NSW Apr 2018'!AI20&lt;'NSW Apr 2018'!L20,0,IF($C$5*'NSW Apr 2018'!AK20/'NSW Apr 2018'!AI20&lt;='NSW Apr 2018'!M20,($C$5*'NSW Apr 2018'!AK20/'NSW Apr 2018'!AI20-'NSW Apr 2018'!L20)*('NSW Apr 2018'!R20/100)*'NSW Apr 2018'!AI20,('NSW Apr 2018'!M20-'NSW Apr 2018'!L20)*('NSW Apr 2018'!R20/100)*'NSW Apr 2018'!AI20))</f>
        <v>0</v>
      </c>
      <c r="I26" s="176">
        <f>IF($C$5*'NSW Apr 2018'!AK20/'NSW Apr 2018'!AI20&lt;'NSW Apr 2018'!M20,0,IF($C$5*'NSW Apr 2018'!AK20/'NSW Apr 2018'!AI20&lt;='NSW Apr 2018'!N20,($C$5*'NSW Apr 2018'!AK20/'NSW Apr 2018'!AI20-'NSW Apr 2018'!M20)*('NSW Apr 2018'!S20/100)*'NSW Apr 2018'!AI20,('NSW Apr 2018'!N20-'NSW Apr 2018'!M20)*('NSW Apr 2018'!S20/100)*'NSW Apr 2018'!AI20))</f>
        <v>0</v>
      </c>
      <c r="J26" s="137">
        <f>IF(($C$5*'NSW Apr 2018'!AK20/'NSW Apr 2018'!AI20&gt;'NSW Apr 2018'!N20),($C$5*'NSW Apr 2018'!AK20/'NSW Apr 2018'!AI20-'NSW Apr 2018'!N20)*'NSW Apr 2018'!T20/100*'NSW Apr 2018'!AI20,0)</f>
        <v>0</v>
      </c>
      <c r="K26" s="137">
        <f>IF($C$5*'NSW Apr 2018'!AL20/'NSW Apr 2018'!AJ20&gt;='NSW Apr 2018'!J20,('NSW Apr 2018'!J20*'NSW Apr 2018'!U20/100)*'NSW Apr 2018'!AJ20,($C$5*'NSW Apr 2018'!AL20/'NSW Apr 2018'!AJ20*'NSW Apr 2018'!U20/100)*'NSW Apr 2018'!AJ20)</f>
        <v>1160</v>
      </c>
      <c r="L26" s="137">
        <f>IF($C$5*'NSW Apr 2018'!AL20/'NSW Apr 2018'!AJ20&lt;'NSW Apr 2018'!J20,0,IF($C$5*'NSW Apr 2018'!AL20/'NSW Apr 2018'!AJ20&lt;='NSW Apr 2018'!K20,($C$5*'NSW Apr 2018'!AL20/'NSW Apr 2018'!AJ20-'NSW Apr 2018'!J20)*('NSW Apr 2018'!V20/100)*'NSW Apr 2018'!AJ20,('NSW Apr 2018'!K20-'NSW Apr 2018'!J20)*('NSW Apr 2018'!V20/100)*'NSW Apr 2018'!AJ20))</f>
        <v>0</v>
      </c>
      <c r="M26" s="137">
        <f>IF($C$5*'NSW Apr 2018'!AL20/'NSW Apr 2018'!AJ20&lt;'NSW Apr 2018'!K20,0,IF($C$5*'NSW Apr 2018'!AL20/'NSW Apr 2018'!AJ20&lt;='NSW Apr 2018'!L20,($C$5*'NSW Apr 2018'!AL20/'NSW Apr 2018'!AJ20-'NSW Apr 2018'!K20)*('NSW Apr 2018'!W20/100)*'NSW Apr 2018'!AJ20,('NSW Apr 2018'!L20-'NSW Apr 2018'!K20)*('NSW Apr 2018'!W20/100)*'NSW Apr 2018'!AJ20))</f>
        <v>0</v>
      </c>
      <c r="N26" s="137">
        <f>IF($C$5*'NSW Apr 2018'!AL20/'NSW Apr 2018'!AJ20&lt;'NSW Apr 2018'!L20,0,IF($C$5*'NSW Apr 2018'!AL20/'NSW Apr 2018'!AJ20&lt;='NSW Apr 2018'!M20,($C$5*'NSW Apr 2018'!AL20/'NSW Apr 2018'!AJ20-'NSW Apr 2018'!L20)*('NSW Apr 2018'!X20/100)*'NSW Apr 2018'!AJ20,('NSW Apr 2018'!M20-'NSW Apr 2018'!L20)*('NSW Apr 2018'!X20/100)*'NSW Apr 2018'!AJ20))</f>
        <v>0</v>
      </c>
      <c r="O26" s="135">
        <f>IF($C$5*'NSW Apr 2018'!AL20/'NSW Apr 2018'!AJ20&lt;'NSW Apr 2018'!M20,0,IF($C$5*'NSW Apr 2018'!AL20/'NSW Apr 2018'!AJ20&lt;='NSW Apr 2018'!N20,($C$5*'NSW Apr 2018'!AL20/'NSW Apr 2018'!AJ20-'NSW Apr 2018'!M20)*('NSW Apr 2018'!Y20/100)*'NSW Apr 2018'!AJ20,('NSW Apr 2018'!N20-'NSW Apr 2018'!M20)*('NSW Apr 2018'!Y20/100)*'NSW Apr 2018'!AJ20))</f>
        <v>0</v>
      </c>
      <c r="P26" s="137">
        <f>IF(($C$5*'NSW Apr 2018'!AL20/'NSW Apr 2018'!AJ20&gt;'NSW Apr 2018'!N20),($C$5*'NSW Apr 2018'!AL20/'NSW Apr 2018'!AJ20-'NSW Apr 2018'!N20)*'NSW Apr 2018'!Z20/100*'NSW Apr 2018'!AJ21,0)</f>
        <v>0</v>
      </c>
      <c r="Q26" s="162">
        <f t="shared" si="1"/>
        <v>2664.998</v>
      </c>
      <c r="R26" s="146">
        <f>'NSW Apr 2018'!AM20</f>
        <v>0</v>
      </c>
      <c r="S26" s="146">
        <f>'NSW Apr 2018'!AN20</f>
        <v>14</v>
      </c>
      <c r="T26" s="146">
        <f>'NSW Apr 2018'!AO20</f>
        <v>0</v>
      </c>
      <c r="U26" s="146">
        <f>'NSW Apr 2018'!AP20</f>
        <v>0</v>
      </c>
      <c r="V26" s="162">
        <f>(Q26-(Q26-D26)*S26/100)</f>
        <v>2340.1979999999999</v>
      </c>
      <c r="W26" s="162">
        <f t="shared" si="2"/>
        <v>2340.1979999999999</v>
      </c>
      <c r="X26" s="162">
        <f t="shared" si="0"/>
        <v>2574.2177999999999</v>
      </c>
      <c r="Y26" s="162">
        <f t="shared" si="0"/>
        <v>2574.2177999999999</v>
      </c>
      <c r="Z26" s="177">
        <f>'NSW Apr 2018'!AW20</f>
        <v>12</v>
      </c>
      <c r="AA26" s="160" t="str">
        <f>'NSW Apr 2018'!AX20</f>
        <v>y</v>
      </c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3"/>
      <c r="ED26" s="113"/>
      <c r="EE26" s="113"/>
      <c r="EF26" s="113"/>
      <c r="EG26" s="113"/>
      <c r="EH26" s="113"/>
      <c r="EI26" s="113"/>
      <c r="EJ26" s="113"/>
      <c r="EK26" s="113"/>
      <c r="EL26" s="113"/>
    </row>
    <row r="27" spans="1:142" ht="23" customHeight="1" thickBot="1">
      <c r="A27" s="452"/>
      <c r="B27" s="99" t="str">
        <f>'NSW Apr 2018'!F21</f>
        <v>Red Energy</v>
      </c>
      <c r="C27" s="99" t="str">
        <f>'NSW Apr 2018'!G21</f>
        <v xml:space="preserve">Easy Saver </v>
      </c>
      <c r="D27" s="163">
        <f>365*'NSW Apr 2018'!H21/100</f>
        <v>339.45</v>
      </c>
      <c r="E27" s="164">
        <f>IF($C$5*'NSW Apr 2018'!AK21/'NSW Apr 2018'!AI21&gt;='NSW Apr 2018'!J21,('NSW Apr 2018'!J21*'NSW Apr 2018'!O21/100)*'NSW Apr 2018'!AI21,($C$5*'NSW Apr 2018'!AK21/'NSW Apr 2018'!AI21*'NSW Apr 2018'!O21/100)*'NSW Apr 2018'!AI21)</f>
        <v>1075</v>
      </c>
      <c r="F27" s="172">
        <f>IF($C$5*'NSW Apr 2018'!AK21/'NSW Apr 2018'!AI21&lt;'NSW Apr 2018'!J21,0,IF($C$5*'NSW Apr 2018'!AK21/'NSW Apr 2018'!AI21&lt;='NSW Apr 2018'!K21,($C$5*'NSW Apr 2018'!AK21/'NSW Apr 2018'!AI21-'NSW Apr 2018'!J21)*('NSW Apr 2018'!P21/100)*'NSW Apr 2018'!AI21,('NSW Apr 2018'!K21-'NSW Apr 2018'!J21)*('NSW Apr 2018'!P21/100)*'NSW Apr 2018'!AI21))</f>
        <v>0</v>
      </c>
      <c r="G27" s="163">
        <f>IF($C$5*'NSW Apr 2018'!AK21/'NSW Apr 2018'!AI21&lt;'NSW Apr 2018'!K21,0,IF($C$5*'NSW Apr 2018'!AK21/'NSW Apr 2018'!AI21&lt;='NSW Apr 2018'!L21,($C$5*'NSW Apr 2018'!AK21/'NSW Apr 2018'!AI21-'NSW Apr 2018'!K21)*('NSW Apr 2018'!Q21/100)*'NSW Apr 2018'!AI21,('NSW Apr 2018'!L21-'NSW Apr 2018'!K21)*('NSW Apr 2018'!Q21/100)*'NSW Apr 2018'!AI21))</f>
        <v>0</v>
      </c>
      <c r="H27" s="173">
        <f>IF($C$5*'NSW Apr 2018'!AK21/'NSW Apr 2018'!AI21&lt;'NSW Apr 2018'!L21,0,IF($C$5*'NSW Apr 2018'!AK21/'NSW Apr 2018'!AI21&lt;='NSW Apr 2018'!M21,($C$5*'NSW Apr 2018'!AK21/'NSW Apr 2018'!AI21-'NSW Apr 2018'!L21)*('NSW Apr 2018'!R21/100)*'NSW Apr 2018'!AI21,('NSW Apr 2018'!M21-'NSW Apr 2018'!L21)*('NSW Apr 2018'!R21/100)*'NSW Apr 2018'!AI21))</f>
        <v>0</v>
      </c>
      <c r="I27" s="164">
        <f>IF($C$5*'NSW Apr 2018'!AK21/'NSW Apr 2018'!AI21&lt;'NSW Apr 2018'!M21,0,IF($C$5*'NSW Apr 2018'!AK21/'NSW Apr 2018'!AI21&lt;='NSW Apr 2018'!N21,($C$5*'NSW Apr 2018'!AK21/'NSW Apr 2018'!AI21-'NSW Apr 2018'!M21)*('NSW Apr 2018'!S21/100)*'NSW Apr 2018'!AI21,('NSW Apr 2018'!N21-'NSW Apr 2018'!M21)*('NSW Apr 2018'!S21/100)*'NSW Apr 2018'!AI21))</f>
        <v>0</v>
      </c>
      <c r="J27" s="172">
        <f>IF(($C$5*'NSW Apr 2018'!AK21/'NSW Apr 2018'!AI21&gt;'NSW Apr 2018'!N21),($C$5*'NSW Apr 2018'!AK21/'NSW Apr 2018'!AI21-'NSW Apr 2018'!N21)*'NSW Apr 2018'!T21/100*'NSW Apr 2018'!AI21,0)</f>
        <v>0</v>
      </c>
      <c r="K27" s="163">
        <f>IF($C$5*'NSW Apr 2018'!AL21/'NSW Apr 2018'!AJ21&gt;='NSW Apr 2018'!J21,('NSW Apr 2018'!J21*'NSW Apr 2018'!U21/100)*'NSW Apr 2018'!AJ21,($C$5*'NSW Apr 2018'!AL21/'NSW Apr 2018'!AJ21*'NSW Apr 2018'!U21/100)*'NSW Apr 2018'!AJ21)</f>
        <v>1075</v>
      </c>
      <c r="L27" s="172">
        <f>IF($C$5*'NSW Apr 2018'!AL21/'NSW Apr 2018'!AJ21&lt;'NSW Apr 2018'!J21,0,IF($C$5*'NSW Apr 2018'!AL21/'NSW Apr 2018'!AJ21&lt;='NSW Apr 2018'!K21,($C$5*'NSW Apr 2018'!AL21/'NSW Apr 2018'!AJ21-'NSW Apr 2018'!J21)*('NSW Apr 2018'!V21/100)*'NSW Apr 2018'!AJ21,('NSW Apr 2018'!K21-'NSW Apr 2018'!J21)*('NSW Apr 2018'!V21/100)*'NSW Apr 2018'!AJ21))</f>
        <v>0</v>
      </c>
      <c r="M27" s="163">
        <f>IF($C$5*'NSW Apr 2018'!AL21/'NSW Apr 2018'!AJ21&lt;'NSW Apr 2018'!K21,0,IF($C$5*'NSW Apr 2018'!AL21/'NSW Apr 2018'!AJ21&lt;='NSW Apr 2018'!L21,($C$5*'NSW Apr 2018'!AL21/'NSW Apr 2018'!AJ21-'NSW Apr 2018'!K21)*('NSW Apr 2018'!W21/100)*'NSW Apr 2018'!AJ21,('NSW Apr 2018'!L21-'NSW Apr 2018'!K21)*('NSW Apr 2018'!W21/100)*'NSW Apr 2018'!AJ21))</f>
        <v>0</v>
      </c>
      <c r="N27" s="172">
        <f>IF($C$5*'NSW Apr 2018'!AL21/'NSW Apr 2018'!AJ21&lt;'NSW Apr 2018'!L21,0,IF($C$5*'NSW Apr 2018'!AL21/'NSW Apr 2018'!AJ21&lt;='NSW Apr 2018'!M21,($C$5*'NSW Apr 2018'!AL21/'NSW Apr 2018'!AJ21-'NSW Apr 2018'!L21)*('NSW Apr 2018'!X21/100)*'NSW Apr 2018'!AJ21,('NSW Apr 2018'!M21-'NSW Apr 2018'!L21)*('NSW Apr 2018'!X21/100)*'NSW Apr 2018'!AJ21))</f>
        <v>0</v>
      </c>
      <c r="O27" s="163">
        <f>IF($C$5*'NSW Apr 2018'!AL21/'NSW Apr 2018'!AJ21&lt;'NSW Apr 2018'!M21,0,IF($C$5*'NSW Apr 2018'!AL21/'NSW Apr 2018'!AJ21&lt;='NSW Apr 2018'!N21,($C$5*'NSW Apr 2018'!AL21/'NSW Apr 2018'!AJ21-'NSW Apr 2018'!M21)*('NSW Apr 2018'!Y21/100)*'NSW Apr 2018'!AJ21,('NSW Apr 2018'!N21-'NSW Apr 2018'!M21)*('NSW Apr 2018'!Y21/100)*'NSW Apr 2018'!AJ21))</f>
        <v>0</v>
      </c>
      <c r="P27" s="172">
        <f>IF(($C$5*'NSW Apr 2018'!AL21/'NSW Apr 2018'!AJ21&gt;'NSW Apr 2018'!N21),($C$5*'NSW Apr 2018'!AL21/'NSW Apr 2018'!AJ21-'NSW Apr 2018'!N21)*'NSW Apr 2018'!Z21/100*'NSW Apr 2018'!#REF!,0)</f>
        <v>0</v>
      </c>
      <c r="Q27" s="178">
        <f t="shared" si="1"/>
        <v>2489.4499999999998</v>
      </c>
      <c r="R27" s="99">
        <f>'NSW Apr 2018'!AM21</f>
        <v>0</v>
      </c>
      <c r="S27" s="99">
        <f>'NSW Apr 2018'!AN21</f>
        <v>0</v>
      </c>
      <c r="T27" s="99">
        <f>'NSW Apr 2018'!AO21</f>
        <v>10</v>
      </c>
      <c r="U27" s="99">
        <f>'NSW Apr 2018'!AP21</f>
        <v>0</v>
      </c>
      <c r="V27" s="166">
        <f>Q27</f>
        <v>2489.4499999999998</v>
      </c>
      <c r="W27" s="166">
        <f>V27-(V27*T27/100)</f>
        <v>2240.5049999999997</v>
      </c>
      <c r="X27" s="166">
        <f t="shared" si="0"/>
        <v>2738.395</v>
      </c>
      <c r="Y27" s="166">
        <f t="shared" si="0"/>
        <v>2464.5554999999999</v>
      </c>
      <c r="Z27" s="169">
        <f>'NSW Apr 2018'!AW21</f>
        <v>0</v>
      </c>
      <c r="AA27" s="179" t="str">
        <f>'NSW Apr 2018'!AX21</f>
        <v>n</v>
      </c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</row>
    <row r="28" spans="1:142" ht="23" customHeight="1" thickTop="1" thickBot="1">
      <c r="A28" s="134" t="str">
        <f>'NSW Apr 2018'!D22</f>
        <v>Envestra Wagga Wagga</v>
      </c>
      <c r="B28" s="180" t="str">
        <f>'NSW Apr 2018'!F22</f>
        <v>Origin Energy</v>
      </c>
      <c r="C28" s="180" t="str">
        <f>'NSW Apr 2018'!G22</f>
        <v>Business Saver</v>
      </c>
      <c r="D28" s="181">
        <f>365*'NSW Apr 2018'!H22/100</f>
        <v>430.55399999999992</v>
      </c>
      <c r="E28" s="182">
        <f>($C$5*'NSW Apr 2018'!O22/100)/2</f>
        <v>875</v>
      </c>
      <c r="F28" s="183">
        <f>IF($C$5*'NSW Apr 2018'!AK22/'NSW Apr 2018'!AI22&lt;'NSW Apr 2018'!J22,0,IF($C$5*'NSW Apr 2018'!AK22/'NSW Apr 2018'!AI22&lt;='NSW Apr 2018'!K22,($C$5*'NSW Apr 2018'!AK22/'NSW Apr 2018'!AI22-'NSW Apr 2018'!J22)*('NSW Apr 2018'!P22/100)*'NSW Apr 2018'!AI22,('NSW Apr 2018'!K22-'NSW Apr 2018'!J22)*('NSW Apr 2018'!P22/100)*'NSW Apr 2018'!AI22))</f>
        <v>0</v>
      </c>
      <c r="G28" s="181">
        <f>IF($C$5*'NSW Apr 2018'!AK22/'NSW Apr 2018'!AI22&lt;'NSW Apr 2018'!K22,0,IF($C$5*'NSW Apr 2018'!AK22/'NSW Apr 2018'!AI22&lt;='NSW Apr 2018'!L22,($C$5*'NSW Apr 2018'!AK22/'NSW Apr 2018'!AI22-'NSW Apr 2018'!K22)*('NSW Apr 2018'!Q22/100)*'NSW Apr 2018'!AI22,('NSW Apr 2018'!L22-'NSW Apr 2018'!K22)*('NSW Apr 2018'!Q22/100)*'NSW Apr 2018'!AI22))</f>
        <v>0</v>
      </c>
      <c r="H28" s="184">
        <f>IF($C$5*'NSW Apr 2018'!AK22/'NSW Apr 2018'!AI22&lt;'NSW Apr 2018'!L22,0,IF($C$5*'NSW Apr 2018'!AK22/'NSW Apr 2018'!AI22&lt;='NSW Apr 2018'!M22,($C$5*'NSW Apr 2018'!AK22/'NSW Apr 2018'!AI22-'NSW Apr 2018'!L22)*('NSW Apr 2018'!R22/100)*'NSW Apr 2018'!AI22,('NSW Apr 2018'!M22-'NSW Apr 2018'!L22)*('NSW Apr 2018'!R22/100)*'NSW Apr 2018'!AI22))</f>
        <v>0</v>
      </c>
      <c r="I28" s="182">
        <f>IF($C$5*'NSW Apr 2018'!AK22/'NSW Apr 2018'!AI22&lt;'NSW Apr 2018'!M22,0,IF($C$5*'NSW Apr 2018'!AK22/'NSW Apr 2018'!AI22&lt;='NSW Apr 2018'!N22,($C$5*'NSW Apr 2018'!AK22/'NSW Apr 2018'!AI22-'NSW Apr 2018'!M22)*('NSW Apr 2018'!S22/100)*'NSW Apr 2018'!AI22,('NSW Apr 2018'!N22-'NSW Apr 2018'!M22)*('NSW Apr 2018'!S22/100)*'NSW Apr 2018'!AI22))</f>
        <v>0</v>
      </c>
      <c r="J28" s="183">
        <f>IF(($C$5*'NSW Apr 2018'!AK22/'NSW Apr 2018'!AI22&gt;'NSW Apr 2018'!N22),($C$5*'NSW Apr 2018'!AK22/'NSW Apr 2018'!AI22-'NSW Apr 2018'!N22)*'NSW Apr 2018'!T22/100*'NSW Apr 2018'!AI22,0)</f>
        <v>0</v>
      </c>
      <c r="K28" s="181">
        <f>($C$5*'NSW Apr 2018'!U22/100)/2</f>
        <v>875</v>
      </c>
      <c r="L28" s="183">
        <v>0</v>
      </c>
      <c r="M28" s="181">
        <v>0</v>
      </c>
      <c r="N28" s="183">
        <v>0</v>
      </c>
      <c r="O28" s="181">
        <f>IF($C$5*'NSW Apr 2018'!AL22/'NSW Apr 2018'!AJ22&lt;'NSW Apr 2018'!M22,0,IF($C$5*'NSW Apr 2018'!AL22/'NSW Apr 2018'!AJ22&lt;='NSW Apr 2018'!N22,($C$5*'NSW Apr 2018'!AL22/'NSW Apr 2018'!AJ22-'NSW Apr 2018'!M22)*('NSW Apr 2018'!Y22/100)*'NSW Apr 2018'!AJ22,('NSW Apr 2018'!N22-'NSW Apr 2018'!M22)*('NSW Apr 2018'!Y22/100)*'NSW Apr 2018'!AJ22))</f>
        <v>0</v>
      </c>
      <c r="P28" s="183">
        <f>IF(($C$5*'NSW Apr 2018'!AL22/'NSW Apr 2018'!AJ22&gt;'NSW Apr 2018'!N22),($C$5*'NSW Apr 2018'!AL22/'NSW Apr 2018'!AJ22-'NSW Apr 2018'!N22)*'NSW Apr 2018'!Z22/100*'NSW Apr 2018'!AJ22,0)</f>
        <v>0</v>
      </c>
      <c r="Q28" s="185">
        <f t="shared" si="1"/>
        <v>2180.5540000000001</v>
      </c>
      <c r="R28" s="186">
        <f>'NSW Apr 2018'!AM22</f>
        <v>0</v>
      </c>
      <c r="S28" s="180">
        <f>'NSW Apr 2018'!AN22</f>
        <v>14</v>
      </c>
      <c r="T28" s="186">
        <f>'NSW Apr 2018'!AO22</f>
        <v>0</v>
      </c>
      <c r="U28" s="180">
        <f>'NSW Apr 2018'!AP22</f>
        <v>0</v>
      </c>
      <c r="V28" s="187">
        <f>(Q28-(Q28-D28)*S28/100)</f>
        <v>1935.5540000000001</v>
      </c>
      <c r="W28" s="185">
        <f t="shared" si="2"/>
        <v>1935.5540000000001</v>
      </c>
      <c r="X28" s="185">
        <f t="shared" si="0"/>
        <v>2129.1094000000003</v>
      </c>
      <c r="Y28" s="185">
        <f t="shared" si="0"/>
        <v>2129.1094000000003</v>
      </c>
      <c r="Z28" s="188">
        <f>'NSW Apr 2018'!AW22</f>
        <v>12</v>
      </c>
      <c r="AA28" s="189" t="str">
        <f>'NSW Apr 2018'!AX22</f>
        <v>y</v>
      </c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  <c r="EC28" s="113"/>
      <c r="ED28" s="113"/>
      <c r="EE28" s="113"/>
      <c r="EF28" s="113"/>
      <c r="EG28" s="113"/>
      <c r="EH28" s="113"/>
      <c r="EI28" s="113"/>
      <c r="EJ28" s="113"/>
      <c r="EK28" s="113"/>
      <c r="EL28" s="113"/>
    </row>
  </sheetData>
  <sheetProtection algorithmName="SHA-512" hashValue="MmYS2LQ/8YfW+0v26JGvJKkGdsXOEprw2wSR3qjr/050hFY3ocO+fqoEzI+UnnAyq/aTbKy6kp+vvFq8rv2eZQ==" saltValue="/YLumDqXXzAHtus7NIDGrQ==" spinCount="100000" sheet="1" objects="1" scenarios="1"/>
  <mergeCells count="7">
    <mergeCell ref="A26:A27"/>
    <mergeCell ref="A8:A12"/>
    <mergeCell ref="A13:A14"/>
    <mergeCell ref="A16:A17"/>
    <mergeCell ref="A19:A20"/>
    <mergeCell ref="A21:A22"/>
    <mergeCell ref="A24:A25"/>
  </mergeCell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6"/>
  </sheetPr>
  <dimension ref="A1:GL554"/>
  <sheetViews>
    <sheetView workbookViewId="0">
      <selection activeCell="G19" sqref="G19"/>
    </sheetView>
  </sheetViews>
  <sheetFormatPr baseColWidth="10" defaultRowHeight="13"/>
  <cols>
    <col min="1" max="1" width="24.1640625" style="89" customWidth="1"/>
    <col min="2" max="2" width="14" style="89" bestFit="1" customWidth="1"/>
    <col min="3" max="3" width="15" style="89" bestFit="1" customWidth="1"/>
    <col min="4" max="21" width="12.1640625" style="89" customWidth="1"/>
    <col min="22" max="23" width="12.1640625" style="89" hidden="1" customWidth="1"/>
    <col min="24" max="27" width="12.1640625" style="89" customWidth="1"/>
    <col min="28" max="37" width="12.1640625" style="109" customWidth="1"/>
    <col min="38" max="194" width="10.83203125" style="109"/>
    <col min="195" max="16384" width="10.83203125" style="89"/>
  </cols>
  <sheetData>
    <row r="1" spans="1:194" s="109" customFormat="1" ht="14">
      <c r="A1" s="108" t="s">
        <v>55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/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/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/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  <c r="EA1" s="108"/>
      <c r="EB1" s="108"/>
      <c r="EC1" s="108"/>
      <c r="ED1" s="108"/>
      <c r="EE1" s="108"/>
      <c r="EF1" s="108"/>
      <c r="EG1" s="108"/>
      <c r="EH1" s="108"/>
      <c r="EI1" s="108"/>
      <c r="EJ1" s="108"/>
      <c r="EK1" s="108"/>
      <c r="EL1" s="108"/>
    </row>
    <row r="2" spans="1:194" s="109" customFormat="1" ht="14">
      <c r="A2" s="110" t="s">
        <v>191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08"/>
      <c r="BR2" s="108"/>
      <c r="BS2" s="108"/>
      <c r="BT2" s="108"/>
      <c r="BU2" s="108"/>
      <c r="BV2" s="108"/>
      <c r="BW2" s="108"/>
      <c r="BX2" s="108"/>
      <c r="BY2" s="108"/>
      <c r="BZ2" s="108"/>
      <c r="CA2" s="108"/>
      <c r="CB2" s="108"/>
      <c r="CC2" s="108"/>
      <c r="CD2" s="108"/>
      <c r="CE2" s="108"/>
      <c r="CF2" s="108"/>
      <c r="CG2" s="108"/>
      <c r="CH2" s="108"/>
      <c r="CI2" s="108"/>
      <c r="CJ2" s="108"/>
      <c r="CK2" s="108"/>
      <c r="CL2" s="108"/>
      <c r="CM2" s="108"/>
      <c r="CN2" s="108"/>
      <c r="CO2" s="108"/>
      <c r="CP2" s="108"/>
      <c r="CQ2" s="108"/>
      <c r="CR2" s="108"/>
      <c r="CS2" s="108"/>
      <c r="CT2" s="108"/>
      <c r="CU2" s="108"/>
      <c r="CV2" s="108"/>
      <c r="CW2" s="108"/>
      <c r="CX2" s="108"/>
      <c r="CY2" s="108"/>
      <c r="CZ2" s="108"/>
      <c r="DA2" s="108"/>
      <c r="DB2" s="108"/>
      <c r="DC2" s="108"/>
      <c r="DD2" s="108"/>
      <c r="DE2" s="108"/>
      <c r="DF2" s="108"/>
      <c r="DG2" s="108"/>
      <c r="DH2" s="108"/>
      <c r="DI2" s="108"/>
      <c r="DJ2" s="108"/>
      <c r="DK2" s="108"/>
      <c r="DL2" s="108"/>
      <c r="DM2" s="108"/>
      <c r="DN2" s="108"/>
      <c r="DO2" s="108"/>
      <c r="DP2" s="108"/>
      <c r="DQ2" s="108"/>
      <c r="DR2" s="108"/>
      <c r="DS2" s="108"/>
      <c r="DT2" s="108"/>
      <c r="DU2" s="108"/>
      <c r="DV2" s="108"/>
      <c r="DW2" s="108"/>
      <c r="DX2" s="108"/>
      <c r="DY2" s="108"/>
      <c r="DZ2" s="108"/>
      <c r="EA2" s="108"/>
      <c r="EB2" s="108"/>
      <c r="EC2" s="108"/>
      <c r="ED2" s="108"/>
      <c r="EE2" s="108"/>
      <c r="EF2" s="108"/>
      <c r="EG2" s="108"/>
      <c r="EH2" s="108"/>
      <c r="EI2" s="108"/>
      <c r="EJ2" s="108"/>
      <c r="EK2" s="108"/>
      <c r="EL2" s="108"/>
    </row>
    <row r="3" spans="1:194" s="109" customFormat="1" ht="15" thickBot="1">
      <c r="A3" s="108"/>
      <c r="B3" s="111"/>
      <c r="C3" s="108"/>
      <c r="D3" s="108"/>
      <c r="E3" s="108"/>
      <c r="F3" s="108"/>
      <c r="G3" s="108"/>
      <c r="H3" s="111"/>
      <c r="I3" s="112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108"/>
      <c r="AS3" s="108"/>
      <c r="AT3" s="108"/>
      <c r="AU3" s="108"/>
      <c r="AV3" s="108"/>
      <c r="AW3" s="108"/>
      <c r="AX3" s="108"/>
      <c r="AY3" s="108"/>
      <c r="AZ3" s="108"/>
      <c r="BA3" s="108"/>
      <c r="BB3" s="108"/>
      <c r="BC3" s="108"/>
      <c r="BD3" s="108"/>
      <c r="BE3" s="108"/>
      <c r="BF3" s="108"/>
      <c r="BG3" s="108"/>
      <c r="BH3" s="108"/>
      <c r="BI3" s="108"/>
      <c r="BJ3" s="108"/>
      <c r="BK3" s="108"/>
      <c r="BL3" s="108"/>
      <c r="BM3" s="108"/>
      <c r="BN3" s="108"/>
      <c r="BO3" s="108"/>
      <c r="BP3" s="108"/>
      <c r="BQ3" s="108"/>
      <c r="BR3" s="108"/>
      <c r="BS3" s="108"/>
      <c r="BT3" s="108"/>
      <c r="BU3" s="108"/>
      <c r="BV3" s="108"/>
      <c r="BW3" s="108"/>
      <c r="BX3" s="108"/>
      <c r="BY3" s="108"/>
      <c r="BZ3" s="108"/>
      <c r="CA3" s="108"/>
      <c r="CB3" s="108"/>
      <c r="CC3" s="108"/>
      <c r="CD3" s="108"/>
      <c r="CE3" s="108"/>
      <c r="CF3" s="108"/>
      <c r="CG3" s="108"/>
      <c r="CH3" s="108"/>
      <c r="CI3" s="108"/>
      <c r="CJ3" s="108"/>
      <c r="CK3" s="108"/>
      <c r="CL3" s="108"/>
      <c r="CM3" s="108"/>
      <c r="CN3" s="108"/>
      <c r="CO3" s="108"/>
      <c r="CP3" s="108"/>
      <c r="CQ3" s="108"/>
      <c r="CR3" s="108"/>
      <c r="CS3" s="108"/>
      <c r="CT3" s="108"/>
      <c r="CU3" s="108"/>
      <c r="CV3" s="108"/>
      <c r="CW3" s="108"/>
      <c r="CX3" s="108"/>
      <c r="CY3" s="108"/>
      <c r="CZ3" s="108"/>
      <c r="DA3" s="108"/>
      <c r="DB3" s="108"/>
      <c r="DC3" s="108"/>
      <c r="DD3" s="108"/>
      <c r="DE3" s="108"/>
      <c r="DF3" s="108"/>
      <c r="DG3" s="108"/>
      <c r="DH3" s="108"/>
      <c r="DI3" s="108"/>
      <c r="DJ3" s="108"/>
      <c r="DK3" s="108"/>
      <c r="DL3" s="108"/>
      <c r="DM3" s="108"/>
      <c r="DN3" s="108"/>
      <c r="DO3" s="108"/>
      <c r="DP3" s="108"/>
      <c r="DQ3" s="108"/>
      <c r="DR3" s="108"/>
      <c r="DS3" s="108"/>
      <c r="DT3" s="108"/>
      <c r="DU3" s="108"/>
      <c r="DV3" s="108"/>
      <c r="DW3" s="108"/>
      <c r="DX3" s="108"/>
      <c r="DY3" s="108"/>
      <c r="DZ3" s="108"/>
      <c r="EA3" s="108"/>
      <c r="EB3" s="108"/>
      <c r="EC3" s="108"/>
      <c r="ED3" s="108"/>
      <c r="EE3" s="108"/>
      <c r="EF3" s="108"/>
      <c r="EG3" s="108"/>
      <c r="EH3" s="108"/>
      <c r="EI3" s="108"/>
      <c r="EJ3" s="108"/>
      <c r="EK3" s="108"/>
      <c r="EL3" s="108"/>
    </row>
    <row r="4" spans="1:194" ht="14">
      <c r="A4" s="91" t="s">
        <v>50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3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  <c r="AW4" s="108"/>
      <c r="AX4" s="108"/>
      <c r="AY4" s="108"/>
      <c r="AZ4" s="108"/>
      <c r="BA4" s="108"/>
      <c r="BB4" s="108"/>
      <c r="BC4" s="108"/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8"/>
      <c r="BQ4" s="108"/>
      <c r="BR4" s="108"/>
      <c r="BS4" s="108"/>
      <c r="BT4" s="108"/>
      <c r="BU4" s="108"/>
      <c r="BV4" s="108"/>
      <c r="BW4" s="108"/>
      <c r="BX4" s="108"/>
      <c r="BY4" s="108"/>
      <c r="BZ4" s="108"/>
      <c r="CA4" s="108"/>
      <c r="CB4" s="108"/>
      <c r="CC4" s="108"/>
      <c r="CD4" s="108"/>
      <c r="CE4" s="108"/>
      <c r="CF4" s="108"/>
      <c r="CG4" s="108"/>
      <c r="CH4" s="108"/>
      <c r="CI4" s="108"/>
      <c r="CJ4" s="108"/>
      <c r="CK4" s="108"/>
      <c r="CL4" s="108"/>
      <c r="CM4" s="108"/>
      <c r="CN4" s="108"/>
      <c r="CO4" s="108"/>
      <c r="CP4" s="108"/>
      <c r="CQ4" s="108"/>
      <c r="CR4" s="108"/>
      <c r="CS4" s="108"/>
      <c r="CT4" s="108"/>
      <c r="CU4" s="108"/>
      <c r="CV4" s="108"/>
      <c r="CW4" s="108"/>
      <c r="CX4" s="108"/>
      <c r="CY4" s="108"/>
      <c r="CZ4" s="108"/>
      <c r="DA4" s="108"/>
      <c r="DB4" s="108"/>
      <c r="DC4" s="108"/>
      <c r="DD4" s="108"/>
      <c r="DE4" s="108"/>
      <c r="DF4" s="108"/>
      <c r="DG4" s="108"/>
      <c r="DH4" s="108"/>
      <c r="DI4" s="108"/>
      <c r="DJ4" s="108"/>
      <c r="DK4" s="108"/>
      <c r="DL4" s="108"/>
      <c r="DM4" s="108"/>
      <c r="DN4" s="108"/>
      <c r="DO4" s="108"/>
      <c r="DP4" s="108"/>
      <c r="DQ4" s="108"/>
      <c r="DR4" s="108"/>
      <c r="DS4" s="108"/>
      <c r="DT4" s="108"/>
      <c r="DU4" s="108"/>
      <c r="DV4" s="108"/>
      <c r="DW4" s="108"/>
      <c r="DX4" s="108"/>
      <c r="DY4" s="108"/>
      <c r="DZ4" s="108"/>
      <c r="EA4" s="108"/>
      <c r="EB4" s="108"/>
      <c r="EC4" s="108"/>
      <c r="ED4" s="108"/>
      <c r="EE4" s="108"/>
      <c r="EF4" s="108"/>
      <c r="EG4" s="108"/>
      <c r="EH4" s="108"/>
      <c r="EI4" s="108"/>
      <c r="EJ4" s="108"/>
      <c r="EK4" s="108"/>
      <c r="EL4" s="108"/>
    </row>
    <row r="5" spans="1:194" ht="14">
      <c r="A5" s="94" t="s">
        <v>292</v>
      </c>
      <c r="B5" s="70"/>
      <c r="C5" s="101">
        <v>100000</v>
      </c>
      <c r="D5" s="95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96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</row>
    <row r="6" spans="1:194" ht="14">
      <c r="A6" s="34" t="s">
        <v>131</v>
      </c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96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</row>
    <row r="7" spans="1:194" ht="75">
      <c r="A7" s="286" t="s">
        <v>99</v>
      </c>
      <c r="B7" s="311" t="s">
        <v>51</v>
      </c>
      <c r="C7" s="312" t="s">
        <v>52</v>
      </c>
      <c r="D7" s="127" t="s">
        <v>194</v>
      </c>
      <c r="E7" s="127" t="s">
        <v>140</v>
      </c>
      <c r="F7" s="126" t="s">
        <v>141</v>
      </c>
      <c r="G7" s="127" t="s">
        <v>142</v>
      </c>
      <c r="H7" s="127" t="s">
        <v>143</v>
      </c>
      <c r="I7" s="127" t="s">
        <v>138</v>
      </c>
      <c r="J7" s="127" t="s">
        <v>90</v>
      </c>
      <c r="K7" s="127" t="s">
        <v>195</v>
      </c>
      <c r="L7" s="127" t="s">
        <v>91</v>
      </c>
      <c r="M7" s="127" t="s">
        <v>92</v>
      </c>
      <c r="N7" s="127" t="s">
        <v>93</v>
      </c>
      <c r="O7" s="127" t="s">
        <v>139</v>
      </c>
      <c r="P7" s="127" t="s">
        <v>49</v>
      </c>
      <c r="Q7" s="128" t="s">
        <v>84</v>
      </c>
      <c r="R7" s="129" t="s">
        <v>82</v>
      </c>
      <c r="S7" s="129" t="s">
        <v>85</v>
      </c>
      <c r="T7" s="129" t="s">
        <v>56</v>
      </c>
      <c r="U7" s="129" t="s">
        <v>22</v>
      </c>
      <c r="V7" s="130" t="s">
        <v>58</v>
      </c>
      <c r="W7" s="130" t="s">
        <v>65</v>
      </c>
      <c r="X7" s="130" t="s">
        <v>53</v>
      </c>
      <c r="Y7" s="130" t="s">
        <v>54</v>
      </c>
      <c r="Z7" s="131" t="s">
        <v>74</v>
      </c>
      <c r="AA7" s="132" t="s">
        <v>33</v>
      </c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  <c r="EK7" s="108"/>
      <c r="EL7" s="108"/>
    </row>
    <row r="8" spans="1:194" ht="23" customHeight="1">
      <c r="A8" s="454" t="str">
        <f>'NSW Oct 2017'!D2</f>
        <v>Jemena Sydney</v>
      </c>
      <c r="B8" s="98" t="str">
        <f>'NSW Oct 2017'!F2</f>
        <v>AGL</v>
      </c>
      <c r="C8" s="98" t="str">
        <f>'NSW Oct 2017'!G2</f>
        <v>Business Savers</v>
      </c>
      <c r="D8" s="135">
        <f>365*'NSW Oct 2017'!H2/100</f>
        <v>273.75</v>
      </c>
      <c r="E8" s="136">
        <f>($C$5*'NSW Oct 2017'!O2/100)/2</f>
        <v>1250</v>
      </c>
      <c r="F8" s="137">
        <v>0</v>
      </c>
      <c r="G8" s="135">
        <v>0</v>
      </c>
      <c r="H8" s="136">
        <v>0</v>
      </c>
      <c r="I8" s="136">
        <v>0</v>
      </c>
      <c r="J8" s="135">
        <v>0</v>
      </c>
      <c r="K8" s="135">
        <f>($C$5*'NSW Oct 2017'!O2/100)/2</f>
        <v>1250</v>
      </c>
      <c r="L8" s="135">
        <v>0</v>
      </c>
      <c r="M8" s="135">
        <v>0</v>
      </c>
      <c r="N8" s="135">
        <v>0</v>
      </c>
      <c r="O8" s="135">
        <v>0</v>
      </c>
      <c r="P8" s="135">
        <v>0</v>
      </c>
      <c r="Q8" s="138">
        <f>SUM(D8:P8)</f>
        <v>2773.75</v>
      </c>
      <c r="R8" s="98">
        <f>'NSW Oct 2017'!AM2</f>
        <v>0</v>
      </c>
      <c r="S8" s="98">
        <f>'NSW Oct 2017'!AN2</f>
        <v>14</v>
      </c>
      <c r="T8" s="98">
        <f>'NSW Oct 2017'!AO2</f>
        <v>0</v>
      </c>
      <c r="U8" s="146">
        <f>'NSW Oct 2017'!AP2</f>
        <v>0</v>
      </c>
      <c r="V8" s="162">
        <f>(Q8-(Q8-D8)*S8/100)</f>
        <v>2423.75</v>
      </c>
      <c r="W8" s="162">
        <f>V8</f>
        <v>2423.75</v>
      </c>
      <c r="X8" s="138">
        <f t="shared" ref="X8:Y28" si="0">V8*1.1</f>
        <v>2666.125</v>
      </c>
      <c r="Y8" s="138">
        <f>W8*1.1</f>
        <v>2666.125</v>
      </c>
      <c r="Z8" s="150">
        <f>'NSW Oct 2017'!AW2</f>
        <v>0</v>
      </c>
      <c r="AA8" s="141" t="str">
        <f>'NSW Oct 2017'!AX2</f>
        <v>n</v>
      </c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  <c r="EK8" s="108"/>
      <c r="EL8" s="108"/>
    </row>
    <row r="9" spans="1:194" s="97" customFormat="1" ht="23" customHeight="1">
      <c r="A9" s="453"/>
      <c r="B9" s="98" t="str">
        <f>'NSW Oct 2017'!F3</f>
        <v>Covau</v>
      </c>
      <c r="C9" s="98" t="str">
        <f>'NSW Oct 2017'!G3</f>
        <v>Freedom</v>
      </c>
      <c r="D9" s="135">
        <f>365*'NSW Oct 2017'!H3/100</f>
        <v>273.75</v>
      </c>
      <c r="E9" s="136">
        <f>IF($C$5*'NSW Oct 2017'!AK3/'NSW Oct 2017'!AI3&gt;='NSW Oct 2017'!J3,('NSW Oct 2017'!J3*'NSW Oct 2017'!O3/100)*'NSW Oct 2017'!AI3,($C$5*'NSW Oct 2017'!AK3/'NSW Oct 2017'!AI3*'NSW Oct 2017'!O3/100)*'NSW Oct 2017'!AI3)</f>
        <v>143.56649999999999</v>
      </c>
      <c r="F9" s="137">
        <f>IF($C$5*'NSW Oct 2017'!AK3/'NSW Oct 2017'!AI3&lt;'NSW Oct 2017'!J3,0,IF($C$5*'NSW Oct 2017'!AK3/'NSW Oct 2017'!AI3&lt;='NSW Oct 2017'!K3,($C$5*'NSW Oct 2017'!AK3/'NSW Oct 2017'!AI3-'NSW Oct 2017'!J3)*('NSW Oct 2017'!P3/100)*'NSW Oct 2017'!AI3,('NSW Oct 2017'!K3-'NSW Oct 2017'!J3)*('NSW Oct 2017'!P3/100)*'NSW Oct 2017'!AI3))</f>
        <v>89.890500000000003</v>
      </c>
      <c r="G9" s="135">
        <f>IF($C$5*'NSW Oct 2017'!AK3/'NSW Oct 2017'!AI3&lt;'NSW Oct 2017'!K3,0,IF($C$5*'NSW Oct 2017'!AK3/'NSW Oct 2017'!AI3&lt;='NSW Oct 2017'!L3,($C$5*'NSW Oct 2017'!AK3/'NSW Oct 2017'!AI3-'NSW Oct 2017'!K3)*('NSW Oct 2017'!Q3/100)*'NSW Oct 2017'!AI3,('NSW Oct 2017'!L3-'NSW Oct 2017'!K3)*('NSW Oct 2017'!Q3/100)*'NSW Oct 2017'!AI3))</f>
        <v>205.05869999999999</v>
      </c>
      <c r="H9" s="136">
        <f>IF($C$5*'NSW Oct 2017'!AK3/'NSW Oct 2017'!AI3&lt;'NSW Oct 2017'!L3,0,IF($C$5*'NSW Oct 2017'!AK3/'NSW Oct 2017'!AI3&lt;='NSW Oct 2017'!M3,($C$5*'NSW Oct 2017'!AK3/'NSW Oct 2017'!AI3-'NSW Oct 2017'!L3)*('NSW Oct 2017'!R3/100)*'NSW Oct 2017'!AI3,('NSW Oct 2017'!M3-'NSW Oct 2017'!L3)*('NSW Oct 2017'!R3/100)*'NSW Oct 2017'!AI3))</f>
        <v>779.04750000000001</v>
      </c>
      <c r="I9" s="136">
        <f>IF($C$5*'NSW Oct 2017'!AK3/'NSW Oct 2017'!AI3&lt;'NSW Oct 2017'!M3,0,IF($C$5*'NSW Oct 2017'!AK3/'NSW Oct 2017'!AI3&lt;='NSW Oct 2017'!N3,($C$5*'NSW Oct 2017'!AK3/'NSW Oct 2017'!AI3-'NSW Oct 2017'!M3)*('NSW Oct 2017'!S3/100)*'NSW Oct 2017'!AI3,('NSW Oct 2017'!N3-'NSW Oct 2017'!M3)*('NSW Oct 2017'!S3/100)*'NSW Oct 2017'!AI3))</f>
        <v>0</v>
      </c>
      <c r="J9" s="135">
        <f>IF(($C$5*'NSW Oct 2017'!AK3/'NSW Oct 2017'!AI3&gt;'NSW Oct 2017'!N3),($C$5*'NSW Oct 2017'!AK3/'NSW Oct 2017'!AI3-'NSW Oct 2017'!N3)*'NSW Oct 2017'!T3/100*'NSW Oct 2017'!AI3,0)</f>
        <v>0</v>
      </c>
      <c r="K9" s="135">
        <f>IF($C$5*'NSW Oct 2017'!AL3/'NSW Oct 2017'!AJ3&gt;='NSW Oct 2017'!J3,('NSW Oct 2017'!J3*'NSW Oct 2017'!U3/100)*'NSW Oct 2017'!AJ3,($C$5*'NSW Oct 2017'!AL3/'NSW Oct 2017'!AJ3*'NSW Oct 2017'!U3/100)*'NSW Oct 2017'!AJ3)</f>
        <v>143.56649999999999</v>
      </c>
      <c r="L9" s="135">
        <f>IF($C$5*'NSW Oct 2017'!AL3/'NSW Oct 2017'!AJ3&lt;'NSW Oct 2017'!J3,0,IF($C$5*'NSW Oct 2017'!AL3/'NSW Oct 2017'!AJ3&lt;='NSW Oct 2017'!K3,($C$5*'NSW Oct 2017'!AL3/'NSW Oct 2017'!AJ3-'NSW Oct 2017'!J3)*('NSW Oct 2017'!V3/100)*'NSW Oct 2017'!AJ3,('NSW Oct 2017'!K3-'NSW Oct 2017'!J3)*('NSW Oct 2017'!V3/100)*'NSW Oct 2017'!AJ3))</f>
        <v>89.890500000000003</v>
      </c>
      <c r="M9" s="135">
        <f>IF($C$5*'NSW Oct 2017'!AL3/'NSW Oct 2017'!AJ3&lt;'NSW Oct 2017'!K3,0,IF($C$5*'NSW Oct 2017'!AL3/'NSW Oct 2017'!AJ3&lt;='NSW Oct 2017'!L3,($C$5*'NSW Oct 2017'!AL3/'NSW Oct 2017'!AJ3-'NSW Oct 2017'!K3)*('NSW Oct 2017'!W3/100)*'NSW Oct 2017'!AJ3,('NSW Oct 2017'!L3-'NSW Oct 2017'!K3)*('NSW Oct 2017'!W3/100)*'NSW Oct 2017'!AJ3))</f>
        <v>205.05869999999999</v>
      </c>
      <c r="N9" s="135">
        <f>IF($C$5*'NSW Oct 2017'!AL3/'NSW Oct 2017'!AJ3&lt;'NSW Oct 2017'!L3,0,IF($C$5*'NSW Oct 2017'!AL3/'NSW Oct 2017'!AJ3&lt;='NSW Oct 2017'!M3,($C$5*'NSW Oct 2017'!AL3/'NSW Oct 2017'!AJ3-'NSW Oct 2017'!L3)*('NSW Oct 2017'!X3/100)*'NSW Oct 2017'!AJ3,('NSW Oct 2017'!M3-'NSW Oct 2017'!L3)*('NSW Oct 2017'!X3/100)*'NSW Oct 2017'!AJ3))</f>
        <v>779.04750000000001</v>
      </c>
      <c r="O9" s="135">
        <f>IF($C$5*'NSW Oct 2017'!AL3/'NSW Oct 2017'!AJ3&lt;'NSW Oct 2017'!M3,0,IF($C$5*'NSW Oct 2017'!AL3/'NSW Oct 2017'!AJ3&lt;='NSW Oct 2017'!N3,($C$5*'NSW Oct 2017'!AL3/'NSW Oct 2017'!AJ3-'NSW Oct 2017'!M3)*('NSW Oct 2017'!Y3/100)*'NSW Oct 2017'!AJ3,('NSW Oct 2017'!N3-'NSW Oct 2017'!M3)*('NSW Oct 2017'!Y3/100)*'NSW Oct 2017'!AJ3))</f>
        <v>0</v>
      </c>
      <c r="P9" s="135">
        <f>IF(($C$5*'NSW Oct 2017'!AL3/'NSW Oct 2017'!AJ3&gt;'NSW Oct 2017'!N3),($C$5*'NSW Oct 2017'!AL3/'NSW Oct 2017'!AJ3-'NSW Oct 2017'!N3)*'NSW Oct 2017'!Z3/100*'NSW Oct 2017'!AJ4,0)</f>
        <v>0</v>
      </c>
      <c r="Q9" s="138">
        <f t="shared" ref="Q9:Q28" si="1">SUM(D9:P9)</f>
        <v>2708.8764000000001</v>
      </c>
      <c r="R9" s="98">
        <f>'NSW Oct 2017'!AM3</f>
        <v>0</v>
      </c>
      <c r="S9" s="98">
        <f>'NSW Oct 2017'!AN3</f>
        <v>0</v>
      </c>
      <c r="T9" s="98">
        <f>'NSW Oct 2017'!AO3</f>
        <v>18</v>
      </c>
      <c r="U9" s="146">
        <f>'NSW Oct 2017'!AP3</f>
        <v>0</v>
      </c>
      <c r="V9" s="138">
        <f>Q9</f>
        <v>2708.8764000000001</v>
      </c>
      <c r="W9" s="138">
        <f>V9-(V9*T9/100)</f>
        <v>2221.278648</v>
      </c>
      <c r="X9" s="138">
        <f t="shared" si="0"/>
        <v>2979.7640400000005</v>
      </c>
      <c r="Y9" s="138">
        <f t="shared" si="0"/>
        <v>2443.4065128000002</v>
      </c>
      <c r="Z9" s="150">
        <f>'NSW Oct 2017'!AW3</f>
        <v>0</v>
      </c>
      <c r="AA9" s="141" t="str">
        <f>'NSW Oct 2017'!AX3</f>
        <v>n</v>
      </c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  <c r="DP9" s="108"/>
      <c r="DQ9" s="108"/>
      <c r="DR9" s="108"/>
      <c r="DS9" s="108"/>
      <c r="DT9" s="108"/>
      <c r="DU9" s="108"/>
      <c r="DV9" s="108"/>
      <c r="DW9" s="108"/>
      <c r="DX9" s="108"/>
      <c r="DY9" s="108"/>
      <c r="DZ9" s="108"/>
      <c r="EA9" s="108"/>
      <c r="EB9" s="108"/>
      <c r="EC9" s="108"/>
      <c r="ED9" s="108"/>
      <c r="EE9" s="108"/>
      <c r="EF9" s="108"/>
      <c r="EG9" s="108"/>
      <c r="EH9" s="108"/>
      <c r="EI9" s="108"/>
      <c r="EJ9" s="108"/>
      <c r="EK9" s="108"/>
      <c r="EL9" s="108"/>
      <c r="EM9" s="109"/>
      <c r="EN9" s="109"/>
      <c r="EO9" s="109"/>
      <c r="EP9" s="109"/>
      <c r="EQ9" s="109"/>
      <c r="ER9" s="109"/>
      <c r="ES9" s="109"/>
      <c r="ET9" s="109"/>
      <c r="EU9" s="109"/>
      <c r="EV9" s="109"/>
      <c r="EW9" s="109"/>
      <c r="EX9" s="109"/>
      <c r="EY9" s="109"/>
      <c r="EZ9" s="109"/>
      <c r="FA9" s="109"/>
      <c r="FB9" s="109"/>
      <c r="FC9" s="109"/>
      <c r="FD9" s="109"/>
      <c r="FE9" s="109"/>
      <c r="FF9" s="109"/>
      <c r="FG9" s="109"/>
      <c r="FH9" s="109"/>
      <c r="FI9" s="109"/>
      <c r="FJ9" s="109"/>
      <c r="FK9" s="109"/>
      <c r="FL9" s="109"/>
      <c r="FM9" s="109"/>
      <c r="FN9" s="109"/>
      <c r="FO9" s="109"/>
      <c r="FP9" s="109"/>
      <c r="FQ9" s="109"/>
      <c r="FR9" s="109"/>
      <c r="FS9" s="109"/>
      <c r="FT9" s="109"/>
      <c r="FU9" s="109"/>
      <c r="FV9" s="109"/>
      <c r="FW9" s="109"/>
      <c r="FX9" s="109"/>
      <c r="FY9" s="109"/>
      <c r="FZ9" s="109"/>
      <c r="GA9" s="109"/>
      <c r="GB9" s="109"/>
      <c r="GC9" s="109"/>
      <c r="GD9" s="109"/>
      <c r="GE9" s="109"/>
      <c r="GF9" s="109"/>
      <c r="GG9" s="109"/>
      <c r="GH9" s="109"/>
      <c r="GI9" s="109"/>
      <c r="GJ9" s="109"/>
      <c r="GK9" s="109"/>
      <c r="GL9" s="109"/>
    </row>
    <row r="10" spans="1:194" ht="23" customHeight="1">
      <c r="A10" s="453"/>
      <c r="B10" s="98" t="str">
        <f>'NSW Oct 2017'!F4</f>
        <v>EnergyAustralia</v>
      </c>
      <c r="C10" s="98" t="str">
        <f>'NSW Oct 2017'!G4</f>
        <v xml:space="preserve">Everyday Saver </v>
      </c>
      <c r="D10" s="135">
        <f>365*'NSW Oct 2017'!H4/100</f>
        <v>245.64500000000001</v>
      </c>
      <c r="E10" s="136">
        <f>IF($C$5*'NSW Oct 2017'!AK4/'NSW Oct 2017'!AI4&gt;='NSW Oct 2017'!J4,('NSW Oct 2017'!J4*'NSW Oct 2017'!O4/100)*'NSW Oct 2017'!AI4,($C$5*'NSW Oct 2017'!AK4/'NSW Oct 2017'!AI4*'NSW Oct 2017'!O4/100)*'NSW Oct 2017'!AI4)</f>
        <v>157.3638</v>
      </c>
      <c r="F10" s="137">
        <f>IF($C$5*'NSW Oct 2017'!AK4/'NSW Oct 2017'!AI4&lt;'NSW Oct 2017'!J4,0,IF($C$5*'NSW Oct 2017'!AK4/'NSW Oct 2017'!AI4&lt;='NSW Oct 2017'!K4,($C$5*'NSW Oct 2017'!AK4/'NSW Oct 2017'!AI4-'NSW Oct 2017'!J4)*('NSW Oct 2017'!P4/100)*'NSW Oct 2017'!AI4,('NSW Oct 2017'!K4-'NSW Oct 2017'!J4)*('NSW Oct 2017'!P4/100)*'NSW Oct 2017'!AI4))</f>
        <v>106.7679</v>
      </c>
      <c r="G10" s="135">
        <f>IF($C$5*'NSW Oct 2017'!AK4/'NSW Oct 2017'!AI4&lt;'NSW Oct 2017'!K4,0,IF($C$5*'NSW Oct 2017'!AK4/'NSW Oct 2017'!AI4&lt;='NSW Oct 2017'!L4,($C$5*'NSW Oct 2017'!AK4/'NSW Oct 2017'!AI4-'NSW Oct 2017'!K4)*('NSW Oct 2017'!Q4/100)*'NSW Oct 2017'!AI4,('NSW Oct 2017'!L4-'NSW Oct 2017'!K4)*('NSW Oct 2017'!Q4/100)*'NSW Oct 2017'!AI4))</f>
        <v>244.11750000000001</v>
      </c>
      <c r="H10" s="136">
        <f>IF($C$5*'NSW Oct 2017'!AK4/'NSW Oct 2017'!AI4&lt;'NSW Oct 2017'!L4,0,IF($C$5*'NSW Oct 2017'!AK4/'NSW Oct 2017'!AI4&lt;='NSW Oct 2017'!M4,($C$5*'NSW Oct 2017'!AK4/'NSW Oct 2017'!AI4-'NSW Oct 2017'!L4)*('NSW Oct 2017'!R4/100)*'NSW Oct 2017'!AI4,('NSW Oct 2017'!M4-'NSW Oct 2017'!L4)*('NSW Oct 2017'!R4/100)*'NSW Oct 2017'!AI4))</f>
        <v>927.43750000000011</v>
      </c>
      <c r="I10" s="136">
        <f>IF($C$5*'NSW Oct 2017'!AK4/'NSW Oct 2017'!AI4&lt;'NSW Oct 2017'!M4,0,IF($C$5*'NSW Oct 2017'!AK4/'NSW Oct 2017'!AI4&lt;='NSW Oct 2017'!N4,($C$5*'NSW Oct 2017'!AK4/'NSW Oct 2017'!AI4-'NSW Oct 2017'!M4)*('NSW Oct 2017'!S4/100)*'NSW Oct 2017'!AI4,('NSW Oct 2017'!N4-'NSW Oct 2017'!M4)*('NSW Oct 2017'!S4/100)*'NSW Oct 2017'!AI4))</f>
        <v>0</v>
      </c>
      <c r="J10" s="135">
        <f>IF(($C$5*'NSW Oct 2017'!AK4/'NSW Oct 2017'!AI4&gt;'NSW Oct 2017'!N4),($C$5*'NSW Oct 2017'!AK4/'NSW Oct 2017'!AI4-'NSW Oct 2017'!N4)*'NSW Oct 2017'!T4/100*'NSW Oct 2017'!AI4,0)</f>
        <v>0</v>
      </c>
      <c r="K10" s="135">
        <f>IF($C$5*'NSW Oct 2017'!AL4/'NSW Oct 2017'!AJ4&gt;='NSW Oct 2017'!J4,('NSW Oct 2017'!J4*'NSW Oct 2017'!U4/100)*'NSW Oct 2017'!AJ4,($C$5*'NSW Oct 2017'!AL4/'NSW Oct 2017'!AJ4*'NSW Oct 2017'!U4/100)*'NSW Oct 2017'!AJ4)</f>
        <v>157.3638</v>
      </c>
      <c r="L10" s="135">
        <f>IF($C$5*'NSW Oct 2017'!AL4/'NSW Oct 2017'!AJ4&lt;'NSW Oct 2017'!J4,0,IF($C$5*'NSW Oct 2017'!AL4/'NSW Oct 2017'!AJ4&lt;='NSW Oct 2017'!K4,($C$5*'NSW Oct 2017'!AL4/'NSW Oct 2017'!AJ4-'NSW Oct 2017'!J4)*('NSW Oct 2017'!V4/100)*'NSW Oct 2017'!AJ4,('NSW Oct 2017'!K4-'NSW Oct 2017'!J4)*('NSW Oct 2017'!V4/100)*'NSW Oct 2017'!AJ4))</f>
        <v>106.7679</v>
      </c>
      <c r="M10" s="135">
        <f>IF($C$5*'NSW Oct 2017'!AL4/'NSW Oct 2017'!AJ4&lt;'NSW Oct 2017'!K4,0,IF($C$5*'NSW Oct 2017'!AL4/'NSW Oct 2017'!AJ4&lt;='NSW Oct 2017'!L4,($C$5*'NSW Oct 2017'!AL4/'NSW Oct 2017'!AJ4-'NSW Oct 2017'!K4)*('NSW Oct 2017'!W4/100)*'NSW Oct 2017'!AJ4,('NSW Oct 2017'!L4-'NSW Oct 2017'!K4)*('NSW Oct 2017'!W4/100)*'NSW Oct 2017'!AJ4))</f>
        <v>244.11750000000001</v>
      </c>
      <c r="N10" s="135">
        <f>IF($C$5*'NSW Oct 2017'!AL4/'NSW Oct 2017'!AJ4&lt;'NSW Oct 2017'!L4,0,IF($C$5*'NSW Oct 2017'!AL4/'NSW Oct 2017'!AJ4&lt;='NSW Oct 2017'!M4,($C$5*'NSW Oct 2017'!AL4/'NSW Oct 2017'!AJ4-'NSW Oct 2017'!L4)*('NSW Oct 2017'!X4/100)*'NSW Oct 2017'!AJ4,('NSW Oct 2017'!M4-'NSW Oct 2017'!L4)*('NSW Oct 2017'!X4/100)*'NSW Oct 2017'!AJ4))</f>
        <v>927.43750000000011</v>
      </c>
      <c r="O10" s="135">
        <f>IF($C$5*'NSW Oct 2017'!AL4/'NSW Oct 2017'!AJ4&lt;'NSW Oct 2017'!M4,0,IF($C$5*'NSW Oct 2017'!AL4/'NSW Oct 2017'!AJ4&lt;='NSW Oct 2017'!N4,($C$5*'NSW Oct 2017'!AL4/'NSW Oct 2017'!AJ4-'NSW Oct 2017'!M4)*('NSW Oct 2017'!Y4/100)*'NSW Oct 2017'!AJ4,('NSW Oct 2017'!N4-'NSW Oct 2017'!M4)*('NSW Oct 2017'!Y4/100)*'NSW Oct 2017'!AJ4))</f>
        <v>0</v>
      </c>
      <c r="P10" s="135">
        <f>IF(($C$5*'NSW Oct 2017'!AL4/'NSW Oct 2017'!AJ4&gt;'NSW Oct 2017'!N4),($C$5*'NSW Oct 2017'!AL4/'NSW Oct 2017'!AJ4-'NSW Oct 2017'!N4)*'NSW Oct 2017'!Z4/100*'NSW Oct 2017'!AJ5,0)</f>
        <v>0</v>
      </c>
      <c r="Q10" s="138">
        <f t="shared" si="1"/>
        <v>3117.0184000000004</v>
      </c>
      <c r="R10" s="98">
        <f>'NSW Oct 2017'!AM4</f>
        <v>0</v>
      </c>
      <c r="S10" s="98">
        <f>'NSW Oct 2017'!AN4</f>
        <v>14</v>
      </c>
      <c r="T10" s="98">
        <f>'NSW Oct 2017'!AO4</f>
        <v>0</v>
      </c>
      <c r="U10" s="98">
        <f>'NSW Oct 2017'!AP4</f>
        <v>0</v>
      </c>
      <c r="V10" s="138">
        <f>(Q10-(Q10-D10)*S10/100)</f>
        <v>2715.0261240000004</v>
      </c>
      <c r="W10" s="138">
        <f>V10</f>
        <v>2715.0261240000004</v>
      </c>
      <c r="X10" s="138">
        <f t="shared" si="0"/>
        <v>2986.5287364000005</v>
      </c>
      <c r="Y10" s="138">
        <f t="shared" si="0"/>
        <v>2986.5287364000005</v>
      </c>
      <c r="Z10" s="140">
        <f>'NSW Oct 2017'!AW4</f>
        <v>24</v>
      </c>
      <c r="AA10" s="141" t="str">
        <f>'NSW Oct 2017'!AX4</f>
        <v>y</v>
      </c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8"/>
      <c r="EE10" s="108"/>
      <c r="EF10" s="108"/>
      <c r="EG10" s="108"/>
      <c r="EH10" s="108"/>
      <c r="EI10" s="108"/>
      <c r="EJ10" s="108"/>
      <c r="EK10" s="108"/>
      <c r="EL10" s="108"/>
    </row>
    <row r="11" spans="1:194" s="97" customFormat="1" ht="23" customHeight="1">
      <c r="A11" s="453"/>
      <c r="B11" s="98" t="str">
        <f>'NSW Oct 2017'!F5</f>
        <v>Origin Energy</v>
      </c>
      <c r="C11" s="98" t="str">
        <f>'NSW Oct 2017'!G5</f>
        <v>Business Saver</v>
      </c>
      <c r="D11" s="135">
        <f>365*'NSW Oct 2017'!H5/100</f>
        <v>259.14999999999998</v>
      </c>
      <c r="E11" s="136">
        <f>IF($C$5*'NSW Oct 2017'!AK5/'NSW Oct 2017'!AI5&gt;='NSW Oct 2017'!J5,('NSW Oct 2017'!J5*'NSW Oct 2017'!O5/100)*'NSW Oct 2017'!AI5,($C$5*'NSW Oct 2017'!AK5/'NSW Oct 2017'!AI5*'NSW Oct 2017'!O5/100)*'NSW Oct 2017'!AI5)</f>
        <v>141.702</v>
      </c>
      <c r="F11" s="137">
        <f>IF($C$5*'NSW Oct 2017'!AK5/'NSW Oct 2017'!AI5&lt;'NSW Oct 2017'!J5,0,IF($C$5*'NSW Oct 2017'!AK5/'NSW Oct 2017'!AI5&lt;='NSW Oct 2017'!K5,($C$5*'NSW Oct 2017'!AK5/'NSW Oct 2017'!AI5-'NSW Oct 2017'!J5)*('NSW Oct 2017'!P5/100)*'NSW Oct 2017'!AI5,('NSW Oct 2017'!K5-'NSW Oct 2017'!J5)*('NSW Oct 2017'!P5/100)*'NSW Oct 2017'!AI5))</f>
        <v>102.732</v>
      </c>
      <c r="G11" s="135">
        <f>IF($C$5*'NSW Oct 2017'!AK5/'NSW Oct 2017'!AI5&lt;'NSW Oct 2017'!K5,0,IF($C$5*'NSW Oct 2017'!AK5/'NSW Oct 2017'!AI5&lt;='NSW Oct 2017'!L5,($C$5*'NSW Oct 2017'!AK5/'NSW Oct 2017'!AI5-'NSW Oct 2017'!K5)*('NSW Oct 2017'!Q5/100)*'NSW Oct 2017'!AI5,('NSW Oct 2017'!L5-'NSW Oct 2017'!K5)*('NSW Oct 2017'!Q5/100)*'NSW Oct 2017'!AI5))</f>
        <v>213.048</v>
      </c>
      <c r="H11" s="136">
        <f>IF($C$5*'NSW Oct 2017'!AK5/'NSW Oct 2017'!AI5&lt;'NSW Oct 2017'!L5,0,IF($C$5*'NSW Oct 2017'!AK5/'NSW Oct 2017'!AI5&lt;='NSW Oct 2017'!M5,($C$5*'NSW Oct 2017'!AK5/'NSW Oct 2017'!AI5-'NSW Oct 2017'!L5)*('NSW Oct 2017'!R5/100)*'NSW Oct 2017'!AI5,('NSW Oct 2017'!M5-'NSW Oct 2017'!L5)*('NSW Oct 2017'!R5/100)*'NSW Oct 2017'!AI5))</f>
        <v>809.40000000000009</v>
      </c>
      <c r="I11" s="136">
        <f>IF($C$5*'NSW Oct 2017'!AK5/'NSW Oct 2017'!AI5&lt;'NSW Oct 2017'!M5,0,IF($C$5*'NSW Oct 2017'!AK5/'NSW Oct 2017'!AI5&lt;='NSW Oct 2017'!N5,($C$5*'NSW Oct 2017'!AK5/'NSW Oct 2017'!AI5-'NSW Oct 2017'!M5)*('NSW Oct 2017'!S5/100)*'NSW Oct 2017'!AI5,('NSW Oct 2017'!N5-'NSW Oct 2017'!M5)*('NSW Oct 2017'!S5/100)*'NSW Oct 2017'!AI5))</f>
        <v>0</v>
      </c>
      <c r="J11" s="135">
        <f>IF(($C$5*'NSW Oct 2017'!AK5/'NSW Oct 2017'!AI5&gt;'NSW Oct 2017'!N5),($C$5*'NSW Oct 2017'!AK5/'NSW Oct 2017'!AI5-'NSW Oct 2017'!N5)*'NSW Oct 2017'!T5/100*'NSW Oct 2017'!AI5,0)</f>
        <v>0</v>
      </c>
      <c r="K11" s="135">
        <f>IF($C$5*'NSW Oct 2017'!AL5/'NSW Oct 2017'!AJ5&gt;='NSW Oct 2017'!J5,('NSW Oct 2017'!J5*'NSW Oct 2017'!U5/100)*'NSW Oct 2017'!AJ5,($C$5*'NSW Oct 2017'!AL5/'NSW Oct 2017'!AJ5*'NSW Oct 2017'!U5/100)*'NSW Oct 2017'!AJ5)</f>
        <v>141.702</v>
      </c>
      <c r="L11" s="135">
        <f>IF($C$5*'NSW Oct 2017'!AL5/'NSW Oct 2017'!AJ5&lt;'NSW Oct 2017'!J5,0,IF($C$5*'NSW Oct 2017'!AL5/'NSW Oct 2017'!AJ5&lt;='NSW Oct 2017'!K5,($C$5*'NSW Oct 2017'!AL5/'NSW Oct 2017'!AJ5-'NSW Oct 2017'!J5)*('NSW Oct 2017'!V5/100)*'NSW Oct 2017'!AJ5,('NSW Oct 2017'!K5-'NSW Oct 2017'!J5)*('NSW Oct 2017'!V5/100)*'NSW Oct 2017'!AJ5))</f>
        <v>102.732</v>
      </c>
      <c r="M11" s="135">
        <f>IF($C$5*'NSW Oct 2017'!AL5/'NSW Oct 2017'!AJ5&lt;'NSW Oct 2017'!K5,0,IF($C$5*'NSW Oct 2017'!AL5/'NSW Oct 2017'!AJ5&lt;='NSW Oct 2017'!L5,($C$5*'NSW Oct 2017'!AL5/'NSW Oct 2017'!AJ5-'NSW Oct 2017'!K5)*('NSW Oct 2017'!W5/100)*'NSW Oct 2017'!AJ5,('NSW Oct 2017'!L5-'NSW Oct 2017'!K5)*('NSW Oct 2017'!W5/100)*'NSW Oct 2017'!AJ5))</f>
        <v>213.048</v>
      </c>
      <c r="N11" s="135">
        <f>IF($C$5*'NSW Oct 2017'!AL5/'NSW Oct 2017'!AJ5&lt;'NSW Oct 2017'!L5,0,IF($C$5*'NSW Oct 2017'!AL5/'NSW Oct 2017'!AJ5&lt;='NSW Oct 2017'!M5,($C$5*'NSW Oct 2017'!AL5/'NSW Oct 2017'!AJ5-'NSW Oct 2017'!L5)*('NSW Oct 2017'!X5/100)*'NSW Oct 2017'!AJ5,('NSW Oct 2017'!M5-'NSW Oct 2017'!L5)*('NSW Oct 2017'!X5/100)*'NSW Oct 2017'!AJ5))</f>
        <v>809.40000000000009</v>
      </c>
      <c r="O11" s="135">
        <f>IF($C$5*'NSW Oct 2017'!AL5/'NSW Oct 2017'!AJ5&lt;'NSW Oct 2017'!M5,0,IF($C$5*'NSW Oct 2017'!AL5/'NSW Oct 2017'!AJ5&lt;='NSW Oct 2017'!N5,($C$5*'NSW Oct 2017'!AL5/'NSW Oct 2017'!AJ5-'NSW Oct 2017'!M5)*('NSW Oct 2017'!Y5/100)*'NSW Oct 2017'!AJ5,('NSW Oct 2017'!N5-'NSW Oct 2017'!M5)*('NSW Oct 2017'!Y5/100)*'NSW Oct 2017'!AJ5))</f>
        <v>0</v>
      </c>
      <c r="P11" s="135">
        <f>IF(($C$5*'NSW Oct 2017'!AL5/'NSW Oct 2017'!AJ5&gt;'NSW Oct 2017'!N5),($C$5*'NSW Oct 2017'!AL5/'NSW Oct 2017'!AJ5-'NSW Oct 2017'!N5)*'NSW Oct 2017'!Z5/100*'NSW Oct 2017'!AJ6,0)</f>
        <v>0</v>
      </c>
      <c r="Q11" s="138">
        <f t="shared" si="1"/>
        <v>2792.9140000000002</v>
      </c>
      <c r="R11" s="98">
        <f>'NSW Oct 2017'!AM5</f>
        <v>0</v>
      </c>
      <c r="S11" s="98">
        <f>'NSW Oct 2017'!AN5</f>
        <v>14</v>
      </c>
      <c r="T11" s="98">
        <f>'NSW Oct 2017'!AO5</f>
        <v>0</v>
      </c>
      <c r="U11" s="98">
        <f>'NSW Oct 2017'!AP5</f>
        <v>0</v>
      </c>
      <c r="V11" s="138">
        <f>(Q11-(Q11-D11)*S11/100)</f>
        <v>2438.1870400000003</v>
      </c>
      <c r="W11" s="138">
        <f>V11</f>
        <v>2438.1870400000003</v>
      </c>
      <c r="X11" s="138">
        <f t="shared" si="0"/>
        <v>2682.0057440000005</v>
      </c>
      <c r="Y11" s="138">
        <f t="shared" si="0"/>
        <v>2682.0057440000005</v>
      </c>
      <c r="Z11" s="140">
        <f>'NSW Oct 2017'!AW5</f>
        <v>12</v>
      </c>
      <c r="AA11" s="141" t="str">
        <f>'NSW Oct 2017'!AX5</f>
        <v>y</v>
      </c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08"/>
      <c r="DV11" s="108"/>
      <c r="DW11" s="108"/>
      <c r="DX11" s="108"/>
      <c r="DY11" s="108"/>
      <c r="DZ11" s="108"/>
      <c r="EA11" s="108"/>
      <c r="EB11" s="108"/>
      <c r="EC11" s="108"/>
      <c r="ED11" s="108"/>
      <c r="EE11" s="108"/>
      <c r="EF11" s="108"/>
      <c r="EG11" s="108"/>
      <c r="EH11" s="108"/>
      <c r="EI11" s="108"/>
      <c r="EJ11" s="108"/>
      <c r="EK11" s="108"/>
      <c r="EL11" s="108"/>
      <c r="EM11" s="109"/>
      <c r="EN11" s="109"/>
      <c r="EO11" s="109"/>
      <c r="EP11" s="109"/>
      <c r="EQ11" s="109"/>
      <c r="ER11" s="109"/>
      <c r="ES11" s="109"/>
      <c r="ET11" s="109"/>
      <c r="EU11" s="109"/>
      <c r="EV11" s="109"/>
      <c r="EW11" s="109"/>
      <c r="EX11" s="109"/>
      <c r="EY11" s="109"/>
      <c r="EZ11" s="109"/>
      <c r="FA11" s="109"/>
      <c r="FB11" s="109"/>
      <c r="FC11" s="109"/>
      <c r="FD11" s="109"/>
      <c r="FE11" s="109"/>
      <c r="FF11" s="109"/>
      <c r="FG11" s="109"/>
      <c r="FH11" s="109"/>
      <c r="FI11" s="109"/>
      <c r="FJ11" s="109"/>
      <c r="FK11" s="109"/>
      <c r="FL11" s="109"/>
      <c r="FM11" s="109"/>
      <c r="FN11" s="109"/>
      <c r="FO11" s="109"/>
      <c r="FP11" s="109"/>
      <c r="FQ11" s="109"/>
      <c r="FR11" s="109"/>
      <c r="FS11" s="109"/>
      <c r="FT11" s="109"/>
      <c r="FU11" s="109"/>
      <c r="FV11" s="109"/>
      <c r="FW11" s="109"/>
      <c r="FX11" s="109"/>
      <c r="FY11" s="109"/>
      <c r="FZ11" s="109"/>
      <c r="GA11" s="109"/>
      <c r="GB11" s="109"/>
      <c r="GC11" s="109"/>
      <c r="GD11" s="109"/>
      <c r="GE11" s="109"/>
      <c r="GF11" s="109"/>
      <c r="GG11" s="109"/>
      <c r="GH11" s="109"/>
      <c r="GI11" s="109"/>
      <c r="GJ11" s="109"/>
      <c r="GK11" s="109"/>
      <c r="GL11" s="109"/>
    </row>
    <row r="12" spans="1:194" ht="23" customHeight="1" thickBot="1">
      <c r="A12" s="452"/>
      <c r="B12" s="99" t="str">
        <f>'NSW Oct 2017'!F6</f>
        <v>Red Energy</v>
      </c>
      <c r="C12" s="99" t="str">
        <f>'NSW Oct 2017'!G6</f>
        <v xml:space="preserve">Easy Saver </v>
      </c>
      <c r="D12" s="163">
        <f>365*'NSW Oct 2017'!H6/100</f>
        <v>235.27899999999997</v>
      </c>
      <c r="E12" s="164">
        <f>IF($C$5*'NSW Oct 2017'!AK6/'NSW Oct 2017'!AI6&gt;='NSW Oct 2017'!J6,('NSW Oct 2017'!J6*'NSW Oct 2017'!O6/100)*'NSW Oct 2017'!AI6,($C$5*'NSW Oct 2017'!AK6/'NSW Oct 2017'!AI6*'NSW Oct 2017'!O6/100)*'NSW Oct 2017'!AI6)</f>
        <v>138.3459</v>
      </c>
      <c r="F12" s="165">
        <f>IF($C$5*'NSW Oct 2017'!AK6/'NSW Oct 2017'!AI6&lt;'NSW Oct 2017'!J6,0,IF($C$5*'NSW Oct 2017'!AK6/'NSW Oct 2017'!AI6&lt;='NSW Oct 2017'!K6,($C$5*'NSW Oct 2017'!AK6/'NSW Oct 2017'!AI6-'NSW Oct 2017'!J6)*('NSW Oct 2017'!P6/100)*'NSW Oct 2017'!AI6,('NSW Oct 2017'!K6-'NSW Oct 2017'!J6)*('NSW Oct 2017'!P6/100)*'NSW Oct 2017'!AI6))</f>
        <v>92.825699999999998</v>
      </c>
      <c r="G12" s="163">
        <f>IF($C$5*'NSW Oct 2017'!AK6/'NSW Oct 2017'!AI6&lt;'NSW Oct 2017'!K6,0,IF($C$5*'NSW Oct 2017'!AK6/'NSW Oct 2017'!AI6&lt;='NSW Oct 2017'!L6,($C$5*'NSW Oct 2017'!AK6/'NSW Oct 2017'!AI6-'NSW Oct 2017'!K6)*('NSW Oct 2017'!Q6/100)*'NSW Oct 2017'!AI6,('NSW Oct 2017'!L6-'NSW Oct 2017'!K6)*('NSW Oct 2017'!Q6/100)*'NSW Oct 2017'!AI6))</f>
        <v>207.72179999999997</v>
      </c>
      <c r="H12" s="164">
        <f>IF($C$5*'NSW Oct 2017'!AK6/'NSW Oct 2017'!AI6&lt;'NSW Oct 2017'!L6,0,IF($C$5*'NSW Oct 2017'!AK6/'NSW Oct 2017'!AI6&lt;='NSW Oct 2017'!M6,($C$5*'NSW Oct 2017'!AK6/'NSW Oct 2017'!AI6-'NSW Oct 2017'!L6)*('NSW Oct 2017'!R6/100)*'NSW Oct 2017'!AI6,('NSW Oct 2017'!M6-'NSW Oct 2017'!L6)*('NSW Oct 2017'!R6/100)*'NSW Oct 2017'!AI6))</f>
        <v>779.04750000000001</v>
      </c>
      <c r="I12" s="164">
        <f>IF($C$5*'NSW Oct 2017'!AK6/'NSW Oct 2017'!AI6&lt;'NSW Oct 2017'!M6,0,IF($C$5*'NSW Oct 2017'!AK6/'NSW Oct 2017'!AI6&lt;='NSW Oct 2017'!N6,($C$5*'NSW Oct 2017'!AK6/'NSW Oct 2017'!AI6-'NSW Oct 2017'!M6)*('NSW Oct 2017'!S6/100)*'NSW Oct 2017'!AI6,('NSW Oct 2017'!N6-'NSW Oct 2017'!M6)*('NSW Oct 2017'!S6/100)*'NSW Oct 2017'!AI6))</f>
        <v>0</v>
      </c>
      <c r="J12" s="163">
        <f>IF(($C$5*'NSW Oct 2017'!AK6/'NSW Oct 2017'!AI6&gt;'NSW Oct 2017'!N6),($C$5*'NSW Oct 2017'!AK6/'NSW Oct 2017'!AI6-'NSW Oct 2017'!N6)*'NSW Oct 2017'!T6/100*'NSW Oct 2017'!AI6,0)</f>
        <v>0</v>
      </c>
      <c r="K12" s="163">
        <f>IF($C$5*'NSW Oct 2017'!AL6/'NSW Oct 2017'!AJ6&gt;='NSW Oct 2017'!J6,('NSW Oct 2017'!J6*'NSW Oct 2017'!U6/100)*'NSW Oct 2017'!AJ6,($C$5*'NSW Oct 2017'!AL6/'NSW Oct 2017'!AJ6*'NSW Oct 2017'!U6/100)*'NSW Oct 2017'!AJ6)</f>
        <v>138.3459</v>
      </c>
      <c r="L12" s="163">
        <f>IF($C$5*'NSW Oct 2017'!AL6/'NSW Oct 2017'!AJ6&lt;'NSW Oct 2017'!J6,0,IF($C$5*'NSW Oct 2017'!AL6/'NSW Oct 2017'!AJ6&lt;='NSW Oct 2017'!K6,($C$5*'NSW Oct 2017'!AL6/'NSW Oct 2017'!AJ6-'NSW Oct 2017'!J6)*('NSW Oct 2017'!V6/100)*'NSW Oct 2017'!AJ6,('NSW Oct 2017'!K6-'NSW Oct 2017'!J6)*('NSW Oct 2017'!V6/100)*'NSW Oct 2017'!AJ6))</f>
        <v>92.825699999999998</v>
      </c>
      <c r="M12" s="163">
        <f>IF($C$5*'NSW Oct 2017'!AL6/'NSW Oct 2017'!AJ6&lt;'NSW Oct 2017'!K6,0,IF($C$5*'NSW Oct 2017'!AL6/'NSW Oct 2017'!AJ6&lt;='NSW Oct 2017'!L6,($C$5*'NSW Oct 2017'!AL6/'NSW Oct 2017'!AJ6-'NSW Oct 2017'!K6)*('NSW Oct 2017'!W6/100)*'NSW Oct 2017'!AJ6,('NSW Oct 2017'!L6-'NSW Oct 2017'!K6)*('NSW Oct 2017'!W6/100)*'NSW Oct 2017'!AJ6))</f>
        <v>207.72179999999997</v>
      </c>
      <c r="N12" s="163">
        <f>IF($C$5*'NSW Oct 2017'!AL6/'NSW Oct 2017'!AJ6&lt;'NSW Oct 2017'!L6,0,IF($C$5*'NSW Oct 2017'!AL6/'NSW Oct 2017'!AJ6&lt;='NSW Oct 2017'!M6,($C$5*'NSW Oct 2017'!AL6/'NSW Oct 2017'!AJ6-'NSW Oct 2017'!L6)*('NSW Oct 2017'!X6/100)*'NSW Oct 2017'!AJ6,('NSW Oct 2017'!M6-'NSW Oct 2017'!L6)*('NSW Oct 2017'!X6/100)*'NSW Oct 2017'!AJ6))</f>
        <v>779.04750000000001</v>
      </c>
      <c r="O12" s="163">
        <f>IF($C$5*'NSW Oct 2017'!AL6/'NSW Oct 2017'!AJ6&lt;'NSW Oct 2017'!M6,0,IF($C$5*'NSW Oct 2017'!AL6/'NSW Oct 2017'!AJ6&lt;='NSW Oct 2017'!N6,($C$5*'NSW Oct 2017'!AL6/'NSW Oct 2017'!AJ6-'NSW Oct 2017'!M6)*('NSW Oct 2017'!Y6/100)*'NSW Oct 2017'!AJ6,('NSW Oct 2017'!N6-'NSW Oct 2017'!M6)*('NSW Oct 2017'!Y6/100)*'NSW Oct 2017'!AJ6))</f>
        <v>0</v>
      </c>
      <c r="P12" s="163">
        <f>IF(($C$5*'NSW Oct 2017'!AL6/'NSW Oct 2017'!AJ6&gt;'NSW Oct 2017'!N6),($C$5*'NSW Oct 2017'!AL6/'NSW Oct 2017'!AJ6-'NSW Oct 2017'!N6)*'NSW Oct 2017'!Z6/100*'NSW Oct 2017'!AJ7,0)</f>
        <v>0</v>
      </c>
      <c r="Q12" s="166">
        <f t="shared" si="1"/>
        <v>2671.1608000000001</v>
      </c>
      <c r="R12" s="99">
        <f>'NSW Oct 2017'!AM6</f>
        <v>0</v>
      </c>
      <c r="S12" s="99">
        <f>'NSW Oct 2017'!AN6</f>
        <v>0</v>
      </c>
      <c r="T12" s="167">
        <f>'NSW Oct 2017'!AO6</f>
        <v>10</v>
      </c>
      <c r="U12" s="99">
        <f>'NSW Oct 2017'!AP6</f>
        <v>0</v>
      </c>
      <c r="V12" s="168">
        <f>Q12</f>
        <v>2671.1608000000001</v>
      </c>
      <c r="W12" s="166">
        <f>V12-(V12*T12/100)</f>
        <v>2404.0447199999999</v>
      </c>
      <c r="X12" s="166">
        <f t="shared" si="0"/>
        <v>2938.2768800000003</v>
      </c>
      <c r="Y12" s="166">
        <f t="shared" si="0"/>
        <v>2644.449192</v>
      </c>
      <c r="Z12" s="169">
        <f>'NSW Oct 2017'!AW6</f>
        <v>0</v>
      </c>
      <c r="AA12" s="170" t="str">
        <f>'NSW Oct 2017'!AX6</f>
        <v>n</v>
      </c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08"/>
      <c r="CU12" s="108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08"/>
      <c r="DS12" s="108"/>
      <c r="DT12" s="108"/>
      <c r="DU12" s="108"/>
      <c r="DV12" s="108"/>
      <c r="DW12" s="108"/>
      <c r="DX12" s="108"/>
      <c r="DY12" s="108"/>
      <c r="DZ12" s="108"/>
      <c r="EA12" s="108"/>
      <c r="EB12" s="108"/>
      <c r="EC12" s="108"/>
      <c r="ED12" s="108"/>
      <c r="EE12" s="108"/>
      <c r="EF12" s="108"/>
      <c r="EG12" s="108"/>
      <c r="EH12" s="108"/>
      <c r="EI12" s="108"/>
      <c r="EJ12" s="108"/>
      <c r="EK12" s="108"/>
      <c r="EL12" s="108"/>
    </row>
    <row r="13" spans="1:194" s="97" customFormat="1" ht="23" customHeight="1" thickTop="1">
      <c r="A13" s="451" t="str">
        <f>'NSW Oct 2017'!D7</f>
        <v xml:space="preserve">ActewAGL Queanbeyan </v>
      </c>
      <c r="B13" s="98" t="str">
        <f>'NSW Oct 2017'!F7</f>
        <v>ActewAGL</v>
      </c>
      <c r="C13" s="98" t="str">
        <f>'NSW Oct 2017'!G7</f>
        <v>Business plan</v>
      </c>
      <c r="D13" s="135">
        <f>365*'NSW Oct 2017'!H7/100</f>
        <v>321.2</v>
      </c>
      <c r="E13" s="136">
        <f>IF($C$5*'NSW Oct 2017'!AK7/'NSW Oct 2017'!AI7&gt;='NSW Oct 2017'!J7,('NSW Oct 2017'!J7*'NSW Oct 2017'!O7/100)*'NSW Oct 2017'!AI7,($C$5*'NSW Oct 2017'!AK7/'NSW Oct 2017'!AI7*'NSW Oct 2017'!O7/100)*'NSW Oct 2017'!AI7)</f>
        <v>364.42439999999999</v>
      </c>
      <c r="F13" s="137">
        <f>IF($C$5*'NSW Oct 2017'!AK7/'NSW Oct 2017'!AI7&lt;'NSW Oct 2017'!J7,0,IF($C$5*'NSW Oct 2017'!AK7/'NSW Oct 2017'!AI7&lt;='NSW Oct 2017'!K7,($C$5*'NSW Oct 2017'!AK7/'NSW Oct 2017'!AI7-'NSW Oct 2017'!J7)*('NSW Oct 2017'!P7/100)*'NSW Oct 2017'!AI7,('NSW Oct 2017'!K7-'NSW Oct 2017'!J7)*('NSW Oct 2017'!P7/100)*'NSW Oct 2017'!AI7))</f>
        <v>805.93880000000013</v>
      </c>
      <c r="G13" s="135">
        <f>IF($C$5*'NSW Oct 2017'!AK7/'NSW Oct 2017'!AI7&lt;'NSW Oct 2017'!K7,0,IF($C$5*'NSW Oct 2017'!AK7/'NSW Oct 2017'!AI7&lt;='NSW Oct 2017'!L7,($C$5*'NSW Oct 2017'!AK7/'NSW Oct 2017'!AI7-'NSW Oct 2017'!K7)*('NSW Oct 2017'!Q7/100)*'NSW Oct 2017'!AI7,('NSW Oct 2017'!L7-'NSW Oct 2017'!K7)*('NSW Oct 2017'!Q7/100)*'NSW Oct 2017'!AI7))</f>
        <v>0</v>
      </c>
      <c r="H13" s="143">
        <f>IF($C$5*'NSW Oct 2017'!AK7/'NSW Oct 2017'!AI7&lt;'NSW Oct 2017'!L7,0,IF($C$5*'NSW Oct 2017'!AK7/'NSW Oct 2017'!AI7&lt;='NSW Oct 2017'!M7,($C$5*'NSW Oct 2017'!AK7/'NSW Oct 2017'!AI7-'NSW Oct 2017'!L7)*('NSW Oct 2017'!R7/100)*'NSW Oct 2017'!AI7,('NSW Oct 2017'!M7-'NSW Oct 2017'!L7)*('NSW Oct 2017'!R7/100)*'NSW Oct 2017'!AI7))</f>
        <v>0</v>
      </c>
      <c r="I13" s="136">
        <f>IF($C$5*'NSW Oct 2017'!AK7/'NSW Oct 2017'!AI7&lt;'NSW Oct 2017'!M7,0,IF($C$5*'NSW Oct 2017'!AK7/'NSW Oct 2017'!AI7&lt;='NSW Oct 2017'!N7,($C$5*'NSW Oct 2017'!AK7/'NSW Oct 2017'!AI7-'NSW Oct 2017'!M7)*('NSW Oct 2017'!S7/100)*'NSW Oct 2017'!AI7,('NSW Oct 2017'!N7-'NSW Oct 2017'!M7)*('NSW Oct 2017'!S7/100)*'NSW Oct 2017'!AI7))</f>
        <v>0</v>
      </c>
      <c r="J13" s="145">
        <f>IF(($C$5*'NSW Oct 2017'!AK7/'NSW Oct 2017'!AI7&gt;'NSW Oct 2017'!N7),($C$5*'NSW Oct 2017'!AK7/'NSW Oct 2017'!AI7-'NSW Oct 2017'!N7)*'NSW Oct 2017'!T7/100*'NSW Oct 2017'!AI7,0)</f>
        <v>0</v>
      </c>
      <c r="K13" s="135">
        <f>IF($C$5*'NSW Oct 2017'!AL7/'NSW Oct 2017'!AJ7&gt;='NSW Oct 2017'!J7,('NSW Oct 2017'!J7*'NSW Oct 2017'!U7/100)*'NSW Oct 2017'!AJ7,($C$5*'NSW Oct 2017'!AL7/'NSW Oct 2017'!AJ7*'NSW Oct 2017'!U7/100)*'NSW Oct 2017'!AJ7)</f>
        <v>364.42439999999999</v>
      </c>
      <c r="L13" s="153">
        <f>IF($C$5*'NSW Oct 2017'!AL7/'NSW Oct 2017'!AJ7&lt;'NSW Oct 2017'!J7,0,IF($C$5*'NSW Oct 2017'!AL7/'NSW Oct 2017'!AJ7&lt;='NSW Oct 2017'!K7,($C$5*'NSW Oct 2017'!AL7/'NSW Oct 2017'!AJ7-'NSW Oct 2017'!J7)*('NSW Oct 2017'!V7/100)*'NSW Oct 2017'!AJ7,('NSW Oct 2017'!K7-'NSW Oct 2017'!J7)*('NSW Oct 2017'!V7/100)*'NSW Oct 2017'!AJ7))</f>
        <v>805.93880000000013</v>
      </c>
      <c r="M13" s="135">
        <f>IF($C$5*'NSW Oct 2017'!AL7/'NSW Oct 2017'!AJ7&lt;'NSW Oct 2017'!K7,0,IF($C$5*'NSW Oct 2017'!AL7/'NSW Oct 2017'!AJ7&lt;='NSW Oct 2017'!L7,($C$5*'NSW Oct 2017'!AL7/'NSW Oct 2017'!AJ7-'NSW Oct 2017'!K7)*('NSW Oct 2017'!W7/100)*'NSW Oct 2017'!AJ7,('NSW Oct 2017'!L7-'NSW Oct 2017'!K7)*('NSW Oct 2017'!W7/100)*'NSW Oct 2017'!AJ7))</f>
        <v>0</v>
      </c>
      <c r="N13" s="145">
        <f>IF($C$5*'NSW Oct 2017'!AL7/'NSW Oct 2017'!AJ7&lt;'NSW Oct 2017'!L7,0,IF($C$5*'NSW Oct 2017'!AL7/'NSW Oct 2017'!AJ7&lt;='NSW Oct 2017'!M7,($C$5*'NSW Oct 2017'!AL7/'NSW Oct 2017'!AJ7-'NSW Oct 2017'!L7)*('NSW Oct 2017'!X7/100)*'NSW Oct 2017'!AJ7,('NSW Oct 2017'!M7-'NSW Oct 2017'!L7)*('NSW Oct 2017'!X7/100)*'NSW Oct 2017'!AJ7))</f>
        <v>0</v>
      </c>
      <c r="O13" s="135">
        <f>IF($C$5*'NSW Oct 2017'!AL7/'NSW Oct 2017'!AJ7&lt;'NSW Oct 2017'!M7,0,IF($C$5*'NSW Oct 2017'!AL7/'NSW Oct 2017'!AJ7&lt;='NSW Oct 2017'!N7,($C$5*'NSW Oct 2017'!AL7/'NSW Oct 2017'!AJ7-'NSW Oct 2017'!M7)*('NSW Oct 2017'!Y7/100)*'NSW Oct 2017'!AJ7,('NSW Oct 2017'!N7-'NSW Oct 2017'!M7)*('NSW Oct 2017'!Y7/100)*'NSW Oct 2017'!AJ7))</f>
        <v>0</v>
      </c>
      <c r="P13" s="135">
        <f>IF(($C$5*'NSW Oct 2017'!AL7/'NSW Oct 2017'!AJ7&gt;'NSW Oct 2017'!N7),($C$5*'NSW Oct 2017'!AL7/'NSW Oct 2017'!AJ7-'NSW Oct 2017'!N7)*'NSW Oct 2017'!Z7/100*'NSW Oct 2017'!AJ8,0)</f>
        <v>0</v>
      </c>
      <c r="Q13" s="138">
        <f t="shared" si="1"/>
        <v>2661.9264000000003</v>
      </c>
      <c r="R13" s="146">
        <f>'NSW Oct 2017'!AM7</f>
        <v>0</v>
      </c>
      <c r="S13" s="98">
        <f>'NSW Oct 2017'!AN7</f>
        <v>10</v>
      </c>
      <c r="T13" s="148">
        <f>'NSW Oct 2017'!AO7</f>
        <v>0</v>
      </c>
      <c r="U13" s="146">
        <f>'NSW Oct 2017'!AP7</f>
        <v>0</v>
      </c>
      <c r="V13" s="138">
        <f>(Q13-(Q13-D13)*S13/100)</f>
        <v>2427.8537600000004</v>
      </c>
      <c r="W13" s="174">
        <f t="shared" ref="W13:W28" si="2">V13</f>
        <v>2427.8537600000004</v>
      </c>
      <c r="X13" s="138">
        <f t="shared" si="0"/>
        <v>2670.6391360000007</v>
      </c>
      <c r="Y13" s="138">
        <f t="shared" si="0"/>
        <v>2670.6391360000007</v>
      </c>
      <c r="Z13" s="150">
        <f>'NSW Oct 2017'!AW7</f>
        <v>24</v>
      </c>
      <c r="AA13" s="141" t="str">
        <f>'NSW Oct 2017'!AX7</f>
        <v>y</v>
      </c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E13" s="108"/>
      <c r="EF13" s="108"/>
      <c r="EG13" s="108"/>
      <c r="EH13" s="108"/>
      <c r="EI13" s="108"/>
      <c r="EJ13" s="108"/>
      <c r="EK13" s="108"/>
      <c r="EL13" s="108"/>
      <c r="EM13" s="109"/>
      <c r="EN13" s="109"/>
      <c r="EO13" s="109"/>
      <c r="EP13" s="109"/>
      <c r="EQ13" s="109"/>
      <c r="ER13" s="109"/>
      <c r="ES13" s="109"/>
      <c r="ET13" s="109"/>
      <c r="EU13" s="109"/>
      <c r="EV13" s="109"/>
      <c r="EW13" s="109"/>
      <c r="EX13" s="109"/>
      <c r="EY13" s="109"/>
      <c r="EZ13" s="109"/>
      <c r="FA13" s="109"/>
      <c r="FB13" s="109"/>
      <c r="FC13" s="109"/>
      <c r="FD13" s="109"/>
      <c r="FE13" s="109"/>
      <c r="FF13" s="109"/>
      <c r="FG13" s="109"/>
      <c r="FH13" s="109"/>
      <c r="FI13" s="109"/>
      <c r="FJ13" s="109"/>
      <c r="FK13" s="109"/>
      <c r="FL13" s="109"/>
      <c r="FM13" s="109"/>
      <c r="FN13" s="109"/>
      <c r="FO13" s="109"/>
      <c r="FP13" s="109"/>
      <c r="FQ13" s="109"/>
      <c r="FR13" s="109"/>
      <c r="FS13" s="109"/>
      <c r="FT13" s="109"/>
      <c r="FU13" s="109"/>
      <c r="FV13" s="109"/>
      <c r="FW13" s="109"/>
      <c r="FX13" s="109"/>
      <c r="FY13" s="109"/>
      <c r="FZ13" s="109"/>
      <c r="GA13" s="109"/>
      <c r="GB13" s="109"/>
      <c r="GC13" s="109"/>
      <c r="GD13" s="109"/>
      <c r="GE13" s="109"/>
      <c r="GF13" s="109"/>
      <c r="GG13" s="109"/>
      <c r="GH13" s="109"/>
      <c r="GI13" s="109"/>
      <c r="GJ13" s="109"/>
      <c r="GK13" s="109"/>
      <c r="GL13" s="109"/>
    </row>
    <row r="14" spans="1:194" ht="23" customHeight="1" thickBot="1">
      <c r="A14" s="452"/>
      <c r="B14" s="99" t="str">
        <f>'NSW Oct 2017'!F8</f>
        <v>EnergyAustralia</v>
      </c>
      <c r="C14" s="99" t="str">
        <f>'NSW Oct 2017'!G8</f>
        <v xml:space="preserve">Everyday Saver </v>
      </c>
      <c r="D14" s="163">
        <f>365*'NSW Oct 2017'!H8/100</f>
        <v>302.95</v>
      </c>
      <c r="E14" s="164">
        <f>IF($C$5*'NSW Oct 2017'!AK8/'NSW Oct 2017'!AI8&gt;='NSW Oct 2017'!J8,('NSW Oct 2017'!J8*'NSW Oct 2017'!O8/100)*'NSW Oct 2017'!AI8,($C$5*'NSW Oct 2017'!AK8/'NSW Oct 2017'!AI8*'NSW Oct 2017'!O8/100)*'NSW Oct 2017'!AI8)</f>
        <v>210.82247999999998</v>
      </c>
      <c r="F14" s="165">
        <f>IF($C$5*'NSW Oct 2017'!AK8/'NSW Oct 2017'!AI8&lt;'NSW Oct 2017'!J8,0,IF($C$5*'NSW Oct 2017'!AK8/'NSW Oct 2017'!AI8&lt;='NSW Oct 2017'!K8,($C$5*'NSW Oct 2017'!AK8/'NSW Oct 2017'!AI8-'NSW Oct 2017'!J8)*('NSW Oct 2017'!P8/100)*'NSW Oct 2017'!AI8,('NSW Oct 2017'!K8-'NSW Oct 2017'!J8)*('NSW Oct 2017'!P8/100)*'NSW Oct 2017'!AI8))</f>
        <v>1103.4104480000001</v>
      </c>
      <c r="G14" s="163">
        <f>IF($C$5*'NSW Oct 2017'!AK8/'NSW Oct 2017'!AI8&lt;'NSW Oct 2017'!K8,0,IF($C$5*'NSW Oct 2017'!AK8/'NSW Oct 2017'!AI8&lt;='NSW Oct 2017'!L8,($C$5*'NSW Oct 2017'!AK8/'NSW Oct 2017'!AI8-'NSW Oct 2017'!K8)*('NSW Oct 2017'!Q8/100)*'NSW Oct 2017'!AI8,('NSW Oct 2017'!L8-'NSW Oct 2017'!K8)*('NSW Oct 2017'!Q8/100)*'NSW Oct 2017'!AI8))</f>
        <v>0</v>
      </c>
      <c r="H14" s="173">
        <f>IF($C$5*'NSW Oct 2017'!AK8/'NSW Oct 2017'!AI8&lt;'NSW Oct 2017'!L8,0,IF($C$5*'NSW Oct 2017'!AK8/'NSW Oct 2017'!AI8&lt;='NSW Oct 2017'!M8,($C$5*'NSW Oct 2017'!AK8/'NSW Oct 2017'!AI8-'NSW Oct 2017'!L8)*('NSW Oct 2017'!R8/100)*'NSW Oct 2017'!AI8,('NSW Oct 2017'!M8-'NSW Oct 2017'!L8)*('NSW Oct 2017'!R8/100)*'NSW Oct 2017'!AI8))</f>
        <v>0</v>
      </c>
      <c r="I14" s="164">
        <f>IF($C$5*'NSW Oct 2017'!AK8/'NSW Oct 2017'!AI8&lt;'NSW Oct 2017'!M8,0,IF($C$5*'NSW Oct 2017'!AK8/'NSW Oct 2017'!AI8&lt;='NSW Oct 2017'!N8,($C$5*'NSW Oct 2017'!AK8/'NSW Oct 2017'!AI8-'NSW Oct 2017'!M8)*('NSW Oct 2017'!S8/100)*'NSW Oct 2017'!AI8,('NSW Oct 2017'!N8-'NSW Oct 2017'!M8)*('NSW Oct 2017'!S8/100)*'NSW Oct 2017'!AI8))</f>
        <v>0</v>
      </c>
      <c r="J14" s="172">
        <f>IF(($C$5*'NSW Oct 2017'!AK8/'NSW Oct 2017'!AI8&gt;'NSW Oct 2017'!N8),($C$5*'NSW Oct 2017'!AK8/'NSW Oct 2017'!AI8-'NSW Oct 2017'!N8)*'NSW Oct 2017'!T8/100*'NSW Oct 2017'!AI8,0)</f>
        <v>0</v>
      </c>
      <c r="K14" s="163">
        <f>IF($C$5*'NSW Oct 2017'!AL8/'NSW Oct 2017'!AJ8&gt;='NSW Oct 2017'!J8,('NSW Oct 2017'!J8*'NSW Oct 2017'!U8/100)*'NSW Oct 2017'!AJ8,($C$5*'NSW Oct 2017'!AL8/'NSW Oct 2017'!AJ8*'NSW Oct 2017'!U8/100)*'NSW Oct 2017'!AJ8)</f>
        <v>210.82247999999998</v>
      </c>
      <c r="L14" s="172">
        <f>IF($C$5*'NSW Oct 2017'!AL8/'NSW Oct 2017'!AJ8&lt;'NSW Oct 2017'!J8,0,IF($C$5*'NSW Oct 2017'!AL8/'NSW Oct 2017'!AJ8&lt;='NSW Oct 2017'!K8,($C$5*'NSW Oct 2017'!AL8/'NSW Oct 2017'!AJ8-'NSW Oct 2017'!J8)*('NSW Oct 2017'!V8/100)*'NSW Oct 2017'!AJ8,('NSW Oct 2017'!K8-'NSW Oct 2017'!J8)*('NSW Oct 2017'!V8/100)*'NSW Oct 2017'!AJ8))</f>
        <v>1103.4104480000001</v>
      </c>
      <c r="M14" s="163">
        <f>IF($C$5*'NSW Oct 2017'!AL8/'NSW Oct 2017'!AJ8&lt;'NSW Oct 2017'!K8,0,IF($C$5*'NSW Oct 2017'!AL8/'NSW Oct 2017'!AJ8&lt;='NSW Oct 2017'!L8,($C$5*'NSW Oct 2017'!AL8/'NSW Oct 2017'!AJ8-'NSW Oct 2017'!K8)*('NSW Oct 2017'!W8/100)*'NSW Oct 2017'!AJ8,('NSW Oct 2017'!L8-'NSW Oct 2017'!K8)*('NSW Oct 2017'!W8/100)*'NSW Oct 2017'!AJ8))</f>
        <v>0</v>
      </c>
      <c r="N14" s="175">
        <f>IF($C$5*'NSW Oct 2017'!AL8/'NSW Oct 2017'!AJ8&lt;'NSW Oct 2017'!L8,0,IF($C$5*'NSW Oct 2017'!AL8/'NSW Oct 2017'!AJ8&lt;='NSW Oct 2017'!M8,($C$5*'NSW Oct 2017'!AL8/'NSW Oct 2017'!AJ8-'NSW Oct 2017'!L8)*('NSW Oct 2017'!X8/100)*'NSW Oct 2017'!AJ8,('NSW Oct 2017'!M8-'NSW Oct 2017'!L8)*('NSW Oct 2017'!X8/100)*'NSW Oct 2017'!AJ8))</f>
        <v>0</v>
      </c>
      <c r="O14" s="163">
        <f>IF($C$5*'NSW Oct 2017'!AL8/'NSW Oct 2017'!AJ8&lt;'NSW Oct 2017'!M8,0,IF($C$5*'NSW Oct 2017'!AL8/'NSW Oct 2017'!AJ8&lt;='NSW Oct 2017'!N8,($C$5*'NSW Oct 2017'!AL8/'NSW Oct 2017'!AJ8-'NSW Oct 2017'!M8)*('NSW Oct 2017'!Y8/100)*'NSW Oct 2017'!AJ8,('NSW Oct 2017'!N8-'NSW Oct 2017'!M8)*('NSW Oct 2017'!Y8/100)*'NSW Oct 2017'!AJ8))</f>
        <v>0</v>
      </c>
      <c r="P14" s="163">
        <f>IF(($C$5*'NSW Oct 2017'!AL8/'NSW Oct 2017'!AJ8&gt;'NSW Oct 2017'!N8),($C$5*'NSW Oct 2017'!AL8/'NSW Oct 2017'!AJ8-'NSW Oct 2017'!N8)*'NSW Oct 2017'!Z8/100*'NSW Oct 2017'!AJ9,0)</f>
        <v>0</v>
      </c>
      <c r="Q14" s="166">
        <f t="shared" si="1"/>
        <v>2931.4158560000005</v>
      </c>
      <c r="R14" s="167">
        <f>'NSW Oct 2017'!AM8</f>
        <v>0</v>
      </c>
      <c r="S14" s="99">
        <f>'NSW Oct 2017'!AN8</f>
        <v>14</v>
      </c>
      <c r="T14" s="171">
        <f>'NSW Oct 2017'!AO8</f>
        <v>0</v>
      </c>
      <c r="U14" s="99">
        <f>'NSW Oct 2017'!AP8</f>
        <v>0</v>
      </c>
      <c r="V14" s="168">
        <f>(Q14-(Q14-D14)*S14/100)</f>
        <v>2563.4306361600006</v>
      </c>
      <c r="W14" s="166">
        <f t="shared" si="2"/>
        <v>2563.4306361600006</v>
      </c>
      <c r="X14" s="166">
        <f t="shared" si="0"/>
        <v>2819.7736997760007</v>
      </c>
      <c r="Y14" s="166">
        <f t="shared" si="0"/>
        <v>2819.7736997760007</v>
      </c>
      <c r="Z14" s="169">
        <f>'NSW Oct 2017'!AW8</f>
        <v>24</v>
      </c>
      <c r="AA14" s="170" t="str">
        <f>'NSW Oct 2017'!AX8</f>
        <v>y</v>
      </c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08"/>
      <c r="CN14" s="108"/>
      <c r="CO14" s="108"/>
      <c r="CP14" s="108"/>
      <c r="CQ14" s="108"/>
      <c r="CR14" s="108"/>
      <c r="CS14" s="108"/>
      <c r="CT14" s="108"/>
      <c r="CU14" s="108"/>
      <c r="CV14" s="108"/>
      <c r="CW14" s="108"/>
      <c r="CX14" s="108"/>
      <c r="CY14" s="108"/>
      <c r="CZ14" s="108"/>
      <c r="DA14" s="108"/>
      <c r="DB14" s="108"/>
      <c r="DC14" s="108"/>
      <c r="DD14" s="108"/>
      <c r="DE14" s="108"/>
      <c r="DF14" s="108"/>
      <c r="DG14" s="108"/>
      <c r="DH14" s="108"/>
      <c r="DI14" s="108"/>
      <c r="DJ14" s="108"/>
      <c r="DK14" s="108"/>
      <c r="DL14" s="108"/>
      <c r="DM14" s="108"/>
      <c r="DN14" s="108"/>
      <c r="DO14" s="108"/>
      <c r="DP14" s="108"/>
      <c r="DQ14" s="108"/>
      <c r="DR14" s="108"/>
      <c r="DS14" s="108"/>
      <c r="DT14" s="108"/>
      <c r="DU14" s="108"/>
      <c r="DV14" s="108"/>
      <c r="DW14" s="108"/>
      <c r="DX14" s="108"/>
      <c r="DY14" s="108"/>
      <c r="DZ14" s="108"/>
      <c r="EA14" s="108"/>
      <c r="EB14" s="108"/>
      <c r="EC14" s="108"/>
      <c r="ED14" s="108"/>
      <c r="EE14" s="108"/>
      <c r="EF14" s="108"/>
      <c r="EG14" s="108"/>
      <c r="EH14" s="108"/>
      <c r="EI14" s="108"/>
      <c r="EJ14" s="108"/>
      <c r="EK14" s="108"/>
      <c r="EL14" s="108"/>
    </row>
    <row r="15" spans="1:194" s="97" customFormat="1" ht="23" customHeight="1" thickTop="1" thickBot="1">
      <c r="A15" s="133" t="str">
        <f>'NSW Oct 2017'!D9</f>
        <v>ActewAGL Shoalhaven</v>
      </c>
      <c r="B15" s="99" t="str">
        <f>'NSW Oct 2017'!F9</f>
        <v>ActewAGL</v>
      </c>
      <c r="C15" s="99" t="str">
        <f>'NSW Oct 2017'!G9</f>
        <v>Business plan</v>
      </c>
      <c r="D15" s="163">
        <f>365*'NSW Oct 2017'!H9/100</f>
        <v>365.1825</v>
      </c>
      <c r="E15" s="164">
        <f>IF($C$5*'NSW Oct 2017'!AK9/'NSW Oct 2017'!AI9&gt;='NSW Oct 2017'!J9,('NSW Oct 2017'!J9*'NSW Oct 2017'!O9/100)*'NSW Oct 2017'!AI9,($C$5*'NSW Oct 2017'!AK9/'NSW Oct 2017'!AI9*'NSW Oct 2017'!O9/100)*'NSW Oct 2017'!AI9)</f>
        <v>1347.5</v>
      </c>
      <c r="F15" s="172">
        <f>IF($C$5*'NSW Oct 2017'!AK9/'NSW Oct 2017'!AI9&lt;'NSW Oct 2017'!J9,0,IF($C$5*'NSW Oct 2017'!AK9/'NSW Oct 2017'!AI9&lt;='NSW Oct 2017'!K9,($C$5*'NSW Oct 2017'!AK9/'NSW Oct 2017'!AI9-'NSW Oct 2017'!J9)*('NSW Oct 2017'!P9/100)*'NSW Oct 2017'!AI9,('NSW Oct 2017'!K9-'NSW Oct 2017'!J9)*('NSW Oct 2017'!P9/100)*'NSW Oct 2017'!AI9))</f>
        <v>0</v>
      </c>
      <c r="G15" s="163">
        <f>IF($C$5*'NSW Oct 2017'!AK9/'NSW Oct 2017'!AI9&lt;'NSW Oct 2017'!K9,0,IF($C$5*'NSW Oct 2017'!AK9/'NSW Oct 2017'!AI9&lt;='NSW Oct 2017'!L9,($C$5*'NSW Oct 2017'!AK9/'NSW Oct 2017'!AI9-'NSW Oct 2017'!K9)*('NSW Oct 2017'!Q9/100)*'NSW Oct 2017'!AI9,('NSW Oct 2017'!L9-'NSW Oct 2017'!K9)*('NSW Oct 2017'!Q9/100)*'NSW Oct 2017'!AI9))</f>
        <v>0</v>
      </c>
      <c r="H15" s="173">
        <f>IF($C$5*'NSW Oct 2017'!AK9/'NSW Oct 2017'!AI9&lt;'NSW Oct 2017'!L9,0,IF($C$5*'NSW Oct 2017'!AK9/'NSW Oct 2017'!AI9&lt;='NSW Oct 2017'!M9,($C$5*'NSW Oct 2017'!AK9/'NSW Oct 2017'!AI9-'NSW Oct 2017'!L9)*('NSW Oct 2017'!R9/100)*'NSW Oct 2017'!AI9,('NSW Oct 2017'!M9-'NSW Oct 2017'!L9)*('NSW Oct 2017'!R9/100)*'NSW Oct 2017'!AI9))</f>
        <v>0</v>
      </c>
      <c r="I15" s="164">
        <f>IF($C$5*'NSW Oct 2017'!AK9/'NSW Oct 2017'!AI9&lt;'NSW Oct 2017'!M9,0,IF($C$5*'NSW Oct 2017'!AK9/'NSW Oct 2017'!AI9&lt;='NSW Oct 2017'!N9,($C$5*'NSW Oct 2017'!AK9/'NSW Oct 2017'!AI9-'NSW Oct 2017'!M9)*('NSW Oct 2017'!S9/100)*'NSW Oct 2017'!AI9,('NSW Oct 2017'!N9-'NSW Oct 2017'!M9)*('NSW Oct 2017'!S9/100)*'NSW Oct 2017'!AI9))</f>
        <v>0</v>
      </c>
      <c r="J15" s="172">
        <f>IF(($C$5*'NSW Oct 2017'!AK9/'NSW Oct 2017'!AI9&gt;'NSW Oct 2017'!N9),($C$5*'NSW Oct 2017'!AK9/'NSW Oct 2017'!AI9-'NSW Oct 2017'!N9)*'NSW Oct 2017'!T9/100*'NSW Oct 2017'!AI9,0)</f>
        <v>0</v>
      </c>
      <c r="K15" s="163">
        <f>IF($C$5*'NSW Oct 2017'!AL9/'NSW Oct 2017'!AJ9&gt;='NSW Oct 2017'!J9,('NSW Oct 2017'!J9*'NSW Oct 2017'!U9/100)*'NSW Oct 2017'!AJ9,($C$5*'NSW Oct 2017'!AL9/'NSW Oct 2017'!AJ9*'NSW Oct 2017'!U9/100)*'NSW Oct 2017'!AJ9)</f>
        <v>1347.5</v>
      </c>
      <c r="L15" s="172">
        <f>IF($C$5*'NSW Oct 2017'!AL9/'NSW Oct 2017'!AJ9&lt;'NSW Oct 2017'!J9,0,IF($C$5*'NSW Oct 2017'!AL9/'NSW Oct 2017'!AJ9&lt;='NSW Oct 2017'!K9,($C$5*'NSW Oct 2017'!AL9/'NSW Oct 2017'!AJ9-'NSW Oct 2017'!J9)*('NSW Oct 2017'!V9/100)*'NSW Oct 2017'!AJ9,('NSW Oct 2017'!K9-'NSW Oct 2017'!J9)*('NSW Oct 2017'!V9/100)*'NSW Oct 2017'!AJ9))</f>
        <v>0</v>
      </c>
      <c r="M15" s="163">
        <f>IF($C$5*'NSW Oct 2017'!AL9/'NSW Oct 2017'!AJ9&lt;'NSW Oct 2017'!K9,0,IF($C$5*'NSW Oct 2017'!AL9/'NSW Oct 2017'!AJ9&lt;='NSW Oct 2017'!L9,($C$5*'NSW Oct 2017'!AL9/'NSW Oct 2017'!AJ9-'NSW Oct 2017'!K9)*('NSW Oct 2017'!W9/100)*'NSW Oct 2017'!AJ9,('NSW Oct 2017'!L9-'NSW Oct 2017'!K9)*('NSW Oct 2017'!W9/100)*'NSW Oct 2017'!AJ9))</f>
        <v>0</v>
      </c>
      <c r="N15" s="172">
        <f>IF($C$5*'NSW Oct 2017'!AL9/'NSW Oct 2017'!AJ9&lt;'NSW Oct 2017'!L9,0,IF($C$5*'NSW Oct 2017'!AL9/'NSW Oct 2017'!AJ9&lt;='NSW Oct 2017'!M9,($C$5*'NSW Oct 2017'!AL9/'NSW Oct 2017'!AJ9-'NSW Oct 2017'!L9)*('NSW Oct 2017'!X9/100)*'NSW Oct 2017'!AJ9,('NSW Oct 2017'!M9-'NSW Oct 2017'!L9)*('NSW Oct 2017'!X9/100)*'NSW Oct 2017'!AJ9))</f>
        <v>0</v>
      </c>
      <c r="O15" s="163">
        <f>IF($C$5*'NSW Oct 2017'!AL9/'NSW Oct 2017'!AJ9&lt;'NSW Oct 2017'!M9,0,IF($C$5*'NSW Oct 2017'!AL9/'NSW Oct 2017'!AJ9&lt;='NSW Oct 2017'!N9,($C$5*'NSW Oct 2017'!AL9/'NSW Oct 2017'!AJ9-'NSW Oct 2017'!M9)*('NSW Oct 2017'!Y9/100)*'NSW Oct 2017'!AJ9,('NSW Oct 2017'!N9-'NSW Oct 2017'!M9)*('NSW Oct 2017'!Y9/100)*'NSW Oct 2017'!AJ9))</f>
        <v>0</v>
      </c>
      <c r="P15" s="172">
        <f>IF(($C$5*'NSW Oct 2017'!AL9/'NSW Oct 2017'!AJ9&gt;'NSW Oct 2017'!N9),($C$5*'NSW Oct 2017'!AL9/'NSW Oct 2017'!AJ9-'NSW Oct 2017'!N9)*'NSW Oct 2017'!Z9/100*'NSW Oct 2017'!AJ10,0)</f>
        <v>0</v>
      </c>
      <c r="Q15" s="166">
        <f t="shared" si="1"/>
        <v>3060.1824999999999</v>
      </c>
      <c r="R15" s="171">
        <f>'NSW Oct 2017'!AM9</f>
        <v>0</v>
      </c>
      <c r="S15" s="99">
        <f>'NSW Oct 2017'!AN9</f>
        <v>0</v>
      </c>
      <c r="T15" s="171">
        <f>'NSW Oct 2017'!AO9</f>
        <v>0</v>
      </c>
      <c r="U15" s="99">
        <f>'NSW Oct 2017'!AP9</f>
        <v>0</v>
      </c>
      <c r="V15" s="168">
        <f>Q15</f>
        <v>3060.1824999999999</v>
      </c>
      <c r="W15" s="166">
        <f t="shared" si="2"/>
        <v>3060.1824999999999</v>
      </c>
      <c r="X15" s="166">
        <f t="shared" si="0"/>
        <v>3366.20075</v>
      </c>
      <c r="Y15" s="166">
        <f t="shared" si="0"/>
        <v>3366.20075</v>
      </c>
      <c r="Z15" s="169">
        <f>'NSW Oct 2017'!AW9</f>
        <v>0</v>
      </c>
      <c r="AA15" s="170" t="str">
        <f>'NSW Oct 2017'!AX9</f>
        <v>n</v>
      </c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9"/>
      <c r="EN15" s="109"/>
      <c r="EO15" s="109"/>
      <c r="EP15" s="109"/>
      <c r="EQ15" s="109"/>
      <c r="ER15" s="109"/>
      <c r="ES15" s="109"/>
      <c r="ET15" s="109"/>
      <c r="EU15" s="109"/>
      <c r="EV15" s="109"/>
      <c r="EW15" s="109"/>
      <c r="EX15" s="109"/>
      <c r="EY15" s="109"/>
      <c r="EZ15" s="109"/>
      <c r="FA15" s="109"/>
      <c r="FB15" s="109"/>
      <c r="FC15" s="109"/>
      <c r="FD15" s="109"/>
      <c r="FE15" s="109"/>
      <c r="FF15" s="109"/>
      <c r="FG15" s="109"/>
      <c r="FH15" s="109"/>
      <c r="FI15" s="109"/>
      <c r="FJ15" s="109"/>
      <c r="FK15" s="109"/>
      <c r="FL15" s="109"/>
      <c r="FM15" s="109"/>
      <c r="FN15" s="109"/>
      <c r="FO15" s="109"/>
      <c r="FP15" s="109"/>
      <c r="FQ15" s="109"/>
      <c r="FR15" s="109"/>
      <c r="FS15" s="109"/>
      <c r="FT15" s="109"/>
      <c r="FU15" s="109"/>
      <c r="FV15" s="109"/>
      <c r="FW15" s="109"/>
      <c r="FX15" s="109"/>
      <c r="FY15" s="109"/>
      <c r="FZ15" s="109"/>
      <c r="GA15" s="109"/>
      <c r="GB15" s="109"/>
      <c r="GC15" s="109"/>
      <c r="GD15" s="109"/>
      <c r="GE15" s="109"/>
      <c r="GF15" s="109"/>
      <c r="GG15" s="109"/>
      <c r="GH15" s="109"/>
      <c r="GI15" s="109"/>
      <c r="GJ15" s="109"/>
      <c r="GK15" s="109"/>
      <c r="GL15" s="109"/>
    </row>
    <row r="16" spans="1:194" ht="23" customHeight="1" thickTop="1">
      <c r="A16" s="451" t="str">
        <f>'NSW Oct 2017'!D10</f>
        <v>Capital Region</v>
      </c>
      <c r="B16" s="98" t="str">
        <f>'NSW Oct 2017'!F10</f>
        <v>ActewAGL</v>
      </c>
      <c r="C16" s="98" t="str">
        <f>'NSW Oct 2017'!G10</f>
        <v>Business plan</v>
      </c>
      <c r="D16" s="135">
        <f>365*'NSW Oct 2017'!H10/100</f>
        <v>328.97449999999998</v>
      </c>
      <c r="E16" s="136">
        <f>IF($C$5*'NSW Oct 2017'!AK10/'NSW Oct 2017'!AI10&gt;='NSW Oct 2017'!J10,('NSW Oct 2017'!J10*'NSW Oct 2017'!O10/100)*'NSW Oct 2017'!AI10,($C$5*'NSW Oct 2017'!AK10/'NSW Oct 2017'!AI10*'NSW Oct 2017'!O10/100)*'NSW Oct 2017'!AI10)</f>
        <v>140.32226999999997</v>
      </c>
      <c r="F16" s="153">
        <f>IF($C$5*'NSW Oct 2017'!AK10/'NSW Oct 2017'!AI10&lt;'NSW Oct 2017'!J10,0,IF($C$5*'NSW Oct 2017'!AK10/'NSW Oct 2017'!AI10&lt;='NSW Oct 2017'!K10,($C$5*'NSW Oct 2017'!AK10/'NSW Oct 2017'!AI10-'NSW Oct 2017'!J10)*('NSW Oct 2017'!P10/100)*'NSW Oct 2017'!AI10,('NSW Oct 2017'!K10-'NSW Oct 2017'!J10)*('NSW Oct 2017'!P10/100)*'NSW Oct 2017'!AI10))</f>
        <v>89.523599999999988</v>
      </c>
      <c r="G16" s="135">
        <f>IF($C$5*'NSW Oct 2017'!AK10/'NSW Oct 2017'!AI10&lt;'NSW Oct 2017'!K10,0,IF($C$5*'NSW Oct 2017'!AK10/'NSW Oct 2017'!AI10&lt;='NSW Oct 2017'!L10,($C$5*'NSW Oct 2017'!AK10/'NSW Oct 2017'!AI10-'NSW Oct 2017'!K10)*('NSW Oct 2017'!Q10/100)*'NSW Oct 2017'!AI10,('NSW Oct 2017'!L10-'NSW Oct 2017'!K10)*('NSW Oct 2017'!Q10/100)*'NSW Oct 2017'!AI10))</f>
        <v>140.57783999999998</v>
      </c>
      <c r="H16" s="143">
        <f>IF($C$5*'NSW Oct 2017'!AK10/'NSW Oct 2017'!AI10&lt;'NSW Oct 2017'!L10,0,IF($C$5*'NSW Oct 2017'!AK10/'NSW Oct 2017'!AI10&lt;='NSW Oct 2017'!M10,($C$5*'NSW Oct 2017'!AK10/'NSW Oct 2017'!AI10-'NSW Oct 2017'!L10)*('NSW Oct 2017'!R10/100)*'NSW Oct 2017'!AI10,('NSW Oct 2017'!M10-'NSW Oct 2017'!L10)*('NSW Oct 2017'!R10/100)*'NSW Oct 2017'!AI10))</f>
        <v>870.01525000000015</v>
      </c>
      <c r="I16" s="136">
        <f>IF($C$5*'NSW Oct 2017'!AK10/'NSW Oct 2017'!AI10&lt;'NSW Oct 2017'!M10,0,IF($C$5*'NSW Oct 2017'!AK10/'NSW Oct 2017'!AI10&lt;='NSW Oct 2017'!N10,($C$5*'NSW Oct 2017'!AK10/'NSW Oct 2017'!AI10-'NSW Oct 2017'!M10)*('NSW Oct 2017'!S10/100)*'NSW Oct 2017'!AI10,('NSW Oct 2017'!N10-'NSW Oct 2017'!M10)*('NSW Oct 2017'!S10/100)*'NSW Oct 2017'!AI10))</f>
        <v>0</v>
      </c>
      <c r="J16" s="153">
        <f>IF(($C$5*'NSW Oct 2017'!AK10/'NSW Oct 2017'!AI10&gt;'NSW Oct 2017'!N10),($C$5*'NSW Oct 2017'!AK10/'NSW Oct 2017'!AI10-'NSW Oct 2017'!N10)*'NSW Oct 2017'!T10/100*'NSW Oct 2017'!AI10,0)</f>
        <v>0</v>
      </c>
      <c r="K16" s="135">
        <f>IF($C$5*'NSW Oct 2017'!AL10/'NSW Oct 2017'!AJ10&gt;='NSW Oct 2017'!J10,('NSW Oct 2017'!J10*'NSW Oct 2017'!U10/100)*'NSW Oct 2017'!AJ10,($C$5*'NSW Oct 2017'!AL10/'NSW Oct 2017'!AJ10*'NSW Oct 2017'!U10/100)*'NSW Oct 2017'!AJ10)</f>
        <v>140.32226999999997</v>
      </c>
      <c r="L16" s="153">
        <f>IF($C$5*'NSW Oct 2017'!AL10/'NSW Oct 2017'!AJ10&lt;'NSW Oct 2017'!J10,0,IF($C$5*'NSW Oct 2017'!AL10/'NSW Oct 2017'!AJ10&lt;='NSW Oct 2017'!K10,($C$5*'NSW Oct 2017'!AL10/'NSW Oct 2017'!AJ10-'NSW Oct 2017'!J10)*('NSW Oct 2017'!V10/100)*'NSW Oct 2017'!AJ10,('NSW Oct 2017'!K10-'NSW Oct 2017'!J10)*('NSW Oct 2017'!V10/100)*'NSW Oct 2017'!AJ10))</f>
        <v>89.523599999999988</v>
      </c>
      <c r="M16" s="135">
        <f>IF($C$5*'NSW Oct 2017'!AL10/'NSW Oct 2017'!AJ10&lt;'NSW Oct 2017'!K10,0,IF($C$5*'NSW Oct 2017'!AL10/'NSW Oct 2017'!AJ10&lt;='NSW Oct 2017'!L10,($C$5*'NSW Oct 2017'!AL10/'NSW Oct 2017'!AJ10-'NSW Oct 2017'!K10)*('NSW Oct 2017'!W10/100)*'NSW Oct 2017'!AJ10,('NSW Oct 2017'!L10-'NSW Oct 2017'!K10)*('NSW Oct 2017'!W10/100)*'NSW Oct 2017'!AJ10))</f>
        <v>140.57783999999998</v>
      </c>
      <c r="N16" s="145">
        <f>IF($C$5*'NSW Oct 2017'!AL10/'NSW Oct 2017'!AJ10&lt;'NSW Oct 2017'!L10,0,IF($C$5*'NSW Oct 2017'!AL10/'NSW Oct 2017'!AJ10&lt;='NSW Oct 2017'!M10,($C$5*'NSW Oct 2017'!AL10/'NSW Oct 2017'!AJ10-'NSW Oct 2017'!L10)*('NSW Oct 2017'!X10/100)*'NSW Oct 2017'!AJ10,('NSW Oct 2017'!M10-'NSW Oct 2017'!L10)*('NSW Oct 2017'!X10/100)*'NSW Oct 2017'!AJ10))</f>
        <v>870.01525000000015</v>
      </c>
      <c r="O16" s="135">
        <f>IF($C$5*'NSW Oct 2017'!AL10/'NSW Oct 2017'!AJ10&lt;'NSW Oct 2017'!M10,0,IF($C$5*'NSW Oct 2017'!AL10/'NSW Oct 2017'!AJ10&lt;='NSW Oct 2017'!N10,($C$5*'NSW Oct 2017'!AL10/'NSW Oct 2017'!AJ10-'NSW Oct 2017'!M10)*('NSW Oct 2017'!Y10/100)*'NSW Oct 2017'!AJ10,('NSW Oct 2017'!N10-'NSW Oct 2017'!M10)*('NSW Oct 2017'!Y10/100)*'NSW Oct 2017'!AJ10))</f>
        <v>0</v>
      </c>
      <c r="P16" s="137">
        <f>IF(($C$5*'NSW Oct 2017'!AL10/'NSW Oct 2017'!AJ10&gt;'NSW Oct 2017'!N10),($C$5*'NSW Oct 2017'!AL10/'NSW Oct 2017'!AJ10-'NSW Oct 2017'!N10)*'NSW Oct 2017'!Z10/100*'NSW Oct 2017'!AJ11,0)</f>
        <v>0</v>
      </c>
      <c r="Q16" s="138">
        <f t="shared" si="1"/>
        <v>2809.8524200000002</v>
      </c>
      <c r="R16" s="148">
        <f>'NSW Oct 2017'!AM10</f>
        <v>0</v>
      </c>
      <c r="S16" s="98">
        <f>'NSW Oct 2017'!AN10</f>
        <v>10</v>
      </c>
      <c r="T16" s="148">
        <f>'NSW Oct 2017'!AO10</f>
        <v>0</v>
      </c>
      <c r="U16" s="146">
        <f>'NSW Oct 2017'!AP10</f>
        <v>0</v>
      </c>
      <c r="V16" s="138">
        <f t="shared" ref="V16:V21" si="3">(Q16-(Q16-D16)*S16/100)</f>
        <v>2561.7646279999999</v>
      </c>
      <c r="W16" s="174">
        <f t="shared" si="2"/>
        <v>2561.7646279999999</v>
      </c>
      <c r="X16" s="138">
        <f t="shared" si="0"/>
        <v>2817.9410908</v>
      </c>
      <c r="Y16" s="138">
        <f t="shared" si="0"/>
        <v>2817.9410908</v>
      </c>
      <c r="Z16" s="150">
        <f>'NSW Oct 2017'!AW10</f>
        <v>24</v>
      </c>
      <c r="AA16" s="141" t="str">
        <f>'NSW Oct 2017'!AX10</f>
        <v>y</v>
      </c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</row>
    <row r="17" spans="1:194" s="97" customFormat="1" ht="23" customHeight="1" thickBot="1">
      <c r="A17" s="452"/>
      <c r="B17" s="99" t="str">
        <f>'NSW Oct 2017'!F11</f>
        <v>EnergyAustralia</v>
      </c>
      <c r="C17" s="99" t="str">
        <f>'NSW Oct 2017'!G11</f>
        <v xml:space="preserve">Everyday Saver </v>
      </c>
      <c r="D17" s="163">
        <f>365*'NSW Oct 2017'!H11/100</f>
        <v>240.9</v>
      </c>
      <c r="E17" s="164">
        <f>IF($C$5*'NSW Oct 2017'!AK11/'NSW Oct 2017'!AI11&gt;='NSW Oct 2017'!J11,('NSW Oct 2017'!J11*'NSW Oct 2017'!O11/100)*'NSW Oct 2017'!AI11,($C$5*'NSW Oct 2017'!AK11/'NSW Oct 2017'!AI11*'NSW Oct 2017'!O11/100)*'NSW Oct 2017'!AI11)</f>
        <v>154.38059999999999</v>
      </c>
      <c r="F17" s="172">
        <f>IF($C$5*'NSW Oct 2017'!AK11/'NSW Oct 2017'!AI11&lt;'NSW Oct 2017'!J11,0,IF($C$5*'NSW Oct 2017'!AK11/'NSW Oct 2017'!AI11&lt;='NSW Oct 2017'!K11,($C$5*'NSW Oct 2017'!AK11/'NSW Oct 2017'!AI11-'NSW Oct 2017'!J11)*('NSW Oct 2017'!P11/100)*'NSW Oct 2017'!AI11,('NSW Oct 2017'!K11-'NSW Oct 2017'!J11)*('NSW Oct 2017'!P11/100)*'NSW Oct 2017'!AI11))</f>
        <v>104.56649999999999</v>
      </c>
      <c r="G17" s="163">
        <f>IF($C$5*'NSW Oct 2017'!AK11/'NSW Oct 2017'!AI11&lt;'NSW Oct 2017'!K11,0,IF($C$5*'NSW Oct 2017'!AK11/'NSW Oct 2017'!AI11&lt;='NSW Oct 2017'!L11,($C$5*'NSW Oct 2017'!AK11/'NSW Oct 2017'!AI11-'NSW Oct 2017'!K11)*('NSW Oct 2017'!Q11/100)*'NSW Oct 2017'!AI11,('NSW Oct 2017'!L11-'NSW Oct 2017'!K11)*('NSW Oct 2017'!Q11/100)*'NSW Oct 2017'!AI11))</f>
        <v>158.67900000000003</v>
      </c>
      <c r="H17" s="173">
        <f>IF($C$5*'NSW Oct 2017'!AK11/'NSW Oct 2017'!AI11&lt;'NSW Oct 2017'!L11,0,IF($C$5*'NSW Oct 2017'!AK11/'NSW Oct 2017'!AI11&lt;='NSW Oct 2017'!M11,($C$5*'NSW Oct 2017'!AK11/'NSW Oct 2017'!AI11-'NSW Oct 2017'!L11)*('NSW Oct 2017'!R11/100)*'NSW Oct 2017'!AI11,('NSW Oct 2017'!M11-'NSW Oct 2017'!L11)*('NSW Oct 2017'!R11/100)*'NSW Oct 2017'!AI11))</f>
        <v>984.23000000000013</v>
      </c>
      <c r="I17" s="164">
        <f>IF($C$5*'NSW Oct 2017'!AK11/'NSW Oct 2017'!AI11&lt;'NSW Oct 2017'!M11,0,IF($C$5*'NSW Oct 2017'!AK11/'NSW Oct 2017'!AI11&lt;='NSW Oct 2017'!N11,($C$5*'NSW Oct 2017'!AK11/'NSW Oct 2017'!AI11-'NSW Oct 2017'!M11)*('NSW Oct 2017'!S11/100)*'NSW Oct 2017'!AI11,('NSW Oct 2017'!N11-'NSW Oct 2017'!M11)*('NSW Oct 2017'!S11/100)*'NSW Oct 2017'!AI11))</f>
        <v>0</v>
      </c>
      <c r="J17" s="172">
        <f>IF(($C$5*'NSW Oct 2017'!AK11/'NSW Oct 2017'!AI11&gt;'NSW Oct 2017'!N11),($C$5*'NSW Oct 2017'!AK11/'NSW Oct 2017'!AI11-'NSW Oct 2017'!N11)*'NSW Oct 2017'!T11/100*'NSW Oct 2017'!AI11,0)</f>
        <v>0</v>
      </c>
      <c r="K17" s="163">
        <f>IF($C$5*'NSW Oct 2017'!AL11/'NSW Oct 2017'!AJ11&gt;='NSW Oct 2017'!J11,('NSW Oct 2017'!J11*'NSW Oct 2017'!U11/100)*'NSW Oct 2017'!AJ11,($C$5*'NSW Oct 2017'!AL11/'NSW Oct 2017'!AJ11*'NSW Oct 2017'!U11/100)*'NSW Oct 2017'!AJ11)</f>
        <v>154.38059999999999</v>
      </c>
      <c r="L17" s="172">
        <f>IF($C$5*'NSW Oct 2017'!AL11/'NSW Oct 2017'!AJ11&lt;'NSW Oct 2017'!J11,0,IF($C$5*'NSW Oct 2017'!AL11/'NSW Oct 2017'!AJ11&lt;='NSW Oct 2017'!K11,($C$5*'NSW Oct 2017'!AL11/'NSW Oct 2017'!AJ11-'NSW Oct 2017'!J11)*('NSW Oct 2017'!V11/100)*'NSW Oct 2017'!AJ11,('NSW Oct 2017'!K11-'NSW Oct 2017'!J11)*('NSW Oct 2017'!V11/100)*'NSW Oct 2017'!AJ11))</f>
        <v>104.56649999999999</v>
      </c>
      <c r="M17" s="163">
        <f>IF($C$5*'NSW Oct 2017'!AL11/'NSW Oct 2017'!AJ11&lt;'NSW Oct 2017'!K11,0,IF($C$5*'NSW Oct 2017'!AL11/'NSW Oct 2017'!AJ11&lt;='NSW Oct 2017'!L11,($C$5*'NSW Oct 2017'!AL11/'NSW Oct 2017'!AJ11-'NSW Oct 2017'!K11)*('NSW Oct 2017'!W11/100)*'NSW Oct 2017'!AJ11,('NSW Oct 2017'!L11-'NSW Oct 2017'!K11)*('NSW Oct 2017'!W11/100)*'NSW Oct 2017'!AJ11))</f>
        <v>158.67900000000003</v>
      </c>
      <c r="N17" s="175">
        <f>IF($C$5*'NSW Oct 2017'!AL11/'NSW Oct 2017'!AJ11&lt;'NSW Oct 2017'!L11,0,IF($C$5*'NSW Oct 2017'!AL11/'NSW Oct 2017'!AJ11&lt;='NSW Oct 2017'!M11,($C$5*'NSW Oct 2017'!AL11/'NSW Oct 2017'!AJ11-'NSW Oct 2017'!L11)*('NSW Oct 2017'!X11/100)*'NSW Oct 2017'!AJ11,('NSW Oct 2017'!M11-'NSW Oct 2017'!L11)*('NSW Oct 2017'!X11/100)*'NSW Oct 2017'!AJ11))</f>
        <v>984.23000000000013</v>
      </c>
      <c r="O17" s="163">
        <f>IF($C$5*'NSW Oct 2017'!AL11/'NSW Oct 2017'!AJ11&lt;'NSW Oct 2017'!M11,0,IF($C$5*'NSW Oct 2017'!AL11/'NSW Oct 2017'!AJ11&lt;='NSW Oct 2017'!N11,($C$5*'NSW Oct 2017'!AL11/'NSW Oct 2017'!AJ11-'NSW Oct 2017'!M11)*('NSW Oct 2017'!Y11/100)*'NSW Oct 2017'!AJ11,('NSW Oct 2017'!N11-'NSW Oct 2017'!M11)*('NSW Oct 2017'!Y11/100)*'NSW Oct 2017'!AJ11))</f>
        <v>0</v>
      </c>
      <c r="P17" s="165">
        <f>IF(($C$5*'NSW Oct 2017'!AL11/'NSW Oct 2017'!AJ11&gt;'NSW Oct 2017'!N11),($C$5*'NSW Oct 2017'!AL11/'NSW Oct 2017'!AJ11-'NSW Oct 2017'!N11)*'NSW Oct 2017'!Z11/100*'NSW Oct 2017'!AJ12,0)</f>
        <v>0</v>
      </c>
      <c r="Q17" s="166">
        <f t="shared" si="1"/>
        <v>3044.6122</v>
      </c>
      <c r="R17" s="171">
        <f>'NSW Oct 2017'!AM11</f>
        <v>0</v>
      </c>
      <c r="S17" s="99">
        <f>'NSW Oct 2017'!AN11</f>
        <v>14</v>
      </c>
      <c r="T17" s="171">
        <f>'NSW Oct 2017'!AO11</f>
        <v>0</v>
      </c>
      <c r="U17" s="99">
        <f>'NSW Oct 2017'!AP11</f>
        <v>0</v>
      </c>
      <c r="V17" s="168">
        <f t="shared" si="3"/>
        <v>2652.0924920000002</v>
      </c>
      <c r="W17" s="166">
        <f t="shared" si="2"/>
        <v>2652.0924920000002</v>
      </c>
      <c r="X17" s="166">
        <f t="shared" si="0"/>
        <v>2917.3017412000004</v>
      </c>
      <c r="Y17" s="166">
        <f t="shared" si="0"/>
        <v>2917.3017412000004</v>
      </c>
      <c r="Z17" s="169">
        <f>'NSW Oct 2017'!AW11</f>
        <v>24</v>
      </c>
      <c r="AA17" s="170" t="str">
        <f>'NSW Oct 2017'!AX11</f>
        <v>y</v>
      </c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  <c r="EK17" s="108"/>
      <c r="EL17" s="108"/>
      <c r="EM17" s="109"/>
      <c r="EN17" s="109"/>
      <c r="EO17" s="109"/>
      <c r="EP17" s="109"/>
      <c r="EQ17" s="109"/>
      <c r="ER17" s="109"/>
      <c r="ES17" s="109"/>
      <c r="ET17" s="109"/>
      <c r="EU17" s="109"/>
      <c r="EV17" s="109"/>
      <c r="EW17" s="109"/>
      <c r="EX17" s="109"/>
      <c r="EY17" s="109"/>
      <c r="EZ17" s="109"/>
      <c r="FA17" s="109"/>
      <c r="FB17" s="109"/>
      <c r="FC17" s="109"/>
      <c r="FD17" s="109"/>
      <c r="FE17" s="109"/>
      <c r="FF17" s="109"/>
      <c r="FG17" s="109"/>
      <c r="FH17" s="109"/>
      <c r="FI17" s="109"/>
      <c r="FJ17" s="109"/>
      <c r="FK17" s="109"/>
      <c r="FL17" s="109"/>
      <c r="FM17" s="109"/>
      <c r="FN17" s="109"/>
      <c r="FO17" s="109"/>
      <c r="FP17" s="109"/>
      <c r="FQ17" s="109"/>
      <c r="FR17" s="109"/>
      <c r="FS17" s="109"/>
      <c r="FT17" s="109"/>
      <c r="FU17" s="109"/>
      <c r="FV17" s="109"/>
      <c r="FW17" s="109"/>
      <c r="FX17" s="109"/>
      <c r="FY17" s="109"/>
      <c r="FZ17" s="109"/>
      <c r="GA17" s="109"/>
      <c r="GB17" s="109"/>
      <c r="GC17" s="109"/>
      <c r="GD17" s="109"/>
      <c r="GE17" s="109"/>
      <c r="GF17" s="109"/>
      <c r="GG17" s="109"/>
      <c r="GH17" s="109"/>
      <c r="GI17" s="109"/>
      <c r="GJ17" s="109"/>
      <c r="GK17" s="109"/>
      <c r="GL17" s="109"/>
    </row>
    <row r="18" spans="1:194" ht="23" customHeight="1" thickTop="1" thickBot="1">
      <c r="A18" s="133" t="str">
        <f>'NSW Oct 2017'!D12</f>
        <v>Tamworth</v>
      </c>
      <c r="B18" s="99" t="str">
        <f>'NSW Oct 2017'!F12</f>
        <v>Origin Energy</v>
      </c>
      <c r="C18" s="99" t="str">
        <f>'NSW Oct 2017'!G12</f>
        <v>Business Saver</v>
      </c>
      <c r="D18" s="163">
        <f>365*'NSW Oct 2017'!H12/100</f>
        <v>354.05</v>
      </c>
      <c r="E18" s="164">
        <f>($C$5*'NSW Oct 2017'!O12/100)/2</f>
        <v>1805</v>
      </c>
      <c r="F18" s="172">
        <v>0</v>
      </c>
      <c r="G18" s="163">
        <v>0</v>
      </c>
      <c r="H18" s="173">
        <v>0</v>
      </c>
      <c r="I18" s="164">
        <f>IF($C$5*'NSW Oct 2017'!AK12/'NSW Oct 2017'!AI12&lt;'NSW Oct 2017'!M12,0,IF($C$5*'NSW Oct 2017'!AK12/'NSW Oct 2017'!AI12&lt;='NSW Oct 2017'!N12,($C$5*'NSW Oct 2017'!AK12/'NSW Oct 2017'!AI12-'NSW Oct 2017'!M12)*('NSW Oct 2017'!S12/100)*'NSW Oct 2017'!AI12,('NSW Oct 2017'!N12-'NSW Oct 2017'!M12)*('NSW Oct 2017'!S12/100)*'NSW Oct 2017'!AI12))</f>
        <v>0</v>
      </c>
      <c r="J18" s="172">
        <f>IF(($C$5*'NSW Oct 2017'!AK12/'NSW Oct 2017'!AI12&gt;'NSW Oct 2017'!N12),($C$5*'NSW Oct 2017'!AK12/'NSW Oct 2017'!AI12-'NSW Oct 2017'!N12)*'NSW Oct 2017'!T12/100*'NSW Oct 2017'!AI12,0)</f>
        <v>0</v>
      </c>
      <c r="K18" s="163">
        <f>($C$5*'NSW Oct 2017'!U12/100)/2</f>
        <v>1805</v>
      </c>
      <c r="L18" s="172">
        <v>0</v>
      </c>
      <c r="M18" s="163">
        <v>0</v>
      </c>
      <c r="N18" s="172">
        <v>0</v>
      </c>
      <c r="O18" s="163">
        <f>IF($C$5*'NSW Oct 2017'!AL12/'NSW Oct 2017'!AJ12&lt;'NSW Oct 2017'!M12,0,IF($C$5*'NSW Oct 2017'!AL12/'NSW Oct 2017'!AJ12&lt;='NSW Oct 2017'!N12,($C$5*'NSW Oct 2017'!AL12/'NSW Oct 2017'!AJ12-'NSW Oct 2017'!M12)*('NSW Oct 2017'!Y12/100)*'NSW Oct 2017'!AJ12,('NSW Oct 2017'!N12-'NSW Oct 2017'!M12)*('NSW Oct 2017'!Y12/100)*'NSW Oct 2017'!AJ12))</f>
        <v>0</v>
      </c>
      <c r="P18" s="172">
        <f>IF(($C$5*'NSW Oct 2017'!AL12/'NSW Oct 2017'!AJ12&gt;'NSW Oct 2017'!N12),($C$5*'NSW Oct 2017'!AL12/'NSW Oct 2017'!AJ12-'NSW Oct 2017'!N12)*'NSW Oct 2017'!Z12/100*'NSW Oct 2017'!AJ13,0)</f>
        <v>0</v>
      </c>
      <c r="Q18" s="166">
        <f t="shared" si="1"/>
        <v>3964.05</v>
      </c>
      <c r="R18" s="171">
        <f>'NSW Oct 2017'!AM12</f>
        <v>0</v>
      </c>
      <c r="S18" s="99">
        <f>'NSW Oct 2017'!AN12</f>
        <v>14</v>
      </c>
      <c r="T18" s="171">
        <f>'NSW Oct 2017'!AO12</f>
        <v>0</v>
      </c>
      <c r="U18" s="99">
        <f>'NSW Oct 2017'!AP12</f>
        <v>0</v>
      </c>
      <c r="V18" s="168">
        <f t="shared" si="3"/>
        <v>3458.65</v>
      </c>
      <c r="W18" s="166">
        <f t="shared" si="2"/>
        <v>3458.65</v>
      </c>
      <c r="X18" s="166">
        <f t="shared" si="0"/>
        <v>3804.5150000000003</v>
      </c>
      <c r="Y18" s="166">
        <f t="shared" si="0"/>
        <v>3804.5150000000003</v>
      </c>
      <c r="Z18" s="169">
        <f>'NSW Oct 2017'!AW12</f>
        <v>12</v>
      </c>
      <c r="AA18" s="170" t="str">
        <f>'NSW Oct 2017'!AX12</f>
        <v>y</v>
      </c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  <c r="EK18" s="108"/>
      <c r="EL18" s="108"/>
    </row>
    <row r="19" spans="1:194" s="97" customFormat="1" ht="23" customHeight="1" thickTop="1">
      <c r="A19" s="451" t="str">
        <f>'NSW Oct 2017'!D13</f>
        <v>Envestra Albury</v>
      </c>
      <c r="B19" s="98" t="str">
        <f>'NSW Oct 2017'!F13</f>
        <v>EnergyAustralia</v>
      </c>
      <c r="C19" s="98" t="str">
        <f>'NSW Oct 2017'!G13</f>
        <v xml:space="preserve">Everyday Saver </v>
      </c>
      <c r="D19" s="135">
        <f>365*'NSW Oct 2017'!H13/100</f>
        <v>295.64999999999998</v>
      </c>
      <c r="E19" s="136">
        <f>IF($C$5*'NSW Oct 2017'!AK13/'NSW Oct 2017'!AI13&gt;='NSW Oct 2017'!J13,('NSW Oct 2017'!J13*'NSW Oct 2017'!O13/100)*'NSW Oct 2017'!AI13,($C$5*'NSW Oct 2017'!AK13/'NSW Oct 2017'!AI13*'NSW Oct 2017'!O13/100)*'NSW Oct 2017'!AI13)</f>
        <v>448.20000000000005</v>
      </c>
      <c r="F19" s="153">
        <f>IF($C$5*'NSW Oct 2017'!AK13/'NSW Oct 2017'!AI13&lt;'NSW Oct 2017'!J13,0,IF($C$5*'NSW Oct 2017'!AK13/'NSW Oct 2017'!AI13&lt;='NSW Oct 2017'!K13,($C$5*'NSW Oct 2017'!AK13/'NSW Oct 2017'!AI13-'NSW Oct 2017'!J13)*('NSW Oct 2017'!P13/100)*'NSW Oct 2017'!AI13,('NSW Oct 2017'!K13-'NSW Oct 2017'!J13)*('NSW Oct 2017'!P13/100)*'NSW Oct 2017'!AI13))</f>
        <v>405</v>
      </c>
      <c r="G19" s="135">
        <f>IF($C$5*'NSW Oct 2017'!AK13/'NSW Oct 2017'!AI13&lt;'NSW Oct 2017'!K13,0,IF($C$5*'NSW Oct 2017'!AK13/'NSW Oct 2017'!AI13&lt;='NSW Oct 2017'!L13,($C$5*'NSW Oct 2017'!AK13/'NSW Oct 2017'!AI13-'NSW Oct 2017'!K13)*('NSW Oct 2017'!Q13/100)*'NSW Oct 2017'!AI13,('NSW Oct 2017'!L13-'NSW Oct 2017'!K13)*('NSW Oct 2017'!Q13/100)*'NSW Oct 2017'!AI13))</f>
        <v>310.80000000000013</v>
      </c>
      <c r="H19" s="143">
        <f>IF($C$5*'NSW Oct 2017'!AK13/'NSW Oct 2017'!AI13&lt;'NSW Oct 2017'!L13,0,IF($C$5*'NSW Oct 2017'!AK13/'NSW Oct 2017'!AI13&lt;='NSW Oct 2017'!M13,($C$5*'NSW Oct 2017'!AK13/'NSW Oct 2017'!AI13-'NSW Oct 2017'!L13)*('NSW Oct 2017'!R13/100)*'NSW Oct 2017'!AI13,('NSW Oct 2017'!M13-'NSW Oct 2017'!L13)*('NSW Oct 2017'!R13/100)*'NSW Oct 2017'!AI13))</f>
        <v>0</v>
      </c>
      <c r="I19" s="136">
        <f>IF($C$5*'NSW Oct 2017'!AK13/'NSW Oct 2017'!AI13&lt;'NSW Oct 2017'!M13,0,IF($C$5*'NSW Oct 2017'!AK13/'NSW Oct 2017'!AI13&lt;='NSW Oct 2017'!N13,($C$5*'NSW Oct 2017'!AK13/'NSW Oct 2017'!AI13-'NSW Oct 2017'!M13)*('NSW Oct 2017'!S13/100)*'NSW Oct 2017'!AI13,('NSW Oct 2017'!N13-'NSW Oct 2017'!M13)*('NSW Oct 2017'!S13/100)*'NSW Oct 2017'!AI13))</f>
        <v>0</v>
      </c>
      <c r="J19" s="153">
        <f>IF(($C$5*'NSW Oct 2017'!AK13/'NSW Oct 2017'!AI13&gt;'NSW Oct 2017'!N13),($C$5*'NSW Oct 2017'!AK13/'NSW Oct 2017'!AI13-'NSW Oct 2017'!N13)*'NSW Oct 2017'!T13/100*'NSW Oct 2017'!AI13,0)</f>
        <v>0</v>
      </c>
      <c r="K19" s="135">
        <f>IF($C$5*'NSW Oct 2017'!AL13/'NSW Oct 2017'!AJ13&gt;='NSW Oct 2017'!J13,('NSW Oct 2017'!J13*'NSW Oct 2017'!U13/100)*'NSW Oct 2017'!AJ13,($C$5*'NSW Oct 2017'!AL13/'NSW Oct 2017'!AJ13*'NSW Oct 2017'!U13/100)*'NSW Oct 2017'!AJ13)</f>
        <v>448.20000000000005</v>
      </c>
      <c r="L19" s="153">
        <f>IF($C$5*'NSW Oct 2017'!AL13/'NSW Oct 2017'!AJ13&lt;'NSW Oct 2017'!J13,0,IF($C$5*'NSW Oct 2017'!AL13/'NSW Oct 2017'!AJ13&lt;='NSW Oct 2017'!K13,($C$5*'NSW Oct 2017'!AL13/'NSW Oct 2017'!AJ13-'NSW Oct 2017'!J13)*('NSW Oct 2017'!V13/100)*'NSW Oct 2017'!AJ13,('NSW Oct 2017'!K13-'NSW Oct 2017'!J13)*('NSW Oct 2017'!V13/100)*'NSW Oct 2017'!AJ13))</f>
        <v>405</v>
      </c>
      <c r="M19" s="135">
        <f>IF($C$5*'NSW Oct 2017'!AL13/'NSW Oct 2017'!AJ13&lt;'NSW Oct 2017'!K13,0,IF($C$5*'NSW Oct 2017'!AL13/'NSW Oct 2017'!AJ13&lt;='NSW Oct 2017'!L13,($C$5*'NSW Oct 2017'!AL13/'NSW Oct 2017'!AJ13-'NSW Oct 2017'!K13)*('NSW Oct 2017'!W13/100)*'NSW Oct 2017'!AJ13,('NSW Oct 2017'!L13-'NSW Oct 2017'!K13)*('NSW Oct 2017'!W13/100)*'NSW Oct 2017'!AJ13))</f>
        <v>310.80000000000013</v>
      </c>
      <c r="N19" s="153">
        <f>IF($C$5*'NSW Oct 2017'!AL13/'NSW Oct 2017'!AJ13&lt;'NSW Oct 2017'!L13,0,IF($C$5*'NSW Oct 2017'!AL13/'NSW Oct 2017'!AJ13&lt;='NSW Oct 2017'!M13,($C$5*'NSW Oct 2017'!AL13/'NSW Oct 2017'!AJ13-'NSW Oct 2017'!L13)*('NSW Oct 2017'!X13/100)*'NSW Oct 2017'!AJ13,('NSW Oct 2017'!M13-'NSW Oct 2017'!L13)*('NSW Oct 2017'!X13/100)*'NSW Oct 2017'!AJ13))</f>
        <v>0</v>
      </c>
      <c r="O19" s="135">
        <f>IF($C$5*'NSW Oct 2017'!AL13/'NSW Oct 2017'!AJ13&lt;'NSW Oct 2017'!M13,0,IF($C$5*'NSW Oct 2017'!AL13/'NSW Oct 2017'!AJ13&lt;='NSW Oct 2017'!N13,($C$5*'NSW Oct 2017'!AL13/'NSW Oct 2017'!AJ13-'NSW Oct 2017'!M13)*('NSW Oct 2017'!Y13/100)*'NSW Oct 2017'!AJ13,('NSW Oct 2017'!N13-'NSW Oct 2017'!M13)*('NSW Oct 2017'!Y13/100)*'NSW Oct 2017'!AJ13))</f>
        <v>0</v>
      </c>
      <c r="P19" s="153">
        <f>IF(($C$5*'NSW Oct 2017'!AL13/'NSW Oct 2017'!AJ13&gt;'NSW Oct 2017'!N13),($C$5*'NSW Oct 2017'!AL13/'NSW Oct 2017'!AJ13-'NSW Oct 2017'!N13)*'NSW Oct 2017'!Z13/100*'NSW Oct 2017'!AJ14,0)</f>
        <v>0</v>
      </c>
      <c r="Q19" s="138">
        <f t="shared" si="1"/>
        <v>2623.6500000000005</v>
      </c>
      <c r="R19" s="148">
        <f>'NSW Oct 2017'!AM13</f>
        <v>0</v>
      </c>
      <c r="S19" s="98">
        <f>'NSW Oct 2017'!AN13</f>
        <v>14</v>
      </c>
      <c r="T19" s="148">
        <f>'NSW Oct 2017'!AO13</f>
        <v>0</v>
      </c>
      <c r="U19" s="98">
        <f>'NSW Oct 2017'!AP13</f>
        <v>0</v>
      </c>
      <c r="V19" s="149">
        <f t="shared" si="3"/>
        <v>2297.7300000000005</v>
      </c>
      <c r="W19" s="138">
        <f t="shared" si="2"/>
        <v>2297.7300000000005</v>
      </c>
      <c r="X19" s="138">
        <f t="shared" si="0"/>
        <v>2527.5030000000006</v>
      </c>
      <c r="Y19" s="138">
        <f t="shared" si="0"/>
        <v>2527.5030000000006</v>
      </c>
      <c r="Z19" s="150">
        <f>'NSW Oct 2017'!AW13</f>
        <v>24</v>
      </c>
      <c r="AA19" s="141" t="str">
        <f>'NSW Oct 2017'!AX13</f>
        <v>y</v>
      </c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08"/>
      <c r="DU19" s="108"/>
      <c r="DV19" s="108"/>
      <c r="DW19" s="108"/>
      <c r="DX19" s="108"/>
      <c r="DY19" s="108"/>
      <c r="DZ19" s="108"/>
      <c r="EA19" s="108"/>
      <c r="EB19" s="108"/>
      <c r="EC19" s="108"/>
      <c r="ED19" s="108"/>
      <c r="EE19" s="108"/>
      <c r="EF19" s="108"/>
      <c r="EG19" s="108"/>
      <c r="EH19" s="108"/>
      <c r="EI19" s="108"/>
      <c r="EJ19" s="108"/>
      <c r="EK19" s="108"/>
      <c r="EL19" s="108"/>
      <c r="EM19" s="109"/>
      <c r="EN19" s="109"/>
      <c r="EO19" s="109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09"/>
      <c r="FF19" s="109"/>
      <c r="FG19" s="109"/>
      <c r="FH19" s="109"/>
      <c r="FI19" s="109"/>
      <c r="FJ19" s="109"/>
      <c r="FK19" s="109"/>
      <c r="FL19" s="109"/>
      <c r="FM19" s="109"/>
      <c r="FN19" s="109"/>
      <c r="FO19" s="109"/>
      <c r="FP19" s="109"/>
      <c r="FQ19" s="109"/>
      <c r="FR19" s="109"/>
      <c r="FS19" s="109"/>
      <c r="FT19" s="109"/>
      <c r="FU19" s="109"/>
      <c r="FV19" s="109"/>
      <c r="FW19" s="109"/>
      <c r="FX19" s="109"/>
      <c r="FY19" s="109"/>
      <c r="FZ19" s="109"/>
      <c r="GA19" s="109"/>
      <c r="GB19" s="109"/>
      <c r="GC19" s="109"/>
      <c r="GD19" s="109"/>
      <c r="GE19" s="109"/>
      <c r="GF19" s="109"/>
      <c r="GG19" s="109"/>
      <c r="GH19" s="109"/>
      <c r="GI19" s="109"/>
      <c r="GJ19" s="109"/>
      <c r="GK19" s="109"/>
      <c r="GL19" s="109"/>
    </row>
    <row r="20" spans="1:194" ht="23" customHeight="1" thickBot="1">
      <c r="A20" s="452"/>
      <c r="B20" s="99" t="str">
        <f>'NSW Oct 2017'!F14</f>
        <v>Origin Energy</v>
      </c>
      <c r="C20" s="99" t="str">
        <f>'NSW Oct 2017'!G14</f>
        <v>Business Saver</v>
      </c>
      <c r="D20" s="163">
        <f>365*'NSW Oct 2017'!H14/100</f>
        <v>214.29150000000001</v>
      </c>
      <c r="E20" s="164">
        <f>IF($C$5*'NSW Oct 2017'!AK14/'NSW Oct 2017'!AI14&gt;='NSW Oct 2017'!J14,('NSW Oct 2017'!J14*'NSW Oct 2017'!O14/100)*'NSW Oct 2017'!AI14,($C$5*'NSW Oct 2017'!AK14/'NSW Oct 2017'!AI14*'NSW Oct 2017'!O14/100)*'NSW Oct 2017'!AI14)</f>
        <v>200.70000000000002</v>
      </c>
      <c r="F20" s="172">
        <f>IF($C$5*'NSW Oct 2017'!AK14/'NSW Oct 2017'!AI14&lt;'NSW Oct 2017'!J14,0,IF($C$5*'NSW Oct 2017'!AK14/'NSW Oct 2017'!AI14&lt;='NSW Oct 2017'!K14,($C$5*'NSW Oct 2017'!AK14/'NSW Oct 2017'!AI14-'NSW Oct 2017'!J14)*('NSW Oct 2017'!P14/100)*'NSW Oct 2017'!AI14,('NSW Oct 2017'!K14-'NSW Oct 2017'!J14)*('NSW Oct 2017'!P14/100)*'NSW Oct 2017'!AI14))</f>
        <v>811.80000000000007</v>
      </c>
      <c r="G20" s="163">
        <f>IF($C$5*'NSW Oct 2017'!AK14/'NSW Oct 2017'!AI14&lt;'NSW Oct 2017'!K14,0,IF($C$5*'NSW Oct 2017'!AK14/'NSW Oct 2017'!AI14&lt;='NSW Oct 2017'!L14,($C$5*'NSW Oct 2017'!AK14/'NSW Oct 2017'!AI14-'NSW Oct 2017'!K14)*('NSW Oct 2017'!Q14/100)*'NSW Oct 2017'!AI14,('NSW Oct 2017'!L14-'NSW Oct 2017'!K14)*('NSW Oct 2017'!Q14/100)*'NSW Oct 2017'!AI14))</f>
        <v>0</v>
      </c>
      <c r="H20" s="173">
        <f>IF($C$5*'NSW Oct 2017'!AK14/'NSW Oct 2017'!AI14&lt;'NSW Oct 2017'!L14,0,IF($C$5*'NSW Oct 2017'!AK14/'NSW Oct 2017'!AI14&lt;='NSW Oct 2017'!M14,($C$5*'NSW Oct 2017'!AK14/'NSW Oct 2017'!AI14-'NSW Oct 2017'!L14)*('NSW Oct 2017'!R14/100)*'NSW Oct 2017'!AI14,('NSW Oct 2017'!M14-'NSW Oct 2017'!L14)*('NSW Oct 2017'!R14/100)*'NSW Oct 2017'!AI14))</f>
        <v>0</v>
      </c>
      <c r="I20" s="164">
        <f>IF($C$5*'NSW Oct 2017'!AK14/'NSW Oct 2017'!AI14&lt;'NSW Oct 2017'!M14,0,IF($C$5*'NSW Oct 2017'!AK14/'NSW Oct 2017'!AI14&lt;='NSW Oct 2017'!N14,($C$5*'NSW Oct 2017'!AK14/'NSW Oct 2017'!AI14-'NSW Oct 2017'!M14)*('NSW Oct 2017'!S14/100)*'NSW Oct 2017'!AI14,('NSW Oct 2017'!N14-'NSW Oct 2017'!M14)*('NSW Oct 2017'!S14/100)*'NSW Oct 2017'!AI14))</f>
        <v>0</v>
      </c>
      <c r="J20" s="172">
        <f>IF(($C$5*'NSW Oct 2017'!AK14/'NSW Oct 2017'!AI14&gt;'NSW Oct 2017'!N14),($C$5*'NSW Oct 2017'!AK14/'NSW Oct 2017'!AI14-'NSW Oct 2017'!N14)*'NSW Oct 2017'!T14/100*'NSW Oct 2017'!AI14,0)</f>
        <v>0</v>
      </c>
      <c r="K20" s="163">
        <f>IF($C$5*'NSW Oct 2017'!AL14/'NSW Oct 2017'!AJ14&gt;='NSW Oct 2017'!J14,('NSW Oct 2017'!J14*'NSW Oct 2017'!U14/100)*'NSW Oct 2017'!AJ14,($C$5*'NSW Oct 2017'!AL14/'NSW Oct 2017'!AJ14*'NSW Oct 2017'!U14/100)*'NSW Oct 2017'!AJ14)</f>
        <v>200.70000000000002</v>
      </c>
      <c r="L20" s="172">
        <f>IF($C$5*'NSW Oct 2017'!AL14/'NSW Oct 2017'!AJ14&lt;'NSW Oct 2017'!J14,0,IF($C$5*'NSW Oct 2017'!AL14/'NSW Oct 2017'!AJ14&lt;='NSW Oct 2017'!K14,($C$5*'NSW Oct 2017'!AL14/'NSW Oct 2017'!AJ14-'NSW Oct 2017'!J14)*('NSW Oct 2017'!V14/100)*'NSW Oct 2017'!AJ14,('NSW Oct 2017'!K14-'NSW Oct 2017'!J14)*('NSW Oct 2017'!V14/100)*'NSW Oct 2017'!AJ14))</f>
        <v>811.80000000000007</v>
      </c>
      <c r="M20" s="163">
        <f>IF($C$5*'NSW Oct 2017'!AL14/'NSW Oct 2017'!AJ14&lt;'NSW Oct 2017'!K14,0,IF($C$5*'NSW Oct 2017'!AL14/'NSW Oct 2017'!AJ14&lt;='NSW Oct 2017'!L14,($C$5*'NSW Oct 2017'!AL14/'NSW Oct 2017'!AJ14-'NSW Oct 2017'!K14)*('NSW Oct 2017'!W14/100)*'NSW Oct 2017'!AJ14,('NSW Oct 2017'!L14-'NSW Oct 2017'!K14)*('NSW Oct 2017'!W14/100)*'NSW Oct 2017'!AJ14))</f>
        <v>0</v>
      </c>
      <c r="N20" s="172">
        <f>IF($C$5*'NSW Oct 2017'!AL14/'NSW Oct 2017'!AJ14&lt;'NSW Oct 2017'!L14,0,IF($C$5*'NSW Oct 2017'!AL14/'NSW Oct 2017'!AJ14&lt;='NSW Oct 2017'!M14,($C$5*'NSW Oct 2017'!AL14/'NSW Oct 2017'!AJ14-'NSW Oct 2017'!L14)*('NSW Oct 2017'!X14/100)*'NSW Oct 2017'!AJ14,('NSW Oct 2017'!M14-'NSW Oct 2017'!L14)*('NSW Oct 2017'!X14/100)*'NSW Oct 2017'!AJ14))</f>
        <v>0</v>
      </c>
      <c r="O20" s="163">
        <f>IF($C$5*'NSW Oct 2017'!AL14/'NSW Oct 2017'!AJ14&lt;'NSW Oct 2017'!M14,0,IF($C$5*'NSW Oct 2017'!AL14/'NSW Oct 2017'!AJ14&lt;='NSW Oct 2017'!N14,($C$5*'NSW Oct 2017'!AL14/'NSW Oct 2017'!AJ14-'NSW Oct 2017'!M14)*('NSW Oct 2017'!Y14/100)*'NSW Oct 2017'!AJ14,('NSW Oct 2017'!N14-'NSW Oct 2017'!M14)*('NSW Oct 2017'!Y14/100)*'NSW Oct 2017'!AJ14))</f>
        <v>0</v>
      </c>
      <c r="P20" s="172">
        <f>IF(($C$5*'NSW Oct 2017'!AL14/'NSW Oct 2017'!AJ14&gt;'NSW Oct 2017'!N14),($C$5*'NSW Oct 2017'!AL14/'NSW Oct 2017'!AJ14-'NSW Oct 2017'!N14)*'NSW Oct 2017'!Z14/100*'NSW Oct 2017'!AJ15,0)</f>
        <v>0</v>
      </c>
      <c r="Q20" s="166">
        <f t="shared" si="1"/>
        <v>2239.2915000000003</v>
      </c>
      <c r="R20" s="171">
        <f>'NSW Oct 2017'!AM14</f>
        <v>0</v>
      </c>
      <c r="S20" s="99">
        <f>'NSW Oct 2017'!AN14</f>
        <v>14</v>
      </c>
      <c r="T20" s="171">
        <f>'NSW Oct 2017'!AO14</f>
        <v>0</v>
      </c>
      <c r="U20" s="99">
        <f>'NSW Oct 2017'!AP14</f>
        <v>0</v>
      </c>
      <c r="V20" s="168">
        <f t="shared" si="3"/>
        <v>1955.7915000000003</v>
      </c>
      <c r="W20" s="166">
        <f t="shared" si="2"/>
        <v>1955.7915000000003</v>
      </c>
      <c r="X20" s="166">
        <f t="shared" si="0"/>
        <v>2151.3706500000003</v>
      </c>
      <c r="Y20" s="166">
        <f t="shared" si="0"/>
        <v>2151.3706500000003</v>
      </c>
      <c r="Z20" s="169">
        <f>'NSW Oct 2017'!AW14</f>
        <v>12</v>
      </c>
      <c r="AA20" s="170" t="str">
        <f>'NSW Oct 2017'!AX14</f>
        <v>y</v>
      </c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  <c r="DZ20" s="108"/>
      <c r="EA20" s="108"/>
      <c r="EB20" s="108"/>
      <c r="EC20" s="108"/>
      <c r="ED20" s="108"/>
      <c r="EE20" s="108"/>
      <c r="EF20" s="108"/>
      <c r="EG20" s="108"/>
      <c r="EH20" s="108"/>
      <c r="EI20" s="108"/>
      <c r="EJ20" s="108"/>
      <c r="EK20" s="108"/>
      <c r="EL20" s="108"/>
    </row>
    <row r="21" spans="1:194" s="97" customFormat="1" ht="23" customHeight="1" thickTop="1">
      <c r="A21" s="451" t="str">
        <f>'NSW Oct 2017'!D15</f>
        <v>Envestra Cooma</v>
      </c>
      <c r="B21" s="98" t="str">
        <f>'NSW Oct 2017'!F15</f>
        <v>Origin Energy</v>
      </c>
      <c r="C21" s="98" t="str">
        <f>'NSW Oct 2017'!G15</f>
        <v>Business Saver</v>
      </c>
      <c r="D21" s="135">
        <f>365*'NSW Oct 2017'!H15/100</f>
        <v>352.88200000000006</v>
      </c>
      <c r="E21" s="136">
        <f>IF($C$5*'NSW Oct 2017'!AK15/'NSW Oct 2017'!AI15&gt;='NSW Oct 2017'!J15,('NSW Oct 2017'!J15*'NSW Oct 2017'!O15/100)*'NSW Oct 2017'!AI15,($C$5*'NSW Oct 2017'!AK15/'NSW Oct 2017'!AI15*'NSW Oct 2017'!O15/100)*'NSW Oct 2017'!AI15)</f>
        <v>1170</v>
      </c>
      <c r="F21" s="153">
        <f>IF($C$5*'NSW Oct 2017'!AK15/'NSW Oct 2017'!AI15&lt;'NSW Oct 2017'!J15,0,IF($C$5*'NSW Oct 2017'!AK15/'NSW Oct 2017'!AI15&lt;='NSW Oct 2017'!K15,($C$5*'NSW Oct 2017'!AK15/'NSW Oct 2017'!AI15-'NSW Oct 2017'!J15)*('NSW Oct 2017'!P15/100)*'NSW Oct 2017'!AI15,('NSW Oct 2017'!K15-'NSW Oct 2017'!J15)*('NSW Oct 2017'!P15/100)*'NSW Oct 2017'!AI15))</f>
        <v>0</v>
      </c>
      <c r="G21" s="135">
        <f>IF($C$5*'NSW Oct 2017'!AK15/'NSW Oct 2017'!AI15&lt;'NSW Oct 2017'!K15,0,IF($C$5*'NSW Oct 2017'!AK15/'NSW Oct 2017'!AI15&lt;='NSW Oct 2017'!L15,($C$5*'NSW Oct 2017'!AK15/'NSW Oct 2017'!AI15-'NSW Oct 2017'!K15)*('NSW Oct 2017'!Q15/100)*'NSW Oct 2017'!AI15,('NSW Oct 2017'!L15-'NSW Oct 2017'!K15)*('NSW Oct 2017'!Q15/100)*'NSW Oct 2017'!AI15))</f>
        <v>0</v>
      </c>
      <c r="H21" s="143">
        <f>IF($C$5*'NSW Oct 2017'!AK15/'NSW Oct 2017'!AI15&lt;'NSW Oct 2017'!L15,0,IF($C$5*'NSW Oct 2017'!AK15/'NSW Oct 2017'!AI15&lt;='NSW Oct 2017'!M15,($C$5*'NSW Oct 2017'!AK15/'NSW Oct 2017'!AI15-'NSW Oct 2017'!L15)*('NSW Oct 2017'!R15/100)*'NSW Oct 2017'!AI15,('NSW Oct 2017'!M15-'NSW Oct 2017'!L15)*('NSW Oct 2017'!R15/100)*'NSW Oct 2017'!AI15))</f>
        <v>0</v>
      </c>
      <c r="I21" s="136">
        <f>IF($C$5*'NSW Oct 2017'!AK15/'NSW Oct 2017'!AI15&lt;'NSW Oct 2017'!M15,0,IF($C$5*'NSW Oct 2017'!AK15/'NSW Oct 2017'!AI15&lt;='NSW Oct 2017'!N15,($C$5*'NSW Oct 2017'!AK15/'NSW Oct 2017'!AI15-'NSW Oct 2017'!M15)*('NSW Oct 2017'!S15/100)*'NSW Oct 2017'!AI15,('NSW Oct 2017'!N15-'NSW Oct 2017'!M15)*('NSW Oct 2017'!S15/100)*'NSW Oct 2017'!AI15))</f>
        <v>0</v>
      </c>
      <c r="J21" s="153">
        <f>IF(($C$5*'NSW Oct 2017'!AK15/'NSW Oct 2017'!AI15&gt;'NSW Oct 2017'!N15),($C$5*'NSW Oct 2017'!AK15/'NSW Oct 2017'!AI15-'NSW Oct 2017'!N15)*'NSW Oct 2017'!T15/100*'NSW Oct 2017'!AI15,0)</f>
        <v>0</v>
      </c>
      <c r="K21" s="135">
        <f>IF($C$5*'NSW Oct 2017'!AL15/'NSW Oct 2017'!AJ15&gt;='NSW Oct 2017'!J15,('NSW Oct 2017'!J15*'NSW Oct 2017'!U15/100)*'NSW Oct 2017'!AJ15,($C$5*'NSW Oct 2017'!AL15/'NSW Oct 2017'!AJ15*'NSW Oct 2017'!U15/100)*'NSW Oct 2017'!AJ15)</f>
        <v>1170</v>
      </c>
      <c r="L21" s="153">
        <f>IF($C$5*'NSW Oct 2017'!AL15/'NSW Oct 2017'!AJ15&lt;'NSW Oct 2017'!J15,0,IF($C$5*'NSW Oct 2017'!AL15/'NSW Oct 2017'!AJ15&lt;='NSW Oct 2017'!K15,($C$5*'NSW Oct 2017'!AL15/'NSW Oct 2017'!AJ15-'NSW Oct 2017'!J15)*('NSW Oct 2017'!V15/100)*'NSW Oct 2017'!AJ15,('NSW Oct 2017'!K15-'NSW Oct 2017'!J15)*('NSW Oct 2017'!V15/100)*'NSW Oct 2017'!AJ15))</f>
        <v>0</v>
      </c>
      <c r="M21" s="135">
        <f>IF($C$5*'NSW Oct 2017'!AL15/'NSW Oct 2017'!AJ15&lt;'NSW Oct 2017'!K15,0,IF($C$5*'NSW Oct 2017'!AL15/'NSW Oct 2017'!AJ15&lt;='NSW Oct 2017'!L15,($C$5*'NSW Oct 2017'!AL15/'NSW Oct 2017'!AJ15-'NSW Oct 2017'!K15)*('NSW Oct 2017'!W15/100)*'NSW Oct 2017'!AJ15,('NSW Oct 2017'!L15-'NSW Oct 2017'!K15)*('NSW Oct 2017'!W15/100)*'NSW Oct 2017'!AJ15))</f>
        <v>0</v>
      </c>
      <c r="N21" s="153">
        <f>IF($C$5*'NSW Oct 2017'!AL15/'NSW Oct 2017'!AJ15&lt;'NSW Oct 2017'!L15,0,IF($C$5*'NSW Oct 2017'!AL15/'NSW Oct 2017'!AJ15&lt;='NSW Oct 2017'!M15,($C$5*'NSW Oct 2017'!AL15/'NSW Oct 2017'!AJ15-'NSW Oct 2017'!L15)*('NSW Oct 2017'!X15/100)*'NSW Oct 2017'!AJ15,('NSW Oct 2017'!M15-'NSW Oct 2017'!L15)*('NSW Oct 2017'!X15/100)*'NSW Oct 2017'!AJ15))</f>
        <v>0</v>
      </c>
      <c r="O21" s="135">
        <f>IF($C$5*'NSW Oct 2017'!AL15/'NSW Oct 2017'!AJ15&lt;'NSW Oct 2017'!M15,0,IF($C$5*'NSW Oct 2017'!AL15/'NSW Oct 2017'!AJ15&lt;='NSW Oct 2017'!N15,($C$5*'NSW Oct 2017'!AL15/'NSW Oct 2017'!AJ15-'NSW Oct 2017'!M15)*('NSW Oct 2017'!Y15/100)*'NSW Oct 2017'!AJ15,('NSW Oct 2017'!N15-'NSW Oct 2017'!M15)*('NSW Oct 2017'!Y15/100)*'NSW Oct 2017'!AJ15))</f>
        <v>0</v>
      </c>
      <c r="P21" s="153">
        <f>IF(($C$5*'NSW Oct 2017'!AL15/'NSW Oct 2017'!AJ15&gt;'NSW Oct 2017'!N15),($C$5*'NSW Oct 2017'!AL15/'NSW Oct 2017'!AJ15-'NSW Oct 2017'!N15)*'NSW Oct 2017'!Z15/100*'NSW Oct 2017'!AJ17,0)</f>
        <v>0</v>
      </c>
      <c r="Q21" s="138">
        <f t="shared" si="1"/>
        <v>2692.8820000000001</v>
      </c>
      <c r="R21" s="148">
        <f>'NSW Oct 2017'!AM15</f>
        <v>0</v>
      </c>
      <c r="S21" s="98">
        <f>'NSW Oct 2017'!AN15</f>
        <v>14</v>
      </c>
      <c r="T21" s="148">
        <f>'NSW Oct 2017'!AO15</f>
        <v>0</v>
      </c>
      <c r="U21" s="98">
        <f>'NSW Oct 2017'!AP15</f>
        <v>0</v>
      </c>
      <c r="V21" s="149">
        <f t="shared" si="3"/>
        <v>2365.2820000000002</v>
      </c>
      <c r="W21" s="138">
        <f t="shared" si="2"/>
        <v>2365.2820000000002</v>
      </c>
      <c r="X21" s="138">
        <f t="shared" si="0"/>
        <v>2601.8102000000003</v>
      </c>
      <c r="Y21" s="138">
        <f t="shared" si="0"/>
        <v>2601.8102000000003</v>
      </c>
      <c r="Z21" s="150">
        <f>'NSW Oct 2017'!AW15</f>
        <v>12</v>
      </c>
      <c r="AA21" s="141" t="str">
        <f>'NSW Oct 2017'!AX15</f>
        <v>y</v>
      </c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  <c r="EK21" s="108"/>
      <c r="EL21" s="108"/>
      <c r="EM21" s="109"/>
      <c r="EN21" s="109"/>
      <c r="EO21" s="109"/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  <c r="FF21" s="109"/>
      <c r="FG21" s="109"/>
      <c r="FH21" s="109"/>
      <c r="FI21" s="109"/>
      <c r="FJ21" s="109"/>
      <c r="FK21" s="109"/>
      <c r="FL21" s="109"/>
      <c r="FM21" s="109"/>
      <c r="FN21" s="109"/>
      <c r="FO21" s="109"/>
      <c r="FP21" s="109"/>
      <c r="FQ21" s="109"/>
      <c r="FR21" s="109"/>
      <c r="FS21" s="109"/>
      <c r="FT21" s="109"/>
      <c r="FU21" s="109"/>
      <c r="FV21" s="109"/>
      <c r="FW21" s="109"/>
      <c r="FX21" s="109"/>
      <c r="FY21" s="109"/>
      <c r="FZ21" s="109"/>
      <c r="GA21" s="109"/>
      <c r="GB21" s="109"/>
      <c r="GC21" s="109"/>
      <c r="GD21" s="109"/>
      <c r="GE21" s="109"/>
      <c r="GF21" s="109"/>
      <c r="GG21" s="109"/>
      <c r="GH21" s="109"/>
      <c r="GI21" s="109"/>
      <c r="GJ21" s="109"/>
      <c r="GK21" s="109"/>
      <c r="GL21" s="109"/>
    </row>
    <row r="22" spans="1:194" s="97" customFormat="1" ht="23" customHeight="1" thickBot="1">
      <c r="A22" s="452"/>
      <c r="B22" s="99" t="str">
        <f>'NSW Oct 2017'!F16</f>
        <v>Red Energy</v>
      </c>
      <c r="C22" s="99" t="str">
        <f>'NSW Oct 2017'!G16</f>
        <v xml:space="preserve">Easy Saver </v>
      </c>
      <c r="D22" s="163">
        <f>365*'NSW Oct 2017'!H16/100</f>
        <v>350.4</v>
      </c>
      <c r="E22" s="164">
        <f>IF($C$5*'NSW Oct 2017'!AK16/'NSW Oct 2017'!AI16&gt;='NSW Oct 2017'!J16,('NSW Oct 2017'!J16*'NSW Oct 2017'!O16/100)*'NSW Oct 2017'!AI16,($C$5*'NSW Oct 2017'!AK16/'NSW Oct 2017'!AI16*'NSW Oct 2017'!O16/100)*'NSW Oct 2017'!AI16)</f>
        <v>1085.0000000000002</v>
      </c>
      <c r="F22" s="172">
        <f>IF($C$5*'NSW Oct 2017'!AK16/'NSW Oct 2017'!AI16&lt;'NSW Oct 2017'!J16,0,IF($C$5*'NSW Oct 2017'!AK16/'NSW Oct 2017'!AI16&lt;='NSW Oct 2017'!K16,($C$5*'NSW Oct 2017'!AK16/'NSW Oct 2017'!AI16-'NSW Oct 2017'!J16)*('NSW Oct 2017'!P16/100)*'NSW Oct 2017'!AI16,('NSW Oct 2017'!K16-'NSW Oct 2017'!J16)*('NSW Oct 2017'!P16/100)*'NSW Oct 2017'!AI16))</f>
        <v>0</v>
      </c>
      <c r="G22" s="163">
        <f>IF($C$5*'NSW Oct 2017'!AK16/'NSW Oct 2017'!AI16&lt;'NSW Oct 2017'!K16,0,IF($C$5*'NSW Oct 2017'!AK16/'NSW Oct 2017'!AI16&lt;='NSW Oct 2017'!L16,($C$5*'NSW Oct 2017'!AK16/'NSW Oct 2017'!AI16-'NSW Oct 2017'!K16)*('NSW Oct 2017'!Q16/100)*'NSW Oct 2017'!AI16,('NSW Oct 2017'!L16-'NSW Oct 2017'!K16)*('NSW Oct 2017'!Q16/100)*'NSW Oct 2017'!AI16))</f>
        <v>0</v>
      </c>
      <c r="H22" s="173">
        <f>IF($C$5*'NSW Oct 2017'!AK16/'NSW Oct 2017'!AI16&lt;'NSW Oct 2017'!L16,0,IF($C$5*'NSW Oct 2017'!AK16/'NSW Oct 2017'!AI16&lt;='NSW Oct 2017'!M16,($C$5*'NSW Oct 2017'!AK16/'NSW Oct 2017'!AI16-'NSW Oct 2017'!L16)*('NSW Oct 2017'!R16/100)*'NSW Oct 2017'!AI16,('NSW Oct 2017'!M16-'NSW Oct 2017'!L16)*('NSW Oct 2017'!R16/100)*'NSW Oct 2017'!AI16))</f>
        <v>0</v>
      </c>
      <c r="I22" s="164">
        <f>IF($C$5*'NSW Oct 2017'!AK16/'NSW Oct 2017'!AI16&lt;'NSW Oct 2017'!M16,0,IF($C$5*'NSW Oct 2017'!AK16/'NSW Oct 2017'!AI16&lt;='NSW Oct 2017'!N16,($C$5*'NSW Oct 2017'!AK16/'NSW Oct 2017'!AI16-'NSW Oct 2017'!M16)*('NSW Oct 2017'!S16/100)*'NSW Oct 2017'!AI16,('NSW Oct 2017'!N16-'NSW Oct 2017'!M16)*('NSW Oct 2017'!S16/100)*'NSW Oct 2017'!AI16))</f>
        <v>0</v>
      </c>
      <c r="J22" s="172">
        <f>IF(($C$5*'NSW Oct 2017'!AK16/'NSW Oct 2017'!AI16&gt;'NSW Oct 2017'!N16),($C$5*'NSW Oct 2017'!AK16/'NSW Oct 2017'!AI16-'NSW Oct 2017'!N16)*'NSW Oct 2017'!T16/100*'NSW Oct 2017'!AI16,0)</f>
        <v>0</v>
      </c>
      <c r="K22" s="163">
        <f>IF($C$5*'NSW Oct 2017'!AL16/'NSW Oct 2017'!AJ16&gt;='NSW Oct 2017'!J16,('NSW Oct 2017'!J16*'NSW Oct 2017'!U16/100)*'NSW Oct 2017'!AJ16,($C$5*'NSW Oct 2017'!AL16/'NSW Oct 2017'!AJ16*'NSW Oct 2017'!U16/100)*'NSW Oct 2017'!AJ16)</f>
        <v>1085.0000000000002</v>
      </c>
      <c r="L22" s="172">
        <f>IF($C$5*'NSW Oct 2017'!AL16/'NSW Oct 2017'!AJ16&lt;'NSW Oct 2017'!J16,0,IF($C$5*'NSW Oct 2017'!AL16/'NSW Oct 2017'!AJ16&lt;='NSW Oct 2017'!K16,($C$5*'NSW Oct 2017'!AL16/'NSW Oct 2017'!AJ16-'NSW Oct 2017'!J16)*('NSW Oct 2017'!V16/100)*'NSW Oct 2017'!AJ16,('NSW Oct 2017'!K16-'NSW Oct 2017'!J16)*('NSW Oct 2017'!V16/100)*'NSW Oct 2017'!AJ16))</f>
        <v>0</v>
      </c>
      <c r="M22" s="163">
        <f>IF($C$5*'NSW Oct 2017'!AL16/'NSW Oct 2017'!AJ16&lt;'NSW Oct 2017'!K16,0,IF($C$5*'NSW Oct 2017'!AL16/'NSW Oct 2017'!AJ16&lt;='NSW Oct 2017'!L16,($C$5*'NSW Oct 2017'!AL16/'NSW Oct 2017'!AJ16-'NSW Oct 2017'!K16)*('NSW Oct 2017'!W16/100)*'NSW Oct 2017'!AJ16,('NSW Oct 2017'!L16-'NSW Oct 2017'!K16)*('NSW Oct 2017'!W16/100)*'NSW Oct 2017'!AJ16))</f>
        <v>0</v>
      </c>
      <c r="N22" s="172">
        <f>IF($C$5*'NSW Oct 2017'!AL16/'NSW Oct 2017'!AJ16&lt;'NSW Oct 2017'!L16,0,IF($C$5*'NSW Oct 2017'!AL16/'NSW Oct 2017'!AJ16&lt;='NSW Oct 2017'!M16,($C$5*'NSW Oct 2017'!AL16/'NSW Oct 2017'!AJ16-'NSW Oct 2017'!L16)*('NSW Oct 2017'!X16/100)*'NSW Oct 2017'!AJ16,('NSW Oct 2017'!M16-'NSW Oct 2017'!L16)*('NSW Oct 2017'!X16/100)*'NSW Oct 2017'!AJ16))</f>
        <v>0</v>
      </c>
      <c r="O22" s="163">
        <f>IF($C$5*'NSW Oct 2017'!AL16/'NSW Oct 2017'!AJ16&lt;'NSW Oct 2017'!M16,0,IF($C$5*'NSW Oct 2017'!AL16/'NSW Oct 2017'!AJ16&lt;='NSW Oct 2017'!N16,($C$5*'NSW Oct 2017'!AL16/'NSW Oct 2017'!AJ16-'NSW Oct 2017'!M16)*('NSW Oct 2017'!Y16/100)*'NSW Oct 2017'!AJ16,('NSW Oct 2017'!N16-'NSW Oct 2017'!M16)*('NSW Oct 2017'!Y16/100)*'NSW Oct 2017'!AJ16))</f>
        <v>0</v>
      </c>
      <c r="P22" s="172">
        <f>IF(($C$5*'NSW Oct 2017'!AL16/'NSW Oct 2017'!AJ16&gt;'NSW Oct 2017'!N16),($C$5*'NSW Oct 2017'!AL16/'NSW Oct 2017'!AJ16-'NSW Oct 2017'!N16)*'NSW Oct 2017'!Z16/100*'NSW Oct 2017'!#REF!,0)</f>
        <v>0</v>
      </c>
      <c r="Q22" s="166">
        <f t="shared" si="1"/>
        <v>2520.4000000000005</v>
      </c>
      <c r="R22" s="171">
        <f>'NSW Oct 2017'!AM16</f>
        <v>0</v>
      </c>
      <c r="S22" s="99">
        <f>'NSW Oct 2017'!AN16</f>
        <v>0</v>
      </c>
      <c r="T22" s="171">
        <f>'NSW Oct 2017'!AO16</f>
        <v>10</v>
      </c>
      <c r="U22" s="99">
        <f>'NSW Oct 2017'!AP16</f>
        <v>0</v>
      </c>
      <c r="V22" s="168">
        <f>Q22</f>
        <v>2520.4000000000005</v>
      </c>
      <c r="W22" s="166">
        <f>V22-(V22*T22/100)</f>
        <v>2268.3600000000006</v>
      </c>
      <c r="X22" s="166">
        <f t="shared" si="0"/>
        <v>2772.440000000001</v>
      </c>
      <c r="Y22" s="166">
        <f t="shared" si="0"/>
        <v>2495.1960000000008</v>
      </c>
      <c r="Z22" s="169">
        <f>'NSW Oct 2017'!AW16</f>
        <v>0</v>
      </c>
      <c r="AA22" s="170" t="str">
        <f>'NSW Oct 2017'!AX16</f>
        <v>n</v>
      </c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8"/>
      <c r="EE22" s="108"/>
      <c r="EF22" s="108"/>
      <c r="EG22" s="108"/>
      <c r="EH22" s="108"/>
      <c r="EI22" s="108"/>
      <c r="EJ22" s="108"/>
      <c r="EK22" s="108"/>
      <c r="EL22" s="108"/>
      <c r="EM22" s="109"/>
      <c r="EN22" s="109"/>
      <c r="EO22" s="109"/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  <c r="FF22" s="109"/>
      <c r="FG22" s="109"/>
      <c r="FH22" s="109"/>
      <c r="FI22" s="109"/>
      <c r="FJ22" s="109"/>
      <c r="FK22" s="109"/>
      <c r="FL22" s="109"/>
      <c r="FM22" s="109"/>
      <c r="FN22" s="109"/>
      <c r="FO22" s="109"/>
      <c r="FP22" s="109"/>
      <c r="FQ22" s="109"/>
      <c r="FR22" s="109"/>
      <c r="FS22" s="109"/>
      <c r="FT22" s="109"/>
      <c r="FU22" s="109"/>
      <c r="FV22" s="109"/>
      <c r="FW22" s="109"/>
      <c r="FX22" s="109"/>
      <c r="FY22" s="109"/>
      <c r="FZ22" s="109"/>
      <c r="GA22" s="109"/>
      <c r="GB22" s="109"/>
      <c r="GC22" s="109"/>
      <c r="GD22" s="109"/>
      <c r="GE22" s="109"/>
      <c r="GF22" s="109"/>
      <c r="GG22" s="109"/>
      <c r="GH22" s="109"/>
      <c r="GI22" s="109"/>
      <c r="GJ22" s="109"/>
      <c r="GK22" s="109"/>
      <c r="GL22" s="109"/>
    </row>
    <row r="23" spans="1:194" ht="23" customHeight="1" thickTop="1" thickBot="1">
      <c r="A23" s="133" t="str">
        <f>'NSW Oct 2017'!D17</f>
        <v>Envestra Holbrook</v>
      </c>
      <c r="B23" s="99" t="str">
        <f>'NSW Oct 2017'!F17</f>
        <v>Origin Energy</v>
      </c>
      <c r="C23" s="99" t="str">
        <f>'NSW Oct 2017'!G17</f>
        <v>Business Saver</v>
      </c>
      <c r="D23" s="163">
        <f>365*'NSW Oct 2017'!H17/100</f>
        <v>255.792</v>
      </c>
      <c r="E23" s="164">
        <f>IF($C$5*'NSW Oct 2017'!AK17/'NSW Oct 2017'!AI17&gt;='NSW Oct 2017'!J17,('NSW Oct 2017'!J17*'NSW Oct 2017'!O17/100)*'NSW Oct 2017'!AI17,($C$5*'NSW Oct 2017'!AK17/'NSW Oct 2017'!AI17*'NSW Oct 2017'!O17/100)*'NSW Oct 2017'!AI17)</f>
        <v>1190</v>
      </c>
      <c r="F23" s="172">
        <f>IF($C$5*'NSW Oct 2017'!AK17/'NSW Oct 2017'!AI17&lt;'NSW Oct 2017'!J17,0,IF($C$5*'NSW Oct 2017'!AK17/'NSW Oct 2017'!AI17&lt;='NSW Oct 2017'!K17,($C$5*'NSW Oct 2017'!AK17/'NSW Oct 2017'!AI17-'NSW Oct 2017'!J17)*('NSW Oct 2017'!P17/100)*'NSW Oct 2017'!AI17,('NSW Oct 2017'!K17-'NSW Oct 2017'!J17)*('NSW Oct 2017'!P17/100)*'NSW Oct 2017'!AI17))</f>
        <v>0</v>
      </c>
      <c r="G23" s="163">
        <f>IF($C$5*'NSW Oct 2017'!AK17/'NSW Oct 2017'!AI17&lt;'NSW Oct 2017'!K17,0,IF($C$5*'NSW Oct 2017'!AK17/'NSW Oct 2017'!AI17&lt;='NSW Oct 2017'!L17,($C$5*'NSW Oct 2017'!AK17/'NSW Oct 2017'!AI17-'NSW Oct 2017'!K17)*('NSW Oct 2017'!Q17/100)*'NSW Oct 2017'!AI17,('NSW Oct 2017'!L17-'NSW Oct 2017'!K17)*('NSW Oct 2017'!Q17/100)*'NSW Oct 2017'!AI17))</f>
        <v>0</v>
      </c>
      <c r="H23" s="173">
        <f>IF($C$5*'NSW Oct 2017'!AK17/'NSW Oct 2017'!AI17&lt;'NSW Oct 2017'!L17,0,IF($C$5*'NSW Oct 2017'!AK17/'NSW Oct 2017'!AI17&lt;='NSW Oct 2017'!M17,($C$5*'NSW Oct 2017'!AK17/'NSW Oct 2017'!AI17-'NSW Oct 2017'!L17)*('NSW Oct 2017'!R17/100)*'NSW Oct 2017'!AI17,('NSW Oct 2017'!M17-'NSW Oct 2017'!L17)*('NSW Oct 2017'!R17/100)*'NSW Oct 2017'!AI17))</f>
        <v>0</v>
      </c>
      <c r="I23" s="164">
        <f>IF($C$5*'NSW Oct 2017'!AK17/'NSW Oct 2017'!AI17&lt;'NSW Oct 2017'!M17,0,IF($C$5*'NSW Oct 2017'!AK17/'NSW Oct 2017'!AI17&lt;='NSW Oct 2017'!N17,($C$5*'NSW Oct 2017'!AK17/'NSW Oct 2017'!AI17-'NSW Oct 2017'!M17)*('NSW Oct 2017'!S17/100)*'NSW Oct 2017'!AI17,('NSW Oct 2017'!N17-'NSW Oct 2017'!M17)*('NSW Oct 2017'!S17/100)*'NSW Oct 2017'!AI17))</f>
        <v>0</v>
      </c>
      <c r="J23" s="172">
        <f>IF(($C$5*'NSW Oct 2017'!AK17/'NSW Oct 2017'!AI17&gt;'NSW Oct 2017'!N17),($C$5*'NSW Oct 2017'!AK17/'NSW Oct 2017'!AI17-'NSW Oct 2017'!N17)*'NSW Oct 2017'!T17/100*'NSW Oct 2017'!AI17,0)</f>
        <v>0</v>
      </c>
      <c r="K23" s="163">
        <f>IF($C$5*'NSW Oct 2017'!AL17/'NSW Oct 2017'!AJ17&gt;='NSW Oct 2017'!J17,('NSW Oct 2017'!J17*'NSW Oct 2017'!U17/100)*'NSW Oct 2017'!AJ17,($C$5*'NSW Oct 2017'!AL17/'NSW Oct 2017'!AJ17*'NSW Oct 2017'!U17/100)*'NSW Oct 2017'!AJ17)</f>
        <v>1190</v>
      </c>
      <c r="L23" s="172">
        <f>IF($C$5*'NSW Oct 2017'!AL17/'NSW Oct 2017'!AJ17&lt;'NSW Oct 2017'!J17,0,IF($C$5*'NSW Oct 2017'!AL17/'NSW Oct 2017'!AJ17&lt;='NSW Oct 2017'!K17,($C$5*'NSW Oct 2017'!AL17/'NSW Oct 2017'!AJ17-'NSW Oct 2017'!J17)*('NSW Oct 2017'!V17/100)*'NSW Oct 2017'!AJ17,('NSW Oct 2017'!K17-'NSW Oct 2017'!J17)*('NSW Oct 2017'!V17/100)*'NSW Oct 2017'!AJ17))</f>
        <v>0</v>
      </c>
      <c r="M23" s="163">
        <f>IF($C$5*'NSW Oct 2017'!AL17/'NSW Oct 2017'!AJ17&lt;'NSW Oct 2017'!K17,0,IF($C$5*'NSW Oct 2017'!AL17/'NSW Oct 2017'!AJ17&lt;='NSW Oct 2017'!L17,($C$5*'NSW Oct 2017'!AL17/'NSW Oct 2017'!AJ17-'NSW Oct 2017'!K17)*('NSW Oct 2017'!W17/100)*'NSW Oct 2017'!AJ17,('NSW Oct 2017'!L17-'NSW Oct 2017'!K17)*('NSW Oct 2017'!W17/100)*'NSW Oct 2017'!AJ17))</f>
        <v>0</v>
      </c>
      <c r="N23" s="172">
        <f>IF($C$5*'NSW Oct 2017'!AL17/'NSW Oct 2017'!AJ17&lt;'NSW Oct 2017'!L17,0,IF($C$5*'NSW Oct 2017'!AL17/'NSW Oct 2017'!AJ17&lt;='NSW Oct 2017'!M17,($C$5*'NSW Oct 2017'!AL17/'NSW Oct 2017'!AJ17-'NSW Oct 2017'!L17)*('NSW Oct 2017'!X17/100)*'NSW Oct 2017'!AJ17,('NSW Oct 2017'!M17-'NSW Oct 2017'!L17)*('NSW Oct 2017'!X17/100)*'NSW Oct 2017'!AJ17))</f>
        <v>0</v>
      </c>
      <c r="O23" s="163">
        <f>IF($C$5*'NSW Oct 2017'!AL17/'NSW Oct 2017'!AJ17&lt;'NSW Oct 2017'!M17,0,IF($C$5*'NSW Oct 2017'!AL17/'NSW Oct 2017'!AJ17&lt;='NSW Oct 2017'!N17,($C$5*'NSW Oct 2017'!AL17/'NSW Oct 2017'!AJ17-'NSW Oct 2017'!M17)*('NSW Oct 2017'!Y17/100)*'NSW Oct 2017'!AJ17,('NSW Oct 2017'!N17-'NSW Oct 2017'!M17)*('NSW Oct 2017'!Y17/100)*'NSW Oct 2017'!AJ17))</f>
        <v>0</v>
      </c>
      <c r="P23" s="172">
        <f>IF(($C$5*'NSW Oct 2017'!AL17/'NSW Oct 2017'!AJ17&gt;'NSW Oct 2017'!N17),($C$5*'NSW Oct 2017'!AL17/'NSW Oct 2017'!AJ17-'NSW Oct 2017'!N17)*'NSW Oct 2017'!Z17/100*'NSW Oct 2017'!AJ18,0)</f>
        <v>0</v>
      </c>
      <c r="Q23" s="166">
        <f t="shared" si="1"/>
        <v>2635.7919999999999</v>
      </c>
      <c r="R23" s="171">
        <f>'NSW Oct 2017'!AM17</f>
        <v>0</v>
      </c>
      <c r="S23" s="99">
        <f>'NSW Oct 2017'!AN17</f>
        <v>14</v>
      </c>
      <c r="T23" s="171">
        <f>'NSW Oct 2017'!AO17</f>
        <v>0</v>
      </c>
      <c r="U23" s="99">
        <f>'NSW Oct 2017'!AP17</f>
        <v>0</v>
      </c>
      <c r="V23" s="168">
        <f>(Q23-(Q23-D23)*S23/100)</f>
        <v>2302.5920000000001</v>
      </c>
      <c r="W23" s="166">
        <f t="shared" si="2"/>
        <v>2302.5920000000001</v>
      </c>
      <c r="X23" s="166">
        <f t="shared" si="0"/>
        <v>2532.8512000000005</v>
      </c>
      <c r="Y23" s="166">
        <f t="shared" si="0"/>
        <v>2532.8512000000005</v>
      </c>
      <c r="Z23" s="169">
        <f>'NSW Oct 2017'!AW17</f>
        <v>12</v>
      </c>
      <c r="AA23" s="170" t="str">
        <f>'NSW Oct 2017'!AX17</f>
        <v>y</v>
      </c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  <c r="EK23" s="108"/>
      <c r="EL23" s="108"/>
    </row>
    <row r="24" spans="1:194" s="97" customFormat="1" ht="23" customHeight="1" thickTop="1">
      <c r="A24" s="451" t="str">
        <f>'NSW Oct 2017'!D18</f>
        <v>Envestra Murray Valley</v>
      </c>
      <c r="B24" s="98" t="str">
        <f>'NSW Oct 2017'!F18</f>
        <v>EnergyAustralia</v>
      </c>
      <c r="C24" s="98" t="str">
        <f>'NSW Oct 2017'!G18</f>
        <v xml:space="preserve">Everyday Saver </v>
      </c>
      <c r="D24" s="135">
        <f>365*'NSW Oct 2017'!H18/100</f>
        <v>335.8</v>
      </c>
      <c r="E24" s="136">
        <f>IF($C$5*'NSW Oct 2017'!AK18/'NSW Oct 2017'!AI18&gt;='NSW Oct 2017'!J18,('NSW Oct 2017'!J18*'NSW Oct 2017'!O18/100)*'NSW Oct 2017'!AI18,($C$5*'NSW Oct 2017'!AK18/'NSW Oct 2017'!AI18*'NSW Oct 2017'!O18/100)*'NSW Oct 2017'!AI18)</f>
        <v>482.40000000000003</v>
      </c>
      <c r="F24" s="153">
        <f>IF($C$5*'NSW Oct 2017'!AK18/'NSW Oct 2017'!AI18&lt;'NSW Oct 2017'!J18,0,IF($C$5*'NSW Oct 2017'!AK18/'NSW Oct 2017'!AI18&lt;='NSW Oct 2017'!K18,($C$5*'NSW Oct 2017'!AK18/'NSW Oct 2017'!AI18-'NSW Oct 2017'!J18)*('NSW Oct 2017'!P18/100)*'NSW Oct 2017'!AI18,('NSW Oct 2017'!K18-'NSW Oct 2017'!J18)*('NSW Oct 2017'!P18/100)*'NSW Oct 2017'!AI18))</f>
        <v>466.20000000000005</v>
      </c>
      <c r="G24" s="135">
        <f>IF($C$5*'NSW Oct 2017'!AK18/'NSW Oct 2017'!AI18&lt;'NSW Oct 2017'!K18,0,IF($C$5*'NSW Oct 2017'!AK18/'NSW Oct 2017'!AI18&lt;='NSW Oct 2017'!L18,($C$5*'NSW Oct 2017'!AK18/'NSW Oct 2017'!AI18-'NSW Oct 2017'!K18)*('NSW Oct 2017'!Q18/100)*'NSW Oct 2017'!AI18,('NSW Oct 2017'!L18-'NSW Oct 2017'!K18)*('NSW Oct 2017'!Q18/100)*'NSW Oct 2017'!AI18))</f>
        <v>329.00000000000011</v>
      </c>
      <c r="H24" s="143">
        <f>IF($C$5*'NSW Oct 2017'!AK18/'NSW Oct 2017'!AI18&lt;'NSW Oct 2017'!L18,0,IF($C$5*'NSW Oct 2017'!AK18/'NSW Oct 2017'!AI18&lt;='NSW Oct 2017'!M18,($C$5*'NSW Oct 2017'!AK18/'NSW Oct 2017'!AI18-'NSW Oct 2017'!L18)*('NSW Oct 2017'!R18/100)*'NSW Oct 2017'!AI18,('NSW Oct 2017'!M18-'NSW Oct 2017'!L18)*('NSW Oct 2017'!R18/100)*'NSW Oct 2017'!AI18))</f>
        <v>0</v>
      </c>
      <c r="I24" s="136">
        <f>IF($C$5*'NSW Oct 2017'!AK18/'NSW Oct 2017'!AI18&lt;'NSW Oct 2017'!M18,0,IF($C$5*'NSW Oct 2017'!AK18/'NSW Oct 2017'!AI18&lt;='NSW Oct 2017'!N18,($C$5*'NSW Oct 2017'!AK18/'NSW Oct 2017'!AI18-'NSW Oct 2017'!M18)*('NSW Oct 2017'!S18/100)*'NSW Oct 2017'!AI18,('NSW Oct 2017'!N18-'NSW Oct 2017'!M18)*('NSW Oct 2017'!S18/100)*'NSW Oct 2017'!AI18))</f>
        <v>0</v>
      </c>
      <c r="J24" s="153">
        <f>IF(($C$5*'NSW Oct 2017'!AK18/'NSW Oct 2017'!AI18&gt;'NSW Oct 2017'!N18),($C$5*'NSW Oct 2017'!AK18/'NSW Oct 2017'!AI18-'NSW Oct 2017'!N18)*'NSW Oct 2017'!T18/100*'NSW Oct 2017'!AI18,0)</f>
        <v>0</v>
      </c>
      <c r="K24" s="135">
        <f>IF($C$5*'NSW Oct 2017'!AL18/'NSW Oct 2017'!AJ18&gt;='NSW Oct 2017'!J18,('NSW Oct 2017'!J18*'NSW Oct 2017'!U18/100)*'NSW Oct 2017'!AJ18,($C$5*'NSW Oct 2017'!AL18/'NSW Oct 2017'!AJ18*'NSW Oct 2017'!U18/100)*'NSW Oct 2017'!AJ18)</f>
        <v>482.40000000000003</v>
      </c>
      <c r="L24" s="153">
        <f>IF($C$5*'NSW Oct 2017'!AL18/'NSW Oct 2017'!AJ18&lt;'NSW Oct 2017'!J18,0,IF($C$5*'NSW Oct 2017'!AL18/'NSW Oct 2017'!AJ18&lt;='NSW Oct 2017'!K18,($C$5*'NSW Oct 2017'!AL18/'NSW Oct 2017'!AJ18-'NSW Oct 2017'!J18)*('NSW Oct 2017'!V18/100)*'NSW Oct 2017'!AJ18,('NSW Oct 2017'!K18-'NSW Oct 2017'!J18)*('NSW Oct 2017'!V18/100)*'NSW Oct 2017'!AJ18))</f>
        <v>466.20000000000005</v>
      </c>
      <c r="M24" s="135">
        <f>IF($C$5*'NSW Oct 2017'!AL18/'NSW Oct 2017'!AJ18&lt;'NSW Oct 2017'!K18,0,IF($C$5*'NSW Oct 2017'!AL18/'NSW Oct 2017'!AJ18&lt;='NSW Oct 2017'!L18,($C$5*'NSW Oct 2017'!AL18/'NSW Oct 2017'!AJ18-'NSW Oct 2017'!K18)*('NSW Oct 2017'!W18/100)*'NSW Oct 2017'!AJ18,('NSW Oct 2017'!L18-'NSW Oct 2017'!K18)*('NSW Oct 2017'!W18/100)*'NSW Oct 2017'!AJ18))</f>
        <v>329.00000000000011</v>
      </c>
      <c r="N24" s="153">
        <f>IF($C$5*'NSW Oct 2017'!AL18/'NSW Oct 2017'!AJ18&lt;'NSW Oct 2017'!L18,0,IF($C$5*'NSW Oct 2017'!AL18/'NSW Oct 2017'!AJ18&lt;='NSW Oct 2017'!M18,($C$5*'NSW Oct 2017'!AL18/'NSW Oct 2017'!AJ18-'NSW Oct 2017'!L18)*('NSW Oct 2017'!X18/100)*'NSW Oct 2017'!AJ18,('NSW Oct 2017'!M18-'NSW Oct 2017'!L18)*('NSW Oct 2017'!X18/100)*'NSW Oct 2017'!AJ18))</f>
        <v>0</v>
      </c>
      <c r="O24" s="135">
        <f>IF($C$5*'NSW Oct 2017'!AL18/'NSW Oct 2017'!AJ18&lt;'NSW Oct 2017'!M18,0,IF($C$5*'NSW Oct 2017'!AL18/'NSW Oct 2017'!AJ18&lt;='NSW Oct 2017'!N18,($C$5*'NSW Oct 2017'!AL18/'NSW Oct 2017'!AJ18-'NSW Oct 2017'!M18)*('NSW Oct 2017'!Y18/100)*'NSW Oct 2017'!AJ18,('NSW Oct 2017'!N18-'NSW Oct 2017'!M18)*('NSW Oct 2017'!Y18/100)*'NSW Oct 2017'!AJ18))</f>
        <v>0</v>
      </c>
      <c r="P24" s="153">
        <f>IF(($C$5*'NSW Oct 2017'!AL18/'NSW Oct 2017'!AJ18&gt;'NSW Oct 2017'!N18),($C$5*'NSW Oct 2017'!AL18/'NSW Oct 2017'!AJ18-'NSW Oct 2017'!N18)*'NSW Oct 2017'!Z18/100*'NSW Oct 2017'!AJ19,0)</f>
        <v>0</v>
      </c>
      <c r="Q24" s="138">
        <f t="shared" si="1"/>
        <v>2891</v>
      </c>
      <c r="R24" s="148">
        <f>'NSW Oct 2017'!AM18</f>
        <v>0</v>
      </c>
      <c r="S24" s="98">
        <f>'NSW Oct 2017'!AN18</f>
        <v>14</v>
      </c>
      <c r="T24" s="148">
        <f>'NSW Oct 2017'!AO18</f>
        <v>0</v>
      </c>
      <c r="U24" s="98">
        <f>'NSW Oct 2017'!AP18</f>
        <v>0</v>
      </c>
      <c r="V24" s="149">
        <f>(Q24-(Q24-D24)*S24/100)</f>
        <v>2533.2719999999999</v>
      </c>
      <c r="W24" s="138">
        <f t="shared" si="2"/>
        <v>2533.2719999999999</v>
      </c>
      <c r="X24" s="138">
        <f t="shared" si="0"/>
        <v>2786.5992000000001</v>
      </c>
      <c r="Y24" s="138">
        <f t="shared" si="0"/>
        <v>2786.5992000000001</v>
      </c>
      <c r="Z24" s="150">
        <f>'NSW Oct 2017'!AW18</f>
        <v>24</v>
      </c>
      <c r="AA24" s="141" t="str">
        <f>'NSW Oct 2017'!AX18</f>
        <v>y</v>
      </c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E24" s="108"/>
      <c r="EF24" s="108"/>
      <c r="EG24" s="108"/>
      <c r="EH24" s="108"/>
      <c r="EI24" s="108"/>
      <c r="EJ24" s="108"/>
      <c r="EK24" s="108"/>
      <c r="EL24" s="108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  <c r="FF24" s="109"/>
      <c r="FG24" s="109"/>
      <c r="FH24" s="109"/>
      <c r="FI24" s="109"/>
      <c r="FJ24" s="109"/>
      <c r="FK24" s="109"/>
      <c r="FL24" s="109"/>
      <c r="FM24" s="109"/>
      <c r="FN24" s="109"/>
      <c r="FO24" s="109"/>
      <c r="FP24" s="109"/>
      <c r="FQ24" s="109"/>
      <c r="FR24" s="109"/>
      <c r="FS24" s="109"/>
      <c r="FT24" s="109"/>
      <c r="FU24" s="109"/>
      <c r="FV24" s="109"/>
      <c r="FW24" s="109"/>
      <c r="FX24" s="109"/>
      <c r="FY24" s="109"/>
      <c r="FZ24" s="109"/>
      <c r="GA24" s="109"/>
      <c r="GB24" s="109"/>
      <c r="GC24" s="109"/>
      <c r="GD24" s="109"/>
      <c r="GE24" s="109"/>
      <c r="GF24" s="109"/>
      <c r="GG24" s="109"/>
      <c r="GH24" s="109"/>
      <c r="GI24" s="109"/>
      <c r="GJ24" s="109"/>
      <c r="GK24" s="109"/>
      <c r="GL24" s="109"/>
    </row>
    <row r="25" spans="1:194" ht="23" customHeight="1" thickBot="1">
      <c r="A25" s="452"/>
      <c r="B25" s="99" t="str">
        <f>'NSW Oct 2017'!F19</f>
        <v>Origin Energy</v>
      </c>
      <c r="C25" s="99" t="str">
        <f>'NSW Oct 2017'!G19</f>
        <v>Business Saver</v>
      </c>
      <c r="D25" s="163">
        <f>365*'NSW Oct 2017'!H19/100</f>
        <v>283.64149999999995</v>
      </c>
      <c r="E25" s="164">
        <f>IF($C$5*'NSW Oct 2017'!AK19/'NSW Oct 2017'!AI19&gt;='NSW Oct 2017'!J19,('NSW Oct 2017'!J19*'NSW Oct 2017'!O19/100)*'NSW Oct 2017'!AI19,($C$5*'NSW Oct 2017'!AK19/'NSW Oct 2017'!AI19*'NSW Oct 2017'!O19/100)*'NSW Oct 2017'!AI19)</f>
        <v>216</v>
      </c>
      <c r="F25" s="172">
        <f>IF($C$5*'NSW Oct 2017'!AK19/'NSW Oct 2017'!AI19&lt;'NSW Oct 2017'!J19,0,IF($C$5*'NSW Oct 2017'!AK19/'NSW Oct 2017'!AI19&lt;='NSW Oct 2017'!K19,($C$5*'NSW Oct 2017'!AK19/'NSW Oct 2017'!AI19-'NSW Oct 2017'!J19)*('NSW Oct 2017'!P19/100)*'NSW Oct 2017'!AI19,('NSW Oct 2017'!K19-'NSW Oct 2017'!J19)*('NSW Oct 2017'!P19/100)*'NSW Oct 2017'!AI19))</f>
        <v>893.8</v>
      </c>
      <c r="G25" s="163">
        <f>IF($C$5*'NSW Oct 2017'!AK19/'NSW Oct 2017'!AI19&lt;'NSW Oct 2017'!K19,0,IF($C$5*'NSW Oct 2017'!AK19/'NSW Oct 2017'!AI19&lt;='NSW Oct 2017'!L19,($C$5*'NSW Oct 2017'!AK19/'NSW Oct 2017'!AI19-'NSW Oct 2017'!K19)*('NSW Oct 2017'!Q19/100)*'NSW Oct 2017'!AI19,('NSW Oct 2017'!L19-'NSW Oct 2017'!K19)*('NSW Oct 2017'!Q19/100)*'NSW Oct 2017'!AI19))</f>
        <v>0</v>
      </c>
      <c r="H25" s="173">
        <f>IF($C$5*'NSW Oct 2017'!AK19/'NSW Oct 2017'!AI19&lt;'NSW Oct 2017'!L19,0,IF($C$5*'NSW Oct 2017'!AK19/'NSW Oct 2017'!AI19&lt;='NSW Oct 2017'!M19,($C$5*'NSW Oct 2017'!AK19/'NSW Oct 2017'!AI19-'NSW Oct 2017'!L19)*('NSW Oct 2017'!R19/100)*'NSW Oct 2017'!AI19,('NSW Oct 2017'!M19-'NSW Oct 2017'!L19)*('NSW Oct 2017'!R19/100)*'NSW Oct 2017'!AI19))</f>
        <v>0</v>
      </c>
      <c r="I25" s="164">
        <f>IF($C$5*'NSW Oct 2017'!AK19/'NSW Oct 2017'!AI19&lt;'NSW Oct 2017'!M19,0,IF($C$5*'NSW Oct 2017'!AK19/'NSW Oct 2017'!AI19&lt;='NSW Oct 2017'!N19,($C$5*'NSW Oct 2017'!AK19/'NSW Oct 2017'!AI19-'NSW Oct 2017'!M19)*('NSW Oct 2017'!S19/100)*'NSW Oct 2017'!AI19,('NSW Oct 2017'!N19-'NSW Oct 2017'!M19)*('NSW Oct 2017'!S19/100)*'NSW Oct 2017'!AI19))</f>
        <v>0</v>
      </c>
      <c r="J25" s="172">
        <f>IF(($C$5*'NSW Oct 2017'!AK19/'NSW Oct 2017'!AI19&gt;'NSW Oct 2017'!N19),($C$5*'NSW Oct 2017'!AK19/'NSW Oct 2017'!AI19-'NSW Oct 2017'!N19)*'NSW Oct 2017'!T19/100*'NSW Oct 2017'!AI19,0)</f>
        <v>0</v>
      </c>
      <c r="K25" s="163">
        <f>IF($C$5*'NSW Oct 2017'!AL19/'NSW Oct 2017'!AJ19&gt;='NSW Oct 2017'!J19,('NSW Oct 2017'!J19*'NSW Oct 2017'!U19/100)*'NSW Oct 2017'!AJ19,($C$5*'NSW Oct 2017'!AL19/'NSW Oct 2017'!AJ19*'NSW Oct 2017'!U19/100)*'NSW Oct 2017'!AJ19)</f>
        <v>216</v>
      </c>
      <c r="L25" s="172">
        <f>IF($C$5*'NSW Oct 2017'!AL19/'NSW Oct 2017'!AJ19&lt;'NSW Oct 2017'!J19,0,IF($C$5*'NSW Oct 2017'!AL19/'NSW Oct 2017'!AJ19&lt;='NSW Oct 2017'!K19,($C$5*'NSW Oct 2017'!AL19/'NSW Oct 2017'!AJ19-'NSW Oct 2017'!J19)*('NSW Oct 2017'!V19/100)*'NSW Oct 2017'!AJ19,('NSW Oct 2017'!K19-'NSW Oct 2017'!J19)*('NSW Oct 2017'!V19/100)*'NSW Oct 2017'!AJ19))</f>
        <v>893.8</v>
      </c>
      <c r="M25" s="163">
        <f>IF($C$5*'NSW Oct 2017'!AL19/'NSW Oct 2017'!AJ19&lt;'NSW Oct 2017'!K19,0,IF($C$5*'NSW Oct 2017'!AL19/'NSW Oct 2017'!AJ19&lt;='NSW Oct 2017'!L19,($C$5*'NSW Oct 2017'!AL19/'NSW Oct 2017'!AJ19-'NSW Oct 2017'!K19)*('NSW Oct 2017'!W19/100)*'NSW Oct 2017'!AJ19,('NSW Oct 2017'!L19-'NSW Oct 2017'!K19)*('NSW Oct 2017'!W19/100)*'NSW Oct 2017'!AJ19))</f>
        <v>0</v>
      </c>
      <c r="N25" s="172">
        <f>IF($C$5*'NSW Oct 2017'!AL19/'NSW Oct 2017'!AJ19&lt;'NSW Oct 2017'!L19,0,IF($C$5*'NSW Oct 2017'!AL19/'NSW Oct 2017'!AJ19&lt;='NSW Oct 2017'!M19,($C$5*'NSW Oct 2017'!AL19/'NSW Oct 2017'!AJ19-'NSW Oct 2017'!L19)*('NSW Oct 2017'!X19/100)*'NSW Oct 2017'!AJ19,('NSW Oct 2017'!M19-'NSW Oct 2017'!L19)*('NSW Oct 2017'!X19/100)*'NSW Oct 2017'!AJ19))</f>
        <v>0</v>
      </c>
      <c r="O25" s="163">
        <f>IF($C$5*'NSW Oct 2017'!AL19/'NSW Oct 2017'!AJ19&lt;'NSW Oct 2017'!M19,0,IF($C$5*'NSW Oct 2017'!AL19/'NSW Oct 2017'!AJ19&lt;='NSW Oct 2017'!N19,($C$5*'NSW Oct 2017'!AL19/'NSW Oct 2017'!AJ19-'NSW Oct 2017'!M19)*('NSW Oct 2017'!Y19/100)*'NSW Oct 2017'!AJ19,('NSW Oct 2017'!N19-'NSW Oct 2017'!M19)*('NSW Oct 2017'!Y19/100)*'NSW Oct 2017'!AJ19))</f>
        <v>0</v>
      </c>
      <c r="P25" s="172">
        <f>IF(($C$5*'NSW Oct 2017'!AL19/'NSW Oct 2017'!AJ19&gt;'NSW Oct 2017'!N19),($C$5*'NSW Oct 2017'!AL19/'NSW Oct 2017'!AJ19-'NSW Oct 2017'!N19)*'NSW Oct 2017'!Z19/100*'NSW Oct 2017'!AJ20,0)</f>
        <v>0</v>
      </c>
      <c r="Q25" s="166">
        <f t="shared" si="1"/>
        <v>2503.2415000000001</v>
      </c>
      <c r="R25" s="171">
        <f>'NSW Oct 2017'!AM19</f>
        <v>0</v>
      </c>
      <c r="S25" s="99">
        <f>'NSW Oct 2017'!AN19</f>
        <v>14</v>
      </c>
      <c r="T25" s="171">
        <f>'NSW Oct 2017'!AO19</f>
        <v>0</v>
      </c>
      <c r="U25" s="99">
        <f>'NSW Oct 2017'!AP19</f>
        <v>0</v>
      </c>
      <c r="V25" s="168">
        <f>(Q25-(Q25-D25)*S25/100)</f>
        <v>2192.4974999999999</v>
      </c>
      <c r="W25" s="166">
        <f t="shared" si="2"/>
        <v>2192.4974999999999</v>
      </c>
      <c r="X25" s="166">
        <f t="shared" si="0"/>
        <v>2411.7472500000003</v>
      </c>
      <c r="Y25" s="166">
        <f t="shared" si="0"/>
        <v>2411.7472500000003</v>
      </c>
      <c r="Z25" s="169">
        <f>'NSW Oct 2017'!AW19</f>
        <v>12</v>
      </c>
      <c r="AA25" s="170" t="str">
        <f>'NSW Oct 2017'!AX19</f>
        <v>y</v>
      </c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E25" s="108"/>
      <c r="EF25" s="108"/>
      <c r="EG25" s="108"/>
      <c r="EH25" s="108"/>
      <c r="EI25" s="108"/>
      <c r="EJ25" s="108"/>
      <c r="EK25" s="108"/>
      <c r="EL25" s="108"/>
    </row>
    <row r="26" spans="1:194" s="97" customFormat="1" ht="23" customHeight="1" thickTop="1">
      <c r="A26" s="451" t="str">
        <f>'NSW Oct 2017'!D20</f>
        <v>Envestra Tumut</v>
      </c>
      <c r="B26" s="146" t="str">
        <f>'NSW Oct 2017'!F20</f>
        <v>Origin Energy</v>
      </c>
      <c r="C26" s="146" t="str">
        <f>'NSW Oct 2017'!G20</f>
        <v>Business Saver</v>
      </c>
      <c r="D26" s="137">
        <f>365*'NSW Oct 2017'!H20/100</f>
        <v>344.99799999999993</v>
      </c>
      <c r="E26" s="176">
        <f>IF($C$5*'NSW Oct 2017'!AK20/'NSW Oct 2017'!AI20&gt;='NSW Oct 2017'!J20,('NSW Oct 2017'!J20*'NSW Oct 2017'!O20/100)*'NSW Oct 2017'!AI20,($C$5*'NSW Oct 2017'!AK20/'NSW Oct 2017'!AI20*'NSW Oct 2017'!O20/100)*'NSW Oct 2017'!AI20)</f>
        <v>1160</v>
      </c>
      <c r="F26" s="137">
        <f>IF($C$5*'NSW Oct 2017'!AK20/'NSW Oct 2017'!AI20&lt;'NSW Oct 2017'!J20,0,IF($C$5*'NSW Oct 2017'!AK20/'NSW Oct 2017'!AI20&lt;='NSW Oct 2017'!K20,($C$5*'NSW Oct 2017'!AK20/'NSW Oct 2017'!AI20-'NSW Oct 2017'!J20)*('NSW Oct 2017'!P20/100)*'NSW Oct 2017'!AI20,('NSW Oct 2017'!K20-'NSW Oct 2017'!J20)*('NSW Oct 2017'!P20/100)*'NSW Oct 2017'!AI20))</f>
        <v>0</v>
      </c>
      <c r="G26" s="137">
        <f>IF($C$5*'NSW Oct 2017'!AK20/'NSW Oct 2017'!AI20&lt;'NSW Oct 2017'!K20,0,IF($C$5*'NSW Oct 2017'!AK20/'NSW Oct 2017'!AI20&lt;='NSW Oct 2017'!L20,($C$5*'NSW Oct 2017'!AK20/'NSW Oct 2017'!AI20-'NSW Oct 2017'!K20)*('NSW Oct 2017'!Q20/100)*'NSW Oct 2017'!AI20,('NSW Oct 2017'!L20-'NSW Oct 2017'!K20)*('NSW Oct 2017'!Q20/100)*'NSW Oct 2017'!AI20))</f>
        <v>0</v>
      </c>
      <c r="H26" s="176">
        <f>IF($C$5*'NSW Oct 2017'!AK20/'NSW Oct 2017'!AI20&lt;'NSW Oct 2017'!L20,0,IF($C$5*'NSW Oct 2017'!AK20/'NSW Oct 2017'!AI20&lt;='NSW Oct 2017'!M20,($C$5*'NSW Oct 2017'!AK20/'NSW Oct 2017'!AI20-'NSW Oct 2017'!L20)*('NSW Oct 2017'!R20/100)*'NSW Oct 2017'!AI20,('NSW Oct 2017'!M20-'NSW Oct 2017'!L20)*('NSW Oct 2017'!R20/100)*'NSW Oct 2017'!AI20))</f>
        <v>0</v>
      </c>
      <c r="I26" s="176">
        <f>IF($C$5*'NSW Oct 2017'!AK20/'NSW Oct 2017'!AI20&lt;'NSW Oct 2017'!M20,0,IF($C$5*'NSW Oct 2017'!AK20/'NSW Oct 2017'!AI20&lt;='NSW Oct 2017'!N20,($C$5*'NSW Oct 2017'!AK20/'NSW Oct 2017'!AI20-'NSW Oct 2017'!M20)*('NSW Oct 2017'!S20/100)*'NSW Oct 2017'!AI20,('NSW Oct 2017'!N20-'NSW Oct 2017'!M20)*('NSW Oct 2017'!S20/100)*'NSW Oct 2017'!AI20))</f>
        <v>0</v>
      </c>
      <c r="J26" s="137">
        <f>IF(($C$5*'NSW Oct 2017'!AK20/'NSW Oct 2017'!AI20&gt;'NSW Oct 2017'!N20),($C$5*'NSW Oct 2017'!AK20/'NSW Oct 2017'!AI20-'NSW Oct 2017'!N20)*'NSW Oct 2017'!T20/100*'NSW Oct 2017'!AI20,0)</f>
        <v>0</v>
      </c>
      <c r="K26" s="137">
        <f>IF($C$5*'NSW Oct 2017'!AL20/'NSW Oct 2017'!AJ20&gt;='NSW Oct 2017'!J20,('NSW Oct 2017'!J20*'NSW Oct 2017'!U20/100)*'NSW Oct 2017'!AJ20,($C$5*'NSW Oct 2017'!AL20/'NSW Oct 2017'!AJ20*'NSW Oct 2017'!U20/100)*'NSW Oct 2017'!AJ20)</f>
        <v>1160</v>
      </c>
      <c r="L26" s="137">
        <f>IF($C$5*'NSW Oct 2017'!AL20/'NSW Oct 2017'!AJ20&lt;'NSW Oct 2017'!J20,0,IF($C$5*'NSW Oct 2017'!AL20/'NSW Oct 2017'!AJ20&lt;='NSW Oct 2017'!K20,($C$5*'NSW Oct 2017'!AL20/'NSW Oct 2017'!AJ20-'NSW Oct 2017'!J20)*('NSW Oct 2017'!V20/100)*'NSW Oct 2017'!AJ20,('NSW Oct 2017'!K20-'NSW Oct 2017'!J20)*('NSW Oct 2017'!V20/100)*'NSW Oct 2017'!AJ20))</f>
        <v>0</v>
      </c>
      <c r="M26" s="137">
        <f>IF($C$5*'NSW Oct 2017'!AL20/'NSW Oct 2017'!AJ20&lt;'NSW Oct 2017'!K20,0,IF($C$5*'NSW Oct 2017'!AL20/'NSW Oct 2017'!AJ20&lt;='NSW Oct 2017'!L20,($C$5*'NSW Oct 2017'!AL20/'NSW Oct 2017'!AJ20-'NSW Oct 2017'!K20)*('NSW Oct 2017'!W20/100)*'NSW Oct 2017'!AJ20,('NSW Oct 2017'!L20-'NSW Oct 2017'!K20)*('NSW Oct 2017'!W20/100)*'NSW Oct 2017'!AJ20))</f>
        <v>0</v>
      </c>
      <c r="N26" s="137">
        <f>IF($C$5*'NSW Oct 2017'!AL20/'NSW Oct 2017'!AJ20&lt;'NSW Oct 2017'!L20,0,IF($C$5*'NSW Oct 2017'!AL20/'NSW Oct 2017'!AJ20&lt;='NSW Oct 2017'!M20,($C$5*'NSW Oct 2017'!AL20/'NSW Oct 2017'!AJ20-'NSW Oct 2017'!L20)*('NSW Oct 2017'!X20/100)*'NSW Oct 2017'!AJ20,('NSW Oct 2017'!M20-'NSW Oct 2017'!L20)*('NSW Oct 2017'!X20/100)*'NSW Oct 2017'!AJ20))</f>
        <v>0</v>
      </c>
      <c r="O26" s="135">
        <f>IF($C$5*'NSW Oct 2017'!AL20/'NSW Oct 2017'!AJ20&lt;'NSW Oct 2017'!M20,0,IF($C$5*'NSW Oct 2017'!AL20/'NSW Oct 2017'!AJ20&lt;='NSW Oct 2017'!N20,($C$5*'NSW Oct 2017'!AL20/'NSW Oct 2017'!AJ20-'NSW Oct 2017'!M20)*('NSW Oct 2017'!Y20/100)*'NSW Oct 2017'!AJ20,('NSW Oct 2017'!N20-'NSW Oct 2017'!M20)*('NSW Oct 2017'!Y20/100)*'NSW Oct 2017'!AJ20))</f>
        <v>0</v>
      </c>
      <c r="P26" s="137">
        <f>IF(($C$5*'NSW Oct 2017'!AL20/'NSW Oct 2017'!AJ20&gt;'NSW Oct 2017'!N20),($C$5*'NSW Oct 2017'!AL20/'NSW Oct 2017'!AJ20-'NSW Oct 2017'!N20)*'NSW Oct 2017'!Z20/100*'NSW Oct 2017'!AJ21,0)</f>
        <v>0</v>
      </c>
      <c r="Q26" s="162">
        <f t="shared" si="1"/>
        <v>2664.998</v>
      </c>
      <c r="R26" s="146">
        <f>'NSW Oct 2017'!AM20</f>
        <v>0</v>
      </c>
      <c r="S26" s="146">
        <f>'NSW Oct 2017'!AN20</f>
        <v>14</v>
      </c>
      <c r="T26" s="146">
        <f>'NSW Oct 2017'!AO20</f>
        <v>0</v>
      </c>
      <c r="U26" s="146">
        <f>'NSW Oct 2017'!AP20</f>
        <v>0</v>
      </c>
      <c r="V26" s="162">
        <f>(Q26-(Q26-D26)*S26/100)</f>
        <v>2340.1979999999999</v>
      </c>
      <c r="W26" s="162">
        <f t="shared" si="2"/>
        <v>2340.1979999999999</v>
      </c>
      <c r="X26" s="162">
        <f t="shared" si="0"/>
        <v>2574.2177999999999</v>
      </c>
      <c r="Y26" s="162">
        <f t="shared" si="0"/>
        <v>2574.2177999999999</v>
      </c>
      <c r="Z26" s="177">
        <f>'NSW Oct 2017'!AW20</f>
        <v>12</v>
      </c>
      <c r="AA26" s="160" t="str">
        <f>'NSW Oct 2017'!AX20</f>
        <v>y</v>
      </c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8"/>
      <c r="EE26" s="108"/>
      <c r="EF26" s="108"/>
      <c r="EG26" s="108"/>
      <c r="EH26" s="108"/>
      <c r="EI26" s="108"/>
      <c r="EJ26" s="108"/>
      <c r="EK26" s="108"/>
      <c r="EL26" s="108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  <c r="FF26" s="109"/>
      <c r="FG26" s="109"/>
      <c r="FH26" s="109"/>
      <c r="FI26" s="109"/>
      <c r="FJ26" s="109"/>
      <c r="FK26" s="109"/>
      <c r="FL26" s="109"/>
      <c r="FM26" s="109"/>
      <c r="FN26" s="109"/>
      <c r="FO26" s="109"/>
      <c r="FP26" s="109"/>
      <c r="FQ26" s="109"/>
      <c r="FR26" s="109"/>
      <c r="FS26" s="109"/>
      <c r="FT26" s="109"/>
      <c r="FU26" s="109"/>
      <c r="FV26" s="109"/>
      <c r="FW26" s="109"/>
      <c r="FX26" s="109"/>
      <c r="FY26" s="109"/>
      <c r="FZ26" s="109"/>
      <c r="GA26" s="109"/>
      <c r="GB26" s="109"/>
      <c r="GC26" s="109"/>
      <c r="GD26" s="109"/>
      <c r="GE26" s="109"/>
      <c r="GF26" s="109"/>
      <c r="GG26" s="109"/>
      <c r="GH26" s="109"/>
      <c r="GI26" s="109"/>
      <c r="GJ26" s="109"/>
      <c r="GK26" s="109"/>
      <c r="GL26" s="109"/>
    </row>
    <row r="27" spans="1:194" s="97" customFormat="1" ht="23" customHeight="1" thickBot="1">
      <c r="A27" s="452"/>
      <c r="B27" s="99" t="str">
        <f>'NSW Oct 2017'!F21</f>
        <v>Red Energy</v>
      </c>
      <c r="C27" s="99" t="str">
        <f>'NSW Oct 2017'!G21</f>
        <v xml:space="preserve">Easy Saver </v>
      </c>
      <c r="D27" s="163">
        <f>365*'NSW Oct 2017'!H21/100</f>
        <v>339.45</v>
      </c>
      <c r="E27" s="164">
        <f>IF($C$5*'NSW Oct 2017'!AK21/'NSW Oct 2017'!AI21&gt;='NSW Oct 2017'!J21,('NSW Oct 2017'!J21*'NSW Oct 2017'!O21/100)*'NSW Oct 2017'!AI21,($C$5*'NSW Oct 2017'!AK21/'NSW Oct 2017'!AI21*'NSW Oct 2017'!O21/100)*'NSW Oct 2017'!AI21)</f>
        <v>1075</v>
      </c>
      <c r="F27" s="172">
        <f>IF($C$5*'NSW Oct 2017'!AK21/'NSW Oct 2017'!AI21&lt;'NSW Oct 2017'!J21,0,IF($C$5*'NSW Oct 2017'!AK21/'NSW Oct 2017'!AI21&lt;='NSW Oct 2017'!K21,($C$5*'NSW Oct 2017'!AK21/'NSW Oct 2017'!AI21-'NSW Oct 2017'!J21)*('NSW Oct 2017'!P21/100)*'NSW Oct 2017'!AI21,('NSW Oct 2017'!K21-'NSW Oct 2017'!J21)*('NSW Oct 2017'!P21/100)*'NSW Oct 2017'!AI21))</f>
        <v>0</v>
      </c>
      <c r="G27" s="163">
        <f>IF($C$5*'NSW Oct 2017'!AK21/'NSW Oct 2017'!AI21&lt;'NSW Oct 2017'!K21,0,IF($C$5*'NSW Oct 2017'!AK21/'NSW Oct 2017'!AI21&lt;='NSW Oct 2017'!L21,($C$5*'NSW Oct 2017'!AK21/'NSW Oct 2017'!AI21-'NSW Oct 2017'!K21)*('NSW Oct 2017'!Q21/100)*'NSW Oct 2017'!AI21,('NSW Oct 2017'!L21-'NSW Oct 2017'!K21)*('NSW Oct 2017'!Q21/100)*'NSW Oct 2017'!AI21))</f>
        <v>0</v>
      </c>
      <c r="H27" s="173">
        <f>IF($C$5*'NSW Oct 2017'!AK21/'NSW Oct 2017'!AI21&lt;'NSW Oct 2017'!L21,0,IF($C$5*'NSW Oct 2017'!AK21/'NSW Oct 2017'!AI21&lt;='NSW Oct 2017'!M21,($C$5*'NSW Oct 2017'!AK21/'NSW Oct 2017'!AI21-'NSW Oct 2017'!L21)*('NSW Oct 2017'!R21/100)*'NSW Oct 2017'!AI21,('NSW Oct 2017'!M21-'NSW Oct 2017'!L21)*('NSW Oct 2017'!R21/100)*'NSW Oct 2017'!AI21))</f>
        <v>0</v>
      </c>
      <c r="I27" s="164">
        <f>IF($C$5*'NSW Oct 2017'!AK21/'NSW Oct 2017'!AI21&lt;'NSW Oct 2017'!M21,0,IF($C$5*'NSW Oct 2017'!AK21/'NSW Oct 2017'!AI21&lt;='NSW Oct 2017'!N21,($C$5*'NSW Oct 2017'!AK21/'NSW Oct 2017'!AI21-'NSW Oct 2017'!M21)*('NSW Oct 2017'!S21/100)*'NSW Oct 2017'!AI21,('NSW Oct 2017'!N21-'NSW Oct 2017'!M21)*('NSW Oct 2017'!S21/100)*'NSW Oct 2017'!AI21))</f>
        <v>0</v>
      </c>
      <c r="J27" s="172">
        <f>IF(($C$5*'NSW Oct 2017'!AK21/'NSW Oct 2017'!AI21&gt;'NSW Oct 2017'!N21),($C$5*'NSW Oct 2017'!AK21/'NSW Oct 2017'!AI21-'NSW Oct 2017'!N21)*'NSW Oct 2017'!T21/100*'NSW Oct 2017'!AI21,0)</f>
        <v>0</v>
      </c>
      <c r="K27" s="163">
        <f>IF($C$5*'NSW Oct 2017'!AL21/'NSW Oct 2017'!AJ21&gt;='NSW Oct 2017'!J21,('NSW Oct 2017'!J21*'NSW Oct 2017'!U21/100)*'NSW Oct 2017'!AJ21,($C$5*'NSW Oct 2017'!AL21/'NSW Oct 2017'!AJ21*'NSW Oct 2017'!U21/100)*'NSW Oct 2017'!AJ21)</f>
        <v>1075</v>
      </c>
      <c r="L27" s="172">
        <f>IF($C$5*'NSW Oct 2017'!AL21/'NSW Oct 2017'!AJ21&lt;'NSW Oct 2017'!J21,0,IF($C$5*'NSW Oct 2017'!AL21/'NSW Oct 2017'!AJ21&lt;='NSW Oct 2017'!K21,($C$5*'NSW Oct 2017'!AL21/'NSW Oct 2017'!AJ21-'NSW Oct 2017'!J21)*('NSW Oct 2017'!V21/100)*'NSW Oct 2017'!AJ21,('NSW Oct 2017'!K21-'NSW Oct 2017'!J21)*('NSW Oct 2017'!V21/100)*'NSW Oct 2017'!AJ21))</f>
        <v>0</v>
      </c>
      <c r="M27" s="163">
        <f>IF($C$5*'NSW Oct 2017'!AL21/'NSW Oct 2017'!AJ21&lt;'NSW Oct 2017'!K21,0,IF($C$5*'NSW Oct 2017'!AL21/'NSW Oct 2017'!AJ21&lt;='NSW Oct 2017'!L21,($C$5*'NSW Oct 2017'!AL21/'NSW Oct 2017'!AJ21-'NSW Oct 2017'!K21)*('NSW Oct 2017'!W21/100)*'NSW Oct 2017'!AJ21,('NSW Oct 2017'!L21-'NSW Oct 2017'!K21)*('NSW Oct 2017'!W21/100)*'NSW Oct 2017'!AJ21))</f>
        <v>0</v>
      </c>
      <c r="N27" s="172">
        <f>IF($C$5*'NSW Oct 2017'!AL21/'NSW Oct 2017'!AJ21&lt;'NSW Oct 2017'!L21,0,IF($C$5*'NSW Oct 2017'!AL21/'NSW Oct 2017'!AJ21&lt;='NSW Oct 2017'!M21,($C$5*'NSW Oct 2017'!AL21/'NSW Oct 2017'!AJ21-'NSW Oct 2017'!L21)*('NSW Oct 2017'!X21/100)*'NSW Oct 2017'!AJ21,('NSW Oct 2017'!M21-'NSW Oct 2017'!L21)*('NSW Oct 2017'!X21/100)*'NSW Oct 2017'!AJ21))</f>
        <v>0</v>
      </c>
      <c r="O27" s="163">
        <f>IF($C$5*'NSW Oct 2017'!AL21/'NSW Oct 2017'!AJ21&lt;'NSW Oct 2017'!M21,0,IF($C$5*'NSW Oct 2017'!AL21/'NSW Oct 2017'!AJ21&lt;='NSW Oct 2017'!N21,($C$5*'NSW Oct 2017'!AL21/'NSW Oct 2017'!AJ21-'NSW Oct 2017'!M21)*('NSW Oct 2017'!Y21/100)*'NSW Oct 2017'!AJ21,('NSW Oct 2017'!N21-'NSW Oct 2017'!M21)*('NSW Oct 2017'!Y21/100)*'NSW Oct 2017'!AJ21))</f>
        <v>0</v>
      </c>
      <c r="P27" s="172">
        <f>IF(($C$5*'NSW Oct 2017'!AL21/'NSW Oct 2017'!AJ21&gt;'NSW Oct 2017'!N21),($C$5*'NSW Oct 2017'!AL21/'NSW Oct 2017'!AJ21-'NSW Oct 2017'!N21)*'NSW Oct 2017'!Z21/100*'NSW Oct 2017'!#REF!,0)</f>
        <v>0</v>
      </c>
      <c r="Q27" s="178">
        <f t="shared" si="1"/>
        <v>2489.4499999999998</v>
      </c>
      <c r="R27" s="99">
        <f>'NSW Oct 2017'!AM21</f>
        <v>0</v>
      </c>
      <c r="S27" s="99">
        <f>'NSW Oct 2017'!AN21</f>
        <v>0</v>
      </c>
      <c r="T27" s="99">
        <f>'NSW Oct 2017'!AO21</f>
        <v>10</v>
      </c>
      <c r="U27" s="99">
        <f>'NSW Oct 2017'!AP21</f>
        <v>0</v>
      </c>
      <c r="V27" s="166">
        <f>Q27</f>
        <v>2489.4499999999998</v>
      </c>
      <c r="W27" s="166">
        <f>V27-(V27*T27/100)</f>
        <v>2240.5049999999997</v>
      </c>
      <c r="X27" s="166">
        <f t="shared" si="0"/>
        <v>2738.395</v>
      </c>
      <c r="Y27" s="166">
        <f t="shared" si="0"/>
        <v>2464.5554999999999</v>
      </c>
      <c r="Z27" s="169">
        <f>'NSW Oct 2017'!AW21</f>
        <v>0</v>
      </c>
      <c r="AA27" s="179" t="str">
        <f>'NSW Oct 2017'!AX21</f>
        <v>n</v>
      </c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08"/>
      <c r="DS27" s="108"/>
      <c r="DT27" s="108"/>
      <c r="DU27" s="108"/>
      <c r="DV27" s="108"/>
      <c r="DW27" s="108"/>
      <c r="DX27" s="108"/>
      <c r="DY27" s="108"/>
      <c r="DZ27" s="108"/>
      <c r="EA27" s="108"/>
      <c r="EB27" s="108"/>
      <c r="EC27" s="108"/>
      <c r="ED27" s="108"/>
      <c r="EE27" s="108"/>
      <c r="EF27" s="108"/>
      <c r="EG27" s="108"/>
      <c r="EH27" s="108"/>
      <c r="EI27" s="108"/>
      <c r="EJ27" s="108"/>
      <c r="EK27" s="108"/>
      <c r="EL27" s="108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  <c r="FF27" s="109"/>
      <c r="FG27" s="109"/>
      <c r="FH27" s="109"/>
      <c r="FI27" s="109"/>
      <c r="FJ27" s="109"/>
      <c r="FK27" s="109"/>
      <c r="FL27" s="109"/>
      <c r="FM27" s="109"/>
      <c r="FN27" s="109"/>
      <c r="FO27" s="109"/>
      <c r="FP27" s="109"/>
      <c r="FQ27" s="109"/>
      <c r="FR27" s="109"/>
      <c r="FS27" s="109"/>
      <c r="FT27" s="109"/>
      <c r="FU27" s="109"/>
      <c r="FV27" s="109"/>
      <c r="FW27" s="109"/>
      <c r="FX27" s="109"/>
      <c r="FY27" s="109"/>
      <c r="FZ27" s="109"/>
      <c r="GA27" s="109"/>
      <c r="GB27" s="109"/>
      <c r="GC27" s="109"/>
      <c r="GD27" s="109"/>
      <c r="GE27" s="109"/>
      <c r="GF27" s="109"/>
      <c r="GG27" s="109"/>
      <c r="GH27" s="109"/>
      <c r="GI27" s="109"/>
      <c r="GJ27" s="109"/>
      <c r="GK27" s="109"/>
      <c r="GL27" s="109"/>
    </row>
    <row r="28" spans="1:194" ht="23" customHeight="1" thickTop="1" thickBot="1">
      <c r="A28" s="134" t="str">
        <f>'NSW Oct 2017'!D22</f>
        <v>Envestra Wagga Wagga</v>
      </c>
      <c r="B28" s="180" t="str">
        <f>'NSW Oct 2017'!F22</f>
        <v>Origin Energy</v>
      </c>
      <c r="C28" s="180" t="str">
        <f>'NSW Oct 2017'!G22</f>
        <v>Business Saver</v>
      </c>
      <c r="D28" s="181">
        <f>365*'NSW Oct 2017'!H22/100</f>
        <v>430.55399999999992</v>
      </c>
      <c r="E28" s="182">
        <f>($C$5*'NSW Oct 2017'!O22/100)/2</f>
        <v>875</v>
      </c>
      <c r="F28" s="183">
        <f>IF($C$5*'NSW Oct 2017'!AK22/'NSW Oct 2017'!AI22&lt;'NSW Oct 2017'!J22,0,IF($C$5*'NSW Oct 2017'!AK22/'NSW Oct 2017'!AI22&lt;='NSW Oct 2017'!K22,($C$5*'NSW Oct 2017'!AK22/'NSW Oct 2017'!AI22-'NSW Oct 2017'!J22)*('NSW Oct 2017'!P22/100)*'NSW Oct 2017'!AI22,('NSW Oct 2017'!K22-'NSW Oct 2017'!J22)*('NSW Oct 2017'!P22/100)*'NSW Oct 2017'!AI22))</f>
        <v>0</v>
      </c>
      <c r="G28" s="181">
        <f>IF($C$5*'NSW Oct 2017'!AK22/'NSW Oct 2017'!AI22&lt;'NSW Oct 2017'!K22,0,IF($C$5*'NSW Oct 2017'!AK22/'NSW Oct 2017'!AI22&lt;='NSW Oct 2017'!L22,($C$5*'NSW Oct 2017'!AK22/'NSW Oct 2017'!AI22-'NSW Oct 2017'!K22)*('NSW Oct 2017'!Q22/100)*'NSW Oct 2017'!AI22,('NSW Oct 2017'!L22-'NSW Oct 2017'!K22)*('NSW Oct 2017'!Q22/100)*'NSW Oct 2017'!AI22))</f>
        <v>0</v>
      </c>
      <c r="H28" s="184">
        <f>IF($C$5*'NSW Oct 2017'!AK22/'NSW Oct 2017'!AI22&lt;'NSW Oct 2017'!L22,0,IF($C$5*'NSW Oct 2017'!AK22/'NSW Oct 2017'!AI22&lt;='NSW Oct 2017'!M22,($C$5*'NSW Oct 2017'!AK22/'NSW Oct 2017'!AI22-'NSW Oct 2017'!L22)*('NSW Oct 2017'!R22/100)*'NSW Oct 2017'!AI22,('NSW Oct 2017'!M22-'NSW Oct 2017'!L22)*('NSW Oct 2017'!R22/100)*'NSW Oct 2017'!AI22))</f>
        <v>0</v>
      </c>
      <c r="I28" s="182">
        <f>IF($C$5*'NSW Oct 2017'!AK22/'NSW Oct 2017'!AI22&lt;'NSW Oct 2017'!M22,0,IF($C$5*'NSW Oct 2017'!AK22/'NSW Oct 2017'!AI22&lt;='NSW Oct 2017'!N22,($C$5*'NSW Oct 2017'!AK22/'NSW Oct 2017'!AI22-'NSW Oct 2017'!M22)*('NSW Oct 2017'!S22/100)*'NSW Oct 2017'!AI22,('NSW Oct 2017'!N22-'NSW Oct 2017'!M22)*('NSW Oct 2017'!S22/100)*'NSW Oct 2017'!AI22))</f>
        <v>0</v>
      </c>
      <c r="J28" s="183">
        <f>IF(($C$5*'NSW Oct 2017'!AK22/'NSW Oct 2017'!AI22&gt;'NSW Oct 2017'!N22),($C$5*'NSW Oct 2017'!AK22/'NSW Oct 2017'!AI22-'NSW Oct 2017'!N22)*'NSW Oct 2017'!T22/100*'NSW Oct 2017'!AI22,0)</f>
        <v>0</v>
      </c>
      <c r="K28" s="181">
        <f>($C$5*'NSW Oct 2017'!U22/100)/2</f>
        <v>875</v>
      </c>
      <c r="L28" s="183">
        <v>0</v>
      </c>
      <c r="M28" s="181">
        <v>0</v>
      </c>
      <c r="N28" s="183">
        <v>0</v>
      </c>
      <c r="O28" s="181">
        <f>IF($C$5*'NSW Oct 2017'!AL22/'NSW Oct 2017'!AJ22&lt;'NSW Oct 2017'!M22,0,IF($C$5*'NSW Oct 2017'!AL22/'NSW Oct 2017'!AJ22&lt;='NSW Oct 2017'!N22,($C$5*'NSW Oct 2017'!AL22/'NSW Oct 2017'!AJ22-'NSW Oct 2017'!M22)*('NSW Oct 2017'!Y22/100)*'NSW Oct 2017'!AJ22,('NSW Oct 2017'!N22-'NSW Oct 2017'!M22)*('NSW Oct 2017'!Y22/100)*'NSW Oct 2017'!AJ22))</f>
        <v>0</v>
      </c>
      <c r="P28" s="183">
        <f>IF(($C$5*'NSW Oct 2017'!AL22/'NSW Oct 2017'!AJ22&gt;'NSW Oct 2017'!N22),($C$5*'NSW Oct 2017'!AL22/'NSW Oct 2017'!AJ22-'NSW Oct 2017'!N22)*'NSW Oct 2017'!Z22/100*'NSW Oct 2017'!AJ22,0)</f>
        <v>0</v>
      </c>
      <c r="Q28" s="185">
        <f t="shared" si="1"/>
        <v>2180.5540000000001</v>
      </c>
      <c r="R28" s="186">
        <f>'NSW Oct 2017'!AM22</f>
        <v>0</v>
      </c>
      <c r="S28" s="180">
        <f>'NSW Oct 2017'!AN22</f>
        <v>14</v>
      </c>
      <c r="T28" s="186">
        <f>'NSW Oct 2017'!AO22</f>
        <v>0</v>
      </c>
      <c r="U28" s="180">
        <f>'NSW Oct 2017'!AP22</f>
        <v>0</v>
      </c>
      <c r="V28" s="187">
        <f>(Q28-(Q28-D28)*S28/100)</f>
        <v>1935.5540000000001</v>
      </c>
      <c r="W28" s="185">
        <f t="shared" si="2"/>
        <v>1935.5540000000001</v>
      </c>
      <c r="X28" s="185">
        <f t="shared" si="0"/>
        <v>2129.1094000000003</v>
      </c>
      <c r="Y28" s="185">
        <f t="shared" si="0"/>
        <v>2129.1094000000003</v>
      </c>
      <c r="Z28" s="188">
        <f>'NSW Oct 2017'!AW22</f>
        <v>12</v>
      </c>
      <c r="AA28" s="189" t="str">
        <f>'NSW Oct 2017'!AX22</f>
        <v>y</v>
      </c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  <c r="EK28" s="108"/>
      <c r="EL28" s="108"/>
    </row>
    <row r="29" spans="1:194" s="109" customFormat="1"/>
    <row r="30" spans="1:194" s="109" customFormat="1"/>
    <row r="31" spans="1:194" s="109" customFormat="1"/>
    <row r="32" spans="1:194" s="109" customFormat="1"/>
    <row r="33" s="109" customFormat="1"/>
    <row r="34" s="109" customFormat="1"/>
    <row r="35" s="109" customFormat="1"/>
    <row r="36" s="109" customFormat="1"/>
    <row r="37" s="109" customFormat="1"/>
    <row r="38" s="109" customFormat="1"/>
    <row r="39" s="109" customFormat="1"/>
    <row r="40" s="109" customFormat="1"/>
    <row r="41" s="109" customFormat="1"/>
    <row r="42" s="109" customFormat="1"/>
    <row r="43" s="109" customFormat="1"/>
    <row r="44" s="109" customFormat="1"/>
    <row r="45" s="109" customFormat="1"/>
    <row r="46" s="109" customFormat="1"/>
    <row r="47" s="109" customFormat="1"/>
    <row r="48" s="109" customFormat="1"/>
    <row r="49" s="109" customFormat="1"/>
    <row r="50" s="109" customFormat="1"/>
    <row r="51" s="109" customFormat="1"/>
    <row r="52" s="109" customFormat="1"/>
    <row r="53" s="109" customFormat="1"/>
    <row r="54" s="109" customFormat="1"/>
    <row r="55" s="109" customFormat="1"/>
    <row r="56" s="109" customFormat="1"/>
    <row r="57" s="109" customFormat="1"/>
    <row r="58" s="109" customFormat="1"/>
    <row r="59" s="109" customFormat="1"/>
    <row r="60" s="109" customFormat="1"/>
    <row r="61" s="109" customFormat="1"/>
    <row r="62" s="109" customFormat="1"/>
    <row r="63" s="109" customFormat="1"/>
    <row r="64" s="109" customFormat="1"/>
    <row r="65" s="109" customFormat="1"/>
    <row r="66" s="109" customFormat="1"/>
    <row r="67" s="109" customFormat="1"/>
    <row r="68" s="109" customFormat="1"/>
    <row r="69" s="109" customFormat="1"/>
    <row r="70" s="109" customFormat="1"/>
    <row r="71" s="109" customFormat="1"/>
    <row r="72" s="109" customFormat="1"/>
    <row r="73" s="109" customFormat="1"/>
    <row r="74" s="109" customFormat="1"/>
    <row r="75" s="109" customFormat="1"/>
    <row r="76" s="109" customFormat="1"/>
    <row r="77" s="109" customFormat="1"/>
    <row r="78" s="109" customFormat="1"/>
    <row r="79" s="109" customFormat="1"/>
    <row r="80" s="109" customFormat="1"/>
    <row r="81" s="109" customFormat="1"/>
    <row r="82" s="109" customFormat="1"/>
    <row r="83" s="109" customFormat="1"/>
    <row r="84" s="109" customFormat="1"/>
    <row r="85" s="109" customFormat="1"/>
    <row r="86" s="109" customFormat="1"/>
    <row r="87" s="109" customFormat="1"/>
    <row r="88" s="109" customFormat="1"/>
    <row r="89" s="109" customFormat="1"/>
    <row r="90" s="109" customFormat="1"/>
    <row r="91" s="109" customFormat="1"/>
    <row r="92" s="109" customFormat="1"/>
    <row r="93" s="109" customFormat="1"/>
    <row r="94" s="109" customFormat="1"/>
    <row r="95" s="109" customFormat="1"/>
    <row r="96" s="109" customFormat="1"/>
    <row r="97" s="109" customFormat="1"/>
    <row r="98" s="109" customFormat="1"/>
    <row r="99" s="109" customFormat="1"/>
    <row r="100" s="109" customFormat="1"/>
    <row r="101" s="109" customFormat="1"/>
    <row r="102" s="109" customFormat="1"/>
    <row r="103" s="109" customFormat="1"/>
    <row r="104" s="109" customFormat="1"/>
    <row r="105" s="109" customFormat="1"/>
    <row r="106" s="109" customFormat="1"/>
    <row r="107" s="109" customFormat="1"/>
    <row r="108" s="109" customFormat="1"/>
    <row r="109" s="109" customFormat="1"/>
    <row r="110" s="109" customFormat="1"/>
    <row r="111" s="109" customFormat="1"/>
    <row r="112" s="109" customFormat="1"/>
    <row r="113" s="109" customFormat="1"/>
    <row r="114" s="109" customFormat="1"/>
    <row r="115" s="109" customFormat="1"/>
    <row r="116" s="109" customFormat="1"/>
    <row r="117" s="109" customFormat="1"/>
    <row r="118" s="109" customFormat="1"/>
    <row r="119" s="109" customFormat="1"/>
    <row r="120" s="109" customFormat="1"/>
    <row r="121" s="109" customFormat="1"/>
    <row r="122" s="109" customFormat="1"/>
    <row r="123" s="109" customFormat="1"/>
    <row r="124" s="109" customFormat="1"/>
    <row r="125" s="109" customFormat="1"/>
    <row r="126" s="109" customFormat="1"/>
    <row r="127" s="109" customFormat="1"/>
    <row r="128" s="109" customFormat="1"/>
    <row r="129" s="109" customFormat="1"/>
    <row r="130" s="109" customFormat="1"/>
    <row r="131" s="109" customFormat="1"/>
    <row r="132" s="109" customFormat="1"/>
    <row r="133" s="109" customFormat="1"/>
    <row r="134" s="109" customFormat="1"/>
    <row r="135" s="109" customFormat="1"/>
    <row r="136" s="109" customFormat="1"/>
    <row r="137" s="109" customFormat="1"/>
    <row r="138" s="109" customFormat="1"/>
    <row r="139" s="109" customFormat="1"/>
    <row r="140" s="109" customFormat="1"/>
    <row r="141" s="109" customFormat="1"/>
    <row r="142" s="109" customFormat="1"/>
    <row r="143" s="109" customFormat="1"/>
    <row r="144" s="109" customFormat="1"/>
    <row r="145" s="109" customFormat="1"/>
    <row r="146" s="109" customFormat="1"/>
    <row r="147" s="109" customFormat="1"/>
    <row r="148" s="109" customFormat="1"/>
    <row r="149" s="109" customFormat="1"/>
    <row r="150" s="109" customFormat="1"/>
    <row r="151" s="109" customFormat="1"/>
    <row r="152" s="109" customFormat="1"/>
    <row r="153" s="109" customFormat="1"/>
    <row r="154" s="109" customFormat="1"/>
    <row r="155" s="109" customFormat="1"/>
    <row r="156" s="109" customFormat="1"/>
    <row r="157" s="109" customFormat="1"/>
    <row r="158" s="109" customFormat="1"/>
    <row r="159" s="109" customFormat="1"/>
    <row r="160" s="109" customFormat="1"/>
    <row r="161" s="109" customFormat="1"/>
    <row r="162" s="109" customFormat="1"/>
    <row r="163" s="109" customFormat="1"/>
    <row r="164" s="109" customFormat="1"/>
    <row r="165" s="109" customFormat="1"/>
    <row r="166" s="109" customFormat="1"/>
    <row r="167" s="109" customFormat="1"/>
    <row r="168" s="109" customFormat="1"/>
    <row r="169" s="109" customFormat="1"/>
    <row r="170" s="109" customFormat="1"/>
    <row r="171" s="109" customFormat="1"/>
    <row r="172" s="109" customFormat="1"/>
    <row r="173" s="109" customFormat="1"/>
    <row r="174" s="109" customFormat="1"/>
    <row r="175" s="109" customFormat="1"/>
    <row r="176" s="109" customFormat="1"/>
    <row r="177" s="109" customFormat="1"/>
    <row r="178" s="109" customFormat="1"/>
    <row r="179" s="109" customFormat="1"/>
    <row r="180" s="109" customFormat="1"/>
    <row r="181" s="109" customFormat="1"/>
    <row r="182" s="109" customFormat="1"/>
    <row r="183" s="109" customFormat="1"/>
    <row r="184" s="109" customFormat="1"/>
    <row r="185" s="109" customFormat="1"/>
    <row r="186" s="109" customFormat="1"/>
    <row r="187" s="109" customFormat="1"/>
    <row r="188" s="109" customFormat="1"/>
    <row r="189" s="109" customFormat="1"/>
    <row r="190" s="109" customFormat="1"/>
    <row r="191" s="109" customFormat="1"/>
    <row r="192" s="109" customFormat="1"/>
    <row r="193" s="109" customFormat="1"/>
    <row r="194" s="109" customFormat="1"/>
    <row r="195" s="109" customFormat="1"/>
    <row r="196" s="109" customFormat="1"/>
    <row r="197" s="109" customFormat="1"/>
    <row r="198" s="109" customFormat="1"/>
    <row r="199" s="109" customFormat="1"/>
    <row r="200" s="109" customFormat="1"/>
    <row r="201" s="109" customFormat="1"/>
    <row r="202" s="109" customFormat="1"/>
    <row r="203" s="109" customFormat="1"/>
    <row r="204" s="109" customFormat="1"/>
    <row r="205" s="109" customFormat="1"/>
    <row r="206" s="109" customFormat="1"/>
    <row r="207" s="109" customFormat="1"/>
    <row r="208" s="109" customFormat="1"/>
    <row r="209" s="109" customFormat="1"/>
    <row r="210" s="109" customFormat="1"/>
    <row r="211" s="109" customFormat="1"/>
    <row r="212" s="109" customFormat="1"/>
    <row r="213" s="109" customFormat="1"/>
    <row r="214" s="109" customFormat="1"/>
    <row r="215" s="109" customFormat="1"/>
    <row r="216" s="109" customFormat="1"/>
    <row r="217" s="109" customFormat="1"/>
    <row r="218" s="109" customFormat="1"/>
    <row r="219" s="109" customFormat="1"/>
    <row r="220" s="109" customFormat="1"/>
    <row r="221" s="109" customFormat="1"/>
    <row r="222" s="109" customFormat="1"/>
    <row r="223" s="109" customFormat="1"/>
    <row r="224" s="109" customFormat="1"/>
    <row r="225" s="109" customFormat="1"/>
    <row r="226" s="109" customFormat="1"/>
    <row r="227" s="109" customFormat="1"/>
    <row r="228" s="109" customFormat="1"/>
    <row r="229" s="109" customFormat="1"/>
    <row r="230" s="109" customFormat="1"/>
    <row r="231" s="109" customFormat="1"/>
    <row r="232" s="109" customFormat="1"/>
    <row r="233" s="109" customFormat="1"/>
    <row r="234" s="109" customFormat="1"/>
    <row r="235" s="109" customFormat="1"/>
    <row r="236" s="109" customFormat="1"/>
    <row r="237" s="109" customFormat="1"/>
    <row r="238" s="109" customFormat="1"/>
    <row r="239" s="109" customFormat="1"/>
    <row r="240" s="109" customFormat="1"/>
    <row r="241" s="109" customFormat="1"/>
    <row r="242" s="109" customFormat="1"/>
    <row r="243" s="109" customFormat="1"/>
    <row r="244" s="109" customFormat="1"/>
    <row r="245" s="109" customFormat="1"/>
    <row r="246" s="109" customFormat="1"/>
    <row r="247" s="109" customFormat="1"/>
    <row r="248" s="109" customFormat="1"/>
    <row r="249" s="109" customFormat="1"/>
    <row r="250" s="109" customFormat="1"/>
    <row r="251" s="109" customFormat="1"/>
    <row r="252" s="109" customFormat="1"/>
    <row r="253" s="109" customFormat="1"/>
    <row r="254" s="109" customFormat="1"/>
    <row r="255" s="109" customFormat="1"/>
    <row r="256" s="109" customFormat="1"/>
    <row r="257" s="109" customFormat="1"/>
    <row r="258" s="109" customFormat="1"/>
    <row r="259" s="109" customFormat="1"/>
    <row r="260" s="109" customFormat="1"/>
    <row r="261" s="109" customFormat="1"/>
    <row r="262" s="109" customFormat="1"/>
    <row r="263" s="109" customFormat="1"/>
    <row r="264" s="109" customFormat="1"/>
    <row r="265" s="109" customFormat="1"/>
    <row r="266" s="109" customFormat="1"/>
    <row r="267" s="109" customFormat="1"/>
    <row r="268" s="109" customFormat="1"/>
    <row r="269" s="109" customFormat="1"/>
    <row r="270" s="109" customFormat="1"/>
    <row r="271" s="109" customFormat="1"/>
    <row r="272" s="109" customFormat="1"/>
    <row r="273" s="109" customFormat="1"/>
    <row r="274" s="109" customFormat="1"/>
    <row r="275" s="109" customFormat="1"/>
    <row r="276" s="109" customFormat="1"/>
    <row r="277" s="109" customFormat="1"/>
    <row r="278" s="109" customFormat="1"/>
    <row r="279" s="109" customFormat="1"/>
    <row r="280" s="109" customFormat="1"/>
    <row r="281" s="109" customFormat="1"/>
    <row r="282" s="109" customFormat="1"/>
    <row r="283" s="109" customFormat="1"/>
    <row r="284" s="109" customFormat="1"/>
    <row r="285" s="109" customFormat="1"/>
    <row r="286" s="109" customFormat="1"/>
    <row r="287" s="109" customFormat="1"/>
    <row r="288" s="109" customFormat="1"/>
    <row r="289" s="109" customFormat="1"/>
    <row r="290" s="109" customFormat="1"/>
    <row r="291" s="109" customFormat="1"/>
    <row r="292" s="109" customFormat="1"/>
    <row r="293" s="109" customFormat="1"/>
    <row r="294" s="109" customFormat="1"/>
    <row r="295" s="109" customFormat="1"/>
    <row r="296" s="109" customFormat="1"/>
    <row r="297" s="109" customFormat="1"/>
    <row r="298" s="109" customFormat="1"/>
    <row r="299" s="109" customFormat="1"/>
    <row r="300" s="109" customFormat="1"/>
    <row r="301" s="109" customFormat="1"/>
    <row r="302" s="109" customFormat="1"/>
    <row r="303" s="109" customFormat="1"/>
    <row r="304" s="109" customFormat="1"/>
    <row r="305" s="109" customFormat="1"/>
    <row r="306" s="109" customFormat="1"/>
    <row r="307" s="109" customFormat="1"/>
    <row r="308" s="109" customFormat="1"/>
    <row r="309" s="109" customFormat="1"/>
    <row r="310" s="109" customFormat="1"/>
    <row r="311" s="109" customFormat="1"/>
    <row r="312" s="109" customFormat="1"/>
    <row r="313" s="109" customFormat="1"/>
    <row r="314" s="109" customFormat="1"/>
    <row r="315" s="109" customFormat="1"/>
    <row r="316" s="109" customFormat="1"/>
    <row r="317" s="109" customFormat="1"/>
    <row r="318" s="109" customFormat="1"/>
    <row r="319" s="109" customFormat="1"/>
    <row r="320" s="109" customFormat="1"/>
    <row r="321" s="109" customFormat="1"/>
    <row r="322" s="109" customFormat="1"/>
    <row r="323" s="109" customFormat="1"/>
    <row r="324" s="109" customFormat="1"/>
    <row r="325" s="109" customFormat="1"/>
    <row r="326" s="109" customFormat="1"/>
    <row r="327" s="109" customFormat="1"/>
    <row r="328" s="109" customFormat="1"/>
    <row r="329" s="109" customFormat="1"/>
    <row r="330" s="109" customFormat="1"/>
    <row r="331" s="109" customFormat="1"/>
    <row r="332" s="109" customFormat="1"/>
    <row r="333" s="109" customFormat="1"/>
    <row r="334" s="109" customFormat="1"/>
    <row r="335" s="109" customFormat="1"/>
    <row r="336" s="109" customFormat="1"/>
    <row r="337" spans="28:194" s="109" customFormat="1"/>
    <row r="338" spans="28:194" s="109" customFormat="1"/>
    <row r="339" spans="28:194" s="109" customFormat="1"/>
    <row r="340" spans="28:194" s="109" customFormat="1"/>
    <row r="341" spans="28:194" s="109" customFormat="1"/>
    <row r="342" spans="28:194" s="109" customFormat="1"/>
    <row r="343" spans="28:194" s="109" customFormat="1"/>
    <row r="344" spans="28:194" s="109" customFormat="1"/>
    <row r="345" spans="28:194" s="109" customFormat="1"/>
    <row r="346" spans="28:194" s="109" customFormat="1"/>
    <row r="347" spans="28:194" s="109" customFormat="1"/>
    <row r="348" spans="28:194" s="103" customFormat="1">
      <c r="AB348" s="109"/>
      <c r="AC348" s="109"/>
      <c r="AD348" s="109"/>
      <c r="AE348" s="109"/>
      <c r="AF348" s="109"/>
      <c r="AG348" s="109"/>
      <c r="AH348" s="109"/>
      <c r="AI348" s="109"/>
      <c r="AJ348" s="109"/>
      <c r="AK348" s="109"/>
      <c r="AL348" s="109"/>
      <c r="AM348" s="109"/>
      <c r="AN348" s="109"/>
      <c r="AO348" s="109"/>
      <c r="AP348" s="109"/>
      <c r="AQ348" s="109"/>
      <c r="AR348" s="109"/>
      <c r="AS348" s="109"/>
      <c r="AT348" s="109"/>
      <c r="AU348" s="109"/>
      <c r="AV348" s="109"/>
      <c r="AW348" s="109"/>
      <c r="AX348" s="109"/>
      <c r="AY348" s="109"/>
      <c r="AZ348" s="109"/>
      <c r="BA348" s="109"/>
      <c r="BB348" s="109"/>
      <c r="BC348" s="109"/>
      <c r="BD348" s="109"/>
      <c r="BE348" s="109"/>
      <c r="BF348" s="109"/>
      <c r="BG348" s="109"/>
      <c r="BH348" s="109"/>
      <c r="BI348" s="109"/>
      <c r="BJ348" s="109"/>
      <c r="BK348" s="109"/>
      <c r="BL348" s="109"/>
      <c r="BM348" s="109"/>
      <c r="BN348" s="109"/>
      <c r="BO348" s="109"/>
      <c r="BP348" s="109"/>
      <c r="BQ348" s="109"/>
      <c r="BR348" s="109"/>
      <c r="BS348" s="109"/>
      <c r="BT348" s="109"/>
      <c r="BU348" s="109"/>
      <c r="BV348" s="109"/>
      <c r="BW348" s="109"/>
      <c r="BX348" s="109"/>
      <c r="BY348" s="109"/>
      <c r="BZ348" s="109"/>
      <c r="CA348" s="109"/>
      <c r="CB348" s="109"/>
      <c r="CC348" s="109"/>
      <c r="CD348" s="109"/>
      <c r="CE348" s="109"/>
      <c r="CF348" s="109"/>
      <c r="CG348" s="109"/>
      <c r="CH348" s="109"/>
      <c r="CI348" s="109"/>
      <c r="CJ348" s="109"/>
      <c r="CK348" s="109"/>
      <c r="CL348" s="109"/>
      <c r="CM348" s="109"/>
      <c r="CN348" s="109"/>
      <c r="CO348" s="109"/>
      <c r="CP348" s="109"/>
      <c r="CQ348" s="109"/>
      <c r="CR348" s="109"/>
      <c r="CS348" s="109"/>
      <c r="CT348" s="109"/>
      <c r="CU348" s="109"/>
      <c r="CV348" s="109"/>
      <c r="CW348" s="109"/>
      <c r="CX348" s="109"/>
      <c r="CY348" s="109"/>
      <c r="CZ348" s="109"/>
      <c r="DA348" s="109"/>
      <c r="DB348" s="109"/>
      <c r="DC348" s="109"/>
      <c r="DD348" s="109"/>
      <c r="DE348" s="109"/>
      <c r="DF348" s="109"/>
      <c r="DG348" s="109"/>
      <c r="DH348" s="109"/>
      <c r="DI348" s="109"/>
      <c r="DJ348" s="109"/>
      <c r="DK348" s="109"/>
      <c r="DL348" s="109"/>
      <c r="DM348" s="109"/>
      <c r="DN348" s="109"/>
      <c r="DO348" s="109"/>
      <c r="DP348" s="109"/>
      <c r="DQ348" s="109"/>
      <c r="DR348" s="109"/>
      <c r="DS348" s="109"/>
      <c r="DT348" s="109"/>
      <c r="DU348" s="109"/>
      <c r="DV348" s="109"/>
      <c r="DW348" s="109"/>
      <c r="DX348" s="109"/>
      <c r="DY348" s="109"/>
      <c r="DZ348" s="109"/>
      <c r="EA348" s="109"/>
      <c r="EB348" s="109"/>
      <c r="EC348" s="109"/>
      <c r="ED348" s="109"/>
      <c r="EE348" s="109"/>
      <c r="EF348" s="109"/>
      <c r="EG348" s="109"/>
      <c r="EH348" s="109"/>
      <c r="EI348" s="109"/>
      <c r="EJ348" s="109"/>
      <c r="EK348" s="109"/>
      <c r="EL348" s="109"/>
      <c r="EM348" s="109"/>
      <c r="EN348" s="109"/>
      <c r="EO348" s="109"/>
      <c r="EP348" s="109"/>
      <c r="EQ348" s="109"/>
      <c r="ER348" s="109"/>
      <c r="ES348" s="109"/>
      <c r="ET348" s="109"/>
      <c r="EU348" s="109"/>
      <c r="EV348" s="109"/>
      <c r="EW348" s="109"/>
      <c r="EX348" s="109"/>
      <c r="EY348" s="109"/>
      <c r="EZ348" s="109"/>
      <c r="FA348" s="109"/>
      <c r="FB348" s="109"/>
      <c r="FC348" s="109"/>
      <c r="FD348" s="109"/>
      <c r="FE348" s="109"/>
      <c r="FF348" s="109"/>
      <c r="FG348" s="109"/>
      <c r="FH348" s="109"/>
      <c r="FI348" s="109"/>
      <c r="FJ348" s="109"/>
      <c r="FK348" s="109"/>
      <c r="FL348" s="109"/>
      <c r="FM348" s="109"/>
      <c r="FN348" s="109"/>
      <c r="FO348" s="109"/>
      <c r="FP348" s="109"/>
      <c r="FQ348" s="109"/>
      <c r="FR348" s="109"/>
      <c r="FS348" s="109"/>
      <c r="FT348" s="109"/>
      <c r="FU348" s="109"/>
      <c r="FV348" s="109"/>
      <c r="FW348" s="109"/>
      <c r="FX348" s="109"/>
      <c r="FY348" s="109"/>
      <c r="FZ348" s="109"/>
      <c r="GA348" s="109"/>
      <c r="GB348" s="109"/>
      <c r="GC348" s="109"/>
      <c r="GD348" s="109"/>
      <c r="GE348" s="109"/>
      <c r="GF348" s="109"/>
      <c r="GG348" s="109"/>
      <c r="GH348" s="109"/>
      <c r="GI348" s="109"/>
      <c r="GJ348" s="109"/>
      <c r="GK348" s="109"/>
      <c r="GL348" s="109"/>
    </row>
    <row r="349" spans="28:194" s="103" customFormat="1">
      <c r="AB349" s="109"/>
      <c r="AC349" s="109"/>
      <c r="AD349" s="109"/>
      <c r="AE349" s="109"/>
      <c r="AF349" s="109"/>
      <c r="AG349" s="109"/>
      <c r="AH349" s="109"/>
      <c r="AI349" s="109"/>
      <c r="AJ349" s="109"/>
      <c r="AK349" s="109"/>
      <c r="AL349" s="109"/>
      <c r="AM349" s="109"/>
      <c r="AN349" s="109"/>
      <c r="AO349" s="109"/>
      <c r="AP349" s="109"/>
      <c r="AQ349" s="109"/>
      <c r="AR349" s="109"/>
      <c r="AS349" s="109"/>
      <c r="AT349" s="109"/>
      <c r="AU349" s="109"/>
      <c r="AV349" s="109"/>
      <c r="AW349" s="109"/>
      <c r="AX349" s="109"/>
      <c r="AY349" s="109"/>
      <c r="AZ349" s="109"/>
      <c r="BA349" s="109"/>
      <c r="BB349" s="109"/>
      <c r="BC349" s="109"/>
      <c r="BD349" s="109"/>
      <c r="BE349" s="109"/>
      <c r="BF349" s="109"/>
      <c r="BG349" s="109"/>
      <c r="BH349" s="109"/>
      <c r="BI349" s="109"/>
      <c r="BJ349" s="109"/>
      <c r="BK349" s="109"/>
      <c r="BL349" s="109"/>
      <c r="BM349" s="109"/>
      <c r="BN349" s="109"/>
      <c r="BO349" s="109"/>
      <c r="BP349" s="109"/>
      <c r="BQ349" s="109"/>
      <c r="BR349" s="109"/>
      <c r="BS349" s="109"/>
      <c r="BT349" s="109"/>
      <c r="BU349" s="109"/>
      <c r="BV349" s="109"/>
      <c r="BW349" s="109"/>
      <c r="BX349" s="109"/>
      <c r="BY349" s="109"/>
      <c r="BZ349" s="109"/>
      <c r="CA349" s="109"/>
      <c r="CB349" s="109"/>
      <c r="CC349" s="109"/>
      <c r="CD349" s="109"/>
      <c r="CE349" s="109"/>
      <c r="CF349" s="109"/>
      <c r="CG349" s="109"/>
      <c r="CH349" s="109"/>
      <c r="CI349" s="109"/>
      <c r="CJ349" s="109"/>
      <c r="CK349" s="109"/>
      <c r="CL349" s="109"/>
      <c r="CM349" s="109"/>
      <c r="CN349" s="109"/>
      <c r="CO349" s="109"/>
      <c r="CP349" s="109"/>
      <c r="CQ349" s="109"/>
      <c r="CR349" s="109"/>
      <c r="CS349" s="109"/>
      <c r="CT349" s="109"/>
      <c r="CU349" s="109"/>
      <c r="CV349" s="109"/>
      <c r="CW349" s="109"/>
      <c r="CX349" s="109"/>
      <c r="CY349" s="109"/>
      <c r="CZ349" s="109"/>
      <c r="DA349" s="109"/>
      <c r="DB349" s="109"/>
      <c r="DC349" s="109"/>
      <c r="DD349" s="109"/>
      <c r="DE349" s="109"/>
      <c r="DF349" s="109"/>
      <c r="DG349" s="109"/>
      <c r="DH349" s="109"/>
      <c r="DI349" s="109"/>
      <c r="DJ349" s="109"/>
      <c r="DK349" s="109"/>
      <c r="DL349" s="109"/>
      <c r="DM349" s="109"/>
      <c r="DN349" s="109"/>
      <c r="DO349" s="109"/>
      <c r="DP349" s="109"/>
      <c r="DQ349" s="109"/>
      <c r="DR349" s="109"/>
      <c r="DS349" s="109"/>
      <c r="DT349" s="109"/>
      <c r="DU349" s="109"/>
      <c r="DV349" s="109"/>
      <c r="DW349" s="109"/>
      <c r="DX349" s="109"/>
      <c r="DY349" s="109"/>
      <c r="DZ349" s="109"/>
      <c r="EA349" s="109"/>
      <c r="EB349" s="109"/>
      <c r="EC349" s="109"/>
      <c r="ED349" s="109"/>
      <c r="EE349" s="109"/>
      <c r="EF349" s="109"/>
      <c r="EG349" s="109"/>
      <c r="EH349" s="109"/>
      <c r="EI349" s="109"/>
      <c r="EJ349" s="109"/>
      <c r="EK349" s="109"/>
      <c r="EL349" s="109"/>
      <c r="EM349" s="109"/>
      <c r="EN349" s="109"/>
      <c r="EO349" s="109"/>
      <c r="EP349" s="109"/>
      <c r="EQ349" s="109"/>
      <c r="ER349" s="109"/>
      <c r="ES349" s="109"/>
      <c r="ET349" s="109"/>
      <c r="EU349" s="109"/>
      <c r="EV349" s="109"/>
      <c r="EW349" s="109"/>
      <c r="EX349" s="109"/>
      <c r="EY349" s="109"/>
      <c r="EZ349" s="109"/>
      <c r="FA349" s="109"/>
      <c r="FB349" s="109"/>
      <c r="FC349" s="109"/>
      <c r="FD349" s="109"/>
      <c r="FE349" s="109"/>
      <c r="FF349" s="109"/>
      <c r="FG349" s="109"/>
      <c r="FH349" s="109"/>
      <c r="FI349" s="109"/>
      <c r="FJ349" s="109"/>
      <c r="FK349" s="109"/>
      <c r="FL349" s="109"/>
      <c r="FM349" s="109"/>
      <c r="FN349" s="109"/>
      <c r="FO349" s="109"/>
      <c r="FP349" s="109"/>
      <c r="FQ349" s="109"/>
      <c r="FR349" s="109"/>
      <c r="FS349" s="109"/>
      <c r="FT349" s="109"/>
      <c r="FU349" s="109"/>
      <c r="FV349" s="109"/>
      <c r="FW349" s="109"/>
      <c r="FX349" s="109"/>
      <c r="FY349" s="109"/>
      <c r="FZ349" s="109"/>
      <c r="GA349" s="109"/>
      <c r="GB349" s="109"/>
      <c r="GC349" s="109"/>
      <c r="GD349" s="109"/>
      <c r="GE349" s="109"/>
      <c r="GF349" s="109"/>
      <c r="GG349" s="109"/>
      <c r="GH349" s="109"/>
      <c r="GI349" s="109"/>
      <c r="GJ349" s="109"/>
      <c r="GK349" s="109"/>
      <c r="GL349" s="109"/>
    </row>
    <row r="350" spans="28:194" s="103" customFormat="1">
      <c r="AB350" s="109"/>
      <c r="AC350" s="109"/>
      <c r="AD350" s="109"/>
      <c r="AE350" s="109"/>
      <c r="AF350" s="109"/>
      <c r="AG350" s="109"/>
      <c r="AH350" s="109"/>
      <c r="AI350" s="109"/>
      <c r="AJ350" s="109"/>
      <c r="AK350" s="109"/>
      <c r="AL350" s="109"/>
      <c r="AM350" s="109"/>
      <c r="AN350" s="109"/>
      <c r="AO350" s="109"/>
      <c r="AP350" s="109"/>
      <c r="AQ350" s="109"/>
      <c r="AR350" s="109"/>
      <c r="AS350" s="109"/>
      <c r="AT350" s="109"/>
      <c r="AU350" s="109"/>
      <c r="AV350" s="109"/>
      <c r="AW350" s="109"/>
      <c r="AX350" s="109"/>
      <c r="AY350" s="109"/>
      <c r="AZ350" s="109"/>
      <c r="BA350" s="109"/>
      <c r="BB350" s="109"/>
      <c r="BC350" s="109"/>
      <c r="BD350" s="109"/>
      <c r="BE350" s="109"/>
      <c r="BF350" s="109"/>
      <c r="BG350" s="109"/>
      <c r="BH350" s="109"/>
      <c r="BI350" s="109"/>
      <c r="BJ350" s="109"/>
      <c r="BK350" s="109"/>
      <c r="BL350" s="109"/>
      <c r="BM350" s="109"/>
      <c r="BN350" s="109"/>
      <c r="BO350" s="109"/>
      <c r="BP350" s="109"/>
      <c r="BQ350" s="109"/>
      <c r="BR350" s="109"/>
      <c r="BS350" s="109"/>
      <c r="BT350" s="109"/>
      <c r="BU350" s="109"/>
      <c r="BV350" s="109"/>
      <c r="BW350" s="109"/>
      <c r="BX350" s="109"/>
      <c r="BY350" s="109"/>
      <c r="BZ350" s="109"/>
      <c r="CA350" s="109"/>
      <c r="CB350" s="109"/>
      <c r="CC350" s="109"/>
      <c r="CD350" s="109"/>
      <c r="CE350" s="109"/>
      <c r="CF350" s="109"/>
      <c r="CG350" s="109"/>
      <c r="CH350" s="109"/>
      <c r="CI350" s="109"/>
      <c r="CJ350" s="109"/>
      <c r="CK350" s="109"/>
      <c r="CL350" s="109"/>
      <c r="CM350" s="109"/>
      <c r="CN350" s="109"/>
      <c r="CO350" s="109"/>
      <c r="CP350" s="109"/>
      <c r="CQ350" s="109"/>
      <c r="CR350" s="109"/>
      <c r="CS350" s="109"/>
      <c r="CT350" s="109"/>
      <c r="CU350" s="109"/>
      <c r="CV350" s="109"/>
      <c r="CW350" s="109"/>
      <c r="CX350" s="109"/>
      <c r="CY350" s="109"/>
      <c r="CZ350" s="109"/>
      <c r="DA350" s="109"/>
      <c r="DB350" s="109"/>
      <c r="DC350" s="109"/>
      <c r="DD350" s="109"/>
      <c r="DE350" s="109"/>
      <c r="DF350" s="109"/>
      <c r="DG350" s="109"/>
      <c r="DH350" s="109"/>
      <c r="DI350" s="109"/>
      <c r="DJ350" s="109"/>
      <c r="DK350" s="109"/>
      <c r="DL350" s="109"/>
      <c r="DM350" s="109"/>
      <c r="DN350" s="109"/>
      <c r="DO350" s="109"/>
      <c r="DP350" s="109"/>
      <c r="DQ350" s="109"/>
      <c r="DR350" s="109"/>
      <c r="DS350" s="109"/>
      <c r="DT350" s="109"/>
      <c r="DU350" s="109"/>
      <c r="DV350" s="109"/>
      <c r="DW350" s="109"/>
      <c r="DX350" s="109"/>
      <c r="DY350" s="109"/>
      <c r="DZ350" s="109"/>
      <c r="EA350" s="109"/>
      <c r="EB350" s="109"/>
      <c r="EC350" s="109"/>
      <c r="ED350" s="109"/>
      <c r="EE350" s="109"/>
      <c r="EF350" s="109"/>
      <c r="EG350" s="109"/>
      <c r="EH350" s="109"/>
      <c r="EI350" s="109"/>
      <c r="EJ350" s="109"/>
      <c r="EK350" s="109"/>
      <c r="EL350" s="109"/>
      <c r="EM350" s="109"/>
      <c r="EN350" s="109"/>
      <c r="EO350" s="109"/>
      <c r="EP350" s="109"/>
      <c r="EQ350" s="109"/>
      <c r="ER350" s="109"/>
      <c r="ES350" s="109"/>
      <c r="ET350" s="109"/>
      <c r="EU350" s="109"/>
      <c r="EV350" s="109"/>
      <c r="EW350" s="109"/>
      <c r="EX350" s="109"/>
      <c r="EY350" s="109"/>
      <c r="EZ350" s="109"/>
      <c r="FA350" s="109"/>
      <c r="FB350" s="109"/>
      <c r="FC350" s="109"/>
      <c r="FD350" s="109"/>
      <c r="FE350" s="109"/>
      <c r="FF350" s="109"/>
      <c r="FG350" s="109"/>
      <c r="FH350" s="109"/>
      <c r="FI350" s="109"/>
      <c r="FJ350" s="109"/>
      <c r="FK350" s="109"/>
      <c r="FL350" s="109"/>
      <c r="FM350" s="109"/>
      <c r="FN350" s="109"/>
      <c r="FO350" s="109"/>
      <c r="FP350" s="109"/>
      <c r="FQ350" s="109"/>
      <c r="FR350" s="109"/>
      <c r="FS350" s="109"/>
      <c r="FT350" s="109"/>
      <c r="FU350" s="109"/>
      <c r="FV350" s="109"/>
      <c r="FW350" s="109"/>
      <c r="FX350" s="109"/>
      <c r="FY350" s="109"/>
      <c r="FZ350" s="109"/>
      <c r="GA350" s="109"/>
      <c r="GB350" s="109"/>
      <c r="GC350" s="109"/>
      <c r="GD350" s="109"/>
      <c r="GE350" s="109"/>
      <c r="GF350" s="109"/>
      <c r="GG350" s="109"/>
      <c r="GH350" s="109"/>
      <c r="GI350" s="109"/>
      <c r="GJ350" s="109"/>
      <c r="GK350" s="109"/>
      <c r="GL350" s="109"/>
    </row>
    <row r="351" spans="28:194" s="103" customFormat="1">
      <c r="AB351" s="109"/>
      <c r="AC351" s="109"/>
      <c r="AD351" s="109"/>
      <c r="AE351" s="109"/>
      <c r="AF351" s="109"/>
      <c r="AG351" s="109"/>
      <c r="AH351" s="109"/>
      <c r="AI351" s="109"/>
      <c r="AJ351" s="109"/>
      <c r="AK351" s="109"/>
      <c r="AL351" s="109"/>
      <c r="AM351" s="109"/>
      <c r="AN351" s="109"/>
      <c r="AO351" s="109"/>
      <c r="AP351" s="109"/>
      <c r="AQ351" s="109"/>
      <c r="AR351" s="109"/>
      <c r="AS351" s="109"/>
      <c r="AT351" s="109"/>
      <c r="AU351" s="109"/>
      <c r="AV351" s="109"/>
      <c r="AW351" s="109"/>
      <c r="AX351" s="109"/>
      <c r="AY351" s="109"/>
      <c r="AZ351" s="109"/>
      <c r="BA351" s="109"/>
      <c r="BB351" s="109"/>
      <c r="BC351" s="109"/>
      <c r="BD351" s="109"/>
      <c r="BE351" s="109"/>
      <c r="BF351" s="109"/>
      <c r="BG351" s="109"/>
      <c r="BH351" s="109"/>
      <c r="BI351" s="109"/>
      <c r="BJ351" s="109"/>
      <c r="BK351" s="109"/>
      <c r="BL351" s="109"/>
      <c r="BM351" s="109"/>
      <c r="BN351" s="109"/>
      <c r="BO351" s="109"/>
      <c r="BP351" s="109"/>
      <c r="BQ351" s="109"/>
      <c r="BR351" s="109"/>
      <c r="BS351" s="109"/>
      <c r="BT351" s="109"/>
      <c r="BU351" s="109"/>
      <c r="BV351" s="109"/>
      <c r="BW351" s="109"/>
      <c r="BX351" s="109"/>
      <c r="BY351" s="109"/>
      <c r="BZ351" s="109"/>
      <c r="CA351" s="109"/>
      <c r="CB351" s="109"/>
      <c r="CC351" s="109"/>
      <c r="CD351" s="109"/>
      <c r="CE351" s="109"/>
      <c r="CF351" s="109"/>
      <c r="CG351" s="109"/>
      <c r="CH351" s="109"/>
      <c r="CI351" s="109"/>
      <c r="CJ351" s="109"/>
      <c r="CK351" s="109"/>
      <c r="CL351" s="109"/>
      <c r="CM351" s="109"/>
      <c r="CN351" s="109"/>
      <c r="CO351" s="109"/>
      <c r="CP351" s="109"/>
      <c r="CQ351" s="109"/>
      <c r="CR351" s="109"/>
      <c r="CS351" s="109"/>
      <c r="CT351" s="109"/>
      <c r="CU351" s="109"/>
      <c r="CV351" s="109"/>
      <c r="CW351" s="109"/>
      <c r="CX351" s="109"/>
      <c r="CY351" s="109"/>
      <c r="CZ351" s="109"/>
      <c r="DA351" s="109"/>
      <c r="DB351" s="109"/>
      <c r="DC351" s="109"/>
      <c r="DD351" s="109"/>
      <c r="DE351" s="109"/>
      <c r="DF351" s="109"/>
      <c r="DG351" s="109"/>
      <c r="DH351" s="109"/>
      <c r="DI351" s="109"/>
      <c r="DJ351" s="109"/>
      <c r="DK351" s="109"/>
      <c r="DL351" s="109"/>
      <c r="DM351" s="109"/>
      <c r="DN351" s="109"/>
      <c r="DO351" s="109"/>
      <c r="DP351" s="109"/>
      <c r="DQ351" s="109"/>
      <c r="DR351" s="109"/>
      <c r="DS351" s="109"/>
      <c r="DT351" s="109"/>
      <c r="DU351" s="109"/>
      <c r="DV351" s="109"/>
      <c r="DW351" s="109"/>
      <c r="DX351" s="109"/>
      <c r="DY351" s="109"/>
      <c r="DZ351" s="109"/>
      <c r="EA351" s="109"/>
      <c r="EB351" s="109"/>
      <c r="EC351" s="109"/>
      <c r="ED351" s="109"/>
      <c r="EE351" s="109"/>
      <c r="EF351" s="109"/>
      <c r="EG351" s="109"/>
      <c r="EH351" s="109"/>
      <c r="EI351" s="109"/>
      <c r="EJ351" s="109"/>
      <c r="EK351" s="109"/>
      <c r="EL351" s="109"/>
      <c r="EM351" s="109"/>
      <c r="EN351" s="109"/>
      <c r="EO351" s="109"/>
      <c r="EP351" s="109"/>
      <c r="EQ351" s="109"/>
      <c r="ER351" s="109"/>
      <c r="ES351" s="109"/>
      <c r="ET351" s="109"/>
      <c r="EU351" s="109"/>
      <c r="EV351" s="109"/>
      <c r="EW351" s="109"/>
      <c r="EX351" s="109"/>
      <c r="EY351" s="109"/>
      <c r="EZ351" s="109"/>
      <c r="FA351" s="109"/>
      <c r="FB351" s="109"/>
      <c r="FC351" s="109"/>
      <c r="FD351" s="109"/>
      <c r="FE351" s="109"/>
      <c r="FF351" s="109"/>
      <c r="FG351" s="109"/>
      <c r="FH351" s="109"/>
      <c r="FI351" s="109"/>
      <c r="FJ351" s="109"/>
      <c r="FK351" s="109"/>
      <c r="FL351" s="109"/>
      <c r="FM351" s="109"/>
      <c r="FN351" s="109"/>
      <c r="FO351" s="109"/>
      <c r="FP351" s="109"/>
      <c r="FQ351" s="109"/>
      <c r="FR351" s="109"/>
      <c r="FS351" s="109"/>
      <c r="FT351" s="109"/>
      <c r="FU351" s="109"/>
      <c r="FV351" s="109"/>
      <c r="FW351" s="109"/>
      <c r="FX351" s="109"/>
      <c r="FY351" s="109"/>
      <c r="FZ351" s="109"/>
      <c r="GA351" s="109"/>
      <c r="GB351" s="109"/>
      <c r="GC351" s="109"/>
      <c r="GD351" s="109"/>
      <c r="GE351" s="109"/>
      <c r="GF351" s="109"/>
      <c r="GG351" s="109"/>
      <c r="GH351" s="109"/>
      <c r="GI351" s="109"/>
      <c r="GJ351" s="109"/>
      <c r="GK351" s="109"/>
      <c r="GL351" s="109"/>
    </row>
    <row r="352" spans="28:194" s="103" customFormat="1">
      <c r="AB352" s="109"/>
      <c r="AC352" s="109"/>
      <c r="AD352" s="109"/>
      <c r="AE352" s="109"/>
      <c r="AF352" s="109"/>
      <c r="AG352" s="109"/>
      <c r="AH352" s="109"/>
      <c r="AI352" s="109"/>
      <c r="AJ352" s="109"/>
      <c r="AK352" s="109"/>
      <c r="AL352" s="109"/>
      <c r="AM352" s="109"/>
      <c r="AN352" s="109"/>
      <c r="AO352" s="109"/>
      <c r="AP352" s="109"/>
      <c r="AQ352" s="109"/>
      <c r="AR352" s="109"/>
      <c r="AS352" s="109"/>
      <c r="AT352" s="109"/>
      <c r="AU352" s="109"/>
      <c r="AV352" s="109"/>
      <c r="AW352" s="109"/>
      <c r="AX352" s="109"/>
      <c r="AY352" s="109"/>
      <c r="AZ352" s="109"/>
      <c r="BA352" s="109"/>
      <c r="BB352" s="109"/>
      <c r="BC352" s="109"/>
      <c r="BD352" s="109"/>
      <c r="BE352" s="109"/>
      <c r="BF352" s="109"/>
      <c r="BG352" s="109"/>
      <c r="BH352" s="109"/>
      <c r="BI352" s="109"/>
      <c r="BJ352" s="109"/>
      <c r="BK352" s="109"/>
      <c r="BL352" s="109"/>
      <c r="BM352" s="109"/>
      <c r="BN352" s="109"/>
      <c r="BO352" s="109"/>
      <c r="BP352" s="109"/>
      <c r="BQ352" s="109"/>
      <c r="BR352" s="109"/>
      <c r="BS352" s="109"/>
      <c r="BT352" s="109"/>
      <c r="BU352" s="109"/>
      <c r="BV352" s="109"/>
      <c r="BW352" s="109"/>
      <c r="BX352" s="109"/>
      <c r="BY352" s="109"/>
      <c r="BZ352" s="109"/>
      <c r="CA352" s="109"/>
      <c r="CB352" s="109"/>
      <c r="CC352" s="109"/>
      <c r="CD352" s="109"/>
      <c r="CE352" s="109"/>
      <c r="CF352" s="109"/>
      <c r="CG352" s="109"/>
      <c r="CH352" s="109"/>
      <c r="CI352" s="109"/>
      <c r="CJ352" s="109"/>
      <c r="CK352" s="109"/>
      <c r="CL352" s="109"/>
      <c r="CM352" s="109"/>
      <c r="CN352" s="109"/>
      <c r="CO352" s="109"/>
      <c r="CP352" s="109"/>
      <c r="CQ352" s="109"/>
      <c r="CR352" s="109"/>
      <c r="CS352" s="109"/>
      <c r="CT352" s="109"/>
      <c r="CU352" s="109"/>
      <c r="CV352" s="109"/>
      <c r="CW352" s="109"/>
      <c r="CX352" s="109"/>
      <c r="CY352" s="109"/>
      <c r="CZ352" s="109"/>
      <c r="DA352" s="109"/>
      <c r="DB352" s="109"/>
      <c r="DC352" s="109"/>
      <c r="DD352" s="109"/>
      <c r="DE352" s="109"/>
      <c r="DF352" s="109"/>
      <c r="DG352" s="109"/>
      <c r="DH352" s="109"/>
      <c r="DI352" s="109"/>
      <c r="DJ352" s="109"/>
      <c r="DK352" s="109"/>
      <c r="DL352" s="109"/>
      <c r="DM352" s="109"/>
      <c r="DN352" s="109"/>
      <c r="DO352" s="109"/>
      <c r="DP352" s="109"/>
      <c r="DQ352" s="109"/>
      <c r="DR352" s="109"/>
      <c r="DS352" s="109"/>
      <c r="DT352" s="109"/>
      <c r="DU352" s="109"/>
      <c r="DV352" s="109"/>
      <c r="DW352" s="109"/>
      <c r="DX352" s="109"/>
      <c r="DY352" s="109"/>
      <c r="DZ352" s="109"/>
      <c r="EA352" s="109"/>
      <c r="EB352" s="109"/>
      <c r="EC352" s="109"/>
      <c r="ED352" s="109"/>
      <c r="EE352" s="109"/>
      <c r="EF352" s="109"/>
      <c r="EG352" s="109"/>
      <c r="EH352" s="109"/>
      <c r="EI352" s="109"/>
      <c r="EJ352" s="109"/>
      <c r="EK352" s="109"/>
      <c r="EL352" s="109"/>
      <c r="EM352" s="109"/>
      <c r="EN352" s="109"/>
      <c r="EO352" s="109"/>
      <c r="EP352" s="109"/>
      <c r="EQ352" s="109"/>
      <c r="ER352" s="109"/>
      <c r="ES352" s="109"/>
      <c r="ET352" s="109"/>
      <c r="EU352" s="109"/>
      <c r="EV352" s="109"/>
      <c r="EW352" s="109"/>
      <c r="EX352" s="109"/>
      <c r="EY352" s="109"/>
      <c r="EZ352" s="109"/>
      <c r="FA352" s="109"/>
      <c r="FB352" s="109"/>
      <c r="FC352" s="109"/>
      <c r="FD352" s="109"/>
      <c r="FE352" s="109"/>
      <c r="FF352" s="109"/>
      <c r="FG352" s="109"/>
      <c r="FH352" s="109"/>
      <c r="FI352" s="109"/>
      <c r="FJ352" s="109"/>
      <c r="FK352" s="109"/>
      <c r="FL352" s="109"/>
      <c r="FM352" s="109"/>
      <c r="FN352" s="109"/>
      <c r="FO352" s="109"/>
      <c r="FP352" s="109"/>
      <c r="FQ352" s="109"/>
      <c r="FR352" s="109"/>
      <c r="FS352" s="109"/>
      <c r="FT352" s="109"/>
      <c r="FU352" s="109"/>
      <c r="FV352" s="109"/>
      <c r="FW352" s="109"/>
      <c r="FX352" s="109"/>
      <c r="FY352" s="109"/>
      <c r="FZ352" s="109"/>
      <c r="GA352" s="109"/>
      <c r="GB352" s="109"/>
      <c r="GC352" s="109"/>
      <c r="GD352" s="109"/>
      <c r="GE352" s="109"/>
      <c r="GF352" s="109"/>
      <c r="GG352" s="109"/>
      <c r="GH352" s="109"/>
      <c r="GI352" s="109"/>
      <c r="GJ352" s="109"/>
      <c r="GK352" s="109"/>
      <c r="GL352" s="109"/>
    </row>
    <row r="353" spans="28:194" s="103" customFormat="1">
      <c r="AB353" s="109"/>
      <c r="AC353" s="109"/>
      <c r="AD353" s="109"/>
      <c r="AE353" s="109"/>
      <c r="AF353" s="109"/>
      <c r="AG353" s="109"/>
      <c r="AH353" s="109"/>
      <c r="AI353" s="109"/>
      <c r="AJ353" s="109"/>
      <c r="AK353" s="109"/>
      <c r="AL353" s="109"/>
      <c r="AM353" s="109"/>
      <c r="AN353" s="109"/>
      <c r="AO353" s="109"/>
      <c r="AP353" s="109"/>
      <c r="AQ353" s="109"/>
      <c r="AR353" s="109"/>
      <c r="AS353" s="109"/>
      <c r="AT353" s="109"/>
      <c r="AU353" s="109"/>
      <c r="AV353" s="109"/>
      <c r="AW353" s="109"/>
      <c r="AX353" s="109"/>
      <c r="AY353" s="109"/>
      <c r="AZ353" s="109"/>
      <c r="BA353" s="109"/>
      <c r="BB353" s="109"/>
      <c r="BC353" s="109"/>
      <c r="BD353" s="109"/>
      <c r="BE353" s="109"/>
      <c r="BF353" s="109"/>
      <c r="BG353" s="109"/>
      <c r="BH353" s="109"/>
      <c r="BI353" s="109"/>
      <c r="BJ353" s="109"/>
      <c r="BK353" s="109"/>
      <c r="BL353" s="109"/>
      <c r="BM353" s="109"/>
      <c r="BN353" s="109"/>
      <c r="BO353" s="109"/>
      <c r="BP353" s="109"/>
      <c r="BQ353" s="109"/>
      <c r="BR353" s="109"/>
      <c r="BS353" s="109"/>
      <c r="BT353" s="109"/>
      <c r="BU353" s="109"/>
      <c r="BV353" s="109"/>
      <c r="BW353" s="109"/>
      <c r="BX353" s="109"/>
      <c r="BY353" s="109"/>
      <c r="BZ353" s="109"/>
      <c r="CA353" s="109"/>
      <c r="CB353" s="109"/>
      <c r="CC353" s="109"/>
      <c r="CD353" s="109"/>
      <c r="CE353" s="109"/>
      <c r="CF353" s="109"/>
      <c r="CG353" s="109"/>
      <c r="CH353" s="109"/>
      <c r="CI353" s="109"/>
      <c r="CJ353" s="109"/>
      <c r="CK353" s="109"/>
      <c r="CL353" s="109"/>
      <c r="CM353" s="109"/>
      <c r="CN353" s="109"/>
      <c r="CO353" s="109"/>
      <c r="CP353" s="109"/>
      <c r="CQ353" s="109"/>
      <c r="CR353" s="109"/>
      <c r="CS353" s="109"/>
      <c r="CT353" s="109"/>
      <c r="CU353" s="109"/>
      <c r="CV353" s="109"/>
      <c r="CW353" s="109"/>
      <c r="CX353" s="109"/>
      <c r="CY353" s="109"/>
      <c r="CZ353" s="109"/>
      <c r="DA353" s="109"/>
      <c r="DB353" s="109"/>
      <c r="DC353" s="109"/>
      <c r="DD353" s="109"/>
      <c r="DE353" s="109"/>
      <c r="DF353" s="109"/>
      <c r="DG353" s="109"/>
      <c r="DH353" s="109"/>
      <c r="DI353" s="109"/>
      <c r="DJ353" s="109"/>
      <c r="DK353" s="109"/>
      <c r="DL353" s="109"/>
      <c r="DM353" s="109"/>
      <c r="DN353" s="109"/>
      <c r="DO353" s="109"/>
      <c r="DP353" s="109"/>
      <c r="DQ353" s="109"/>
      <c r="DR353" s="109"/>
      <c r="DS353" s="109"/>
      <c r="DT353" s="109"/>
      <c r="DU353" s="109"/>
      <c r="DV353" s="109"/>
      <c r="DW353" s="109"/>
      <c r="DX353" s="109"/>
      <c r="DY353" s="109"/>
      <c r="DZ353" s="109"/>
      <c r="EA353" s="109"/>
      <c r="EB353" s="109"/>
      <c r="EC353" s="109"/>
      <c r="ED353" s="109"/>
      <c r="EE353" s="109"/>
      <c r="EF353" s="109"/>
      <c r="EG353" s="109"/>
      <c r="EH353" s="109"/>
      <c r="EI353" s="109"/>
      <c r="EJ353" s="109"/>
      <c r="EK353" s="109"/>
      <c r="EL353" s="109"/>
      <c r="EM353" s="109"/>
      <c r="EN353" s="109"/>
      <c r="EO353" s="109"/>
      <c r="EP353" s="109"/>
      <c r="EQ353" s="109"/>
      <c r="ER353" s="109"/>
      <c r="ES353" s="109"/>
      <c r="ET353" s="109"/>
      <c r="EU353" s="109"/>
      <c r="EV353" s="109"/>
      <c r="EW353" s="109"/>
      <c r="EX353" s="109"/>
      <c r="EY353" s="109"/>
      <c r="EZ353" s="109"/>
      <c r="FA353" s="109"/>
      <c r="FB353" s="109"/>
      <c r="FC353" s="109"/>
      <c r="FD353" s="109"/>
      <c r="FE353" s="109"/>
      <c r="FF353" s="109"/>
      <c r="FG353" s="109"/>
      <c r="FH353" s="109"/>
      <c r="FI353" s="109"/>
      <c r="FJ353" s="109"/>
      <c r="FK353" s="109"/>
      <c r="FL353" s="109"/>
      <c r="FM353" s="109"/>
      <c r="FN353" s="109"/>
      <c r="FO353" s="109"/>
      <c r="FP353" s="109"/>
      <c r="FQ353" s="109"/>
      <c r="FR353" s="109"/>
      <c r="FS353" s="109"/>
      <c r="FT353" s="109"/>
      <c r="FU353" s="109"/>
      <c r="FV353" s="109"/>
      <c r="FW353" s="109"/>
      <c r="FX353" s="109"/>
      <c r="FY353" s="109"/>
      <c r="FZ353" s="109"/>
      <c r="GA353" s="109"/>
      <c r="GB353" s="109"/>
      <c r="GC353" s="109"/>
      <c r="GD353" s="109"/>
      <c r="GE353" s="109"/>
      <c r="GF353" s="109"/>
      <c r="GG353" s="109"/>
      <c r="GH353" s="109"/>
      <c r="GI353" s="109"/>
      <c r="GJ353" s="109"/>
      <c r="GK353" s="109"/>
      <c r="GL353" s="109"/>
    </row>
    <row r="354" spans="28:194" s="103" customFormat="1">
      <c r="AB354" s="109"/>
      <c r="AC354" s="109"/>
      <c r="AD354" s="109"/>
      <c r="AE354" s="109"/>
      <c r="AF354" s="109"/>
      <c r="AG354" s="109"/>
      <c r="AH354" s="109"/>
      <c r="AI354" s="109"/>
      <c r="AJ354" s="109"/>
      <c r="AK354" s="109"/>
      <c r="AL354" s="109"/>
      <c r="AM354" s="109"/>
      <c r="AN354" s="109"/>
      <c r="AO354" s="109"/>
      <c r="AP354" s="109"/>
      <c r="AQ354" s="109"/>
      <c r="AR354" s="109"/>
      <c r="AS354" s="109"/>
      <c r="AT354" s="109"/>
      <c r="AU354" s="109"/>
      <c r="AV354" s="109"/>
      <c r="AW354" s="109"/>
      <c r="AX354" s="109"/>
      <c r="AY354" s="109"/>
      <c r="AZ354" s="109"/>
      <c r="BA354" s="109"/>
      <c r="BB354" s="109"/>
      <c r="BC354" s="109"/>
      <c r="BD354" s="109"/>
      <c r="BE354" s="109"/>
      <c r="BF354" s="109"/>
      <c r="BG354" s="109"/>
      <c r="BH354" s="109"/>
      <c r="BI354" s="109"/>
      <c r="BJ354" s="109"/>
      <c r="BK354" s="109"/>
      <c r="BL354" s="109"/>
      <c r="BM354" s="109"/>
      <c r="BN354" s="109"/>
      <c r="BO354" s="109"/>
      <c r="BP354" s="109"/>
      <c r="BQ354" s="109"/>
      <c r="BR354" s="109"/>
      <c r="BS354" s="109"/>
      <c r="BT354" s="109"/>
      <c r="BU354" s="109"/>
      <c r="BV354" s="109"/>
      <c r="BW354" s="109"/>
      <c r="BX354" s="109"/>
      <c r="BY354" s="109"/>
      <c r="BZ354" s="109"/>
      <c r="CA354" s="109"/>
      <c r="CB354" s="109"/>
      <c r="CC354" s="109"/>
      <c r="CD354" s="109"/>
      <c r="CE354" s="109"/>
      <c r="CF354" s="109"/>
      <c r="CG354" s="109"/>
      <c r="CH354" s="109"/>
      <c r="CI354" s="109"/>
      <c r="CJ354" s="109"/>
      <c r="CK354" s="109"/>
      <c r="CL354" s="109"/>
      <c r="CM354" s="109"/>
      <c r="CN354" s="109"/>
      <c r="CO354" s="109"/>
      <c r="CP354" s="109"/>
      <c r="CQ354" s="109"/>
      <c r="CR354" s="109"/>
      <c r="CS354" s="109"/>
      <c r="CT354" s="109"/>
      <c r="CU354" s="109"/>
      <c r="CV354" s="109"/>
      <c r="CW354" s="109"/>
      <c r="CX354" s="109"/>
      <c r="CY354" s="109"/>
      <c r="CZ354" s="109"/>
      <c r="DA354" s="109"/>
      <c r="DB354" s="109"/>
      <c r="DC354" s="109"/>
      <c r="DD354" s="109"/>
      <c r="DE354" s="109"/>
      <c r="DF354" s="109"/>
      <c r="DG354" s="109"/>
      <c r="DH354" s="109"/>
      <c r="DI354" s="109"/>
      <c r="DJ354" s="109"/>
      <c r="DK354" s="109"/>
      <c r="DL354" s="109"/>
      <c r="DM354" s="109"/>
      <c r="DN354" s="109"/>
      <c r="DO354" s="109"/>
      <c r="DP354" s="109"/>
      <c r="DQ354" s="109"/>
      <c r="DR354" s="109"/>
      <c r="DS354" s="109"/>
      <c r="DT354" s="109"/>
      <c r="DU354" s="109"/>
      <c r="DV354" s="109"/>
      <c r="DW354" s="109"/>
      <c r="DX354" s="109"/>
      <c r="DY354" s="109"/>
      <c r="DZ354" s="109"/>
      <c r="EA354" s="109"/>
      <c r="EB354" s="109"/>
      <c r="EC354" s="109"/>
      <c r="ED354" s="109"/>
      <c r="EE354" s="109"/>
      <c r="EF354" s="109"/>
      <c r="EG354" s="109"/>
      <c r="EH354" s="109"/>
      <c r="EI354" s="109"/>
      <c r="EJ354" s="109"/>
      <c r="EK354" s="109"/>
      <c r="EL354" s="109"/>
      <c r="EM354" s="109"/>
      <c r="EN354" s="109"/>
      <c r="EO354" s="109"/>
      <c r="EP354" s="109"/>
      <c r="EQ354" s="109"/>
      <c r="ER354" s="109"/>
      <c r="ES354" s="109"/>
      <c r="ET354" s="109"/>
      <c r="EU354" s="109"/>
      <c r="EV354" s="109"/>
      <c r="EW354" s="109"/>
      <c r="EX354" s="109"/>
      <c r="EY354" s="109"/>
      <c r="EZ354" s="109"/>
      <c r="FA354" s="109"/>
      <c r="FB354" s="109"/>
      <c r="FC354" s="109"/>
      <c r="FD354" s="109"/>
      <c r="FE354" s="109"/>
      <c r="FF354" s="109"/>
      <c r="FG354" s="109"/>
      <c r="FH354" s="109"/>
      <c r="FI354" s="109"/>
      <c r="FJ354" s="109"/>
      <c r="FK354" s="109"/>
      <c r="FL354" s="109"/>
      <c r="FM354" s="109"/>
      <c r="FN354" s="109"/>
      <c r="FO354" s="109"/>
      <c r="FP354" s="109"/>
      <c r="FQ354" s="109"/>
      <c r="FR354" s="109"/>
      <c r="FS354" s="109"/>
      <c r="FT354" s="109"/>
      <c r="FU354" s="109"/>
      <c r="FV354" s="109"/>
      <c r="FW354" s="109"/>
      <c r="FX354" s="109"/>
      <c r="FY354" s="109"/>
      <c r="FZ354" s="109"/>
      <c r="GA354" s="109"/>
      <c r="GB354" s="109"/>
      <c r="GC354" s="109"/>
      <c r="GD354" s="109"/>
      <c r="GE354" s="109"/>
      <c r="GF354" s="109"/>
      <c r="GG354" s="109"/>
      <c r="GH354" s="109"/>
      <c r="GI354" s="109"/>
      <c r="GJ354" s="109"/>
      <c r="GK354" s="109"/>
      <c r="GL354" s="109"/>
    </row>
    <row r="355" spans="28:194" s="103" customFormat="1">
      <c r="AB355" s="109"/>
      <c r="AC355" s="109"/>
      <c r="AD355" s="109"/>
      <c r="AE355" s="109"/>
      <c r="AF355" s="109"/>
      <c r="AG355" s="109"/>
      <c r="AH355" s="109"/>
      <c r="AI355" s="109"/>
      <c r="AJ355" s="109"/>
      <c r="AK355" s="109"/>
      <c r="AL355" s="109"/>
      <c r="AM355" s="109"/>
      <c r="AN355" s="109"/>
      <c r="AO355" s="109"/>
      <c r="AP355" s="109"/>
      <c r="AQ355" s="109"/>
      <c r="AR355" s="109"/>
      <c r="AS355" s="109"/>
      <c r="AT355" s="109"/>
      <c r="AU355" s="109"/>
      <c r="AV355" s="109"/>
      <c r="AW355" s="109"/>
      <c r="AX355" s="109"/>
      <c r="AY355" s="109"/>
      <c r="AZ355" s="109"/>
      <c r="BA355" s="109"/>
      <c r="BB355" s="109"/>
      <c r="BC355" s="109"/>
      <c r="BD355" s="109"/>
      <c r="BE355" s="109"/>
      <c r="BF355" s="109"/>
      <c r="BG355" s="109"/>
      <c r="BH355" s="109"/>
      <c r="BI355" s="109"/>
      <c r="BJ355" s="109"/>
      <c r="BK355" s="109"/>
      <c r="BL355" s="109"/>
      <c r="BM355" s="109"/>
      <c r="BN355" s="109"/>
      <c r="BO355" s="109"/>
      <c r="BP355" s="109"/>
      <c r="BQ355" s="109"/>
      <c r="BR355" s="109"/>
      <c r="BS355" s="109"/>
      <c r="BT355" s="109"/>
      <c r="BU355" s="109"/>
      <c r="BV355" s="109"/>
      <c r="BW355" s="109"/>
      <c r="BX355" s="109"/>
      <c r="BY355" s="109"/>
      <c r="BZ355" s="109"/>
      <c r="CA355" s="109"/>
      <c r="CB355" s="109"/>
      <c r="CC355" s="109"/>
      <c r="CD355" s="109"/>
      <c r="CE355" s="109"/>
      <c r="CF355" s="109"/>
      <c r="CG355" s="109"/>
      <c r="CH355" s="109"/>
      <c r="CI355" s="109"/>
      <c r="CJ355" s="109"/>
      <c r="CK355" s="109"/>
      <c r="CL355" s="109"/>
      <c r="CM355" s="109"/>
      <c r="CN355" s="109"/>
      <c r="CO355" s="109"/>
      <c r="CP355" s="109"/>
      <c r="CQ355" s="109"/>
      <c r="CR355" s="109"/>
      <c r="CS355" s="109"/>
      <c r="CT355" s="109"/>
      <c r="CU355" s="109"/>
      <c r="CV355" s="109"/>
      <c r="CW355" s="109"/>
      <c r="CX355" s="109"/>
      <c r="CY355" s="109"/>
      <c r="CZ355" s="109"/>
      <c r="DA355" s="109"/>
      <c r="DB355" s="109"/>
      <c r="DC355" s="109"/>
      <c r="DD355" s="109"/>
      <c r="DE355" s="109"/>
      <c r="DF355" s="109"/>
      <c r="DG355" s="109"/>
      <c r="DH355" s="109"/>
      <c r="DI355" s="109"/>
      <c r="DJ355" s="109"/>
      <c r="DK355" s="109"/>
      <c r="DL355" s="109"/>
      <c r="DM355" s="109"/>
      <c r="DN355" s="109"/>
      <c r="DO355" s="109"/>
      <c r="DP355" s="109"/>
      <c r="DQ355" s="109"/>
      <c r="DR355" s="109"/>
      <c r="DS355" s="109"/>
      <c r="DT355" s="109"/>
      <c r="DU355" s="109"/>
      <c r="DV355" s="109"/>
      <c r="DW355" s="109"/>
      <c r="DX355" s="109"/>
      <c r="DY355" s="109"/>
      <c r="DZ355" s="109"/>
      <c r="EA355" s="109"/>
      <c r="EB355" s="109"/>
      <c r="EC355" s="109"/>
      <c r="ED355" s="109"/>
      <c r="EE355" s="109"/>
      <c r="EF355" s="109"/>
      <c r="EG355" s="109"/>
      <c r="EH355" s="109"/>
      <c r="EI355" s="109"/>
      <c r="EJ355" s="109"/>
      <c r="EK355" s="109"/>
      <c r="EL355" s="109"/>
      <c r="EM355" s="109"/>
      <c r="EN355" s="109"/>
      <c r="EO355" s="109"/>
      <c r="EP355" s="109"/>
      <c r="EQ355" s="109"/>
      <c r="ER355" s="109"/>
      <c r="ES355" s="109"/>
      <c r="ET355" s="109"/>
      <c r="EU355" s="109"/>
      <c r="EV355" s="109"/>
      <c r="EW355" s="109"/>
      <c r="EX355" s="109"/>
      <c r="EY355" s="109"/>
      <c r="EZ355" s="109"/>
      <c r="FA355" s="109"/>
      <c r="FB355" s="109"/>
      <c r="FC355" s="109"/>
      <c r="FD355" s="109"/>
      <c r="FE355" s="109"/>
      <c r="FF355" s="109"/>
      <c r="FG355" s="109"/>
      <c r="FH355" s="109"/>
      <c r="FI355" s="109"/>
      <c r="FJ355" s="109"/>
      <c r="FK355" s="109"/>
      <c r="FL355" s="109"/>
      <c r="FM355" s="109"/>
      <c r="FN355" s="109"/>
      <c r="FO355" s="109"/>
      <c r="FP355" s="109"/>
      <c r="FQ355" s="109"/>
      <c r="FR355" s="109"/>
      <c r="FS355" s="109"/>
      <c r="FT355" s="109"/>
      <c r="FU355" s="109"/>
      <c r="FV355" s="109"/>
      <c r="FW355" s="109"/>
      <c r="FX355" s="109"/>
      <c r="FY355" s="109"/>
      <c r="FZ355" s="109"/>
      <c r="GA355" s="109"/>
      <c r="GB355" s="109"/>
      <c r="GC355" s="109"/>
      <c r="GD355" s="109"/>
      <c r="GE355" s="109"/>
      <c r="GF355" s="109"/>
      <c r="GG355" s="109"/>
      <c r="GH355" s="109"/>
      <c r="GI355" s="109"/>
      <c r="GJ355" s="109"/>
      <c r="GK355" s="109"/>
      <c r="GL355" s="109"/>
    </row>
    <row r="356" spans="28:194" s="103" customFormat="1">
      <c r="AB356" s="109"/>
      <c r="AC356" s="109"/>
      <c r="AD356" s="109"/>
      <c r="AE356" s="109"/>
      <c r="AF356" s="109"/>
      <c r="AG356" s="109"/>
      <c r="AH356" s="109"/>
      <c r="AI356" s="109"/>
      <c r="AJ356" s="109"/>
      <c r="AK356" s="109"/>
      <c r="AL356" s="109"/>
      <c r="AM356" s="109"/>
      <c r="AN356" s="109"/>
      <c r="AO356" s="109"/>
      <c r="AP356" s="109"/>
      <c r="AQ356" s="109"/>
      <c r="AR356" s="109"/>
      <c r="AS356" s="109"/>
      <c r="AT356" s="109"/>
      <c r="AU356" s="109"/>
      <c r="AV356" s="109"/>
      <c r="AW356" s="109"/>
      <c r="AX356" s="109"/>
      <c r="AY356" s="109"/>
      <c r="AZ356" s="109"/>
      <c r="BA356" s="109"/>
      <c r="BB356" s="109"/>
      <c r="BC356" s="109"/>
      <c r="BD356" s="109"/>
      <c r="BE356" s="109"/>
      <c r="BF356" s="109"/>
      <c r="BG356" s="109"/>
      <c r="BH356" s="109"/>
      <c r="BI356" s="109"/>
      <c r="BJ356" s="109"/>
      <c r="BK356" s="109"/>
      <c r="BL356" s="109"/>
      <c r="BM356" s="109"/>
      <c r="BN356" s="109"/>
      <c r="BO356" s="109"/>
      <c r="BP356" s="109"/>
      <c r="BQ356" s="109"/>
      <c r="BR356" s="109"/>
      <c r="BS356" s="109"/>
      <c r="BT356" s="109"/>
      <c r="BU356" s="109"/>
      <c r="BV356" s="109"/>
      <c r="BW356" s="109"/>
      <c r="BX356" s="109"/>
      <c r="BY356" s="109"/>
      <c r="BZ356" s="109"/>
      <c r="CA356" s="109"/>
      <c r="CB356" s="109"/>
      <c r="CC356" s="109"/>
      <c r="CD356" s="109"/>
      <c r="CE356" s="109"/>
      <c r="CF356" s="109"/>
      <c r="CG356" s="109"/>
      <c r="CH356" s="109"/>
      <c r="CI356" s="109"/>
      <c r="CJ356" s="109"/>
      <c r="CK356" s="109"/>
      <c r="CL356" s="109"/>
      <c r="CM356" s="109"/>
      <c r="CN356" s="109"/>
      <c r="CO356" s="109"/>
      <c r="CP356" s="109"/>
      <c r="CQ356" s="109"/>
      <c r="CR356" s="109"/>
      <c r="CS356" s="109"/>
      <c r="CT356" s="109"/>
      <c r="CU356" s="109"/>
      <c r="CV356" s="109"/>
      <c r="CW356" s="109"/>
      <c r="CX356" s="109"/>
      <c r="CY356" s="109"/>
      <c r="CZ356" s="109"/>
      <c r="DA356" s="109"/>
      <c r="DB356" s="109"/>
      <c r="DC356" s="109"/>
      <c r="DD356" s="109"/>
      <c r="DE356" s="109"/>
      <c r="DF356" s="109"/>
      <c r="DG356" s="109"/>
      <c r="DH356" s="109"/>
      <c r="DI356" s="109"/>
      <c r="DJ356" s="109"/>
      <c r="DK356" s="109"/>
      <c r="DL356" s="109"/>
      <c r="DM356" s="109"/>
      <c r="DN356" s="109"/>
      <c r="DO356" s="109"/>
      <c r="DP356" s="109"/>
      <c r="DQ356" s="109"/>
      <c r="DR356" s="109"/>
      <c r="DS356" s="109"/>
      <c r="DT356" s="109"/>
      <c r="DU356" s="109"/>
      <c r="DV356" s="109"/>
      <c r="DW356" s="109"/>
      <c r="DX356" s="109"/>
      <c r="DY356" s="109"/>
      <c r="DZ356" s="109"/>
      <c r="EA356" s="109"/>
      <c r="EB356" s="109"/>
      <c r="EC356" s="109"/>
      <c r="ED356" s="109"/>
      <c r="EE356" s="109"/>
      <c r="EF356" s="109"/>
      <c r="EG356" s="109"/>
      <c r="EH356" s="109"/>
      <c r="EI356" s="109"/>
      <c r="EJ356" s="109"/>
      <c r="EK356" s="109"/>
      <c r="EL356" s="109"/>
      <c r="EM356" s="109"/>
      <c r="EN356" s="109"/>
      <c r="EO356" s="109"/>
      <c r="EP356" s="109"/>
      <c r="EQ356" s="109"/>
      <c r="ER356" s="109"/>
      <c r="ES356" s="109"/>
      <c r="ET356" s="109"/>
      <c r="EU356" s="109"/>
      <c r="EV356" s="109"/>
      <c r="EW356" s="109"/>
      <c r="EX356" s="109"/>
      <c r="EY356" s="109"/>
      <c r="EZ356" s="109"/>
      <c r="FA356" s="109"/>
      <c r="FB356" s="109"/>
      <c r="FC356" s="109"/>
      <c r="FD356" s="109"/>
      <c r="FE356" s="109"/>
      <c r="FF356" s="109"/>
      <c r="FG356" s="109"/>
      <c r="FH356" s="109"/>
      <c r="FI356" s="109"/>
      <c r="FJ356" s="109"/>
      <c r="FK356" s="109"/>
      <c r="FL356" s="109"/>
      <c r="FM356" s="109"/>
      <c r="FN356" s="109"/>
      <c r="FO356" s="109"/>
      <c r="FP356" s="109"/>
      <c r="FQ356" s="109"/>
      <c r="FR356" s="109"/>
      <c r="FS356" s="109"/>
      <c r="FT356" s="109"/>
      <c r="FU356" s="109"/>
      <c r="FV356" s="109"/>
      <c r="FW356" s="109"/>
      <c r="FX356" s="109"/>
      <c r="FY356" s="109"/>
      <c r="FZ356" s="109"/>
      <c r="GA356" s="109"/>
      <c r="GB356" s="109"/>
      <c r="GC356" s="109"/>
      <c r="GD356" s="109"/>
      <c r="GE356" s="109"/>
      <c r="GF356" s="109"/>
      <c r="GG356" s="109"/>
      <c r="GH356" s="109"/>
      <c r="GI356" s="109"/>
      <c r="GJ356" s="109"/>
      <c r="GK356" s="109"/>
      <c r="GL356" s="109"/>
    </row>
    <row r="357" spans="28:194" s="103" customFormat="1">
      <c r="AB357" s="109"/>
      <c r="AC357" s="109"/>
      <c r="AD357" s="109"/>
      <c r="AE357" s="109"/>
      <c r="AF357" s="109"/>
      <c r="AG357" s="109"/>
      <c r="AH357" s="109"/>
      <c r="AI357" s="109"/>
      <c r="AJ357" s="109"/>
      <c r="AK357" s="109"/>
      <c r="AL357" s="109"/>
      <c r="AM357" s="109"/>
      <c r="AN357" s="109"/>
      <c r="AO357" s="109"/>
      <c r="AP357" s="109"/>
      <c r="AQ357" s="109"/>
      <c r="AR357" s="109"/>
      <c r="AS357" s="109"/>
      <c r="AT357" s="109"/>
      <c r="AU357" s="109"/>
      <c r="AV357" s="109"/>
      <c r="AW357" s="109"/>
      <c r="AX357" s="109"/>
      <c r="AY357" s="109"/>
      <c r="AZ357" s="109"/>
      <c r="BA357" s="109"/>
      <c r="BB357" s="109"/>
      <c r="BC357" s="109"/>
      <c r="BD357" s="109"/>
      <c r="BE357" s="109"/>
      <c r="BF357" s="109"/>
      <c r="BG357" s="109"/>
      <c r="BH357" s="109"/>
      <c r="BI357" s="109"/>
      <c r="BJ357" s="109"/>
      <c r="BK357" s="109"/>
      <c r="BL357" s="109"/>
      <c r="BM357" s="109"/>
      <c r="BN357" s="109"/>
      <c r="BO357" s="109"/>
      <c r="BP357" s="109"/>
      <c r="BQ357" s="109"/>
      <c r="BR357" s="109"/>
      <c r="BS357" s="109"/>
      <c r="BT357" s="109"/>
      <c r="BU357" s="109"/>
      <c r="BV357" s="109"/>
      <c r="BW357" s="109"/>
      <c r="BX357" s="109"/>
      <c r="BY357" s="109"/>
      <c r="BZ357" s="109"/>
      <c r="CA357" s="109"/>
      <c r="CB357" s="109"/>
      <c r="CC357" s="109"/>
      <c r="CD357" s="109"/>
      <c r="CE357" s="109"/>
      <c r="CF357" s="109"/>
      <c r="CG357" s="109"/>
      <c r="CH357" s="109"/>
      <c r="CI357" s="109"/>
      <c r="CJ357" s="109"/>
      <c r="CK357" s="109"/>
      <c r="CL357" s="109"/>
      <c r="CM357" s="109"/>
      <c r="CN357" s="109"/>
      <c r="CO357" s="109"/>
      <c r="CP357" s="109"/>
      <c r="CQ357" s="109"/>
      <c r="CR357" s="109"/>
      <c r="CS357" s="109"/>
      <c r="CT357" s="109"/>
      <c r="CU357" s="109"/>
      <c r="CV357" s="109"/>
      <c r="CW357" s="109"/>
      <c r="CX357" s="109"/>
      <c r="CY357" s="109"/>
      <c r="CZ357" s="109"/>
      <c r="DA357" s="109"/>
      <c r="DB357" s="109"/>
      <c r="DC357" s="109"/>
      <c r="DD357" s="109"/>
      <c r="DE357" s="109"/>
      <c r="DF357" s="109"/>
      <c r="DG357" s="109"/>
      <c r="DH357" s="109"/>
      <c r="DI357" s="109"/>
      <c r="DJ357" s="109"/>
      <c r="DK357" s="109"/>
      <c r="DL357" s="109"/>
      <c r="DM357" s="109"/>
      <c r="DN357" s="109"/>
      <c r="DO357" s="109"/>
      <c r="DP357" s="109"/>
      <c r="DQ357" s="109"/>
      <c r="DR357" s="109"/>
      <c r="DS357" s="109"/>
      <c r="DT357" s="109"/>
      <c r="DU357" s="109"/>
      <c r="DV357" s="109"/>
      <c r="DW357" s="109"/>
      <c r="DX357" s="109"/>
      <c r="DY357" s="109"/>
      <c r="DZ357" s="109"/>
      <c r="EA357" s="109"/>
      <c r="EB357" s="109"/>
      <c r="EC357" s="109"/>
      <c r="ED357" s="109"/>
      <c r="EE357" s="109"/>
      <c r="EF357" s="109"/>
      <c r="EG357" s="109"/>
      <c r="EH357" s="109"/>
      <c r="EI357" s="109"/>
      <c r="EJ357" s="109"/>
      <c r="EK357" s="109"/>
      <c r="EL357" s="109"/>
      <c r="EM357" s="109"/>
      <c r="EN357" s="109"/>
      <c r="EO357" s="109"/>
      <c r="EP357" s="109"/>
      <c r="EQ357" s="109"/>
      <c r="ER357" s="109"/>
      <c r="ES357" s="109"/>
      <c r="ET357" s="109"/>
      <c r="EU357" s="109"/>
      <c r="EV357" s="109"/>
      <c r="EW357" s="109"/>
      <c r="EX357" s="109"/>
      <c r="EY357" s="109"/>
      <c r="EZ357" s="109"/>
      <c r="FA357" s="109"/>
      <c r="FB357" s="109"/>
      <c r="FC357" s="109"/>
      <c r="FD357" s="109"/>
      <c r="FE357" s="109"/>
      <c r="FF357" s="109"/>
      <c r="FG357" s="109"/>
      <c r="FH357" s="109"/>
      <c r="FI357" s="109"/>
      <c r="FJ357" s="109"/>
      <c r="FK357" s="109"/>
      <c r="FL357" s="109"/>
      <c r="FM357" s="109"/>
      <c r="FN357" s="109"/>
      <c r="FO357" s="109"/>
      <c r="FP357" s="109"/>
      <c r="FQ357" s="109"/>
      <c r="FR357" s="109"/>
      <c r="FS357" s="109"/>
      <c r="FT357" s="109"/>
      <c r="FU357" s="109"/>
      <c r="FV357" s="109"/>
      <c r="FW357" s="109"/>
      <c r="FX357" s="109"/>
      <c r="FY357" s="109"/>
      <c r="FZ357" s="109"/>
      <c r="GA357" s="109"/>
      <c r="GB357" s="109"/>
      <c r="GC357" s="109"/>
      <c r="GD357" s="109"/>
      <c r="GE357" s="109"/>
      <c r="GF357" s="109"/>
      <c r="GG357" s="109"/>
      <c r="GH357" s="109"/>
      <c r="GI357" s="109"/>
      <c r="GJ357" s="109"/>
      <c r="GK357" s="109"/>
      <c r="GL357" s="109"/>
    </row>
    <row r="358" spans="28:194" s="103" customFormat="1">
      <c r="AB358" s="109"/>
      <c r="AC358" s="109"/>
      <c r="AD358" s="109"/>
      <c r="AE358" s="109"/>
      <c r="AF358" s="109"/>
      <c r="AG358" s="109"/>
      <c r="AH358" s="109"/>
      <c r="AI358" s="109"/>
      <c r="AJ358" s="109"/>
      <c r="AK358" s="109"/>
      <c r="AL358" s="109"/>
      <c r="AM358" s="109"/>
      <c r="AN358" s="109"/>
      <c r="AO358" s="109"/>
      <c r="AP358" s="109"/>
      <c r="AQ358" s="109"/>
      <c r="AR358" s="109"/>
      <c r="AS358" s="109"/>
      <c r="AT358" s="109"/>
      <c r="AU358" s="109"/>
      <c r="AV358" s="109"/>
      <c r="AW358" s="109"/>
      <c r="AX358" s="109"/>
      <c r="AY358" s="109"/>
      <c r="AZ358" s="109"/>
      <c r="BA358" s="109"/>
      <c r="BB358" s="109"/>
      <c r="BC358" s="109"/>
      <c r="BD358" s="109"/>
      <c r="BE358" s="109"/>
      <c r="BF358" s="109"/>
      <c r="BG358" s="109"/>
      <c r="BH358" s="109"/>
      <c r="BI358" s="109"/>
      <c r="BJ358" s="109"/>
      <c r="BK358" s="109"/>
      <c r="BL358" s="109"/>
      <c r="BM358" s="109"/>
      <c r="BN358" s="109"/>
      <c r="BO358" s="109"/>
      <c r="BP358" s="109"/>
      <c r="BQ358" s="109"/>
      <c r="BR358" s="109"/>
      <c r="BS358" s="109"/>
      <c r="BT358" s="109"/>
      <c r="BU358" s="109"/>
      <c r="BV358" s="109"/>
      <c r="BW358" s="109"/>
      <c r="BX358" s="109"/>
      <c r="BY358" s="109"/>
      <c r="BZ358" s="109"/>
      <c r="CA358" s="109"/>
      <c r="CB358" s="109"/>
      <c r="CC358" s="109"/>
      <c r="CD358" s="109"/>
      <c r="CE358" s="109"/>
      <c r="CF358" s="109"/>
      <c r="CG358" s="109"/>
      <c r="CH358" s="109"/>
      <c r="CI358" s="109"/>
      <c r="CJ358" s="109"/>
      <c r="CK358" s="109"/>
      <c r="CL358" s="109"/>
      <c r="CM358" s="109"/>
      <c r="CN358" s="109"/>
      <c r="CO358" s="109"/>
      <c r="CP358" s="109"/>
      <c r="CQ358" s="109"/>
      <c r="CR358" s="109"/>
      <c r="CS358" s="109"/>
      <c r="CT358" s="109"/>
      <c r="CU358" s="109"/>
      <c r="CV358" s="109"/>
      <c r="CW358" s="109"/>
      <c r="CX358" s="109"/>
      <c r="CY358" s="109"/>
      <c r="CZ358" s="109"/>
      <c r="DA358" s="109"/>
      <c r="DB358" s="109"/>
      <c r="DC358" s="109"/>
      <c r="DD358" s="109"/>
      <c r="DE358" s="109"/>
      <c r="DF358" s="109"/>
      <c r="DG358" s="109"/>
      <c r="DH358" s="109"/>
      <c r="DI358" s="109"/>
      <c r="DJ358" s="109"/>
      <c r="DK358" s="109"/>
      <c r="DL358" s="109"/>
      <c r="DM358" s="109"/>
      <c r="DN358" s="109"/>
      <c r="DO358" s="109"/>
      <c r="DP358" s="109"/>
      <c r="DQ358" s="109"/>
      <c r="DR358" s="109"/>
      <c r="DS358" s="109"/>
      <c r="DT358" s="109"/>
      <c r="DU358" s="109"/>
      <c r="DV358" s="109"/>
      <c r="DW358" s="109"/>
      <c r="DX358" s="109"/>
      <c r="DY358" s="109"/>
      <c r="DZ358" s="109"/>
      <c r="EA358" s="109"/>
      <c r="EB358" s="109"/>
      <c r="EC358" s="109"/>
      <c r="ED358" s="109"/>
      <c r="EE358" s="109"/>
      <c r="EF358" s="109"/>
      <c r="EG358" s="109"/>
      <c r="EH358" s="109"/>
      <c r="EI358" s="109"/>
      <c r="EJ358" s="109"/>
      <c r="EK358" s="109"/>
      <c r="EL358" s="109"/>
      <c r="EM358" s="109"/>
      <c r="EN358" s="109"/>
      <c r="EO358" s="109"/>
      <c r="EP358" s="109"/>
      <c r="EQ358" s="109"/>
      <c r="ER358" s="109"/>
      <c r="ES358" s="109"/>
      <c r="ET358" s="109"/>
      <c r="EU358" s="109"/>
      <c r="EV358" s="109"/>
      <c r="EW358" s="109"/>
      <c r="EX358" s="109"/>
      <c r="EY358" s="109"/>
      <c r="EZ358" s="109"/>
      <c r="FA358" s="109"/>
      <c r="FB358" s="109"/>
      <c r="FC358" s="109"/>
      <c r="FD358" s="109"/>
      <c r="FE358" s="109"/>
      <c r="FF358" s="109"/>
      <c r="FG358" s="109"/>
      <c r="FH358" s="109"/>
      <c r="FI358" s="109"/>
      <c r="FJ358" s="109"/>
      <c r="FK358" s="109"/>
      <c r="FL358" s="109"/>
      <c r="FM358" s="109"/>
      <c r="FN358" s="109"/>
      <c r="FO358" s="109"/>
      <c r="FP358" s="109"/>
      <c r="FQ358" s="109"/>
      <c r="FR358" s="109"/>
      <c r="FS358" s="109"/>
      <c r="FT358" s="109"/>
      <c r="FU358" s="109"/>
      <c r="FV358" s="109"/>
      <c r="FW358" s="109"/>
      <c r="FX358" s="109"/>
      <c r="FY358" s="109"/>
      <c r="FZ358" s="109"/>
      <c r="GA358" s="109"/>
      <c r="GB358" s="109"/>
      <c r="GC358" s="109"/>
      <c r="GD358" s="109"/>
      <c r="GE358" s="109"/>
      <c r="GF358" s="109"/>
      <c r="GG358" s="109"/>
      <c r="GH358" s="109"/>
      <c r="GI358" s="109"/>
      <c r="GJ358" s="109"/>
      <c r="GK358" s="109"/>
      <c r="GL358" s="109"/>
    </row>
    <row r="359" spans="28:194" s="103" customFormat="1">
      <c r="AB359" s="109"/>
      <c r="AC359" s="109"/>
      <c r="AD359" s="109"/>
      <c r="AE359" s="109"/>
      <c r="AF359" s="109"/>
      <c r="AG359" s="109"/>
      <c r="AH359" s="109"/>
      <c r="AI359" s="109"/>
      <c r="AJ359" s="109"/>
      <c r="AK359" s="109"/>
      <c r="AL359" s="109"/>
      <c r="AM359" s="109"/>
      <c r="AN359" s="109"/>
      <c r="AO359" s="109"/>
      <c r="AP359" s="109"/>
      <c r="AQ359" s="109"/>
      <c r="AR359" s="109"/>
      <c r="AS359" s="109"/>
      <c r="AT359" s="109"/>
      <c r="AU359" s="109"/>
      <c r="AV359" s="109"/>
      <c r="AW359" s="109"/>
      <c r="AX359" s="109"/>
      <c r="AY359" s="109"/>
      <c r="AZ359" s="109"/>
      <c r="BA359" s="109"/>
      <c r="BB359" s="109"/>
      <c r="BC359" s="109"/>
      <c r="BD359" s="109"/>
      <c r="BE359" s="109"/>
      <c r="BF359" s="109"/>
      <c r="BG359" s="109"/>
      <c r="BH359" s="109"/>
      <c r="BI359" s="109"/>
      <c r="BJ359" s="109"/>
      <c r="BK359" s="109"/>
      <c r="BL359" s="109"/>
      <c r="BM359" s="109"/>
      <c r="BN359" s="109"/>
      <c r="BO359" s="109"/>
      <c r="BP359" s="109"/>
      <c r="BQ359" s="109"/>
      <c r="BR359" s="109"/>
      <c r="BS359" s="109"/>
      <c r="BT359" s="109"/>
      <c r="BU359" s="109"/>
      <c r="BV359" s="109"/>
      <c r="BW359" s="109"/>
      <c r="BX359" s="109"/>
      <c r="BY359" s="109"/>
      <c r="BZ359" s="109"/>
      <c r="CA359" s="109"/>
      <c r="CB359" s="109"/>
      <c r="CC359" s="109"/>
      <c r="CD359" s="109"/>
      <c r="CE359" s="109"/>
      <c r="CF359" s="109"/>
      <c r="CG359" s="109"/>
      <c r="CH359" s="109"/>
      <c r="CI359" s="109"/>
      <c r="CJ359" s="109"/>
      <c r="CK359" s="109"/>
      <c r="CL359" s="109"/>
      <c r="CM359" s="109"/>
      <c r="CN359" s="109"/>
      <c r="CO359" s="109"/>
      <c r="CP359" s="109"/>
      <c r="CQ359" s="109"/>
      <c r="CR359" s="109"/>
      <c r="CS359" s="109"/>
      <c r="CT359" s="109"/>
      <c r="CU359" s="109"/>
      <c r="CV359" s="109"/>
      <c r="CW359" s="109"/>
      <c r="CX359" s="109"/>
      <c r="CY359" s="109"/>
      <c r="CZ359" s="109"/>
      <c r="DA359" s="109"/>
      <c r="DB359" s="109"/>
      <c r="DC359" s="109"/>
      <c r="DD359" s="109"/>
      <c r="DE359" s="109"/>
      <c r="DF359" s="109"/>
      <c r="DG359" s="109"/>
      <c r="DH359" s="109"/>
      <c r="DI359" s="109"/>
      <c r="DJ359" s="109"/>
      <c r="DK359" s="109"/>
      <c r="DL359" s="109"/>
      <c r="DM359" s="109"/>
      <c r="DN359" s="109"/>
      <c r="DO359" s="109"/>
      <c r="DP359" s="109"/>
      <c r="DQ359" s="109"/>
      <c r="DR359" s="109"/>
      <c r="DS359" s="109"/>
      <c r="DT359" s="109"/>
      <c r="DU359" s="109"/>
      <c r="DV359" s="109"/>
      <c r="DW359" s="109"/>
      <c r="DX359" s="109"/>
      <c r="DY359" s="109"/>
      <c r="DZ359" s="109"/>
      <c r="EA359" s="109"/>
      <c r="EB359" s="109"/>
      <c r="EC359" s="109"/>
      <c r="ED359" s="109"/>
      <c r="EE359" s="109"/>
      <c r="EF359" s="109"/>
      <c r="EG359" s="109"/>
      <c r="EH359" s="109"/>
      <c r="EI359" s="109"/>
      <c r="EJ359" s="109"/>
      <c r="EK359" s="109"/>
      <c r="EL359" s="109"/>
      <c r="EM359" s="109"/>
      <c r="EN359" s="109"/>
      <c r="EO359" s="109"/>
      <c r="EP359" s="109"/>
      <c r="EQ359" s="109"/>
      <c r="ER359" s="109"/>
      <c r="ES359" s="109"/>
      <c r="ET359" s="109"/>
      <c r="EU359" s="109"/>
      <c r="EV359" s="109"/>
      <c r="EW359" s="109"/>
      <c r="EX359" s="109"/>
      <c r="EY359" s="109"/>
      <c r="EZ359" s="109"/>
      <c r="FA359" s="109"/>
      <c r="FB359" s="109"/>
      <c r="FC359" s="109"/>
      <c r="FD359" s="109"/>
      <c r="FE359" s="109"/>
      <c r="FF359" s="109"/>
      <c r="FG359" s="109"/>
      <c r="FH359" s="109"/>
      <c r="FI359" s="109"/>
      <c r="FJ359" s="109"/>
      <c r="FK359" s="109"/>
      <c r="FL359" s="109"/>
      <c r="FM359" s="109"/>
      <c r="FN359" s="109"/>
      <c r="FO359" s="109"/>
      <c r="FP359" s="109"/>
      <c r="FQ359" s="109"/>
      <c r="FR359" s="109"/>
      <c r="FS359" s="109"/>
      <c r="FT359" s="109"/>
      <c r="FU359" s="109"/>
      <c r="FV359" s="109"/>
      <c r="FW359" s="109"/>
      <c r="FX359" s="109"/>
      <c r="FY359" s="109"/>
      <c r="FZ359" s="109"/>
      <c r="GA359" s="109"/>
      <c r="GB359" s="109"/>
      <c r="GC359" s="109"/>
      <c r="GD359" s="109"/>
      <c r="GE359" s="109"/>
      <c r="GF359" s="109"/>
      <c r="GG359" s="109"/>
      <c r="GH359" s="109"/>
      <c r="GI359" s="109"/>
      <c r="GJ359" s="109"/>
      <c r="GK359" s="109"/>
      <c r="GL359" s="109"/>
    </row>
    <row r="360" spans="28:194" s="103" customFormat="1">
      <c r="AB360" s="109"/>
      <c r="AC360" s="109"/>
      <c r="AD360" s="109"/>
      <c r="AE360" s="109"/>
      <c r="AF360" s="109"/>
      <c r="AG360" s="109"/>
      <c r="AH360" s="109"/>
      <c r="AI360" s="109"/>
      <c r="AJ360" s="109"/>
      <c r="AK360" s="109"/>
      <c r="AL360" s="109"/>
      <c r="AM360" s="109"/>
      <c r="AN360" s="109"/>
      <c r="AO360" s="109"/>
      <c r="AP360" s="109"/>
      <c r="AQ360" s="109"/>
      <c r="AR360" s="109"/>
      <c r="AS360" s="109"/>
      <c r="AT360" s="109"/>
      <c r="AU360" s="109"/>
      <c r="AV360" s="109"/>
      <c r="AW360" s="109"/>
      <c r="AX360" s="109"/>
      <c r="AY360" s="109"/>
      <c r="AZ360" s="109"/>
      <c r="BA360" s="109"/>
      <c r="BB360" s="109"/>
      <c r="BC360" s="109"/>
      <c r="BD360" s="109"/>
      <c r="BE360" s="109"/>
      <c r="BF360" s="109"/>
      <c r="BG360" s="109"/>
      <c r="BH360" s="109"/>
      <c r="BI360" s="109"/>
      <c r="BJ360" s="109"/>
      <c r="BK360" s="109"/>
      <c r="BL360" s="109"/>
      <c r="BM360" s="109"/>
      <c r="BN360" s="109"/>
      <c r="BO360" s="109"/>
      <c r="BP360" s="109"/>
      <c r="BQ360" s="109"/>
      <c r="BR360" s="109"/>
      <c r="BS360" s="109"/>
      <c r="BT360" s="109"/>
      <c r="BU360" s="109"/>
      <c r="BV360" s="109"/>
      <c r="BW360" s="109"/>
      <c r="BX360" s="109"/>
      <c r="BY360" s="109"/>
      <c r="BZ360" s="109"/>
      <c r="CA360" s="109"/>
      <c r="CB360" s="109"/>
      <c r="CC360" s="109"/>
      <c r="CD360" s="109"/>
      <c r="CE360" s="109"/>
      <c r="CF360" s="109"/>
      <c r="CG360" s="109"/>
      <c r="CH360" s="109"/>
      <c r="CI360" s="109"/>
      <c r="CJ360" s="109"/>
      <c r="CK360" s="109"/>
      <c r="CL360" s="109"/>
      <c r="CM360" s="109"/>
      <c r="CN360" s="109"/>
      <c r="CO360" s="109"/>
      <c r="CP360" s="109"/>
      <c r="CQ360" s="109"/>
      <c r="CR360" s="109"/>
      <c r="CS360" s="109"/>
      <c r="CT360" s="109"/>
      <c r="CU360" s="109"/>
      <c r="CV360" s="109"/>
      <c r="CW360" s="109"/>
      <c r="CX360" s="109"/>
      <c r="CY360" s="109"/>
      <c r="CZ360" s="109"/>
      <c r="DA360" s="109"/>
      <c r="DB360" s="109"/>
      <c r="DC360" s="109"/>
      <c r="DD360" s="109"/>
      <c r="DE360" s="109"/>
      <c r="DF360" s="109"/>
      <c r="DG360" s="109"/>
      <c r="DH360" s="109"/>
      <c r="DI360" s="109"/>
      <c r="DJ360" s="109"/>
      <c r="DK360" s="109"/>
      <c r="DL360" s="109"/>
      <c r="DM360" s="109"/>
      <c r="DN360" s="109"/>
      <c r="DO360" s="109"/>
      <c r="DP360" s="109"/>
      <c r="DQ360" s="109"/>
      <c r="DR360" s="109"/>
      <c r="DS360" s="109"/>
      <c r="DT360" s="109"/>
      <c r="DU360" s="109"/>
      <c r="DV360" s="109"/>
      <c r="DW360" s="109"/>
      <c r="DX360" s="109"/>
      <c r="DY360" s="109"/>
      <c r="DZ360" s="109"/>
      <c r="EA360" s="109"/>
      <c r="EB360" s="109"/>
      <c r="EC360" s="109"/>
      <c r="ED360" s="109"/>
      <c r="EE360" s="109"/>
      <c r="EF360" s="109"/>
      <c r="EG360" s="109"/>
      <c r="EH360" s="109"/>
      <c r="EI360" s="109"/>
      <c r="EJ360" s="109"/>
      <c r="EK360" s="109"/>
      <c r="EL360" s="109"/>
      <c r="EM360" s="109"/>
      <c r="EN360" s="109"/>
      <c r="EO360" s="109"/>
      <c r="EP360" s="109"/>
      <c r="EQ360" s="109"/>
      <c r="ER360" s="109"/>
      <c r="ES360" s="109"/>
      <c r="ET360" s="109"/>
      <c r="EU360" s="109"/>
      <c r="EV360" s="109"/>
      <c r="EW360" s="109"/>
      <c r="EX360" s="109"/>
      <c r="EY360" s="109"/>
      <c r="EZ360" s="109"/>
      <c r="FA360" s="109"/>
      <c r="FB360" s="109"/>
      <c r="FC360" s="109"/>
      <c r="FD360" s="109"/>
      <c r="FE360" s="109"/>
      <c r="FF360" s="109"/>
      <c r="FG360" s="109"/>
      <c r="FH360" s="109"/>
      <c r="FI360" s="109"/>
      <c r="FJ360" s="109"/>
      <c r="FK360" s="109"/>
      <c r="FL360" s="109"/>
      <c r="FM360" s="109"/>
      <c r="FN360" s="109"/>
      <c r="FO360" s="109"/>
      <c r="FP360" s="109"/>
      <c r="FQ360" s="109"/>
      <c r="FR360" s="109"/>
      <c r="FS360" s="109"/>
      <c r="FT360" s="109"/>
      <c r="FU360" s="109"/>
      <c r="FV360" s="109"/>
      <c r="FW360" s="109"/>
      <c r="FX360" s="109"/>
      <c r="FY360" s="109"/>
      <c r="FZ360" s="109"/>
      <c r="GA360" s="109"/>
      <c r="GB360" s="109"/>
      <c r="GC360" s="109"/>
      <c r="GD360" s="109"/>
      <c r="GE360" s="109"/>
      <c r="GF360" s="109"/>
      <c r="GG360" s="109"/>
      <c r="GH360" s="109"/>
      <c r="GI360" s="109"/>
      <c r="GJ360" s="109"/>
      <c r="GK360" s="109"/>
      <c r="GL360" s="109"/>
    </row>
    <row r="361" spans="28:194" s="103" customFormat="1">
      <c r="AB361" s="109"/>
      <c r="AC361" s="109"/>
      <c r="AD361" s="109"/>
      <c r="AE361" s="109"/>
      <c r="AF361" s="109"/>
      <c r="AG361" s="109"/>
      <c r="AH361" s="109"/>
      <c r="AI361" s="109"/>
      <c r="AJ361" s="109"/>
      <c r="AK361" s="109"/>
      <c r="AL361" s="109"/>
      <c r="AM361" s="109"/>
      <c r="AN361" s="109"/>
      <c r="AO361" s="109"/>
      <c r="AP361" s="109"/>
      <c r="AQ361" s="109"/>
      <c r="AR361" s="109"/>
      <c r="AS361" s="109"/>
      <c r="AT361" s="109"/>
      <c r="AU361" s="109"/>
      <c r="AV361" s="109"/>
      <c r="AW361" s="109"/>
      <c r="AX361" s="109"/>
      <c r="AY361" s="109"/>
      <c r="AZ361" s="109"/>
      <c r="BA361" s="109"/>
      <c r="BB361" s="109"/>
      <c r="BC361" s="109"/>
      <c r="BD361" s="109"/>
      <c r="BE361" s="109"/>
      <c r="BF361" s="109"/>
      <c r="BG361" s="109"/>
      <c r="BH361" s="109"/>
      <c r="BI361" s="109"/>
      <c r="BJ361" s="109"/>
      <c r="BK361" s="109"/>
      <c r="BL361" s="109"/>
      <c r="BM361" s="109"/>
      <c r="BN361" s="109"/>
      <c r="BO361" s="109"/>
      <c r="BP361" s="109"/>
      <c r="BQ361" s="109"/>
      <c r="BR361" s="109"/>
      <c r="BS361" s="109"/>
      <c r="BT361" s="109"/>
      <c r="BU361" s="109"/>
      <c r="BV361" s="109"/>
      <c r="BW361" s="109"/>
      <c r="BX361" s="109"/>
      <c r="BY361" s="109"/>
      <c r="BZ361" s="109"/>
      <c r="CA361" s="109"/>
      <c r="CB361" s="109"/>
      <c r="CC361" s="109"/>
      <c r="CD361" s="109"/>
      <c r="CE361" s="109"/>
      <c r="CF361" s="109"/>
      <c r="CG361" s="109"/>
      <c r="CH361" s="109"/>
      <c r="CI361" s="109"/>
      <c r="CJ361" s="109"/>
      <c r="CK361" s="109"/>
      <c r="CL361" s="109"/>
      <c r="CM361" s="109"/>
      <c r="CN361" s="109"/>
      <c r="CO361" s="109"/>
      <c r="CP361" s="109"/>
      <c r="CQ361" s="109"/>
      <c r="CR361" s="109"/>
      <c r="CS361" s="109"/>
      <c r="CT361" s="109"/>
      <c r="CU361" s="109"/>
      <c r="CV361" s="109"/>
      <c r="CW361" s="109"/>
      <c r="CX361" s="109"/>
      <c r="CY361" s="109"/>
      <c r="CZ361" s="109"/>
      <c r="DA361" s="109"/>
      <c r="DB361" s="109"/>
      <c r="DC361" s="109"/>
      <c r="DD361" s="109"/>
      <c r="DE361" s="109"/>
      <c r="DF361" s="109"/>
      <c r="DG361" s="109"/>
      <c r="DH361" s="109"/>
      <c r="DI361" s="109"/>
      <c r="DJ361" s="109"/>
      <c r="DK361" s="109"/>
      <c r="DL361" s="109"/>
      <c r="DM361" s="109"/>
      <c r="DN361" s="109"/>
      <c r="DO361" s="109"/>
      <c r="DP361" s="109"/>
      <c r="DQ361" s="109"/>
      <c r="DR361" s="109"/>
      <c r="DS361" s="109"/>
      <c r="DT361" s="109"/>
      <c r="DU361" s="109"/>
      <c r="DV361" s="109"/>
      <c r="DW361" s="109"/>
      <c r="DX361" s="109"/>
      <c r="DY361" s="109"/>
      <c r="DZ361" s="109"/>
      <c r="EA361" s="109"/>
      <c r="EB361" s="109"/>
      <c r="EC361" s="109"/>
      <c r="ED361" s="109"/>
      <c r="EE361" s="109"/>
      <c r="EF361" s="109"/>
      <c r="EG361" s="109"/>
      <c r="EH361" s="109"/>
      <c r="EI361" s="109"/>
      <c r="EJ361" s="109"/>
      <c r="EK361" s="109"/>
      <c r="EL361" s="109"/>
      <c r="EM361" s="109"/>
      <c r="EN361" s="109"/>
      <c r="EO361" s="109"/>
      <c r="EP361" s="109"/>
      <c r="EQ361" s="109"/>
      <c r="ER361" s="109"/>
      <c r="ES361" s="109"/>
      <c r="ET361" s="109"/>
      <c r="EU361" s="109"/>
      <c r="EV361" s="109"/>
      <c r="EW361" s="109"/>
      <c r="EX361" s="109"/>
      <c r="EY361" s="109"/>
      <c r="EZ361" s="109"/>
      <c r="FA361" s="109"/>
      <c r="FB361" s="109"/>
      <c r="FC361" s="109"/>
      <c r="FD361" s="109"/>
      <c r="FE361" s="109"/>
      <c r="FF361" s="109"/>
      <c r="FG361" s="109"/>
      <c r="FH361" s="109"/>
      <c r="FI361" s="109"/>
      <c r="FJ361" s="109"/>
      <c r="FK361" s="109"/>
      <c r="FL361" s="109"/>
      <c r="FM361" s="109"/>
      <c r="FN361" s="109"/>
      <c r="FO361" s="109"/>
      <c r="FP361" s="109"/>
      <c r="FQ361" s="109"/>
      <c r="FR361" s="109"/>
      <c r="FS361" s="109"/>
      <c r="FT361" s="109"/>
      <c r="FU361" s="109"/>
      <c r="FV361" s="109"/>
      <c r="FW361" s="109"/>
      <c r="FX361" s="109"/>
      <c r="FY361" s="109"/>
      <c r="FZ361" s="109"/>
      <c r="GA361" s="109"/>
      <c r="GB361" s="109"/>
      <c r="GC361" s="109"/>
      <c r="GD361" s="109"/>
      <c r="GE361" s="109"/>
      <c r="GF361" s="109"/>
      <c r="GG361" s="109"/>
      <c r="GH361" s="109"/>
      <c r="GI361" s="109"/>
      <c r="GJ361" s="109"/>
      <c r="GK361" s="109"/>
      <c r="GL361" s="109"/>
    </row>
    <row r="362" spans="28:194" s="103" customFormat="1">
      <c r="AB362" s="109"/>
      <c r="AC362" s="109"/>
      <c r="AD362" s="109"/>
      <c r="AE362" s="109"/>
      <c r="AF362" s="109"/>
      <c r="AG362" s="109"/>
      <c r="AH362" s="109"/>
      <c r="AI362" s="109"/>
      <c r="AJ362" s="109"/>
      <c r="AK362" s="109"/>
      <c r="AL362" s="109"/>
      <c r="AM362" s="109"/>
      <c r="AN362" s="109"/>
      <c r="AO362" s="109"/>
      <c r="AP362" s="109"/>
      <c r="AQ362" s="109"/>
      <c r="AR362" s="109"/>
      <c r="AS362" s="109"/>
      <c r="AT362" s="109"/>
      <c r="AU362" s="109"/>
      <c r="AV362" s="109"/>
      <c r="AW362" s="109"/>
      <c r="AX362" s="109"/>
      <c r="AY362" s="109"/>
      <c r="AZ362" s="109"/>
      <c r="BA362" s="109"/>
      <c r="BB362" s="109"/>
      <c r="BC362" s="109"/>
      <c r="BD362" s="109"/>
      <c r="BE362" s="109"/>
      <c r="BF362" s="109"/>
      <c r="BG362" s="109"/>
      <c r="BH362" s="109"/>
      <c r="BI362" s="109"/>
      <c r="BJ362" s="109"/>
      <c r="BK362" s="109"/>
      <c r="BL362" s="109"/>
      <c r="BM362" s="109"/>
      <c r="BN362" s="109"/>
      <c r="BO362" s="109"/>
      <c r="BP362" s="109"/>
      <c r="BQ362" s="109"/>
      <c r="BR362" s="109"/>
      <c r="BS362" s="109"/>
      <c r="BT362" s="109"/>
      <c r="BU362" s="109"/>
      <c r="BV362" s="109"/>
      <c r="BW362" s="109"/>
      <c r="BX362" s="109"/>
      <c r="BY362" s="109"/>
      <c r="BZ362" s="109"/>
      <c r="CA362" s="109"/>
      <c r="CB362" s="109"/>
      <c r="CC362" s="109"/>
      <c r="CD362" s="109"/>
      <c r="CE362" s="109"/>
      <c r="CF362" s="109"/>
      <c r="CG362" s="109"/>
      <c r="CH362" s="109"/>
      <c r="CI362" s="109"/>
      <c r="CJ362" s="109"/>
      <c r="CK362" s="109"/>
      <c r="CL362" s="109"/>
      <c r="CM362" s="109"/>
      <c r="CN362" s="109"/>
      <c r="CO362" s="109"/>
      <c r="CP362" s="109"/>
      <c r="CQ362" s="109"/>
      <c r="CR362" s="109"/>
      <c r="CS362" s="109"/>
      <c r="CT362" s="109"/>
      <c r="CU362" s="109"/>
      <c r="CV362" s="109"/>
      <c r="CW362" s="109"/>
      <c r="CX362" s="109"/>
      <c r="CY362" s="109"/>
      <c r="CZ362" s="109"/>
      <c r="DA362" s="109"/>
      <c r="DB362" s="109"/>
      <c r="DC362" s="109"/>
      <c r="DD362" s="109"/>
      <c r="DE362" s="109"/>
      <c r="DF362" s="109"/>
      <c r="DG362" s="109"/>
      <c r="DH362" s="109"/>
      <c r="DI362" s="109"/>
      <c r="DJ362" s="109"/>
      <c r="DK362" s="109"/>
      <c r="DL362" s="109"/>
      <c r="DM362" s="109"/>
      <c r="DN362" s="109"/>
      <c r="DO362" s="109"/>
      <c r="DP362" s="109"/>
      <c r="DQ362" s="109"/>
      <c r="DR362" s="109"/>
      <c r="DS362" s="109"/>
      <c r="DT362" s="109"/>
      <c r="DU362" s="109"/>
      <c r="DV362" s="109"/>
      <c r="DW362" s="109"/>
      <c r="DX362" s="109"/>
      <c r="DY362" s="109"/>
      <c r="DZ362" s="109"/>
      <c r="EA362" s="109"/>
      <c r="EB362" s="109"/>
      <c r="EC362" s="109"/>
      <c r="ED362" s="109"/>
      <c r="EE362" s="109"/>
      <c r="EF362" s="109"/>
      <c r="EG362" s="109"/>
      <c r="EH362" s="109"/>
      <c r="EI362" s="109"/>
      <c r="EJ362" s="109"/>
      <c r="EK362" s="109"/>
      <c r="EL362" s="109"/>
      <c r="EM362" s="109"/>
      <c r="EN362" s="109"/>
      <c r="EO362" s="109"/>
      <c r="EP362" s="109"/>
      <c r="EQ362" s="109"/>
      <c r="ER362" s="109"/>
      <c r="ES362" s="109"/>
      <c r="ET362" s="109"/>
      <c r="EU362" s="109"/>
      <c r="EV362" s="109"/>
      <c r="EW362" s="109"/>
      <c r="EX362" s="109"/>
      <c r="EY362" s="109"/>
      <c r="EZ362" s="109"/>
      <c r="FA362" s="109"/>
      <c r="FB362" s="109"/>
      <c r="FC362" s="109"/>
      <c r="FD362" s="109"/>
      <c r="FE362" s="109"/>
      <c r="FF362" s="109"/>
      <c r="FG362" s="109"/>
      <c r="FH362" s="109"/>
      <c r="FI362" s="109"/>
      <c r="FJ362" s="109"/>
      <c r="FK362" s="109"/>
      <c r="FL362" s="109"/>
      <c r="FM362" s="109"/>
      <c r="FN362" s="109"/>
      <c r="FO362" s="109"/>
      <c r="FP362" s="109"/>
      <c r="FQ362" s="109"/>
      <c r="FR362" s="109"/>
      <c r="FS362" s="109"/>
      <c r="FT362" s="109"/>
      <c r="FU362" s="109"/>
      <c r="FV362" s="109"/>
      <c r="FW362" s="109"/>
      <c r="FX362" s="109"/>
      <c r="FY362" s="109"/>
      <c r="FZ362" s="109"/>
      <c r="GA362" s="109"/>
      <c r="GB362" s="109"/>
      <c r="GC362" s="109"/>
      <c r="GD362" s="109"/>
      <c r="GE362" s="109"/>
      <c r="GF362" s="109"/>
      <c r="GG362" s="109"/>
      <c r="GH362" s="109"/>
      <c r="GI362" s="109"/>
      <c r="GJ362" s="109"/>
      <c r="GK362" s="109"/>
      <c r="GL362" s="109"/>
    </row>
    <row r="363" spans="28:194" s="103" customFormat="1">
      <c r="AB363" s="109"/>
      <c r="AC363" s="109"/>
      <c r="AD363" s="109"/>
      <c r="AE363" s="109"/>
      <c r="AF363" s="109"/>
      <c r="AG363" s="109"/>
      <c r="AH363" s="109"/>
      <c r="AI363" s="109"/>
      <c r="AJ363" s="109"/>
      <c r="AK363" s="109"/>
      <c r="AL363" s="109"/>
      <c r="AM363" s="109"/>
      <c r="AN363" s="109"/>
      <c r="AO363" s="109"/>
      <c r="AP363" s="109"/>
      <c r="AQ363" s="109"/>
      <c r="AR363" s="109"/>
      <c r="AS363" s="109"/>
      <c r="AT363" s="109"/>
      <c r="AU363" s="109"/>
      <c r="AV363" s="109"/>
      <c r="AW363" s="109"/>
      <c r="AX363" s="109"/>
      <c r="AY363" s="109"/>
      <c r="AZ363" s="109"/>
      <c r="BA363" s="109"/>
      <c r="BB363" s="109"/>
      <c r="BC363" s="109"/>
      <c r="BD363" s="109"/>
      <c r="BE363" s="109"/>
      <c r="BF363" s="109"/>
      <c r="BG363" s="109"/>
      <c r="BH363" s="109"/>
      <c r="BI363" s="109"/>
      <c r="BJ363" s="109"/>
      <c r="BK363" s="109"/>
      <c r="BL363" s="109"/>
      <c r="BM363" s="109"/>
      <c r="BN363" s="109"/>
      <c r="BO363" s="109"/>
      <c r="BP363" s="109"/>
      <c r="BQ363" s="109"/>
      <c r="BR363" s="109"/>
      <c r="BS363" s="109"/>
      <c r="BT363" s="109"/>
      <c r="BU363" s="109"/>
      <c r="BV363" s="109"/>
      <c r="BW363" s="109"/>
      <c r="BX363" s="109"/>
      <c r="BY363" s="109"/>
      <c r="BZ363" s="109"/>
      <c r="CA363" s="109"/>
      <c r="CB363" s="109"/>
      <c r="CC363" s="109"/>
      <c r="CD363" s="109"/>
      <c r="CE363" s="109"/>
      <c r="CF363" s="109"/>
      <c r="CG363" s="109"/>
      <c r="CH363" s="109"/>
      <c r="CI363" s="109"/>
      <c r="CJ363" s="109"/>
      <c r="CK363" s="109"/>
      <c r="CL363" s="109"/>
      <c r="CM363" s="109"/>
      <c r="CN363" s="109"/>
      <c r="CO363" s="109"/>
      <c r="CP363" s="109"/>
      <c r="CQ363" s="109"/>
      <c r="CR363" s="109"/>
      <c r="CS363" s="109"/>
      <c r="CT363" s="109"/>
      <c r="CU363" s="109"/>
      <c r="CV363" s="109"/>
      <c r="CW363" s="109"/>
      <c r="CX363" s="109"/>
      <c r="CY363" s="109"/>
      <c r="CZ363" s="109"/>
      <c r="DA363" s="109"/>
      <c r="DB363" s="109"/>
      <c r="DC363" s="109"/>
      <c r="DD363" s="109"/>
      <c r="DE363" s="109"/>
      <c r="DF363" s="109"/>
      <c r="DG363" s="109"/>
      <c r="DH363" s="109"/>
      <c r="DI363" s="109"/>
      <c r="DJ363" s="109"/>
      <c r="DK363" s="109"/>
      <c r="DL363" s="109"/>
      <c r="DM363" s="109"/>
      <c r="DN363" s="109"/>
      <c r="DO363" s="109"/>
      <c r="DP363" s="109"/>
      <c r="DQ363" s="109"/>
      <c r="DR363" s="109"/>
      <c r="DS363" s="109"/>
      <c r="DT363" s="109"/>
      <c r="DU363" s="109"/>
      <c r="DV363" s="109"/>
      <c r="DW363" s="109"/>
      <c r="DX363" s="109"/>
      <c r="DY363" s="109"/>
      <c r="DZ363" s="109"/>
      <c r="EA363" s="109"/>
      <c r="EB363" s="109"/>
      <c r="EC363" s="109"/>
      <c r="ED363" s="109"/>
      <c r="EE363" s="109"/>
      <c r="EF363" s="109"/>
      <c r="EG363" s="109"/>
      <c r="EH363" s="109"/>
      <c r="EI363" s="109"/>
      <c r="EJ363" s="109"/>
      <c r="EK363" s="109"/>
      <c r="EL363" s="109"/>
      <c r="EM363" s="109"/>
      <c r="EN363" s="109"/>
      <c r="EO363" s="109"/>
      <c r="EP363" s="109"/>
      <c r="EQ363" s="109"/>
      <c r="ER363" s="109"/>
      <c r="ES363" s="109"/>
      <c r="ET363" s="109"/>
      <c r="EU363" s="109"/>
      <c r="EV363" s="109"/>
      <c r="EW363" s="109"/>
      <c r="EX363" s="109"/>
      <c r="EY363" s="109"/>
      <c r="EZ363" s="109"/>
      <c r="FA363" s="109"/>
      <c r="FB363" s="109"/>
      <c r="FC363" s="109"/>
      <c r="FD363" s="109"/>
      <c r="FE363" s="109"/>
      <c r="FF363" s="109"/>
      <c r="FG363" s="109"/>
      <c r="FH363" s="109"/>
      <c r="FI363" s="109"/>
      <c r="FJ363" s="109"/>
      <c r="FK363" s="109"/>
      <c r="FL363" s="109"/>
      <c r="FM363" s="109"/>
      <c r="FN363" s="109"/>
      <c r="FO363" s="109"/>
      <c r="FP363" s="109"/>
      <c r="FQ363" s="109"/>
      <c r="FR363" s="109"/>
      <c r="FS363" s="109"/>
      <c r="FT363" s="109"/>
      <c r="FU363" s="109"/>
      <c r="FV363" s="109"/>
      <c r="FW363" s="109"/>
      <c r="FX363" s="109"/>
      <c r="FY363" s="109"/>
      <c r="FZ363" s="109"/>
      <c r="GA363" s="109"/>
      <c r="GB363" s="109"/>
      <c r="GC363" s="109"/>
      <c r="GD363" s="109"/>
      <c r="GE363" s="109"/>
      <c r="GF363" s="109"/>
      <c r="GG363" s="109"/>
      <c r="GH363" s="109"/>
      <c r="GI363" s="109"/>
      <c r="GJ363" s="109"/>
      <c r="GK363" s="109"/>
      <c r="GL363" s="109"/>
    </row>
    <row r="364" spans="28:194" s="103" customFormat="1">
      <c r="AB364" s="109"/>
      <c r="AC364" s="109"/>
      <c r="AD364" s="109"/>
      <c r="AE364" s="109"/>
      <c r="AF364" s="109"/>
      <c r="AG364" s="109"/>
      <c r="AH364" s="109"/>
      <c r="AI364" s="109"/>
      <c r="AJ364" s="109"/>
      <c r="AK364" s="109"/>
      <c r="AL364" s="109"/>
      <c r="AM364" s="109"/>
      <c r="AN364" s="109"/>
      <c r="AO364" s="109"/>
      <c r="AP364" s="109"/>
      <c r="AQ364" s="109"/>
      <c r="AR364" s="109"/>
      <c r="AS364" s="109"/>
      <c r="AT364" s="109"/>
      <c r="AU364" s="109"/>
      <c r="AV364" s="109"/>
      <c r="AW364" s="109"/>
      <c r="AX364" s="109"/>
      <c r="AY364" s="109"/>
      <c r="AZ364" s="109"/>
      <c r="BA364" s="109"/>
      <c r="BB364" s="109"/>
      <c r="BC364" s="109"/>
      <c r="BD364" s="109"/>
      <c r="BE364" s="109"/>
      <c r="BF364" s="109"/>
      <c r="BG364" s="109"/>
      <c r="BH364" s="109"/>
      <c r="BI364" s="109"/>
      <c r="BJ364" s="109"/>
      <c r="BK364" s="109"/>
      <c r="BL364" s="109"/>
      <c r="BM364" s="109"/>
      <c r="BN364" s="109"/>
      <c r="BO364" s="109"/>
      <c r="BP364" s="109"/>
      <c r="BQ364" s="109"/>
      <c r="BR364" s="109"/>
      <c r="BS364" s="109"/>
      <c r="BT364" s="109"/>
      <c r="BU364" s="109"/>
      <c r="BV364" s="109"/>
      <c r="BW364" s="109"/>
      <c r="BX364" s="109"/>
      <c r="BY364" s="109"/>
      <c r="BZ364" s="109"/>
      <c r="CA364" s="109"/>
      <c r="CB364" s="109"/>
      <c r="CC364" s="109"/>
      <c r="CD364" s="109"/>
      <c r="CE364" s="109"/>
      <c r="CF364" s="109"/>
      <c r="CG364" s="109"/>
      <c r="CH364" s="109"/>
      <c r="CI364" s="109"/>
      <c r="CJ364" s="109"/>
      <c r="CK364" s="109"/>
      <c r="CL364" s="109"/>
      <c r="CM364" s="109"/>
      <c r="CN364" s="109"/>
      <c r="CO364" s="109"/>
      <c r="CP364" s="109"/>
      <c r="CQ364" s="109"/>
      <c r="CR364" s="109"/>
      <c r="CS364" s="109"/>
      <c r="CT364" s="109"/>
      <c r="CU364" s="109"/>
      <c r="CV364" s="109"/>
      <c r="CW364" s="109"/>
      <c r="CX364" s="109"/>
      <c r="CY364" s="109"/>
      <c r="CZ364" s="109"/>
      <c r="DA364" s="109"/>
      <c r="DB364" s="109"/>
      <c r="DC364" s="109"/>
      <c r="DD364" s="109"/>
      <c r="DE364" s="109"/>
      <c r="DF364" s="109"/>
      <c r="DG364" s="109"/>
      <c r="DH364" s="109"/>
      <c r="DI364" s="109"/>
      <c r="DJ364" s="109"/>
      <c r="DK364" s="109"/>
      <c r="DL364" s="109"/>
      <c r="DM364" s="109"/>
      <c r="DN364" s="109"/>
      <c r="DO364" s="109"/>
      <c r="DP364" s="109"/>
      <c r="DQ364" s="109"/>
      <c r="DR364" s="109"/>
      <c r="DS364" s="109"/>
      <c r="DT364" s="109"/>
      <c r="DU364" s="109"/>
      <c r="DV364" s="109"/>
      <c r="DW364" s="109"/>
      <c r="DX364" s="109"/>
      <c r="DY364" s="109"/>
      <c r="DZ364" s="109"/>
      <c r="EA364" s="109"/>
      <c r="EB364" s="109"/>
      <c r="EC364" s="109"/>
      <c r="ED364" s="109"/>
      <c r="EE364" s="109"/>
      <c r="EF364" s="109"/>
      <c r="EG364" s="109"/>
      <c r="EH364" s="109"/>
      <c r="EI364" s="109"/>
      <c r="EJ364" s="109"/>
      <c r="EK364" s="109"/>
      <c r="EL364" s="109"/>
      <c r="EM364" s="109"/>
      <c r="EN364" s="109"/>
      <c r="EO364" s="109"/>
      <c r="EP364" s="109"/>
      <c r="EQ364" s="109"/>
      <c r="ER364" s="109"/>
      <c r="ES364" s="109"/>
      <c r="ET364" s="109"/>
      <c r="EU364" s="109"/>
      <c r="EV364" s="109"/>
      <c r="EW364" s="109"/>
      <c r="EX364" s="109"/>
      <c r="EY364" s="109"/>
      <c r="EZ364" s="109"/>
      <c r="FA364" s="109"/>
      <c r="FB364" s="109"/>
      <c r="FC364" s="109"/>
      <c r="FD364" s="109"/>
      <c r="FE364" s="109"/>
      <c r="FF364" s="109"/>
      <c r="FG364" s="109"/>
      <c r="FH364" s="109"/>
      <c r="FI364" s="109"/>
      <c r="FJ364" s="109"/>
      <c r="FK364" s="109"/>
      <c r="FL364" s="109"/>
      <c r="FM364" s="109"/>
      <c r="FN364" s="109"/>
      <c r="FO364" s="109"/>
      <c r="FP364" s="109"/>
      <c r="FQ364" s="109"/>
      <c r="FR364" s="109"/>
      <c r="FS364" s="109"/>
      <c r="FT364" s="109"/>
      <c r="FU364" s="109"/>
      <c r="FV364" s="109"/>
      <c r="FW364" s="109"/>
      <c r="FX364" s="109"/>
      <c r="FY364" s="109"/>
      <c r="FZ364" s="109"/>
      <c r="GA364" s="109"/>
      <c r="GB364" s="109"/>
      <c r="GC364" s="109"/>
      <c r="GD364" s="109"/>
      <c r="GE364" s="109"/>
      <c r="GF364" s="109"/>
      <c r="GG364" s="109"/>
      <c r="GH364" s="109"/>
      <c r="GI364" s="109"/>
      <c r="GJ364" s="109"/>
      <c r="GK364" s="109"/>
      <c r="GL364" s="109"/>
    </row>
    <row r="365" spans="28:194" s="103" customFormat="1">
      <c r="AB365" s="109"/>
      <c r="AC365" s="109"/>
      <c r="AD365" s="109"/>
      <c r="AE365" s="109"/>
      <c r="AF365" s="109"/>
      <c r="AG365" s="109"/>
      <c r="AH365" s="109"/>
      <c r="AI365" s="109"/>
      <c r="AJ365" s="109"/>
      <c r="AK365" s="109"/>
      <c r="AL365" s="109"/>
      <c r="AM365" s="109"/>
      <c r="AN365" s="109"/>
      <c r="AO365" s="109"/>
      <c r="AP365" s="109"/>
      <c r="AQ365" s="109"/>
      <c r="AR365" s="109"/>
      <c r="AS365" s="109"/>
      <c r="AT365" s="109"/>
      <c r="AU365" s="109"/>
      <c r="AV365" s="109"/>
      <c r="AW365" s="109"/>
      <c r="AX365" s="109"/>
      <c r="AY365" s="109"/>
      <c r="AZ365" s="109"/>
      <c r="BA365" s="109"/>
      <c r="BB365" s="109"/>
      <c r="BC365" s="109"/>
      <c r="BD365" s="109"/>
      <c r="BE365" s="109"/>
      <c r="BF365" s="109"/>
      <c r="BG365" s="109"/>
      <c r="BH365" s="109"/>
      <c r="BI365" s="109"/>
      <c r="BJ365" s="109"/>
      <c r="BK365" s="109"/>
      <c r="BL365" s="109"/>
      <c r="BM365" s="109"/>
      <c r="BN365" s="109"/>
      <c r="BO365" s="109"/>
      <c r="BP365" s="109"/>
      <c r="BQ365" s="109"/>
      <c r="BR365" s="109"/>
      <c r="BS365" s="109"/>
      <c r="BT365" s="109"/>
      <c r="BU365" s="109"/>
      <c r="BV365" s="109"/>
      <c r="BW365" s="109"/>
      <c r="BX365" s="109"/>
      <c r="BY365" s="109"/>
      <c r="BZ365" s="109"/>
      <c r="CA365" s="109"/>
      <c r="CB365" s="109"/>
      <c r="CC365" s="109"/>
      <c r="CD365" s="109"/>
      <c r="CE365" s="109"/>
      <c r="CF365" s="109"/>
      <c r="CG365" s="109"/>
      <c r="CH365" s="109"/>
      <c r="CI365" s="109"/>
      <c r="CJ365" s="109"/>
      <c r="CK365" s="109"/>
      <c r="CL365" s="109"/>
      <c r="CM365" s="109"/>
      <c r="CN365" s="109"/>
      <c r="CO365" s="109"/>
      <c r="CP365" s="109"/>
      <c r="CQ365" s="109"/>
      <c r="CR365" s="109"/>
      <c r="CS365" s="109"/>
      <c r="CT365" s="109"/>
      <c r="CU365" s="109"/>
      <c r="CV365" s="109"/>
      <c r="CW365" s="109"/>
      <c r="CX365" s="109"/>
      <c r="CY365" s="109"/>
      <c r="CZ365" s="109"/>
      <c r="DA365" s="109"/>
      <c r="DB365" s="109"/>
      <c r="DC365" s="109"/>
      <c r="DD365" s="109"/>
      <c r="DE365" s="109"/>
      <c r="DF365" s="109"/>
      <c r="DG365" s="109"/>
      <c r="DH365" s="109"/>
      <c r="DI365" s="109"/>
      <c r="DJ365" s="109"/>
      <c r="DK365" s="109"/>
      <c r="DL365" s="109"/>
      <c r="DM365" s="109"/>
      <c r="DN365" s="109"/>
      <c r="DO365" s="109"/>
      <c r="DP365" s="109"/>
      <c r="DQ365" s="109"/>
      <c r="DR365" s="109"/>
      <c r="DS365" s="109"/>
      <c r="DT365" s="109"/>
      <c r="DU365" s="109"/>
      <c r="DV365" s="109"/>
      <c r="DW365" s="109"/>
      <c r="DX365" s="109"/>
      <c r="DY365" s="109"/>
      <c r="DZ365" s="109"/>
      <c r="EA365" s="109"/>
      <c r="EB365" s="109"/>
      <c r="EC365" s="109"/>
      <c r="ED365" s="109"/>
      <c r="EE365" s="109"/>
      <c r="EF365" s="109"/>
      <c r="EG365" s="109"/>
      <c r="EH365" s="109"/>
      <c r="EI365" s="109"/>
      <c r="EJ365" s="109"/>
      <c r="EK365" s="109"/>
      <c r="EL365" s="109"/>
      <c r="EM365" s="109"/>
      <c r="EN365" s="109"/>
      <c r="EO365" s="109"/>
      <c r="EP365" s="109"/>
      <c r="EQ365" s="109"/>
      <c r="ER365" s="109"/>
      <c r="ES365" s="109"/>
      <c r="ET365" s="109"/>
      <c r="EU365" s="109"/>
      <c r="EV365" s="109"/>
      <c r="EW365" s="109"/>
      <c r="EX365" s="109"/>
      <c r="EY365" s="109"/>
      <c r="EZ365" s="109"/>
      <c r="FA365" s="109"/>
      <c r="FB365" s="109"/>
      <c r="FC365" s="109"/>
      <c r="FD365" s="109"/>
      <c r="FE365" s="109"/>
      <c r="FF365" s="109"/>
      <c r="FG365" s="109"/>
      <c r="FH365" s="109"/>
      <c r="FI365" s="109"/>
      <c r="FJ365" s="109"/>
      <c r="FK365" s="109"/>
      <c r="FL365" s="109"/>
      <c r="FM365" s="109"/>
      <c r="FN365" s="109"/>
      <c r="FO365" s="109"/>
      <c r="FP365" s="109"/>
      <c r="FQ365" s="109"/>
      <c r="FR365" s="109"/>
      <c r="FS365" s="109"/>
      <c r="FT365" s="109"/>
      <c r="FU365" s="109"/>
      <c r="FV365" s="109"/>
      <c r="FW365" s="109"/>
      <c r="FX365" s="109"/>
      <c r="FY365" s="109"/>
      <c r="FZ365" s="109"/>
      <c r="GA365" s="109"/>
      <c r="GB365" s="109"/>
      <c r="GC365" s="109"/>
      <c r="GD365" s="109"/>
      <c r="GE365" s="109"/>
      <c r="GF365" s="109"/>
      <c r="GG365" s="109"/>
      <c r="GH365" s="109"/>
      <c r="GI365" s="109"/>
      <c r="GJ365" s="109"/>
      <c r="GK365" s="109"/>
      <c r="GL365" s="109"/>
    </row>
    <row r="366" spans="28:194" s="103" customFormat="1">
      <c r="AB366" s="109"/>
      <c r="AC366" s="109"/>
      <c r="AD366" s="109"/>
      <c r="AE366" s="109"/>
      <c r="AF366" s="109"/>
      <c r="AG366" s="109"/>
      <c r="AH366" s="109"/>
      <c r="AI366" s="109"/>
      <c r="AJ366" s="109"/>
      <c r="AK366" s="109"/>
      <c r="AL366" s="109"/>
      <c r="AM366" s="109"/>
      <c r="AN366" s="109"/>
      <c r="AO366" s="109"/>
      <c r="AP366" s="109"/>
      <c r="AQ366" s="109"/>
      <c r="AR366" s="109"/>
      <c r="AS366" s="109"/>
      <c r="AT366" s="109"/>
      <c r="AU366" s="109"/>
      <c r="AV366" s="109"/>
      <c r="AW366" s="109"/>
      <c r="AX366" s="109"/>
      <c r="AY366" s="109"/>
      <c r="AZ366" s="109"/>
      <c r="BA366" s="109"/>
      <c r="BB366" s="109"/>
      <c r="BC366" s="109"/>
      <c r="BD366" s="109"/>
      <c r="BE366" s="109"/>
      <c r="BF366" s="109"/>
      <c r="BG366" s="109"/>
      <c r="BH366" s="109"/>
      <c r="BI366" s="109"/>
      <c r="BJ366" s="109"/>
      <c r="BK366" s="109"/>
      <c r="BL366" s="109"/>
      <c r="BM366" s="109"/>
      <c r="BN366" s="109"/>
      <c r="BO366" s="109"/>
      <c r="BP366" s="109"/>
      <c r="BQ366" s="109"/>
      <c r="BR366" s="109"/>
      <c r="BS366" s="109"/>
      <c r="BT366" s="109"/>
      <c r="BU366" s="109"/>
      <c r="BV366" s="109"/>
      <c r="BW366" s="109"/>
      <c r="BX366" s="109"/>
      <c r="BY366" s="109"/>
      <c r="BZ366" s="109"/>
      <c r="CA366" s="109"/>
      <c r="CB366" s="109"/>
      <c r="CC366" s="109"/>
      <c r="CD366" s="109"/>
      <c r="CE366" s="109"/>
      <c r="CF366" s="109"/>
      <c r="CG366" s="109"/>
      <c r="CH366" s="109"/>
      <c r="CI366" s="109"/>
      <c r="CJ366" s="109"/>
      <c r="CK366" s="109"/>
      <c r="CL366" s="109"/>
      <c r="CM366" s="109"/>
      <c r="CN366" s="109"/>
      <c r="CO366" s="109"/>
      <c r="CP366" s="109"/>
      <c r="CQ366" s="109"/>
      <c r="CR366" s="109"/>
      <c r="CS366" s="109"/>
      <c r="CT366" s="109"/>
      <c r="CU366" s="109"/>
      <c r="CV366" s="109"/>
      <c r="CW366" s="109"/>
      <c r="CX366" s="109"/>
      <c r="CY366" s="109"/>
      <c r="CZ366" s="109"/>
      <c r="DA366" s="109"/>
      <c r="DB366" s="109"/>
      <c r="DC366" s="109"/>
      <c r="DD366" s="109"/>
      <c r="DE366" s="109"/>
      <c r="DF366" s="109"/>
      <c r="DG366" s="109"/>
      <c r="DH366" s="109"/>
      <c r="DI366" s="109"/>
      <c r="DJ366" s="109"/>
      <c r="DK366" s="109"/>
      <c r="DL366" s="109"/>
      <c r="DM366" s="109"/>
      <c r="DN366" s="109"/>
      <c r="DO366" s="109"/>
      <c r="DP366" s="109"/>
      <c r="DQ366" s="109"/>
      <c r="DR366" s="109"/>
      <c r="DS366" s="109"/>
      <c r="DT366" s="109"/>
      <c r="DU366" s="109"/>
      <c r="DV366" s="109"/>
      <c r="DW366" s="109"/>
      <c r="DX366" s="109"/>
      <c r="DY366" s="109"/>
      <c r="DZ366" s="109"/>
      <c r="EA366" s="109"/>
      <c r="EB366" s="109"/>
      <c r="EC366" s="109"/>
      <c r="ED366" s="109"/>
      <c r="EE366" s="109"/>
      <c r="EF366" s="109"/>
      <c r="EG366" s="109"/>
      <c r="EH366" s="109"/>
      <c r="EI366" s="109"/>
      <c r="EJ366" s="109"/>
      <c r="EK366" s="109"/>
      <c r="EL366" s="109"/>
      <c r="EM366" s="109"/>
      <c r="EN366" s="109"/>
      <c r="EO366" s="109"/>
      <c r="EP366" s="109"/>
      <c r="EQ366" s="109"/>
      <c r="ER366" s="109"/>
      <c r="ES366" s="109"/>
      <c r="ET366" s="109"/>
      <c r="EU366" s="109"/>
      <c r="EV366" s="109"/>
      <c r="EW366" s="109"/>
      <c r="EX366" s="109"/>
      <c r="EY366" s="109"/>
      <c r="EZ366" s="109"/>
      <c r="FA366" s="109"/>
      <c r="FB366" s="109"/>
      <c r="FC366" s="109"/>
      <c r="FD366" s="109"/>
      <c r="FE366" s="109"/>
      <c r="FF366" s="109"/>
      <c r="FG366" s="109"/>
      <c r="FH366" s="109"/>
      <c r="FI366" s="109"/>
      <c r="FJ366" s="109"/>
      <c r="FK366" s="109"/>
      <c r="FL366" s="109"/>
      <c r="FM366" s="109"/>
      <c r="FN366" s="109"/>
      <c r="FO366" s="109"/>
      <c r="FP366" s="109"/>
      <c r="FQ366" s="109"/>
      <c r="FR366" s="109"/>
      <c r="FS366" s="109"/>
      <c r="FT366" s="109"/>
      <c r="FU366" s="109"/>
      <c r="FV366" s="109"/>
      <c r="FW366" s="109"/>
      <c r="FX366" s="109"/>
      <c r="FY366" s="109"/>
      <c r="FZ366" s="109"/>
      <c r="GA366" s="109"/>
      <c r="GB366" s="109"/>
      <c r="GC366" s="109"/>
      <c r="GD366" s="109"/>
      <c r="GE366" s="109"/>
      <c r="GF366" s="109"/>
      <c r="GG366" s="109"/>
      <c r="GH366" s="109"/>
      <c r="GI366" s="109"/>
      <c r="GJ366" s="109"/>
      <c r="GK366" s="109"/>
      <c r="GL366" s="109"/>
    </row>
    <row r="367" spans="28:194" s="103" customFormat="1">
      <c r="AB367" s="109"/>
      <c r="AC367" s="109"/>
      <c r="AD367" s="109"/>
      <c r="AE367" s="109"/>
      <c r="AF367" s="109"/>
      <c r="AG367" s="109"/>
      <c r="AH367" s="109"/>
      <c r="AI367" s="109"/>
      <c r="AJ367" s="109"/>
      <c r="AK367" s="109"/>
      <c r="AL367" s="109"/>
      <c r="AM367" s="109"/>
      <c r="AN367" s="109"/>
      <c r="AO367" s="109"/>
      <c r="AP367" s="109"/>
      <c r="AQ367" s="109"/>
      <c r="AR367" s="109"/>
      <c r="AS367" s="109"/>
      <c r="AT367" s="109"/>
      <c r="AU367" s="109"/>
      <c r="AV367" s="109"/>
      <c r="AW367" s="109"/>
      <c r="AX367" s="109"/>
      <c r="AY367" s="109"/>
      <c r="AZ367" s="109"/>
      <c r="BA367" s="109"/>
      <c r="BB367" s="109"/>
      <c r="BC367" s="109"/>
      <c r="BD367" s="109"/>
      <c r="BE367" s="109"/>
      <c r="BF367" s="109"/>
      <c r="BG367" s="109"/>
      <c r="BH367" s="109"/>
      <c r="BI367" s="109"/>
      <c r="BJ367" s="109"/>
      <c r="BK367" s="109"/>
      <c r="BL367" s="109"/>
      <c r="BM367" s="109"/>
      <c r="BN367" s="109"/>
      <c r="BO367" s="109"/>
      <c r="BP367" s="109"/>
      <c r="BQ367" s="109"/>
      <c r="BR367" s="109"/>
      <c r="BS367" s="109"/>
      <c r="BT367" s="109"/>
      <c r="BU367" s="109"/>
      <c r="BV367" s="109"/>
      <c r="BW367" s="109"/>
      <c r="BX367" s="109"/>
      <c r="BY367" s="109"/>
      <c r="BZ367" s="109"/>
      <c r="CA367" s="109"/>
      <c r="CB367" s="109"/>
      <c r="CC367" s="109"/>
      <c r="CD367" s="109"/>
      <c r="CE367" s="109"/>
      <c r="CF367" s="109"/>
      <c r="CG367" s="109"/>
      <c r="CH367" s="109"/>
      <c r="CI367" s="109"/>
      <c r="CJ367" s="109"/>
      <c r="CK367" s="109"/>
      <c r="CL367" s="109"/>
      <c r="CM367" s="109"/>
      <c r="CN367" s="109"/>
      <c r="CO367" s="109"/>
      <c r="CP367" s="109"/>
      <c r="CQ367" s="109"/>
      <c r="CR367" s="109"/>
      <c r="CS367" s="109"/>
      <c r="CT367" s="109"/>
      <c r="CU367" s="109"/>
      <c r="CV367" s="109"/>
      <c r="CW367" s="109"/>
      <c r="CX367" s="109"/>
      <c r="CY367" s="109"/>
      <c r="CZ367" s="109"/>
      <c r="DA367" s="109"/>
      <c r="DB367" s="109"/>
      <c r="DC367" s="109"/>
      <c r="DD367" s="109"/>
      <c r="DE367" s="109"/>
      <c r="DF367" s="109"/>
      <c r="DG367" s="109"/>
      <c r="DH367" s="109"/>
      <c r="DI367" s="109"/>
      <c r="DJ367" s="109"/>
      <c r="DK367" s="109"/>
      <c r="DL367" s="109"/>
      <c r="DM367" s="109"/>
      <c r="DN367" s="109"/>
      <c r="DO367" s="109"/>
      <c r="DP367" s="109"/>
      <c r="DQ367" s="109"/>
      <c r="DR367" s="109"/>
      <c r="DS367" s="109"/>
      <c r="DT367" s="109"/>
      <c r="DU367" s="109"/>
      <c r="DV367" s="109"/>
      <c r="DW367" s="109"/>
      <c r="DX367" s="109"/>
      <c r="DY367" s="109"/>
      <c r="DZ367" s="109"/>
      <c r="EA367" s="109"/>
      <c r="EB367" s="109"/>
      <c r="EC367" s="109"/>
      <c r="ED367" s="109"/>
      <c r="EE367" s="109"/>
      <c r="EF367" s="109"/>
      <c r="EG367" s="109"/>
      <c r="EH367" s="109"/>
      <c r="EI367" s="109"/>
      <c r="EJ367" s="109"/>
      <c r="EK367" s="109"/>
      <c r="EL367" s="109"/>
      <c r="EM367" s="109"/>
      <c r="EN367" s="109"/>
      <c r="EO367" s="109"/>
      <c r="EP367" s="109"/>
      <c r="EQ367" s="109"/>
      <c r="ER367" s="109"/>
      <c r="ES367" s="109"/>
      <c r="ET367" s="109"/>
      <c r="EU367" s="109"/>
      <c r="EV367" s="109"/>
      <c r="EW367" s="109"/>
      <c r="EX367" s="109"/>
      <c r="EY367" s="109"/>
      <c r="EZ367" s="109"/>
      <c r="FA367" s="109"/>
      <c r="FB367" s="109"/>
      <c r="FC367" s="109"/>
      <c r="FD367" s="109"/>
      <c r="FE367" s="109"/>
      <c r="FF367" s="109"/>
      <c r="FG367" s="109"/>
      <c r="FH367" s="109"/>
      <c r="FI367" s="109"/>
      <c r="FJ367" s="109"/>
      <c r="FK367" s="109"/>
      <c r="FL367" s="109"/>
      <c r="FM367" s="109"/>
      <c r="FN367" s="109"/>
      <c r="FO367" s="109"/>
      <c r="FP367" s="109"/>
      <c r="FQ367" s="109"/>
      <c r="FR367" s="109"/>
      <c r="FS367" s="109"/>
      <c r="FT367" s="109"/>
      <c r="FU367" s="109"/>
      <c r="FV367" s="109"/>
      <c r="FW367" s="109"/>
      <c r="FX367" s="109"/>
      <c r="FY367" s="109"/>
      <c r="FZ367" s="109"/>
      <c r="GA367" s="109"/>
      <c r="GB367" s="109"/>
      <c r="GC367" s="109"/>
      <c r="GD367" s="109"/>
      <c r="GE367" s="109"/>
      <c r="GF367" s="109"/>
      <c r="GG367" s="109"/>
      <c r="GH367" s="109"/>
      <c r="GI367" s="109"/>
      <c r="GJ367" s="109"/>
      <c r="GK367" s="109"/>
      <c r="GL367" s="109"/>
    </row>
    <row r="368" spans="28:194" s="103" customFormat="1">
      <c r="AB368" s="109"/>
      <c r="AC368" s="109"/>
      <c r="AD368" s="109"/>
      <c r="AE368" s="109"/>
      <c r="AF368" s="109"/>
      <c r="AG368" s="109"/>
      <c r="AH368" s="109"/>
      <c r="AI368" s="109"/>
      <c r="AJ368" s="109"/>
      <c r="AK368" s="109"/>
      <c r="AL368" s="109"/>
      <c r="AM368" s="109"/>
      <c r="AN368" s="109"/>
      <c r="AO368" s="109"/>
      <c r="AP368" s="109"/>
      <c r="AQ368" s="109"/>
      <c r="AR368" s="109"/>
      <c r="AS368" s="109"/>
      <c r="AT368" s="109"/>
      <c r="AU368" s="109"/>
      <c r="AV368" s="109"/>
      <c r="AW368" s="109"/>
      <c r="AX368" s="109"/>
      <c r="AY368" s="109"/>
      <c r="AZ368" s="109"/>
      <c r="BA368" s="109"/>
      <c r="BB368" s="109"/>
      <c r="BC368" s="109"/>
      <c r="BD368" s="109"/>
      <c r="BE368" s="109"/>
      <c r="BF368" s="109"/>
      <c r="BG368" s="109"/>
      <c r="BH368" s="109"/>
      <c r="BI368" s="109"/>
      <c r="BJ368" s="109"/>
      <c r="BK368" s="109"/>
      <c r="BL368" s="109"/>
      <c r="BM368" s="109"/>
      <c r="BN368" s="109"/>
      <c r="BO368" s="109"/>
      <c r="BP368" s="109"/>
      <c r="BQ368" s="109"/>
      <c r="BR368" s="109"/>
      <c r="BS368" s="109"/>
      <c r="BT368" s="109"/>
      <c r="BU368" s="109"/>
      <c r="BV368" s="109"/>
      <c r="BW368" s="109"/>
      <c r="BX368" s="109"/>
      <c r="BY368" s="109"/>
      <c r="BZ368" s="109"/>
      <c r="CA368" s="109"/>
      <c r="CB368" s="109"/>
      <c r="CC368" s="109"/>
      <c r="CD368" s="109"/>
      <c r="CE368" s="109"/>
      <c r="CF368" s="109"/>
      <c r="CG368" s="109"/>
      <c r="CH368" s="109"/>
      <c r="CI368" s="109"/>
      <c r="CJ368" s="109"/>
      <c r="CK368" s="109"/>
      <c r="CL368" s="109"/>
      <c r="CM368" s="109"/>
      <c r="CN368" s="109"/>
      <c r="CO368" s="109"/>
      <c r="CP368" s="109"/>
      <c r="CQ368" s="109"/>
      <c r="CR368" s="109"/>
      <c r="CS368" s="109"/>
      <c r="CT368" s="109"/>
      <c r="CU368" s="109"/>
      <c r="CV368" s="109"/>
      <c r="CW368" s="109"/>
      <c r="CX368" s="109"/>
      <c r="CY368" s="109"/>
      <c r="CZ368" s="109"/>
      <c r="DA368" s="109"/>
      <c r="DB368" s="109"/>
      <c r="DC368" s="109"/>
      <c r="DD368" s="109"/>
      <c r="DE368" s="109"/>
      <c r="DF368" s="109"/>
      <c r="DG368" s="109"/>
      <c r="DH368" s="109"/>
      <c r="DI368" s="109"/>
      <c r="DJ368" s="109"/>
      <c r="DK368" s="109"/>
      <c r="DL368" s="109"/>
      <c r="DM368" s="109"/>
      <c r="DN368" s="109"/>
      <c r="DO368" s="109"/>
      <c r="DP368" s="109"/>
      <c r="DQ368" s="109"/>
      <c r="DR368" s="109"/>
      <c r="DS368" s="109"/>
      <c r="DT368" s="109"/>
      <c r="DU368" s="109"/>
      <c r="DV368" s="109"/>
      <c r="DW368" s="109"/>
      <c r="DX368" s="109"/>
      <c r="DY368" s="109"/>
      <c r="DZ368" s="109"/>
      <c r="EA368" s="109"/>
      <c r="EB368" s="109"/>
      <c r="EC368" s="109"/>
      <c r="ED368" s="109"/>
      <c r="EE368" s="109"/>
      <c r="EF368" s="109"/>
      <c r="EG368" s="109"/>
      <c r="EH368" s="109"/>
      <c r="EI368" s="109"/>
      <c r="EJ368" s="109"/>
      <c r="EK368" s="109"/>
      <c r="EL368" s="109"/>
      <c r="EM368" s="109"/>
      <c r="EN368" s="109"/>
      <c r="EO368" s="109"/>
      <c r="EP368" s="109"/>
      <c r="EQ368" s="109"/>
      <c r="ER368" s="109"/>
      <c r="ES368" s="109"/>
      <c r="ET368" s="109"/>
      <c r="EU368" s="109"/>
      <c r="EV368" s="109"/>
      <c r="EW368" s="109"/>
      <c r="EX368" s="109"/>
      <c r="EY368" s="109"/>
      <c r="EZ368" s="109"/>
      <c r="FA368" s="109"/>
      <c r="FB368" s="109"/>
      <c r="FC368" s="109"/>
      <c r="FD368" s="109"/>
      <c r="FE368" s="109"/>
      <c r="FF368" s="109"/>
      <c r="FG368" s="109"/>
      <c r="FH368" s="109"/>
      <c r="FI368" s="109"/>
      <c r="FJ368" s="109"/>
      <c r="FK368" s="109"/>
      <c r="FL368" s="109"/>
      <c r="FM368" s="109"/>
      <c r="FN368" s="109"/>
      <c r="FO368" s="109"/>
      <c r="FP368" s="109"/>
      <c r="FQ368" s="109"/>
      <c r="FR368" s="109"/>
      <c r="FS368" s="109"/>
      <c r="FT368" s="109"/>
      <c r="FU368" s="109"/>
      <c r="FV368" s="109"/>
      <c r="FW368" s="109"/>
      <c r="FX368" s="109"/>
      <c r="FY368" s="109"/>
      <c r="FZ368" s="109"/>
      <c r="GA368" s="109"/>
      <c r="GB368" s="109"/>
      <c r="GC368" s="109"/>
      <c r="GD368" s="109"/>
      <c r="GE368" s="109"/>
      <c r="GF368" s="109"/>
      <c r="GG368" s="109"/>
      <c r="GH368" s="109"/>
      <c r="GI368" s="109"/>
      <c r="GJ368" s="109"/>
      <c r="GK368" s="109"/>
      <c r="GL368" s="109"/>
    </row>
    <row r="369" spans="28:194" s="103" customFormat="1">
      <c r="AB369" s="109"/>
      <c r="AC369" s="109"/>
      <c r="AD369" s="109"/>
      <c r="AE369" s="109"/>
      <c r="AF369" s="109"/>
      <c r="AG369" s="109"/>
      <c r="AH369" s="109"/>
      <c r="AI369" s="109"/>
      <c r="AJ369" s="109"/>
      <c r="AK369" s="109"/>
      <c r="AL369" s="109"/>
      <c r="AM369" s="109"/>
      <c r="AN369" s="109"/>
      <c r="AO369" s="109"/>
      <c r="AP369" s="109"/>
      <c r="AQ369" s="109"/>
      <c r="AR369" s="109"/>
      <c r="AS369" s="109"/>
      <c r="AT369" s="109"/>
      <c r="AU369" s="109"/>
      <c r="AV369" s="109"/>
      <c r="AW369" s="109"/>
      <c r="AX369" s="109"/>
      <c r="AY369" s="109"/>
      <c r="AZ369" s="109"/>
      <c r="BA369" s="109"/>
      <c r="BB369" s="109"/>
      <c r="BC369" s="109"/>
      <c r="BD369" s="109"/>
      <c r="BE369" s="109"/>
      <c r="BF369" s="109"/>
      <c r="BG369" s="109"/>
      <c r="BH369" s="109"/>
      <c r="BI369" s="109"/>
      <c r="BJ369" s="109"/>
      <c r="BK369" s="109"/>
      <c r="BL369" s="109"/>
      <c r="BM369" s="109"/>
      <c r="BN369" s="109"/>
      <c r="BO369" s="109"/>
      <c r="BP369" s="109"/>
      <c r="BQ369" s="109"/>
      <c r="BR369" s="109"/>
      <c r="BS369" s="109"/>
      <c r="BT369" s="109"/>
      <c r="BU369" s="109"/>
      <c r="BV369" s="109"/>
      <c r="BW369" s="109"/>
      <c r="BX369" s="109"/>
      <c r="BY369" s="109"/>
      <c r="BZ369" s="109"/>
      <c r="CA369" s="109"/>
      <c r="CB369" s="109"/>
      <c r="CC369" s="109"/>
      <c r="CD369" s="109"/>
      <c r="CE369" s="109"/>
      <c r="CF369" s="109"/>
      <c r="CG369" s="109"/>
      <c r="CH369" s="109"/>
      <c r="CI369" s="109"/>
      <c r="CJ369" s="109"/>
      <c r="CK369" s="109"/>
      <c r="CL369" s="109"/>
      <c r="CM369" s="109"/>
      <c r="CN369" s="109"/>
      <c r="CO369" s="109"/>
      <c r="CP369" s="109"/>
      <c r="CQ369" s="109"/>
      <c r="CR369" s="109"/>
      <c r="CS369" s="109"/>
      <c r="CT369" s="109"/>
      <c r="CU369" s="109"/>
      <c r="CV369" s="109"/>
      <c r="CW369" s="109"/>
      <c r="CX369" s="109"/>
      <c r="CY369" s="109"/>
      <c r="CZ369" s="109"/>
      <c r="DA369" s="109"/>
      <c r="DB369" s="109"/>
      <c r="DC369" s="109"/>
      <c r="DD369" s="109"/>
      <c r="DE369" s="109"/>
      <c r="DF369" s="109"/>
      <c r="DG369" s="109"/>
      <c r="DH369" s="109"/>
      <c r="DI369" s="109"/>
      <c r="DJ369" s="109"/>
      <c r="DK369" s="109"/>
      <c r="DL369" s="109"/>
      <c r="DM369" s="109"/>
      <c r="DN369" s="109"/>
      <c r="DO369" s="109"/>
      <c r="DP369" s="109"/>
      <c r="DQ369" s="109"/>
      <c r="DR369" s="109"/>
      <c r="DS369" s="109"/>
      <c r="DT369" s="109"/>
      <c r="DU369" s="109"/>
      <c r="DV369" s="109"/>
      <c r="DW369" s="109"/>
      <c r="DX369" s="109"/>
      <c r="DY369" s="109"/>
      <c r="DZ369" s="109"/>
      <c r="EA369" s="109"/>
      <c r="EB369" s="109"/>
      <c r="EC369" s="109"/>
      <c r="ED369" s="109"/>
      <c r="EE369" s="109"/>
      <c r="EF369" s="109"/>
      <c r="EG369" s="109"/>
      <c r="EH369" s="109"/>
      <c r="EI369" s="109"/>
      <c r="EJ369" s="109"/>
      <c r="EK369" s="109"/>
      <c r="EL369" s="109"/>
      <c r="EM369" s="109"/>
      <c r="EN369" s="109"/>
      <c r="EO369" s="109"/>
      <c r="EP369" s="109"/>
      <c r="EQ369" s="109"/>
      <c r="ER369" s="109"/>
      <c r="ES369" s="109"/>
      <c r="ET369" s="109"/>
      <c r="EU369" s="109"/>
      <c r="EV369" s="109"/>
      <c r="EW369" s="109"/>
      <c r="EX369" s="109"/>
      <c r="EY369" s="109"/>
      <c r="EZ369" s="109"/>
      <c r="FA369" s="109"/>
      <c r="FB369" s="109"/>
      <c r="FC369" s="109"/>
      <c r="FD369" s="109"/>
      <c r="FE369" s="109"/>
      <c r="FF369" s="109"/>
      <c r="FG369" s="109"/>
      <c r="FH369" s="109"/>
      <c r="FI369" s="109"/>
      <c r="FJ369" s="109"/>
      <c r="FK369" s="109"/>
      <c r="FL369" s="109"/>
      <c r="FM369" s="109"/>
      <c r="FN369" s="109"/>
      <c r="FO369" s="109"/>
      <c r="FP369" s="109"/>
      <c r="FQ369" s="109"/>
      <c r="FR369" s="109"/>
      <c r="FS369" s="109"/>
      <c r="FT369" s="109"/>
      <c r="FU369" s="109"/>
      <c r="FV369" s="109"/>
      <c r="FW369" s="109"/>
      <c r="FX369" s="109"/>
      <c r="FY369" s="109"/>
      <c r="FZ369" s="109"/>
      <c r="GA369" s="109"/>
      <c r="GB369" s="109"/>
      <c r="GC369" s="109"/>
      <c r="GD369" s="109"/>
      <c r="GE369" s="109"/>
      <c r="GF369" s="109"/>
      <c r="GG369" s="109"/>
      <c r="GH369" s="109"/>
      <c r="GI369" s="109"/>
      <c r="GJ369" s="109"/>
      <c r="GK369" s="109"/>
      <c r="GL369" s="109"/>
    </row>
    <row r="370" spans="28:194" s="103" customFormat="1">
      <c r="AB370" s="109"/>
      <c r="AC370" s="109"/>
      <c r="AD370" s="109"/>
      <c r="AE370" s="109"/>
      <c r="AF370" s="109"/>
      <c r="AG370" s="109"/>
      <c r="AH370" s="109"/>
      <c r="AI370" s="109"/>
      <c r="AJ370" s="109"/>
      <c r="AK370" s="109"/>
      <c r="AL370" s="109"/>
      <c r="AM370" s="109"/>
      <c r="AN370" s="109"/>
      <c r="AO370" s="109"/>
      <c r="AP370" s="109"/>
      <c r="AQ370" s="109"/>
      <c r="AR370" s="109"/>
      <c r="AS370" s="109"/>
      <c r="AT370" s="109"/>
      <c r="AU370" s="109"/>
      <c r="AV370" s="109"/>
      <c r="AW370" s="109"/>
      <c r="AX370" s="109"/>
      <c r="AY370" s="109"/>
      <c r="AZ370" s="109"/>
      <c r="BA370" s="109"/>
      <c r="BB370" s="109"/>
      <c r="BC370" s="109"/>
      <c r="BD370" s="109"/>
      <c r="BE370" s="109"/>
      <c r="BF370" s="109"/>
      <c r="BG370" s="109"/>
      <c r="BH370" s="109"/>
      <c r="BI370" s="109"/>
      <c r="BJ370" s="109"/>
      <c r="BK370" s="109"/>
      <c r="BL370" s="109"/>
      <c r="BM370" s="109"/>
      <c r="BN370" s="109"/>
      <c r="BO370" s="109"/>
      <c r="BP370" s="109"/>
      <c r="BQ370" s="109"/>
      <c r="BR370" s="109"/>
      <c r="BS370" s="109"/>
      <c r="BT370" s="109"/>
      <c r="BU370" s="109"/>
      <c r="BV370" s="109"/>
      <c r="BW370" s="109"/>
      <c r="BX370" s="109"/>
      <c r="BY370" s="109"/>
      <c r="BZ370" s="109"/>
      <c r="CA370" s="109"/>
      <c r="CB370" s="109"/>
      <c r="CC370" s="109"/>
      <c r="CD370" s="109"/>
      <c r="CE370" s="109"/>
      <c r="CF370" s="109"/>
      <c r="CG370" s="109"/>
      <c r="CH370" s="109"/>
      <c r="CI370" s="109"/>
      <c r="CJ370" s="109"/>
      <c r="CK370" s="109"/>
      <c r="CL370" s="109"/>
      <c r="CM370" s="109"/>
      <c r="CN370" s="109"/>
      <c r="CO370" s="109"/>
      <c r="CP370" s="109"/>
      <c r="CQ370" s="109"/>
      <c r="CR370" s="109"/>
      <c r="CS370" s="109"/>
      <c r="CT370" s="109"/>
      <c r="CU370" s="109"/>
      <c r="CV370" s="109"/>
      <c r="CW370" s="109"/>
      <c r="CX370" s="109"/>
      <c r="CY370" s="109"/>
      <c r="CZ370" s="109"/>
      <c r="DA370" s="109"/>
      <c r="DB370" s="109"/>
      <c r="DC370" s="109"/>
      <c r="DD370" s="109"/>
      <c r="DE370" s="109"/>
      <c r="DF370" s="109"/>
      <c r="DG370" s="109"/>
      <c r="DH370" s="109"/>
      <c r="DI370" s="109"/>
      <c r="DJ370" s="109"/>
      <c r="DK370" s="109"/>
      <c r="DL370" s="109"/>
      <c r="DM370" s="109"/>
      <c r="DN370" s="109"/>
      <c r="DO370" s="109"/>
      <c r="DP370" s="109"/>
      <c r="DQ370" s="109"/>
      <c r="DR370" s="109"/>
      <c r="DS370" s="109"/>
      <c r="DT370" s="109"/>
      <c r="DU370" s="109"/>
      <c r="DV370" s="109"/>
      <c r="DW370" s="109"/>
      <c r="DX370" s="109"/>
      <c r="DY370" s="109"/>
      <c r="DZ370" s="109"/>
      <c r="EA370" s="109"/>
      <c r="EB370" s="109"/>
      <c r="EC370" s="109"/>
      <c r="ED370" s="109"/>
      <c r="EE370" s="109"/>
      <c r="EF370" s="109"/>
      <c r="EG370" s="109"/>
      <c r="EH370" s="109"/>
      <c r="EI370" s="109"/>
      <c r="EJ370" s="109"/>
      <c r="EK370" s="109"/>
      <c r="EL370" s="109"/>
      <c r="EM370" s="109"/>
      <c r="EN370" s="109"/>
      <c r="EO370" s="109"/>
      <c r="EP370" s="109"/>
      <c r="EQ370" s="109"/>
      <c r="ER370" s="109"/>
      <c r="ES370" s="109"/>
      <c r="ET370" s="109"/>
      <c r="EU370" s="109"/>
      <c r="EV370" s="109"/>
      <c r="EW370" s="109"/>
      <c r="EX370" s="109"/>
      <c r="EY370" s="109"/>
      <c r="EZ370" s="109"/>
      <c r="FA370" s="109"/>
      <c r="FB370" s="109"/>
      <c r="FC370" s="109"/>
      <c r="FD370" s="109"/>
      <c r="FE370" s="109"/>
      <c r="FF370" s="109"/>
      <c r="FG370" s="109"/>
      <c r="FH370" s="109"/>
      <c r="FI370" s="109"/>
      <c r="FJ370" s="109"/>
      <c r="FK370" s="109"/>
      <c r="FL370" s="109"/>
      <c r="FM370" s="109"/>
      <c r="FN370" s="109"/>
      <c r="FO370" s="109"/>
      <c r="FP370" s="109"/>
      <c r="FQ370" s="109"/>
      <c r="FR370" s="109"/>
      <c r="FS370" s="109"/>
      <c r="FT370" s="109"/>
      <c r="FU370" s="109"/>
      <c r="FV370" s="109"/>
      <c r="FW370" s="109"/>
      <c r="FX370" s="109"/>
      <c r="FY370" s="109"/>
      <c r="FZ370" s="109"/>
      <c r="GA370" s="109"/>
      <c r="GB370" s="109"/>
      <c r="GC370" s="109"/>
      <c r="GD370" s="109"/>
      <c r="GE370" s="109"/>
      <c r="GF370" s="109"/>
      <c r="GG370" s="109"/>
      <c r="GH370" s="109"/>
      <c r="GI370" s="109"/>
      <c r="GJ370" s="109"/>
      <c r="GK370" s="109"/>
      <c r="GL370" s="109"/>
    </row>
    <row r="371" spans="28:194" s="103" customFormat="1">
      <c r="AB371" s="109"/>
      <c r="AC371" s="109"/>
      <c r="AD371" s="109"/>
      <c r="AE371" s="109"/>
      <c r="AF371" s="109"/>
      <c r="AG371" s="109"/>
      <c r="AH371" s="109"/>
      <c r="AI371" s="109"/>
      <c r="AJ371" s="109"/>
      <c r="AK371" s="109"/>
      <c r="AL371" s="109"/>
      <c r="AM371" s="109"/>
      <c r="AN371" s="109"/>
      <c r="AO371" s="109"/>
      <c r="AP371" s="109"/>
      <c r="AQ371" s="109"/>
      <c r="AR371" s="109"/>
      <c r="AS371" s="109"/>
      <c r="AT371" s="109"/>
      <c r="AU371" s="109"/>
      <c r="AV371" s="109"/>
      <c r="AW371" s="109"/>
      <c r="AX371" s="109"/>
      <c r="AY371" s="109"/>
      <c r="AZ371" s="109"/>
      <c r="BA371" s="109"/>
      <c r="BB371" s="109"/>
      <c r="BC371" s="109"/>
      <c r="BD371" s="109"/>
      <c r="BE371" s="109"/>
      <c r="BF371" s="109"/>
      <c r="BG371" s="109"/>
      <c r="BH371" s="109"/>
      <c r="BI371" s="109"/>
      <c r="BJ371" s="109"/>
      <c r="BK371" s="109"/>
      <c r="BL371" s="109"/>
      <c r="BM371" s="109"/>
      <c r="BN371" s="109"/>
      <c r="BO371" s="109"/>
      <c r="BP371" s="109"/>
      <c r="BQ371" s="109"/>
      <c r="BR371" s="109"/>
      <c r="BS371" s="109"/>
      <c r="BT371" s="109"/>
      <c r="BU371" s="109"/>
      <c r="BV371" s="109"/>
      <c r="BW371" s="109"/>
      <c r="BX371" s="109"/>
      <c r="BY371" s="109"/>
      <c r="BZ371" s="109"/>
      <c r="CA371" s="109"/>
      <c r="CB371" s="109"/>
      <c r="CC371" s="109"/>
      <c r="CD371" s="109"/>
      <c r="CE371" s="109"/>
      <c r="CF371" s="109"/>
      <c r="CG371" s="109"/>
      <c r="CH371" s="109"/>
      <c r="CI371" s="109"/>
      <c r="CJ371" s="109"/>
      <c r="CK371" s="109"/>
      <c r="CL371" s="109"/>
      <c r="CM371" s="109"/>
      <c r="CN371" s="109"/>
      <c r="CO371" s="109"/>
      <c r="CP371" s="109"/>
      <c r="CQ371" s="109"/>
      <c r="CR371" s="109"/>
      <c r="CS371" s="109"/>
      <c r="CT371" s="109"/>
      <c r="CU371" s="109"/>
      <c r="CV371" s="109"/>
      <c r="CW371" s="109"/>
      <c r="CX371" s="109"/>
      <c r="CY371" s="109"/>
      <c r="CZ371" s="109"/>
      <c r="DA371" s="109"/>
      <c r="DB371" s="109"/>
      <c r="DC371" s="109"/>
      <c r="DD371" s="109"/>
      <c r="DE371" s="109"/>
      <c r="DF371" s="109"/>
      <c r="DG371" s="109"/>
      <c r="DH371" s="109"/>
      <c r="DI371" s="109"/>
      <c r="DJ371" s="109"/>
      <c r="DK371" s="109"/>
      <c r="DL371" s="109"/>
      <c r="DM371" s="109"/>
      <c r="DN371" s="109"/>
      <c r="DO371" s="109"/>
      <c r="DP371" s="109"/>
      <c r="DQ371" s="109"/>
      <c r="DR371" s="109"/>
      <c r="DS371" s="109"/>
      <c r="DT371" s="109"/>
      <c r="DU371" s="109"/>
      <c r="DV371" s="109"/>
      <c r="DW371" s="109"/>
      <c r="DX371" s="109"/>
      <c r="DY371" s="109"/>
      <c r="DZ371" s="109"/>
      <c r="EA371" s="109"/>
      <c r="EB371" s="109"/>
      <c r="EC371" s="109"/>
      <c r="ED371" s="109"/>
      <c r="EE371" s="109"/>
      <c r="EF371" s="109"/>
      <c r="EG371" s="109"/>
      <c r="EH371" s="109"/>
      <c r="EI371" s="109"/>
      <c r="EJ371" s="109"/>
      <c r="EK371" s="109"/>
      <c r="EL371" s="109"/>
      <c r="EM371" s="109"/>
      <c r="EN371" s="109"/>
      <c r="EO371" s="109"/>
      <c r="EP371" s="109"/>
      <c r="EQ371" s="109"/>
      <c r="ER371" s="109"/>
      <c r="ES371" s="109"/>
      <c r="ET371" s="109"/>
      <c r="EU371" s="109"/>
      <c r="EV371" s="109"/>
      <c r="EW371" s="109"/>
      <c r="EX371" s="109"/>
      <c r="EY371" s="109"/>
      <c r="EZ371" s="109"/>
      <c r="FA371" s="109"/>
      <c r="FB371" s="109"/>
      <c r="FC371" s="109"/>
      <c r="FD371" s="109"/>
      <c r="FE371" s="109"/>
      <c r="FF371" s="109"/>
      <c r="FG371" s="109"/>
      <c r="FH371" s="109"/>
      <c r="FI371" s="109"/>
      <c r="FJ371" s="109"/>
      <c r="FK371" s="109"/>
      <c r="FL371" s="109"/>
      <c r="FM371" s="109"/>
      <c r="FN371" s="109"/>
      <c r="FO371" s="109"/>
      <c r="FP371" s="109"/>
      <c r="FQ371" s="109"/>
      <c r="FR371" s="109"/>
      <c r="FS371" s="109"/>
      <c r="FT371" s="109"/>
      <c r="FU371" s="109"/>
      <c r="FV371" s="109"/>
      <c r="FW371" s="109"/>
      <c r="FX371" s="109"/>
      <c r="FY371" s="109"/>
      <c r="FZ371" s="109"/>
      <c r="GA371" s="109"/>
      <c r="GB371" s="109"/>
      <c r="GC371" s="109"/>
      <c r="GD371" s="109"/>
      <c r="GE371" s="109"/>
      <c r="GF371" s="109"/>
      <c r="GG371" s="109"/>
      <c r="GH371" s="109"/>
      <c r="GI371" s="109"/>
      <c r="GJ371" s="109"/>
      <c r="GK371" s="109"/>
      <c r="GL371" s="109"/>
    </row>
    <row r="372" spans="28:194" s="103" customFormat="1">
      <c r="AB372" s="109"/>
      <c r="AC372" s="109"/>
      <c r="AD372" s="109"/>
      <c r="AE372" s="109"/>
      <c r="AF372" s="109"/>
      <c r="AG372" s="109"/>
      <c r="AH372" s="109"/>
      <c r="AI372" s="109"/>
      <c r="AJ372" s="109"/>
      <c r="AK372" s="109"/>
      <c r="AL372" s="109"/>
      <c r="AM372" s="109"/>
      <c r="AN372" s="109"/>
      <c r="AO372" s="109"/>
      <c r="AP372" s="109"/>
      <c r="AQ372" s="109"/>
      <c r="AR372" s="109"/>
      <c r="AS372" s="109"/>
      <c r="AT372" s="109"/>
      <c r="AU372" s="109"/>
      <c r="AV372" s="109"/>
      <c r="AW372" s="109"/>
      <c r="AX372" s="109"/>
      <c r="AY372" s="109"/>
      <c r="AZ372" s="109"/>
      <c r="BA372" s="109"/>
      <c r="BB372" s="109"/>
      <c r="BC372" s="109"/>
      <c r="BD372" s="109"/>
      <c r="BE372" s="109"/>
      <c r="BF372" s="109"/>
      <c r="BG372" s="109"/>
      <c r="BH372" s="109"/>
      <c r="BI372" s="109"/>
      <c r="BJ372" s="109"/>
      <c r="BK372" s="109"/>
      <c r="BL372" s="109"/>
      <c r="BM372" s="109"/>
      <c r="BN372" s="109"/>
      <c r="BO372" s="109"/>
      <c r="BP372" s="109"/>
      <c r="BQ372" s="109"/>
      <c r="BR372" s="109"/>
      <c r="BS372" s="109"/>
      <c r="BT372" s="109"/>
      <c r="BU372" s="109"/>
      <c r="BV372" s="109"/>
      <c r="BW372" s="109"/>
      <c r="BX372" s="109"/>
      <c r="BY372" s="109"/>
      <c r="BZ372" s="109"/>
      <c r="CA372" s="109"/>
      <c r="CB372" s="109"/>
      <c r="CC372" s="109"/>
      <c r="CD372" s="109"/>
      <c r="CE372" s="109"/>
      <c r="CF372" s="109"/>
      <c r="CG372" s="109"/>
      <c r="CH372" s="109"/>
      <c r="CI372" s="109"/>
      <c r="CJ372" s="109"/>
      <c r="CK372" s="109"/>
      <c r="CL372" s="109"/>
      <c r="CM372" s="109"/>
      <c r="CN372" s="109"/>
      <c r="CO372" s="109"/>
      <c r="CP372" s="109"/>
      <c r="CQ372" s="109"/>
      <c r="CR372" s="109"/>
      <c r="CS372" s="109"/>
      <c r="CT372" s="109"/>
      <c r="CU372" s="109"/>
      <c r="CV372" s="109"/>
      <c r="CW372" s="109"/>
      <c r="CX372" s="109"/>
      <c r="CY372" s="109"/>
      <c r="CZ372" s="109"/>
      <c r="DA372" s="109"/>
      <c r="DB372" s="109"/>
      <c r="DC372" s="109"/>
      <c r="DD372" s="109"/>
      <c r="DE372" s="109"/>
      <c r="DF372" s="109"/>
      <c r="DG372" s="109"/>
      <c r="DH372" s="109"/>
      <c r="DI372" s="109"/>
      <c r="DJ372" s="109"/>
      <c r="DK372" s="109"/>
      <c r="DL372" s="109"/>
      <c r="DM372" s="109"/>
      <c r="DN372" s="109"/>
      <c r="DO372" s="109"/>
      <c r="DP372" s="109"/>
      <c r="DQ372" s="109"/>
      <c r="DR372" s="109"/>
      <c r="DS372" s="109"/>
      <c r="DT372" s="109"/>
      <c r="DU372" s="109"/>
      <c r="DV372" s="109"/>
      <c r="DW372" s="109"/>
      <c r="DX372" s="109"/>
      <c r="DY372" s="109"/>
      <c r="DZ372" s="109"/>
      <c r="EA372" s="109"/>
      <c r="EB372" s="109"/>
      <c r="EC372" s="109"/>
      <c r="ED372" s="109"/>
      <c r="EE372" s="109"/>
      <c r="EF372" s="109"/>
      <c r="EG372" s="109"/>
      <c r="EH372" s="109"/>
      <c r="EI372" s="109"/>
      <c r="EJ372" s="109"/>
      <c r="EK372" s="109"/>
      <c r="EL372" s="109"/>
      <c r="EM372" s="109"/>
      <c r="EN372" s="109"/>
      <c r="EO372" s="109"/>
      <c r="EP372" s="109"/>
      <c r="EQ372" s="109"/>
      <c r="ER372" s="109"/>
      <c r="ES372" s="109"/>
      <c r="ET372" s="109"/>
      <c r="EU372" s="109"/>
      <c r="EV372" s="109"/>
      <c r="EW372" s="109"/>
      <c r="EX372" s="109"/>
      <c r="EY372" s="109"/>
      <c r="EZ372" s="109"/>
      <c r="FA372" s="109"/>
      <c r="FB372" s="109"/>
      <c r="FC372" s="109"/>
      <c r="FD372" s="109"/>
      <c r="FE372" s="109"/>
      <c r="FF372" s="109"/>
      <c r="FG372" s="109"/>
      <c r="FH372" s="109"/>
      <c r="FI372" s="109"/>
      <c r="FJ372" s="109"/>
      <c r="FK372" s="109"/>
      <c r="FL372" s="109"/>
      <c r="FM372" s="109"/>
      <c r="FN372" s="109"/>
      <c r="FO372" s="109"/>
      <c r="FP372" s="109"/>
      <c r="FQ372" s="109"/>
      <c r="FR372" s="109"/>
      <c r="FS372" s="109"/>
      <c r="FT372" s="109"/>
      <c r="FU372" s="109"/>
      <c r="FV372" s="109"/>
      <c r="FW372" s="109"/>
      <c r="FX372" s="109"/>
      <c r="FY372" s="109"/>
      <c r="FZ372" s="109"/>
      <c r="GA372" s="109"/>
      <c r="GB372" s="109"/>
      <c r="GC372" s="109"/>
      <c r="GD372" s="109"/>
      <c r="GE372" s="109"/>
      <c r="GF372" s="109"/>
      <c r="GG372" s="109"/>
      <c r="GH372" s="109"/>
      <c r="GI372" s="109"/>
      <c r="GJ372" s="109"/>
      <c r="GK372" s="109"/>
      <c r="GL372" s="109"/>
    </row>
    <row r="373" spans="28:194" s="103" customFormat="1">
      <c r="AB373" s="109"/>
      <c r="AC373" s="109"/>
      <c r="AD373" s="109"/>
      <c r="AE373" s="109"/>
      <c r="AF373" s="109"/>
      <c r="AG373" s="109"/>
      <c r="AH373" s="109"/>
      <c r="AI373" s="109"/>
      <c r="AJ373" s="109"/>
      <c r="AK373" s="109"/>
      <c r="AL373" s="109"/>
      <c r="AM373" s="109"/>
      <c r="AN373" s="109"/>
      <c r="AO373" s="109"/>
      <c r="AP373" s="109"/>
      <c r="AQ373" s="109"/>
      <c r="AR373" s="109"/>
      <c r="AS373" s="109"/>
      <c r="AT373" s="109"/>
      <c r="AU373" s="109"/>
      <c r="AV373" s="109"/>
      <c r="AW373" s="109"/>
      <c r="AX373" s="109"/>
      <c r="AY373" s="109"/>
      <c r="AZ373" s="109"/>
      <c r="BA373" s="109"/>
      <c r="BB373" s="109"/>
      <c r="BC373" s="109"/>
      <c r="BD373" s="109"/>
      <c r="BE373" s="109"/>
      <c r="BF373" s="109"/>
      <c r="BG373" s="109"/>
      <c r="BH373" s="109"/>
      <c r="BI373" s="109"/>
      <c r="BJ373" s="109"/>
      <c r="BK373" s="109"/>
      <c r="BL373" s="109"/>
      <c r="BM373" s="109"/>
      <c r="BN373" s="109"/>
      <c r="BO373" s="109"/>
      <c r="BP373" s="109"/>
      <c r="BQ373" s="109"/>
      <c r="BR373" s="109"/>
      <c r="BS373" s="109"/>
      <c r="BT373" s="109"/>
      <c r="BU373" s="109"/>
      <c r="BV373" s="109"/>
      <c r="BW373" s="109"/>
      <c r="BX373" s="109"/>
      <c r="BY373" s="109"/>
      <c r="BZ373" s="109"/>
      <c r="CA373" s="109"/>
      <c r="CB373" s="109"/>
      <c r="CC373" s="109"/>
      <c r="CD373" s="109"/>
      <c r="CE373" s="109"/>
      <c r="CF373" s="109"/>
      <c r="CG373" s="109"/>
      <c r="CH373" s="109"/>
      <c r="CI373" s="109"/>
      <c r="CJ373" s="109"/>
      <c r="CK373" s="109"/>
      <c r="CL373" s="109"/>
      <c r="CM373" s="109"/>
      <c r="CN373" s="109"/>
      <c r="CO373" s="109"/>
      <c r="CP373" s="109"/>
      <c r="CQ373" s="109"/>
      <c r="CR373" s="109"/>
      <c r="CS373" s="109"/>
      <c r="CT373" s="109"/>
      <c r="CU373" s="109"/>
      <c r="CV373" s="109"/>
      <c r="CW373" s="109"/>
      <c r="CX373" s="109"/>
      <c r="CY373" s="109"/>
      <c r="CZ373" s="109"/>
      <c r="DA373" s="109"/>
      <c r="DB373" s="109"/>
      <c r="DC373" s="109"/>
      <c r="DD373" s="109"/>
      <c r="DE373" s="109"/>
      <c r="DF373" s="109"/>
      <c r="DG373" s="109"/>
      <c r="DH373" s="109"/>
      <c r="DI373" s="109"/>
      <c r="DJ373" s="109"/>
      <c r="DK373" s="109"/>
      <c r="DL373" s="109"/>
      <c r="DM373" s="109"/>
      <c r="DN373" s="109"/>
      <c r="DO373" s="109"/>
      <c r="DP373" s="109"/>
      <c r="DQ373" s="109"/>
      <c r="DR373" s="109"/>
      <c r="DS373" s="109"/>
      <c r="DT373" s="109"/>
      <c r="DU373" s="109"/>
      <c r="DV373" s="109"/>
      <c r="DW373" s="109"/>
      <c r="DX373" s="109"/>
      <c r="DY373" s="109"/>
      <c r="DZ373" s="109"/>
      <c r="EA373" s="109"/>
      <c r="EB373" s="109"/>
      <c r="EC373" s="109"/>
      <c r="ED373" s="109"/>
      <c r="EE373" s="109"/>
      <c r="EF373" s="109"/>
      <c r="EG373" s="109"/>
      <c r="EH373" s="109"/>
      <c r="EI373" s="109"/>
      <c r="EJ373" s="109"/>
      <c r="EK373" s="109"/>
      <c r="EL373" s="109"/>
      <c r="EM373" s="109"/>
      <c r="EN373" s="109"/>
      <c r="EO373" s="109"/>
      <c r="EP373" s="109"/>
      <c r="EQ373" s="109"/>
      <c r="ER373" s="109"/>
      <c r="ES373" s="109"/>
      <c r="ET373" s="109"/>
      <c r="EU373" s="109"/>
      <c r="EV373" s="109"/>
      <c r="EW373" s="109"/>
      <c r="EX373" s="109"/>
      <c r="EY373" s="109"/>
      <c r="EZ373" s="109"/>
      <c r="FA373" s="109"/>
      <c r="FB373" s="109"/>
      <c r="FC373" s="109"/>
      <c r="FD373" s="109"/>
      <c r="FE373" s="109"/>
      <c r="FF373" s="109"/>
      <c r="FG373" s="109"/>
      <c r="FH373" s="109"/>
      <c r="FI373" s="109"/>
      <c r="FJ373" s="109"/>
      <c r="FK373" s="109"/>
      <c r="FL373" s="109"/>
      <c r="FM373" s="109"/>
      <c r="FN373" s="109"/>
      <c r="FO373" s="109"/>
      <c r="FP373" s="109"/>
      <c r="FQ373" s="109"/>
      <c r="FR373" s="109"/>
      <c r="FS373" s="109"/>
      <c r="FT373" s="109"/>
      <c r="FU373" s="109"/>
      <c r="FV373" s="109"/>
      <c r="FW373" s="109"/>
      <c r="FX373" s="109"/>
      <c r="FY373" s="109"/>
      <c r="FZ373" s="109"/>
      <c r="GA373" s="109"/>
      <c r="GB373" s="109"/>
      <c r="GC373" s="109"/>
      <c r="GD373" s="109"/>
      <c r="GE373" s="109"/>
      <c r="GF373" s="109"/>
      <c r="GG373" s="109"/>
      <c r="GH373" s="109"/>
      <c r="GI373" s="109"/>
      <c r="GJ373" s="109"/>
      <c r="GK373" s="109"/>
      <c r="GL373" s="109"/>
    </row>
    <row r="374" spans="28:194" s="103" customFormat="1">
      <c r="AB374" s="109"/>
      <c r="AC374" s="109"/>
      <c r="AD374" s="109"/>
      <c r="AE374" s="109"/>
      <c r="AF374" s="109"/>
      <c r="AG374" s="109"/>
      <c r="AH374" s="109"/>
      <c r="AI374" s="109"/>
      <c r="AJ374" s="109"/>
      <c r="AK374" s="109"/>
      <c r="AL374" s="109"/>
      <c r="AM374" s="109"/>
      <c r="AN374" s="109"/>
      <c r="AO374" s="109"/>
      <c r="AP374" s="109"/>
      <c r="AQ374" s="109"/>
      <c r="AR374" s="109"/>
      <c r="AS374" s="109"/>
      <c r="AT374" s="109"/>
      <c r="AU374" s="109"/>
      <c r="AV374" s="109"/>
      <c r="AW374" s="109"/>
      <c r="AX374" s="109"/>
      <c r="AY374" s="109"/>
      <c r="AZ374" s="109"/>
      <c r="BA374" s="109"/>
      <c r="BB374" s="109"/>
      <c r="BC374" s="109"/>
      <c r="BD374" s="109"/>
      <c r="BE374" s="109"/>
      <c r="BF374" s="109"/>
      <c r="BG374" s="109"/>
      <c r="BH374" s="109"/>
      <c r="BI374" s="109"/>
      <c r="BJ374" s="109"/>
      <c r="BK374" s="109"/>
      <c r="BL374" s="109"/>
      <c r="BM374" s="109"/>
      <c r="BN374" s="109"/>
      <c r="BO374" s="109"/>
      <c r="BP374" s="109"/>
      <c r="BQ374" s="109"/>
      <c r="BR374" s="109"/>
      <c r="BS374" s="109"/>
      <c r="BT374" s="109"/>
      <c r="BU374" s="109"/>
      <c r="BV374" s="109"/>
      <c r="BW374" s="109"/>
      <c r="BX374" s="109"/>
      <c r="BY374" s="109"/>
      <c r="BZ374" s="109"/>
      <c r="CA374" s="109"/>
      <c r="CB374" s="109"/>
      <c r="CC374" s="109"/>
      <c r="CD374" s="109"/>
      <c r="CE374" s="109"/>
      <c r="CF374" s="109"/>
      <c r="CG374" s="109"/>
      <c r="CH374" s="109"/>
      <c r="CI374" s="109"/>
      <c r="CJ374" s="109"/>
      <c r="CK374" s="109"/>
      <c r="CL374" s="109"/>
      <c r="CM374" s="109"/>
      <c r="CN374" s="109"/>
      <c r="CO374" s="109"/>
      <c r="CP374" s="109"/>
      <c r="CQ374" s="109"/>
      <c r="CR374" s="109"/>
      <c r="CS374" s="109"/>
      <c r="CT374" s="109"/>
      <c r="CU374" s="109"/>
      <c r="CV374" s="109"/>
      <c r="CW374" s="109"/>
      <c r="CX374" s="109"/>
      <c r="CY374" s="109"/>
      <c r="CZ374" s="109"/>
      <c r="DA374" s="109"/>
      <c r="DB374" s="109"/>
      <c r="DC374" s="109"/>
      <c r="DD374" s="109"/>
      <c r="DE374" s="109"/>
      <c r="DF374" s="109"/>
      <c r="DG374" s="109"/>
      <c r="DH374" s="109"/>
      <c r="DI374" s="109"/>
      <c r="DJ374" s="109"/>
      <c r="DK374" s="109"/>
      <c r="DL374" s="109"/>
      <c r="DM374" s="109"/>
      <c r="DN374" s="109"/>
      <c r="DO374" s="109"/>
      <c r="DP374" s="109"/>
      <c r="DQ374" s="109"/>
      <c r="DR374" s="109"/>
      <c r="DS374" s="109"/>
      <c r="DT374" s="109"/>
      <c r="DU374" s="109"/>
      <c r="DV374" s="109"/>
      <c r="DW374" s="109"/>
      <c r="DX374" s="109"/>
      <c r="DY374" s="109"/>
      <c r="DZ374" s="109"/>
      <c r="EA374" s="109"/>
      <c r="EB374" s="109"/>
      <c r="EC374" s="109"/>
      <c r="ED374" s="109"/>
      <c r="EE374" s="109"/>
      <c r="EF374" s="109"/>
      <c r="EG374" s="109"/>
      <c r="EH374" s="109"/>
      <c r="EI374" s="109"/>
      <c r="EJ374" s="109"/>
      <c r="EK374" s="109"/>
      <c r="EL374" s="109"/>
      <c r="EM374" s="109"/>
      <c r="EN374" s="109"/>
      <c r="EO374" s="109"/>
      <c r="EP374" s="109"/>
      <c r="EQ374" s="109"/>
      <c r="ER374" s="109"/>
      <c r="ES374" s="109"/>
      <c r="ET374" s="109"/>
      <c r="EU374" s="109"/>
      <c r="EV374" s="109"/>
      <c r="EW374" s="109"/>
      <c r="EX374" s="109"/>
      <c r="EY374" s="109"/>
      <c r="EZ374" s="109"/>
      <c r="FA374" s="109"/>
      <c r="FB374" s="109"/>
      <c r="FC374" s="109"/>
      <c r="FD374" s="109"/>
      <c r="FE374" s="109"/>
      <c r="FF374" s="109"/>
      <c r="FG374" s="109"/>
      <c r="FH374" s="109"/>
      <c r="FI374" s="109"/>
      <c r="FJ374" s="109"/>
      <c r="FK374" s="109"/>
      <c r="FL374" s="109"/>
      <c r="FM374" s="109"/>
      <c r="FN374" s="109"/>
      <c r="FO374" s="109"/>
      <c r="FP374" s="109"/>
      <c r="FQ374" s="109"/>
      <c r="FR374" s="109"/>
      <c r="FS374" s="109"/>
      <c r="FT374" s="109"/>
      <c r="FU374" s="109"/>
      <c r="FV374" s="109"/>
      <c r="FW374" s="109"/>
      <c r="FX374" s="109"/>
      <c r="FY374" s="109"/>
      <c r="FZ374" s="109"/>
      <c r="GA374" s="109"/>
      <c r="GB374" s="109"/>
      <c r="GC374" s="109"/>
      <c r="GD374" s="109"/>
      <c r="GE374" s="109"/>
      <c r="GF374" s="109"/>
      <c r="GG374" s="109"/>
      <c r="GH374" s="109"/>
      <c r="GI374" s="109"/>
      <c r="GJ374" s="109"/>
      <c r="GK374" s="109"/>
      <c r="GL374" s="109"/>
    </row>
    <row r="375" spans="28:194" s="103" customFormat="1">
      <c r="AB375" s="109"/>
      <c r="AC375" s="109"/>
      <c r="AD375" s="109"/>
      <c r="AE375" s="109"/>
      <c r="AF375" s="109"/>
      <c r="AG375" s="109"/>
      <c r="AH375" s="109"/>
      <c r="AI375" s="109"/>
      <c r="AJ375" s="109"/>
      <c r="AK375" s="109"/>
      <c r="AL375" s="109"/>
      <c r="AM375" s="109"/>
      <c r="AN375" s="109"/>
      <c r="AO375" s="109"/>
      <c r="AP375" s="109"/>
      <c r="AQ375" s="109"/>
      <c r="AR375" s="109"/>
      <c r="AS375" s="109"/>
      <c r="AT375" s="109"/>
      <c r="AU375" s="109"/>
      <c r="AV375" s="109"/>
      <c r="AW375" s="109"/>
      <c r="AX375" s="109"/>
      <c r="AY375" s="109"/>
      <c r="AZ375" s="109"/>
      <c r="BA375" s="109"/>
      <c r="BB375" s="109"/>
      <c r="BC375" s="109"/>
      <c r="BD375" s="109"/>
      <c r="BE375" s="109"/>
      <c r="BF375" s="109"/>
      <c r="BG375" s="109"/>
      <c r="BH375" s="109"/>
      <c r="BI375" s="109"/>
      <c r="BJ375" s="109"/>
      <c r="BK375" s="109"/>
      <c r="BL375" s="109"/>
      <c r="BM375" s="109"/>
      <c r="BN375" s="109"/>
      <c r="BO375" s="109"/>
      <c r="BP375" s="109"/>
      <c r="BQ375" s="109"/>
      <c r="BR375" s="109"/>
      <c r="BS375" s="109"/>
      <c r="BT375" s="109"/>
      <c r="BU375" s="109"/>
      <c r="BV375" s="109"/>
      <c r="BW375" s="109"/>
      <c r="BX375" s="109"/>
      <c r="BY375" s="109"/>
      <c r="BZ375" s="109"/>
      <c r="CA375" s="109"/>
      <c r="CB375" s="109"/>
      <c r="CC375" s="109"/>
      <c r="CD375" s="109"/>
      <c r="CE375" s="109"/>
      <c r="CF375" s="109"/>
      <c r="CG375" s="109"/>
      <c r="CH375" s="109"/>
      <c r="CI375" s="109"/>
      <c r="CJ375" s="109"/>
      <c r="CK375" s="109"/>
      <c r="CL375" s="109"/>
      <c r="CM375" s="109"/>
      <c r="CN375" s="109"/>
      <c r="CO375" s="109"/>
      <c r="CP375" s="109"/>
      <c r="CQ375" s="109"/>
      <c r="CR375" s="109"/>
      <c r="CS375" s="109"/>
      <c r="CT375" s="109"/>
      <c r="CU375" s="109"/>
      <c r="CV375" s="109"/>
      <c r="CW375" s="109"/>
      <c r="CX375" s="109"/>
      <c r="CY375" s="109"/>
      <c r="CZ375" s="109"/>
      <c r="DA375" s="109"/>
      <c r="DB375" s="109"/>
      <c r="DC375" s="109"/>
      <c r="DD375" s="109"/>
      <c r="DE375" s="109"/>
      <c r="DF375" s="109"/>
      <c r="DG375" s="109"/>
      <c r="DH375" s="109"/>
      <c r="DI375" s="109"/>
      <c r="DJ375" s="109"/>
      <c r="DK375" s="109"/>
      <c r="DL375" s="109"/>
      <c r="DM375" s="109"/>
      <c r="DN375" s="109"/>
      <c r="DO375" s="109"/>
      <c r="DP375" s="109"/>
      <c r="DQ375" s="109"/>
      <c r="DR375" s="109"/>
      <c r="DS375" s="109"/>
      <c r="DT375" s="109"/>
      <c r="DU375" s="109"/>
      <c r="DV375" s="109"/>
      <c r="DW375" s="109"/>
      <c r="DX375" s="109"/>
      <c r="DY375" s="109"/>
      <c r="DZ375" s="109"/>
      <c r="EA375" s="109"/>
      <c r="EB375" s="109"/>
      <c r="EC375" s="109"/>
      <c r="ED375" s="109"/>
      <c r="EE375" s="109"/>
      <c r="EF375" s="109"/>
      <c r="EG375" s="109"/>
      <c r="EH375" s="109"/>
      <c r="EI375" s="109"/>
      <c r="EJ375" s="109"/>
      <c r="EK375" s="109"/>
      <c r="EL375" s="109"/>
      <c r="EM375" s="109"/>
      <c r="EN375" s="109"/>
      <c r="EO375" s="109"/>
      <c r="EP375" s="109"/>
      <c r="EQ375" s="109"/>
      <c r="ER375" s="109"/>
      <c r="ES375" s="109"/>
      <c r="ET375" s="109"/>
      <c r="EU375" s="109"/>
      <c r="EV375" s="109"/>
      <c r="EW375" s="109"/>
      <c r="EX375" s="109"/>
      <c r="EY375" s="109"/>
      <c r="EZ375" s="109"/>
      <c r="FA375" s="109"/>
      <c r="FB375" s="109"/>
      <c r="FC375" s="109"/>
      <c r="FD375" s="109"/>
      <c r="FE375" s="109"/>
      <c r="FF375" s="109"/>
      <c r="FG375" s="109"/>
      <c r="FH375" s="109"/>
      <c r="FI375" s="109"/>
      <c r="FJ375" s="109"/>
      <c r="FK375" s="109"/>
      <c r="FL375" s="109"/>
      <c r="FM375" s="109"/>
      <c r="FN375" s="109"/>
      <c r="FO375" s="109"/>
      <c r="FP375" s="109"/>
      <c r="FQ375" s="109"/>
      <c r="FR375" s="109"/>
      <c r="FS375" s="109"/>
      <c r="FT375" s="109"/>
      <c r="FU375" s="109"/>
      <c r="FV375" s="109"/>
      <c r="FW375" s="109"/>
      <c r="FX375" s="109"/>
      <c r="FY375" s="109"/>
      <c r="FZ375" s="109"/>
      <c r="GA375" s="109"/>
      <c r="GB375" s="109"/>
      <c r="GC375" s="109"/>
      <c r="GD375" s="109"/>
      <c r="GE375" s="109"/>
      <c r="GF375" s="109"/>
      <c r="GG375" s="109"/>
      <c r="GH375" s="109"/>
      <c r="GI375" s="109"/>
      <c r="GJ375" s="109"/>
      <c r="GK375" s="109"/>
      <c r="GL375" s="109"/>
    </row>
    <row r="376" spans="28:194" s="103" customFormat="1">
      <c r="AB376" s="109"/>
      <c r="AC376" s="109"/>
      <c r="AD376" s="109"/>
      <c r="AE376" s="109"/>
      <c r="AF376" s="109"/>
      <c r="AG376" s="109"/>
      <c r="AH376" s="109"/>
      <c r="AI376" s="109"/>
      <c r="AJ376" s="109"/>
      <c r="AK376" s="109"/>
      <c r="AL376" s="109"/>
      <c r="AM376" s="109"/>
      <c r="AN376" s="109"/>
      <c r="AO376" s="109"/>
      <c r="AP376" s="109"/>
      <c r="AQ376" s="109"/>
      <c r="AR376" s="109"/>
      <c r="AS376" s="109"/>
      <c r="AT376" s="109"/>
      <c r="AU376" s="109"/>
      <c r="AV376" s="109"/>
      <c r="AW376" s="109"/>
      <c r="AX376" s="109"/>
      <c r="AY376" s="109"/>
      <c r="AZ376" s="109"/>
      <c r="BA376" s="109"/>
      <c r="BB376" s="109"/>
      <c r="BC376" s="109"/>
      <c r="BD376" s="109"/>
      <c r="BE376" s="109"/>
      <c r="BF376" s="109"/>
      <c r="BG376" s="109"/>
      <c r="BH376" s="109"/>
      <c r="BI376" s="109"/>
      <c r="BJ376" s="109"/>
      <c r="BK376" s="109"/>
      <c r="BL376" s="109"/>
      <c r="BM376" s="109"/>
      <c r="BN376" s="109"/>
      <c r="BO376" s="109"/>
      <c r="BP376" s="109"/>
      <c r="BQ376" s="109"/>
      <c r="BR376" s="109"/>
      <c r="BS376" s="109"/>
      <c r="BT376" s="109"/>
      <c r="BU376" s="109"/>
      <c r="BV376" s="109"/>
      <c r="BW376" s="109"/>
      <c r="BX376" s="109"/>
      <c r="BY376" s="109"/>
      <c r="BZ376" s="109"/>
      <c r="CA376" s="109"/>
      <c r="CB376" s="109"/>
      <c r="CC376" s="109"/>
      <c r="CD376" s="109"/>
      <c r="CE376" s="109"/>
      <c r="CF376" s="109"/>
      <c r="CG376" s="109"/>
      <c r="CH376" s="109"/>
      <c r="CI376" s="109"/>
      <c r="CJ376" s="109"/>
      <c r="CK376" s="109"/>
      <c r="CL376" s="109"/>
      <c r="CM376" s="109"/>
      <c r="CN376" s="109"/>
      <c r="CO376" s="109"/>
      <c r="CP376" s="109"/>
      <c r="CQ376" s="109"/>
      <c r="CR376" s="109"/>
      <c r="CS376" s="109"/>
      <c r="CT376" s="109"/>
      <c r="CU376" s="109"/>
      <c r="CV376" s="109"/>
      <c r="CW376" s="109"/>
      <c r="CX376" s="109"/>
      <c r="CY376" s="109"/>
      <c r="CZ376" s="109"/>
      <c r="DA376" s="109"/>
      <c r="DB376" s="109"/>
      <c r="DC376" s="109"/>
      <c r="DD376" s="109"/>
      <c r="DE376" s="109"/>
      <c r="DF376" s="109"/>
      <c r="DG376" s="109"/>
      <c r="DH376" s="109"/>
      <c r="DI376" s="109"/>
      <c r="DJ376" s="109"/>
      <c r="DK376" s="109"/>
      <c r="DL376" s="109"/>
      <c r="DM376" s="109"/>
      <c r="DN376" s="109"/>
      <c r="DO376" s="109"/>
      <c r="DP376" s="109"/>
      <c r="DQ376" s="109"/>
      <c r="DR376" s="109"/>
      <c r="DS376" s="109"/>
      <c r="DT376" s="109"/>
      <c r="DU376" s="109"/>
      <c r="DV376" s="109"/>
      <c r="DW376" s="109"/>
      <c r="DX376" s="109"/>
      <c r="DY376" s="109"/>
      <c r="DZ376" s="109"/>
      <c r="EA376" s="109"/>
      <c r="EB376" s="109"/>
      <c r="EC376" s="109"/>
      <c r="ED376" s="109"/>
      <c r="EE376" s="109"/>
      <c r="EF376" s="109"/>
      <c r="EG376" s="109"/>
      <c r="EH376" s="109"/>
      <c r="EI376" s="109"/>
      <c r="EJ376" s="109"/>
      <c r="EK376" s="109"/>
      <c r="EL376" s="109"/>
      <c r="EM376" s="109"/>
      <c r="EN376" s="109"/>
      <c r="EO376" s="109"/>
      <c r="EP376" s="109"/>
      <c r="EQ376" s="109"/>
      <c r="ER376" s="109"/>
      <c r="ES376" s="109"/>
      <c r="ET376" s="109"/>
      <c r="EU376" s="109"/>
      <c r="EV376" s="109"/>
      <c r="EW376" s="109"/>
      <c r="EX376" s="109"/>
      <c r="EY376" s="109"/>
      <c r="EZ376" s="109"/>
      <c r="FA376" s="109"/>
      <c r="FB376" s="109"/>
      <c r="FC376" s="109"/>
      <c r="FD376" s="109"/>
      <c r="FE376" s="109"/>
      <c r="FF376" s="109"/>
      <c r="FG376" s="109"/>
      <c r="FH376" s="109"/>
      <c r="FI376" s="109"/>
      <c r="FJ376" s="109"/>
      <c r="FK376" s="109"/>
      <c r="FL376" s="109"/>
      <c r="FM376" s="109"/>
      <c r="FN376" s="109"/>
      <c r="FO376" s="109"/>
      <c r="FP376" s="109"/>
      <c r="FQ376" s="109"/>
      <c r="FR376" s="109"/>
      <c r="FS376" s="109"/>
      <c r="FT376" s="109"/>
      <c r="FU376" s="109"/>
      <c r="FV376" s="109"/>
      <c r="FW376" s="109"/>
      <c r="FX376" s="109"/>
      <c r="FY376" s="109"/>
      <c r="FZ376" s="109"/>
      <c r="GA376" s="109"/>
      <c r="GB376" s="109"/>
      <c r="GC376" s="109"/>
      <c r="GD376" s="109"/>
      <c r="GE376" s="109"/>
      <c r="GF376" s="109"/>
      <c r="GG376" s="109"/>
      <c r="GH376" s="109"/>
      <c r="GI376" s="109"/>
      <c r="GJ376" s="109"/>
      <c r="GK376" s="109"/>
      <c r="GL376" s="109"/>
    </row>
    <row r="377" spans="28:194" s="103" customFormat="1">
      <c r="AB377" s="109"/>
      <c r="AC377" s="109"/>
      <c r="AD377" s="109"/>
      <c r="AE377" s="109"/>
      <c r="AF377" s="109"/>
      <c r="AG377" s="109"/>
      <c r="AH377" s="109"/>
      <c r="AI377" s="109"/>
      <c r="AJ377" s="109"/>
      <c r="AK377" s="109"/>
      <c r="AL377" s="109"/>
      <c r="AM377" s="109"/>
      <c r="AN377" s="109"/>
      <c r="AO377" s="109"/>
      <c r="AP377" s="109"/>
      <c r="AQ377" s="109"/>
      <c r="AR377" s="109"/>
      <c r="AS377" s="109"/>
      <c r="AT377" s="109"/>
      <c r="AU377" s="109"/>
      <c r="AV377" s="109"/>
      <c r="AW377" s="109"/>
      <c r="AX377" s="109"/>
      <c r="AY377" s="109"/>
      <c r="AZ377" s="109"/>
      <c r="BA377" s="109"/>
      <c r="BB377" s="109"/>
      <c r="BC377" s="109"/>
      <c r="BD377" s="109"/>
      <c r="BE377" s="109"/>
      <c r="BF377" s="109"/>
      <c r="BG377" s="109"/>
      <c r="BH377" s="109"/>
      <c r="BI377" s="109"/>
      <c r="BJ377" s="109"/>
      <c r="BK377" s="109"/>
      <c r="BL377" s="109"/>
      <c r="BM377" s="109"/>
      <c r="BN377" s="109"/>
      <c r="BO377" s="109"/>
      <c r="BP377" s="109"/>
      <c r="BQ377" s="109"/>
      <c r="BR377" s="109"/>
      <c r="BS377" s="109"/>
      <c r="BT377" s="109"/>
      <c r="BU377" s="109"/>
      <c r="BV377" s="109"/>
      <c r="BW377" s="109"/>
      <c r="BX377" s="109"/>
      <c r="BY377" s="109"/>
      <c r="BZ377" s="109"/>
      <c r="CA377" s="109"/>
      <c r="CB377" s="109"/>
      <c r="CC377" s="109"/>
      <c r="CD377" s="109"/>
      <c r="CE377" s="109"/>
      <c r="CF377" s="109"/>
      <c r="CG377" s="109"/>
      <c r="CH377" s="109"/>
      <c r="CI377" s="109"/>
      <c r="CJ377" s="109"/>
      <c r="CK377" s="109"/>
      <c r="CL377" s="109"/>
      <c r="CM377" s="109"/>
      <c r="CN377" s="109"/>
      <c r="CO377" s="109"/>
      <c r="CP377" s="109"/>
      <c r="CQ377" s="109"/>
      <c r="CR377" s="109"/>
      <c r="CS377" s="109"/>
      <c r="CT377" s="109"/>
      <c r="CU377" s="109"/>
      <c r="CV377" s="109"/>
      <c r="CW377" s="109"/>
      <c r="CX377" s="109"/>
      <c r="CY377" s="109"/>
      <c r="CZ377" s="109"/>
      <c r="DA377" s="109"/>
      <c r="DB377" s="109"/>
      <c r="DC377" s="109"/>
      <c r="DD377" s="109"/>
      <c r="DE377" s="109"/>
      <c r="DF377" s="109"/>
      <c r="DG377" s="109"/>
      <c r="DH377" s="109"/>
      <c r="DI377" s="109"/>
      <c r="DJ377" s="109"/>
      <c r="DK377" s="109"/>
      <c r="DL377" s="109"/>
      <c r="DM377" s="109"/>
      <c r="DN377" s="109"/>
      <c r="DO377" s="109"/>
      <c r="DP377" s="109"/>
      <c r="DQ377" s="109"/>
      <c r="DR377" s="109"/>
      <c r="DS377" s="109"/>
      <c r="DT377" s="109"/>
      <c r="DU377" s="109"/>
      <c r="DV377" s="109"/>
      <c r="DW377" s="109"/>
      <c r="DX377" s="109"/>
      <c r="DY377" s="109"/>
      <c r="DZ377" s="109"/>
      <c r="EA377" s="109"/>
      <c r="EB377" s="109"/>
      <c r="EC377" s="109"/>
      <c r="ED377" s="109"/>
      <c r="EE377" s="109"/>
      <c r="EF377" s="109"/>
      <c r="EG377" s="109"/>
      <c r="EH377" s="109"/>
      <c r="EI377" s="109"/>
      <c r="EJ377" s="109"/>
      <c r="EK377" s="109"/>
      <c r="EL377" s="109"/>
      <c r="EM377" s="109"/>
      <c r="EN377" s="109"/>
      <c r="EO377" s="109"/>
      <c r="EP377" s="109"/>
      <c r="EQ377" s="109"/>
      <c r="ER377" s="109"/>
      <c r="ES377" s="109"/>
      <c r="ET377" s="109"/>
      <c r="EU377" s="109"/>
      <c r="EV377" s="109"/>
      <c r="EW377" s="109"/>
      <c r="EX377" s="109"/>
      <c r="EY377" s="109"/>
      <c r="EZ377" s="109"/>
      <c r="FA377" s="109"/>
      <c r="FB377" s="109"/>
      <c r="FC377" s="109"/>
      <c r="FD377" s="109"/>
      <c r="FE377" s="109"/>
      <c r="FF377" s="109"/>
      <c r="FG377" s="109"/>
      <c r="FH377" s="109"/>
      <c r="FI377" s="109"/>
      <c r="FJ377" s="109"/>
      <c r="FK377" s="109"/>
      <c r="FL377" s="109"/>
      <c r="FM377" s="109"/>
      <c r="FN377" s="109"/>
      <c r="FO377" s="109"/>
      <c r="FP377" s="109"/>
      <c r="FQ377" s="109"/>
      <c r="FR377" s="109"/>
      <c r="FS377" s="109"/>
      <c r="FT377" s="109"/>
      <c r="FU377" s="109"/>
      <c r="FV377" s="109"/>
      <c r="FW377" s="109"/>
      <c r="FX377" s="109"/>
      <c r="FY377" s="109"/>
      <c r="FZ377" s="109"/>
      <c r="GA377" s="109"/>
      <c r="GB377" s="109"/>
      <c r="GC377" s="109"/>
      <c r="GD377" s="109"/>
      <c r="GE377" s="109"/>
      <c r="GF377" s="109"/>
      <c r="GG377" s="109"/>
      <c r="GH377" s="109"/>
      <c r="GI377" s="109"/>
      <c r="GJ377" s="109"/>
      <c r="GK377" s="109"/>
      <c r="GL377" s="109"/>
    </row>
    <row r="378" spans="28:194" s="103" customFormat="1">
      <c r="AB378" s="109"/>
      <c r="AC378" s="109"/>
      <c r="AD378" s="109"/>
      <c r="AE378" s="109"/>
      <c r="AF378" s="109"/>
      <c r="AG378" s="109"/>
      <c r="AH378" s="109"/>
      <c r="AI378" s="109"/>
      <c r="AJ378" s="109"/>
      <c r="AK378" s="109"/>
      <c r="AL378" s="109"/>
      <c r="AM378" s="109"/>
      <c r="AN378" s="109"/>
      <c r="AO378" s="109"/>
      <c r="AP378" s="109"/>
      <c r="AQ378" s="109"/>
      <c r="AR378" s="109"/>
      <c r="AS378" s="109"/>
      <c r="AT378" s="109"/>
      <c r="AU378" s="109"/>
      <c r="AV378" s="109"/>
      <c r="AW378" s="109"/>
      <c r="AX378" s="109"/>
      <c r="AY378" s="109"/>
      <c r="AZ378" s="109"/>
      <c r="BA378" s="109"/>
      <c r="BB378" s="109"/>
      <c r="BC378" s="109"/>
      <c r="BD378" s="109"/>
      <c r="BE378" s="109"/>
      <c r="BF378" s="109"/>
      <c r="BG378" s="109"/>
      <c r="BH378" s="109"/>
      <c r="BI378" s="109"/>
      <c r="BJ378" s="109"/>
      <c r="BK378" s="109"/>
      <c r="BL378" s="109"/>
      <c r="BM378" s="109"/>
      <c r="BN378" s="109"/>
      <c r="BO378" s="109"/>
      <c r="BP378" s="109"/>
      <c r="BQ378" s="109"/>
      <c r="BR378" s="109"/>
      <c r="BS378" s="109"/>
      <c r="BT378" s="109"/>
      <c r="BU378" s="109"/>
      <c r="BV378" s="109"/>
      <c r="BW378" s="109"/>
      <c r="BX378" s="109"/>
      <c r="BY378" s="109"/>
      <c r="BZ378" s="109"/>
      <c r="CA378" s="109"/>
      <c r="CB378" s="109"/>
      <c r="CC378" s="109"/>
      <c r="CD378" s="109"/>
      <c r="CE378" s="109"/>
      <c r="CF378" s="109"/>
      <c r="CG378" s="109"/>
      <c r="CH378" s="109"/>
      <c r="CI378" s="109"/>
      <c r="CJ378" s="109"/>
      <c r="CK378" s="109"/>
      <c r="CL378" s="109"/>
      <c r="CM378" s="109"/>
      <c r="CN378" s="109"/>
      <c r="CO378" s="109"/>
      <c r="CP378" s="109"/>
      <c r="CQ378" s="109"/>
      <c r="CR378" s="109"/>
      <c r="CS378" s="109"/>
      <c r="CT378" s="109"/>
      <c r="CU378" s="109"/>
      <c r="CV378" s="109"/>
      <c r="CW378" s="109"/>
      <c r="CX378" s="109"/>
      <c r="CY378" s="109"/>
      <c r="CZ378" s="109"/>
      <c r="DA378" s="109"/>
      <c r="DB378" s="109"/>
      <c r="DC378" s="109"/>
      <c r="DD378" s="109"/>
      <c r="DE378" s="109"/>
      <c r="DF378" s="109"/>
      <c r="DG378" s="109"/>
      <c r="DH378" s="109"/>
      <c r="DI378" s="109"/>
      <c r="DJ378" s="109"/>
      <c r="DK378" s="109"/>
      <c r="DL378" s="109"/>
      <c r="DM378" s="109"/>
      <c r="DN378" s="109"/>
      <c r="DO378" s="109"/>
      <c r="DP378" s="109"/>
      <c r="DQ378" s="109"/>
      <c r="DR378" s="109"/>
      <c r="DS378" s="109"/>
      <c r="DT378" s="109"/>
      <c r="DU378" s="109"/>
      <c r="DV378" s="109"/>
      <c r="DW378" s="109"/>
      <c r="DX378" s="109"/>
      <c r="DY378" s="109"/>
      <c r="DZ378" s="109"/>
      <c r="EA378" s="109"/>
      <c r="EB378" s="109"/>
      <c r="EC378" s="109"/>
      <c r="ED378" s="109"/>
      <c r="EE378" s="109"/>
      <c r="EF378" s="109"/>
      <c r="EG378" s="109"/>
      <c r="EH378" s="109"/>
      <c r="EI378" s="109"/>
      <c r="EJ378" s="109"/>
      <c r="EK378" s="109"/>
      <c r="EL378" s="109"/>
      <c r="EM378" s="109"/>
      <c r="EN378" s="109"/>
      <c r="EO378" s="109"/>
      <c r="EP378" s="109"/>
      <c r="EQ378" s="109"/>
      <c r="ER378" s="109"/>
      <c r="ES378" s="109"/>
      <c r="ET378" s="109"/>
      <c r="EU378" s="109"/>
      <c r="EV378" s="109"/>
      <c r="EW378" s="109"/>
      <c r="EX378" s="109"/>
      <c r="EY378" s="109"/>
      <c r="EZ378" s="109"/>
      <c r="FA378" s="109"/>
      <c r="FB378" s="109"/>
      <c r="FC378" s="109"/>
      <c r="FD378" s="109"/>
      <c r="FE378" s="109"/>
      <c r="FF378" s="109"/>
      <c r="FG378" s="109"/>
      <c r="FH378" s="109"/>
      <c r="FI378" s="109"/>
      <c r="FJ378" s="109"/>
      <c r="FK378" s="109"/>
      <c r="FL378" s="109"/>
      <c r="FM378" s="109"/>
      <c r="FN378" s="109"/>
      <c r="FO378" s="109"/>
      <c r="FP378" s="109"/>
      <c r="FQ378" s="109"/>
      <c r="FR378" s="109"/>
      <c r="FS378" s="109"/>
      <c r="FT378" s="109"/>
      <c r="FU378" s="109"/>
      <c r="FV378" s="109"/>
      <c r="FW378" s="109"/>
      <c r="FX378" s="109"/>
      <c r="FY378" s="109"/>
      <c r="FZ378" s="109"/>
      <c r="GA378" s="109"/>
      <c r="GB378" s="109"/>
      <c r="GC378" s="109"/>
      <c r="GD378" s="109"/>
      <c r="GE378" s="109"/>
      <c r="GF378" s="109"/>
      <c r="GG378" s="109"/>
      <c r="GH378" s="109"/>
      <c r="GI378" s="109"/>
      <c r="GJ378" s="109"/>
      <c r="GK378" s="109"/>
      <c r="GL378" s="109"/>
    </row>
    <row r="379" spans="28:194" s="103" customFormat="1">
      <c r="AB379" s="109"/>
      <c r="AC379" s="109"/>
      <c r="AD379" s="109"/>
      <c r="AE379" s="109"/>
      <c r="AF379" s="109"/>
      <c r="AG379" s="109"/>
      <c r="AH379" s="109"/>
      <c r="AI379" s="109"/>
      <c r="AJ379" s="109"/>
      <c r="AK379" s="109"/>
      <c r="AL379" s="109"/>
      <c r="AM379" s="109"/>
      <c r="AN379" s="109"/>
      <c r="AO379" s="109"/>
      <c r="AP379" s="109"/>
      <c r="AQ379" s="109"/>
      <c r="AR379" s="109"/>
      <c r="AS379" s="109"/>
      <c r="AT379" s="109"/>
      <c r="AU379" s="109"/>
      <c r="AV379" s="109"/>
      <c r="AW379" s="109"/>
      <c r="AX379" s="109"/>
      <c r="AY379" s="109"/>
      <c r="AZ379" s="109"/>
      <c r="BA379" s="109"/>
      <c r="BB379" s="109"/>
      <c r="BC379" s="109"/>
      <c r="BD379" s="109"/>
      <c r="BE379" s="109"/>
      <c r="BF379" s="109"/>
      <c r="BG379" s="109"/>
      <c r="BH379" s="109"/>
      <c r="BI379" s="109"/>
      <c r="BJ379" s="109"/>
      <c r="BK379" s="109"/>
      <c r="BL379" s="109"/>
      <c r="BM379" s="109"/>
      <c r="BN379" s="109"/>
      <c r="BO379" s="109"/>
      <c r="BP379" s="109"/>
      <c r="BQ379" s="109"/>
      <c r="BR379" s="109"/>
      <c r="BS379" s="109"/>
      <c r="BT379" s="109"/>
      <c r="BU379" s="109"/>
      <c r="BV379" s="109"/>
      <c r="BW379" s="109"/>
      <c r="BX379" s="109"/>
      <c r="BY379" s="109"/>
      <c r="BZ379" s="109"/>
      <c r="CA379" s="109"/>
      <c r="CB379" s="109"/>
      <c r="CC379" s="109"/>
      <c r="CD379" s="109"/>
      <c r="CE379" s="109"/>
      <c r="CF379" s="109"/>
      <c r="CG379" s="109"/>
      <c r="CH379" s="109"/>
      <c r="CI379" s="109"/>
      <c r="CJ379" s="109"/>
      <c r="CK379" s="109"/>
      <c r="CL379" s="109"/>
      <c r="CM379" s="109"/>
      <c r="CN379" s="109"/>
      <c r="CO379" s="109"/>
      <c r="CP379" s="109"/>
      <c r="CQ379" s="109"/>
      <c r="CR379" s="109"/>
      <c r="CS379" s="109"/>
      <c r="CT379" s="109"/>
      <c r="CU379" s="109"/>
      <c r="CV379" s="109"/>
      <c r="CW379" s="109"/>
      <c r="CX379" s="109"/>
      <c r="CY379" s="109"/>
      <c r="CZ379" s="109"/>
      <c r="DA379" s="109"/>
      <c r="DB379" s="109"/>
      <c r="DC379" s="109"/>
      <c r="DD379" s="109"/>
      <c r="DE379" s="109"/>
      <c r="DF379" s="109"/>
      <c r="DG379" s="109"/>
      <c r="DH379" s="109"/>
      <c r="DI379" s="109"/>
      <c r="DJ379" s="109"/>
      <c r="DK379" s="109"/>
      <c r="DL379" s="109"/>
      <c r="DM379" s="109"/>
      <c r="DN379" s="109"/>
      <c r="DO379" s="109"/>
      <c r="DP379" s="109"/>
      <c r="DQ379" s="109"/>
      <c r="DR379" s="109"/>
      <c r="DS379" s="109"/>
      <c r="DT379" s="109"/>
      <c r="DU379" s="109"/>
      <c r="DV379" s="109"/>
      <c r="DW379" s="109"/>
      <c r="DX379" s="109"/>
      <c r="DY379" s="109"/>
      <c r="DZ379" s="109"/>
      <c r="EA379" s="109"/>
      <c r="EB379" s="109"/>
      <c r="EC379" s="109"/>
      <c r="ED379" s="109"/>
      <c r="EE379" s="109"/>
      <c r="EF379" s="109"/>
      <c r="EG379" s="109"/>
      <c r="EH379" s="109"/>
      <c r="EI379" s="109"/>
      <c r="EJ379" s="109"/>
      <c r="EK379" s="109"/>
      <c r="EL379" s="109"/>
      <c r="EM379" s="109"/>
      <c r="EN379" s="109"/>
      <c r="EO379" s="109"/>
      <c r="EP379" s="109"/>
      <c r="EQ379" s="109"/>
      <c r="ER379" s="109"/>
      <c r="ES379" s="109"/>
      <c r="ET379" s="109"/>
      <c r="EU379" s="109"/>
      <c r="EV379" s="109"/>
      <c r="EW379" s="109"/>
      <c r="EX379" s="109"/>
      <c r="EY379" s="109"/>
      <c r="EZ379" s="109"/>
      <c r="FA379" s="109"/>
      <c r="FB379" s="109"/>
      <c r="FC379" s="109"/>
      <c r="FD379" s="109"/>
      <c r="FE379" s="109"/>
      <c r="FF379" s="109"/>
      <c r="FG379" s="109"/>
      <c r="FH379" s="109"/>
      <c r="FI379" s="109"/>
      <c r="FJ379" s="109"/>
      <c r="FK379" s="109"/>
      <c r="FL379" s="109"/>
      <c r="FM379" s="109"/>
      <c r="FN379" s="109"/>
      <c r="FO379" s="109"/>
      <c r="FP379" s="109"/>
      <c r="FQ379" s="109"/>
      <c r="FR379" s="109"/>
      <c r="FS379" s="109"/>
      <c r="FT379" s="109"/>
      <c r="FU379" s="109"/>
      <c r="FV379" s="109"/>
      <c r="FW379" s="109"/>
      <c r="FX379" s="109"/>
      <c r="FY379" s="109"/>
      <c r="FZ379" s="109"/>
      <c r="GA379" s="109"/>
      <c r="GB379" s="109"/>
      <c r="GC379" s="109"/>
      <c r="GD379" s="109"/>
      <c r="GE379" s="109"/>
      <c r="GF379" s="109"/>
      <c r="GG379" s="109"/>
      <c r="GH379" s="109"/>
      <c r="GI379" s="109"/>
      <c r="GJ379" s="109"/>
      <c r="GK379" s="109"/>
      <c r="GL379" s="109"/>
    </row>
    <row r="380" spans="28:194" s="103" customFormat="1">
      <c r="AB380" s="109"/>
      <c r="AC380" s="109"/>
      <c r="AD380" s="109"/>
      <c r="AE380" s="109"/>
      <c r="AF380" s="109"/>
      <c r="AG380" s="109"/>
      <c r="AH380" s="109"/>
      <c r="AI380" s="109"/>
      <c r="AJ380" s="109"/>
      <c r="AK380" s="109"/>
      <c r="AL380" s="109"/>
      <c r="AM380" s="109"/>
      <c r="AN380" s="109"/>
      <c r="AO380" s="109"/>
      <c r="AP380" s="109"/>
      <c r="AQ380" s="109"/>
      <c r="AR380" s="109"/>
      <c r="AS380" s="109"/>
      <c r="AT380" s="109"/>
      <c r="AU380" s="109"/>
      <c r="AV380" s="109"/>
      <c r="AW380" s="109"/>
      <c r="AX380" s="109"/>
      <c r="AY380" s="109"/>
      <c r="AZ380" s="109"/>
      <c r="BA380" s="109"/>
      <c r="BB380" s="109"/>
      <c r="BC380" s="109"/>
      <c r="BD380" s="109"/>
      <c r="BE380" s="109"/>
      <c r="BF380" s="109"/>
      <c r="BG380" s="109"/>
      <c r="BH380" s="109"/>
      <c r="BI380" s="109"/>
      <c r="BJ380" s="109"/>
      <c r="BK380" s="109"/>
      <c r="BL380" s="109"/>
      <c r="BM380" s="109"/>
      <c r="BN380" s="109"/>
      <c r="BO380" s="109"/>
      <c r="BP380" s="109"/>
      <c r="BQ380" s="109"/>
      <c r="BR380" s="109"/>
      <c r="BS380" s="109"/>
      <c r="BT380" s="109"/>
      <c r="BU380" s="109"/>
      <c r="BV380" s="109"/>
      <c r="BW380" s="109"/>
      <c r="BX380" s="109"/>
      <c r="BY380" s="109"/>
      <c r="BZ380" s="109"/>
      <c r="CA380" s="109"/>
      <c r="CB380" s="109"/>
      <c r="CC380" s="109"/>
      <c r="CD380" s="109"/>
      <c r="CE380" s="109"/>
      <c r="CF380" s="109"/>
      <c r="CG380" s="109"/>
      <c r="CH380" s="109"/>
      <c r="CI380" s="109"/>
      <c r="CJ380" s="109"/>
      <c r="CK380" s="109"/>
      <c r="CL380" s="109"/>
      <c r="CM380" s="109"/>
      <c r="CN380" s="109"/>
      <c r="CO380" s="109"/>
      <c r="CP380" s="109"/>
      <c r="CQ380" s="109"/>
      <c r="CR380" s="109"/>
      <c r="CS380" s="109"/>
      <c r="CT380" s="109"/>
      <c r="CU380" s="109"/>
      <c r="CV380" s="109"/>
      <c r="CW380" s="109"/>
      <c r="CX380" s="109"/>
      <c r="CY380" s="109"/>
      <c r="CZ380" s="109"/>
      <c r="DA380" s="109"/>
      <c r="DB380" s="109"/>
      <c r="DC380" s="109"/>
      <c r="DD380" s="109"/>
      <c r="DE380" s="109"/>
      <c r="DF380" s="109"/>
      <c r="DG380" s="109"/>
      <c r="DH380" s="109"/>
      <c r="DI380" s="109"/>
      <c r="DJ380" s="109"/>
      <c r="DK380" s="109"/>
      <c r="DL380" s="109"/>
      <c r="DM380" s="109"/>
      <c r="DN380" s="109"/>
      <c r="DO380" s="109"/>
      <c r="DP380" s="109"/>
      <c r="DQ380" s="109"/>
      <c r="DR380" s="109"/>
      <c r="DS380" s="109"/>
      <c r="DT380" s="109"/>
      <c r="DU380" s="109"/>
      <c r="DV380" s="109"/>
      <c r="DW380" s="109"/>
      <c r="DX380" s="109"/>
      <c r="DY380" s="109"/>
      <c r="DZ380" s="109"/>
      <c r="EA380" s="109"/>
      <c r="EB380" s="109"/>
      <c r="EC380" s="109"/>
      <c r="ED380" s="109"/>
      <c r="EE380" s="109"/>
      <c r="EF380" s="109"/>
      <c r="EG380" s="109"/>
      <c r="EH380" s="109"/>
      <c r="EI380" s="109"/>
      <c r="EJ380" s="109"/>
      <c r="EK380" s="109"/>
      <c r="EL380" s="109"/>
      <c r="EM380" s="109"/>
      <c r="EN380" s="109"/>
      <c r="EO380" s="109"/>
      <c r="EP380" s="109"/>
      <c r="EQ380" s="109"/>
      <c r="ER380" s="109"/>
      <c r="ES380" s="109"/>
      <c r="ET380" s="109"/>
      <c r="EU380" s="109"/>
      <c r="EV380" s="109"/>
      <c r="EW380" s="109"/>
      <c r="EX380" s="109"/>
      <c r="EY380" s="109"/>
      <c r="EZ380" s="109"/>
      <c r="FA380" s="109"/>
      <c r="FB380" s="109"/>
      <c r="FC380" s="109"/>
      <c r="FD380" s="109"/>
      <c r="FE380" s="109"/>
      <c r="FF380" s="109"/>
      <c r="FG380" s="109"/>
      <c r="FH380" s="109"/>
      <c r="FI380" s="109"/>
      <c r="FJ380" s="109"/>
      <c r="FK380" s="109"/>
      <c r="FL380" s="109"/>
      <c r="FM380" s="109"/>
      <c r="FN380" s="109"/>
      <c r="FO380" s="109"/>
      <c r="FP380" s="109"/>
      <c r="FQ380" s="109"/>
      <c r="FR380" s="109"/>
      <c r="FS380" s="109"/>
      <c r="FT380" s="109"/>
      <c r="FU380" s="109"/>
      <c r="FV380" s="109"/>
      <c r="FW380" s="109"/>
      <c r="FX380" s="109"/>
      <c r="FY380" s="109"/>
      <c r="FZ380" s="109"/>
      <c r="GA380" s="109"/>
      <c r="GB380" s="109"/>
      <c r="GC380" s="109"/>
      <c r="GD380" s="109"/>
      <c r="GE380" s="109"/>
      <c r="GF380" s="109"/>
      <c r="GG380" s="109"/>
      <c r="GH380" s="109"/>
      <c r="GI380" s="109"/>
      <c r="GJ380" s="109"/>
      <c r="GK380" s="109"/>
      <c r="GL380" s="109"/>
    </row>
    <row r="381" spans="28:194" s="103" customFormat="1">
      <c r="AB381" s="109"/>
      <c r="AC381" s="109"/>
      <c r="AD381" s="109"/>
      <c r="AE381" s="109"/>
      <c r="AF381" s="109"/>
      <c r="AG381" s="109"/>
      <c r="AH381" s="109"/>
      <c r="AI381" s="109"/>
      <c r="AJ381" s="109"/>
      <c r="AK381" s="109"/>
      <c r="AL381" s="109"/>
      <c r="AM381" s="109"/>
      <c r="AN381" s="109"/>
      <c r="AO381" s="109"/>
      <c r="AP381" s="109"/>
      <c r="AQ381" s="109"/>
      <c r="AR381" s="109"/>
      <c r="AS381" s="109"/>
      <c r="AT381" s="109"/>
      <c r="AU381" s="109"/>
      <c r="AV381" s="109"/>
      <c r="AW381" s="109"/>
      <c r="AX381" s="109"/>
      <c r="AY381" s="109"/>
      <c r="AZ381" s="109"/>
      <c r="BA381" s="109"/>
      <c r="BB381" s="109"/>
      <c r="BC381" s="109"/>
      <c r="BD381" s="109"/>
      <c r="BE381" s="109"/>
      <c r="BF381" s="109"/>
      <c r="BG381" s="109"/>
      <c r="BH381" s="109"/>
      <c r="BI381" s="109"/>
      <c r="BJ381" s="109"/>
      <c r="BK381" s="109"/>
      <c r="BL381" s="109"/>
      <c r="BM381" s="109"/>
      <c r="BN381" s="109"/>
      <c r="BO381" s="109"/>
      <c r="BP381" s="109"/>
      <c r="BQ381" s="109"/>
      <c r="BR381" s="109"/>
      <c r="BS381" s="109"/>
      <c r="BT381" s="109"/>
      <c r="BU381" s="109"/>
      <c r="BV381" s="109"/>
      <c r="BW381" s="109"/>
      <c r="BX381" s="109"/>
      <c r="BY381" s="109"/>
      <c r="BZ381" s="109"/>
      <c r="CA381" s="109"/>
      <c r="CB381" s="109"/>
      <c r="CC381" s="109"/>
      <c r="CD381" s="109"/>
      <c r="CE381" s="109"/>
      <c r="CF381" s="109"/>
      <c r="CG381" s="109"/>
      <c r="CH381" s="109"/>
      <c r="CI381" s="109"/>
      <c r="CJ381" s="109"/>
      <c r="CK381" s="109"/>
      <c r="CL381" s="109"/>
      <c r="CM381" s="109"/>
      <c r="CN381" s="109"/>
      <c r="CO381" s="109"/>
      <c r="CP381" s="109"/>
      <c r="CQ381" s="109"/>
      <c r="CR381" s="109"/>
      <c r="CS381" s="109"/>
      <c r="CT381" s="109"/>
      <c r="CU381" s="109"/>
      <c r="CV381" s="109"/>
      <c r="CW381" s="109"/>
      <c r="CX381" s="109"/>
      <c r="CY381" s="109"/>
      <c r="CZ381" s="109"/>
      <c r="DA381" s="109"/>
      <c r="DB381" s="109"/>
      <c r="DC381" s="109"/>
      <c r="DD381" s="109"/>
      <c r="DE381" s="109"/>
      <c r="DF381" s="109"/>
      <c r="DG381" s="109"/>
      <c r="DH381" s="109"/>
      <c r="DI381" s="109"/>
      <c r="DJ381" s="109"/>
      <c r="DK381" s="109"/>
      <c r="DL381" s="109"/>
      <c r="DM381" s="109"/>
      <c r="DN381" s="109"/>
      <c r="DO381" s="109"/>
      <c r="DP381" s="109"/>
      <c r="DQ381" s="109"/>
      <c r="DR381" s="109"/>
      <c r="DS381" s="109"/>
      <c r="DT381" s="109"/>
      <c r="DU381" s="109"/>
      <c r="DV381" s="109"/>
      <c r="DW381" s="109"/>
      <c r="DX381" s="109"/>
      <c r="DY381" s="109"/>
      <c r="DZ381" s="109"/>
      <c r="EA381" s="109"/>
      <c r="EB381" s="109"/>
      <c r="EC381" s="109"/>
      <c r="ED381" s="109"/>
      <c r="EE381" s="109"/>
      <c r="EF381" s="109"/>
      <c r="EG381" s="109"/>
      <c r="EH381" s="109"/>
      <c r="EI381" s="109"/>
      <c r="EJ381" s="109"/>
      <c r="EK381" s="109"/>
      <c r="EL381" s="109"/>
      <c r="EM381" s="109"/>
      <c r="EN381" s="109"/>
      <c r="EO381" s="109"/>
      <c r="EP381" s="109"/>
      <c r="EQ381" s="109"/>
      <c r="ER381" s="109"/>
      <c r="ES381" s="109"/>
      <c r="ET381" s="109"/>
      <c r="EU381" s="109"/>
      <c r="EV381" s="109"/>
      <c r="EW381" s="109"/>
      <c r="EX381" s="109"/>
      <c r="EY381" s="109"/>
      <c r="EZ381" s="109"/>
      <c r="FA381" s="109"/>
      <c r="FB381" s="109"/>
      <c r="FC381" s="109"/>
      <c r="FD381" s="109"/>
      <c r="FE381" s="109"/>
      <c r="FF381" s="109"/>
      <c r="FG381" s="109"/>
      <c r="FH381" s="109"/>
      <c r="FI381" s="109"/>
      <c r="FJ381" s="109"/>
      <c r="FK381" s="109"/>
      <c r="FL381" s="109"/>
      <c r="FM381" s="109"/>
      <c r="FN381" s="109"/>
      <c r="FO381" s="109"/>
      <c r="FP381" s="109"/>
      <c r="FQ381" s="109"/>
      <c r="FR381" s="109"/>
      <c r="FS381" s="109"/>
      <c r="FT381" s="109"/>
      <c r="FU381" s="109"/>
      <c r="FV381" s="109"/>
      <c r="FW381" s="109"/>
      <c r="FX381" s="109"/>
      <c r="FY381" s="109"/>
      <c r="FZ381" s="109"/>
      <c r="GA381" s="109"/>
      <c r="GB381" s="109"/>
      <c r="GC381" s="109"/>
      <c r="GD381" s="109"/>
      <c r="GE381" s="109"/>
      <c r="GF381" s="109"/>
      <c r="GG381" s="109"/>
      <c r="GH381" s="109"/>
      <c r="GI381" s="109"/>
      <c r="GJ381" s="109"/>
      <c r="GK381" s="109"/>
      <c r="GL381" s="109"/>
    </row>
    <row r="382" spans="28:194" s="103" customFormat="1">
      <c r="AB382" s="109"/>
      <c r="AC382" s="109"/>
      <c r="AD382" s="109"/>
      <c r="AE382" s="109"/>
      <c r="AF382" s="109"/>
      <c r="AG382" s="109"/>
      <c r="AH382" s="109"/>
      <c r="AI382" s="109"/>
      <c r="AJ382" s="109"/>
      <c r="AK382" s="109"/>
      <c r="AL382" s="109"/>
      <c r="AM382" s="109"/>
      <c r="AN382" s="109"/>
      <c r="AO382" s="109"/>
      <c r="AP382" s="109"/>
      <c r="AQ382" s="109"/>
      <c r="AR382" s="109"/>
      <c r="AS382" s="109"/>
      <c r="AT382" s="109"/>
      <c r="AU382" s="109"/>
      <c r="AV382" s="109"/>
      <c r="AW382" s="109"/>
      <c r="AX382" s="109"/>
      <c r="AY382" s="109"/>
      <c r="AZ382" s="109"/>
      <c r="BA382" s="109"/>
      <c r="BB382" s="109"/>
      <c r="BC382" s="109"/>
      <c r="BD382" s="109"/>
      <c r="BE382" s="109"/>
      <c r="BF382" s="109"/>
      <c r="BG382" s="109"/>
      <c r="BH382" s="109"/>
      <c r="BI382" s="109"/>
      <c r="BJ382" s="109"/>
      <c r="BK382" s="109"/>
      <c r="BL382" s="109"/>
      <c r="BM382" s="109"/>
      <c r="BN382" s="109"/>
      <c r="BO382" s="109"/>
      <c r="BP382" s="109"/>
      <c r="BQ382" s="109"/>
      <c r="BR382" s="109"/>
      <c r="BS382" s="109"/>
      <c r="BT382" s="109"/>
      <c r="BU382" s="109"/>
      <c r="BV382" s="109"/>
      <c r="BW382" s="109"/>
      <c r="BX382" s="109"/>
      <c r="BY382" s="109"/>
      <c r="BZ382" s="109"/>
      <c r="CA382" s="109"/>
      <c r="CB382" s="109"/>
      <c r="CC382" s="109"/>
      <c r="CD382" s="109"/>
      <c r="CE382" s="109"/>
      <c r="CF382" s="109"/>
      <c r="CG382" s="109"/>
      <c r="CH382" s="109"/>
      <c r="CI382" s="109"/>
      <c r="CJ382" s="109"/>
      <c r="CK382" s="109"/>
      <c r="CL382" s="109"/>
      <c r="CM382" s="109"/>
      <c r="CN382" s="109"/>
      <c r="CO382" s="109"/>
      <c r="CP382" s="109"/>
      <c r="CQ382" s="109"/>
      <c r="CR382" s="109"/>
      <c r="CS382" s="109"/>
      <c r="CT382" s="109"/>
      <c r="CU382" s="109"/>
      <c r="CV382" s="109"/>
      <c r="CW382" s="109"/>
      <c r="CX382" s="109"/>
      <c r="CY382" s="109"/>
      <c r="CZ382" s="109"/>
      <c r="DA382" s="109"/>
      <c r="DB382" s="109"/>
      <c r="DC382" s="109"/>
      <c r="DD382" s="109"/>
      <c r="DE382" s="109"/>
      <c r="DF382" s="109"/>
      <c r="DG382" s="109"/>
      <c r="DH382" s="109"/>
      <c r="DI382" s="109"/>
      <c r="DJ382" s="109"/>
      <c r="DK382" s="109"/>
      <c r="DL382" s="109"/>
      <c r="DM382" s="109"/>
      <c r="DN382" s="109"/>
      <c r="DO382" s="109"/>
      <c r="DP382" s="109"/>
      <c r="DQ382" s="109"/>
      <c r="DR382" s="109"/>
      <c r="DS382" s="109"/>
      <c r="DT382" s="109"/>
      <c r="DU382" s="109"/>
      <c r="DV382" s="109"/>
      <c r="DW382" s="109"/>
      <c r="DX382" s="109"/>
      <c r="DY382" s="109"/>
      <c r="DZ382" s="109"/>
      <c r="EA382" s="109"/>
      <c r="EB382" s="109"/>
      <c r="EC382" s="109"/>
      <c r="ED382" s="109"/>
      <c r="EE382" s="109"/>
      <c r="EF382" s="109"/>
      <c r="EG382" s="109"/>
      <c r="EH382" s="109"/>
      <c r="EI382" s="109"/>
      <c r="EJ382" s="109"/>
      <c r="EK382" s="109"/>
      <c r="EL382" s="109"/>
      <c r="EM382" s="109"/>
      <c r="EN382" s="109"/>
      <c r="EO382" s="109"/>
      <c r="EP382" s="109"/>
      <c r="EQ382" s="109"/>
      <c r="ER382" s="109"/>
      <c r="ES382" s="109"/>
      <c r="ET382" s="109"/>
      <c r="EU382" s="109"/>
      <c r="EV382" s="109"/>
      <c r="EW382" s="109"/>
      <c r="EX382" s="109"/>
      <c r="EY382" s="109"/>
      <c r="EZ382" s="109"/>
      <c r="FA382" s="109"/>
      <c r="FB382" s="109"/>
      <c r="FC382" s="109"/>
      <c r="FD382" s="109"/>
      <c r="FE382" s="109"/>
      <c r="FF382" s="109"/>
      <c r="FG382" s="109"/>
      <c r="FH382" s="109"/>
      <c r="FI382" s="109"/>
      <c r="FJ382" s="109"/>
      <c r="FK382" s="109"/>
      <c r="FL382" s="109"/>
      <c r="FM382" s="109"/>
      <c r="FN382" s="109"/>
      <c r="FO382" s="109"/>
      <c r="FP382" s="109"/>
      <c r="FQ382" s="109"/>
      <c r="FR382" s="109"/>
      <c r="FS382" s="109"/>
      <c r="FT382" s="109"/>
      <c r="FU382" s="109"/>
      <c r="FV382" s="109"/>
      <c r="FW382" s="109"/>
      <c r="FX382" s="109"/>
      <c r="FY382" s="109"/>
      <c r="FZ382" s="109"/>
      <c r="GA382" s="109"/>
      <c r="GB382" s="109"/>
      <c r="GC382" s="109"/>
      <c r="GD382" s="109"/>
      <c r="GE382" s="109"/>
      <c r="GF382" s="109"/>
      <c r="GG382" s="109"/>
      <c r="GH382" s="109"/>
      <c r="GI382" s="109"/>
      <c r="GJ382" s="109"/>
      <c r="GK382" s="109"/>
      <c r="GL382" s="109"/>
    </row>
    <row r="383" spans="28:194" s="103" customFormat="1">
      <c r="AB383" s="109"/>
      <c r="AC383" s="109"/>
      <c r="AD383" s="109"/>
      <c r="AE383" s="109"/>
      <c r="AF383" s="109"/>
      <c r="AG383" s="109"/>
      <c r="AH383" s="109"/>
      <c r="AI383" s="109"/>
      <c r="AJ383" s="109"/>
      <c r="AK383" s="109"/>
      <c r="AL383" s="109"/>
      <c r="AM383" s="109"/>
      <c r="AN383" s="109"/>
      <c r="AO383" s="109"/>
      <c r="AP383" s="109"/>
      <c r="AQ383" s="109"/>
      <c r="AR383" s="109"/>
      <c r="AS383" s="109"/>
      <c r="AT383" s="109"/>
      <c r="AU383" s="109"/>
      <c r="AV383" s="109"/>
      <c r="AW383" s="109"/>
      <c r="AX383" s="109"/>
      <c r="AY383" s="109"/>
      <c r="AZ383" s="109"/>
      <c r="BA383" s="109"/>
      <c r="BB383" s="109"/>
      <c r="BC383" s="109"/>
      <c r="BD383" s="109"/>
      <c r="BE383" s="109"/>
      <c r="BF383" s="109"/>
      <c r="BG383" s="109"/>
      <c r="BH383" s="109"/>
      <c r="BI383" s="109"/>
      <c r="BJ383" s="109"/>
      <c r="BK383" s="109"/>
      <c r="BL383" s="109"/>
      <c r="BM383" s="109"/>
      <c r="BN383" s="109"/>
      <c r="BO383" s="109"/>
      <c r="BP383" s="109"/>
      <c r="BQ383" s="109"/>
      <c r="BR383" s="109"/>
      <c r="BS383" s="109"/>
      <c r="BT383" s="109"/>
      <c r="BU383" s="109"/>
      <c r="BV383" s="109"/>
      <c r="BW383" s="109"/>
      <c r="BX383" s="109"/>
      <c r="BY383" s="109"/>
      <c r="BZ383" s="109"/>
      <c r="CA383" s="109"/>
      <c r="CB383" s="109"/>
      <c r="CC383" s="109"/>
      <c r="CD383" s="109"/>
      <c r="CE383" s="109"/>
      <c r="CF383" s="109"/>
      <c r="CG383" s="109"/>
      <c r="CH383" s="109"/>
      <c r="CI383" s="109"/>
      <c r="CJ383" s="109"/>
      <c r="CK383" s="109"/>
      <c r="CL383" s="109"/>
      <c r="CM383" s="109"/>
      <c r="CN383" s="109"/>
      <c r="CO383" s="109"/>
      <c r="CP383" s="109"/>
      <c r="CQ383" s="109"/>
      <c r="CR383" s="109"/>
      <c r="CS383" s="109"/>
      <c r="CT383" s="109"/>
      <c r="CU383" s="109"/>
      <c r="CV383" s="109"/>
      <c r="CW383" s="109"/>
      <c r="CX383" s="109"/>
      <c r="CY383" s="109"/>
      <c r="CZ383" s="109"/>
      <c r="DA383" s="109"/>
      <c r="DB383" s="109"/>
      <c r="DC383" s="109"/>
      <c r="DD383" s="109"/>
      <c r="DE383" s="109"/>
      <c r="DF383" s="109"/>
      <c r="DG383" s="109"/>
      <c r="DH383" s="109"/>
      <c r="DI383" s="109"/>
      <c r="DJ383" s="109"/>
      <c r="DK383" s="109"/>
      <c r="DL383" s="109"/>
      <c r="DM383" s="109"/>
      <c r="DN383" s="109"/>
      <c r="DO383" s="109"/>
      <c r="DP383" s="109"/>
      <c r="DQ383" s="109"/>
      <c r="DR383" s="109"/>
      <c r="DS383" s="109"/>
      <c r="DT383" s="109"/>
      <c r="DU383" s="109"/>
      <c r="DV383" s="109"/>
      <c r="DW383" s="109"/>
      <c r="DX383" s="109"/>
      <c r="DY383" s="109"/>
      <c r="DZ383" s="109"/>
      <c r="EA383" s="109"/>
      <c r="EB383" s="109"/>
      <c r="EC383" s="109"/>
      <c r="ED383" s="109"/>
      <c r="EE383" s="109"/>
      <c r="EF383" s="109"/>
      <c r="EG383" s="109"/>
      <c r="EH383" s="109"/>
      <c r="EI383" s="109"/>
      <c r="EJ383" s="109"/>
      <c r="EK383" s="109"/>
      <c r="EL383" s="109"/>
      <c r="EM383" s="109"/>
      <c r="EN383" s="109"/>
      <c r="EO383" s="109"/>
      <c r="EP383" s="109"/>
      <c r="EQ383" s="109"/>
      <c r="ER383" s="109"/>
      <c r="ES383" s="109"/>
      <c r="ET383" s="109"/>
      <c r="EU383" s="109"/>
      <c r="EV383" s="109"/>
      <c r="EW383" s="109"/>
      <c r="EX383" s="109"/>
      <c r="EY383" s="109"/>
      <c r="EZ383" s="109"/>
      <c r="FA383" s="109"/>
      <c r="FB383" s="109"/>
      <c r="FC383" s="109"/>
      <c r="FD383" s="109"/>
      <c r="FE383" s="109"/>
      <c r="FF383" s="109"/>
      <c r="FG383" s="109"/>
      <c r="FH383" s="109"/>
      <c r="FI383" s="109"/>
      <c r="FJ383" s="109"/>
      <c r="FK383" s="109"/>
      <c r="FL383" s="109"/>
      <c r="FM383" s="109"/>
      <c r="FN383" s="109"/>
      <c r="FO383" s="109"/>
      <c r="FP383" s="109"/>
      <c r="FQ383" s="109"/>
      <c r="FR383" s="109"/>
      <c r="FS383" s="109"/>
      <c r="FT383" s="109"/>
      <c r="FU383" s="109"/>
      <c r="FV383" s="109"/>
      <c r="FW383" s="109"/>
      <c r="FX383" s="109"/>
      <c r="FY383" s="109"/>
      <c r="FZ383" s="109"/>
      <c r="GA383" s="109"/>
      <c r="GB383" s="109"/>
      <c r="GC383" s="109"/>
      <c r="GD383" s="109"/>
      <c r="GE383" s="109"/>
      <c r="GF383" s="109"/>
      <c r="GG383" s="109"/>
      <c r="GH383" s="109"/>
      <c r="GI383" s="109"/>
      <c r="GJ383" s="109"/>
      <c r="GK383" s="109"/>
      <c r="GL383" s="109"/>
    </row>
    <row r="384" spans="28:194" s="103" customFormat="1">
      <c r="AB384" s="109"/>
      <c r="AC384" s="109"/>
      <c r="AD384" s="109"/>
      <c r="AE384" s="109"/>
      <c r="AF384" s="109"/>
      <c r="AG384" s="109"/>
      <c r="AH384" s="109"/>
      <c r="AI384" s="109"/>
      <c r="AJ384" s="109"/>
      <c r="AK384" s="109"/>
      <c r="AL384" s="109"/>
      <c r="AM384" s="109"/>
      <c r="AN384" s="109"/>
      <c r="AO384" s="109"/>
      <c r="AP384" s="109"/>
      <c r="AQ384" s="109"/>
      <c r="AR384" s="109"/>
      <c r="AS384" s="109"/>
      <c r="AT384" s="109"/>
      <c r="AU384" s="109"/>
      <c r="AV384" s="109"/>
      <c r="AW384" s="109"/>
      <c r="AX384" s="109"/>
      <c r="AY384" s="109"/>
      <c r="AZ384" s="109"/>
      <c r="BA384" s="109"/>
      <c r="BB384" s="109"/>
      <c r="BC384" s="109"/>
      <c r="BD384" s="109"/>
      <c r="BE384" s="109"/>
      <c r="BF384" s="109"/>
      <c r="BG384" s="109"/>
      <c r="BH384" s="109"/>
      <c r="BI384" s="109"/>
      <c r="BJ384" s="109"/>
      <c r="BK384" s="109"/>
      <c r="BL384" s="109"/>
      <c r="BM384" s="109"/>
      <c r="BN384" s="109"/>
      <c r="BO384" s="109"/>
      <c r="BP384" s="109"/>
      <c r="BQ384" s="109"/>
      <c r="BR384" s="109"/>
      <c r="BS384" s="109"/>
      <c r="BT384" s="109"/>
      <c r="BU384" s="109"/>
      <c r="BV384" s="109"/>
      <c r="BW384" s="109"/>
      <c r="BX384" s="109"/>
      <c r="BY384" s="109"/>
      <c r="BZ384" s="109"/>
      <c r="CA384" s="109"/>
      <c r="CB384" s="109"/>
      <c r="CC384" s="109"/>
      <c r="CD384" s="109"/>
      <c r="CE384" s="109"/>
      <c r="CF384" s="109"/>
      <c r="CG384" s="109"/>
      <c r="CH384" s="109"/>
      <c r="CI384" s="109"/>
      <c r="CJ384" s="109"/>
      <c r="CK384" s="109"/>
      <c r="CL384" s="109"/>
      <c r="CM384" s="109"/>
      <c r="CN384" s="109"/>
      <c r="CO384" s="109"/>
      <c r="CP384" s="109"/>
      <c r="CQ384" s="109"/>
      <c r="CR384" s="109"/>
      <c r="CS384" s="109"/>
      <c r="CT384" s="109"/>
      <c r="CU384" s="109"/>
      <c r="CV384" s="109"/>
      <c r="CW384" s="109"/>
      <c r="CX384" s="109"/>
      <c r="CY384" s="109"/>
      <c r="CZ384" s="109"/>
      <c r="DA384" s="109"/>
      <c r="DB384" s="109"/>
      <c r="DC384" s="109"/>
      <c r="DD384" s="109"/>
      <c r="DE384" s="109"/>
      <c r="DF384" s="109"/>
      <c r="DG384" s="109"/>
      <c r="DH384" s="109"/>
      <c r="DI384" s="109"/>
      <c r="DJ384" s="109"/>
      <c r="DK384" s="109"/>
      <c r="DL384" s="109"/>
      <c r="DM384" s="109"/>
      <c r="DN384" s="109"/>
      <c r="DO384" s="109"/>
      <c r="DP384" s="109"/>
      <c r="DQ384" s="109"/>
      <c r="DR384" s="109"/>
      <c r="DS384" s="109"/>
      <c r="DT384" s="109"/>
      <c r="DU384" s="109"/>
      <c r="DV384" s="109"/>
      <c r="DW384" s="109"/>
      <c r="DX384" s="109"/>
      <c r="DY384" s="109"/>
      <c r="DZ384" s="109"/>
      <c r="EA384" s="109"/>
      <c r="EB384" s="109"/>
      <c r="EC384" s="109"/>
      <c r="ED384" s="109"/>
      <c r="EE384" s="109"/>
      <c r="EF384" s="109"/>
      <c r="EG384" s="109"/>
      <c r="EH384" s="109"/>
      <c r="EI384" s="109"/>
      <c r="EJ384" s="109"/>
      <c r="EK384" s="109"/>
      <c r="EL384" s="109"/>
      <c r="EM384" s="109"/>
      <c r="EN384" s="109"/>
      <c r="EO384" s="109"/>
      <c r="EP384" s="109"/>
      <c r="EQ384" s="109"/>
      <c r="ER384" s="109"/>
      <c r="ES384" s="109"/>
      <c r="ET384" s="109"/>
      <c r="EU384" s="109"/>
      <c r="EV384" s="109"/>
      <c r="EW384" s="109"/>
      <c r="EX384" s="109"/>
      <c r="EY384" s="109"/>
      <c r="EZ384" s="109"/>
      <c r="FA384" s="109"/>
      <c r="FB384" s="109"/>
      <c r="FC384" s="109"/>
      <c r="FD384" s="109"/>
      <c r="FE384" s="109"/>
      <c r="FF384" s="109"/>
      <c r="FG384" s="109"/>
      <c r="FH384" s="109"/>
      <c r="FI384" s="109"/>
      <c r="FJ384" s="109"/>
      <c r="FK384" s="109"/>
      <c r="FL384" s="109"/>
      <c r="FM384" s="109"/>
      <c r="FN384" s="109"/>
      <c r="FO384" s="109"/>
      <c r="FP384" s="109"/>
      <c r="FQ384" s="109"/>
      <c r="FR384" s="109"/>
      <c r="FS384" s="109"/>
      <c r="FT384" s="109"/>
      <c r="FU384" s="109"/>
      <c r="FV384" s="109"/>
      <c r="FW384" s="109"/>
      <c r="FX384" s="109"/>
      <c r="FY384" s="109"/>
      <c r="FZ384" s="109"/>
      <c r="GA384" s="109"/>
      <c r="GB384" s="109"/>
      <c r="GC384" s="109"/>
      <c r="GD384" s="109"/>
      <c r="GE384" s="109"/>
      <c r="GF384" s="109"/>
      <c r="GG384" s="109"/>
      <c r="GH384" s="109"/>
      <c r="GI384" s="109"/>
      <c r="GJ384" s="109"/>
      <c r="GK384" s="109"/>
      <c r="GL384" s="109"/>
    </row>
    <row r="385" spans="28:194" s="103" customFormat="1">
      <c r="AB385" s="109"/>
      <c r="AC385" s="109"/>
      <c r="AD385" s="109"/>
      <c r="AE385" s="109"/>
      <c r="AF385" s="109"/>
      <c r="AG385" s="109"/>
      <c r="AH385" s="109"/>
      <c r="AI385" s="109"/>
      <c r="AJ385" s="109"/>
      <c r="AK385" s="109"/>
      <c r="AL385" s="109"/>
      <c r="AM385" s="109"/>
      <c r="AN385" s="109"/>
      <c r="AO385" s="109"/>
      <c r="AP385" s="109"/>
      <c r="AQ385" s="109"/>
      <c r="AR385" s="109"/>
      <c r="AS385" s="109"/>
      <c r="AT385" s="109"/>
      <c r="AU385" s="109"/>
      <c r="AV385" s="109"/>
      <c r="AW385" s="109"/>
      <c r="AX385" s="109"/>
      <c r="AY385" s="109"/>
      <c r="AZ385" s="109"/>
      <c r="BA385" s="109"/>
      <c r="BB385" s="109"/>
      <c r="BC385" s="109"/>
      <c r="BD385" s="109"/>
      <c r="BE385" s="109"/>
      <c r="BF385" s="109"/>
      <c r="BG385" s="109"/>
      <c r="BH385" s="109"/>
      <c r="BI385" s="109"/>
      <c r="BJ385" s="109"/>
      <c r="BK385" s="109"/>
      <c r="BL385" s="109"/>
      <c r="BM385" s="109"/>
      <c r="BN385" s="109"/>
      <c r="BO385" s="109"/>
      <c r="BP385" s="109"/>
      <c r="BQ385" s="109"/>
      <c r="BR385" s="109"/>
      <c r="BS385" s="109"/>
      <c r="BT385" s="109"/>
      <c r="BU385" s="109"/>
      <c r="BV385" s="109"/>
      <c r="BW385" s="109"/>
      <c r="BX385" s="109"/>
      <c r="BY385" s="109"/>
      <c r="BZ385" s="109"/>
      <c r="CA385" s="109"/>
      <c r="CB385" s="109"/>
      <c r="CC385" s="109"/>
      <c r="CD385" s="109"/>
      <c r="CE385" s="109"/>
      <c r="CF385" s="109"/>
      <c r="CG385" s="109"/>
      <c r="CH385" s="109"/>
      <c r="CI385" s="109"/>
      <c r="CJ385" s="109"/>
      <c r="CK385" s="109"/>
      <c r="CL385" s="109"/>
      <c r="CM385" s="109"/>
      <c r="CN385" s="109"/>
      <c r="CO385" s="109"/>
      <c r="CP385" s="109"/>
      <c r="CQ385" s="109"/>
      <c r="CR385" s="109"/>
      <c r="CS385" s="109"/>
      <c r="CT385" s="109"/>
      <c r="CU385" s="109"/>
      <c r="CV385" s="109"/>
      <c r="CW385" s="109"/>
      <c r="CX385" s="109"/>
      <c r="CY385" s="109"/>
      <c r="CZ385" s="109"/>
      <c r="DA385" s="109"/>
      <c r="DB385" s="109"/>
      <c r="DC385" s="109"/>
      <c r="DD385" s="109"/>
      <c r="DE385" s="109"/>
      <c r="DF385" s="109"/>
      <c r="DG385" s="109"/>
      <c r="DH385" s="109"/>
      <c r="DI385" s="109"/>
      <c r="DJ385" s="109"/>
      <c r="DK385" s="109"/>
      <c r="DL385" s="109"/>
      <c r="DM385" s="109"/>
      <c r="DN385" s="109"/>
      <c r="DO385" s="109"/>
      <c r="DP385" s="109"/>
      <c r="DQ385" s="109"/>
      <c r="DR385" s="109"/>
      <c r="DS385" s="109"/>
      <c r="DT385" s="109"/>
      <c r="DU385" s="109"/>
      <c r="DV385" s="109"/>
      <c r="DW385" s="109"/>
      <c r="DX385" s="109"/>
      <c r="DY385" s="109"/>
      <c r="DZ385" s="109"/>
      <c r="EA385" s="109"/>
      <c r="EB385" s="109"/>
      <c r="EC385" s="109"/>
      <c r="ED385" s="109"/>
      <c r="EE385" s="109"/>
      <c r="EF385" s="109"/>
      <c r="EG385" s="109"/>
      <c r="EH385" s="109"/>
      <c r="EI385" s="109"/>
      <c r="EJ385" s="109"/>
      <c r="EK385" s="109"/>
      <c r="EL385" s="109"/>
      <c r="EM385" s="109"/>
      <c r="EN385" s="109"/>
      <c r="EO385" s="109"/>
      <c r="EP385" s="109"/>
      <c r="EQ385" s="109"/>
      <c r="ER385" s="109"/>
      <c r="ES385" s="109"/>
      <c r="ET385" s="109"/>
      <c r="EU385" s="109"/>
      <c r="EV385" s="109"/>
      <c r="EW385" s="109"/>
      <c r="EX385" s="109"/>
      <c r="EY385" s="109"/>
      <c r="EZ385" s="109"/>
      <c r="FA385" s="109"/>
      <c r="FB385" s="109"/>
      <c r="FC385" s="109"/>
      <c r="FD385" s="109"/>
      <c r="FE385" s="109"/>
      <c r="FF385" s="109"/>
      <c r="FG385" s="109"/>
      <c r="FH385" s="109"/>
      <c r="FI385" s="109"/>
      <c r="FJ385" s="109"/>
      <c r="FK385" s="109"/>
      <c r="FL385" s="109"/>
      <c r="FM385" s="109"/>
      <c r="FN385" s="109"/>
      <c r="FO385" s="109"/>
      <c r="FP385" s="109"/>
      <c r="FQ385" s="109"/>
      <c r="FR385" s="109"/>
      <c r="FS385" s="109"/>
      <c r="FT385" s="109"/>
      <c r="FU385" s="109"/>
      <c r="FV385" s="109"/>
      <c r="FW385" s="109"/>
      <c r="FX385" s="109"/>
      <c r="FY385" s="109"/>
      <c r="FZ385" s="109"/>
      <c r="GA385" s="109"/>
      <c r="GB385" s="109"/>
      <c r="GC385" s="109"/>
      <c r="GD385" s="109"/>
      <c r="GE385" s="109"/>
      <c r="GF385" s="109"/>
      <c r="GG385" s="109"/>
      <c r="GH385" s="109"/>
      <c r="GI385" s="109"/>
      <c r="GJ385" s="109"/>
      <c r="GK385" s="109"/>
      <c r="GL385" s="109"/>
    </row>
    <row r="386" spans="28:194" s="103" customFormat="1">
      <c r="AB386" s="109"/>
      <c r="AC386" s="109"/>
      <c r="AD386" s="109"/>
      <c r="AE386" s="109"/>
      <c r="AF386" s="109"/>
      <c r="AG386" s="109"/>
      <c r="AH386" s="109"/>
      <c r="AI386" s="109"/>
      <c r="AJ386" s="109"/>
      <c r="AK386" s="109"/>
      <c r="AL386" s="109"/>
      <c r="AM386" s="109"/>
      <c r="AN386" s="109"/>
      <c r="AO386" s="109"/>
      <c r="AP386" s="109"/>
      <c r="AQ386" s="109"/>
      <c r="AR386" s="109"/>
      <c r="AS386" s="109"/>
      <c r="AT386" s="109"/>
      <c r="AU386" s="109"/>
      <c r="AV386" s="109"/>
      <c r="AW386" s="109"/>
      <c r="AX386" s="109"/>
      <c r="AY386" s="109"/>
      <c r="AZ386" s="109"/>
      <c r="BA386" s="109"/>
      <c r="BB386" s="109"/>
      <c r="BC386" s="109"/>
      <c r="BD386" s="109"/>
      <c r="BE386" s="109"/>
      <c r="BF386" s="109"/>
      <c r="BG386" s="109"/>
      <c r="BH386" s="109"/>
      <c r="BI386" s="109"/>
      <c r="BJ386" s="109"/>
      <c r="BK386" s="109"/>
      <c r="BL386" s="109"/>
      <c r="BM386" s="109"/>
      <c r="BN386" s="109"/>
      <c r="BO386" s="109"/>
      <c r="BP386" s="109"/>
      <c r="BQ386" s="109"/>
      <c r="BR386" s="109"/>
      <c r="BS386" s="109"/>
      <c r="BT386" s="109"/>
      <c r="BU386" s="109"/>
      <c r="BV386" s="109"/>
      <c r="BW386" s="109"/>
      <c r="BX386" s="109"/>
      <c r="BY386" s="109"/>
      <c r="BZ386" s="109"/>
      <c r="CA386" s="109"/>
      <c r="CB386" s="109"/>
      <c r="CC386" s="109"/>
      <c r="CD386" s="109"/>
      <c r="CE386" s="109"/>
      <c r="CF386" s="109"/>
      <c r="CG386" s="109"/>
      <c r="CH386" s="109"/>
      <c r="CI386" s="109"/>
      <c r="CJ386" s="109"/>
      <c r="CK386" s="109"/>
      <c r="CL386" s="109"/>
      <c r="CM386" s="109"/>
      <c r="CN386" s="109"/>
      <c r="CO386" s="109"/>
      <c r="CP386" s="109"/>
      <c r="CQ386" s="109"/>
      <c r="CR386" s="109"/>
      <c r="CS386" s="109"/>
      <c r="CT386" s="109"/>
      <c r="CU386" s="109"/>
      <c r="CV386" s="109"/>
      <c r="CW386" s="109"/>
      <c r="CX386" s="109"/>
      <c r="CY386" s="109"/>
      <c r="CZ386" s="109"/>
      <c r="DA386" s="109"/>
      <c r="DB386" s="109"/>
      <c r="DC386" s="109"/>
      <c r="DD386" s="109"/>
      <c r="DE386" s="109"/>
      <c r="DF386" s="109"/>
      <c r="DG386" s="109"/>
      <c r="DH386" s="109"/>
      <c r="DI386" s="109"/>
      <c r="DJ386" s="109"/>
      <c r="DK386" s="109"/>
      <c r="DL386" s="109"/>
      <c r="DM386" s="109"/>
      <c r="DN386" s="109"/>
      <c r="DO386" s="109"/>
      <c r="DP386" s="109"/>
      <c r="DQ386" s="109"/>
      <c r="DR386" s="109"/>
      <c r="DS386" s="109"/>
      <c r="DT386" s="109"/>
      <c r="DU386" s="109"/>
      <c r="DV386" s="109"/>
      <c r="DW386" s="109"/>
      <c r="DX386" s="109"/>
      <c r="DY386" s="109"/>
      <c r="DZ386" s="109"/>
      <c r="EA386" s="109"/>
      <c r="EB386" s="109"/>
      <c r="EC386" s="109"/>
      <c r="ED386" s="109"/>
      <c r="EE386" s="109"/>
      <c r="EF386" s="109"/>
      <c r="EG386" s="109"/>
      <c r="EH386" s="109"/>
      <c r="EI386" s="109"/>
      <c r="EJ386" s="109"/>
      <c r="EK386" s="109"/>
      <c r="EL386" s="109"/>
      <c r="EM386" s="109"/>
      <c r="EN386" s="109"/>
      <c r="EO386" s="109"/>
      <c r="EP386" s="109"/>
      <c r="EQ386" s="109"/>
      <c r="ER386" s="109"/>
      <c r="ES386" s="109"/>
      <c r="ET386" s="109"/>
      <c r="EU386" s="109"/>
      <c r="EV386" s="109"/>
      <c r="EW386" s="109"/>
      <c r="EX386" s="109"/>
      <c r="EY386" s="109"/>
      <c r="EZ386" s="109"/>
      <c r="FA386" s="109"/>
      <c r="FB386" s="109"/>
      <c r="FC386" s="109"/>
      <c r="FD386" s="109"/>
      <c r="FE386" s="109"/>
      <c r="FF386" s="109"/>
      <c r="FG386" s="109"/>
      <c r="FH386" s="109"/>
      <c r="FI386" s="109"/>
      <c r="FJ386" s="109"/>
      <c r="FK386" s="109"/>
      <c r="FL386" s="109"/>
      <c r="FM386" s="109"/>
      <c r="FN386" s="109"/>
      <c r="FO386" s="109"/>
      <c r="FP386" s="109"/>
      <c r="FQ386" s="109"/>
      <c r="FR386" s="109"/>
      <c r="FS386" s="109"/>
      <c r="FT386" s="109"/>
      <c r="FU386" s="109"/>
      <c r="FV386" s="109"/>
      <c r="FW386" s="109"/>
      <c r="FX386" s="109"/>
      <c r="FY386" s="109"/>
      <c r="FZ386" s="109"/>
      <c r="GA386" s="109"/>
      <c r="GB386" s="109"/>
      <c r="GC386" s="109"/>
      <c r="GD386" s="109"/>
      <c r="GE386" s="109"/>
      <c r="GF386" s="109"/>
      <c r="GG386" s="109"/>
      <c r="GH386" s="109"/>
      <c r="GI386" s="109"/>
      <c r="GJ386" s="109"/>
      <c r="GK386" s="109"/>
      <c r="GL386" s="109"/>
    </row>
    <row r="387" spans="28:194" s="103" customFormat="1">
      <c r="AB387" s="109"/>
      <c r="AC387" s="109"/>
      <c r="AD387" s="109"/>
      <c r="AE387" s="109"/>
      <c r="AF387" s="109"/>
      <c r="AG387" s="109"/>
      <c r="AH387" s="109"/>
      <c r="AI387" s="109"/>
      <c r="AJ387" s="109"/>
      <c r="AK387" s="109"/>
      <c r="AL387" s="109"/>
      <c r="AM387" s="109"/>
      <c r="AN387" s="109"/>
      <c r="AO387" s="109"/>
      <c r="AP387" s="109"/>
      <c r="AQ387" s="109"/>
      <c r="AR387" s="109"/>
      <c r="AS387" s="109"/>
      <c r="AT387" s="109"/>
      <c r="AU387" s="109"/>
      <c r="AV387" s="109"/>
      <c r="AW387" s="109"/>
      <c r="AX387" s="109"/>
      <c r="AY387" s="109"/>
      <c r="AZ387" s="109"/>
      <c r="BA387" s="109"/>
      <c r="BB387" s="109"/>
      <c r="BC387" s="109"/>
      <c r="BD387" s="109"/>
      <c r="BE387" s="109"/>
      <c r="BF387" s="109"/>
      <c r="BG387" s="109"/>
      <c r="BH387" s="109"/>
      <c r="BI387" s="109"/>
      <c r="BJ387" s="109"/>
      <c r="BK387" s="109"/>
      <c r="BL387" s="109"/>
      <c r="BM387" s="109"/>
      <c r="BN387" s="109"/>
      <c r="BO387" s="109"/>
      <c r="BP387" s="109"/>
      <c r="BQ387" s="109"/>
      <c r="BR387" s="109"/>
      <c r="BS387" s="109"/>
      <c r="BT387" s="109"/>
      <c r="BU387" s="109"/>
      <c r="BV387" s="109"/>
      <c r="BW387" s="109"/>
      <c r="BX387" s="109"/>
      <c r="BY387" s="109"/>
      <c r="BZ387" s="109"/>
      <c r="CA387" s="109"/>
      <c r="CB387" s="109"/>
      <c r="CC387" s="109"/>
      <c r="CD387" s="109"/>
      <c r="CE387" s="109"/>
      <c r="CF387" s="109"/>
      <c r="CG387" s="109"/>
      <c r="CH387" s="109"/>
      <c r="CI387" s="109"/>
      <c r="CJ387" s="109"/>
      <c r="CK387" s="109"/>
      <c r="CL387" s="109"/>
      <c r="CM387" s="109"/>
      <c r="CN387" s="109"/>
      <c r="CO387" s="109"/>
      <c r="CP387" s="109"/>
      <c r="CQ387" s="109"/>
      <c r="CR387" s="109"/>
      <c r="CS387" s="109"/>
      <c r="CT387" s="109"/>
      <c r="CU387" s="109"/>
      <c r="CV387" s="109"/>
      <c r="CW387" s="109"/>
      <c r="CX387" s="109"/>
      <c r="CY387" s="109"/>
      <c r="CZ387" s="109"/>
      <c r="DA387" s="109"/>
      <c r="DB387" s="109"/>
      <c r="DC387" s="109"/>
      <c r="DD387" s="109"/>
      <c r="DE387" s="109"/>
      <c r="DF387" s="109"/>
      <c r="DG387" s="109"/>
      <c r="DH387" s="109"/>
      <c r="DI387" s="109"/>
      <c r="DJ387" s="109"/>
      <c r="DK387" s="109"/>
      <c r="DL387" s="109"/>
      <c r="DM387" s="109"/>
      <c r="DN387" s="109"/>
      <c r="DO387" s="109"/>
      <c r="DP387" s="109"/>
      <c r="DQ387" s="109"/>
      <c r="DR387" s="109"/>
      <c r="DS387" s="109"/>
      <c r="DT387" s="109"/>
      <c r="DU387" s="109"/>
      <c r="DV387" s="109"/>
      <c r="DW387" s="109"/>
      <c r="DX387" s="109"/>
      <c r="DY387" s="109"/>
      <c r="DZ387" s="109"/>
      <c r="EA387" s="109"/>
      <c r="EB387" s="109"/>
      <c r="EC387" s="109"/>
      <c r="ED387" s="109"/>
      <c r="EE387" s="109"/>
      <c r="EF387" s="109"/>
      <c r="EG387" s="109"/>
      <c r="EH387" s="109"/>
      <c r="EI387" s="109"/>
      <c r="EJ387" s="109"/>
      <c r="EK387" s="109"/>
      <c r="EL387" s="109"/>
      <c r="EM387" s="109"/>
      <c r="EN387" s="109"/>
      <c r="EO387" s="109"/>
      <c r="EP387" s="109"/>
      <c r="EQ387" s="109"/>
      <c r="ER387" s="109"/>
      <c r="ES387" s="109"/>
      <c r="ET387" s="109"/>
      <c r="EU387" s="109"/>
      <c r="EV387" s="109"/>
      <c r="EW387" s="109"/>
      <c r="EX387" s="109"/>
      <c r="EY387" s="109"/>
      <c r="EZ387" s="109"/>
      <c r="FA387" s="109"/>
      <c r="FB387" s="109"/>
      <c r="FC387" s="109"/>
      <c r="FD387" s="109"/>
      <c r="FE387" s="109"/>
      <c r="FF387" s="109"/>
      <c r="FG387" s="109"/>
      <c r="FH387" s="109"/>
      <c r="FI387" s="109"/>
      <c r="FJ387" s="109"/>
      <c r="FK387" s="109"/>
      <c r="FL387" s="109"/>
      <c r="FM387" s="109"/>
      <c r="FN387" s="109"/>
      <c r="FO387" s="109"/>
      <c r="FP387" s="109"/>
      <c r="FQ387" s="109"/>
      <c r="FR387" s="109"/>
      <c r="FS387" s="109"/>
      <c r="FT387" s="109"/>
      <c r="FU387" s="109"/>
      <c r="FV387" s="109"/>
      <c r="FW387" s="109"/>
      <c r="FX387" s="109"/>
      <c r="FY387" s="109"/>
      <c r="FZ387" s="109"/>
      <c r="GA387" s="109"/>
      <c r="GB387" s="109"/>
      <c r="GC387" s="109"/>
      <c r="GD387" s="109"/>
      <c r="GE387" s="109"/>
      <c r="GF387" s="109"/>
      <c r="GG387" s="109"/>
      <c r="GH387" s="109"/>
      <c r="GI387" s="109"/>
      <c r="GJ387" s="109"/>
      <c r="GK387" s="109"/>
      <c r="GL387" s="109"/>
    </row>
    <row r="388" spans="28:194" s="103" customFormat="1">
      <c r="AB388" s="109"/>
      <c r="AC388" s="109"/>
      <c r="AD388" s="109"/>
      <c r="AE388" s="109"/>
      <c r="AF388" s="109"/>
      <c r="AG388" s="109"/>
      <c r="AH388" s="109"/>
      <c r="AI388" s="109"/>
      <c r="AJ388" s="109"/>
      <c r="AK388" s="109"/>
      <c r="AL388" s="109"/>
      <c r="AM388" s="109"/>
      <c r="AN388" s="109"/>
      <c r="AO388" s="109"/>
      <c r="AP388" s="109"/>
      <c r="AQ388" s="109"/>
      <c r="AR388" s="109"/>
      <c r="AS388" s="109"/>
      <c r="AT388" s="109"/>
      <c r="AU388" s="109"/>
      <c r="AV388" s="109"/>
      <c r="AW388" s="109"/>
      <c r="AX388" s="109"/>
      <c r="AY388" s="109"/>
      <c r="AZ388" s="109"/>
      <c r="BA388" s="109"/>
      <c r="BB388" s="109"/>
      <c r="BC388" s="109"/>
      <c r="BD388" s="109"/>
      <c r="BE388" s="109"/>
      <c r="BF388" s="109"/>
      <c r="BG388" s="109"/>
      <c r="BH388" s="109"/>
      <c r="BI388" s="109"/>
      <c r="BJ388" s="109"/>
      <c r="BK388" s="109"/>
      <c r="BL388" s="109"/>
      <c r="BM388" s="109"/>
      <c r="BN388" s="109"/>
      <c r="BO388" s="109"/>
      <c r="BP388" s="109"/>
      <c r="BQ388" s="109"/>
      <c r="BR388" s="109"/>
      <c r="BS388" s="109"/>
      <c r="BT388" s="109"/>
      <c r="BU388" s="109"/>
      <c r="BV388" s="109"/>
      <c r="BW388" s="109"/>
      <c r="BX388" s="109"/>
      <c r="BY388" s="109"/>
      <c r="BZ388" s="109"/>
      <c r="CA388" s="109"/>
      <c r="CB388" s="109"/>
      <c r="CC388" s="109"/>
      <c r="CD388" s="109"/>
      <c r="CE388" s="109"/>
      <c r="CF388" s="109"/>
      <c r="CG388" s="109"/>
      <c r="CH388" s="109"/>
      <c r="CI388" s="109"/>
      <c r="CJ388" s="109"/>
      <c r="CK388" s="109"/>
      <c r="CL388" s="109"/>
      <c r="CM388" s="109"/>
      <c r="CN388" s="109"/>
      <c r="CO388" s="109"/>
      <c r="CP388" s="109"/>
      <c r="CQ388" s="109"/>
      <c r="CR388" s="109"/>
      <c r="CS388" s="109"/>
      <c r="CT388" s="109"/>
      <c r="CU388" s="109"/>
      <c r="CV388" s="109"/>
      <c r="CW388" s="109"/>
      <c r="CX388" s="109"/>
      <c r="CY388" s="109"/>
      <c r="CZ388" s="109"/>
      <c r="DA388" s="109"/>
      <c r="DB388" s="109"/>
      <c r="DC388" s="109"/>
      <c r="DD388" s="109"/>
      <c r="DE388" s="109"/>
      <c r="DF388" s="109"/>
      <c r="DG388" s="109"/>
      <c r="DH388" s="109"/>
      <c r="DI388" s="109"/>
      <c r="DJ388" s="109"/>
      <c r="DK388" s="109"/>
      <c r="DL388" s="109"/>
      <c r="DM388" s="109"/>
      <c r="DN388" s="109"/>
      <c r="DO388" s="109"/>
      <c r="DP388" s="109"/>
      <c r="DQ388" s="109"/>
      <c r="DR388" s="109"/>
      <c r="DS388" s="109"/>
      <c r="DT388" s="109"/>
      <c r="DU388" s="109"/>
      <c r="DV388" s="109"/>
      <c r="DW388" s="109"/>
      <c r="DX388" s="109"/>
      <c r="DY388" s="109"/>
      <c r="DZ388" s="109"/>
      <c r="EA388" s="109"/>
      <c r="EB388" s="109"/>
      <c r="EC388" s="109"/>
      <c r="ED388" s="109"/>
      <c r="EE388" s="109"/>
      <c r="EF388" s="109"/>
      <c r="EG388" s="109"/>
      <c r="EH388" s="109"/>
      <c r="EI388" s="109"/>
      <c r="EJ388" s="109"/>
      <c r="EK388" s="109"/>
      <c r="EL388" s="109"/>
      <c r="EM388" s="109"/>
      <c r="EN388" s="109"/>
      <c r="EO388" s="109"/>
      <c r="EP388" s="109"/>
      <c r="EQ388" s="109"/>
      <c r="ER388" s="109"/>
      <c r="ES388" s="109"/>
      <c r="ET388" s="109"/>
      <c r="EU388" s="109"/>
      <c r="EV388" s="109"/>
      <c r="EW388" s="109"/>
      <c r="EX388" s="109"/>
      <c r="EY388" s="109"/>
      <c r="EZ388" s="109"/>
      <c r="FA388" s="109"/>
      <c r="FB388" s="109"/>
      <c r="FC388" s="109"/>
      <c r="FD388" s="109"/>
      <c r="FE388" s="109"/>
      <c r="FF388" s="109"/>
      <c r="FG388" s="109"/>
      <c r="FH388" s="109"/>
      <c r="FI388" s="109"/>
      <c r="FJ388" s="109"/>
      <c r="FK388" s="109"/>
      <c r="FL388" s="109"/>
      <c r="FM388" s="109"/>
      <c r="FN388" s="109"/>
      <c r="FO388" s="109"/>
      <c r="FP388" s="109"/>
      <c r="FQ388" s="109"/>
      <c r="FR388" s="109"/>
      <c r="FS388" s="109"/>
      <c r="FT388" s="109"/>
      <c r="FU388" s="109"/>
      <c r="FV388" s="109"/>
      <c r="FW388" s="109"/>
      <c r="FX388" s="109"/>
      <c r="FY388" s="109"/>
      <c r="FZ388" s="109"/>
      <c r="GA388" s="109"/>
      <c r="GB388" s="109"/>
      <c r="GC388" s="109"/>
      <c r="GD388" s="109"/>
      <c r="GE388" s="109"/>
      <c r="GF388" s="109"/>
      <c r="GG388" s="109"/>
      <c r="GH388" s="109"/>
      <c r="GI388" s="109"/>
      <c r="GJ388" s="109"/>
      <c r="GK388" s="109"/>
      <c r="GL388" s="109"/>
    </row>
    <row r="389" spans="28:194" s="103" customFormat="1">
      <c r="AB389" s="109"/>
      <c r="AC389" s="109"/>
      <c r="AD389" s="109"/>
      <c r="AE389" s="109"/>
      <c r="AF389" s="109"/>
      <c r="AG389" s="109"/>
      <c r="AH389" s="109"/>
      <c r="AI389" s="109"/>
      <c r="AJ389" s="109"/>
      <c r="AK389" s="109"/>
      <c r="AL389" s="109"/>
      <c r="AM389" s="109"/>
      <c r="AN389" s="109"/>
      <c r="AO389" s="109"/>
      <c r="AP389" s="109"/>
      <c r="AQ389" s="109"/>
      <c r="AR389" s="109"/>
      <c r="AS389" s="109"/>
      <c r="AT389" s="109"/>
      <c r="AU389" s="109"/>
      <c r="AV389" s="109"/>
      <c r="AW389" s="109"/>
      <c r="AX389" s="109"/>
      <c r="AY389" s="109"/>
      <c r="AZ389" s="109"/>
      <c r="BA389" s="109"/>
      <c r="BB389" s="109"/>
      <c r="BC389" s="109"/>
      <c r="BD389" s="109"/>
      <c r="BE389" s="109"/>
      <c r="BF389" s="109"/>
      <c r="BG389" s="109"/>
      <c r="BH389" s="109"/>
      <c r="BI389" s="109"/>
      <c r="BJ389" s="109"/>
      <c r="BK389" s="109"/>
      <c r="BL389" s="109"/>
      <c r="BM389" s="109"/>
      <c r="BN389" s="109"/>
      <c r="BO389" s="109"/>
      <c r="BP389" s="109"/>
      <c r="BQ389" s="109"/>
      <c r="BR389" s="109"/>
      <c r="BS389" s="109"/>
      <c r="BT389" s="109"/>
      <c r="BU389" s="109"/>
      <c r="BV389" s="109"/>
      <c r="BW389" s="109"/>
      <c r="BX389" s="109"/>
      <c r="BY389" s="109"/>
      <c r="BZ389" s="109"/>
      <c r="CA389" s="109"/>
      <c r="CB389" s="109"/>
      <c r="CC389" s="109"/>
      <c r="CD389" s="109"/>
      <c r="CE389" s="109"/>
      <c r="CF389" s="109"/>
      <c r="CG389" s="109"/>
      <c r="CH389" s="109"/>
      <c r="CI389" s="109"/>
      <c r="CJ389" s="109"/>
      <c r="CK389" s="109"/>
      <c r="CL389" s="109"/>
      <c r="CM389" s="109"/>
      <c r="CN389" s="109"/>
      <c r="CO389" s="109"/>
      <c r="CP389" s="109"/>
      <c r="CQ389" s="109"/>
      <c r="CR389" s="109"/>
      <c r="CS389" s="109"/>
      <c r="CT389" s="109"/>
      <c r="CU389" s="109"/>
      <c r="CV389" s="109"/>
      <c r="CW389" s="109"/>
      <c r="CX389" s="109"/>
      <c r="CY389" s="109"/>
      <c r="CZ389" s="109"/>
      <c r="DA389" s="109"/>
      <c r="DB389" s="109"/>
      <c r="DC389" s="109"/>
      <c r="DD389" s="109"/>
      <c r="DE389" s="109"/>
      <c r="DF389" s="109"/>
      <c r="DG389" s="109"/>
      <c r="DH389" s="109"/>
      <c r="DI389" s="109"/>
      <c r="DJ389" s="109"/>
      <c r="DK389" s="109"/>
      <c r="DL389" s="109"/>
      <c r="DM389" s="109"/>
      <c r="DN389" s="109"/>
      <c r="DO389" s="109"/>
      <c r="DP389" s="109"/>
      <c r="DQ389" s="109"/>
      <c r="DR389" s="109"/>
      <c r="DS389" s="109"/>
      <c r="DT389" s="109"/>
      <c r="DU389" s="109"/>
      <c r="DV389" s="109"/>
      <c r="DW389" s="109"/>
      <c r="DX389" s="109"/>
      <c r="DY389" s="109"/>
      <c r="DZ389" s="109"/>
      <c r="EA389" s="109"/>
      <c r="EB389" s="109"/>
      <c r="EC389" s="109"/>
      <c r="ED389" s="109"/>
      <c r="EE389" s="109"/>
      <c r="EF389" s="109"/>
      <c r="EG389" s="109"/>
      <c r="EH389" s="109"/>
      <c r="EI389" s="109"/>
      <c r="EJ389" s="109"/>
      <c r="EK389" s="109"/>
      <c r="EL389" s="109"/>
      <c r="EM389" s="109"/>
      <c r="EN389" s="109"/>
      <c r="EO389" s="109"/>
      <c r="EP389" s="109"/>
      <c r="EQ389" s="109"/>
      <c r="ER389" s="109"/>
      <c r="ES389" s="109"/>
      <c r="ET389" s="109"/>
      <c r="EU389" s="109"/>
      <c r="EV389" s="109"/>
      <c r="EW389" s="109"/>
      <c r="EX389" s="109"/>
      <c r="EY389" s="109"/>
      <c r="EZ389" s="109"/>
      <c r="FA389" s="109"/>
      <c r="FB389" s="109"/>
      <c r="FC389" s="109"/>
      <c r="FD389" s="109"/>
      <c r="FE389" s="109"/>
      <c r="FF389" s="109"/>
      <c r="FG389" s="109"/>
      <c r="FH389" s="109"/>
      <c r="FI389" s="109"/>
      <c r="FJ389" s="109"/>
      <c r="FK389" s="109"/>
      <c r="FL389" s="109"/>
      <c r="FM389" s="109"/>
      <c r="FN389" s="109"/>
      <c r="FO389" s="109"/>
      <c r="FP389" s="109"/>
      <c r="FQ389" s="109"/>
      <c r="FR389" s="109"/>
      <c r="FS389" s="109"/>
      <c r="FT389" s="109"/>
      <c r="FU389" s="109"/>
      <c r="FV389" s="109"/>
      <c r="FW389" s="109"/>
      <c r="FX389" s="109"/>
      <c r="FY389" s="109"/>
      <c r="FZ389" s="109"/>
      <c r="GA389" s="109"/>
      <c r="GB389" s="109"/>
      <c r="GC389" s="109"/>
      <c r="GD389" s="109"/>
      <c r="GE389" s="109"/>
      <c r="GF389" s="109"/>
      <c r="GG389" s="109"/>
      <c r="GH389" s="109"/>
      <c r="GI389" s="109"/>
      <c r="GJ389" s="109"/>
      <c r="GK389" s="109"/>
      <c r="GL389" s="109"/>
    </row>
    <row r="390" spans="28:194" s="103" customFormat="1">
      <c r="AB390" s="109"/>
      <c r="AC390" s="109"/>
      <c r="AD390" s="109"/>
      <c r="AE390" s="109"/>
      <c r="AF390" s="109"/>
      <c r="AG390" s="109"/>
      <c r="AH390" s="109"/>
      <c r="AI390" s="109"/>
      <c r="AJ390" s="109"/>
      <c r="AK390" s="109"/>
      <c r="AL390" s="109"/>
      <c r="AM390" s="109"/>
      <c r="AN390" s="109"/>
      <c r="AO390" s="109"/>
      <c r="AP390" s="109"/>
      <c r="AQ390" s="109"/>
      <c r="AR390" s="109"/>
      <c r="AS390" s="109"/>
      <c r="AT390" s="109"/>
      <c r="AU390" s="109"/>
      <c r="AV390" s="109"/>
      <c r="AW390" s="109"/>
      <c r="AX390" s="109"/>
      <c r="AY390" s="109"/>
      <c r="AZ390" s="109"/>
      <c r="BA390" s="109"/>
      <c r="BB390" s="109"/>
      <c r="BC390" s="109"/>
      <c r="BD390" s="109"/>
      <c r="BE390" s="109"/>
      <c r="BF390" s="109"/>
      <c r="BG390" s="109"/>
      <c r="BH390" s="109"/>
      <c r="BI390" s="109"/>
      <c r="BJ390" s="109"/>
      <c r="BK390" s="109"/>
      <c r="BL390" s="109"/>
      <c r="BM390" s="109"/>
      <c r="BN390" s="109"/>
      <c r="BO390" s="109"/>
      <c r="BP390" s="109"/>
      <c r="BQ390" s="109"/>
      <c r="BR390" s="109"/>
      <c r="BS390" s="109"/>
      <c r="BT390" s="109"/>
      <c r="BU390" s="109"/>
      <c r="BV390" s="109"/>
      <c r="BW390" s="109"/>
      <c r="BX390" s="109"/>
      <c r="BY390" s="109"/>
      <c r="BZ390" s="109"/>
      <c r="CA390" s="109"/>
      <c r="CB390" s="109"/>
      <c r="CC390" s="109"/>
      <c r="CD390" s="109"/>
      <c r="CE390" s="109"/>
      <c r="CF390" s="109"/>
      <c r="CG390" s="109"/>
      <c r="CH390" s="109"/>
      <c r="CI390" s="109"/>
      <c r="CJ390" s="109"/>
      <c r="CK390" s="109"/>
      <c r="CL390" s="109"/>
      <c r="CM390" s="109"/>
      <c r="CN390" s="109"/>
      <c r="CO390" s="109"/>
      <c r="CP390" s="109"/>
      <c r="CQ390" s="109"/>
      <c r="CR390" s="109"/>
      <c r="CS390" s="109"/>
      <c r="CT390" s="109"/>
      <c r="CU390" s="109"/>
      <c r="CV390" s="109"/>
      <c r="CW390" s="109"/>
      <c r="CX390" s="109"/>
      <c r="CY390" s="109"/>
      <c r="CZ390" s="109"/>
      <c r="DA390" s="109"/>
      <c r="DB390" s="109"/>
      <c r="DC390" s="109"/>
      <c r="DD390" s="109"/>
      <c r="DE390" s="109"/>
      <c r="DF390" s="109"/>
      <c r="DG390" s="109"/>
      <c r="DH390" s="109"/>
      <c r="DI390" s="109"/>
      <c r="DJ390" s="109"/>
      <c r="DK390" s="109"/>
      <c r="DL390" s="109"/>
      <c r="DM390" s="109"/>
      <c r="DN390" s="109"/>
      <c r="DO390" s="109"/>
      <c r="DP390" s="109"/>
      <c r="DQ390" s="109"/>
      <c r="DR390" s="109"/>
      <c r="DS390" s="109"/>
      <c r="DT390" s="109"/>
      <c r="DU390" s="109"/>
      <c r="DV390" s="109"/>
      <c r="DW390" s="109"/>
      <c r="DX390" s="109"/>
      <c r="DY390" s="109"/>
      <c r="DZ390" s="109"/>
      <c r="EA390" s="109"/>
      <c r="EB390" s="109"/>
      <c r="EC390" s="109"/>
      <c r="ED390" s="109"/>
      <c r="EE390" s="109"/>
      <c r="EF390" s="109"/>
      <c r="EG390" s="109"/>
      <c r="EH390" s="109"/>
      <c r="EI390" s="109"/>
      <c r="EJ390" s="109"/>
      <c r="EK390" s="109"/>
      <c r="EL390" s="109"/>
      <c r="EM390" s="109"/>
      <c r="EN390" s="109"/>
      <c r="EO390" s="109"/>
      <c r="EP390" s="109"/>
      <c r="EQ390" s="109"/>
      <c r="ER390" s="109"/>
      <c r="ES390" s="109"/>
      <c r="ET390" s="109"/>
      <c r="EU390" s="109"/>
      <c r="EV390" s="109"/>
      <c r="EW390" s="109"/>
      <c r="EX390" s="109"/>
      <c r="EY390" s="109"/>
      <c r="EZ390" s="109"/>
      <c r="FA390" s="109"/>
      <c r="FB390" s="109"/>
      <c r="FC390" s="109"/>
      <c r="FD390" s="109"/>
      <c r="FE390" s="109"/>
      <c r="FF390" s="109"/>
      <c r="FG390" s="109"/>
      <c r="FH390" s="109"/>
      <c r="FI390" s="109"/>
      <c r="FJ390" s="109"/>
      <c r="FK390" s="109"/>
      <c r="FL390" s="109"/>
      <c r="FM390" s="109"/>
      <c r="FN390" s="109"/>
      <c r="FO390" s="109"/>
      <c r="FP390" s="109"/>
      <c r="FQ390" s="109"/>
      <c r="FR390" s="109"/>
      <c r="FS390" s="109"/>
      <c r="FT390" s="109"/>
      <c r="FU390" s="109"/>
      <c r="FV390" s="109"/>
      <c r="FW390" s="109"/>
      <c r="FX390" s="109"/>
      <c r="FY390" s="109"/>
      <c r="FZ390" s="109"/>
      <c r="GA390" s="109"/>
      <c r="GB390" s="109"/>
      <c r="GC390" s="109"/>
      <c r="GD390" s="109"/>
      <c r="GE390" s="109"/>
      <c r="GF390" s="109"/>
      <c r="GG390" s="109"/>
      <c r="GH390" s="109"/>
      <c r="GI390" s="109"/>
      <c r="GJ390" s="109"/>
      <c r="GK390" s="109"/>
      <c r="GL390" s="109"/>
    </row>
    <row r="391" spans="28:194" s="103" customFormat="1">
      <c r="AB391" s="109"/>
      <c r="AC391" s="109"/>
      <c r="AD391" s="109"/>
      <c r="AE391" s="109"/>
      <c r="AF391" s="109"/>
      <c r="AG391" s="109"/>
      <c r="AH391" s="109"/>
      <c r="AI391" s="109"/>
      <c r="AJ391" s="109"/>
      <c r="AK391" s="109"/>
      <c r="AL391" s="109"/>
      <c r="AM391" s="109"/>
      <c r="AN391" s="109"/>
      <c r="AO391" s="109"/>
      <c r="AP391" s="109"/>
      <c r="AQ391" s="109"/>
      <c r="AR391" s="109"/>
      <c r="AS391" s="109"/>
      <c r="AT391" s="109"/>
      <c r="AU391" s="109"/>
      <c r="AV391" s="109"/>
      <c r="AW391" s="109"/>
      <c r="AX391" s="109"/>
      <c r="AY391" s="109"/>
      <c r="AZ391" s="109"/>
      <c r="BA391" s="109"/>
      <c r="BB391" s="109"/>
      <c r="BC391" s="109"/>
      <c r="BD391" s="109"/>
      <c r="BE391" s="109"/>
      <c r="BF391" s="109"/>
      <c r="BG391" s="109"/>
      <c r="BH391" s="109"/>
      <c r="BI391" s="109"/>
      <c r="BJ391" s="109"/>
      <c r="BK391" s="109"/>
      <c r="BL391" s="109"/>
      <c r="BM391" s="109"/>
      <c r="BN391" s="109"/>
      <c r="BO391" s="109"/>
      <c r="BP391" s="109"/>
      <c r="BQ391" s="109"/>
      <c r="BR391" s="109"/>
      <c r="BS391" s="109"/>
      <c r="BT391" s="109"/>
      <c r="BU391" s="109"/>
      <c r="BV391" s="109"/>
      <c r="BW391" s="109"/>
      <c r="BX391" s="109"/>
      <c r="BY391" s="109"/>
      <c r="BZ391" s="109"/>
      <c r="CA391" s="109"/>
      <c r="CB391" s="109"/>
      <c r="CC391" s="109"/>
      <c r="CD391" s="109"/>
      <c r="CE391" s="109"/>
      <c r="CF391" s="109"/>
      <c r="CG391" s="109"/>
      <c r="CH391" s="109"/>
      <c r="CI391" s="109"/>
      <c r="CJ391" s="109"/>
      <c r="CK391" s="109"/>
      <c r="CL391" s="109"/>
      <c r="CM391" s="109"/>
      <c r="CN391" s="109"/>
      <c r="CO391" s="109"/>
      <c r="CP391" s="109"/>
      <c r="CQ391" s="109"/>
      <c r="CR391" s="109"/>
      <c r="CS391" s="109"/>
      <c r="CT391" s="109"/>
      <c r="CU391" s="109"/>
      <c r="CV391" s="109"/>
      <c r="CW391" s="109"/>
      <c r="CX391" s="109"/>
      <c r="CY391" s="109"/>
      <c r="CZ391" s="109"/>
      <c r="DA391" s="109"/>
      <c r="DB391" s="109"/>
      <c r="DC391" s="109"/>
      <c r="DD391" s="109"/>
      <c r="DE391" s="109"/>
      <c r="DF391" s="109"/>
      <c r="DG391" s="109"/>
      <c r="DH391" s="109"/>
      <c r="DI391" s="109"/>
      <c r="DJ391" s="109"/>
      <c r="DK391" s="109"/>
      <c r="DL391" s="109"/>
      <c r="DM391" s="109"/>
      <c r="DN391" s="109"/>
      <c r="DO391" s="109"/>
      <c r="DP391" s="109"/>
      <c r="DQ391" s="109"/>
      <c r="DR391" s="109"/>
      <c r="DS391" s="109"/>
      <c r="DT391" s="109"/>
      <c r="DU391" s="109"/>
      <c r="DV391" s="109"/>
      <c r="DW391" s="109"/>
      <c r="DX391" s="109"/>
      <c r="DY391" s="109"/>
      <c r="DZ391" s="109"/>
      <c r="EA391" s="109"/>
      <c r="EB391" s="109"/>
      <c r="EC391" s="109"/>
      <c r="ED391" s="109"/>
      <c r="EE391" s="109"/>
      <c r="EF391" s="109"/>
      <c r="EG391" s="109"/>
      <c r="EH391" s="109"/>
      <c r="EI391" s="109"/>
      <c r="EJ391" s="109"/>
      <c r="EK391" s="109"/>
      <c r="EL391" s="109"/>
      <c r="EM391" s="109"/>
      <c r="EN391" s="109"/>
      <c r="EO391" s="109"/>
      <c r="EP391" s="109"/>
      <c r="EQ391" s="109"/>
      <c r="ER391" s="109"/>
      <c r="ES391" s="109"/>
      <c r="ET391" s="109"/>
      <c r="EU391" s="109"/>
      <c r="EV391" s="109"/>
      <c r="EW391" s="109"/>
      <c r="EX391" s="109"/>
      <c r="EY391" s="109"/>
      <c r="EZ391" s="109"/>
      <c r="FA391" s="109"/>
      <c r="FB391" s="109"/>
      <c r="FC391" s="109"/>
      <c r="FD391" s="109"/>
      <c r="FE391" s="109"/>
      <c r="FF391" s="109"/>
      <c r="FG391" s="109"/>
      <c r="FH391" s="109"/>
      <c r="FI391" s="109"/>
      <c r="FJ391" s="109"/>
      <c r="FK391" s="109"/>
      <c r="FL391" s="109"/>
      <c r="FM391" s="109"/>
      <c r="FN391" s="109"/>
      <c r="FO391" s="109"/>
      <c r="FP391" s="109"/>
      <c r="FQ391" s="109"/>
      <c r="FR391" s="109"/>
      <c r="FS391" s="109"/>
      <c r="FT391" s="109"/>
      <c r="FU391" s="109"/>
      <c r="FV391" s="109"/>
      <c r="FW391" s="109"/>
      <c r="FX391" s="109"/>
      <c r="FY391" s="109"/>
      <c r="FZ391" s="109"/>
      <c r="GA391" s="109"/>
      <c r="GB391" s="109"/>
      <c r="GC391" s="109"/>
      <c r="GD391" s="109"/>
      <c r="GE391" s="109"/>
      <c r="GF391" s="109"/>
      <c r="GG391" s="109"/>
      <c r="GH391" s="109"/>
      <c r="GI391" s="109"/>
      <c r="GJ391" s="109"/>
      <c r="GK391" s="109"/>
      <c r="GL391" s="109"/>
    </row>
    <row r="392" spans="28:194" s="103" customFormat="1">
      <c r="AB392" s="109"/>
      <c r="AC392" s="109"/>
      <c r="AD392" s="109"/>
      <c r="AE392" s="109"/>
      <c r="AF392" s="109"/>
      <c r="AG392" s="109"/>
      <c r="AH392" s="109"/>
      <c r="AI392" s="109"/>
      <c r="AJ392" s="109"/>
      <c r="AK392" s="109"/>
      <c r="AL392" s="109"/>
      <c r="AM392" s="109"/>
      <c r="AN392" s="109"/>
      <c r="AO392" s="109"/>
      <c r="AP392" s="109"/>
      <c r="AQ392" s="109"/>
      <c r="AR392" s="109"/>
      <c r="AS392" s="109"/>
      <c r="AT392" s="109"/>
      <c r="AU392" s="109"/>
      <c r="AV392" s="109"/>
      <c r="AW392" s="109"/>
      <c r="AX392" s="109"/>
      <c r="AY392" s="109"/>
      <c r="AZ392" s="109"/>
      <c r="BA392" s="109"/>
      <c r="BB392" s="109"/>
      <c r="BC392" s="109"/>
      <c r="BD392" s="109"/>
      <c r="BE392" s="109"/>
      <c r="BF392" s="109"/>
      <c r="BG392" s="109"/>
      <c r="BH392" s="109"/>
      <c r="BI392" s="109"/>
      <c r="BJ392" s="109"/>
      <c r="BK392" s="109"/>
      <c r="BL392" s="109"/>
      <c r="BM392" s="109"/>
      <c r="BN392" s="109"/>
      <c r="BO392" s="109"/>
      <c r="BP392" s="109"/>
      <c r="BQ392" s="109"/>
      <c r="BR392" s="109"/>
      <c r="BS392" s="109"/>
      <c r="BT392" s="109"/>
      <c r="BU392" s="109"/>
      <c r="BV392" s="109"/>
      <c r="BW392" s="109"/>
      <c r="BX392" s="109"/>
      <c r="BY392" s="109"/>
      <c r="BZ392" s="109"/>
      <c r="CA392" s="109"/>
      <c r="CB392" s="109"/>
      <c r="CC392" s="109"/>
      <c r="CD392" s="109"/>
      <c r="CE392" s="109"/>
      <c r="CF392" s="109"/>
      <c r="CG392" s="109"/>
      <c r="CH392" s="109"/>
      <c r="CI392" s="109"/>
      <c r="CJ392" s="109"/>
      <c r="CK392" s="109"/>
      <c r="CL392" s="109"/>
      <c r="CM392" s="109"/>
      <c r="CN392" s="109"/>
      <c r="CO392" s="109"/>
      <c r="CP392" s="109"/>
      <c r="CQ392" s="109"/>
      <c r="CR392" s="109"/>
      <c r="CS392" s="109"/>
      <c r="CT392" s="109"/>
      <c r="CU392" s="109"/>
      <c r="CV392" s="109"/>
      <c r="CW392" s="109"/>
      <c r="CX392" s="109"/>
      <c r="CY392" s="109"/>
      <c r="CZ392" s="109"/>
      <c r="DA392" s="109"/>
      <c r="DB392" s="109"/>
      <c r="DC392" s="109"/>
      <c r="DD392" s="109"/>
      <c r="DE392" s="109"/>
      <c r="DF392" s="109"/>
      <c r="DG392" s="109"/>
      <c r="DH392" s="109"/>
      <c r="DI392" s="109"/>
      <c r="DJ392" s="109"/>
      <c r="DK392" s="109"/>
      <c r="DL392" s="109"/>
      <c r="DM392" s="109"/>
      <c r="DN392" s="109"/>
      <c r="DO392" s="109"/>
      <c r="DP392" s="109"/>
      <c r="DQ392" s="109"/>
      <c r="DR392" s="109"/>
      <c r="DS392" s="109"/>
      <c r="DT392" s="109"/>
      <c r="DU392" s="109"/>
      <c r="DV392" s="109"/>
      <c r="DW392" s="109"/>
      <c r="DX392" s="109"/>
      <c r="DY392" s="109"/>
      <c r="DZ392" s="109"/>
      <c r="EA392" s="109"/>
      <c r="EB392" s="109"/>
      <c r="EC392" s="109"/>
      <c r="ED392" s="109"/>
      <c r="EE392" s="109"/>
      <c r="EF392" s="109"/>
      <c r="EG392" s="109"/>
      <c r="EH392" s="109"/>
      <c r="EI392" s="109"/>
      <c r="EJ392" s="109"/>
      <c r="EK392" s="109"/>
      <c r="EL392" s="109"/>
      <c r="EM392" s="109"/>
      <c r="EN392" s="109"/>
      <c r="EO392" s="109"/>
      <c r="EP392" s="109"/>
      <c r="EQ392" s="109"/>
      <c r="ER392" s="109"/>
      <c r="ES392" s="109"/>
      <c r="ET392" s="109"/>
      <c r="EU392" s="109"/>
      <c r="EV392" s="109"/>
      <c r="EW392" s="109"/>
      <c r="EX392" s="109"/>
      <c r="EY392" s="109"/>
      <c r="EZ392" s="109"/>
      <c r="FA392" s="109"/>
      <c r="FB392" s="109"/>
      <c r="FC392" s="109"/>
      <c r="FD392" s="109"/>
      <c r="FE392" s="109"/>
      <c r="FF392" s="109"/>
      <c r="FG392" s="109"/>
      <c r="FH392" s="109"/>
      <c r="FI392" s="109"/>
      <c r="FJ392" s="109"/>
      <c r="FK392" s="109"/>
      <c r="FL392" s="109"/>
      <c r="FM392" s="109"/>
      <c r="FN392" s="109"/>
      <c r="FO392" s="109"/>
      <c r="FP392" s="109"/>
      <c r="FQ392" s="109"/>
      <c r="FR392" s="109"/>
      <c r="FS392" s="109"/>
      <c r="FT392" s="109"/>
      <c r="FU392" s="109"/>
      <c r="FV392" s="109"/>
      <c r="FW392" s="109"/>
      <c r="FX392" s="109"/>
      <c r="FY392" s="109"/>
      <c r="FZ392" s="109"/>
      <c r="GA392" s="109"/>
      <c r="GB392" s="109"/>
      <c r="GC392" s="109"/>
      <c r="GD392" s="109"/>
      <c r="GE392" s="109"/>
      <c r="GF392" s="109"/>
      <c r="GG392" s="109"/>
      <c r="GH392" s="109"/>
      <c r="GI392" s="109"/>
      <c r="GJ392" s="109"/>
      <c r="GK392" s="109"/>
      <c r="GL392" s="109"/>
    </row>
    <row r="393" spans="28:194" s="103" customFormat="1">
      <c r="AB393" s="109"/>
      <c r="AC393" s="109"/>
      <c r="AD393" s="109"/>
      <c r="AE393" s="109"/>
      <c r="AF393" s="109"/>
      <c r="AG393" s="109"/>
      <c r="AH393" s="109"/>
      <c r="AI393" s="109"/>
      <c r="AJ393" s="109"/>
      <c r="AK393" s="109"/>
      <c r="AL393" s="109"/>
      <c r="AM393" s="109"/>
      <c r="AN393" s="109"/>
      <c r="AO393" s="109"/>
      <c r="AP393" s="109"/>
      <c r="AQ393" s="109"/>
      <c r="AR393" s="109"/>
      <c r="AS393" s="109"/>
      <c r="AT393" s="109"/>
      <c r="AU393" s="109"/>
      <c r="AV393" s="109"/>
      <c r="AW393" s="109"/>
      <c r="AX393" s="109"/>
      <c r="AY393" s="109"/>
      <c r="AZ393" s="109"/>
      <c r="BA393" s="109"/>
      <c r="BB393" s="109"/>
      <c r="BC393" s="109"/>
      <c r="BD393" s="109"/>
      <c r="BE393" s="109"/>
      <c r="BF393" s="109"/>
      <c r="BG393" s="109"/>
      <c r="BH393" s="109"/>
      <c r="BI393" s="109"/>
      <c r="BJ393" s="109"/>
      <c r="BK393" s="109"/>
      <c r="BL393" s="109"/>
      <c r="BM393" s="109"/>
      <c r="BN393" s="109"/>
      <c r="BO393" s="109"/>
      <c r="BP393" s="109"/>
      <c r="BQ393" s="109"/>
      <c r="BR393" s="109"/>
      <c r="BS393" s="109"/>
      <c r="BT393" s="109"/>
      <c r="BU393" s="109"/>
      <c r="BV393" s="109"/>
      <c r="BW393" s="109"/>
      <c r="BX393" s="109"/>
      <c r="BY393" s="109"/>
      <c r="BZ393" s="109"/>
      <c r="CA393" s="109"/>
      <c r="CB393" s="109"/>
      <c r="CC393" s="109"/>
      <c r="CD393" s="109"/>
      <c r="CE393" s="109"/>
      <c r="CF393" s="109"/>
      <c r="CG393" s="109"/>
      <c r="CH393" s="109"/>
      <c r="CI393" s="109"/>
      <c r="CJ393" s="109"/>
      <c r="CK393" s="109"/>
      <c r="CL393" s="109"/>
      <c r="CM393" s="109"/>
      <c r="CN393" s="109"/>
      <c r="CO393" s="109"/>
      <c r="CP393" s="109"/>
      <c r="CQ393" s="109"/>
      <c r="CR393" s="109"/>
      <c r="CS393" s="109"/>
      <c r="CT393" s="109"/>
      <c r="CU393" s="109"/>
      <c r="CV393" s="109"/>
      <c r="CW393" s="109"/>
      <c r="CX393" s="109"/>
      <c r="CY393" s="109"/>
      <c r="CZ393" s="109"/>
      <c r="DA393" s="109"/>
      <c r="DB393" s="109"/>
      <c r="DC393" s="109"/>
      <c r="DD393" s="109"/>
      <c r="DE393" s="109"/>
      <c r="DF393" s="109"/>
      <c r="DG393" s="109"/>
      <c r="DH393" s="109"/>
      <c r="DI393" s="109"/>
      <c r="DJ393" s="109"/>
      <c r="DK393" s="109"/>
      <c r="DL393" s="109"/>
      <c r="DM393" s="109"/>
      <c r="DN393" s="109"/>
      <c r="DO393" s="109"/>
      <c r="DP393" s="109"/>
      <c r="DQ393" s="109"/>
      <c r="DR393" s="109"/>
      <c r="DS393" s="109"/>
      <c r="DT393" s="109"/>
      <c r="DU393" s="109"/>
      <c r="DV393" s="109"/>
      <c r="DW393" s="109"/>
      <c r="DX393" s="109"/>
      <c r="DY393" s="109"/>
      <c r="DZ393" s="109"/>
      <c r="EA393" s="109"/>
      <c r="EB393" s="109"/>
      <c r="EC393" s="109"/>
      <c r="ED393" s="109"/>
      <c r="EE393" s="109"/>
      <c r="EF393" s="109"/>
      <c r="EG393" s="109"/>
      <c r="EH393" s="109"/>
      <c r="EI393" s="109"/>
      <c r="EJ393" s="109"/>
      <c r="EK393" s="109"/>
      <c r="EL393" s="109"/>
      <c r="EM393" s="109"/>
      <c r="EN393" s="109"/>
      <c r="EO393" s="109"/>
      <c r="EP393" s="109"/>
      <c r="EQ393" s="109"/>
      <c r="ER393" s="109"/>
      <c r="ES393" s="109"/>
      <c r="ET393" s="109"/>
      <c r="EU393" s="109"/>
      <c r="EV393" s="109"/>
      <c r="EW393" s="109"/>
      <c r="EX393" s="109"/>
      <c r="EY393" s="109"/>
      <c r="EZ393" s="109"/>
      <c r="FA393" s="109"/>
      <c r="FB393" s="109"/>
      <c r="FC393" s="109"/>
      <c r="FD393" s="109"/>
      <c r="FE393" s="109"/>
      <c r="FF393" s="109"/>
      <c r="FG393" s="109"/>
      <c r="FH393" s="109"/>
      <c r="FI393" s="109"/>
      <c r="FJ393" s="109"/>
      <c r="FK393" s="109"/>
      <c r="FL393" s="109"/>
      <c r="FM393" s="109"/>
      <c r="FN393" s="109"/>
      <c r="FO393" s="109"/>
      <c r="FP393" s="109"/>
      <c r="FQ393" s="109"/>
      <c r="FR393" s="109"/>
      <c r="FS393" s="109"/>
      <c r="FT393" s="109"/>
      <c r="FU393" s="109"/>
      <c r="FV393" s="109"/>
      <c r="FW393" s="109"/>
      <c r="FX393" s="109"/>
      <c r="FY393" s="109"/>
      <c r="FZ393" s="109"/>
      <c r="GA393" s="109"/>
      <c r="GB393" s="109"/>
      <c r="GC393" s="109"/>
      <c r="GD393" s="109"/>
      <c r="GE393" s="109"/>
      <c r="GF393" s="109"/>
      <c r="GG393" s="109"/>
      <c r="GH393" s="109"/>
      <c r="GI393" s="109"/>
      <c r="GJ393" s="109"/>
      <c r="GK393" s="109"/>
      <c r="GL393" s="109"/>
    </row>
    <row r="394" spans="28:194" s="103" customFormat="1">
      <c r="AB394" s="109"/>
      <c r="AC394" s="109"/>
      <c r="AD394" s="109"/>
      <c r="AE394" s="109"/>
      <c r="AF394" s="109"/>
      <c r="AG394" s="109"/>
      <c r="AH394" s="109"/>
      <c r="AI394" s="109"/>
      <c r="AJ394" s="109"/>
      <c r="AK394" s="109"/>
      <c r="AL394" s="109"/>
      <c r="AM394" s="109"/>
      <c r="AN394" s="109"/>
      <c r="AO394" s="109"/>
      <c r="AP394" s="109"/>
      <c r="AQ394" s="109"/>
      <c r="AR394" s="109"/>
      <c r="AS394" s="109"/>
      <c r="AT394" s="109"/>
      <c r="AU394" s="109"/>
      <c r="AV394" s="109"/>
      <c r="AW394" s="109"/>
      <c r="AX394" s="109"/>
      <c r="AY394" s="109"/>
      <c r="AZ394" s="109"/>
      <c r="BA394" s="109"/>
      <c r="BB394" s="109"/>
      <c r="BC394" s="109"/>
      <c r="BD394" s="109"/>
      <c r="BE394" s="109"/>
      <c r="BF394" s="109"/>
      <c r="BG394" s="109"/>
      <c r="BH394" s="109"/>
      <c r="BI394" s="109"/>
      <c r="BJ394" s="109"/>
      <c r="BK394" s="109"/>
      <c r="BL394" s="109"/>
      <c r="BM394" s="109"/>
      <c r="BN394" s="109"/>
      <c r="BO394" s="109"/>
      <c r="BP394" s="109"/>
      <c r="BQ394" s="109"/>
      <c r="BR394" s="109"/>
      <c r="BS394" s="109"/>
      <c r="BT394" s="109"/>
      <c r="BU394" s="109"/>
      <c r="BV394" s="109"/>
      <c r="BW394" s="109"/>
      <c r="BX394" s="109"/>
      <c r="BY394" s="109"/>
      <c r="BZ394" s="109"/>
      <c r="CA394" s="109"/>
      <c r="CB394" s="109"/>
      <c r="CC394" s="109"/>
      <c r="CD394" s="109"/>
      <c r="CE394" s="109"/>
      <c r="CF394" s="109"/>
      <c r="CG394" s="109"/>
      <c r="CH394" s="109"/>
      <c r="CI394" s="109"/>
      <c r="CJ394" s="109"/>
      <c r="CK394" s="109"/>
      <c r="CL394" s="109"/>
      <c r="CM394" s="109"/>
      <c r="CN394" s="109"/>
      <c r="CO394" s="109"/>
      <c r="CP394" s="109"/>
      <c r="CQ394" s="109"/>
      <c r="CR394" s="109"/>
      <c r="CS394" s="109"/>
      <c r="CT394" s="109"/>
      <c r="CU394" s="109"/>
      <c r="CV394" s="109"/>
      <c r="CW394" s="109"/>
      <c r="CX394" s="109"/>
      <c r="CY394" s="109"/>
      <c r="CZ394" s="109"/>
      <c r="DA394" s="109"/>
      <c r="DB394" s="109"/>
      <c r="DC394" s="109"/>
      <c r="DD394" s="109"/>
      <c r="DE394" s="109"/>
      <c r="DF394" s="109"/>
      <c r="DG394" s="109"/>
      <c r="DH394" s="109"/>
      <c r="DI394" s="109"/>
      <c r="DJ394" s="109"/>
      <c r="DK394" s="109"/>
      <c r="DL394" s="109"/>
      <c r="DM394" s="109"/>
      <c r="DN394" s="109"/>
      <c r="DO394" s="109"/>
      <c r="DP394" s="109"/>
      <c r="DQ394" s="109"/>
      <c r="DR394" s="109"/>
      <c r="DS394" s="109"/>
      <c r="DT394" s="109"/>
      <c r="DU394" s="109"/>
      <c r="DV394" s="109"/>
      <c r="DW394" s="109"/>
      <c r="DX394" s="109"/>
      <c r="DY394" s="109"/>
      <c r="DZ394" s="109"/>
      <c r="EA394" s="109"/>
      <c r="EB394" s="109"/>
      <c r="EC394" s="109"/>
      <c r="ED394" s="109"/>
      <c r="EE394" s="109"/>
      <c r="EF394" s="109"/>
      <c r="EG394" s="109"/>
      <c r="EH394" s="109"/>
      <c r="EI394" s="109"/>
      <c r="EJ394" s="109"/>
      <c r="EK394" s="109"/>
      <c r="EL394" s="109"/>
      <c r="EM394" s="109"/>
      <c r="EN394" s="109"/>
      <c r="EO394" s="109"/>
      <c r="EP394" s="109"/>
      <c r="EQ394" s="109"/>
      <c r="ER394" s="109"/>
      <c r="ES394" s="109"/>
      <c r="ET394" s="109"/>
      <c r="EU394" s="109"/>
      <c r="EV394" s="109"/>
      <c r="EW394" s="109"/>
      <c r="EX394" s="109"/>
      <c r="EY394" s="109"/>
      <c r="EZ394" s="109"/>
      <c r="FA394" s="109"/>
      <c r="FB394" s="109"/>
      <c r="FC394" s="109"/>
      <c r="FD394" s="109"/>
      <c r="FE394" s="109"/>
      <c r="FF394" s="109"/>
      <c r="FG394" s="109"/>
      <c r="FH394" s="109"/>
      <c r="FI394" s="109"/>
      <c r="FJ394" s="109"/>
      <c r="FK394" s="109"/>
      <c r="FL394" s="109"/>
      <c r="FM394" s="109"/>
      <c r="FN394" s="109"/>
      <c r="FO394" s="109"/>
      <c r="FP394" s="109"/>
      <c r="FQ394" s="109"/>
      <c r="FR394" s="109"/>
      <c r="FS394" s="109"/>
      <c r="FT394" s="109"/>
      <c r="FU394" s="109"/>
      <c r="FV394" s="109"/>
      <c r="FW394" s="109"/>
      <c r="FX394" s="109"/>
      <c r="FY394" s="109"/>
      <c r="FZ394" s="109"/>
      <c r="GA394" s="109"/>
      <c r="GB394" s="109"/>
      <c r="GC394" s="109"/>
      <c r="GD394" s="109"/>
      <c r="GE394" s="109"/>
      <c r="GF394" s="109"/>
      <c r="GG394" s="109"/>
      <c r="GH394" s="109"/>
      <c r="GI394" s="109"/>
      <c r="GJ394" s="109"/>
      <c r="GK394" s="109"/>
      <c r="GL394" s="109"/>
    </row>
    <row r="395" spans="28:194" s="103" customFormat="1">
      <c r="AB395" s="109"/>
      <c r="AC395" s="109"/>
      <c r="AD395" s="109"/>
      <c r="AE395" s="109"/>
      <c r="AF395" s="109"/>
      <c r="AG395" s="109"/>
      <c r="AH395" s="109"/>
      <c r="AI395" s="109"/>
      <c r="AJ395" s="109"/>
      <c r="AK395" s="109"/>
      <c r="AL395" s="109"/>
      <c r="AM395" s="109"/>
      <c r="AN395" s="109"/>
      <c r="AO395" s="109"/>
      <c r="AP395" s="109"/>
      <c r="AQ395" s="109"/>
      <c r="AR395" s="109"/>
      <c r="AS395" s="109"/>
      <c r="AT395" s="109"/>
      <c r="AU395" s="109"/>
      <c r="AV395" s="109"/>
      <c r="AW395" s="109"/>
      <c r="AX395" s="109"/>
      <c r="AY395" s="109"/>
      <c r="AZ395" s="109"/>
      <c r="BA395" s="109"/>
      <c r="BB395" s="109"/>
      <c r="BC395" s="109"/>
      <c r="BD395" s="109"/>
      <c r="BE395" s="109"/>
      <c r="BF395" s="109"/>
      <c r="BG395" s="109"/>
      <c r="BH395" s="109"/>
      <c r="BI395" s="109"/>
      <c r="BJ395" s="109"/>
      <c r="BK395" s="109"/>
      <c r="BL395" s="109"/>
      <c r="BM395" s="109"/>
      <c r="BN395" s="109"/>
      <c r="BO395" s="109"/>
      <c r="BP395" s="109"/>
      <c r="BQ395" s="109"/>
      <c r="BR395" s="109"/>
      <c r="BS395" s="109"/>
      <c r="BT395" s="109"/>
      <c r="BU395" s="109"/>
      <c r="BV395" s="109"/>
      <c r="BW395" s="109"/>
      <c r="BX395" s="109"/>
      <c r="BY395" s="109"/>
      <c r="BZ395" s="109"/>
      <c r="CA395" s="109"/>
      <c r="CB395" s="109"/>
      <c r="CC395" s="109"/>
      <c r="CD395" s="109"/>
      <c r="CE395" s="109"/>
      <c r="CF395" s="109"/>
      <c r="CG395" s="109"/>
      <c r="CH395" s="109"/>
      <c r="CI395" s="109"/>
      <c r="CJ395" s="109"/>
      <c r="CK395" s="109"/>
      <c r="CL395" s="109"/>
      <c r="CM395" s="109"/>
      <c r="CN395" s="109"/>
      <c r="CO395" s="109"/>
      <c r="CP395" s="109"/>
      <c r="CQ395" s="109"/>
      <c r="CR395" s="109"/>
      <c r="CS395" s="109"/>
      <c r="CT395" s="109"/>
      <c r="CU395" s="109"/>
      <c r="CV395" s="109"/>
      <c r="CW395" s="109"/>
      <c r="CX395" s="109"/>
      <c r="CY395" s="109"/>
      <c r="CZ395" s="109"/>
      <c r="DA395" s="109"/>
      <c r="DB395" s="109"/>
      <c r="DC395" s="109"/>
      <c r="DD395" s="109"/>
      <c r="DE395" s="109"/>
      <c r="DF395" s="109"/>
      <c r="DG395" s="109"/>
      <c r="DH395" s="109"/>
      <c r="DI395" s="109"/>
      <c r="DJ395" s="109"/>
      <c r="DK395" s="109"/>
      <c r="DL395" s="109"/>
      <c r="DM395" s="109"/>
      <c r="DN395" s="109"/>
      <c r="DO395" s="109"/>
      <c r="DP395" s="109"/>
      <c r="DQ395" s="109"/>
      <c r="DR395" s="109"/>
      <c r="DS395" s="109"/>
      <c r="DT395" s="109"/>
      <c r="DU395" s="109"/>
      <c r="DV395" s="109"/>
      <c r="DW395" s="109"/>
      <c r="DX395" s="109"/>
      <c r="DY395" s="109"/>
      <c r="DZ395" s="109"/>
      <c r="EA395" s="109"/>
      <c r="EB395" s="109"/>
      <c r="EC395" s="109"/>
      <c r="ED395" s="109"/>
      <c r="EE395" s="109"/>
      <c r="EF395" s="109"/>
      <c r="EG395" s="109"/>
      <c r="EH395" s="109"/>
      <c r="EI395" s="109"/>
      <c r="EJ395" s="109"/>
      <c r="EK395" s="109"/>
      <c r="EL395" s="109"/>
      <c r="EM395" s="109"/>
      <c r="EN395" s="109"/>
      <c r="EO395" s="109"/>
      <c r="EP395" s="109"/>
      <c r="EQ395" s="109"/>
      <c r="ER395" s="109"/>
      <c r="ES395" s="109"/>
      <c r="ET395" s="109"/>
      <c r="EU395" s="109"/>
      <c r="EV395" s="109"/>
      <c r="EW395" s="109"/>
      <c r="EX395" s="109"/>
      <c r="EY395" s="109"/>
      <c r="EZ395" s="109"/>
      <c r="FA395" s="109"/>
      <c r="FB395" s="109"/>
      <c r="FC395" s="109"/>
      <c r="FD395" s="109"/>
      <c r="FE395" s="109"/>
      <c r="FF395" s="109"/>
      <c r="FG395" s="109"/>
      <c r="FH395" s="109"/>
      <c r="FI395" s="109"/>
      <c r="FJ395" s="109"/>
      <c r="FK395" s="109"/>
      <c r="FL395" s="109"/>
      <c r="FM395" s="109"/>
      <c r="FN395" s="109"/>
      <c r="FO395" s="109"/>
      <c r="FP395" s="109"/>
      <c r="FQ395" s="109"/>
      <c r="FR395" s="109"/>
      <c r="FS395" s="109"/>
      <c r="FT395" s="109"/>
      <c r="FU395" s="109"/>
      <c r="FV395" s="109"/>
      <c r="FW395" s="109"/>
      <c r="FX395" s="109"/>
      <c r="FY395" s="109"/>
      <c r="FZ395" s="109"/>
      <c r="GA395" s="109"/>
      <c r="GB395" s="109"/>
      <c r="GC395" s="109"/>
      <c r="GD395" s="109"/>
      <c r="GE395" s="109"/>
      <c r="GF395" s="109"/>
      <c r="GG395" s="109"/>
      <c r="GH395" s="109"/>
      <c r="GI395" s="109"/>
      <c r="GJ395" s="109"/>
      <c r="GK395" s="109"/>
      <c r="GL395" s="109"/>
    </row>
    <row r="396" spans="28:194" s="103" customFormat="1">
      <c r="AB396" s="109"/>
      <c r="AC396" s="109"/>
      <c r="AD396" s="109"/>
      <c r="AE396" s="109"/>
      <c r="AF396" s="109"/>
      <c r="AG396" s="109"/>
      <c r="AH396" s="109"/>
      <c r="AI396" s="109"/>
      <c r="AJ396" s="109"/>
      <c r="AK396" s="109"/>
      <c r="AL396" s="109"/>
      <c r="AM396" s="109"/>
      <c r="AN396" s="109"/>
      <c r="AO396" s="109"/>
      <c r="AP396" s="109"/>
      <c r="AQ396" s="109"/>
      <c r="AR396" s="109"/>
      <c r="AS396" s="109"/>
      <c r="AT396" s="109"/>
      <c r="AU396" s="109"/>
      <c r="AV396" s="109"/>
      <c r="AW396" s="109"/>
      <c r="AX396" s="109"/>
      <c r="AY396" s="109"/>
      <c r="AZ396" s="109"/>
      <c r="BA396" s="109"/>
      <c r="BB396" s="109"/>
      <c r="BC396" s="109"/>
      <c r="BD396" s="109"/>
      <c r="BE396" s="109"/>
      <c r="BF396" s="109"/>
      <c r="BG396" s="109"/>
      <c r="BH396" s="109"/>
      <c r="BI396" s="109"/>
      <c r="BJ396" s="109"/>
      <c r="BK396" s="109"/>
      <c r="BL396" s="109"/>
      <c r="BM396" s="109"/>
      <c r="BN396" s="109"/>
      <c r="BO396" s="109"/>
      <c r="BP396" s="109"/>
      <c r="BQ396" s="109"/>
      <c r="BR396" s="109"/>
      <c r="BS396" s="109"/>
      <c r="BT396" s="109"/>
      <c r="BU396" s="109"/>
      <c r="BV396" s="109"/>
      <c r="BW396" s="109"/>
      <c r="BX396" s="109"/>
      <c r="BY396" s="109"/>
      <c r="BZ396" s="109"/>
      <c r="CA396" s="109"/>
      <c r="CB396" s="109"/>
      <c r="CC396" s="109"/>
      <c r="CD396" s="109"/>
      <c r="CE396" s="109"/>
      <c r="CF396" s="109"/>
      <c r="CG396" s="109"/>
      <c r="CH396" s="109"/>
      <c r="CI396" s="109"/>
      <c r="CJ396" s="109"/>
      <c r="CK396" s="109"/>
      <c r="CL396" s="109"/>
      <c r="CM396" s="109"/>
      <c r="CN396" s="109"/>
      <c r="CO396" s="109"/>
      <c r="CP396" s="109"/>
      <c r="CQ396" s="109"/>
      <c r="CR396" s="109"/>
      <c r="CS396" s="109"/>
      <c r="CT396" s="109"/>
      <c r="CU396" s="109"/>
      <c r="CV396" s="109"/>
      <c r="CW396" s="109"/>
      <c r="CX396" s="109"/>
      <c r="CY396" s="109"/>
      <c r="CZ396" s="109"/>
      <c r="DA396" s="109"/>
      <c r="DB396" s="109"/>
      <c r="DC396" s="109"/>
      <c r="DD396" s="109"/>
      <c r="DE396" s="109"/>
      <c r="DF396" s="109"/>
      <c r="DG396" s="109"/>
      <c r="DH396" s="109"/>
      <c r="DI396" s="109"/>
      <c r="DJ396" s="109"/>
      <c r="DK396" s="109"/>
      <c r="DL396" s="109"/>
      <c r="DM396" s="109"/>
      <c r="DN396" s="109"/>
      <c r="DO396" s="109"/>
      <c r="DP396" s="109"/>
      <c r="DQ396" s="109"/>
      <c r="DR396" s="109"/>
      <c r="DS396" s="109"/>
      <c r="DT396" s="109"/>
      <c r="DU396" s="109"/>
      <c r="DV396" s="109"/>
      <c r="DW396" s="109"/>
      <c r="DX396" s="109"/>
      <c r="DY396" s="109"/>
      <c r="DZ396" s="109"/>
      <c r="EA396" s="109"/>
      <c r="EB396" s="109"/>
      <c r="EC396" s="109"/>
      <c r="ED396" s="109"/>
      <c r="EE396" s="109"/>
      <c r="EF396" s="109"/>
      <c r="EG396" s="109"/>
      <c r="EH396" s="109"/>
      <c r="EI396" s="109"/>
      <c r="EJ396" s="109"/>
      <c r="EK396" s="109"/>
      <c r="EL396" s="109"/>
      <c r="EM396" s="109"/>
      <c r="EN396" s="109"/>
      <c r="EO396" s="109"/>
      <c r="EP396" s="109"/>
      <c r="EQ396" s="109"/>
      <c r="ER396" s="109"/>
      <c r="ES396" s="109"/>
      <c r="ET396" s="109"/>
      <c r="EU396" s="109"/>
      <c r="EV396" s="109"/>
      <c r="EW396" s="109"/>
      <c r="EX396" s="109"/>
      <c r="EY396" s="109"/>
      <c r="EZ396" s="109"/>
      <c r="FA396" s="109"/>
      <c r="FB396" s="109"/>
      <c r="FC396" s="109"/>
      <c r="FD396" s="109"/>
      <c r="FE396" s="109"/>
      <c r="FF396" s="109"/>
      <c r="FG396" s="109"/>
      <c r="FH396" s="109"/>
      <c r="FI396" s="109"/>
      <c r="FJ396" s="109"/>
      <c r="FK396" s="109"/>
      <c r="FL396" s="109"/>
      <c r="FM396" s="109"/>
      <c r="FN396" s="109"/>
      <c r="FO396" s="109"/>
      <c r="FP396" s="109"/>
      <c r="FQ396" s="109"/>
      <c r="FR396" s="109"/>
      <c r="FS396" s="109"/>
      <c r="FT396" s="109"/>
      <c r="FU396" s="109"/>
      <c r="FV396" s="109"/>
      <c r="FW396" s="109"/>
      <c r="FX396" s="109"/>
      <c r="FY396" s="109"/>
      <c r="FZ396" s="109"/>
      <c r="GA396" s="109"/>
      <c r="GB396" s="109"/>
      <c r="GC396" s="109"/>
      <c r="GD396" s="109"/>
      <c r="GE396" s="109"/>
      <c r="GF396" s="109"/>
      <c r="GG396" s="109"/>
      <c r="GH396" s="109"/>
      <c r="GI396" s="109"/>
      <c r="GJ396" s="109"/>
      <c r="GK396" s="109"/>
      <c r="GL396" s="109"/>
    </row>
    <row r="397" spans="28:194" s="103" customFormat="1">
      <c r="AB397" s="109"/>
      <c r="AC397" s="109"/>
      <c r="AD397" s="109"/>
      <c r="AE397" s="109"/>
      <c r="AF397" s="109"/>
      <c r="AG397" s="109"/>
      <c r="AH397" s="109"/>
      <c r="AI397" s="109"/>
      <c r="AJ397" s="109"/>
      <c r="AK397" s="109"/>
      <c r="AL397" s="109"/>
      <c r="AM397" s="109"/>
      <c r="AN397" s="109"/>
      <c r="AO397" s="109"/>
      <c r="AP397" s="109"/>
      <c r="AQ397" s="109"/>
      <c r="AR397" s="109"/>
      <c r="AS397" s="109"/>
      <c r="AT397" s="109"/>
      <c r="AU397" s="109"/>
      <c r="AV397" s="109"/>
      <c r="AW397" s="109"/>
      <c r="AX397" s="109"/>
      <c r="AY397" s="109"/>
      <c r="AZ397" s="109"/>
      <c r="BA397" s="109"/>
      <c r="BB397" s="109"/>
      <c r="BC397" s="109"/>
      <c r="BD397" s="109"/>
      <c r="BE397" s="109"/>
      <c r="BF397" s="109"/>
      <c r="BG397" s="109"/>
      <c r="BH397" s="109"/>
      <c r="BI397" s="109"/>
      <c r="BJ397" s="109"/>
      <c r="BK397" s="109"/>
      <c r="BL397" s="109"/>
      <c r="BM397" s="109"/>
      <c r="BN397" s="109"/>
      <c r="BO397" s="109"/>
      <c r="BP397" s="109"/>
      <c r="BQ397" s="109"/>
      <c r="BR397" s="109"/>
      <c r="BS397" s="109"/>
      <c r="BT397" s="109"/>
      <c r="BU397" s="109"/>
      <c r="BV397" s="109"/>
      <c r="BW397" s="109"/>
      <c r="BX397" s="109"/>
      <c r="BY397" s="109"/>
      <c r="BZ397" s="109"/>
      <c r="CA397" s="109"/>
      <c r="CB397" s="109"/>
      <c r="CC397" s="109"/>
      <c r="CD397" s="109"/>
      <c r="CE397" s="109"/>
      <c r="CF397" s="109"/>
      <c r="CG397" s="109"/>
      <c r="CH397" s="109"/>
      <c r="CI397" s="109"/>
      <c r="CJ397" s="109"/>
      <c r="CK397" s="109"/>
      <c r="CL397" s="109"/>
      <c r="CM397" s="109"/>
      <c r="CN397" s="109"/>
      <c r="CO397" s="109"/>
      <c r="CP397" s="109"/>
      <c r="CQ397" s="109"/>
      <c r="CR397" s="109"/>
      <c r="CS397" s="109"/>
      <c r="CT397" s="109"/>
      <c r="CU397" s="109"/>
      <c r="CV397" s="109"/>
      <c r="CW397" s="109"/>
      <c r="CX397" s="109"/>
      <c r="CY397" s="109"/>
      <c r="CZ397" s="109"/>
      <c r="DA397" s="109"/>
      <c r="DB397" s="109"/>
      <c r="DC397" s="109"/>
      <c r="DD397" s="109"/>
      <c r="DE397" s="109"/>
      <c r="DF397" s="109"/>
      <c r="DG397" s="109"/>
      <c r="DH397" s="109"/>
      <c r="DI397" s="109"/>
      <c r="DJ397" s="109"/>
      <c r="DK397" s="109"/>
      <c r="DL397" s="109"/>
      <c r="DM397" s="109"/>
      <c r="DN397" s="109"/>
      <c r="DO397" s="109"/>
      <c r="DP397" s="109"/>
      <c r="DQ397" s="109"/>
      <c r="DR397" s="109"/>
      <c r="DS397" s="109"/>
      <c r="DT397" s="109"/>
      <c r="DU397" s="109"/>
      <c r="DV397" s="109"/>
      <c r="DW397" s="109"/>
      <c r="DX397" s="109"/>
      <c r="DY397" s="109"/>
      <c r="DZ397" s="109"/>
      <c r="EA397" s="109"/>
      <c r="EB397" s="109"/>
      <c r="EC397" s="109"/>
      <c r="ED397" s="109"/>
      <c r="EE397" s="109"/>
      <c r="EF397" s="109"/>
      <c r="EG397" s="109"/>
      <c r="EH397" s="109"/>
      <c r="EI397" s="109"/>
      <c r="EJ397" s="109"/>
      <c r="EK397" s="109"/>
      <c r="EL397" s="109"/>
      <c r="EM397" s="109"/>
      <c r="EN397" s="109"/>
      <c r="EO397" s="109"/>
      <c r="EP397" s="109"/>
      <c r="EQ397" s="109"/>
      <c r="ER397" s="109"/>
      <c r="ES397" s="109"/>
      <c r="ET397" s="109"/>
      <c r="EU397" s="109"/>
      <c r="EV397" s="109"/>
      <c r="EW397" s="109"/>
      <c r="EX397" s="109"/>
      <c r="EY397" s="109"/>
      <c r="EZ397" s="109"/>
      <c r="FA397" s="109"/>
      <c r="FB397" s="109"/>
      <c r="FC397" s="109"/>
      <c r="FD397" s="109"/>
      <c r="FE397" s="109"/>
      <c r="FF397" s="109"/>
      <c r="FG397" s="109"/>
      <c r="FH397" s="109"/>
      <c r="FI397" s="109"/>
      <c r="FJ397" s="109"/>
      <c r="FK397" s="109"/>
      <c r="FL397" s="109"/>
      <c r="FM397" s="109"/>
      <c r="FN397" s="109"/>
      <c r="FO397" s="109"/>
      <c r="FP397" s="109"/>
      <c r="FQ397" s="109"/>
      <c r="FR397" s="109"/>
      <c r="FS397" s="109"/>
      <c r="FT397" s="109"/>
      <c r="FU397" s="109"/>
      <c r="FV397" s="109"/>
      <c r="FW397" s="109"/>
      <c r="FX397" s="109"/>
      <c r="FY397" s="109"/>
      <c r="FZ397" s="109"/>
      <c r="GA397" s="109"/>
      <c r="GB397" s="109"/>
      <c r="GC397" s="109"/>
      <c r="GD397" s="109"/>
      <c r="GE397" s="109"/>
      <c r="GF397" s="109"/>
      <c r="GG397" s="109"/>
      <c r="GH397" s="109"/>
      <c r="GI397" s="109"/>
      <c r="GJ397" s="109"/>
      <c r="GK397" s="109"/>
      <c r="GL397" s="109"/>
    </row>
    <row r="398" spans="28:194" s="103" customFormat="1">
      <c r="AB398" s="109"/>
      <c r="AC398" s="109"/>
      <c r="AD398" s="109"/>
      <c r="AE398" s="109"/>
      <c r="AF398" s="109"/>
      <c r="AG398" s="109"/>
      <c r="AH398" s="109"/>
      <c r="AI398" s="109"/>
      <c r="AJ398" s="109"/>
      <c r="AK398" s="109"/>
      <c r="AL398" s="109"/>
      <c r="AM398" s="109"/>
      <c r="AN398" s="109"/>
      <c r="AO398" s="109"/>
      <c r="AP398" s="109"/>
      <c r="AQ398" s="109"/>
      <c r="AR398" s="109"/>
      <c r="AS398" s="109"/>
      <c r="AT398" s="109"/>
      <c r="AU398" s="109"/>
      <c r="AV398" s="109"/>
      <c r="AW398" s="109"/>
      <c r="AX398" s="109"/>
      <c r="AY398" s="109"/>
      <c r="AZ398" s="109"/>
      <c r="BA398" s="109"/>
      <c r="BB398" s="109"/>
      <c r="BC398" s="109"/>
      <c r="BD398" s="109"/>
      <c r="BE398" s="109"/>
      <c r="BF398" s="109"/>
      <c r="BG398" s="109"/>
      <c r="BH398" s="109"/>
      <c r="BI398" s="109"/>
      <c r="BJ398" s="109"/>
      <c r="BK398" s="109"/>
      <c r="BL398" s="109"/>
      <c r="BM398" s="109"/>
      <c r="BN398" s="109"/>
      <c r="BO398" s="109"/>
      <c r="BP398" s="109"/>
      <c r="BQ398" s="109"/>
      <c r="BR398" s="109"/>
      <c r="BS398" s="109"/>
      <c r="BT398" s="109"/>
      <c r="BU398" s="109"/>
      <c r="BV398" s="109"/>
      <c r="BW398" s="109"/>
      <c r="BX398" s="109"/>
      <c r="BY398" s="109"/>
      <c r="BZ398" s="109"/>
      <c r="CA398" s="109"/>
      <c r="CB398" s="109"/>
      <c r="CC398" s="109"/>
      <c r="CD398" s="109"/>
      <c r="CE398" s="109"/>
      <c r="CF398" s="109"/>
      <c r="CG398" s="109"/>
      <c r="CH398" s="109"/>
      <c r="CI398" s="109"/>
      <c r="CJ398" s="109"/>
      <c r="CK398" s="109"/>
      <c r="CL398" s="109"/>
      <c r="CM398" s="109"/>
      <c r="CN398" s="109"/>
      <c r="CO398" s="109"/>
      <c r="CP398" s="109"/>
      <c r="CQ398" s="109"/>
      <c r="CR398" s="109"/>
      <c r="CS398" s="109"/>
      <c r="CT398" s="109"/>
      <c r="CU398" s="109"/>
      <c r="CV398" s="109"/>
      <c r="CW398" s="109"/>
      <c r="CX398" s="109"/>
      <c r="CY398" s="109"/>
      <c r="CZ398" s="109"/>
      <c r="DA398" s="109"/>
      <c r="DB398" s="109"/>
      <c r="DC398" s="109"/>
      <c r="DD398" s="109"/>
      <c r="DE398" s="109"/>
      <c r="DF398" s="109"/>
      <c r="DG398" s="109"/>
      <c r="DH398" s="109"/>
      <c r="DI398" s="109"/>
      <c r="DJ398" s="109"/>
      <c r="DK398" s="109"/>
      <c r="DL398" s="109"/>
      <c r="DM398" s="109"/>
      <c r="DN398" s="109"/>
      <c r="DO398" s="109"/>
      <c r="DP398" s="109"/>
      <c r="DQ398" s="109"/>
      <c r="DR398" s="109"/>
      <c r="DS398" s="109"/>
      <c r="DT398" s="109"/>
      <c r="DU398" s="109"/>
      <c r="DV398" s="109"/>
      <c r="DW398" s="109"/>
      <c r="DX398" s="109"/>
      <c r="DY398" s="109"/>
      <c r="DZ398" s="109"/>
      <c r="EA398" s="109"/>
      <c r="EB398" s="109"/>
      <c r="EC398" s="109"/>
      <c r="ED398" s="109"/>
      <c r="EE398" s="109"/>
      <c r="EF398" s="109"/>
      <c r="EG398" s="109"/>
      <c r="EH398" s="109"/>
      <c r="EI398" s="109"/>
      <c r="EJ398" s="109"/>
      <c r="EK398" s="109"/>
      <c r="EL398" s="109"/>
      <c r="EM398" s="109"/>
      <c r="EN398" s="109"/>
      <c r="EO398" s="109"/>
      <c r="EP398" s="109"/>
      <c r="EQ398" s="109"/>
      <c r="ER398" s="109"/>
      <c r="ES398" s="109"/>
      <c r="ET398" s="109"/>
      <c r="EU398" s="109"/>
      <c r="EV398" s="109"/>
      <c r="EW398" s="109"/>
      <c r="EX398" s="109"/>
      <c r="EY398" s="109"/>
      <c r="EZ398" s="109"/>
      <c r="FA398" s="109"/>
      <c r="FB398" s="109"/>
      <c r="FC398" s="109"/>
      <c r="FD398" s="109"/>
      <c r="FE398" s="109"/>
      <c r="FF398" s="109"/>
      <c r="FG398" s="109"/>
      <c r="FH398" s="109"/>
      <c r="FI398" s="109"/>
      <c r="FJ398" s="109"/>
      <c r="FK398" s="109"/>
      <c r="FL398" s="109"/>
      <c r="FM398" s="109"/>
      <c r="FN398" s="109"/>
      <c r="FO398" s="109"/>
      <c r="FP398" s="109"/>
      <c r="FQ398" s="109"/>
      <c r="FR398" s="109"/>
      <c r="FS398" s="109"/>
      <c r="FT398" s="109"/>
      <c r="FU398" s="109"/>
      <c r="FV398" s="109"/>
      <c r="FW398" s="109"/>
      <c r="FX398" s="109"/>
      <c r="FY398" s="109"/>
      <c r="FZ398" s="109"/>
      <c r="GA398" s="109"/>
      <c r="GB398" s="109"/>
      <c r="GC398" s="109"/>
      <c r="GD398" s="109"/>
      <c r="GE398" s="109"/>
      <c r="GF398" s="109"/>
      <c r="GG398" s="109"/>
      <c r="GH398" s="109"/>
      <c r="GI398" s="109"/>
      <c r="GJ398" s="109"/>
      <c r="GK398" s="109"/>
      <c r="GL398" s="109"/>
    </row>
    <row r="399" spans="28:194" s="103" customFormat="1">
      <c r="AB399" s="109"/>
      <c r="AC399" s="109"/>
      <c r="AD399" s="109"/>
      <c r="AE399" s="109"/>
      <c r="AF399" s="109"/>
      <c r="AG399" s="109"/>
      <c r="AH399" s="109"/>
      <c r="AI399" s="109"/>
      <c r="AJ399" s="109"/>
      <c r="AK399" s="109"/>
      <c r="AL399" s="109"/>
      <c r="AM399" s="109"/>
      <c r="AN399" s="109"/>
      <c r="AO399" s="109"/>
      <c r="AP399" s="109"/>
      <c r="AQ399" s="109"/>
      <c r="AR399" s="109"/>
      <c r="AS399" s="109"/>
      <c r="AT399" s="109"/>
      <c r="AU399" s="109"/>
      <c r="AV399" s="109"/>
      <c r="AW399" s="109"/>
      <c r="AX399" s="109"/>
      <c r="AY399" s="109"/>
      <c r="AZ399" s="109"/>
      <c r="BA399" s="109"/>
      <c r="BB399" s="109"/>
      <c r="BC399" s="109"/>
      <c r="BD399" s="109"/>
      <c r="BE399" s="109"/>
      <c r="BF399" s="109"/>
      <c r="BG399" s="109"/>
      <c r="BH399" s="109"/>
      <c r="BI399" s="109"/>
      <c r="BJ399" s="109"/>
      <c r="BK399" s="109"/>
      <c r="BL399" s="109"/>
      <c r="BM399" s="109"/>
      <c r="BN399" s="109"/>
      <c r="BO399" s="109"/>
      <c r="BP399" s="109"/>
      <c r="BQ399" s="109"/>
      <c r="BR399" s="109"/>
      <c r="BS399" s="109"/>
      <c r="BT399" s="109"/>
      <c r="BU399" s="109"/>
      <c r="BV399" s="109"/>
      <c r="BW399" s="109"/>
      <c r="BX399" s="109"/>
      <c r="BY399" s="109"/>
      <c r="BZ399" s="109"/>
      <c r="CA399" s="109"/>
      <c r="CB399" s="109"/>
      <c r="CC399" s="109"/>
      <c r="CD399" s="109"/>
      <c r="CE399" s="109"/>
      <c r="CF399" s="109"/>
      <c r="CG399" s="109"/>
      <c r="CH399" s="109"/>
      <c r="CI399" s="109"/>
      <c r="CJ399" s="109"/>
      <c r="CK399" s="109"/>
      <c r="CL399" s="109"/>
      <c r="CM399" s="109"/>
      <c r="CN399" s="109"/>
      <c r="CO399" s="109"/>
      <c r="CP399" s="109"/>
      <c r="CQ399" s="109"/>
      <c r="CR399" s="109"/>
      <c r="CS399" s="109"/>
      <c r="CT399" s="109"/>
      <c r="CU399" s="109"/>
      <c r="CV399" s="109"/>
      <c r="CW399" s="109"/>
      <c r="CX399" s="109"/>
      <c r="CY399" s="109"/>
      <c r="CZ399" s="109"/>
      <c r="DA399" s="109"/>
      <c r="DB399" s="109"/>
      <c r="DC399" s="109"/>
      <c r="DD399" s="109"/>
      <c r="DE399" s="109"/>
      <c r="DF399" s="109"/>
      <c r="DG399" s="109"/>
      <c r="DH399" s="109"/>
      <c r="DI399" s="109"/>
      <c r="DJ399" s="109"/>
      <c r="DK399" s="109"/>
      <c r="DL399" s="109"/>
      <c r="DM399" s="109"/>
      <c r="DN399" s="109"/>
      <c r="DO399" s="109"/>
      <c r="DP399" s="109"/>
      <c r="DQ399" s="109"/>
      <c r="DR399" s="109"/>
      <c r="DS399" s="109"/>
      <c r="DT399" s="109"/>
      <c r="DU399" s="109"/>
      <c r="DV399" s="109"/>
      <c r="DW399" s="109"/>
      <c r="DX399" s="109"/>
      <c r="DY399" s="109"/>
      <c r="DZ399" s="109"/>
      <c r="EA399" s="109"/>
      <c r="EB399" s="109"/>
      <c r="EC399" s="109"/>
      <c r="ED399" s="109"/>
      <c r="EE399" s="109"/>
      <c r="EF399" s="109"/>
      <c r="EG399" s="109"/>
      <c r="EH399" s="109"/>
      <c r="EI399" s="109"/>
      <c r="EJ399" s="109"/>
      <c r="EK399" s="109"/>
      <c r="EL399" s="109"/>
      <c r="EM399" s="109"/>
      <c r="EN399" s="109"/>
      <c r="EO399" s="109"/>
      <c r="EP399" s="109"/>
      <c r="EQ399" s="109"/>
      <c r="ER399" s="109"/>
      <c r="ES399" s="109"/>
      <c r="ET399" s="109"/>
      <c r="EU399" s="109"/>
      <c r="EV399" s="109"/>
      <c r="EW399" s="109"/>
      <c r="EX399" s="109"/>
      <c r="EY399" s="109"/>
      <c r="EZ399" s="109"/>
      <c r="FA399" s="109"/>
      <c r="FB399" s="109"/>
      <c r="FC399" s="109"/>
      <c r="FD399" s="109"/>
      <c r="FE399" s="109"/>
      <c r="FF399" s="109"/>
      <c r="FG399" s="109"/>
      <c r="FH399" s="109"/>
      <c r="FI399" s="109"/>
      <c r="FJ399" s="109"/>
      <c r="FK399" s="109"/>
      <c r="FL399" s="109"/>
      <c r="FM399" s="109"/>
      <c r="FN399" s="109"/>
      <c r="FO399" s="109"/>
      <c r="FP399" s="109"/>
      <c r="FQ399" s="109"/>
      <c r="FR399" s="109"/>
      <c r="FS399" s="109"/>
      <c r="FT399" s="109"/>
      <c r="FU399" s="109"/>
      <c r="FV399" s="109"/>
      <c r="FW399" s="109"/>
      <c r="FX399" s="109"/>
      <c r="FY399" s="109"/>
      <c r="FZ399" s="109"/>
      <c r="GA399" s="109"/>
      <c r="GB399" s="109"/>
      <c r="GC399" s="109"/>
      <c r="GD399" s="109"/>
      <c r="GE399" s="109"/>
      <c r="GF399" s="109"/>
      <c r="GG399" s="109"/>
      <c r="GH399" s="109"/>
      <c r="GI399" s="109"/>
      <c r="GJ399" s="109"/>
      <c r="GK399" s="109"/>
      <c r="GL399" s="109"/>
    </row>
    <row r="400" spans="28:194" s="103" customFormat="1">
      <c r="AB400" s="109"/>
      <c r="AC400" s="109"/>
      <c r="AD400" s="109"/>
      <c r="AE400" s="109"/>
      <c r="AF400" s="109"/>
      <c r="AG400" s="109"/>
      <c r="AH400" s="109"/>
      <c r="AI400" s="109"/>
      <c r="AJ400" s="109"/>
      <c r="AK400" s="109"/>
      <c r="AL400" s="109"/>
      <c r="AM400" s="109"/>
      <c r="AN400" s="109"/>
      <c r="AO400" s="109"/>
      <c r="AP400" s="109"/>
      <c r="AQ400" s="109"/>
      <c r="AR400" s="109"/>
      <c r="AS400" s="109"/>
      <c r="AT400" s="109"/>
      <c r="AU400" s="109"/>
      <c r="AV400" s="109"/>
      <c r="AW400" s="109"/>
      <c r="AX400" s="109"/>
      <c r="AY400" s="109"/>
      <c r="AZ400" s="109"/>
      <c r="BA400" s="109"/>
      <c r="BB400" s="109"/>
      <c r="BC400" s="109"/>
      <c r="BD400" s="109"/>
      <c r="BE400" s="109"/>
      <c r="BF400" s="109"/>
      <c r="BG400" s="109"/>
      <c r="BH400" s="109"/>
      <c r="BI400" s="109"/>
      <c r="BJ400" s="109"/>
      <c r="BK400" s="109"/>
      <c r="BL400" s="109"/>
      <c r="BM400" s="109"/>
      <c r="BN400" s="109"/>
      <c r="BO400" s="109"/>
      <c r="BP400" s="109"/>
      <c r="BQ400" s="109"/>
      <c r="BR400" s="109"/>
      <c r="BS400" s="109"/>
      <c r="BT400" s="109"/>
      <c r="BU400" s="109"/>
      <c r="BV400" s="109"/>
      <c r="BW400" s="109"/>
      <c r="BX400" s="109"/>
      <c r="BY400" s="109"/>
      <c r="BZ400" s="109"/>
      <c r="CA400" s="109"/>
      <c r="CB400" s="109"/>
      <c r="CC400" s="109"/>
      <c r="CD400" s="109"/>
      <c r="CE400" s="109"/>
      <c r="CF400" s="109"/>
      <c r="CG400" s="109"/>
      <c r="CH400" s="109"/>
      <c r="CI400" s="109"/>
      <c r="CJ400" s="109"/>
      <c r="CK400" s="109"/>
      <c r="CL400" s="109"/>
      <c r="CM400" s="109"/>
      <c r="CN400" s="109"/>
      <c r="CO400" s="109"/>
      <c r="CP400" s="109"/>
      <c r="CQ400" s="109"/>
      <c r="CR400" s="109"/>
      <c r="CS400" s="109"/>
      <c r="CT400" s="109"/>
      <c r="CU400" s="109"/>
      <c r="CV400" s="109"/>
      <c r="CW400" s="109"/>
      <c r="CX400" s="109"/>
      <c r="CY400" s="109"/>
      <c r="CZ400" s="109"/>
      <c r="DA400" s="109"/>
      <c r="DB400" s="109"/>
      <c r="DC400" s="109"/>
      <c r="DD400" s="109"/>
      <c r="DE400" s="109"/>
      <c r="DF400" s="109"/>
      <c r="DG400" s="109"/>
      <c r="DH400" s="109"/>
      <c r="DI400" s="109"/>
      <c r="DJ400" s="109"/>
      <c r="DK400" s="109"/>
      <c r="DL400" s="109"/>
      <c r="DM400" s="109"/>
      <c r="DN400" s="109"/>
      <c r="DO400" s="109"/>
      <c r="DP400" s="109"/>
      <c r="DQ400" s="109"/>
      <c r="DR400" s="109"/>
      <c r="DS400" s="109"/>
      <c r="DT400" s="109"/>
      <c r="DU400" s="109"/>
      <c r="DV400" s="109"/>
      <c r="DW400" s="109"/>
      <c r="DX400" s="109"/>
      <c r="DY400" s="109"/>
      <c r="DZ400" s="109"/>
      <c r="EA400" s="109"/>
      <c r="EB400" s="109"/>
      <c r="EC400" s="109"/>
      <c r="ED400" s="109"/>
      <c r="EE400" s="109"/>
      <c r="EF400" s="109"/>
      <c r="EG400" s="109"/>
      <c r="EH400" s="109"/>
      <c r="EI400" s="109"/>
      <c r="EJ400" s="109"/>
      <c r="EK400" s="109"/>
      <c r="EL400" s="109"/>
      <c r="EM400" s="109"/>
      <c r="EN400" s="109"/>
      <c r="EO400" s="109"/>
      <c r="EP400" s="109"/>
      <c r="EQ400" s="109"/>
      <c r="ER400" s="109"/>
      <c r="ES400" s="109"/>
      <c r="ET400" s="109"/>
      <c r="EU400" s="109"/>
      <c r="EV400" s="109"/>
      <c r="EW400" s="109"/>
      <c r="EX400" s="109"/>
      <c r="EY400" s="109"/>
      <c r="EZ400" s="109"/>
      <c r="FA400" s="109"/>
      <c r="FB400" s="109"/>
      <c r="FC400" s="109"/>
      <c r="FD400" s="109"/>
      <c r="FE400" s="109"/>
      <c r="FF400" s="109"/>
      <c r="FG400" s="109"/>
      <c r="FH400" s="109"/>
      <c r="FI400" s="109"/>
      <c r="FJ400" s="109"/>
      <c r="FK400" s="109"/>
      <c r="FL400" s="109"/>
      <c r="FM400" s="109"/>
      <c r="FN400" s="109"/>
      <c r="FO400" s="109"/>
      <c r="FP400" s="109"/>
      <c r="FQ400" s="109"/>
      <c r="FR400" s="109"/>
      <c r="FS400" s="109"/>
      <c r="FT400" s="109"/>
      <c r="FU400" s="109"/>
      <c r="FV400" s="109"/>
      <c r="FW400" s="109"/>
      <c r="FX400" s="109"/>
      <c r="FY400" s="109"/>
      <c r="FZ400" s="109"/>
      <c r="GA400" s="109"/>
      <c r="GB400" s="109"/>
      <c r="GC400" s="109"/>
      <c r="GD400" s="109"/>
      <c r="GE400" s="109"/>
      <c r="GF400" s="109"/>
      <c r="GG400" s="109"/>
      <c r="GH400" s="109"/>
      <c r="GI400" s="109"/>
      <c r="GJ400" s="109"/>
      <c r="GK400" s="109"/>
      <c r="GL400" s="109"/>
    </row>
    <row r="401" spans="28:194" s="103" customFormat="1">
      <c r="AB401" s="109"/>
      <c r="AC401" s="109"/>
      <c r="AD401" s="109"/>
      <c r="AE401" s="109"/>
      <c r="AF401" s="109"/>
      <c r="AG401" s="109"/>
      <c r="AH401" s="109"/>
      <c r="AI401" s="109"/>
      <c r="AJ401" s="109"/>
      <c r="AK401" s="109"/>
      <c r="AL401" s="109"/>
      <c r="AM401" s="109"/>
      <c r="AN401" s="109"/>
      <c r="AO401" s="109"/>
      <c r="AP401" s="109"/>
      <c r="AQ401" s="109"/>
      <c r="AR401" s="109"/>
      <c r="AS401" s="109"/>
      <c r="AT401" s="109"/>
      <c r="AU401" s="109"/>
      <c r="AV401" s="109"/>
      <c r="AW401" s="109"/>
      <c r="AX401" s="109"/>
      <c r="AY401" s="109"/>
      <c r="AZ401" s="109"/>
      <c r="BA401" s="109"/>
      <c r="BB401" s="109"/>
      <c r="BC401" s="109"/>
      <c r="BD401" s="109"/>
      <c r="BE401" s="109"/>
      <c r="BF401" s="109"/>
      <c r="BG401" s="109"/>
      <c r="BH401" s="109"/>
      <c r="BI401" s="109"/>
      <c r="BJ401" s="109"/>
      <c r="BK401" s="109"/>
      <c r="BL401" s="109"/>
      <c r="BM401" s="109"/>
      <c r="BN401" s="109"/>
      <c r="BO401" s="109"/>
      <c r="BP401" s="109"/>
      <c r="BQ401" s="109"/>
      <c r="BR401" s="109"/>
      <c r="BS401" s="109"/>
      <c r="BT401" s="109"/>
      <c r="BU401" s="109"/>
      <c r="BV401" s="109"/>
      <c r="BW401" s="109"/>
      <c r="BX401" s="109"/>
      <c r="BY401" s="109"/>
      <c r="BZ401" s="109"/>
      <c r="CA401" s="109"/>
      <c r="CB401" s="109"/>
      <c r="CC401" s="109"/>
      <c r="CD401" s="109"/>
      <c r="CE401" s="109"/>
      <c r="CF401" s="109"/>
      <c r="CG401" s="109"/>
      <c r="CH401" s="109"/>
      <c r="CI401" s="109"/>
      <c r="CJ401" s="109"/>
      <c r="CK401" s="109"/>
      <c r="CL401" s="109"/>
      <c r="CM401" s="109"/>
      <c r="CN401" s="109"/>
      <c r="CO401" s="109"/>
      <c r="CP401" s="109"/>
      <c r="CQ401" s="109"/>
      <c r="CR401" s="109"/>
      <c r="CS401" s="109"/>
      <c r="CT401" s="109"/>
      <c r="CU401" s="109"/>
      <c r="CV401" s="109"/>
      <c r="CW401" s="109"/>
      <c r="CX401" s="109"/>
      <c r="CY401" s="109"/>
      <c r="CZ401" s="109"/>
      <c r="DA401" s="109"/>
      <c r="DB401" s="109"/>
      <c r="DC401" s="109"/>
      <c r="DD401" s="109"/>
      <c r="DE401" s="109"/>
      <c r="DF401" s="109"/>
      <c r="DG401" s="109"/>
      <c r="DH401" s="109"/>
      <c r="DI401" s="109"/>
      <c r="DJ401" s="109"/>
      <c r="DK401" s="109"/>
      <c r="DL401" s="109"/>
      <c r="DM401" s="109"/>
      <c r="DN401" s="109"/>
      <c r="DO401" s="109"/>
      <c r="DP401" s="109"/>
      <c r="DQ401" s="109"/>
      <c r="DR401" s="109"/>
      <c r="DS401" s="109"/>
      <c r="DT401" s="109"/>
      <c r="DU401" s="109"/>
      <c r="DV401" s="109"/>
      <c r="DW401" s="109"/>
      <c r="DX401" s="109"/>
      <c r="DY401" s="109"/>
      <c r="DZ401" s="109"/>
      <c r="EA401" s="109"/>
      <c r="EB401" s="109"/>
      <c r="EC401" s="109"/>
      <c r="ED401" s="109"/>
      <c r="EE401" s="109"/>
      <c r="EF401" s="109"/>
      <c r="EG401" s="109"/>
      <c r="EH401" s="109"/>
      <c r="EI401" s="109"/>
      <c r="EJ401" s="109"/>
      <c r="EK401" s="109"/>
      <c r="EL401" s="109"/>
      <c r="EM401" s="109"/>
      <c r="EN401" s="109"/>
      <c r="EO401" s="109"/>
      <c r="EP401" s="109"/>
      <c r="EQ401" s="109"/>
      <c r="ER401" s="109"/>
      <c r="ES401" s="109"/>
      <c r="ET401" s="109"/>
      <c r="EU401" s="109"/>
      <c r="EV401" s="109"/>
      <c r="EW401" s="109"/>
      <c r="EX401" s="109"/>
      <c r="EY401" s="109"/>
      <c r="EZ401" s="109"/>
      <c r="FA401" s="109"/>
      <c r="FB401" s="109"/>
      <c r="FC401" s="109"/>
      <c r="FD401" s="109"/>
      <c r="FE401" s="109"/>
      <c r="FF401" s="109"/>
      <c r="FG401" s="109"/>
      <c r="FH401" s="109"/>
      <c r="FI401" s="109"/>
      <c r="FJ401" s="109"/>
      <c r="FK401" s="109"/>
      <c r="FL401" s="109"/>
      <c r="FM401" s="109"/>
      <c r="FN401" s="109"/>
      <c r="FO401" s="109"/>
      <c r="FP401" s="109"/>
      <c r="FQ401" s="109"/>
      <c r="FR401" s="109"/>
      <c r="FS401" s="109"/>
      <c r="FT401" s="109"/>
      <c r="FU401" s="109"/>
      <c r="FV401" s="109"/>
      <c r="FW401" s="109"/>
      <c r="FX401" s="109"/>
      <c r="FY401" s="109"/>
      <c r="FZ401" s="109"/>
      <c r="GA401" s="109"/>
      <c r="GB401" s="109"/>
      <c r="GC401" s="109"/>
      <c r="GD401" s="109"/>
      <c r="GE401" s="109"/>
      <c r="GF401" s="109"/>
      <c r="GG401" s="109"/>
      <c r="GH401" s="109"/>
      <c r="GI401" s="109"/>
      <c r="GJ401" s="109"/>
      <c r="GK401" s="109"/>
      <c r="GL401" s="109"/>
    </row>
    <row r="402" spans="28:194" s="103" customFormat="1">
      <c r="AB402" s="109"/>
      <c r="AC402" s="109"/>
      <c r="AD402" s="109"/>
      <c r="AE402" s="109"/>
      <c r="AF402" s="109"/>
      <c r="AG402" s="109"/>
      <c r="AH402" s="109"/>
      <c r="AI402" s="109"/>
      <c r="AJ402" s="109"/>
      <c r="AK402" s="109"/>
      <c r="AL402" s="109"/>
      <c r="AM402" s="109"/>
      <c r="AN402" s="109"/>
      <c r="AO402" s="109"/>
      <c r="AP402" s="109"/>
      <c r="AQ402" s="109"/>
      <c r="AR402" s="109"/>
      <c r="AS402" s="109"/>
      <c r="AT402" s="109"/>
      <c r="AU402" s="109"/>
      <c r="AV402" s="109"/>
      <c r="AW402" s="109"/>
      <c r="AX402" s="109"/>
      <c r="AY402" s="109"/>
      <c r="AZ402" s="109"/>
      <c r="BA402" s="109"/>
      <c r="BB402" s="109"/>
      <c r="BC402" s="109"/>
      <c r="BD402" s="109"/>
      <c r="BE402" s="109"/>
      <c r="BF402" s="109"/>
      <c r="BG402" s="109"/>
      <c r="BH402" s="109"/>
      <c r="BI402" s="109"/>
      <c r="BJ402" s="109"/>
      <c r="BK402" s="109"/>
      <c r="BL402" s="109"/>
      <c r="BM402" s="109"/>
      <c r="BN402" s="109"/>
      <c r="BO402" s="109"/>
      <c r="BP402" s="109"/>
      <c r="BQ402" s="109"/>
      <c r="BR402" s="109"/>
      <c r="BS402" s="109"/>
      <c r="BT402" s="109"/>
      <c r="BU402" s="109"/>
      <c r="BV402" s="109"/>
      <c r="BW402" s="109"/>
      <c r="BX402" s="109"/>
      <c r="BY402" s="109"/>
      <c r="BZ402" s="109"/>
      <c r="CA402" s="109"/>
      <c r="CB402" s="109"/>
      <c r="CC402" s="109"/>
      <c r="CD402" s="109"/>
      <c r="CE402" s="109"/>
      <c r="CF402" s="109"/>
      <c r="CG402" s="109"/>
      <c r="CH402" s="109"/>
      <c r="CI402" s="109"/>
      <c r="CJ402" s="109"/>
      <c r="CK402" s="109"/>
      <c r="CL402" s="109"/>
      <c r="CM402" s="109"/>
      <c r="CN402" s="109"/>
      <c r="CO402" s="109"/>
      <c r="CP402" s="109"/>
      <c r="CQ402" s="109"/>
      <c r="CR402" s="109"/>
      <c r="CS402" s="109"/>
      <c r="CT402" s="109"/>
      <c r="CU402" s="109"/>
      <c r="CV402" s="109"/>
      <c r="CW402" s="109"/>
      <c r="CX402" s="109"/>
      <c r="CY402" s="109"/>
      <c r="CZ402" s="109"/>
      <c r="DA402" s="109"/>
      <c r="DB402" s="109"/>
      <c r="DC402" s="109"/>
      <c r="DD402" s="109"/>
      <c r="DE402" s="109"/>
      <c r="DF402" s="109"/>
      <c r="DG402" s="109"/>
      <c r="DH402" s="109"/>
      <c r="DI402" s="109"/>
      <c r="DJ402" s="109"/>
      <c r="DK402" s="109"/>
      <c r="DL402" s="109"/>
      <c r="DM402" s="109"/>
      <c r="DN402" s="109"/>
      <c r="DO402" s="109"/>
      <c r="DP402" s="109"/>
      <c r="DQ402" s="109"/>
      <c r="DR402" s="109"/>
      <c r="DS402" s="109"/>
      <c r="DT402" s="109"/>
      <c r="DU402" s="109"/>
      <c r="DV402" s="109"/>
      <c r="DW402" s="109"/>
      <c r="DX402" s="109"/>
      <c r="DY402" s="109"/>
      <c r="DZ402" s="109"/>
      <c r="EA402" s="109"/>
      <c r="EB402" s="109"/>
      <c r="EC402" s="109"/>
      <c r="ED402" s="109"/>
      <c r="EE402" s="109"/>
      <c r="EF402" s="109"/>
      <c r="EG402" s="109"/>
      <c r="EH402" s="109"/>
      <c r="EI402" s="109"/>
      <c r="EJ402" s="109"/>
      <c r="EK402" s="109"/>
      <c r="EL402" s="109"/>
      <c r="EM402" s="109"/>
      <c r="EN402" s="109"/>
      <c r="EO402" s="109"/>
      <c r="EP402" s="109"/>
      <c r="EQ402" s="109"/>
      <c r="ER402" s="109"/>
      <c r="ES402" s="109"/>
      <c r="ET402" s="109"/>
      <c r="EU402" s="109"/>
      <c r="EV402" s="109"/>
      <c r="EW402" s="109"/>
      <c r="EX402" s="109"/>
      <c r="EY402" s="109"/>
      <c r="EZ402" s="109"/>
      <c r="FA402" s="109"/>
      <c r="FB402" s="109"/>
      <c r="FC402" s="109"/>
      <c r="FD402" s="109"/>
      <c r="FE402" s="109"/>
      <c r="FF402" s="109"/>
      <c r="FG402" s="109"/>
      <c r="FH402" s="109"/>
      <c r="FI402" s="109"/>
      <c r="FJ402" s="109"/>
      <c r="FK402" s="109"/>
      <c r="FL402" s="109"/>
      <c r="FM402" s="109"/>
      <c r="FN402" s="109"/>
      <c r="FO402" s="109"/>
      <c r="FP402" s="109"/>
      <c r="FQ402" s="109"/>
      <c r="FR402" s="109"/>
      <c r="FS402" s="109"/>
      <c r="FT402" s="109"/>
      <c r="FU402" s="109"/>
      <c r="FV402" s="109"/>
      <c r="FW402" s="109"/>
      <c r="FX402" s="109"/>
      <c r="FY402" s="109"/>
      <c r="FZ402" s="109"/>
      <c r="GA402" s="109"/>
      <c r="GB402" s="109"/>
      <c r="GC402" s="109"/>
      <c r="GD402" s="109"/>
      <c r="GE402" s="109"/>
      <c r="GF402" s="109"/>
      <c r="GG402" s="109"/>
      <c r="GH402" s="109"/>
      <c r="GI402" s="109"/>
      <c r="GJ402" s="109"/>
      <c r="GK402" s="109"/>
      <c r="GL402" s="109"/>
    </row>
    <row r="403" spans="28:194" s="103" customFormat="1">
      <c r="AB403" s="109"/>
      <c r="AC403" s="109"/>
      <c r="AD403" s="109"/>
      <c r="AE403" s="109"/>
      <c r="AF403" s="109"/>
      <c r="AG403" s="109"/>
      <c r="AH403" s="109"/>
      <c r="AI403" s="109"/>
      <c r="AJ403" s="109"/>
      <c r="AK403" s="109"/>
      <c r="AL403" s="109"/>
      <c r="AM403" s="109"/>
      <c r="AN403" s="109"/>
      <c r="AO403" s="109"/>
      <c r="AP403" s="109"/>
      <c r="AQ403" s="109"/>
      <c r="AR403" s="109"/>
      <c r="AS403" s="109"/>
      <c r="AT403" s="109"/>
      <c r="AU403" s="109"/>
      <c r="AV403" s="109"/>
      <c r="AW403" s="109"/>
      <c r="AX403" s="109"/>
      <c r="AY403" s="109"/>
      <c r="AZ403" s="109"/>
      <c r="BA403" s="109"/>
      <c r="BB403" s="109"/>
      <c r="BC403" s="109"/>
      <c r="BD403" s="109"/>
      <c r="BE403" s="109"/>
      <c r="BF403" s="109"/>
      <c r="BG403" s="109"/>
      <c r="BH403" s="109"/>
      <c r="BI403" s="109"/>
      <c r="BJ403" s="109"/>
      <c r="BK403" s="109"/>
      <c r="BL403" s="109"/>
      <c r="BM403" s="109"/>
      <c r="BN403" s="109"/>
      <c r="BO403" s="109"/>
      <c r="BP403" s="109"/>
      <c r="BQ403" s="109"/>
      <c r="BR403" s="109"/>
      <c r="BS403" s="109"/>
      <c r="BT403" s="109"/>
      <c r="BU403" s="109"/>
      <c r="BV403" s="109"/>
      <c r="BW403" s="109"/>
      <c r="BX403" s="109"/>
      <c r="BY403" s="109"/>
      <c r="BZ403" s="109"/>
      <c r="CA403" s="109"/>
      <c r="CB403" s="109"/>
      <c r="CC403" s="109"/>
      <c r="CD403" s="109"/>
      <c r="CE403" s="109"/>
      <c r="CF403" s="109"/>
      <c r="CG403" s="109"/>
      <c r="CH403" s="109"/>
      <c r="CI403" s="109"/>
      <c r="CJ403" s="109"/>
      <c r="CK403" s="109"/>
      <c r="CL403" s="109"/>
      <c r="CM403" s="109"/>
      <c r="CN403" s="109"/>
      <c r="CO403" s="109"/>
      <c r="CP403" s="109"/>
      <c r="CQ403" s="109"/>
      <c r="CR403" s="109"/>
      <c r="CS403" s="109"/>
      <c r="CT403" s="109"/>
      <c r="CU403" s="109"/>
      <c r="CV403" s="109"/>
      <c r="CW403" s="109"/>
      <c r="CX403" s="109"/>
      <c r="CY403" s="109"/>
      <c r="CZ403" s="109"/>
      <c r="DA403" s="109"/>
      <c r="DB403" s="109"/>
      <c r="DC403" s="109"/>
      <c r="DD403" s="109"/>
      <c r="DE403" s="109"/>
      <c r="DF403" s="109"/>
      <c r="DG403" s="109"/>
      <c r="DH403" s="109"/>
      <c r="DI403" s="109"/>
      <c r="DJ403" s="109"/>
      <c r="DK403" s="109"/>
      <c r="DL403" s="109"/>
      <c r="DM403" s="109"/>
      <c r="DN403" s="109"/>
      <c r="DO403" s="109"/>
      <c r="DP403" s="109"/>
      <c r="DQ403" s="109"/>
      <c r="DR403" s="109"/>
      <c r="DS403" s="109"/>
      <c r="DT403" s="109"/>
      <c r="DU403" s="109"/>
      <c r="DV403" s="109"/>
      <c r="DW403" s="109"/>
      <c r="DX403" s="109"/>
      <c r="DY403" s="109"/>
      <c r="DZ403" s="109"/>
      <c r="EA403" s="109"/>
      <c r="EB403" s="109"/>
      <c r="EC403" s="109"/>
      <c r="ED403" s="109"/>
      <c r="EE403" s="109"/>
      <c r="EF403" s="109"/>
      <c r="EG403" s="109"/>
      <c r="EH403" s="109"/>
      <c r="EI403" s="109"/>
      <c r="EJ403" s="109"/>
      <c r="EK403" s="109"/>
      <c r="EL403" s="109"/>
      <c r="EM403" s="109"/>
      <c r="EN403" s="109"/>
      <c r="EO403" s="109"/>
      <c r="EP403" s="109"/>
      <c r="EQ403" s="109"/>
      <c r="ER403" s="109"/>
      <c r="ES403" s="109"/>
      <c r="ET403" s="109"/>
      <c r="EU403" s="109"/>
      <c r="EV403" s="109"/>
      <c r="EW403" s="109"/>
      <c r="EX403" s="109"/>
      <c r="EY403" s="109"/>
      <c r="EZ403" s="109"/>
      <c r="FA403" s="109"/>
      <c r="FB403" s="109"/>
      <c r="FC403" s="109"/>
      <c r="FD403" s="109"/>
      <c r="FE403" s="109"/>
      <c r="FF403" s="109"/>
      <c r="FG403" s="109"/>
      <c r="FH403" s="109"/>
      <c r="FI403" s="109"/>
      <c r="FJ403" s="109"/>
      <c r="FK403" s="109"/>
      <c r="FL403" s="109"/>
      <c r="FM403" s="109"/>
      <c r="FN403" s="109"/>
      <c r="FO403" s="109"/>
      <c r="FP403" s="109"/>
      <c r="FQ403" s="109"/>
      <c r="FR403" s="109"/>
      <c r="FS403" s="109"/>
      <c r="FT403" s="109"/>
      <c r="FU403" s="109"/>
      <c r="FV403" s="109"/>
      <c r="FW403" s="109"/>
      <c r="FX403" s="109"/>
      <c r="FY403" s="109"/>
      <c r="FZ403" s="109"/>
      <c r="GA403" s="109"/>
      <c r="GB403" s="109"/>
      <c r="GC403" s="109"/>
      <c r="GD403" s="109"/>
      <c r="GE403" s="109"/>
      <c r="GF403" s="109"/>
      <c r="GG403" s="109"/>
      <c r="GH403" s="109"/>
      <c r="GI403" s="109"/>
      <c r="GJ403" s="109"/>
      <c r="GK403" s="109"/>
      <c r="GL403" s="109"/>
    </row>
    <row r="404" spans="28:194" s="103" customFormat="1">
      <c r="AB404" s="109"/>
      <c r="AC404" s="109"/>
      <c r="AD404" s="109"/>
      <c r="AE404" s="109"/>
      <c r="AF404" s="109"/>
      <c r="AG404" s="109"/>
      <c r="AH404" s="109"/>
      <c r="AI404" s="109"/>
      <c r="AJ404" s="109"/>
      <c r="AK404" s="109"/>
      <c r="AL404" s="109"/>
      <c r="AM404" s="109"/>
      <c r="AN404" s="109"/>
      <c r="AO404" s="109"/>
      <c r="AP404" s="109"/>
      <c r="AQ404" s="109"/>
      <c r="AR404" s="109"/>
      <c r="AS404" s="109"/>
      <c r="AT404" s="109"/>
      <c r="AU404" s="109"/>
      <c r="AV404" s="109"/>
      <c r="AW404" s="109"/>
      <c r="AX404" s="109"/>
      <c r="AY404" s="109"/>
      <c r="AZ404" s="109"/>
      <c r="BA404" s="109"/>
      <c r="BB404" s="109"/>
      <c r="BC404" s="109"/>
      <c r="BD404" s="109"/>
      <c r="BE404" s="109"/>
      <c r="BF404" s="109"/>
      <c r="BG404" s="109"/>
      <c r="BH404" s="109"/>
      <c r="BI404" s="109"/>
      <c r="BJ404" s="109"/>
      <c r="BK404" s="109"/>
      <c r="BL404" s="109"/>
      <c r="BM404" s="109"/>
      <c r="BN404" s="109"/>
      <c r="BO404" s="109"/>
      <c r="BP404" s="109"/>
      <c r="BQ404" s="109"/>
      <c r="BR404" s="109"/>
      <c r="BS404" s="109"/>
      <c r="BT404" s="109"/>
      <c r="BU404" s="109"/>
      <c r="BV404" s="109"/>
      <c r="BW404" s="109"/>
      <c r="BX404" s="109"/>
      <c r="BY404" s="109"/>
      <c r="BZ404" s="109"/>
      <c r="CA404" s="109"/>
      <c r="CB404" s="109"/>
      <c r="CC404" s="109"/>
      <c r="CD404" s="109"/>
      <c r="CE404" s="109"/>
      <c r="CF404" s="109"/>
      <c r="CG404" s="109"/>
      <c r="CH404" s="109"/>
      <c r="CI404" s="109"/>
      <c r="CJ404" s="109"/>
      <c r="CK404" s="109"/>
      <c r="CL404" s="109"/>
      <c r="CM404" s="109"/>
      <c r="CN404" s="109"/>
      <c r="CO404" s="109"/>
      <c r="CP404" s="109"/>
      <c r="CQ404" s="109"/>
      <c r="CR404" s="109"/>
      <c r="CS404" s="109"/>
      <c r="CT404" s="109"/>
      <c r="CU404" s="109"/>
      <c r="CV404" s="109"/>
      <c r="CW404" s="109"/>
      <c r="CX404" s="109"/>
      <c r="CY404" s="109"/>
      <c r="CZ404" s="109"/>
      <c r="DA404" s="109"/>
      <c r="DB404" s="109"/>
      <c r="DC404" s="109"/>
      <c r="DD404" s="109"/>
      <c r="DE404" s="109"/>
      <c r="DF404" s="109"/>
      <c r="DG404" s="109"/>
      <c r="DH404" s="109"/>
      <c r="DI404" s="109"/>
      <c r="DJ404" s="109"/>
      <c r="DK404" s="109"/>
      <c r="DL404" s="109"/>
      <c r="DM404" s="109"/>
      <c r="DN404" s="109"/>
      <c r="DO404" s="109"/>
      <c r="DP404" s="109"/>
      <c r="DQ404" s="109"/>
      <c r="DR404" s="109"/>
      <c r="DS404" s="109"/>
      <c r="DT404" s="109"/>
      <c r="DU404" s="109"/>
      <c r="DV404" s="109"/>
      <c r="DW404" s="109"/>
      <c r="DX404" s="109"/>
      <c r="DY404" s="109"/>
      <c r="DZ404" s="109"/>
      <c r="EA404" s="109"/>
      <c r="EB404" s="109"/>
      <c r="EC404" s="109"/>
      <c r="ED404" s="109"/>
      <c r="EE404" s="109"/>
      <c r="EF404" s="109"/>
      <c r="EG404" s="109"/>
      <c r="EH404" s="109"/>
      <c r="EI404" s="109"/>
      <c r="EJ404" s="109"/>
      <c r="EK404" s="109"/>
      <c r="EL404" s="109"/>
      <c r="EM404" s="109"/>
      <c r="EN404" s="109"/>
      <c r="EO404" s="109"/>
      <c r="EP404" s="109"/>
      <c r="EQ404" s="109"/>
      <c r="ER404" s="109"/>
      <c r="ES404" s="109"/>
      <c r="ET404" s="109"/>
      <c r="EU404" s="109"/>
      <c r="EV404" s="109"/>
      <c r="EW404" s="109"/>
      <c r="EX404" s="109"/>
      <c r="EY404" s="109"/>
      <c r="EZ404" s="109"/>
      <c r="FA404" s="109"/>
      <c r="FB404" s="109"/>
      <c r="FC404" s="109"/>
      <c r="FD404" s="109"/>
      <c r="FE404" s="109"/>
      <c r="FF404" s="109"/>
      <c r="FG404" s="109"/>
      <c r="FH404" s="109"/>
      <c r="FI404" s="109"/>
      <c r="FJ404" s="109"/>
      <c r="FK404" s="109"/>
      <c r="FL404" s="109"/>
      <c r="FM404" s="109"/>
      <c r="FN404" s="109"/>
      <c r="FO404" s="109"/>
      <c r="FP404" s="109"/>
      <c r="FQ404" s="109"/>
      <c r="FR404" s="109"/>
      <c r="FS404" s="109"/>
      <c r="FT404" s="109"/>
      <c r="FU404" s="109"/>
      <c r="FV404" s="109"/>
      <c r="FW404" s="109"/>
      <c r="FX404" s="109"/>
      <c r="FY404" s="109"/>
      <c r="FZ404" s="109"/>
      <c r="GA404" s="109"/>
      <c r="GB404" s="109"/>
      <c r="GC404" s="109"/>
      <c r="GD404" s="109"/>
      <c r="GE404" s="109"/>
      <c r="GF404" s="109"/>
      <c r="GG404" s="109"/>
      <c r="GH404" s="109"/>
      <c r="GI404" s="109"/>
      <c r="GJ404" s="109"/>
      <c r="GK404" s="109"/>
      <c r="GL404" s="109"/>
    </row>
    <row r="405" spans="28:194" s="103" customFormat="1">
      <c r="AB405" s="109"/>
      <c r="AC405" s="109"/>
      <c r="AD405" s="109"/>
      <c r="AE405" s="109"/>
      <c r="AF405" s="109"/>
      <c r="AG405" s="109"/>
      <c r="AH405" s="109"/>
      <c r="AI405" s="109"/>
      <c r="AJ405" s="109"/>
      <c r="AK405" s="109"/>
      <c r="AL405" s="109"/>
      <c r="AM405" s="109"/>
      <c r="AN405" s="109"/>
      <c r="AO405" s="109"/>
      <c r="AP405" s="109"/>
      <c r="AQ405" s="109"/>
      <c r="AR405" s="109"/>
      <c r="AS405" s="109"/>
      <c r="AT405" s="109"/>
      <c r="AU405" s="109"/>
      <c r="AV405" s="109"/>
      <c r="AW405" s="109"/>
      <c r="AX405" s="109"/>
      <c r="AY405" s="109"/>
      <c r="AZ405" s="109"/>
      <c r="BA405" s="109"/>
      <c r="BB405" s="109"/>
      <c r="BC405" s="109"/>
      <c r="BD405" s="109"/>
      <c r="BE405" s="109"/>
      <c r="BF405" s="109"/>
      <c r="BG405" s="109"/>
      <c r="BH405" s="109"/>
      <c r="BI405" s="109"/>
      <c r="BJ405" s="109"/>
      <c r="BK405" s="109"/>
      <c r="BL405" s="109"/>
      <c r="BM405" s="109"/>
      <c r="BN405" s="109"/>
      <c r="BO405" s="109"/>
      <c r="BP405" s="109"/>
      <c r="BQ405" s="109"/>
      <c r="BR405" s="109"/>
      <c r="BS405" s="109"/>
      <c r="BT405" s="109"/>
      <c r="BU405" s="109"/>
      <c r="BV405" s="109"/>
      <c r="BW405" s="109"/>
      <c r="BX405" s="109"/>
      <c r="BY405" s="109"/>
      <c r="BZ405" s="109"/>
      <c r="CA405" s="109"/>
      <c r="CB405" s="109"/>
      <c r="CC405" s="109"/>
      <c r="CD405" s="109"/>
      <c r="CE405" s="109"/>
      <c r="CF405" s="109"/>
      <c r="CG405" s="109"/>
      <c r="CH405" s="109"/>
      <c r="CI405" s="109"/>
      <c r="CJ405" s="109"/>
      <c r="CK405" s="109"/>
      <c r="CL405" s="109"/>
      <c r="CM405" s="109"/>
      <c r="CN405" s="109"/>
      <c r="CO405" s="109"/>
      <c r="CP405" s="109"/>
      <c r="CQ405" s="109"/>
      <c r="CR405" s="109"/>
      <c r="CS405" s="109"/>
      <c r="CT405" s="109"/>
      <c r="CU405" s="109"/>
      <c r="CV405" s="109"/>
      <c r="CW405" s="109"/>
      <c r="CX405" s="109"/>
      <c r="CY405" s="109"/>
      <c r="CZ405" s="109"/>
      <c r="DA405" s="109"/>
      <c r="DB405" s="109"/>
      <c r="DC405" s="109"/>
      <c r="DD405" s="109"/>
      <c r="DE405" s="109"/>
      <c r="DF405" s="109"/>
      <c r="DG405" s="109"/>
      <c r="DH405" s="109"/>
      <c r="DI405" s="109"/>
      <c r="DJ405" s="109"/>
      <c r="DK405" s="109"/>
      <c r="DL405" s="109"/>
      <c r="DM405" s="109"/>
      <c r="DN405" s="109"/>
      <c r="DO405" s="109"/>
      <c r="DP405" s="109"/>
      <c r="DQ405" s="109"/>
      <c r="DR405" s="109"/>
      <c r="DS405" s="109"/>
      <c r="DT405" s="109"/>
      <c r="DU405" s="109"/>
      <c r="DV405" s="109"/>
      <c r="DW405" s="109"/>
      <c r="DX405" s="109"/>
      <c r="DY405" s="109"/>
      <c r="DZ405" s="109"/>
      <c r="EA405" s="109"/>
      <c r="EB405" s="109"/>
      <c r="EC405" s="109"/>
      <c r="ED405" s="109"/>
      <c r="EE405" s="109"/>
      <c r="EF405" s="109"/>
      <c r="EG405" s="109"/>
      <c r="EH405" s="109"/>
      <c r="EI405" s="109"/>
      <c r="EJ405" s="109"/>
      <c r="EK405" s="109"/>
      <c r="EL405" s="109"/>
      <c r="EM405" s="109"/>
      <c r="EN405" s="109"/>
      <c r="EO405" s="109"/>
      <c r="EP405" s="109"/>
      <c r="EQ405" s="109"/>
      <c r="ER405" s="109"/>
      <c r="ES405" s="109"/>
      <c r="ET405" s="109"/>
      <c r="EU405" s="109"/>
      <c r="EV405" s="109"/>
      <c r="EW405" s="109"/>
      <c r="EX405" s="109"/>
      <c r="EY405" s="109"/>
      <c r="EZ405" s="109"/>
      <c r="FA405" s="109"/>
      <c r="FB405" s="109"/>
      <c r="FC405" s="109"/>
      <c r="FD405" s="109"/>
      <c r="FE405" s="109"/>
      <c r="FF405" s="109"/>
      <c r="FG405" s="109"/>
      <c r="FH405" s="109"/>
      <c r="FI405" s="109"/>
      <c r="FJ405" s="109"/>
      <c r="FK405" s="109"/>
      <c r="FL405" s="109"/>
      <c r="FM405" s="109"/>
      <c r="FN405" s="109"/>
      <c r="FO405" s="109"/>
      <c r="FP405" s="109"/>
      <c r="FQ405" s="109"/>
      <c r="FR405" s="109"/>
      <c r="FS405" s="109"/>
      <c r="FT405" s="109"/>
      <c r="FU405" s="109"/>
      <c r="FV405" s="109"/>
      <c r="FW405" s="109"/>
      <c r="FX405" s="109"/>
      <c r="FY405" s="109"/>
      <c r="FZ405" s="109"/>
      <c r="GA405" s="109"/>
      <c r="GB405" s="109"/>
      <c r="GC405" s="109"/>
      <c r="GD405" s="109"/>
      <c r="GE405" s="109"/>
      <c r="GF405" s="109"/>
      <c r="GG405" s="109"/>
      <c r="GH405" s="109"/>
      <c r="GI405" s="109"/>
      <c r="GJ405" s="109"/>
      <c r="GK405" s="109"/>
      <c r="GL405" s="109"/>
    </row>
    <row r="406" spans="28:194" s="103" customFormat="1">
      <c r="AB406" s="109"/>
      <c r="AC406" s="109"/>
      <c r="AD406" s="109"/>
      <c r="AE406" s="109"/>
      <c r="AF406" s="109"/>
      <c r="AG406" s="109"/>
      <c r="AH406" s="109"/>
      <c r="AI406" s="109"/>
      <c r="AJ406" s="109"/>
      <c r="AK406" s="109"/>
      <c r="AL406" s="109"/>
      <c r="AM406" s="109"/>
      <c r="AN406" s="109"/>
      <c r="AO406" s="109"/>
      <c r="AP406" s="109"/>
      <c r="AQ406" s="109"/>
      <c r="AR406" s="109"/>
      <c r="AS406" s="109"/>
      <c r="AT406" s="109"/>
      <c r="AU406" s="109"/>
      <c r="AV406" s="109"/>
      <c r="AW406" s="109"/>
      <c r="AX406" s="109"/>
      <c r="AY406" s="109"/>
      <c r="AZ406" s="109"/>
      <c r="BA406" s="109"/>
      <c r="BB406" s="109"/>
      <c r="BC406" s="109"/>
      <c r="BD406" s="109"/>
      <c r="BE406" s="109"/>
      <c r="BF406" s="109"/>
      <c r="BG406" s="109"/>
      <c r="BH406" s="109"/>
      <c r="BI406" s="109"/>
      <c r="BJ406" s="109"/>
      <c r="BK406" s="109"/>
      <c r="BL406" s="109"/>
      <c r="BM406" s="109"/>
      <c r="BN406" s="109"/>
      <c r="BO406" s="109"/>
      <c r="BP406" s="109"/>
      <c r="BQ406" s="109"/>
      <c r="BR406" s="109"/>
      <c r="BS406" s="109"/>
      <c r="BT406" s="109"/>
      <c r="BU406" s="109"/>
      <c r="BV406" s="109"/>
      <c r="BW406" s="109"/>
      <c r="BX406" s="109"/>
      <c r="BY406" s="109"/>
      <c r="BZ406" s="109"/>
      <c r="CA406" s="109"/>
      <c r="CB406" s="109"/>
      <c r="CC406" s="109"/>
      <c r="CD406" s="109"/>
      <c r="CE406" s="109"/>
      <c r="CF406" s="109"/>
      <c r="CG406" s="109"/>
      <c r="CH406" s="109"/>
      <c r="CI406" s="109"/>
      <c r="CJ406" s="109"/>
      <c r="CK406" s="109"/>
      <c r="CL406" s="109"/>
      <c r="CM406" s="109"/>
      <c r="CN406" s="109"/>
      <c r="CO406" s="109"/>
      <c r="CP406" s="109"/>
      <c r="CQ406" s="109"/>
      <c r="CR406" s="109"/>
      <c r="CS406" s="109"/>
      <c r="CT406" s="109"/>
      <c r="CU406" s="109"/>
      <c r="CV406" s="109"/>
      <c r="CW406" s="109"/>
      <c r="CX406" s="109"/>
      <c r="CY406" s="109"/>
      <c r="CZ406" s="109"/>
      <c r="DA406" s="109"/>
      <c r="DB406" s="109"/>
      <c r="DC406" s="109"/>
      <c r="DD406" s="109"/>
      <c r="DE406" s="109"/>
      <c r="DF406" s="109"/>
      <c r="DG406" s="109"/>
      <c r="DH406" s="109"/>
      <c r="DI406" s="109"/>
      <c r="DJ406" s="109"/>
      <c r="DK406" s="109"/>
      <c r="DL406" s="109"/>
      <c r="DM406" s="109"/>
      <c r="DN406" s="109"/>
      <c r="DO406" s="109"/>
      <c r="DP406" s="109"/>
      <c r="DQ406" s="109"/>
      <c r="DR406" s="109"/>
      <c r="DS406" s="109"/>
      <c r="DT406" s="109"/>
      <c r="DU406" s="109"/>
      <c r="DV406" s="109"/>
      <c r="DW406" s="109"/>
      <c r="DX406" s="109"/>
      <c r="DY406" s="109"/>
      <c r="DZ406" s="109"/>
      <c r="EA406" s="109"/>
      <c r="EB406" s="109"/>
      <c r="EC406" s="109"/>
      <c r="ED406" s="109"/>
      <c r="EE406" s="109"/>
      <c r="EF406" s="109"/>
      <c r="EG406" s="109"/>
      <c r="EH406" s="109"/>
      <c r="EI406" s="109"/>
      <c r="EJ406" s="109"/>
      <c r="EK406" s="109"/>
      <c r="EL406" s="109"/>
      <c r="EM406" s="109"/>
      <c r="EN406" s="109"/>
      <c r="EO406" s="109"/>
      <c r="EP406" s="109"/>
      <c r="EQ406" s="109"/>
      <c r="ER406" s="109"/>
      <c r="ES406" s="109"/>
      <c r="ET406" s="109"/>
      <c r="EU406" s="109"/>
      <c r="EV406" s="109"/>
      <c r="EW406" s="109"/>
      <c r="EX406" s="109"/>
      <c r="EY406" s="109"/>
      <c r="EZ406" s="109"/>
      <c r="FA406" s="109"/>
      <c r="FB406" s="109"/>
      <c r="FC406" s="109"/>
      <c r="FD406" s="109"/>
      <c r="FE406" s="109"/>
      <c r="FF406" s="109"/>
      <c r="FG406" s="109"/>
      <c r="FH406" s="109"/>
      <c r="FI406" s="109"/>
      <c r="FJ406" s="109"/>
      <c r="FK406" s="109"/>
      <c r="FL406" s="109"/>
      <c r="FM406" s="109"/>
      <c r="FN406" s="109"/>
      <c r="FO406" s="109"/>
      <c r="FP406" s="109"/>
      <c r="FQ406" s="109"/>
      <c r="FR406" s="109"/>
      <c r="FS406" s="109"/>
      <c r="FT406" s="109"/>
      <c r="FU406" s="109"/>
      <c r="FV406" s="109"/>
      <c r="FW406" s="109"/>
      <c r="FX406" s="109"/>
      <c r="FY406" s="109"/>
      <c r="FZ406" s="109"/>
      <c r="GA406" s="109"/>
      <c r="GB406" s="109"/>
      <c r="GC406" s="109"/>
      <c r="GD406" s="109"/>
      <c r="GE406" s="109"/>
      <c r="GF406" s="109"/>
      <c r="GG406" s="109"/>
      <c r="GH406" s="109"/>
      <c r="GI406" s="109"/>
      <c r="GJ406" s="109"/>
      <c r="GK406" s="109"/>
      <c r="GL406" s="109"/>
    </row>
    <row r="407" spans="28:194" s="103" customFormat="1">
      <c r="AB407" s="109"/>
      <c r="AC407" s="109"/>
      <c r="AD407" s="109"/>
      <c r="AE407" s="109"/>
      <c r="AF407" s="109"/>
      <c r="AG407" s="109"/>
      <c r="AH407" s="109"/>
      <c r="AI407" s="109"/>
      <c r="AJ407" s="109"/>
      <c r="AK407" s="109"/>
      <c r="AL407" s="109"/>
      <c r="AM407" s="109"/>
      <c r="AN407" s="109"/>
      <c r="AO407" s="109"/>
      <c r="AP407" s="109"/>
      <c r="AQ407" s="109"/>
      <c r="AR407" s="109"/>
      <c r="AS407" s="109"/>
      <c r="AT407" s="109"/>
      <c r="AU407" s="109"/>
      <c r="AV407" s="109"/>
      <c r="AW407" s="109"/>
      <c r="AX407" s="109"/>
      <c r="AY407" s="109"/>
      <c r="AZ407" s="109"/>
      <c r="BA407" s="109"/>
      <c r="BB407" s="109"/>
      <c r="BC407" s="109"/>
      <c r="BD407" s="109"/>
      <c r="BE407" s="109"/>
      <c r="BF407" s="109"/>
      <c r="BG407" s="109"/>
      <c r="BH407" s="109"/>
      <c r="BI407" s="109"/>
      <c r="BJ407" s="109"/>
      <c r="BK407" s="109"/>
      <c r="BL407" s="109"/>
      <c r="BM407" s="109"/>
      <c r="BN407" s="109"/>
      <c r="BO407" s="109"/>
      <c r="BP407" s="109"/>
      <c r="BQ407" s="109"/>
      <c r="BR407" s="109"/>
      <c r="BS407" s="109"/>
      <c r="BT407" s="109"/>
      <c r="BU407" s="109"/>
      <c r="BV407" s="109"/>
      <c r="BW407" s="109"/>
      <c r="BX407" s="109"/>
      <c r="BY407" s="109"/>
      <c r="BZ407" s="109"/>
      <c r="CA407" s="109"/>
      <c r="CB407" s="109"/>
      <c r="CC407" s="109"/>
      <c r="CD407" s="109"/>
      <c r="CE407" s="109"/>
      <c r="CF407" s="109"/>
      <c r="CG407" s="109"/>
      <c r="CH407" s="109"/>
      <c r="CI407" s="109"/>
      <c r="CJ407" s="109"/>
      <c r="CK407" s="109"/>
      <c r="CL407" s="109"/>
      <c r="CM407" s="109"/>
      <c r="CN407" s="109"/>
      <c r="CO407" s="109"/>
      <c r="CP407" s="109"/>
      <c r="CQ407" s="109"/>
      <c r="CR407" s="109"/>
      <c r="CS407" s="109"/>
      <c r="CT407" s="109"/>
      <c r="CU407" s="109"/>
      <c r="CV407" s="109"/>
      <c r="CW407" s="109"/>
      <c r="CX407" s="109"/>
      <c r="CY407" s="109"/>
      <c r="CZ407" s="109"/>
      <c r="DA407" s="109"/>
      <c r="DB407" s="109"/>
      <c r="DC407" s="109"/>
      <c r="DD407" s="109"/>
      <c r="DE407" s="109"/>
      <c r="DF407" s="109"/>
      <c r="DG407" s="109"/>
      <c r="DH407" s="109"/>
      <c r="DI407" s="109"/>
      <c r="DJ407" s="109"/>
      <c r="DK407" s="109"/>
      <c r="DL407" s="109"/>
      <c r="DM407" s="109"/>
      <c r="DN407" s="109"/>
      <c r="DO407" s="109"/>
      <c r="DP407" s="109"/>
      <c r="DQ407" s="109"/>
      <c r="DR407" s="109"/>
      <c r="DS407" s="109"/>
      <c r="DT407" s="109"/>
      <c r="DU407" s="109"/>
      <c r="DV407" s="109"/>
      <c r="DW407" s="109"/>
      <c r="DX407" s="109"/>
      <c r="DY407" s="109"/>
      <c r="DZ407" s="109"/>
      <c r="EA407" s="109"/>
      <c r="EB407" s="109"/>
      <c r="EC407" s="109"/>
      <c r="ED407" s="109"/>
      <c r="EE407" s="109"/>
      <c r="EF407" s="109"/>
      <c r="EG407" s="109"/>
      <c r="EH407" s="109"/>
      <c r="EI407" s="109"/>
      <c r="EJ407" s="109"/>
      <c r="EK407" s="109"/>
      <c r="EL407" s="109"/>
      <c r="EM407" s="109"/>
      <c r="EN407" s="109"/>
      <c r="EO407" s="109"/>
      <c r="EP407" s="109"/>
      <c r="EQ407" s="109"/>
      <c r="ER407" s="109"/>
      <c r="ES407" s="109"/>
      <c r="ET407" s="109"/>
      <c r="EU407" s="109"/>
      <c r="EV407" s="109"/>
      <c r="EW407" s="109"/>
      <c r="EX407" s="109"/>
      <c r="EY407" s="109"/>
      <c r="EZ407" s="109"/>
      <c r="FA407" s="109"/>
      <c r="FB407" s="109"/>
      <c r="FC407" s="109"/>
      <c r="FD407" s="109"/>
      <c r="FE407" s="109"/>
      <c r="FF407" s="109"/>
      <c r="FG407" s="109"/>
      <c r="FH407" s="109"/>
      <c r="FI407" s="109"/>
      <c r="FJ407" s="109"/>
      <c r="FK407" s="109"/>
      <c r="FL407" s="109"/>
      <c r="FM407" s="109"/>
      <c r="FN407" s="109"/>
      <c r="FO407" s="109"/>
      <c r="FP407" s="109"/>
      <c r="FQ407" s="109"/>
      <c r="FR407" s="109"/>
      <c r="FS407" s="109"/>
      <c r="FT407" s="109"/>
      <c r="FU407" s="109"/>
      <c r="FV407" s="109"/>
      <c r="FW407" s="109"/>
      <c r="FX407" s="109"/>
      <c r="FY407" s="109"/>
      <c r="FZ407" s="109"/>
      <c r="GA407" s="109"/>
      <c r="GB407" s="109"/>
      <c r="GC407" s="109"/>
      <c r="GD407" s="109"/>
      <c r="GE407" s="109"/>
      <c r="GF407" s="109"/>
      <c r="GG407" s="109"/>
      <c r="GH407" s="109"/>
      <c r="GI407" s="109"/>
      <c r="GJ407" s="109"/>
      <c r="GK407" s="109"/>
      <c r="GL407" s="109"/>
    </row>
    <row r="408" spans="28:194" s="103" customFormat="1">
      <c r="AB408" s="109"/>
      <c r="AC408" s="109"/>
      <c r="AD408" s="109"/>
      <c r="AE408" s="109"/>
      <c r="AF408" s="109"/>
      <c r="AG408" s="109"/>
      <c r="AH408" s="109"/>
      <c r="AI408" s="109"/>
      <c r="AJ408" s="109"/>
      <c r="AK408" s="109"/>
      <c r="AL408" s="109"/>
      <c r="AM408" s="109"/>
      <c r="AN408" s="109"/>
      <c r="AO408" s="109"/>
      <c r="AP408" s="109"/>
      <c r="AQ408" s="109"/>
      <c r="AR408" s="109"/>
      <c r="AS408" s="109"/>
      <c r="AT408" s="109"/>
      <c r="AU408" s="109"/>
      <c r="AV408" s="109"/>
      <c r="AW408" s="109"/>
      <c r="AX408" s="109"/>
      <c r="AY408" s="109"/>
      <c r="AZ408" s="109"/>
      <c r="BA408" s="109"/>
      <c r="BB408" s="109"/>
      <c r="BC408" s="109"/>
      <c r="BD408" s="109"/>
      <c r="BE408" s="109"/>
      <c r="BF408" s="109"/>
      <c r="BG408" s="109"/>
      <c r="BH408" s="109"/>
      <c r="BI408" s="109"/>
      <c r="BJ408" s="109"/>
      <c r="BK408" s="109"/>
      <c r="BL408" s="109"/>
      <c r="BM408" s="109"/>
      <c r="BN408" s="109"/>
      <c r="BO408" s="109"/>
      <c r="BP408" s="109"/>
      <c r="BQ408" s="109"/>
      <c r="BR408" s="109"/>
      <c r="BS408" s="109"/>
      <c r="BT408" s="109"/>
      <c r="BU408" s="109"/>
      <c r="BV408" s="109"/>
      <c r="BW408" s="109"/>
      <c r="BX408" s="109"/>
      <c r="BY408" s="109"/>
      <c r="BZ408" s="109"/>
      <c r="CA408" s="109"/>
      <c r="CB408" s="109"/>
      <c r="CC408" s="109"/>
      <c r="CD408" s="109"/>
      <c r="CE408" s="109"/>
      <c r="CF408" s="109"/>
      <c r="CG408" s="109"/>
      <c r="CH408" s="109"/>
      <c r="CI408" s="109"/>
      <c r="CJ408" s="109"/>
      <c r="CK408" s="109"/>
      <c r="CL408" s="109"/>
      <c r="CM408" s="109"/>
      <c r="CN408" s="109"/>
      <c r="CO408" s="109"/>
      <c r="CP408" s="109"/>
      <c r="CQ408" s="109"/>
      <c r="CR408" s="109"/>
      <c r="CS408" s="109"/>
      <c r="CT408" s="109"/>
      <c r="CU408" s="109"/>
      <c r="CV408" s="109"/>
      <c r="CW408" s="109"/>
      <c r="CX408" s="109"/>
      <c r="CY408" s="109"/>
      <c r="CZ408" s="109"/>
      <c r="DA408" s="109"/>
      <c r="DB408" s="109"/>
      <c r="DC408" s="109"/>
      <c r="DD408" s="109"/>
      <c r="DE408" s="109"/>
      <c r="DF408" s="109"/>
      <c r="DG408" s="109"/>
      <c r="DH408" s="109"/>
      <c r="DI408" s="109"/>
      <c r="DJ408" s="109"/>
      <c r="DK408" s="109"/>
      <c r="DL408" s="109"/>
      <c r="DM408" s="109"/>
      <c r="DN408" s="109"/>
      <c r="DO408" s="109"/>
      <c r="DP408" s="109"/>
      <c r="DQ408" s="109"/>
      <c r="DR408" s="109"/>
      <c r="DS408" s="109"/>
      <c r="DT408" s="109"/>
      <c r="DU408" s="109"/>
      <c r="DV408" s="109"/>
      <c r="DW408" s="109"/>
      <c r="DX408" s="109"/>
      <c r="DY408" s="109"/>
      <c r="DZ408" s="109"/>
      <c r="EA408" s="109"/>
      <c r="EB408" s="109"/>
      <c r="EC408" s="109"/>
      <c r="ED408" s="109"/>
      <c r="EE408" s="109"/>
      <c r="EF408" s="109"/>
      <c r="EG408" s="109"/>
      <c r="EH408" s="109"/>
      <c r="EI408" s="109"/>
      <c r="EJ408" s="109"/>
      <c r="EK408" s="109"/>
      <c r="EL408" s="109"/>
      <c r="EM408" s="109"/>
      <c r="EN408" s="109"/>
      <c r="EO408" s="109"/>
      <c r="EP408" s="109"/>
      <c r="EQ408" s="109"/>
      <c r="ER408" s="109"/>
      <c r="ES408" s="109"/>
      <c r="ET408" s="109"/>
      <c r="EU408" s="109"/>
      <c r="EV408" s="109"/>
      <c r="EW408" s="109"/>
      <c r="EX408" s="109"/>
      <c r="EY408" s="109"/>
      <c r="EZ408" s="109"/>
      <c r="FA408" s="109"/>
      <c r="FB408" s="109"/>
      <c r="FC408" s="109"/>
      <c r="FD408" s="109"/>
      <c r="FE408" s="109"/>
      <c r="FF408" s="109"/>
      <c r="FG408" s="109"/>
      <c r="FH408" s="109"/>
      <c r="FI408" s="109"/>
      <c r="FJ408" s="109"/>
      <c r="FK408" s="109"/>
      <c r="FL408" s="109"/>
      <c r="FM408" s="109"/>
      <c r="FN408" s="109"/>
      <c r="FO408" s="109"/>
      <c r="FP408" s="109"/>
      <c r="FQ408" s="109"/>
      <c r="FR408" s="109"/>
      <c r="FS408" s="109"/>
      <c r="FT408" s="109"/>
      <c r="FU408" s="109"/>
      <c r="FV408" s="109"/>
      <c r="FW408" s="109"/>
      <c r="FX408" s="109"/>
      <c r="FY408" s="109"/>
      <c r="FZ408" s="109"/>
      <c r="GA408" s="109"/>
      <c r="GB408" s="109"/>
      <c r="GC408" s="109"/>
      <c r="GD408" s="109"/>
      <c r="GE408" s="109"/>
      <c r="GF408" s="109"/>
      <c r="GG408" s="109"/>
      <c r="GH408" s="109"/>
      <c r="GI408" s="109"/>
      <c r="GJ408" s="109"/>
      <c r="GK408" s="109"/>
      <c r="GL408" s="109"/>
    </row>
    <row r="409" spans="28:194" s="103" customFormat="1">
      <c r="AB409" s="109"/>
      <c r="AC409" s="109"/>
      <c r="AD409" s="109"/>
      <c r="AE409" s="109"/>
      <c r="AF409" s="109"/>
      <c r="AG409" s="109"/>
      <c r="AH409" s="109"/>
      <c r="AI409" s="109"/>
      <c r="AJ409" s="109"/>
      <c r="AK409" s="109"/>
      <c r="AL409" s="109"/>
      <c r="AM409" s="109"/>
      <c r="AN409" s="109"/>
      <c r="AO409" s="109"/>
      <c r="AP409" s="109"/>
      <c r="AQ409" s="109"/>
      <c r="AR409" s="109"/>
      <c r="AS409" s="109"/>
      <c r="AT409" s="109"/>
      <c r="AU409" s="109"/>
      <c r="AV409" s="109"/>
      <c r="AW409" s="109"/>
      <c r="AX409" s="109"/>
      <c r="AY409" s="109"/>
      <c r="AZ409" s="109"/>
      <c r="BA409" s="109"/>
      <c r="BB409" s="109"/>
      <c r="BC409" s="109"/>
      <c r="BD409" s="109"/>
      <c r="BE409" s="109"/>
      <c r="BF409" s="109"/>
      <c r="BG409" s="109"/>
      <c r="BH409" s="109"/>
      <c r="BI409" s="109"/>
      <c r="BJ409" s="109"/>
      <c r="BK409" s="109"/>
      <c r="BL409" s="109"/>
      <c r="BM409" s="109"/>
      <c r="BN409" s="109"/>
      <c r="BO409" s="109"/>
      <c r="BP409" s="109"/>
      <c r="BQ409" s="109"/>
      <c r="BR409" s="109"/>
      <c r="BS409" s="109"/>
      <c r="BT409" s="109"/>
      <c r="BU409" s="109"/>
      <c r="BV409" s="109"/>
      <c r="BW409" s="109"/>
      <c r="BX409" s="109"/>
      <c r="BY409" s="109"/>
      <c r="BZ409" s="109"/>
      <c r="CA409" s="109"/>
      <c r="CB409" s="109"/>
      <c r="CC409" s="109"/>
      <c r="CD409" s="109"/>
      <c r="CE409" s="109"/>
      <c r="CF409" s="109"/>
      <c r="CG409" s="109"/>
      <c r="CH409" s="109"/>
      <c r="CI409" s="109"/>
      <c r="CJ409" s="109"/>
      <c r="CK409" s="109"/>
      <c r="CL409" s="109"/>
      <c r="CM409" s="109"/>
      <c r="CN409" s="109"/>
      <c r="CO409" s="109"/>
      <c r="CP409" s="109"/>
      <c r="CQ409" s="109"/>
      <c r="CR409" s="109"/>
      <c r="CS409" s="109"/>
      <c r="CT409" s="109"/>
      <c r="CU409" s="109"/>
      <c r="CV409" s="109"/>
      <c r="CW409" s="109"/>
      <c r="CX409" s="109"/>
      <c r="CY409" s="109"/>
      <c r="CZ409" s="109"/>
      <c r="DA409" s="109"/>
      <c r="DB409" s="109"/>
      <c r="DC409" s="109"/>
      <c r="DD409" s="109"/>
      <c r="DE409" s="109"/>
      <c r="DF409" s="109"/>
      <c r="DG409" s="109"/>
      <c r="DH409" s="109"/>
      <c r="DI409" s="109"/>
      <c r="DJ409" s="109"/>
      <c r="DK409" s="109"/>
      <c r="DL409" s="109"/>
      <c r="DM409" s="109"/>
      <c r="DN409" s="109"/>
      <c r="DO409" s="109"/>
      <c r="DP409" s="109"/>
      <c r="DQ409" s="109"/>
      <c r="DR409" s="109"/>
      <c r="DS409" s="109"/>
      <c r="DT409" s="109"/>
      <c r="DU409" s="109"/>
      <c r="DV409" s="109"/>
      <c r="DW409" s="109"/>
      <c r="DX409" s="109"/>
      <c r="DY409" s="109"/>
      <c r="DZ409" s="109"/>
      <c r="EA409" s="109"/>
      <c r="EB409" s="109"/>
      <c r="EC409" s="109"/>
      <c r="ED409" s="109"/>
      <c r="EE409" s="109"/>
      <c r="EF409" s="109"/>
      <c r="EG409" s="109"/>
      <c r="EH409" s="109"/>
      <c r="EI409" s="109"/>
      <c r="EJ409" s="109"/>
      <c r="EK409" s="109"/>
      <c r="EL409" s="109"/>
      <c r="EM409" s="109"/>
      <c r="EN409" s="109"/>
      <c r="EO409" s="109"/>
      <c r="EP409" s="109"/>
      <c r="EQ409" s="109"/>
      <c r="ER409" s="109"/>
      <c r="ES409" s="109"/>
      <c r="ET409" s="109"/>
      <c r="EU409" s="109"/>
      <c r="EV409" s="109"/>
      <c r="EW409" s="109"/>
      <c r="EX409" s="109"/>
      <c r="EY409" s="109"/>
      <c r="EZ409" s="109"/>
      <c r="FA409" s="109"/>
      <c r="FB409" s="109"/>
      <c r="FC409" s="109"/>
      <c r="FD409" s="109"/>
      <c r="FE409" s="109"/>
      <c r="FF409" s="109"/>
      <c r="FG409" s="109"/>
      <c r="FH409" s="109"/>
      <c r="FI409" s="109"/>
      <c r="FJ409" s="109"/>
      <c r="FK409" s="109"/>
      <c r="FL409" s="109"/>
      <c r="FM409" s="109"/>
      <c r="FN409" s="109"/>
      <c r="FO409" s="109"/>
      <c r="FP409" s="109"/>
      <c r="FQ409" s="109"/>
      <c r="FR409" s="109"/>
      <c r="FS409" s="109"/>
      <c r="FT409" s="109"/>
      <c r="FU409" s="109"/>
      <c r="FV409" s="109"/>
      <c r="FW409" s="109"/>
      <c r="FX409" s="109"/>
      <c r="FY409" s="109"/>
      <c r="FZ409" s="109"/>
      <c r="GA409" s="109"/>
      <c r="GB409" s="109"/>
      <c r="GC409" s="109"/>
      <c r="GD409" s="109"/>
      <c r="GE409" s="109"/>
      <c r="GF409" s="109"/>
      <c r="GG409" s="109"/>
      <c r="GH409" s="109"/>
      <c r="GI409" s="109"/>
      <c r="GJ409" s="109"/>
      <c r="GK409" s="109"/>
      <c r="GL409" s="109"/>
    </row>
    <row r="410" spans="28:194" s="103" customFormat="1">
      <c r="AB410" s="109"/>
      <c r="AC410" s="109"/>
      <c r="AD410" s="109"/>
      <c r="AE410" s="109"/>
      <c r="AF410" s="109"/>
      <c r="AG410" s="109"/>
      <c r="AH410" s="109"/>
      <c r="AI410" s="109"/>
      <c r="AJ410" s="109"/>
      <c r="AK410" s="109"/>
      <c r="AL410" s="109"/>
      <c r="AM410" s="109"/>
      <c r="AN410" s="109"/>
      <c r="AO410" s="109"/>
      <c r="AP410" s="109"/>
      <c r="AQ410" s="109"/>
      <c r="AR410" s="109"/>
      <c r="AS410" s="109"/>
      <c r="AT410" s="109"/>
      <c r="AU410" s="109"/>
      <c r="AV410" s="109"/>
      <c r="AW410" s="109"/>
      <c r="AX410" s="109"/>
      <c r="AY410" s="109"/>
      <c r="AZ410" s="109"/>
      <c r="BA410" s="109"/>
      <c r="BB410" s="109"/>
      <c r="BC410" s="109"/>
      <c r="BD410" s="109"/>
      <c r="BE410" s="109"/>
      <c r="BF410" s="109"/>
      <c r="BG410" s="109"/>
      <c r="BH410" s="109"/>
      <c r="BI410" s="109"/>
      <c r="BJ410" s="109"/>
      <c r="BK410" s="109"/>
      <c r="BL410" s="109"/>
      <c r="BM410" s="109"/>
      <c r="BN410" s="109"/>
      <c r="BO410" s="109"/>
      <c r="BP410" s="109"/>
      <c r="BQ410" s="109"/>
      <c r="BR410" s="109"/>
      <c r="BS410" s="109"/>
      <c r="BT410" s="109"/>
      <c r="BU410" s="109"/>
      <c r="BV410" s="109"/>
      <c r="BW410" s="109"/>
      <c r="BX410" s="109"/>
      <c r="BY410" s="109"/>
      <c r="BZ410" s="109"/>
      <c r="CA410" s="109"/>
      <c r="CB410" s="109"/>
      <c r="CC410" s="109"/>
      <c r="CD410" s="109"/>
      <c r="CE410" s="109"/>
      <c r="CF410" s="109"/>
      <c r="CG410" s="109"/>
      <c r="CH410" s="109"/>
      <c r="CI410" s="109"/>
      <c r="CJ410" s="109"/>
      <c r="CK410" s="109"/>
      <c r="CL410" s="109"/>
      <c r="CM410" s="109"/>
      <c r="CN410" s="109"/>
      <c r="CO410" s="109"/>
      <c r="CP410" s="109"/>
      <c r="CQ410" s="109"/>
      <c r="CR410" s="109"/>
      <c r="CS410" s="109"/>
      <c r="CT410" s="109"/>
      <c r="CU410" s="109"/>
      <c r="CV410" s="109"/>
      <c r="CW410" s="109"/>
      <c r="CX410" s="109"/>
      <c r="CY410" s="109"/>
      <c r="CZ410" s="109"/>
      <c r="DA410" s="109"/>
      <c r="DB410" s="109"/>
      <c r="DC410" s="109"/>
      <c r="DD410" s="109"/>
      <c r="DE410" s="109"/>
      <c r="DF410" s="109"/>
      <c r="DG410" s="109"/>
      <c r="DH410" s="109"/>
      <c r="DI410" s="109"/>
      <c r="DJ410" s="109"/>
      <c r="DK410" s="109"/>
      <c r="DL410" s="109"/>
      <c r="DM410" s="109"/>
      <c r="DN410" s="109"/>
      <c r="DO410" s="109"/>
      <c r="DP410" s="109"/>
      <c r="DQ410" s="109"/>
      <c r="DR410" s="109"/>
      <c r="DS410" s="109"/>
      <c r="DT410" s="109"/>
      <c r="DU410" s="109"/>
      <c r="DV410" s="109"/>
      <c r="DW410" s="109"/>
      <c r="DX410" s="109"/>
      <c r="DY410" s="109"/>
      <c r="DZ410" s="109"/>
      <c r="EA410" s="109"/>
      <c r="EB410" s="109"/>
      <c r="EC410" s="109"/>
      <c r="ED410" s="109"/>
      <c r="EE410" s="109"/>
      <c r="EF410" s="109"/>
      <c r="EG410" s="109"/>
      <c r="EH410" s="109"/>
      <c r="EI410" s="109"/>
      <c r="EJ410" s="109"/>
      <c r="EK410" s="109"/>
      <c r="EL410" s="109"/>
      <c r="EM410" s="109"/>
      <c r="EN410" s="109"/>
      <c r="EO410" s="109"/>
      <c r="EP410" s="109"/>
      <c r="EQ410" s="109"/>
      <c r="ER410" s="109"/>
      <c r="ES410" s="109"/>
      <c r="ET410" s="109"/>
      <c r="EU410" s="109"/>
      <c r="EV410" s="109"/>
      <c r="EW410" s="109"/>
      <c r="EX410" s="109"/>
      <c r="EY410" s="109"/>
      <c r="EZ410" s="109"/>
      <c r="FA410" s="109"/>
      <c r="FB410" s="109"/>
      <c r="FC410" s="109"/>
      <c r="FD410" s="109"/>
      <c r="FE410" s="109"/>
      <c r="FF410" s="109"/>
      <c r="FG410" s="109"/>
      <c r="FH410" s="109"/>
      <c r="FI410" s="109"/>
      <c r="FJ410" s="109"/>
      <c r="FK410" s="109"/>
      <c r="FL410" s="109"/>
      <c r="FM410" s="109"/>
      <c r="FN410" s="109"/>
      <c r="FO410" s="109"/>
      <c r="FP410" s="109"/>
      <c r="FQ410" s="109"/>
      <c r="FR410" s="109"/>
      <c r="FS410" s="109"/>
      <c r="FT410" s="109"/>
      <c r="FU410" s="109"/>
      <c r="FV410" s="109"/>
      <c r="FW410" s="109"/>
      <c r="FX410" s="109"/>
      <c r="FY410" s="109"/>
      <c r="FZ410" s="109"/>
      <c r="GA410" s="109"/>
      <c r="GB410" s="109"/>
      <c r="GC410" s="109"/>
      <c r="GD410" s="109"/>
      <c r="GE410" s="109"/>
      <c r="GF410" s="109"/>
      <c r="GG410" s="109"/>
      <c r="GH410" s="109"/>
      <c r="GI410" s="109"/>
      <c r="GJ410" s="109"/>
      <c r="GK410" s="109"/>
      <c r="GL410" s="109"/>
    </row>
    <row r="411" spans="28:194" s="103" customFormat="1">
      <c r="AB411" s="109"/>
      <c r="AC411" s="109"/>
      <c r="AD411" s="109"/>
      <c r="AE411" s="109"/>
      <c r="AF411" s="109"/>
      <c r="AG411" s="109"/>
      <c r="AH411" s="109"/>
      <c r="AI411" s="109"/>
      <c r="AJ411" s="109"/>
      <c r="AK411" s="109"/>
      <c r="AL411" s="109"/>
      <c r="AM411" s="109"/>
      <c r="AN411" s="109"/>
      <c r="AO411" s="109"/>
      <c r="AP411" s="109"/>
      <c r="AQ411" s="109"/>
      <c r="AR411" s="109"/>
      <c r="AS411" s="109"/>
      <c r="AT411" s="109"/>
      <c r="AU411" s="109"/>
      <c r="AV411" s="109"/>
      <c r="AW411" s="109"/>
      <c r="AX411" s="109"/>
      <c r="AY411" s="109"/>
      <c r="AZ411" s="109"/>
      <c r="BA411" s="109"/>
      <c r="BB411" s="109"/>
      <c r="BC411" s="109"/>
      <c r="BD411" s="109"/>
      <c r="BE411" s="109"/>
      <c r="BF411" s="109"/>
      <c r="BG411" s="109"/>
      <c r="BH411" s="109"/>
      <c r="BI411" s="109"/>
      <c r="BJ411" s="109"/>
      <c r="BK411" s="109"/>
      <c r="BL411" s="109"/>
      <c r="BM411" s="109"/>
      <c r="BN411" s="109"/>
      <c r="BO411" s="109"/>
      <c r="BP411" s="109"/>
      <c r="BQ411" s="109"/>
      <c r="BR411" s="109"/>
      <c r="BS411" s="109"/>
      <c r="BT411" s="109"/>
      <c r="BU411" s="109"/>
      <c r="BV411" s="109"/>
      <c r="BW411" s="109"/>
      <c r="BX411" s="109"/>
      <c r="BY411" s="109"/>
      <c r="BZ411" s="109"/>
      <c r="CA411" s="109"/>
      <c r="CB411" s="109"/>
      <c r="CC411" s="109"/>
      <c r="CD411" s="109"/>
      <c r="CE411" s="109"/>
      <c r="CF411" s="109"/>
      <c r="CG411" s="109"/>
      <c r="CH411" s="109"/>
      <c r="CI411" s="109"/>
      <c r="CJ411" s="109"/>
      <c r="CK411" s="109"/>
      <c r="CL411" s="109"/>
      <c r="CM411" s="109"/>
      <c r="CN411" s="109"/>
      <c r="CO411" s="109"/>
      <c r="CP411" s="109"/>
      <c r="CQ411" s="109"/>
      <c r="CR411" s="109"/>
      <c r="CS411" s="109"/>
      <c r="CT411" s="109"/>
      <c r="CU411" s="109"/>
      <c r="CV411" s="109"/>
      <c r="CW411" s="109"/>
      <c r="CX411" s="109"/>
      <c r="CY411" s="109"/>
      <c r="CZ411" s="109"/>
      <c r="DA411" s="109"/>
      <c r="DB411" s="109"/>
      <c r="DC411" s="109"/>
      <c r="DD411" s="109"/>
      <c r="DE411" s="109"/>
      <c r="DF411" s="109"/>
      <c r="DG411" s="109"/>
      <c r="DH411" s="109"/>
      <c r="DI411" s="109"/>
      <c r="DJ411" s="109"/>
      <c r="DK411" s="109"/>
      <c r="DL411" s="109"/>
      <c r="DM411" s="109"/>
      <c r="DN411" s="109"/>
      <c r="DO411" s="109"/>
      <c r="DP411" s="109"/>
      <c r="DQ411" s="109"/>
      <c r="DR411" s="109"/>
      <c r="DS411" s="109"/>
      <c r="DT411" s="109"/>
      <c r="DU411" s="109"/>
      <c r="DV411" s="109"/>
      <c r="DW411" s="109"/>
      <c r="DX411" s="109"/>
      <c r="DY411" s="109"/>
      <c r="DZ411" s="109"/>
      <c r="EA411" s="109"/>
      <c r="EB411" s="109"/>
      <c r="EC411" s="109"/>
      <c r="ED411" s="109"/>
      <c r="EE411" s="109"/>
      <c r="EF411" s="109"/>
      <c r="EG411" s="109"/>
      <c r="EH411" s="109"/>
      <c r="EI411" s="109"/>
      <c r="EJ411" s="109"/>
      <c r="EK411" s="109"/>
      <c r="EL411" s="109"/>
      <c r="EM411" s="109"/>
      <c r="EN411" s="109"/>
      <c r="EO411" s="109"/>
      <c r="EP411" s="109"/>
      <c r="EQ411" s="109"/>
      <c r="ER411" s="109"/>
      <c r="ES411" s="109"/>
      <c r="ET411" s="109"/>
      <c r="EU411" s="109"/>
      <c r="EV411" s="109"/>
      <c r="EW411" s="109"/>
      <c r="EX411" s="109"/>
      <c r="EY411" s="109"/>
      <c r="EZ411" s="109"/>
      <c r="FA411" s="109"/>
      <c r="FB411" s="109"/>
      <c r="FC411" s="109"/>
      <c r="FD411" s="109"/>
      <c r="FE411" s="109"/>
      <c r="FF411" s="109"/>
      <c r="FG411" s="109"/>
      <c r="FH411" s="109"/>
      <c r="FI411" s="109"/>
      <c r="FJ411" s="109"/>
      <c r="FK411" s="109"/>
      <c r="FL411" s="109"/>
      <c r="FM411" s="109"/>
      <c r="FN411" s="109"/>
      <c r="FO411" s="109"/>
      <c r="FP411" s="109"/>
      <c r="FQ411" s="109"/>
      <c r="FR411" s="109"/>
      <c r="FS411" s="109"/>
      <c r="FT411" s="109"/>
      <c r="FU411" s="109"/>
      <c r="FV411" s="109"/>
      <c r="FW411" s="109"/>
      <c r="FX411" s="109"/>
      <c r="FY411" s="109"/>
      <c r="FZ411" s="109"/>
      <c r="GA411" s="109"/>
      <c r="GB411" s="109"/>
      <c r="GC411" s="109"/>
      <c r="GD411" s="109"/>
      <c r="GE411" s="109"/>
      <c r="GF411" s="109"/>
      <c r="GG411" s="109"/>
      <c r="GH411" s="109"/>
      <c r="GI411" s="109"/>
      <c r="GJ411" s="109"/>
      <c r="GK411" s="109"/>
      <c r="GL411" s="109"/>
    </row>
    <row r="412" spans="28:194" s="103" customFormat="1">
      <c r="AB412" s="109"/>
      <c r="AC412" s="109"/>
      <c r="AD412" s="109"/>
      <c r="AE412" s="109"/>
      <c r="AF412" s="109"/>
      <c r="AG412" s="109"/>
      <c r="AH412" s="109"/>
      <c r="AI412" s="109"/>
      <c r="AJ412" s="109"/>
      <c r="AK412" s="109"/>
      <c r="AL412" s="109"/>
      <c r="AM412" s="109"/>
      <c r="AN412" s="109"/>
      <c r="AO412" s="109"/>
      <c r="AP412" s="109"/>
      <c r="AQ412" s="109"/>
      <c r="AR412" s="109"/>
      <c r="AS412" s="109"/>
      <c r="AT412" s="109"/>
      <c r="AU412" s="109"/>
      <c r="AV412" s="109"/>
      <c r="AW412" s="109"/>
      <c r="AX412" s="109"/>
      <c r="AY412" s="109"/>
      <c r="AZ412" s="109"/>
      <c r="BA412" s="109"/>
      <c r="BB412" s="109"/>
      <c r="BC412" s="109"/>
      <c r="BD412" s="109"/>
      <c r="BE412" s="109"/>
      <c r="BF412" s="109"/>
      <c r="BG412" s="109"/>
      <c r="BH412" s="109"/>
      <c r="BI412" s="109"/>
      <c r="BJ412" s="109"/>
      <c r="BK412" s="109"/>
      <c r="BL412" s="109"/>
      <c r="BM412" s="109"/>
      <c r="BN412" s="109"/>
      <c r="BO412" s="109"/>
      <c r="BP412" s="109"/>
      <c r="BQ412" s="109"/>
      <c r="BR412" s="109"/>
      <c r="BS412" s="109"/>
      <c r="BT412" s="109"/>
      <c r="BU412" s="109"/>
      <c r="BV412" s="109"/>
      <c r="BW412" s="109"/>
      <c r="BX412" s="109"/>
      <c r="BY412" s="109"/>
      <c r="BZ412" s="109"/>
      <c r="CA412" s="109"/>
      <c r="CB412" s="109"/>
      <c r="CC412" s="109"/>
      <c r="CD412" s="109"/>
      <c r="CE412" s="109"/>
      <c r="CF412" s="109"/>
      <c r="CG412" s="109"/>
      <c r="CH412" s="109"/>
      <c r="CI412" s="109"/>
      <c r="CJ412" s="109"/>
      <c r="CK412" s="109"/>
      <c r="CL412" s="109"/>
      <c r="CM412" s="109"/>
      <c r="CN412" s="109"/>
      <c r="CO412" s="109"/>
      <c r="CP412" s="109"/>
      <c r="CQ412" s="109"/>
      <c r="CR412" s="109"/>
      <c r="CS412" s="109"/>
      <c r="CT412" s="109"/>
      <c r="CU412" s="109"/>
      <c r="CV412" s="109"/>
      <c r="CW412" s="109"/>
      <c r="CX412" s="109"/>
      <c r="CY412" s="109"/>
      <c r="CZ412" s="109"/>
      <c r="DA412" s="109"/>
      <c r="DB412" s="109"/>
      <c r="DC412" s="109"/>
      <c r="DD412" s="109"/>
      <c r="DE412" s="109"/>
      <c r="DF412" s="109"/>
      <c r="DG412" s="109"/>
      <c r="DH412" s="109"/>
      <c r="DI412" s="109"/>
      <c r="DJ412" s="109"/>
      <c r="DK412" s="109"/>
      <c r="DL412" s="109"/>
      <c r="DM412" s="109"/>
      <c r="DN412" s="109"/>
      <c r="DO412" s="109"/>
      <c r="DP412" s="109"/>
      <c r="DQ412" s="109"/>
      <c r="DR412" s="109"/>
      <c r="DS412" s="109"/>
      <c r="DT412" s="109"/>
      <c r="DU412" s="109"/>
      <c r="DV412" s="109"/>
      <c r="DW412" s="109"/>
      <c r="DX412" s="109"/>
      <c r="DY412" s="109"/>
      <c r="DZ412" s="109"/>
      <c r="EA412" s="109"/>
      <c r="EB412" s="109"/>
      <c r="EC412" s="109"/>
      <c r="ED412" s="109"/>
      <c r="EE412" s="109"/>
      <c r="EF412" s="109"/>
      <c r="EG412" s="109"/>
      <c r="EH412" s="109"/>
      <c r="EI412" s="109"/>
      <c r="EJ412" s="109"/>
      <c r="EK412" s="109"/>
      <c r="EL412" s="109"/>
      <c r="EM412" s="109"/>
      <c r="EN412" s="109"/>
      <c r="EO412" s="109"/>
      <c r="EP412" s="109"/>
      <c r="EQ412" s="109"/>
      <c r="ER412" s="109"/>
      <c r="ES412" s="109"/>
      <c r="ET412" s="109"/>
      <c r="EU412" s="109"/>
      <c r="EV412" s="109"/>
      <c r="EW412" s="109"/>
      <c r="EX412" s="109"/>
      <c r="EY412" s="109"/>
      <c r="EZ412" s="109"/>
      <c r="FA412" s="109"/>
      <c r="FB412" s="109"/>
      <c r="FC412" s="109"/>
      <c r="FD412" s="109"/>
      <c r="FE412" s="109"/>
      <c r="FF412" s="109"/>
      <c r="FG412" s="109"/>
      <c r="FH412" s="109"/>
      <c r="FI412" s="109"/>
      <c r="FJ412" s="109"/>
      <c r="FK412" s="109"/>
      <c r="FL412" s="109"/>
      <c r="FM412" s="109"/>
      <c r="FN412" s="109"/>
      <c r="FO412" s="109"/>
      <c r="FP412" s="109"/>
      <c r="FQ412" s="109"/>
      <c r="FR412" s="109"/>
      <c r="FS412" s="109"/>
      <c r="FT412" s="109"/>
      <c r="FU412" s="109"/>
      <c r="FV412" s="109"/>
      <c r="FW412" s="109"/>
      <c r="FX412" s="109"/>
      <c r="FY412" s="109"/>
      <c r="FZ412" s="109"/>
      <c r="GA412" s="109"/>
      <c r="GB412" s="109"/>
      <c r="GC412" s="109"/>
      <c r="GD412" s="109"/>
      <c r="GE412" s="109"/>
      <c r="GF412" s="109"/>
      <c r="GG412" s="109"/>
      <c r="GH412" s="109"/>
      <c r="GI412" s="109"/>
      <c r="GJ412" s="109"/>
      <c r="GK412" s="109"/>
      <c r="GL412" s="109"/>
    </row>
    <row r="413" spans="28:194" s="103" customFormat="1">
      <c r="AB413" s="109"/>
      <c r="AC413" s="109"/>
      <c r="AD413" s="109"/>
      <c r="AE413" s="109"/>
      <c r="AF413" s="109"/>
      <c r="AG413" s="109"/>
      <c r="AH413" s="109"/>
      <c r="AI413" s="109"/>
      <c r="AJ413" s="109"/>
      <c r="AK413" s="109"/>
      <c r="AL413" s="109"/>
      <c r="AM413" s="109"/>
      <c r="AN413" s="109"/>
      <c r="AO413" s="109"/>
      <c r="AP413" s="109"/>
      <c r="AQ413" s="109"/>
      <c r="AR413" s="109"/>
      <c r="AS413" s="109"/>
      <c r="AT413" s="109"/>
      <c r="AU413" s="109"/>
      <c r="AV413" s="109"/>
      <c r="AW413" s="109"/>
      <c r="AX413" s="109"/>
      <c r="AY413" s="109"/>
      <c r="AZ413" s="109"/>
      <c r="BA413" s="109"/>
      <c r="BB413" s="109"/>
      <c r="BC413" s="109"/>
      <c r="BD413" s="109"/>
      <c r="BE413" s="109"/>
      <c r="BF413" s="109"/>
      <c r="BG413" s="109"/>
      <c r="BH413" s="109"/>
      <c r="BI413" s="109"/>
      <c r="BJ413" s="109"/>
      <c r="BK413" s="109"/>
      <c r="BL413" s="109"/>
      <c r="BM413" s="109"/>
      <c r="BN413" s="109"/>
      <c r="BO413" s="109"/>
      <c r="BP413" s="109"/>
      <c r="BQ413" s="109"/>
      <c r="BR413" s="109"/>
      <c r="BS413" s="109"/>
      <c r="BT413" s="109"/>
      <c r="BU413" s="109"/>
      <c r="BV413" s="109"/>
      <c r="BW413" s="109"/>
      <c r="BX413" s="109"/>
      <c r="BY413" s="109"/>
      <c r="BZ413" s="109"/>
      <c r="CA413" s="109"/>
      <c r="CB413" s="109"/>
      <c r="CC413" s="109"/>
      <c r="CD413" s="109"/>
      <c r="CE413" s="109"/>
      <c r="CF413" s="109"/>
      <c r="CG413" s="109"/>
      <c r="CH413" s="109"/>
      <c r="CI413" s="109"/>
      <c r="CJ413" s="109"/>
      <c r="CK413" s="109"/>
      <c r="CL413" s="109"/>
      <c r="CM413" s="109"/>
      <c r="CN413" s="109"/>
      <c r="CO413" s="109"/>
      <c r="CP413" s="109"/>
      <c r="CQ413" s="109"/>
      <c r="CR413" s="109"/>
      <c r="CS413" s="109"/>
      <c r="CT413" s="109"/>
      <c r="CU413" s="109"/>
      <c r="CV413" s="109"/>
      <c r="CW413" s="109"/>
      <c r="CX413" s="109"/>
      <c r="CY413" s="109"/>
      <c r="CZ413" s="109"/>
      <c r="DA413" s="109"/>
      <c r="DB413" s="109"/>
      <c r="DC413" s="109"/>
      <c r="DD413" s="109"/>
      <c r="DE413" s="109"/>
      <c r="DF413" s="109"/>
      <c r="DG413" s="109"/>
      <c r="DH413" s="109"/>
      <c r="DI413" s="109"/>
      <c r="DJ413" s="109"/>
      <c r="DK413" s="109"/>
      <c r="DL413" s="109"/>
      <c r="DM413" s="109"/>
      <c r="DN413" s="109"/>
      <c r="DO413" s="109"/>
      <c r="DP413" s="109"/>
      <c r="DQ413" s="109"/>
      <c r="DR413" s="109"/>
      <c r="DS413" s="109"/>
      <c r="DT413" s="109"/>
      <c r="DU413" s="109"/>
      <c r="DV413" s="109"/>
      <c r="DW413" s="109"/>
      <c r="DX413" s="109"/>
      <c r="DY413" s="109"/>
      <c r="DZ413" s="109"/>
      <c r="EA413" s="109"/>
      <c r="EB413" s="109"/>
      <c r="EC413" s="109"/>
      <c r="ED413" s="109"/>
      <c r="EE413" s="109"/>
      <c r="EF413" s="109"/>
      <c r="EG413" s="109"/>
      <c r="EH413" s="109"/>
      <c r="EI413" s="109"/>
      <c r="EJ413" s="109"/>
      <c r="EK413" s="109"/>
      <c r="EL413" s="109"/>
      <c r="EM413" s="109"/>
      <c r="EN413" s="109"/>
      <c r="EO413" s="109"/>
      <c r="EP413" s="109"/>
      <c r="EQ413" s="109"/>
      <c r="ER413" s="109"/>
      <c r="ES413" s="109"/>
      <c r="ET413" s="109"/>
      <c r="EU413" s="109"/>
      <c r="EV413" s="109"/>
      <c r="EW413" s="109"/>
      <c r="EX413" s="109"/>
      <c r="EY413" s="109"/>
      <c r="EZ413" s="109"/>
      <c r="FA413" s="109"/>
      <c r="FB413" s="109"/>
      <c r="FC413" s="109"/>
      <c r="FD413" s="109"/>
      <c r="FE413" s="109"/>
      <c r="FF413" s="109"/>
      <c r="FG413" s="109"/>
      <c r="FH413" s="109"/>
      <c r="FI413" s="109"/>
      <c r="FJ413" s="109"/>
      <c r="FK413" s="109"/>
      <c r="FL413" s="109"/>
      <c r="FM413" s="109"/>
      <c r="FN413" s="109"/>
      <c r="FO413" s="109"/>
      <c r="FP413" s="109"/>
      <c r="FQ413" s="109"/>
      <c r="FR413" s="109"/>
      <c r="FS413" s="109"/>
      <c r="FT413" s="109"/>
      <c r="FU413" s="109"/>
      <c r="FV413" s="109"/>
      <c r="FW413" s="109"/>
      <c r="FX413" s="109"/>
      <c r="FY413" s="109"/>
      <c r="FZ413" s="109"/>
      <c r="GA413" s="109"/>
      <c r="GB413" s="109"/>
      <c r="GC413" s="109"/>
      <c r="GD413" s="109"/>
      <c r="GE413" s="109"/>
      <c r="GF413" s="109"/>
      <c r="GG413" s="109"/>
      <c r="GH413" s="109"/>
      <c r="GI413" s="109"/>
      <c r="GJ413" s="109"/>
      <c r="GK413" s="109"/>
      <c r="GL413" s="109"/>
    </row>
    <row r="414" spans="28:194" s="103" customFormat="1">
      <c r="AB414" s="109"/>
      <c r="AC414" s="109"/>
      <c r="AD414" s="109"/>
      <c r="AE414" s="109"/>
      <c r="AF414" s="109"/>
      <c r="AG414" s="109"/>
      <c r="AH414" s="109"/>
      <c r="AI414" s="109"/>
      <c r="AJ414" s="109"/>
      <c r="AK414" s="109"/>
      <c r="AL414" s="109"/>
      <c r="AM414" s="109"/>
      <c r="AN414" s="109"/>
      <c r="AO414" s="109"/>
      <c r="AP414" s="109"/>
      <c r="AQ414" s="109"/>
      <c r="AR414" s="109"/>
      <c r="AS414" s="109"/>
      <c r="AT414" s="109"/>
      <c r="AU414" s="109"/>
      <c r="AV414" s="109"/>
      <c r="AW414" s="109"/>
      <c r="AX414" s="109"/>
      <c r="AY414" s="109"/>
      <c r="AZ414" s="109"/>
      <c r="BA414" s="109"/>
      <c r="BB414" s="109"/>
      <c r="BC414" s="109"/>
      <c r="BD414" s="109"/>
      <c r="BE414" s="109"/>
      <c r="BF414" s="109"/>
      <c r="BG414" s="109"/>
      <c r="BH414" s="109"/>
      <c r="BI414" s="109"/>
      <c r="BJ414" s="109"/>
      <c r="BK414" s="109"/>
      <c r="BL414" s="109"/>
      <c r="BM414" s="109"/>
      <c r="BN414" s="109"/>
      <c r="BO414" s="109"/>
      <c r="BP414" s="109"/>
      <c r="BQ414" s="109"/>
      <c r="BR414" s="109"/>
      <c r="BS414" s="109"/>
      <c r="BT414" s="109"/>
      <c r="BU414" s="109"/>
      <c r="BV414" s="109"/>
      <c r="BW414" s="109"/>
      <c r="BX414" s="109"/>
      <c r="BY414" s="109"/>
      <c r="BZ414" s="109"/>
      <c r="CA414" s="109"/>
      <c r="CB414" s="109"/>
      <c r="CC414" s="109"/>
      <c r="CD414" s="109"/>
      <c r="CE414" s="109"/>
      <c r="CF414" s="109"/>
      <c r="CG414" s="109"/>
      <c r="CH414" s="109"/>
      <c r="CI414" s="109"/>
      <c r="CJ414" s="109"/>
      <c r="CK414" s="109"/>
      <c r="CL414" s="109"/>
      <c r="CM414" s="109"/>
      <c r="CN414" s="109"/>
      <c r="CO414" s="109"/>
      <c r="CP414" s="109"/>
      <c r="CQ414" s="109"/>
      <c r="CR414" s="109"/>
      <c r="CS414" s="109"/>
      <c r="CT414" s="109"/>
      <c r="CU414" s="109"/>
      <c r="CV414" s="109"/>
      <c r="CW414" s="109"/>
      <c r="CX414" s="109"/>
      <c r="CY414" s="109"/>
      <c r="CZ414" s="109"/>
      <c r="DA414" s="109"/>
      <c r="DB414" s="109"/>
      <c r="DC414" s="109"/>
      <c r="DD414" s="109"/>
      <c r="DE414" s="109"/>
      <c r="DF414" s="109"/>
      <c r="DG414" s="109"/>
      <c r="DH414" s="109"/>
      <c r="DI414" s="109"/>
      <c r="DJ414" s="109"/>
      <c r="DK414" s="109"/>
      <c r="DL414" s="109"/>
      <c r="DM414" s="109"/>
      <c r="DN414" s="109"/>
      <c r="DO414" s="109"/>
      <c r="DP414" s="109"/>
      <c r="DQ414" s="109"/>
      <c r="DR414" s="109"/>
      <c r="DS414" s="109"/>
      <c r="DT414" s="109"/>
      <c r="DU414" s="109"/>
      <c r="DV414" s="109"/>
      <c r="DW414" s="109"/>
      <c r="DX414" s="109"/>
      <c r="DY414" s="109"/>
      <c r="DZ414" s="109"/>
      <c r="EA414" s="109"/>
      <c r="EB414" s="109"/>
      <c r="EC414" s="109"/>
      <c r="ED414" s="109"/>
      <c r="EE414" s="109"/>
      <c r="EF414" s="109"/>
      <c r="EG414" s="109"/>
      <c r="EH414" s="109"/>
      <c r="EI414" s="109"/>
      <c r="EJ414" s="109"/>
      <c r="EK414" s="109"/>
      <c r="EL414" s="109"/>
      <c r="EM414" s="109"/>
      <c r="EN414" s="109"/>
      <c r="EO414" s="109"/>
      <c r="EP414" s="109"/>
      <c r="EQ414" s="109"/>
      <c r="ER414" s="109"/>
      <c r="ES414" s="109"/>
      <c r="ET414" s="109"/>
      <c r="EU414" s="109"/>
      <c r="EV414" s="109"/>
      <c r="EW414" s="109"/>
      <c r="EX414" s="109"/>
      <c r="EY414" s="109"/>
      <c r="EZ414" s="109"/>
      <c r="FA414" s="109"/>
      <c r="FB414" s="109"/>
      <c r="FC414" s="109"/>
      <c r="FD414" s="109"/>
      <c r="FE414" s="109"/>
      <c r="FF414" s="109"/>
      <c r="FG414" s="109"/>
      <c r="FH414" s="109"/>
      <c r="FI414" s="109"/>
      <c r="FJ414" s="109"/>
      <c r="FK414" s="109"/>
      <c r="FL414" s="109"/>
      <c r="FM414" s="109"/>
      <c r="FN414" s="109"/>
      <c r="FO414" s="109"/>
      <c r="FP414" s="109"/>
      <c r="FQ414" s="109"/>
      <c r="FR414" s="109"/>
      <c r="FS414" s="109"/>
      <c r="FT414" s="109"/>
      <c r="FU414" s="109"/>
      <c r="FV414" s="109"/>
      <c r="FW414" s="109"/>
      <c r="FX414" s="109"/>
      <c r="FY414" s="109"/>
      <c r="FZ414" s="109"/>
      <c r="GA414" s="109"/>
      <c r="GB414" s="109"/>
      <c r="GC414" s="109"/>
      <c r="GD414" s="109"/>
      <c r="GE414" s="109"/>
      <c r="GF414" s="109"/>
      <c r="GG414" s="109"/>
      <c r="GH414" s="109"/>
      <c r="GI414" s="109"/>
      <c r="GJ414" s="109"/>
      <c r="GK414" s="109"/>
      <c r="GL414" s="109"/>
    </row>
    <row r="415" spans="28:194" s="103" customFormat="1">
      <c r="AB415" s="109"/>
      <c r="AC415" s="109"/>
      <c r="AD415" s="109"/>
      <c r="AE415" s="109"/>
      <c r="AF415" s="109"/>
      <c r="AG415" s="109"/>
      <c r="AH415" s="109"/>
      <c r="AI415" s="109"/>
      <c r="AJ415" s="109"/>
      <c r="AK415" s="109"/>
      <c r="AL415" s="109"/>
      <c r="AM415" s="109"/>
      <c r="AN415" s="109"/>
      <c r="AO415" s="109"/>
      <c r="AP415" s="109"/>
      <c r="AQ415" s="109"/>
      <c r="AR415" s="109"/>
      <c r="AS415" s="109"/>
      <c r="AT415" s="109"/>
      <c r="AU415" s="109"/>
      <c r="AV415" s="109"/>
      <c r="AW415" s="109"/>
      <c r="AX415" s="109"/>
      <c r="AY415" s="109"/>
      <c r="AZ415" s="109"/>
      <c r="BA415" s="109"/>
      <c r="BB415" s="109"/>
      <c r="BC415" s="109"/>
      <c r="BD415" s="109"/>
      <c r="BE415" s="109"/>
      <c r="BF415" s="109"/>
      <c r="BG415" s="109"/>
      <c r="BH415" s="109"/>
      <c r="BI415" s="109"/>
      <c r="BJ415" s="109"/>
      <c r="BK415" s="109"/>
      <c r="BL415" s="109"/>
      <c r="BM415" s="109"/>
      <c r="BN415" s="109"/>
      <c r="BO415" s="109"/>
      <c r="BP415" s="109"/>
      <c r="BQ415" s="109"/>
      <c r="BR415" s="109"/>
      <c r="BS415" s="109"/>
      <c r="BT415" s="109"/>
      <c r="BU415" s="109"/>
      <c r="BV415" s="109"/>
      <c r="BW415" s="109"/>
      <c r="BX415" s="109"/>
      <c r="BY415" s="109"/>
      <c r="BZ415" s="109"/>
      <c r="CA415" s="109"/>
      <c r="CB415" s="109"/>
      <c r="CC415" s="109"/>
      <c r="CD415" s="109"/>
      <c r="CE415" s="109"/>
      <c r="CF415" s="109"/>
      <c r="CG415" s="109"/>
      <c r="CH415" s="109"/>
      <c r="CI415" s="109"/>
      <c r="CJ415" s="109"/>
      <c r="CK415" s="109"/>
      <c r="CL415" s="109"/>
      <c r="CM415" s="109"/>
      <c r="CN415" s="109"/>
      <c r="CO415" s="109"/>
      <c r="CP415" s="109"/>
      <c r="CQ415" s="109"/>
      <c r="CR415" s="109"/>
      <c r="CS415" s="109"/>
      <c r="CT415" s="109"/>
      <c r="CU415" s="109"/>
      <c r="CV415" s="109"/>
      <c r="CW415" s="109"/>
      <c r="CX415" s="109"/>
      <c r="CY415" s="109"/>
      <c r="CZ415" s="109"/>
      <c r="DA415" s="109"/>
      <c r="DB415" s="109"/>
      <c r="DC415" s="109"/>
      <c r="DD415" s="109"/>
      <c r="DE415" s="109"/>
      <c r="DF415" s="109"/>
      <c r="DG415" s="109"/>
      <c r="DH415" s="109"/>
      <c r="DI415" s="109"/>
      <c r="DJ415" s="109"/>
      <c r="DK415" s="109"/>
      <c r="DL415" s="109"/>
      <c r="DM415" s="109"/>
      <c r="DN415" s="109"/>
      <c r="DO415" s="109"/>
      <c r="DP415" s="109"/>
      <c r="DQ415" s="109"/>
      <c r="DR415" s="109"/>
      <c r="DS415" s="109"/>
      <c r="DT415" s="109"/>
      <c r="DU415" s="109"/>
      <c r="DV415" s="109"/>
      <c r="DW415" s="109"/>
      <c r="DX415" s="109"/>
      <c r="DY415" s="109"/>
      <c r="DZ415" s="109"/>
      <c r="EA415" s="109"/>
      <c r="EB415" s="109"/>
      <c r="EC415" s="109"/>
      <c r="ED415" s="109"/>
      <c r="EE415" s="109"/>
      <c r="EF415" s="109"/>
      <c r="EG415" s="109"/>
      <c r="EH415" s="109"/>
      <c r="EI415" s="109"/>
      <c r="EJ415" s="109"/>
      <c r="EK415" s="109"/>
      <c r="EL415" s="109"/>
      <c r="EM415" s="109"/>
      <c r="EN415" s="109"/>
      <c r="EO415" s="109"/>
      <c r="EP415" s="109"/>
      <c r="EQ415" s="109"/>
      <c r="ER415" s="109"/>
      <c r="ES415" s="109"/>
      <c r="ET415" s="109"/>
      <c r="EU415" s="109"/>
      <c r="EV415" s="109"/>
      <c r="EW415" s="109"/>
      <c r="EX415" s="109"/>
      <c r="EY415" s="109"/>
      <c r="EZ415" s="109"/>
      <c r="FA415" s="109"/>
      <c r="FB415" s="109"/>
      <c r="FC415" s="109"/>
      <c r="FD415" s="109"/>
      <c r="FE415" s="109"/>
      <c r="FF415" s="109"/>
      <c r="FG415" s="109"/>
      <c r="FH415" s="109"/>
      <c r="FI415" s="109"/>
      <c r="FJ415" s="109"/>
      <c r="FK415" s="109"/>
      <c r="FL415" s="109"/>
      <c r="FM415" s="109"/>
      <c r="FN415" s="109"/>
      <c r="FO415" s="109"/>
      <c r="FP415" s="109"/>
      <c r="FQ415" s="109"/>
      <c r="FR415" s="109"/>
      <c r="FS415" s="109"/>
      <c r="FT415" s="109"/>
      <c r="FU415" s="109"/>
      <c r="FV415" s="109"/>
      <c r="FW415" s="109"/>
      <c r="FX415" s="109"/>
      <c r="FY415" s="109"/>
      <c r="FZ415" s="109"/>
      <c r="GA415" s="109"/>
      <c r="GB415" s="109"/>
      <c r="GC415" s="109"/>
      <c r="GD415" s="109"/>
      <c r="GE415" s="109"/>
      <c r="GF415" s="109"/>
      <c r="GG415" s="109"/>
      <c r="GH415" s="109"/>
      <c r="GI415" s="109"/>
      <c r="GJ415" s="109"/>
      <c r="GK415" s="109"/>
      <c r="GL415" s="109"/>
    </row>
    <row r="416" spans="28:194" s="103" customFormat="1">
      <c r="AB416" s="109"/>
      <c r="AC416" s="109"/>
      <c r="AD416" s="109"/>
      <c r="AE416" s="109"/>
      <c r="AF416" s="109"/>
      <c r="AG416" s="109"/>
      <c r="AH416" s="109"/>
      <c r="AI416" s="109"/>
      <c r="AJ416" s="109"/>
      <c r="AK416" s="109"/>
      <c r="AL416" s="109"/>
      <c r="AM416" s="109"/>
      <c r="AN416" s="109"/>
      <c r="AO416" s="109"/>
      <c r="AP416" s="109"/>
      <c r="AQ416" s="109"/>
      <c r="AR416" s="109"/>
      <c r="AS416" s="109"/>
      <c r="AT416" s="109"/>
      <c r="AU416" s="109"/>
      <c r="AV416" s="109"/>
      <c r="AW416" s="109"/>
      <c r="AX416" s="109"/>
      <c r="AY416" s="109"/>
      <c r="AZ416" s="109"/>
      <c r="BA416" s="109"/>
      <c r="BB416" s="109"/>
      <c r="BC416" s="109"/>
      <c r="BD416" s="109"/>
      <c r="BE416" s="109"/>
      <c r="BF416" s="109"/>
      <c r="BG416" s="109"/>
      <c r="BH416" s="109"/>
      <c r="BI416" s="109"/>
      <c r="BJ416" s="109"/>
      <c r="BK416" s="109"/>
      <c r="BL416" s="109"/>
      <c r="BM416" s="109"/>
      <c r="BN416" s="109"/>
      <c r="BO416" s="109"/>
      <c r="BP416" s="109"/>
      <c r="BQ416" s="109"/>
      <c r="BR416" s="109"/>
      <c r="BS416" s="109"/>
      <c r="BT416" s="109"/>
      <c r="BU416" s="109"/>
      <c r="BV416" s="109"/>
      <c r="BW416" s="109"/>
      <c r="BX416" s="109"/>
      <c r="BY416" s="109"/>
      <c r="BZ416" s="109"/>
      <c r="CA416" s="109"/>
      <c r="CB416" s="109"/>
      <c r="CC416" s="109"/>
      <c r="CD416" s="109"/>
      <c r="CE416" s="109"/>
      <c r="CF416" s="109"/>
      <c r="CG416" s="109"/>
      <c r="CH416" s="109"/>
      <c r="CI416" s="109"/>
      <c r="CJ416" s="109"/>
      <c r="CK416" s="109"/>
      <c r="CL416" s="109"/>
      <c r="CM416" s="109"/>
      <c r="CN416" s="109"/>
      <c r="CO416" s="109"/>
      <c r="CP416" s="109"/>
      <c r="CQ416" s="109"/>
      <c r="CR416" s="109"/>
      <c r="CS416" s="109"/>
      <c r="CT416" s="109"/>
      <c r="CU416" s="109"/>
      <c r="CV416" s="109"/>
      <c r="CW416" s="109"/>
      <c r="CX416" s="109"/>
      <c r="CY416" s="109"/>
      <c r="CZ416" s="109"/>
      <c r="DA416" s="109"/>
      <c r="DB416" s="109"/>
      <c r="DC416" s="109"/>
      <c r="DD416" s="109"/>
      <c r="DE416" s="109"/>
      <c r="DF416" s="109"/>
      <c r="DG416" s="109"/>
      <c r="DH416" s="109"/>
      <c r="DI416" s="109"/>
      <c r="DJ416" s="109"/>
      <c r="DK416" s="109"/>
      <c r="DL416" s="109"/>
      <c r="DM416" s="109"/>
      <c r="DN416" s="109"/>
      <c r="DO416" s="109"/>
      <c r="DP416" s="109"/>
      <c r="DQ416" s="109"/>
      <c r="DR416" s="109"/>
      <c r="DS416" s="109"/>
      <c r="DT416" s="109"/>
      <c r="DU416" s="109"/>
      <c r="DV416" s="109"/>
      <c r="DW416" s="109"/>
      <c r="DX416" s="109"/>
      <c r="DY416" s="109"/>
      <c r="DZ416" s="109"/>
      <c r="EA416" s="109"/>
      <c r="EB416" s="109"/>
      <c r="EC416" s="109"/>
      <c r="ED416" s="109"/>
      <c r="EE416" s="109"/>
      <c r="EF416" s="109"/>
      <c r="EG416" s="109"/>
      <c r="EH416" s="109"/>
      <c r="EI416" s="109"/>
      <c r="EJ416" s="109"/>
      <c r="EK416" s="109"/>
      <c r="EL416" s="109"/>
      <c r="EM416" s="109"/>
      <c r="EN416" s="109"/>
      <c r="EO416" s="109"/>
      <c r="EP416" s="109"/>
      <c r="EQ416" s="109"/>
      <c r="ER416" s="109"/>
      <c r="ES416" s="109"/>
      <c r="ET416" s="109"/>
      <c r="EU416" s="109"/>
      <c r="EV416" s="109"/>
      <c r="EW416" s="109"/>
      <c r="EX416" s="109"/>
      <c r="EY416" s="109"/>
      <c r="EZ416" s="109"/>
      <c r="FA416" s="109"/>
      <c r="FB416" s="109"/>
      <c r="FC416" s="109"/>
      <c r="FD416" s="109"/>
      <c r="FE416" s="109"/>
      <c r="FF416" s="109"/>
      <c r="FG416" s="109"/>
      <c r="FH416" s="109"/>
      <c r="FI416" s="109"/>
      <c r="FJ416" s="109"/>
      <c r="FK416" s="109"/>
      <c r="FL416" s="109"/>
      <c r="FM416" s="109"/>
      <c r="FN416" s="109"/>
      <c r="FO416" s="109"/>
      <c r="FP416" s="109"/>
      <c r="FQ416" s="109"/>
      <c r="FR416" s="109"/>
      <c r="FS416" s="109"/>
      <c r="FT416" s="109"/>
      <c r="FU416" s="109"/>
      <c r="FV416" s="109"/>
      <c r="FW416" s="109"/>
      <c r="FX416" s="109"/>
      <c r="FY416" s="109"/>
      <c r="FZ416" s="109"/>
      <c r="GA416" s="109"/>
      <c r="GB416" s="109"/>
      <c r="GC416" s="109"/>
      <c r="GD416" s="109"/>
      <c r="GE416" s="109"/>
      <c r="GF416" s="109"/>
      <c r="GG416" s="109"/>
      <c r="GH416" s="109"/>
      <c r="GI416" s="109"/>
      <c r="GJ416" s="109"/>
      <c r="GK416" s="109"/>
      <c r="GL416" s="109"/>
    </row>
    <row r="417" spans="28:194" s="103" customFormat="1">
      <c r="AB417" s="109"/>
      <c r="AC417" s="109"/>
      <c r="AD417" s="109"/>
      <c r="AE417" s="109"/>
      <c r="AF417" s="109"/>
      <c r="AG417" s="109"/>
      <c r="AH417" s="109"/>
      <c r="AI417" s="109"/>
      <c r="AJ417" s="109"/>
      <c r="AK417" s="109"/>
      <c r="AL417" s="109"/>
      <c r="AM417" s="109"/>
      <c r="AN417" s="109"/>
      <c r="AO417" s="109"/>
      <c r="AP417" s="109"/>
      <c r="AQ417" s="109"/>
      <c r="AR417" s="109"/>
      <c r="AS417" s="109"/>
      <c r="AT417" s="109"/>
      <c r="AU417" s="109"/>
      <c r="AV417" s="109"/>
      <c r="AW417" s="109"/>
      <c r="AX417" s="109"/>
      <c r="AY417" s="109"/>
      <c r="AZ417" s="109"/>
      <c r="BA417" s="109"/>
      <c r="BB417" s="109"/>
      <c r="BC417" s="109"/>
      <c r="BD417" s="109"/>
      <c r="BE417" s="109"/>
      <c r="BF417" s="109"/>
      <c r="BG417" s="109"/>
      <c r="BH417" s="109"/>
      <c r="BI417" s="109"/>
      <c r="BJ417" s="109"/>
      <c r="BK417" s="109"/>
      <c r="BL417" s="109"/>
      <c r="BM417" s="109"/>
      <c r="BN417" s="109"/>
      <c r="BO417" s="109"/>
      <c r="BP417" s="109"/>
      <c r="BQ417" s="109"/>
      <c r="BR417" s="109"/>
      <c r="BS417" s="109"/>
      <c r="BT417" s="109"/>
      <c r="BU417" s="109"/>
      <c r="BV417" s="109"/>
      <c r="BW417" s="109"/>
      <c r="BX417" s="109"/>
      <c r="BY417" s="109"/>
      <c r="BZ417" s="109"/>
      <c r="CA417" s="109"/>
      <c r="CB417" s="109"/>
      <c r="CC417" s="109"/>
      <c r="CD417" s="109"/>
      <c r="CE417" s="109"/>
      <c r="CF417" s="109"/>
      <c r="CG417" s="109"/>
      <c r="CH417" s="109"/>
      <c r="CI417" s="109"/>
      <c r="CJ417" s="109"/>
      <c r="CK417" s="109"/>
      <c r="CL417" s="109"/>
      <c r="CM417" s="109"/>
      <c r="CN417" s="109"/>
      <c r="CO417" s="109"/>
      <c r="CP417" s="109"/>
      <c r="CQ417" s="109"/>
      <c r="CR417" s="109"/>
      <c r="CS417" s="109"/>
      <c r="CT417" s="109"/>
      <c r="CU417" s="109"/>
      <c r="CV417" s="109"/>
      <c r="CW417" s="109"/>
      <c r="CX417" s="109"/>
      <c r="CY417" s="109"/>
      <c r="CZ417" s="109"/>
      <c r="DA417" s="109"/>
      <c r="DB417" s="109"/>
      <c r="DC417" s="109"/>
      <c r="DD417" s="109"/>
      <c r="DE417" s="109"/>
      <c r="DF417" s="109"/>
      <c r="DG417" s="109"/>
      <c r="DH417" s="109"/>
      <c r="DI417" s="109"/>
      <c r="DJ417" s="109"/>
      <c r="DK417" s="109"/>
      <c r="DL417" s="109"/>
      <c r="DM417" s="109"/>
      <c r="DN417" s="109"/>
      <c r="DO417" s="109"/>
      <c r="DP417" s="109"/>
      <c r="DQ417" s="109"/>
      <c r="DR417" s="109"/>
      <c r="DS417" s="109"/>
      <c r="DT417" s="109"/>
      <c r="DU417" s="109"/>
      <c r="DV417" s="109"/>
      <c r="DW417" s="109"/>
      <c r="DX417" s="109"/>
      <c r="DY417" s="109"/>
      <c r="DZ417" s="109"/>
      <c r="EA417" s="109"/>
      <c r="EB417" s="109"/>
      <c r="EC417" s="109"/>
      <c r="ED417" s="109"/>
      <c r="EE417" s="109"/>
      <c r="EF417" s="109"/>
      <c r="EG417" s="109"/>
      <c r="EH417" s="109"/>
      <c r="EI417" s="109"/>
      <c r="EJ417" s="109"/>
      <c r="EK417" s="109"/>
      <c r="EL417" s="109"/>
      <c r="EM417" s="109"/>
      <c r="EN417" s="109"/>
      <c r="EO417" s="109"/>
      <c r="EP417" s="109"/>
      <c r="EQ417" s="109"/>
      <c r="ER417" s="109"/>
      <c r="ES417" s="109"/>
      <c r="ET417" s="109"/>
      <c r="EU417" s="109"/>
      <c r="EV417" s="109"/>
      <c r="EW417" s="109"/>
      <c r="EX417" s="109"/>
      <c r="EY417" s="109"/>
      <c r="EZ417" s="109"/>
      <c r="FA417" s="109"/>
      <c r="FB417" s="109"/>
      <c r="FC417" s="109"/>
      <c r="FD417" s="109"/>
      <c r="FE417" s="109"/>
      <c r="FF417" s="109"/>
      <c r="FG417" s="109"/>
      <c r="FH417" s="109"/>
      <c r="FI417" s="109"/>
      <c r="FJ417" s="109"/>
      <c r="FK417" s="109"/>
      <c r="FL417" s="109"/>
      <c r="FM417" s="109"/>
      <c r="FN417" s="109"/>
      <c r="FO417" s="109"/>
      <c r="FP417" s="109"/>
      <c r="FQ417" s="109"/>
      <c r="FR417" s="109"/>
      <c r="FS417" s="109"/>
      <c r="FT417" s="109"/>
      <c r="FU417" s="109"/>
      <c r="FV417" s="109"/>
      <c r="FW417" s="109"/>
      <c r="FX417" s="109"/>
      <c r="FY417" s="109"/>
      <c r="FZ417" s="109"/>
      <c r="GA417" s="109"/>
      <c r="GB417" s="109"/>
      <c r="GC417" s="109"/>
      <c r="GD417" s="109"/>
      <c r="GE417" s="109"/>
      <c r="GF417" s="109"/>
      <c r="GG417" s="109"/>
      <c r="GH417" s="109"/>
      <c r="GI417" s="109"/>
      <c r="GJ417" s="109"/>
      <c r="GK417" s="109"/>
      <c r="GL417" s="109"/>
    </row>
    <row r="418" spans="28:194" s="103" customFormat="1">
      <c r="AB418" s="109"/>
      <c r="AC418" s="109"/>
      <c r="AD418" s="109"/>
      <c r="AE418" s="109"/>
      <c r="AF418" s="109"/>
      <c r="AG418" s="109"/>
      <c r="AH418" s="109"/>
      <c r="AI418" s="109"/>
      <c r="AJ418" s="109"/>
      <c r="AK418" s="109"/>
      <c r="AL418" s="109"/>
      <c r="AM418" s="109"/>
      <c r="AN418" s="109"/>
      <c r="AO418" s="109"/>
      <c r="AP418" s="109"/>
      <c r="AQ418" s="109"/>
      <c r="AR418" s="109"/>
      <c r="AS418" s="109"/>
      <c r="AT418" s="109"/>
      <c r="AU418" s="109"/>
      <c r="AV418" s="109"/>
      <c r="AW418" s="109"/>
      <c r="AX418" s="109"/>
      <c r="AY418" s="109"/>
      <c r="AZ418" s="109"/>
      <c r="BA418" s="109"/>
      <c r="BB418" s="109"/>
      <c r="BC418" s="109"/>
      <c r="BD418" s="109"/>
      <c r="BE418" s="109"/>
      <c r="BF418" s="109"/>
      <c r="BG418" s="109"/>
      <c r="BH418" s="109"/>
      <c r="BI418" s="109"/>
      <c r="BJ418" s="109"/>
      <c r="BK418" s="109"/>
      <c r="BL418" s="109"/>
      <c r="BM418" s="109"/>
      <c r="BN418" s="109"/>
      <c r="BO418" s="109"/>
      <c r="BP418" s="109"/>
      <c r="BQ418" s="109"/>
      <c r="BR418" s="109"/>
      <c r="BS418" s="109"/>
      <c r="BT418" s="109"/>
      <c r="BU418" s="109"/>
      <c r="BV418" s="109"/>
      <c r="BW418" s="109"/>
      <c r="BX418" s="109"/>
      <c r="BY418" s="109"/>
      <c r="BZ418" s="109"/>
      <c r="CA418" s="109"/>
      <c r="CB418" s="109"/>
      <c r="CC418" s="109"/>
      <c r="CD418" s="109"/>
      <c r="CE418" s="109"/>
      <c r="CF418" s="109"/>
      <c r="CG418" s="109"/>
      <c r="CH418" s="109"/>
      <c r="CI418" s="109"/>
      <c r="CJ418" s="109"/>
      <c r="CK418" s="109"/>
      <c r="CL418" s="109"/>
      <c r="CM418" s="109"/>
      <c r="CN418" s="109"/>
      <c r="CO418" s="109"/>
      <c r="CP418" s="109"/>
      <c r="CQ418" s="109"/>
      <c r="CR418" s="109"/>
      <c r="CS418" s="109"/>
      <c r="CT418" s="109"/>
      <c r="CU418" s="109"/>
      <c r="CV418" s="109"/>
      <c r="CW418" s="109"/>
      <c r="CX418" s="109"/>
      <c r="CY418" s="109"/>
      <c r="CZ418" s="109"/>
      <c r="DA418" s="109"/>
      <c r="DB418" s="109"/>
      <c r="DC418" s="109"/>
      <c r="DD418" s="109"/>
      <c r="DE418" s="109"/>
      <c r="DF418" s="109"/>
      <c r="DG418" s="109"/>
      <c r="DH418" s="109"/>
      <c r="DI418" s="109"/>
      <c r="DJ418" s="109"/>
      <c r="DK418" s="109"/>
      <c r="DL418" s="109"/>
      <c r="DM418" s="109"/>
      <c r="DN418" s="109"/>
      <c r="DO418" s="109"/>
      <c r="DP418" s="109"/>
      <c r="DQ418" s="109"/>
      <c r="DR418" s="109"/>
      <c r="DS418" s="109"/>
      <c r="DT418" s="109"/>
      <c r="DU418" s="109"/>
      <c r="DV418" s="109"/>
      <c r="DW418" s="109"/>
      <c r="DX418" s="109"/>
      <c r="DY418" s="109"/>
      <c r="DZ418" s="109"/>
      <c r="EA418" s="109"/>
      <c r="EB418" s="109"/>
      <c r="EC418" s="109"/>
      <c r="ED418" s="109"/>
      <c r="EE418" s="109"/>
      <c r="EF418" s="109"/>
      <c r="EG418" s="109"/>
      <c r="EH418" s="109"/>
      <c r="EI418" s="109"/>
      <c r="EJ418" s="109"/>
      <c r="EK418" s="109"/>
      <c r="EL418" s="109"/>
      <c r="EM418" s="109"/>
      <c r="EN418" s="109"/>
      <c r="EO418" s="109"/>
      <c r="EP418" s="109"/>
      <c r="EQ418" s="109"/>
      <c r="ER418" s="109"/>
      <c r="ES418" s="109"/>
      <c r="ET418" s="109"/>
      <c r="EU418" s="109"/>
      <c r="EV418" s="109"/>
      <c r="EW418" s="109"/>
      <c r="EX418" s="109"/>
      <c r="EY418" s="109"/>
      <c r="EZ418" s="109"/>
      <c r="FA418" s="109"/>
      <c r="FB418" s="109"/>
      <c r="FC418" s="109"/>
      <c r="FD418" s="109"/>
      <c r="FE418" s="109"/>
      <c r="FF418" s="109"/>
      <c r="FG418" s="109"/>
      <c r="FH418" s="109"/>
      <c r="FI418" s="109"/>
      <c r="FJ418" s="109"/>
      <c r="FK418" s="109"/>
      <c r="FL418" s="109"/>
      <c r="FM418" s="109"/>
      <c r="FN418" s="109"/>
      <c r="FO418" s="109"/>
      <c r="FP418" s="109"/>
      <c r="FQ418" s="109"/>
      <c r="FR418" s="109"/>
      <c r="FS418" s="109"/>
      <c r="FT418" s="109"/>
      <c r="FU418" s="109"/>
      <c r="FV418" s="109"/>
      <c r="FW418" s="109"/>
      <c r="FX418" s="109"/>
      <c r="FY418" s="109"/>
      <c r="FZ418" s="109"/>
      <c r="GA418" s="109"/>
      <c r="GB418" s="109"/>
      <c r="GC418" s="109"/>
      <c r="GD418" s="109"/>
      <c r="GE418" s="109"/>
      <c r="GF418" s="109"/>
      <c r="GG418" s="109"/>
      <c r="GH418" s="109"/>
      <c r="GI418" s="109"/>
      <c r="GJ418" s="109"/>
      <c r="GK418" s="109"/>
      <c r="GL418" s="109"/>
    </row>
    <row r="419" spans="28:194" s="103" customFormat="1">
      <c r="AB419" s="109"/>
      <c r="AC419" s="109"/>
      <c r="AD419" s="109"/>
      <c r="AE419" s="109"/>
      <c r="AF419" s="109"/>
      <c r="AG419" s="109"/>
      <c r="AH419" s="109"/>
      <c r="AI419" s="109"/>
      <c r="AJ419" s="109"/>
      <c r="AK419" s="109"/>
      <c r="AL419" s="109"/>
      <c r="AM419" s="109"/>
      <c r="AN419" s="109"/>
      <c r="AO419" s="109"/>
      <c r="AP419" s="109"/>
      <c r="AQ419" s="109"/>
      <c r="AR419" s="109"/>
      <c r="AS419" s="109"/>
      <c r="AT419" s="109"/>
      <c r="AU419" s="109"/>
      <c r="AV419" s="109"/>
      <c r="AW419" s="109"/>
      <c r="AX419" s="109"/>
      <c r="AY419" s="109"/>
      <c r="AZ419" s="109"/>
      <c r="BA419" s="109"/>
      <c r="BB419" s="109"/>
      <c r="BC419" s="109"/>
      <c r="BD419" s="109"/>
      <c r="BE419" s="109"/>
      <c r="BF419" s="109"/>
      <c r="BG419" s="109"/>
      <c r="BH419" s="109"/>
      <c r="BI419" s="109"/>
      <c r="BJ419" s="109"/>
      <c r="BK419" s="109"/>
      <c r="BL419" s="109"/>
      <c r="BM419" s="109"/>
      <c r="BN419" s="109"/>
      <c r="BO419" s="109"/>
      <c r="BP419" s="109"/>
      <c r="BQ419" s="109"/>
      <c r="BR419" s="109"/>
      <c r="BS419" s="109"/>
      <c r="BT419" s="109"/>
      <c r="BU419" s="109"/>
      <c r="BV419" s="109"/>
      <c r="BW419" s="109"/>
      <c r="BX419" s="109"/>
      <c r="BY419" s="109"/>
      <c r="BZ419" s="109"/>
      <c r="CA419" s="109"/>
      <c r="CB419" s="109"/>
      <c r="CC419" s="109"/>
      <c r="CD419" s="109"/>
      <c r="CE419" s="109"/>
      <c r="CF419" s="109"/>
      <c r="CG419" s="109"/>
      <c r="CH419" s="109"/>
      <c r="CI419" s="109"/>
      <c r="CJ419" s="109"/>
      <c r="CK419" s="109"/>
      <c r="CL419" s="109"/>
      <c r="CM419" s="109"/>
      <c r="CN419" s="109"/>
      <c r="CO419" s="109"/>
      <c r="CP419" s="109"/>
      <c r="CQ419" s="109"/>
      <c r="CR419" s="109"/>
      <c r="CS419" s="109"/>
      <c r="CT419" s="109"/>
      <c r="CU419" s="109"/>
      <c r="CV419" s="109"/>
      <c r="CW419" s="109"/>
      <c r="CX419" s="109"/>
      <c r="CY419" s="109"/>
      <c r="CZ419" s="109"/>
      <c r="DA419" s="109"/>
      <c r="DB419" s="109"/>
      <c r="DC419" s="109"/>
      <c r="DD419" s="109"/>
      <c r="DE419" s="109"/>
      <c r="DF419" s="109"/>
      <c r="DG419" s="109"/>
      <c r="DH419" s="109"/>
      <c r="DI419" s="109"/>
      <c r="DJ419" s="109"/>
      <c r="DK419" s="109"/>
      <c r="DL419" s="109"/>
      <c r="DM419" s="109"/>
      <c r="DN419" s="109"/>
      <c r="DO419" s="109"/>
      <c r="DP419" s="109"/>
      <c r="DQ419" s="109"/>
      <c r="DR419" s="109"/>
      <c r="DS419" s="109"/>
      <c r="DT419" s="109"/>
      <c r="DU419" s="109"/>
      <c r="DV419" s="109"/>
      <c r="DW419" s="109"/>
      <c r="DX419" s="109"/>
      <c r="DY419" s="109"/>
      <c r="DZ419" s="109"/>
      <c r="EA419" s="109"/>
      <c r="EB419" s="109"/>
      <c r="EC419" s="109"/>
      <c r="ED419" s="109"/>
      <c r="EE419" s="109"/>
      <c r="EF419" s="109"/>
      <c r="EG419" s="109"/>
      <c r="EH419" s="109"/>
      <c r="EI419" s="109"/>
      <c r="EJ419" s="109"/>
      <c r="EK419" s="109"/>
      <c r="EL419" s="109"/>
      <c r="EM419" s="109"/>
      <c r="EN419" s="109"/>
      <c r="EO419" s="109"/>
      <c r="EP419" s="109"/>
      <c r="EQ419" s="109"/>
      <c r="ER419" s="109"/>
      <c r="ES419" s="109"/>
      <c r="ET419" s="109"/>
      <c r="EU419" s="109"/>
      <c r="EV419" s="109"/>
      <c r="EW419" s="109"/>
      <c r="EX419" s="109"/>
      <c r="EY419" s="109"/>
      <c r="EZ419" s="109"/>
      <c r="FA419" s="109"/>
      <c r="FB419" s="109"/>
      <c r="FC419" s="109"/>
      <c r="FD419" s="109"/>
      <c r="FE419" s="109"/>
      <c r="FF419" s="109"/>
      <c r="FG419" s="109"/>
      <c r="FH419" s="109"/>
      <c r="FI419" s="109"/>
      <c r="FJ419" s="109"/>
      <c r="FK419" s="109"/>
      <c r="FL419" s="109"/>
      <c r="FM419" s="109"/>
      <c r="FN419" s="109"/>
      <c r="FO419" s="109"/>
      <c r="FP419" s="109"/>
      <c r="FQ419" s="109"/>
      <c r="FR419" s="109"/>
      <c r="FS419" s="109"/>
      <c r="FT419" s="109"/>
      <c r="FU419" s="109"/>
      <c r="FV419" s="109"/>
      <c r="FW419" s="109"/>
      <c r="FX419" s="109"/>
      <c r="FY419" s="109"/>
      <c r="FZ419" s="109"/>
      <c r="GA419" s="109"/>
      <c r="GB419" s="109"/>
      <c r="GC419" s="109"/>
      <c r="GD419" s="109"/>
      <c r="GE419" s="109"/>
      <c r="GF419" s="109"/>
      <c r="GG419" s="109"/>
      <c r="GH419" s="109"/>
      <c r="GI419" s="109"/>
      <c r="GJ419" s="109"/>
      <c r="GK419" s="109"/>
      <c r="GL419" s="109"/>
    </row>
    <row r="420" spans="28:194" s="103" customFormat="1">
      <c r="AB420" s="109"/>
      <c r="AC420" s="109"/>
      <c r="AD420" s="109"/>
      <c r="AE420" s="109"/>
      <c r="AF420" s="109"/>
      <c r="AG420" s="109"/>
      <c r="AH420" s="109"/>
      <c r="AI420" s="109"/>
      <c r="AJ420" s="109"/>
      <c r="AK420" s="109"/>
      <c r="AL420" s="109"/>
      <c r="AM420" s="109"/>
      <c r="AN420" s="109"/>
      <c r="AO420" s="109"/>
      <c r="AP420" s="109"/>
      <c r="AQ420" s="109"/>
      <c r="AR420" s="109"/>
      <c r="AS420" s="109"/>
      <c r="AT420" s="109"/>
      <c r="AU420" s="109"/>
      <c r="AV420" s="109"/>
      <c r="AW420" s="109"/>
      <c r="AX420" s="109"/>
      <c r="AY420" s="109"/>
      <c r="AZ420" s="109"/>
      <c r="BA420" s="109"/>
      <c r="BB420" s="109"/>
      <c r="BC420" s="109"/>
      <c r="BD420" s="109"/>
      <c r="BE420" s="109"/>
      <c r="BF420" s="109"/>
      <c r="BG420" s="109"/>
      <c r="BH420" s="109"/>
      <c r="BI420" s="109"/>
      <c r="BJ420" s="109"/>
      <c r="BK420" s="109"/>
      <c r="BL420" s="109"/>
      <c r="BM420" s="109"/>
      <c r="BN420" s="109"/>
      <c r="BO420" s="109"/>
      <c r="BP420" s="109"/>
      <c r="BQ420" s="109"/>
      <c r="BR420" s="109"/>
      <c r="BS420" s="109"/>
      <c r="BT420" s="109"/>
      <c r="BU420" s="109"/>
      <c r="BV420" s="109"/>
      <c r="BW420" s="109"/>
      <c r="BX420" s="109"/>
      <c r="BY420" s="109"/>
      <c r="BZ420" s="109"/>
      <c r="CA420" s="109"/>
      <c r="CB420" s="109"/>
      <c r="CC420" s="109"/>
      <c r="CD420" s="109"/>
      <c r="CE420" s="109"/>
      <c r="CF420" s="109"/>
      <c r="CG420" s="109"/>
      <c r="CH420" s="109"/>
      <c r="CI420" s="109"/>
      <c r="CJ420" s="109"/>
      <c r="CK420" s="109"/>
      <c r="CL420" s="109"/>
      <c r="CM420" s="109"/>
      <c r="CN420" s="109"/>
      <c r="CO420" s="109"/>
      <c r="CP420" s="109"/>
      <c r="CQ420" s="109"/>
      <c r="CR420" s="109"/>
      <c r="CS420" s="109"/>
      <c r="CT420" s="109"/>
      <c r="CU420" s="109"/>
      <c r="CV420" s="109"/>
      <c r="CW420" s="109"/>
      <c r="CX420" s="109"/>
      <c r="CY420" s="109"/>
      <c r="CZ420" s="109"/>
      <c r="DA420" s="109"/>
      <c r="DB420" s="109"/>
      <c r="DC420" s="109"/>
      <c r="DD420" s="109"/>
      <c r="DE420" s="109"/>
      <c r="DF420" s="109"/>
      <c r="DG420" s="109"/>
      <c r="DH420" s="109"/>
      <c r="DI420" s="109"/>
      <c r="DJ420" s="109"/>
      <c r="DK420" s="109"/>
      <c r="DL420" s="109"/>
      <c r="DM420" s="109"/>
      <c r="DN420" s="109"/>
      <c r="DO420" s="109"/>
      <c r="DP420" s="109"/>
      <c r="DQ420" s="109"/>
      <c r="DR420" s="109"/>
      <c r="DS420" s="109"/>
      <c r="DT420" s="109"/>
      <c r="DU420" s="109"/>
      <c r="DV420" s="109"/>
      <c r="DW420" s="109"/>
      <c r="DX420" s="109"/>
      <c r="DY420" s="109"/>
      <c r="DZ420" s="109"/>
      <c r="EA420" s="109"/>
      <c r="EB420" s="109"/>
      <c r="EC420" s="109"/>
      <c r="ED420" s="109"/>
      <c r="EE420" s="109"/>
      <c r="EF420" s="109"/>
      <c r="EG420" s="109"/>
      <c r="EH420" s="109"/>
      <c r="EI420" s="109"/>
      <c r="EJ420" s="109"/>
      <c r="EK420" s="109"/>
      <c r="EL420" s="109"/>
      <c r="EM420" s="109"/>
      <c r="EN420" s="109"/>
      <c r="EO420" s="109"/>
      <c r="EP420" s="109"/>
      <c r="EQ420" s="109"/>
      <c r="ER420" s="109"/>
      <c r="ES420" s="109"/>
      <c r="ET420" s="109"/>
      <c r="EU420" s="109"/>
      <c r="EV420" s="109"/>
      <c r="EW420" s="109"/>
      <c r="EX420" s="109"/>
      <c r="EY420" s="109"/>
      <c r="EZ420" s="109"/>
      <c r="FA420" s="109"/>
      <c r="FB420" s="109"/>
      <c r="FC420" s="109"/>
      <c r="FD420" s="109"/>
      <c r="FE420" s="109"/>
      <c r="FF420" s="109"/>
      <c r="FG420" s="109"/>
      <c r="FH420" s="109"/>
      <c r="FI420" s="109"/>
      <c r="FJ420" s="109"/>
      <c r="FK420" s="109"/>
      <c r="FL420" s="109"/>
      <c r="FM420" s="109"/>
      <c r="FN420" s="109"/>
      <c r="FO420" s="109"/>
      <c r="FP420" s="109"/>
      <c r="FQ420" s="109"/>
      <c r="FR420" s="109"/>
      <c r="FS420" s="109"/>
      <c r="FT420" s="109"/>
      <c r="FU420" s="109"/>
      <c r="FV420" s="109"/>
      <c r="FW420" s="109"/>
      <c r="FX420" s="109"/>
      <c r="FY420" s="109"/>
      <c r="FZ420" s="109"/>
      <c r="GA420" s="109"/>
      <c r="GB420" s="109"/>
      <c r="GC420" s="109"/>
      <c r="GD420" s="109"/>
      <c r="GE420" s="109"/>
      <c r="GF420" s="109"/>
      <c r="GG420" s="109"/>
      <c r="GH420" s="109"/>
      <c r="GI420" s="109"/>
      <c r="GJ420" s="109"/>
      <c r="GK420" s="109"/>
      <c r="GL420" s="109"/>
    </row>
    <row r="421" spans="28:194" s="103" customFormat="1">
      <c r="AB421" s="109"/>
      <c r="AC421" s="109"/>
      <c r="AD421" s="109"/>
      <c r="AE421" s="109"/>
      <c r="AF421" s="109"/>
      <c r="AG421" s="109"/>
      <c r="AH421" s="109"/>
      <c r="AI421" s="109"/>
      <c r="AJ421" s="109"/>
      <c r="AK421" s="109"/>
      <c r="AL421" s="109"/>
      <c r="AM421" s="109"/>
      <c r="AN421" s="109"/>
      <c r="AO421" s="109"/>
      <c r="AP421" s="109"/>
      <c r="AQ421" s="109"/>
      <c r="AR421" s="109"/>
      <c r="AS421" s="109"/>
      <c r="AT421" s="109"/>
      <c r="AU421" s="109"/>
      <c r="AV421" s="109"/>
      <c r="AW421" s="109"/>
      <c r="AX421" s="109"/>
      <c r="AY421" s="109"/>
      <c r="AZ421" s="109"/>
      <c r="BA421" s="109"/>
      <c r="BB421" s="109"/>
      <c r="BC421" s="109"/>
      <c r="BD421" s="109"/>
      <c r="BE421" s="109"/>
      <c r="BF421" s="109"/>
      <c r="BG421" s="109"/>
      <c r="BH421" s="109"/>
      <c r="BI421" s="109"/>
      <c r="BJ421" s="109"/>
      <c r="BK421" s="109"/>
      <c r="BL421" s="109"/>
      <c r="BM421" s="109"/>
      <c r="BN421" s="109"/>
      <c r="BO421" s="109"/>
      <c r="BP421" s="109"/>
      <c r="BQ421" s="109"/>
      <c r="BR421" s="109"/>
      <c r="BS421" s="109"/>
      <c r="BT421" s="109"/>
      <c r="BU421" s="109"/>
      <c r="BV421" s="109"/>
      <c r="BW421" s="109"/>
      <c r="BX421" s="109"/>
      <c r="BY421" s="109"/>
      <c r="BZ421" s="109"/>
      <c r="CA421" s="109"/>
      <c r="CB421" s="109"/>
      <c r="CC421" s="109"/>
      <c r="CD421" s="109"/>
      <c r="CE421" s="109"/>
      <c r="CF421" s="109"/>
      <c r="CG421" s="109"/>
      <c r="CH421" s="109"/>
      <c r="CI421" s="109"/>
      <c r="CJ421" s="109"/>
      <c r="CK421" s="109"/>
      <c r="CL421" s="109"/>
      <c r="CM421" s="109"/>
      <c r="CN421" s="109"/>
      <c r="CO421" s="109"/>
      <c r="CP421" s="109"/>
      <c r="CQ421" s="109"/>
      <c r="CR421" s="109"/>
      <c r="CS421" s="109"/>
      <c r="CT421" s="109"/>
      <c r="CU421" s="109"/>
      <c r="CV421" s="109"/>
      <c r="CW421" s="109"/>
      <c r="CX421" s="109"/>
      <c r="CY421" s="109"/>
      <c r="CZ421" s="109"/>
      <c r="DA421" s="109"/>
      <c r="DB421" s="109"/>
      <c r="DC421" s="109"/>
      <c r="DD421" s="109"/>
      <c r="DE421" s="109"/>
      <c r="DF421" s="109"/>
      <c r="DG421" s="109"/>
      <c r="DH421" s="109"/>
      <c r="DI421" s="109"/>
      <c r="DJ421" s="109"/>
      <c r="DK421" s="109"/>
      <c r="DL421" s="109"/>
      <c r="DM421" s="109"/>
      <c r="DN421" s="109"/>
      <c r="DO421" s="109"/>
      <c r="DP421" s="109"/>
      <c r="DQ421" s="109"/>
      <c r="DR421" s="109"/>
      <c r="DS421" s="109"/>
      <c r="DT421" s="109"/>
      <c r="DU421" s="109"/>
      <c r="DV421" s="109"/>
      <c r="DW421" s="109"/>
      <c r="DX421" s="109"/>
      <c r="DY421" s="109"/>
      <c r="DZ421" s="109"/>
      <c r="EA421" s="109"/>
      <c r="EB421" s="109"/>
      <c r="EC421" s="109"/>
      <c r="ED421" s="109"/>
      <c r="EE421" s="109"/>
      <c r="EF421" s="109"/>
      <c r="EG421" s="109"/>
      <c r="EH421" s="109"/>
      <c r="EI421" s="109"/>
      <c r="EJ421" s="109"/>
      <c r="EK421" s="109"/>
      <c r="EL421" s="109"/>
      <c r="EM421" s="109"/>
      <c r="EN421" s="109"/>
      <c r="EO421" s="109"/>
      <c r="EP421" s="109"/>
      <c r="EQ421" s="109"/>
      <c r="ER421" s="109"/>
      <c r="ES421" s="109"/>
      <c r="ET421" s="109"/>
      <c r="EU421" s="109"/>
      <c r="EV421" s="109"/>
      <c r="EW421" s="109"/>
      <c r="EX421" s="109"/>
      <c r="EY421" s="109"/>
      <c r="EZ421" s="109"/>
      <c r="FA421" s="109"/>
      <c r="FB421" s="109"/>
      <c r="FC421" s="109"/>
      <c r="FD421" s="109"/>
      <c r="FE421" s="109"/>
      <c r="FF421" s="109"/>
      <c r="FG421" s="109"/>
      <c r="FH421" s="109"/>
      <c r="FI421" s="109"/>
      <c r="FJ421" s="109"/>
      <c r="FK421" s="109"/>
      <c r="FL421" s="109"/>
      <c r="FM421" s="109"/>
      <c r="FN421" s="109"/>
      <c r="FO421" s="109"/>
      <c r="FP421" s="109"/>
      <c r="FQ421" s="109"/>
      <c r="FR421" s="109"/>
      <c r="FS421" s="109"/>
      <c r="FT421" s="109"/>
      <c r="FU421" s="109"/>
      <c r="FV421" s="109"/>
      <c r="FW421" s="109"/>
      <c r="FX421" s="109"/>
      <c r="FY421" s="109"/>
      <c r="FZ421" s="109"/>
      <c r="GA421" s="109"/>
      <c r="GB421" s="109"/>
      <c r="GC421" s="109"/>
      <c r="GD421" s="109"/>
      <c r="GE421" s="109"/>
      <c r="GF421" s="109"/>
      <c r="GG421" s="109"/>
      <c r="GH421" s="109"/>
      <c r="GI421" s="109"/>
      <c r="GJ421" s="109"/>
      <c r="GK421" s="109"/>
      <c r="GL421" s="109"/>
    </row>
    <row r="422" spans="28:194" s="103" customFormat="1">
      <c r="AB422" s="109"/>
      <c r="AC422" s="109"/>
      <c r="AD422" s="109"/>
      <c r="AE422" s="109"/>
      <c r="AF422" s="109"/>
      <c r="AG422" s="109"/>
      <c r="AH422" s="109"/>
      <c r="AI422" s="109"/>
      <c r="AJ422" s="109"/>
      <c r="AK422" s="109"/>
      <c r="AL422" s="109"/>
      <c r="AM422" s="109"/>
      <c r="AN422" s="109"/>
      <c r="AO422" s="109"/>
      <c r="AP422" s="109"/>
      <c r="AQ422" s="109"/>
      <c r="AR422" s="109"/>
      <c r="AS422" s="109"/>
      <c r="AT422" s="109"/>
      <c r="AU422" s="109"/>
      <c r="AV422" s="109"/>
      <c r="AW422" s="109"/>
      <c r="AX422" s="109"/>
      <c r="AY422" s="109"/>
      <c r="AZ422" s="109"/>
      <c r="BA422" s="109"/>
      <c r="BB422" s="109"/>
      <c r="BC422" s="109"/>
      <c r="BD422" s="109"/>
      <c r="BE422" s="109"/>
      <c r="BF422" s="109"/>
      <c r="BG422" s="109"/>
      <c r="BH422" s="109"/>
      <c r="BI422" s="109"/>
      <c r="BJ422" s="109"/>
      <c r="BK422" s="109"/>
      <c r="BL422" s="109"/>
      <c r="BM422" s="109"/>
      <c r="BN422" s="109"/>
      <c r="BO422" s="109"/>
      <c r="BP422" s="109"/>
      <c r="BQ422" s="109"/>
      <c r="BR422" s="109"/>
      <c r="BS422" s="109"/>
      <c r="BT422" s="109"/>
      <c r="BU422" s="109"/>
      <c r="BV422" s="109"/>
      <c r="BW422" s="109"/>
      <c r="BX422" s="109"/>
      <c r="BY422" s="109"/>
      <c r="BZ422" s="109"/>
      <c r="CA422" s="109"/>
      <c r="CB422" s="109"/>
      <c r="CC422" s="109"/>
      <c r="CD422" s="109"/>
      <c r="CE422" s="109"/>
      <c r="CF422" s="109"/>
      <c r="CG422" s="109"/>
      <c r="CH422" s="109"/>
      <c r="CI422" s="109"/>
      <c r="CJ422" s="109"/>
      <c r="CK422" s="109"/>
      <c r="CL422" s="109"/>
      <c r="CM422" s="109"/>
      <c r="CN422" s="109"/>
      <c r="CO422" s="109"/>
      <c r="CP422" s="109"/>
      <c r="CQ422" s="109"/>
      <c r="CR422" s="109"/>
      <c r="CS422" s="109"/>
      <c r="CT422" s="109"/>
      <c r="CU422" s="109"/>
      <c r="CV422" s="109"/>
      <c r="CW422" s="109"/>
      <c r="CX422" s="109"/>
      <c r="CY422" s="109"/>
      <c r="CZ422" s="109"/>
      <c r="DA422" s="109"/>
      <c r="DB422" s="109"/>
      <c r="DC422" s="109"/>
      <c r="DD422" s="109"/>
      <c r="DE422" s="109"/>
      <c r="DF422" s="109"/>
      <c r="DG422" s="109"/>
      <c r="DH422" s="109"/>
      <c r="DI422" s="109"/>
      <c r="DJ422" s="109"/>
      <c r="DK422" s="109"/>
      <c r="DL422" s="109"/>
      <c r="DM422" s="109"/>
      <c r="DN422" s="109"/>
      <c r="DO422" s="109"/>
      <c r="DP422" s="109"/>
      <c r="DQ422" s="109"/>
      <c r="DR422" s="109"/>
      <c r="DS422" s="109"/>
      <c r="DT422" s="109"/>
      <c r="DU422" s="109"/>
      <c r="DV422" s="109"/>
      <c r="DW422" s="109"/>
      <c r="DX422" s="109"/>
      <c r="DY422" s="109"/>
      <c r="DZ422" s="109"/>
      <c r="EA422" s="109"/>
      <c r="EB422" s="109"/>
      <c r="EC422" s="109"/>
      <c r="ED422" s="109"/>
      <c r="EE422" s="109"/>
      <c r="EF422" s="109"/>
      <c r="EG422" s="109"/>
      <c r="EH422" s="109"/>
      <c r="EI422" s="109"/>
      <c r="EJ422" s="109"/>
      <c r="EK422" s="109"/>
      <c r="EL422" s="109"/>
      <c r="EM422" s="109"/>
      <c r="EN422" s="109"/>
      <c r="EO422" s="109"/>
      <c r="EP422" s="109"/>
      <c r="EQ422" s="109"/>
      <c r="ER422" s="109"/>
      <c r="ES422" s="109"/>
      <c r="ET422" s="109"/>
      <c r="EU422" s="109"/>
      <c r="EV422" s="109"/>
      <c r="EW422" s="109"/>
      <c r="EX422" s="109"/>
      <c r="EY422" s="109"/>
      <c r="EZ422" s="109"/>
      <c r="FA422" s="109"/>
      <c r="FB422" s="109"/>
      <c r="FC422" s="109"/>
      <c r="FD422" s="109"/>
      <c r="FE422" s="109"/>
      <c r="FF422" s="109"/>
      <c r="FG422" s="109"/>
      <c r="FH422" s="109"/>
      <c r="FI422" s="109"/>
      <c r="FJ422" s="109"/>
      <c r="FK422" s="109"/>
      <c r="FL422" s="109"/>
      <c r="FM422" s="109"/>
      <c r="FN422" s="109"/>
      <c r="FO422" s="109"/>
      <c r="FP422" s="109"/>
      <c r="FQ422" s="109"/>
      <c r="FR422" s="109"/>
      <c r="FS422" s="109"/>
      <c r="FT422" s="109"/>
      <c r="FU422" s="109"/>
      <c r="FV422" s="109"/>
      <c r="FW422" s="109"/>
      <c r="FX422" s="109"/>
      <c r="FY422" s="109"/>
      <c r="FZ422" s="109"/>
      <c r="GA422" s="109"/>
      <c r="GB422" s="109"/>
      <c r="GC422" s="109"/>
      <c r="GD422" s="109"/>
      <c r="GE422" s="109"/>
      <c r="GF422" s="109"/>
      <c r="GG422" s="109"/>
      <c r="GH422" s="109"/>
      <c r="GI422" s="109"/>
      <c r="GJ422" s="109"/>
      <c r="GK422" s="109"/>
      <c r="GL422" s="109"/>
    </row>
    <row r="423" spans="28:194" s="103" customFormat="1">
      <c r="AB423" s="109"/>
      <c r="AC423" s="109"/>
      <c r="AD423" s="109"/>
      <c r="AE423" s="109"/>
      <c r="AF423" s="109"/>
      <c r="AG423" s="109"/>
      <c r="AH423" s="109"/>
      <c r="AI423" s="109"/>
      <c r="AJ423" s="109"/>
      <c r="AK423" s="109"/>
      <c r="AL423" s="109"/>
      <c r="AM423" s="109"/>
      <c r="AN423" s="109"/>
      <c r="AO423" s="109"/>
      <c r="AP423" s="109"/>
      <c r="AQ423" s="109"/>
      <c r="AR423" s="109"/>
      <c r="AS423" s="109"/>
      <c r="AT423" s="109"/>
      <c r="AU423" s="109"/>
      <c r="AV423" s="109"/>
      <c r="AW423" s="109"/>
      <c r="AX423" s="109"/>
      <c r="AY423" s="109"/>
      <c r="AZ423" s="109"/>
      <c r="BA423" s="109"/>
      <c r="BB423" s="109"/>
      <c r="BC423" s="109"/>
      <c r="BD423" s="109"/>
      <c r="BE423" s="109"/>
      <c r="BF423" s="109"/>
      <c r="BG423" s="109"/>
      <c r="BH423" s="109"/>
      <c r="BI423" s="109"/>
      <c r="BJ423" s="109"/>
      <c r="BK423" s="109"/>
      <c r="BL423" s="109"/>
      <c r="BM423" s="109"/>
      <c r="BN423" s="109"/>
      <c r="BO423" s="109"/>
      <c r="BP423" s="109"/>
      <c r="BQ423" s="109"/>
      <c r="BR423" s="109"/>
      <c r="BS423" s="109"/>
      <c r="BT423" s="109"/>
      <c r="BU423" s="109"/>
      <c r="BV423" s="109"/>
      <c r="BW423" s="109"/>
      <c r="BX423" s="109"/>
      <c r="BY423" s="109"/>
      <c r="BZ423" s="109"/>
      <c r="CA423" s="109"/>
      <c r="CB423" s="109"/>
      <c r="CC423" s="109"/>
      <c r="CD423" s="109"/>
      <c r="CE423" s="109"/>
      <c r="CF423" s="109"/>
      <c r="CG423" s="109"/>
      <c r="CH423" s="109"/>
      <c r="CI423" s="109"/>
      <c r="CJ423" s="109"/>
      <c r="CK423" s="109"/>
      <c r="CL423" s="109"/>
      <c r="CM423" s="109"/>
      <c r="CN423" s="109"/>
      <c r="CO423" s="109"/>
      <c r="CP423" s="109"/>
      <c r="CQ423" s="109"/>
      <c r="CR423" s="109"/>
      <c r="CS423" s="109"/>
      <c r="CT423" s="109"/>
      <c r="CU423" s="109"/>
      <c r="CV423" s="109"/>
      <c r="CW423" s="109"/>
      <c r="CX423" s="109"/>
      <c r="CY423" s="109"/>
      <c r="CZ423" s="109"/>
      <c r="DA423" s="109"/>
      <c r="DB423" s="109"/>
      <c r="DC423" s="109"/>
      <c r="DD423" s="109"/>
      <c r="DE423" s="109"/>
      <c r="DF423" s="109"/>
      <c r="DG423" s="109"/>
      <c r="DH423" s="109"/>
      <c r="DI423" s="109"/>
      <c r="DJ423" s="109"/>
      <c r="DK423" s="109"/>
      <c r="DL423" s="109"/>
      <c r="DM423" s="109"/>
      <c r="DN423" s="109"/>
      <c r="DO423" s="109"/>
      <c r="DP423" s="109"/>
      <c r="DQ423" s="109"/>
      <c r="DR423" s="109"/>
      <c r="DS423" s="109"/>
      <c r="DT423" s="109"/>
      <c r="DU423" s="109"/>
      <c r="DV423" s="109"/>
      <c r="DW423" s="109"/>
      <c r="DX423" s="109"/>
      <c r="DY423" s="109"/>
      <c r="DZ423" s="109"/>
      <c r="EA423" s="109"/>
      <c r="EB423" s="109"/>
      <c r="EC423" s="109"/>
      <c r="ED423" s="109"/>
      <c r="EE423" s="109"/>
      <c r="EF423" s="109"/>
      <c r="EG423" s="109"/>
      <c r="EH423" s="109"/>
      <c r="EI423" s="109"/>
      <c r="EJ423" s="109"/>
      <c r="EK423" s="109"/>
      <c r="EL423" s="109"/>
      <c r="EM423" s="109"/>
      <c r="EN423" s="109"/>
      <c r="EO423" s="109"/>
      <c r="EP423" s="109"/>
      <c r="EQ423" s="109"/>
      <c r="ER423" s="109"/>
      <c r="ES423" s="109"/>
      <c r="ET423" s="109"/>
      <c r="EU423" s="109"/>
      <c r="EV423" s="109"/>
      <c r="EW423" s="109"/>
      <c r="EX423" s="109"/>
      <c r="EY423" s="109"/>
      <c r="EZ423" s="109"/>
      <c r="FA423" s="109"/>
      <c r="FB423" s="109"/>
      <c r="FC423" s="109"/>
      <c r="FD423" s="109"/>
      <c r="FE423" s="109"/>
      <c r="FF423" s="109"/>
      <c r="FG423" s="109"/>
      <c r="FH423" s="109"/>
      <c r="FI423" s="109"/>
      <c r="FJ423" s="109"/>
      <c r="FK423" s="109"/>
      <c r="FL423" s="109"/>
      <c r="FM423" s="109"/>
      <c r="FN423" s="109"/>
      <c r="FO423" s="109"/>
      <c r="FP423" s="109"/>
      <c r="FQ423" s="109"/>
      <c r="FR423" s="109"/>
      <c r="FS423" s="109"/>
      <c r="FT423" s="109"/>
      <c r="FU423" s="109"/>
      <c r="FV423" s="109"/>
      <c r="FW423" s="109"/>
      <c r="FX423" s="109"/>
      <c r="FY423" s="109"/>
      <c r="FZ423" s="109"/>
      <c r="GA423" s="109"/>
      <c r="GB423" s="109"/>
      <c r="GC423" s="109"/>
      <c r="GD423" s="109"/>
      <c r="GE423" s="109"/>
      <c r="GF423" s="109"/>
      <c r="GG423" s="109"/>
      <c r="GH423" s="109"/>
      <c r="GI423" s="109"/>
      <c r="GJ423" s="109"/>
      <c r="GK423" s="109"/>
      <c r="GL423" s="109"/>
    </row>
    <row r="424" spans="28:194" s="103" customFormat="1">
      <c r="AB424" s="109"/>
      <c r="AC424" s="109"/>
      <c r="AD424" s="109"/>
      <c r="AE424" s="109"/>
      <c r="AF424" s="109"/>
      <c r="AG424" s="109"/>
      <c r="AH424" s="109"/>
      <c r="AI424" s="109"/>
      <c r="AJ424" s="109"/>
      <c r="AK424" s="109"/>
      <c r="AL424" s="109"/>
      <c r="AM424" s="109"/>
      <c r="AN424" s="109"/>
      <c r="AO424" s="109"/>
      <c r="AP424" s="109"/>
      <c r="AQ424" s="109"/>
      <c r="AR424" s="109"/>
      <c r="AS424" s="109"/>
      <c r="AT424" s="109"/>
      <c r="AU424" s="109"/>
      <c r="AV424" s="109"/>
      <c r="AW424" s="109"/>
      <c r="AX424" s="109"/>
      <c r="AY424" s="109"/>
      <c r="AZ424" s="109"/>
      <c r="BA424" s="109"/>
      <c r="BB424" s="109"/>
      <c r="BC424" s="109"/>
      <c r="BD424" s="109"/>
      <c r="BE424" s="109"/>
      <c r="BF424" s="109"/>
      <c r="BG424" s="109"/>
      <c r="BH424" s="109"/>
      <c r="BI424" s="109"/>
      <c r="BJ424" s="109"/>
      <c r="BK424" s="109"/>
      <c r="BL424" s="109"/>
      <c r="BM424" s="109"/>
      <c r="BN424" s="109"/>
      <c r="BO424" s="109"/>
      <c r="BP424" s="109"/>
      <c r="BQ424" s="109"/>
      <c r="BR424" s="109"/>
      <c r="BS424" s="109"/>
      <c r="BT424" s="109"/>
      <c r="BU424" s="109"/>
      <c r="BV424" s="109"/>
      <c r="BW424" s="109"/>
      <c r="BX424" s="109"/>
      <c r="BY424" s="109"/>
      <c r="BZ424" s="109"/>
      <c r="CA424" s="109"/>
      <c r="CB424" s="109"/>
      <c r="CC424" s="109"/>
      <c r="CD424" s="109"/>
      <c r="CE424" s="109"/>
      <c r="CF424" s="109"/>
      <c r="CG424" s="109"/>
      <c r="CH424" s="109"/>
      <c r="CI424" s="109"/>
      <c r="CJ424" s="109"/>
      <c r="CK424" s="109"/>
      <c r="CL424" s="109"/>
      <c r="CM424" s="109"/>
      <c r="CN424" s="109"/>
      <c r="CO424" s="109"/>
      <c r="CP424" s="109"/>
      <c r="CQ424" s="109"/>
      <c r="CR424" s="109"/>
      <c r="CS424" s="109"/>
      <c r="CT424" s="109"/>
      <c r="CU424" s="109"/>
      <c r="CV424" s="109"/>
      <c r="CW424" s="109"/>
      <c r="CX424" s="109"/>
      <c r="CY424" s="109"/>
      <c r="CZ424" s="109"/>
      <c r="DA424" s="109"/>
      <c r="DB424" s="109"/>
      <c r="DC424" s="109"/>
      <c r="DD424" s="109"/>
      <c r="DE424" s="109"/>
      <c r="DF424" s="109"/>
      <c r="DG424" s="109"/>
      <c r="DH424" s="109"/>
      <c r="DI424" s="109"/>
      <c r="DJ424" s="109"/>
      <c r="DK424" s="109"/>
      <c r="DL424" s="109"/>
      <c r="DM424" s="109"/>
      <c r="DN424" s="109"/>
      <c r="DO424" s="109"/>
      <c r="DP424" s="109"/>
      <c r="DQ424" s="109"/>
      <c r="DR424" s="109"/>
      <c r="DS424" s="109"/>
      <c r="DT424" s="109"/>
      <c r="DU424" s="109"/>
      <c r="DV424" s="109"/>
      <c r="DW424" s="109"/>
      <c r="DX424" s="109"/>
      <c r="DY424" s="109"/>
      <c r="DZ424" s="109"/>
      <c r="EA424" s="109"/>
      <c r="EB424" s="109"/>
      <c r="EC424" s="109"/>
      <c r="ED424" s="109"/>
      <c r="EE424" s="109"/>
      <c r="EF424" s="109"/>
      <c r="EG424" s="109"/>
      <c r="EH424" s="109"/>
      <c r="EI424" s="109"/>
      <c r="EJ424" s="109"/>
      <c r="EK424" s="109"/>
      <c r="EL424" s="109"/>
      <c r="EM424" s="109"/>
      <c r="EN424" s="109"/>
      <c r="EO424" s="109"/>
      <c r="EP424" s="109"/>
      <c r="EQ424" s="109"/>
      <c r="ER424" s="109"/>
      <c r="ES424" s="109"/>
      <c r="ET424" s="109"/>
      <c r="EU424" s="109"/>
      <c r="EV424" s="109"/>
      <c r="EW424" s="109"/>
      <c r="EX424" s="109"/>
      <c r="EY424" s="109"/>
      <c r="EZ424" s="109"/>
      <c r="FA424" s="109"/>
      <c r="FB424" s="109"/>
      <c r="FC424" s="109"/>
      <c r="FD424" s="109"/>
      <c r="FE424" s="109"/>
      <c r="FF424" s="109"/>
      <c r="FG424" s="109"/>
      <c r="FH424" s="109"/>
      <c r="FI424" s="109"/>
      <c r="FJ424" s="109"/>
      <c r="FK424" s="109"/>
      <c r="FL424" s="109"/>
      <c r="FM424" s="109"/>
      <c r="FN424" s="109"/>
      <c r="FO424" s="109"/>
      <c r="FP424" s="109"/>
      <c r="FQ424" s="109"/>
      <c r="FR424" s="109"/>
      <c r="FS424" s="109"/>
      <c r="FT424" s="109"/>
      <c r="FU424" s="109"/>
      <c r="FV424" s="109"/>
      <c r="FW424" s="109"/>
      <c r="FX424" s="109"/>
      <c r="FY424" s="109"/>
      <c r="FZ424" s="109"/>
      <c r="GA424" s="109"/>
      <c r="GB424" s="109"/>
      <c r="GC424" s="109"/>
      <c r="GD424" s="109"/>
      <c r="GE424" s="109"/>
      <c r="GF424" s="109"/>
      <c r="GG424" s="109"/>
      <c r="GH424" s="109"/>
      <c r="GI424" s="109"/>
      <c r="GJ424" s="109"/>
      <c r="GK424" s="109"/>
      <c r="GL424" s="109"/>
    </row>
    <row r="425" spans="28:194" s="103" customFormat="1">
      <c r="AB425" s="109"/>
      <c r="AC425" s="109"/>
      <c r="AD425" s="109"/>
      <c r="AE425" s="109"/>
      <c r="AF425" s="109"/>
      <c r="AG425" s="109"/>
      <c r="AH425" s="109"/>
      <c r="AI425" s="109"/>
      <c r="AJ425" s="109"/>
      <c r="AK425" s="109"/>
      <c r="AL425" s="109"/>
      <c r="AM425" s="109"/>
      <c r="AN425" s="109"/>
      <c r="AO425" s="109"/>
      <c r="AP425" s="109"/>
      <c r="AQ425" s="109"/>
      <c r="AR425" s="109"/>
      <c r="AS425" s="109"/>
      <c r="AT425" s="109"/>
      <c r="AU425" s="109"/>
      <c r="AV425" s="109"/>
      <c r="AW425" s="109"/>
      <c r="AX425" s="109"/>
      <c r="AY425" s="109"/>
      <c r="AZ425" s="109"/>
      <c r="BA425" s="109"/>
      <c r="BB425" s="109"/>
      <c r="BC425" s="109"/>
      <c r="BD425" s="109"/>
      <c r="BE425" s="109"/>
      <c r="BF425" s="109"/>
      <c r="BG425" s="109"/>
      <c r="BH425" s="109"/>
      <c r="BI425" s="109"/>
      <c r="BJ425" s="109"/>
      <c r="BK425" s="109"/>
      <c r="BL425" s="109"/>
      <c r="BM425" s="109"/>
      <c r="BN425" s="109"/>
      <c r="BO425" s="109"/>
      <c r="BP425" s="109"/>
      <c r="BQ425" s="109"/>
      <c r="BR425" s="109"/>
      <c r="BS425" s="109"/>
      <c r="BT425" s="109"/>
      <c r="BU425" s="109"/>
      <c r="BV425" s="109"/>
      <c r="BW425" s="109"/>
      <c r="BX425" s="109"/>
      <c r="BY425" s="109"/>
      <c r="BZ425" s="109"/>
      <c r="CA425" s="109"/>
      <c r="CB425" s="109"/>
      <c r="CC425" s="109"/>
      <c r="CD425" s="109"/>
      <c r="CE425" s="109"/>
      <c r="CF425" s="109"/>
      <c r="CG425" s="109"/>
      <c r="CH425" s="109"/>
      <c r="CI425" s="109"/>
      <c r="CJ425" s="109"/>
      <c r="CK425" s="109"/>
      <c r="CL425" s="109"/>
      <c r="CM425" s="109"/>
      <c r="CN425" s="109"/>
      <c r="CO425" s="109"/>
      <c r="CP425" s="109"/>
      <c r="CQ425" s="109"/>
      <c r="CR425" s="109"/>
      <c r="CS425" s="109"/>
      <c r="CT425" s="109"/>
      <c r="CU425" s="109"/>
      <c r="CV425" s="109"/>
      <c r="CW425" s="109"/>
      <c r="CX425" s="109"/>
      <c r="CY425" s="109"/>
      <c r="CZ425" s="109"/>
      <c r="DA425" s="109"/>
      <c r="DB425" s="109"/>
      <c r="DC425" s="109"/>
      <c r="DD425" s="109"/>
      <c r="DE425" s="109"/>
      <c r="DF425" s="109"/>
      <c r="DG425" s="109"/>
      <c r="DH425" s="109"/>
      <c r="DI425" s="109"/>
      <c r="DJ425" s="109"/>
      <c r="DK425" s="109"/>
      <c r="DL425" s="109"/>
      <c r="DM425" s="109"/>
      <c r="DN425" s="109"/>
      <c r="DO425" s="109"/>
      <c r="DP425" s="109"/>
      <c r="DQ425" s="109"/>
      <c r="DR425" s="109"/>
      <c r="DS425" s="109"/>
      <c r="DT425" s="109"/>
      <c r="DU425" s="109"/>
      <c r="DV425" s="109"/>
      <c r="DW425" s="109"/>
      <c r="DX425" s="109"/>
      <c r="DY425" s="109"/>
      <c r="DZ425" s="109"/>
      <c r="EA425" s="109"/>
      <c r="EB425" s="109"/>
      <c r="EC425" s="109"/>
      <c r="ED425" s="109"/>
      <c r="EE425" s="109"/>
      <c r="EF425" s="109"/>
      <c r="EG425" s="109"/>
      <c r="EH425" s="109"/>
      <c r="EI425" s="109"/>
      <c r="EJ425" s="109"/>
      <c r="EK425" s="109"/>
      <c r="EL425" s="109"/>
      <c r="EM425" s="109"/>
      <c r="EN425" s="109"/>
      <c r="EO425" s="109"/>
      <c r="EP425" s="109"/>
      <c r="EQ425" s="109"/>
      <c r="ER425" s="109"/>
      <c r="ES425" s="109"/>
      <c r="ET425" s="109"/>
      <c r="EU425" s="109"/>
      <c r="EV425" s="109"/>
      <c r="EW425" s="109"/>
      <c r="EX425" s="109"/>
      <c r="EY425" s="109"/>
      <c r="EZ425" s="109"/>
      <c r="FA425" s="109"/>
      <c r="FB425" s="109"/>
      <c r="FC425" s="109"/>
      <c r="FD425" s="109"/>
      <c r="FE425" s="109"/>
      <c r="FF425" s="109"/>
      <c r="FG425" s="109"/>
      <c r="FH425" s="109"/>
      <c r="FI425" s="109"/>
      <c r="FJ425" s="109"/>
      <c r="FK425" s="109"/>
      <c r="FL425" s="109"/>
      <c r="FM425" s="109"/>
      <c r="FN425" s="109"/>
      <c r="FO425" s="109"/>
      <c r="FP425" s="109"/>
      <c r="FQ425" s="109"/>
      <c r="FR425" s="109"/>
      <c r="FS425" s="109"/>
      <c r="FT425" s="109"/>
      <c r="FU425" s="109"/>
      <c r="FV425" s="109"/>
      <c r="FW425" s="109"/>
      <c r="FX425" s="109"/>
      <c r="FY425" s="109"/>
      <c r="FZ425" s="109"/>
      <c r="GA425" s="109"/>
      <c r="GB425" s="109"/>
      <c r="GC425" s="109"/>
      <c r="GD425" s="109"/>
      <c r="GE425" s="109"/>
      <c r="GF425" s="109"/>
      <c r="GG425" s="109"/>
      <c r="GH425" s="109"/>
      <c r="GI425" s="109"/>
      <c r="GJ425" s="109"/>
      <c r="GK425" s="109"/>
      <c r="GL425" s="109"/>
    </row>
    <row r="426" spans="28:194" s="103" customFormat="1">
      <c r="AB426" s="109"/>
      <c r="AC426" s="109"/>
      <c r="AD426" s="109"/>
      <c r="AE426" s="109"/>
      <c r="AF426" s="109"/>
      <c r="AG426" s="109"/>
      <c r="AH426" s="109"/>
      <c r="AI426" s="109"/>
      <c r="AJ426" s="109"/>
      <c r="AK426" s="109"/>
      <c r="AL426" s="109"/>
      <c r="AM426" s="109"/>
      <c r="AN426" s="109"/>
      <c r="AO426" s="109"/>
      <c r="AP426" s="109"/>
      <c r="AQ426" s="109"/>
      <c r="AR426" s="109"/>
      <c r="AS426" s="109"/>
      <c r="AT426" s="109"/>
      <c r="AU426" s="109"/>
      <c r="AV426" s="109"/>
      <c r="AW426" s="109"/>
      <c r="AX426" s="109"/>
      <c r="AY426" s="109"/>
      <c r="AZ426" s="109"/>
      <c r="BA426" s="109"/>
      <c r="BB426" s="109"/>
      <c r="BC426" s="109"/>
      <c r="BD426" s="109"/>
      <c r="BE426" s="109"/>
      <c r="BF426" s="109"/>
      <c r="BG426" s="109"/>
      <c r="BH426" s="109"/>
      <c r="BI426" s="109"/>
      <c r="BJ426" s="109"/>
      <c r="BK426" s="109"/>
      <c r="BL426" s="109"/>
      <c r="BM426" s="109"/>
      <c r="BN426" s="109"/>
      <c r="BO426" s="109"/>
      <c r="BP426" s="109"/>
      <c r="BQ426" s="109"/>
      <c r="BR426" s="109"/>
      <c r="BS426" s="109"/>
      <c r="BT426" s="109"/>
      <c r="BU426" s="109"/>
      <c r="BV426" s="109"/>
      <c r="BW426" s="109"/>
      <c r="BX426" s="109"/>
      <c r="BY426" s="109"/>
      <c r="BZ426" s="109"/>
      <c r="CA426" s="109"/>
      <c r="CB426" s="109"/>
      <c r="CC426" s="109"/>
      <c r="CD426" s="109"/>
      <c r="CE426" s="109"/>
      <c r="CF426" s="109"/>
      <c r="CG426" s="109"/>
      <c r="CH426" s="109"/>
      <c r="CI426" s="109"/>
      <c r="CJ426" s="109"/>
      <c r="CK426" s="109"/>
      <c r="CL426" s="109"/>
      <c r="CM426" s="109"/>
      <c r="CN426" s="109"/>
      <c r="CO426" s="109"/>
      <c r="CP426" s="109"/>
      <c r="CQ426" s="109"/>
      <c r="CR426" s="109"/>
      <c r="CS426" s="109"/>
      <c r="CT426" s="109"/>
      <c r="CU426" s="109"/>
      <c r="CV426" s="109"/>
      <c r="CW426" s="109"/>
      <c r="CX426" s="109"/>
      <c r="CY426" s="109"/>
      <c r="CZ426" s="109"/>
      <c r="DA426" s="109"/>
      <c r="DB426" s="109"/>
      <c r="DC426" s="109"/>
      <c r="DD426" s="109"/>
      <c r="DE426" s="109"/>
      <c r="DF426" s="109"/>
      <c r="DG426" s="109"/>
      <c r="DH426" s="109"/>
      <c r="DI426" s="109"/>
      <c r="DJ426" s="109"/>
      <c r="DK426" s="109"/>
      <c r="DL426" s="109"/>
      <c r="DM426" s="109"/>
      <c r="DN426" s="109"/>
      <c r="DO426" s="109"/>
      <c r="DP426" s="109"/>
      <c r="DQ426" s="109"/>
      <c r="DR426" s="109"/>
      <c r="DS426" s="109"/>
      <c r="DT426" s="109"/>
      <c r="DU426" s="109"/>
      <c r="DV426" s="109"/>
      <c r="DW426" s="109"/>
      <c r="DX426" s="109"/>
      <c r="DY426" s="109"/>
      <c r="DZ426" s="109"/>
      <c r="EA426" s="109"/>
      <c r="EB426" s="109"/>
      <c r="EC426" s="109"/>
      <c r="ED426" s="109"/>
      <c r="EE426" s="109"/>
      <c r="EF426" s="109"/>
      <c r="EG426" s="109"/>
      <c r="EH426" s="109"/>
      <c r="EI426" s="109"/>
      <c r="EJ426" s="109"/>
      <c r="EK426" s="109"/>
      <c r="EL426" s="109"/>
      <c r="EM426" s="109"/>
      <c r="EN426" s="109"/>
      <c r="EO426" s="109"/>
      <c r="EP426" s="109"/>
      <c r="EQ426" s="109"/>
      <c r="ER426" s="109"/>
      <c r="ES426" s="109"/>
      <c r="ET426" s="109"/>
      <c r="EU426" s="109"/>
      <c r="EV426" s="109"/>
      <c r="EW426" s="109"/>
      <c r="EX426" s="109"/>
      <c r="EY426" s="109"/>
      <c r="EZ426" s="109"/>
      <c r="FA426" s="109"/>
      <c r="FB426" s="109"/>
      <c r="FC426" s="109"/>
      <c r="FD426" s="109"/>
      <c r="FE426" s="109"/>
      <c r="FF426" s="109"/>
      <c r="FG426" s="109"/>
      <c r="FH426" s="109"/>
      <c r="FI426" s="109"/>
      <c r="FJ426" s="109"/>
      <c r="FK426" s="109"/>
      <c r="FL426" s="109"/>
      <c r="FM426" s="109"/>
      <c r="FN426" s="109"/>
      <c r="FO426" s="109"/>
      <c r="FP426" s="109"/>
      <c r="FQ426" s="109"/>
      <c r="FR426" s="109"/>
      <c r="FS426" s="109"/>
      <c r="FT426" s="109"/>
      <c r="FU426" s="109"/>
      <c r="FV426" s="109"/>
      <c r="FW426" s="109"/>
      <c r="FX426" s="109"/>
      <c r="FY426" s="109"/>
      <c r="FZ426" s="109"/>
      <c r="GA426" s="109"/>
      <c r="GB426" s="109"/>
      <c r="GC426" s="109"/>
      <c r="GD426" s="109"/>
      <c r="GE426" s="109"/>
      <c r="GF426" s="109"/>
      <c r="GG426" s="109"/>
      <c r="GH426" s="109"/>
      <c r="GI426" s="109"/>
      <c r="GJ426" s="109"/>
      <c r="GK426" s="109"/>
      <c r="GL426" s="109"/>
    </row>
    <row r="427" spans="28:194" s="103" customFormat="1">
      <c r="AB427" s="109"/>
      <c r="AC427" s="109"/>
      <c r="AD427" s="109"/>
      <c r="AE427" s="109"/>
      <c r="AF427" s="109"/>
      <c r="AG427" s="109"/>
      <c r="AH427" s="109"/>
      <c r="AI427" s="109"/>
      <c r="AJ427" s="109"/>
      <c r="AK427" s="109"/>
      <c r="AL427" s="109"/>
      <c r="AM427" s="109"/>
      <c r="AN427" s="109"/>
      <c r="AO427" s="109"/>
      <c r="AP427" s="109"/>
      <c r="AQ427" s="109"/>
      <c r="AR427" s="109"/>
      <c r="AS427" s="109"/>
      <c r="AT427" s="109"/>
      <c r="AU427" s="109"/>
      <c r="AV427" s="109"/>
      <c r="AW427" s="109"/>
      <c r="AX427" s="109"/>
      <c r="AY427" s="109"/>
      <c r="AZ427" s="109"/>
      <c r="BA427" s="109"/>
      <c r="BB427" s="109"/>
      <c r="BC427" s="109"/>
      <c r="BD427" s="109"/>
      <c r="BE427" s="109"/>
      <c r="BF427" s="109"/>
      <c r="BG427" s="109"/>
      <c r="BH427" s="109"/>
      <c r="BI427" s="109"/>
      <c r="BJ427" s="109"/>
      <c r="BK427" s="109"/>
      <c r="BL427" s="109"/>
      <c r="BM427" s="109"/>
      <c r="BN427" s="109"/>
      <c r="BO427" s="109"/>
      <c r="BP427" s="109"/>
      <c r="BQ427" s="109"/>
      <c r="BR427" s="109"/>
      <c r="BS427" s="109"/>
      <c r="BT427" s="109"/>
      <c r="BU427" s="109"/>
      <c r="BV427" s="109"/>
      <c r="BW427" s="109"/>
      <c r="BX427" s="109"/>
      <c r="BY427" s="109"/>
      <c r="BZ427" s="109"/>
      <c r="CA427" s="109"/>
      <c r="CB427" s="109"/>
      <c r="CC427" s="109"/>
      <c r="CD427" s="109"/>
      <c r="CE427" s="109"/>
      <c r="CF427" s="109"/>
      <c r="CG427" s="109"/>
      <c r="CH427" s="109"/>
      <c r="CI427" s="109"/>
      <c r="CJ427" s="109"/>
      <c r="CK427" s="109"/>
      <c r="CL427" s="109"/>
      <c r="CM427" s="109"/>
      <c r="CN427" s="109"/>
      <c r="CO427" s="109"/>
      <c r="CP427" s="109"/>
      <c r="CQ427" s="109"/>
      <c r="CR427" s="109"/>
      <c r="CS427" s="109"/>
      <c r="CT427" s="109"/>
      <c r="CU427" s="109"/>
      <c r="CV427" s="109"/>
      <c r="CW427" s="109"/>
      <c r="CX427" s="109"/>
      <c r="CY427" s="109"/>
      <c r="CZ427" s="109"/>
      <c r="DA427" s="109"/>
      <c r="DB427" s="109"/>
      <c r="DC427" s="109"/>
      <c r="DD427" s="109"/>
      <c r="DE427" s="109"/>
      <c r="DF427" s="109"/>
      <c r="DG427" s="109"/>
      <c r="DH427" s="109"/>
      <c r="DI427" s="109"/>
      <c r="DJ427" s="109"/>
      <c r="DK427" s="109"/>
      <c r="DL427" s="109"/>
      <c r="DM427" s="109"/>
      <c r="DN427" s="109"/>
      <c r="DO427" s="109"/>
      <c r="DP427" s="109"/>
      <c r="DQ427" s="109"/>
      <c r="DR427" s="109"/>
      <c r="DS427" s="109"/>
      <c r="DT427" s="109"/>
      <c r="DU427" s="109"/>
      <c r="DV427" s="109"/>
      <c r="DW427" s="109"/>
      <c r="DX427" s="109"/>
      <c r="DY427" s="109"/>
      <c r="DZ427" s="109"/>
      <c r="EA427" s="109"/>
      <c r="EB427" s="109"/>
      <c r="EC427" s="109"/>
      <c r="ED427" s="109"/>
      <c r="EE427" s="109"/>
      <c r="EF427" s="109"/>
      <c r="EG427" s="109"/>
      <c r="EH427" s="109"/>
      <c r="EI427" s="109"/>
      <c r="EJ427" s="109"/>
      <c r="EK427" s="109"/>
      <c r="EL427" s="109"/>
      <c r="EM427" s="109"/>
      <c r="EN427" s="109"/>
      <c r="EO427" s="109"/>
      <c r="EP427" s="109"/>
      <c r="EQ427" s="109"/>
      <c r="ER427" s="109"/>
      <c r="ES427" s="109"/>
      <c r="ET427" s="109"/>
      <c r="EU427" s="109"/>
      <c r="EV427" s="109"/>
      <c r="EW427" s="109"/>
      <c r="EX427" s="109"/>
      <c r="EY427" s="109"/>
      <c r="EZ427" s="109"/>
      <c r="FA427" s="109"/>
      <c r="FB427" s="109"/>
      <c r="FC427" s="109"/>
      <c r="FD427" s="109"/>
      <c r="FE427" s="109"/>
      <c r="FF427" s="109"/>
      <c r="FG427" s="109"/>
      <c r="FH427" s="109"/>
      <c r="FI427" s="109"/>
      <c r="FJ427" s="109"/>
      <c r="FK427" s="109"/>
      <c r="FL427" s="109"/>
      <c r="FM427" s="109"/>
      <c r="FN427" s="109"/>
      <c r="FO427" s="109"/>
      <c r="FP427" s="109"/>
      <c r="FQ427" s="109"/>
      <c r="FR427" s="109"/>
      <c r="FS427" s="109"/>
      <c r="FT427" s="109"/>
      <c r="FU427" s="109"/>
      <c r="FV427" s="109"/>
      <c r="FW427" s="109"/>
      <c r="FX427" s="109"/>
      <c r="FY427" s="109"/>
      <c r="FZ427" s="109"/>
      <c r="GA427" s="109"/>
      <c r="GB427" s="109"/>
      <c r="GC427" s="109"/>
      <c r="GD427" s="109"/>
      <c r="GE427" s="109"/>
      <c r="GF427" s="109"/>
      <c r="GG427" s="109"/>
      <c r="GH427" s="109"/>
      <c r="GI427" s="109"/>
      <c r="GJ427" s="109"/>
      <c r="GK427" s="109"/>
      <c r="GL427" s="109"/>
    </row>
    <row r="428" spans="28:194" s="103" customFormat="1">
      <c r="AB428" s="109"/>
      <c r="AC428" s="109"/>
      <c r="AD428" s="109"/>
      <c r="AE428" s="109"/>
      <c r="AF428" s="109"/>
      <c r="AG428" s="109"/>
      <c r="AH428" s="109"/>
      <c r="AI428" s="109"/>
      <c r="AJ428" s="109"/>
      <c r="AK428" s="109"/>
      <c r="AL428" s="109"/>
      <c r="AM428" s="109"/>
      <c r="AN428" s="109"/>
      <c r="AO428" s="109"/>
      <c r="AP428" s="109"/>
      <c r="AQ428" s="109"/>
      <c r="AR428" s="109"/>
      <c r="AS428" s="109"/>
      <c r="AT428" s="109"/>
      <c r="AU428" s="109"/>
      <c r="AV428" s="109"/>
      <c r="AW428" s="109"/>
      <c r="AX428" s="109"/>
      <c r="AY428" s="109"/>
      <c r="AZ428" s="109"/>
      <c r="BA428" s="109"/>
      <c r="BB428" s="109"/>
      <c r="BC428" s="109"/>
      <c r="BD428" s="109"/>
      <c r="BE428" s="109"/>
      <c r="BF428" s="109"/>
      <c r="BG428" s="109"/>
      <c r="BH428" s="109"/>
      <c r="BI428" s="109"/>
      <c r="BJ428" s="109"/>
      <c r="BK428" s="109"/>
      <c r="BL428" s="109"/>
      <c r="BM428" s="109"/>
      <c r="BN428" s="109"/>
      <c r="BO428" s="109"/>
      <c r="BP428" s="109"/>
      <c r="BQ428" s="109"/>
      <c r="BR428" s="109"/>
      <c r="BS428" s="109"/>
      <c r="BT428" s="109"/>
      <c r="BU428" s="109"/>
      <c r="BV428" s="109"/>
      <c r="BW428" s="109"/>
      <c r="BX428" s="109"/>
      <c r="BY428" s="109"/>
      <c r="BZ428" s="109"/>
      <c r="CA428" s="109"/>
      <c r="CB428" s="109"/>
      <c r="CC428" s="109"/>
      <c r="CD428" s="109"/>
      <c r="CE428" s="109"/>
      <c r="CF428" s="109"/>
      <c r="CG428" s="109"/>
      <c r="CH428" s="109"/>
      <c r="CI428" s="109"/>
      <c r="CJ428" s="109"/>
      <c r="CK428" s="109"/>
      <c r="CL428" s="109"/>
      <c r="CM428" s="109"/>
      <c r="CN428" s="109"/>
      <c r="CO428" s="109"/>
      <c r="CP428" s="109"/>
      <c r="CQ428" s="109"/>
      <c r="CR428" s="109"/>
      <c r="CS428" s="109"/>
      <c r="CT428" s="109"/>
      <c r="CU428" s="109"/>
      <c r="CV428" s="109"/>
      <c r="CW428" s="109"/>
      <c r="CX428" s="109"/>
      <c r="CY428" s="109"/>
      <c r="CZ428" s="109"/>
      <c r="DA428" s="109"/>
      <c r="DB428" s="109"/>
      <c r="DC428" s="109"/>
      <c r="DD428" s="109"/>
      <c r="DE428" s="109"/>
      <c r="DF428" s="109"/>
      <c r="DG428" s="109"/>
      <c r="DH428" s="109"/>
      <c r="DI428" s="109"/>
      <c r="DJ428" s="109"/>
      <c r="DK428" s="109"/>
      <c r="DL428" s="109"/>
      <c r="DM428" s="109"/>
      <c r="DN428" s="109"/>
      <c r="DO428" s="109"/>
      <c r="DP428" s="109"/>
      <c r="DQ428" s="109"/>
      <c r="DR428" s="109"/>
      <c r="DS428" s="109"/>
      <c r="DT428" s="109"/>
      <c r="DU428" s="109"/>
      <c r="DV428" s="109"/>
      <c r="DW428" s="109"/>
      <c r="DX428" s="109"/>
      <c r="DY428" s="109"/>
      <c r="DZ428" s="109"/>
      <c r="EA428" s="109"/>
      <c r="EB428" s="109"/>
      <c r="EC428" s="109"/>
      <c r="ED428" s="109"/>
      <c r="EE428" s="109"/>
      <c r="EF428" s="109"/>
      <c r="EG428" s="109"/>
      <c r="EH428" s="109"/>
      <c r="EI428" s="109"/>
      <c r="EJ428" s="109"/>
      <c r="EK428" s="109"/>
      <c r="EL428" s="109"/>
      <c r="EM428" s="109"/>
      <c r="EN428" s="109"/>
      <c r="EO428" s="109"/>
      <c r="EP428" s="109"/>
      <c r="EQ428" s="109"/>
      <c r="ER428" s="109"/>
      <c r="ES428" s="109"/>
      <c r="ET428" s="109"/>
      <c r="EU428" s="109"/>
      <c r="EV428" s="109"/>
      <c r="EW428" s="109"/>
      <c r="EX428" s="109"/>
      <c r="EY428" s="109"/>
      <c r="EZ428" s="109"/>
      <c r="FA428" s="109"/>
      <c r="FB428" s="109"/>
      <c r="FC428" s="109"/>
      <c r="FD428" s="109"/>
      <c r="FE428" s="109"/>
      <c r="FF428" s="109"/>
      <c r="FG428" s="109"/>
      <c r="FH428" s="109"/>
      <c r="FI428" s="109"/>
      <c r="FJ428" s="109"/>
      <c r="FK428" s="109"/>
      <c r="FL428" s="109"/>
      <c r="FM428" s="109"/>
      <c r="FN428" s="109"/>
      <c r="FO428" s="109"/>
      <c r="FP428" s="109"/>
      <c r="FQ428" s="109"/>
      <c r="FR428" s="109"/>
      <c r="FS428" s="109"/>
      <c r="FT428" s="109"/>
      <c r="FU428" s="109"/>
      <c r="FV428" s="109"/>
      <c r="FW428" s="109"/>
      <c r="FX428" s="109"/>
      <c r="FY428" s="109"/>
      <c r="FZ428" s="109"/>
      <c r="GA428" s="109"/>
      <c r="GB428" s="109"/>
      <c r="GC428" s="109"/>
      <c r="GD428" s="109"/>
      <c r="GE428" s="109"/>
      <c r="GF428" s="109"/>
      <c r="GG428" s="109"/>
      <c r="GH428" s="109"/>
      <c r="GI428" s="109"/>
      <c r="GJ428" s="109"/>
      <c r="GK428" s="109"/>
      <c r="GL428" s="109"/>
    </row>
    <row r="429" spans="28:194" s="103" customFormat="1">
      <c r="AB429" s="109"/>
      <c r="AC429" s="109"/>
      <c r="AD429" s="109"/>
      <c r="AE429" s="109"/>
      <c r="AF429" s="109"/>
      <c r="AG429" s="109"/>
      <c r="AH429" s="109"/>
      <c r="AI429" s="109"/>
      <c r="AJ429" s="109"/>
      <c r="AK429" s="109"/>
      <c r="AL429" s="109"/>
      <c r="AM429" s="109"/>
      <c r="AN429" s="109"/>
      <c r="AO429" s="109"/>
      <c r="AP429" s="109"/>
      <c r="AQ429" s="109"/>
      <c r="AR429" s="109"/>
      <c r="AS429" s="109"/>
      <c r="AT429" s="109"/>
      <c r="AU429" s="109"/>
      <c r="AV429" s="109"/>
      <c r="AW429" s="109"/>
      <c r="AX429" s="109"/>
      <c r="AY429" s="109"/>
      <c r="AZ429" s="109"/>
      <c r="BA429" s="109"/>
      <c r="BB429" s="109"/>
      <c r="BC429" s="109"/>
      <c r="BD429" s="109"/>
      <c r="BE429" s="109"/>
      <c r="BF429" s="109"/>
      <c r="BG429" s="109"/>
      <c r="BH429" s="109"/>
      <c r="BI429" s="109"/>
      <c r="BJ429" s="109"/>
      <c r="BK429" s="109"/>
      <c r="BL429" s="109"/>
      <c r="BM429" s="109"/>
      <c r="BN429" s="109"/>
      <c r="BO429" s="109"/>
      <c r="BP429" s="109"/>
      <c r="BQ429" s="109"/>
      <c r="BR429" s="109"/>
      <c r="BS429" s="109"/>
      <c r="BT429" s="109"/>
      <c r="BU429" s="109"/>
      <c r="BV429" s="109"/>
      <c r="BW429" s="109"/>
      <c r="BX429" s="109"/>
      <c r="BY429" s="109"/>
      <c r="BZ429" s="109"/>
      <c r="CA429" s="109"/>
      <c r="CB429" s="109"/>
      <c r="CC429" s="109"/>
      <c r="CD429" s="109"/>
      <c r="CE429" s="109"/>
      <c r="CF429" s="109"/>
      <c r="CG429" s="109"/>
      <c r="CH429" s="109"/>
      <c r="CI429" s="109"/>
      <c r="CJ429" s="109"/>
      <c r="CK429" s="109"/>
      <c r="CL429" s="109"/>
      <c r="CM429" s="109"/>
      <c r="CN429" s="109"/>
      <c r="CO429" s="109"/>
      <c r="CP429" s="109"/>
      <c r="CQ429" s="109"/>
      <c r="CR429" s="109"/>
      <c r="CS429" s="109"/>
      <c r="CT429" s="109"/>
      <c r="CU429" s="109"/>
      <c r="CV429" s="109"/>
      <c r="CW429" s="109"/>
      <c r="CX429" s="109"/>
      <c r="CY429" s="109"/>
      <c r="CZ429" s="109"/>
      <c r="DA429" s="109"/>
      <c r="DB429" s="109"/>
      <c r="DC429" s="109"/>
      <c r="DD429" s="109"/>
      <c r="DE429" s="109"/>
      <c r="DF429" s="109"/>
      <c r="DG429" s="109"/>
      <c r="DH429" s="109"/>
      <c r="DI429" s="109"/>
      <c r="DJ429" s="109"/>
      <c r="DK429" s="109"/>
      <c r="DL429" s="109"/>
      <c r="DM429" s="109"/>
      <c r="DN429" s="109"/>
      <c r="DO429" s="109"/>
      <c r="DP429" s="109"/>
      <c r="DQ429" s="109"/>
      <c r="DR429" s="109"/>
      <c r="DS429" s="109"/>
      <c r="DT429" s="109"/>
      <c r="DU429" s="109"/>
      <c r="DV429" s="109"/>
      <c r="DW429" s="109"/>
      <c r="DX429" s="109"/>
      <c r="DY429" s="109"/>
      <c r="DZ429" s="109"/>
      <c r="EA429" s="109"/>
      <c r="EB429" s="109"/>
      <c r="EC429" s="109"/>
      <c r="ED429" s="109"/>
      <c r="EE429" s="109"/>
      <c r="EF429" s="109"/>
      <c r="EG429" s="109"/>
      <c r="EH429" s="109"/>
      <c r="EI429" s="109"/>
      <c r="EJ429" s="109"/>
      <c r="EK429" s="109"/>
      <c r="EL429" s="109"/>
      <c r="EM429" s="109"/>
      <c r="EN429" s="109"/>
      <c r="EO429" s="109"/>
      <c r="EP429" s="109"/>
      <c r="EQ429" s="109"/>
      <c r="ER429" s="109"/>
      <c r="ES429" s="109"/>
      <c r="ET429" s="109"/>
      <c r="EU429" s="109"/>
      <c r="EV429" s="109"/>
      <c r="EW429" s="109"/>
      <c r="EX429" s="109"/>
      <c r="EY429" s="109"/>
      <c r="EZ429" s="109"/>
      <c r="FA429" s="109"/>
      <c r="FB429" s="109"/>
      <c r="FC429" s="109"/>
      <c r="FD429" s="109"/>
      <c r="FE429" s="109"/>
      <c r="FF429" s="109"/>
      <c r="FG429" s="109"/>
      <c r="FH429" s="109"/>
      <c r="FI429" s="109"/>
      <c r="FJ429" s="109"/>
      <c r="FK429" s="109"/>
      <c r="FL429" s="109"/>
      <c r="FM429" s="109"/>
      <c r="FN429" s="109"/>
      <c r="FO429" s="109"/>
      <c r="FP429" s="109"/>
      <c r="FQ429" s="109"/>
      <c r="FR429" s="109"/>
      <c r="FS429" s="109"/>
      <c r="FT429" s="109"/>
      <c r="FU429" s="109"/>
      <c r="FV429" s="109"/>
      <c r="FW429" s="109"/>
      <c r="FX429" s="109"/>
      <c r="FY429" s="109"/>
      <c r="FZ429" s="109"/>
      <c r="GA429" s="109"/>
      <c r="GB429" s="109"/>
      <c r="GC429" s="109"/>
      <c r="GD429" s="109"/>
      <c r="GE429" s="109"/>
      <c r="GF429" s="109"/>
      <c r="GG429" s="109"/>
      <c r="GH429" s="109"/>
      <c r="GI429" s="109"/>
      <c r="GJ429" s="109"/>
      <c r="GK429" s="109"/>
      <c r="GL429" s="109"/>
    </row>
    <row r="430" spans="28:194" s="103" customFormat="1">
      <c r="AB430" s="109"/>
      <c r="AC430" s="109"/>
      <c r="AD430" s="109"/>
      <c r="AE430" s="109"/>
      <c r="AF430" s="109"/>
      <c r="AG430" s="109"/>
      <c r="AH430" s="109"/>
      <c r="AI430" s="109"/>
      <c r="AJ430" s="109"/>
      <c r="AK430" s="109"/>
      <c r="AL430" s="109"/>
      <c r="AM430" s="109"/>
      <c r="AN430" s="109"/>
      <c r="AO430" s="109"/>
      <c r="AP430" s="109"/>
      <c r="AQ430" s="109"/>
      <c r="AR430" s="109"/>
      <c r="AS430" s="109"/>
      <c r="AT430" s="109"/>
      <c r="AU430" s="109"/>
      <c r="AV430" s="109"/>
      <c r="AW430" s="109"/>
      <c r="AX430" s="109"/>
      <c r="AY430" s="109"/>
      <c r="AZ430" s="109"/>
      <c r="BA430" s="109"/>
      <c r="BB430" s="109"/>
      <c r="BC430" s="109"/>
      <c r="BD430" s="109"/>
      <c r="BE430" s="109"/>
      <c r="BF430" s="109"/>
      <c r="BG430" s="109"/>
      <c r="BH430" s="109"/>
      <c r="BI430" s="109"/>
      <c r="BJ430" s="109"/>
      <c r="BK430" s="109"/>
      <c r="BL430" s="109"/>
      <c r="BM430" s="109"/>
      <c r="BN430" s="109"/>
      <c r="BO430" s="109"/>
      <c r="BP430" s="109"/>
      <c r="BQ430" s="109"/>
      <c r="BR430" s="109"/>
      <c r="BS430" s="109"/>
      <c r="BT430" s="109"/>
      <c r="BU430" s="109"/>
      <c r="BV430" s="109"/>
      <c r="BW430" s="109"/>
      <c r="BX430" s="109"/>
      <c r="BY430" s="109"/>
      <c r="BZ430" s="109"/>
      <c r="CA430" s="109"/>
      <c r="CB430" s="109"/>
      <c r="CC430" s="109"/>
      <c r="CD430" s="109"/>
      <c r="CE430" s="109"/>
      <c r="CF430" s="109"/>
      <c r="CG430" s="109"/>
      <c r="CH430" s="109"/>
      <c r="CI430" s="109"/>
      <c r="CJ430" s="109"/>
      <c r="CK430" s="109"/>
      <c r="CL430" s="109"/>
      <c r="CM430" s="109"/>
      <c r="CN430" s="109"/>
      <c r="CO430" s="109"/>
      <c r="CP430" s="109"/>
      <c r="CQ430" s="109"/>
      <c r="CR430" s="109"/>
      <c r="CS430" s="109"/>
      <c r="CT430" s="109"/>
      <c r="CU430" s="109"/>
      <c r="CV430" s="109"/>
      <c r="CW430" s="109"/>
      <c r="CX430" s="109"/>
      <c r="CY430" s="109"/>
      <c r="CZ430" s="109"/>
      <c r="DA430" s="109"/>
      <c r="DB430" s="109"/>
      <c r="DC430" s="109"/>
      <c r="DD430" s="109"/>
      <c r="DE430" s="109"/>
      <c r="DF430" s="109"/>
      <c r="DG430" s="109"/>
      <c r="DH430" s="109"/>
      <c r="DI430" s="109"/>
      <c r="DJ430" s="109"/>
      <c r="DK430" s="109"/>
      <c r="DL430" s="109"/>
      <c r="DM430" s="109"/>
      <c r="DN430" s="109"/>
      <c r="DO430" s="109"/>
      <c r="DP430" s="109"/>
      <c r="DQ430" s="109"/>
      <c r="DR430" s="109"/>
      <c r="DS430" s="109"/>
      <c r="DT430" s="109"/>
      <c r="DU430" s="109"/>
      <c r="DV430" s="109"/>
      <c r="DW430" s="109"/>
      <c r="DX430" s="109"/>
      <c r="DY430" s="109"/>
      <c r="DZ430" s="109"/>
      <c r="EA430" s="109"/>
      <c r="EB430" s="109"/>
      <c r="EC430" s="109"/>
      <c r="ED430" s="109"/>
      <c r="EE430" s="109"/>
      <c r="EF430" s="109"/>
      <c r="EG430" s="109"/>
      <c r="EH430" s="109"/>
      <c r="EI430" s="109"/>
      <c r="EJ430" s="109"/>
      <c r="EK430" s="109"/>
      <c r="EL430" s="109"/>
      <c r="EM430" s="109"/>
      <c r="EN430" s="109"/>
      <c r="EO430" s="109"/>
      <c r="EP430" s="109"/>
      <c r="EQ430" s="109"/>
      <c r="ER430" s="109"/>
      <c r="ES430" s="109"/>
      <c r="ET430" s="109"/>
      <c r="EU430" s="109"/>
      <c r="EV430" s="109"/>
      <c r="EW430" s="109"/>
      <c r="EX430" s="109"/>
      <c r="EY430" s="109"/>
      <c r="EZ430" s="109"/>
      <c r="FA430" s="109"/>
      <c r="FB430" s="109"/>
      <c r="FC430" s="109"/>
      <c r="FD430" s="109"/>
      <c r="FE430" s="109"/>
      <c r="FF430" s="109"/>
      <c r="FG430" s="109"/>
      <c r="FH430" s="109"/>
      <c r="FI430" s="109"/>
      <c r="FJ430" s="109"/>
      <c r="FK430" s="109"/>
      <c r="FL430" s="109"/>
      <c r="FM430" s="109"/>
      <c r="FN430" s="109"/>
      <c r="FO430" s="109"/>
      <c r="FP430" s="109"/>
      <c r="FQ430" s="109"/>
      <c r="FR430" s="109"/>
      <c r="FS430" s="109"/>
      <c r="FT430" s="109"/>
      <c r="FU430" s="109"/>
      <c r="FV430" s="109"/>
      <c r="FW430" s="109"/>
      <c r="FX430" s="109"/>
      <c r="FY430" s="109"/>
      <c r="FZ430" s="109"/>
      <c r="GA430" s="109"/>
      <c r="GB430" s="109"/>
      <c r="GC430" s="109"/>
      <c r="GD430" s="109"/>
      <c r="GE430" s="109"/>
      <c r="GF430" s="109"/>
      <c r="GG430" s="109"/>
      <c r="GH430" s="109"/>
      <c r="GI430" s="109"/>
      <c r="GJ430" s="109"/>
      <c r="GK430" s="109"/>
      <c r="GL430" s="109"/>
    </row>
    <row r="431" spans="28:194" s="103" customFormat="1">
      <c r="AB431" s="109"/>
      <c r="AC431" s="109"/>
      <c r="AD431" s="109"/>
      <c r="AE431" s="109"/>
      <c r="AF431" s="109"/>
      <c r="AG431" s="109"/>
      <c r="AH431" s="109"/>
      <c r="AI431" s="109"/>
      <c r="AJ431" s="109"/>
      <c r="AK431" s="109"/>
      <c r="AL431" s="109"/>
      <c r="AM431" s="109"/>
      <c r="AN431" s="109"/>
      <c r="AO431" s="109"/>
      <c r="AP431" s="109"/>
      <c r="AQ431" s="109"/>
      <c r="AR431" s="109"/>
      <c r="AS431" s="109"/>
      <c r="AT431" s="109"/>
      <c r="AU431" s="109"/>
      <c r="AV431" s="109"/>
      <c r="AW431" s="109"/>
      <c r="AX431" s="109"/>
      <c r="AY431" s="109"/>
      <c r="AZ431" s="109"/>
      <c r="BA431" s="109"/>
      <c r="BB431" s="109"/>
      <c r="BC431" s="109"/>
      <c r="BD431" s="109"/>
      <c r="BE431" s="109"/>
      <c r="BF431" s="109"/>
      <c r="BG431" s="109"/>
      <c r="BH431" s="109"/>
      <c r="BI431" s="109"/>
      <c r="BJ431" s="109"/>
      <c r="BK431" s="109"/>
      <c r="BL431" s="109"/>
      <c r="BM431" s="109"/>
      <c r="BN431" s="109"/>
      <c r="BO431" s="109"/>
      <c r="BP431" s="109"/>
      <c r="BQ431" s="109"/>
      <c r="BR431" s="109"/>
      <c r="BS431" s="109"/>
      <c r="BT431" s="109"/>
      <c r="BU431" s="109"/>
      <c r="BV431" s="109"/>
      <c r="BW431" s="109"/>
      <c r="BX431" s="109"/>
      <c r="BY431" s="109"/>
      <c r="BZ431" s="109"/>
      <c r="CA431" s="109"/>
      <c r="CB431" s="109"/>
      <c r="CC431" s="109"/>
      <c r="CD431" s="109"/>
      <c r="CE431" s="109"/>
      <c r="CF431" s="109"/>
      <c r="CG431" s="109"/>
      <c r="CH431" s="109"/>
      <c r="CI431" s="109"/>
      <c r="CJ431" s="109"/>
      <c r="CK431" s="109"/>
      <c r="CL431" s="109"/>
      <c r="CM431" s="109"/>
      <c r="CN431" s="109"/>
      <c r="CO431" s="109"/>
      <c r="CP431" s="109"/>
      <c r="CQ431" s="109"/>
      <c r="CR431" s="109"/>
      <c r="CS431" s="109"/>
      <c r="CT431" s="109"/>
      <c r="CU431" s="109"/>
      <c r="CV431" s="109"/>
      <c r="CW431" s="109"/>
      <c r="CX431" s="109"/>
      <c r="CY431" s="109"/>
      <c r="CZ431" s="109"/>
      <c r="DA431" s="109"/>
      <c r="DB431" s="109"/>
      <c r="DC431" s="109"/>
      <c r="DD431" s="109"/>
      <c r="DE431" s="109"/>
      <c r="DF431" s="109"/>
      <c r="DG431" s="109"/>
      <c r="DH431" s="109"/>
      <c r="DI431" s="109"/>
      <c r="DJ431" s="109"/>
      <c r="DK431" s="109"/>
      <c r="DL431" s="109"/>
      <c r="DM431" s="109"/>
      <c r="DN431" s="109"/>
      <c r="DO431" s="109"/>
      <c r="DP431" s="109"/>
      <c r="DQ431" s="109"/>
      <c r="DR431" s="109"/>
      <c r="DS431" s="109"/>
      <c r="DT431" s="109"/>
      <c r="DU431" s="109"/>
      <c r="DV431" s="109"/>
      <c r="DW431" s="109"/>
      <c r="DX431" s="109"/>
      <c r="DY431" s="109"/>
      <c r="DZ431" s="109"/>
      <c r="EA431" s="109"/>
      <c r="EB431" s="109"/>
      <c r="EC431" s="109"/>
      <c r="ED431" s="109"/>
      <c r="EE431" s="109"/>
      <c r="EF431" s="109"/>
      <c r="EG431" s="109"/>
      <c r="EH431" s="109"/>
      <c r="EI431" s="109"/>
      <c r="EJ431" s="109"/>
      <c r="EK431" s="109"/>
      <c r="EL431" s="109"/>
      <c r="EM431" s="109"/>
      <c r="EN431" s="109"/>
      <c r="EO431" s="109"/>
      <c r="EP431" s="109"/>
      <c r="EQ431" s="109"/>
      <c r="ER431" s="109"/>
      <c r="ES431" s="109"/>
      <c r="ET431" s="109"/>
      <c r="EU431" s="109"/>
      <c r="EV431" s="109"/>
      <c r="EW431" s="109"/>
      <c r="EX431" s="109"/>
      <c r="EY431" s="109"/>
      <c r="EZ431" s="109"/>
      <c r="FA431" s="109"/>
      <c r="FB431" s="109"/>
      <c r="FC431" s="109"/>
      <c r="FD431" s="109"/>
      <c r="FE431" s="109"/>
      <c r="FF431" s="109"/>
      <c r="FG431" s="109"/>
      <c r="FH431" s="109"/>
      <c r="FI431" s="109"/>
      <c r="FJ431" s="109"/>
      <c r="FK431" s="109"/>
      <c r="FL431" s="109"/>
      <c r="FM431" s="109"/>
      <c r="FN431" s="109"/>
      <c r="FO431" s="109"/>
      <c r="FP431" s="109"/>
      <c r="FQ431" s="109"/>
      <c r="FR431" s="109"/>
      <c r="FS431" s="109"/>
      <c r="FT431" s="109"/>
      <c r="FU431" s="109"/>
      <c r="FV431" s="109"/>
      <c r="FW431" s="109"/>
      <c r="FX431" s="109"/>
      <c r="FY431" s="109"/>
      <c r="FZ431" s="109"/>
      <c r="GA431" s="109"/>
      <c r="GB431" s="109"/>
      <c r="GC431" s="109"/>
      <c r="GD431" s="109"/>
      <c r="GE431" s="109"/>
      <c r="GF431" s="109"/>
      <c r="GG431" s="109"/>
      <c r="GH431" s="109"/>
      <c r="GI431" s="109"/>
      <c r="GJ431" s="109"/>
      <c r="GK431" s="109"/>
      <c r="GL431" s="109"/>
    </row>
    <row r="432" spans="28:194" s="103" customFormat="1">
      <c r="AB432" s="109"/>
      <c r="AC432" s="109"/>
      <c r="AD432" s="109"/>
      <c r="AE432" s="109"/>
      <c r="AF432" s="109"/>
      <c r="AG432" s="109"/>
      <c r="AH432" s="109"/>
      <c r="AI432" s="109"/>
      <c r="AJ432" s="109"/>
      <c r="AK432" s="109"/>
      <c r="AL432" s="109"/>
      <c r="AM432" s="109"/>
      <c r="AN432" s="109"/>
      <c r="AO432" s="109"/>
      <c r="AP432" s="109"/>
      <c r="AQ432" s="109"/>
      <c r="AR432" s="109"/>
      <c r="AS432" s="109"/>
      <c r="AT432" s="109"/>
      <c r="AU432" s="109"/>
      <c r="AV432" s="109"/>
      <c r="AW432" s="109"/>
      <c r="AX432" s="109"/>
      <c r="AY432" s="109"/>
      <c r="AZ432" s="109"/>
      <c r="BA432" s="109"/>
      <c r="BB432" s="109"/>
      <c r="BC432" s="109"/>
      <c r="BD432" s="109"/>
      <c r="BE432" s="109"/>
      <c r="BF432" s="109"/>
      <c r="BG432" s="109"/>
      <c r="BH432" s="109"/>
      <c r="BI432" s="109"/>
      <c r="BJ432" s="109"/>
      <c r="BK432" s="109"/>
      <c r="BL432" s="109"/>
      <c r="BM432" s="109"/>
      <c r="BN432" s="109"/>
      <c r="BO432" s="109"/>
      <c r="BP432" s="109"/>
      <c r="BQ432" s="109"/>
      <c r="BR432" s="109"/>
      <c r="BS432" s="109"/>
      <c r="BT432" s="109"/>
      <c r="BU432" s="109"/>
      <c r="BV432" s="109"/>
      <c r="BW432" s="109"/>
      <c r="BX432" s="109"/>
      <c r="BY432" s="109"/>
      <c r="BZ432" s="109"/>
      <c r="CA432" s="109"/>
      <c r="CB432" s="109"/>
      <c r="CC432" s="109"/>
      <c r="CD432" s="109"/>
      <c r="CE432" s="109"/>
      <c r="CF432" s="109"/>
      <c r="CG432" s="109"/>
      <c r="CH432" s="109"/>
      <c r="CI432" s="109"/>
      <c r="CJ432" s="109"/>
      <c r="CK432" s="109"/>
      <c r="CL432" s="109"/>
      <c r="CM432" s="109"/>
      <c r="CN432" s="109"/>
      <c r="CO432" s="109"/>
      <c r="CP432" s="109"/>
      <c r="CQ432" s="109"/>
      <c r="CR432" s="109"/>
      <c r="CS432" s="109"/>
      <c r="CT432" s="109"/>
      <c r="CU432" s="109"/>
      <c r="CV432" s="109"/>
      <c r="CW432" s="109"/>
      <c r="CX432" s="109"/>
      <c r="CY432" s="109"/>
      <c r="CZ432" s="109"/>
      <c r="DA432" s="109"/>
      <c r="DB432" s="109"/>
      <c r="DC432" s="109"/>
      <c r="DD432" s="109"/>
      <c r="DE432" s="109"/>
      <c r="DF432" s="109"/>
      <c r="DG432" s="109"/>
      <c r="DH432" s="109"/>
      <c r="DI432" s="109"/>
      <c r="DJ432" s="109"/>
      <c r="DK432" s="109"/>
      <c r="DL432" s="109"/>
      <c r="DM432" s="109"/>
      <c r="DN432" s="109"/>
      <c r="DO432" s="109"/>
      <c r="DP432" s="109"/>
      <c r="DQ432" s="109"/>
      <c r="DR432" s="109"/>
      <c r="DS432" s="109"/>
      <c r="DT432" s="109"/>
      <c r="DU432" s="109"/>
      <c r="DV432" s="109"/>
      <c r="DW432" s="109"/>
      <c r="DX432" s="109"/>
      <c r="DY432" s="109"/>
      <c r="DZ432" s="109"/>
      <c r="EA432" s="109"/>
      <c r="EB432" s="109"/>
      <c r="EC432" s="109"/>
      <c r="ED432" s="109"/>
      <c r="EE432" s="109"/>
      <c r="EF432" s="109"/>
      <c r="EG432" s="109"/>
      <c r="EH432" s="109"/>
      <c r="EI432" s="109"/>
      <c r="EJ432" s="109"/>
      <c r="EK432" s="109"/>
      <c r="EL432" s="109"/>
      <c r="EM432" s="109"/>
      <c r="EN432" s="109"/>
      <c r="EO432" s="109"/>
      <c r="EP432" s="109"/>
      <c r="EQ432" s="109"/>
      <c r="ER432" s="109"/>
      <c r="ES432" s="109"/>
      <c r="ET432" s="109"/>
      <c r="EU432" s="109"/>
      <c r="EV432" s="109"/>
      <c r="EW432" s="109"/>
      <c r="EX432" s="109"/>
      <c r="EY432" s="109"/>
      <c r="EZ432" s="109"/>
      <c r="FA432" s="109"/>
      <c r="FB432" s="109"/>
      <c r="FC432" s="109"/>
      <c r="FD432" s="109"/>
      <c r="FE432" s="109"/>
      <c r="FF432" s="109"/>
      <c r="FG432" s="109"/>
      <c r="FH432" s="109"/>
      <c r="FI432" s="109"/>
      <c r="FJ432" s="109"/>
      <c r="FK432" s="109"/>
      <c r="FL432" s="109"/>
      <c r="FM432" s="109"/>
      <c r="FN432" s="109"/>
      <c r="FO432" s="109"/>
      <c r="FP432" s="109"/>
      <c r="FQ432" s="109"/>
      <c r="FR432" s="109"/>
      <c r="FS432" s="109"/>
      <c r="FT432" s="109"/>
      <c r="FU432" s="109"/>
      <c r="FV432" s="109"/>
      <c r="FW432" s="109"/>
      <c r="FX432" s="109"/>
      <c r="FY432" s="109"/>
      <c r="FZ432" s="109"/>
      <c r="GA432" s="109"/>
      <c r="GB432" s="109"/>
      <c r="GC432" s="109"/>
      <c r="GD432" s="109"/>
      <c r="GE432" s="109"/>
      <c r="GF432" s="109"/>
      <c r="GG432" s="109"/>
      <c r="GH432" s="109"/>
      <c r="GI432" s="109"/>
      <c r="GJ432" s="109"/>
      <c r="GK432" s="109"/>
      <c r="GL432" s="109"/>
    </row>
    <row r="433" spans="28:194" s="103" customFormat="1">
      <c r="AB433" s="109"/>
      <c r="AC433" s="109"/>
      <c r="AD433" s="109"/>
      <c r="AE433" s="109"/>
      <c r="AF433" s="109"/>
      <c r="AG433" s="109"/>
      <c r="AH433" s="109"/>
      <c r="AI433" s="109"/>
      <c r="AJ433" s="109"/>
      <c r="AK433" s="109"/>
      <c r="AL433" s="109"/>
      <c r="AM433" s="109"/>
      <c r="AN433" s="109"/>
      <c r="AO433" s="109"/>
      <c r="AP433" s="109"/>
      <c r="AQ433" s="109"/>
      <c r="AR433" s="109"/>
      <c r="AS433" s="109"/>
      <c r="AT433" s="109"/>
      <c r="AU433" s="109"/>
      <c r="AV433" s="109"/>
      <c r="AW433" s="109"/>
      <c r="AX433" s="109"/>
      <c r="AY433" s="109"/>
      <c r="AZ433" s="109"/>
      <c r="BA433" s="109"/>
      <c r="BB433" s="109"/>
      <c r="BC433" s="109"/>
      <c r="BD433" s="109"/>
      <c r="BE433" s="109"/>
      <c r="BF433" s="109"/>
      <c r="BG433" s="109"/>
      <c r="BH433" s="109"/>
      <c r="BI433" s="109"/>
      <c r="BJ433" s="109"/>
      <c r="BK433" s="109"/>
      <c r="BL433" s="109"/>
      <c r="BM433" s="109"/>
      <c r="BN433" s="109"/>
      <c r="BO433" s="109"/>
      <c r="BP433" s="109"/>
      <c r="BQ433" s="109"/>
      <c r="BR433" s="109"/>
      <c r="BS433" s="109"/>
      <c r="BT433" s="109"/>
      <c r="BU433" s="109"/>
      <c r="BV433" s="109"/>
      <c r="BW433" s="109"/>
      <c r="BX433" s="109"/>
      <c r="BY433" s="109"/>
      <c r="BZ433" s="109"/>
      <c r="CA433" s="109"/>
      <c r="CB433" s="109"/>
      <c r="CC433" s="109"/>
      <c r="CD433" s="109"/>
      <c r="CE433" s="109"/>
      <c r="CF433" s="109"/>
      <c r="CG433" s="109"/>
      <c r="CH433" s="109"/>
      <c r="CI433" s="109"/>
      <c r="CJ433" s="109"/>
      <c r="CK433" s="109"/>
      <c r="CL433" s="109"/>
      <c r="CM433" s="109"/>
      <c r="CN433" s="109"/>
      <c r="CO433" s="109"/>
      <c r="CP433" s="109"/>
      <c r="CQ433" s="109"/>
      <c r="CR433" s="109"/>
      <c r="CS433" s="109"/>
      <c r="CT433" s="109"/>
      <c r="CU433" s="109"/>
      <c r="CV433" s="109"/>
      <c r="CW433" s="109"/>
      <c r="CX433" s="109"/>
      <c r="CY433" s="109"/>
      <c r="CZ433" s="109"/>
      <c r="DA433" s="109"/>
      <c r="DB433" s="109"/>
      <c r="DC433" s="109"/>
      <c r="DD433" s="109"/>
      <c r="DE433" s="109"/>
      <c r="DF433" s="109"/>
      <c r="DG433" s="109"/>
      <c r="DH433" s="109"/>
      <c r="DI433" s="109"/>
      <c r="DJ433" s="109"/>
      <c r="DK433" s="109"/>
      <c r="DL433" s="109"/>
      <c r="DM433" s="109"/>
      <c r="DN433" s="109"/>
      <c r="DO433" s="109"/>
      <c r="DP433" s="109"/>
      <c r="DQ433" s="109"/>
      <c r="DR433" s="109"/>
      <c r="DS433" s="109"/>
      <c r="DT433" s="109"/>
      <c r="DU433" s="109"/>
      <c r="DV433" s="109"/>
      <c r="DW433" s="109"/>
      <c r="DX433" s="109"/>
      <c r="DY433" s="109"/>
      <c r="DZ433" s="109"/>
      <c r="EA433" s="109"/>
      <c r="EB433" s="109"/>
      <c r="EC433" s="109"/>
      <c r="ED433" s="109"/>
      <c r="EE433" s="109"/>
      <c r="EF433" s="109"/>
      <c r="EG433" s="109"/>
      <c r="EH433" s="109"/>
      <c r="EI433" s="109"/>
      <c r="EJ433" s="109"/>
      <c r="EK433" s="109"/>
      <c r="EL433" s="109"/>
      <c r="EM433" s="109"/>
      <c r="EN433" s="109"/>
      <c r="EO433" s="109"/>
      <c r="EP433" s="109"/>
      <c r="EQ433" s="109"/>
      <c r="ER433" s="109"/>
      <c r="ES433" s="109"/>
      <c r="ET433" s="109"/>
      <c r="EU433" s="109"/>
      <c r="EV433" s="109"/>
      <c r="EW433" s="109"/>
      <c r="EX433" s="109"/>
      <c r="EY433" s="109"/>
      <c r="EZ433" s="109"/>
      <c r="FA433" s="109"/>
      <c r="FB433" s="109"/>
      <c r="FC433" s="109"/>
      <c r="FD433" s="109"/>
      <c r="FE433" s="109"/>
      <c r="FF433" s="109"/>
      <c r="FG433" s="109"/>
      <c r="FH433" s="109"/>
      <c r="FI433" s="109"/>
      <c r="FJ433" s="109"/>
      <c r="FK433" s="109"/>
      <c r="FL433" s="109"/>
      <c r="FM433" s="109"/>
      <c r="FN433" s="109"/>
      <c r="FO433" s="109"/>
      <c r="FP433" s="109"/>
      <c r="FQ433" s="109"/>
      <c r="FR433" s="109"/>
      <c r="FS433" s="109"/>
      <c r="FT433" s="109"/>
      <c r="FU433" s="109"/>
      <c r="FV433" s="109"/>
      <c r="FW433" s="109"/>
      <c r="FX433" s="109"/>
      <c r="FY433" s="109"/>
      <c r="FZ433" s="109"/>
      <c r="GA433" s="109"/>
      <c r="GB433" s="109"/>
      <c r="GC433" s="109"/>
      <c r="GD433" s="109"/>
      <c r="GE433" s="109"/>
      <c r="GF433" s="109"/>
      <c r="GG433" s="109"/>
      <c r="GH433" s="109"/>
      <c r="GI433" s="109"/>
      <c r="GJ433" s="109"/>
      <c r="GK433" s="109"/>
      <c r="GL433" s="109"/>
    </row>
    <row r="434" spans="28:194" s="103" customFormat="1">
      <c r="AB434" s="109"/>
      <c r="AC434" s="109"/>
      <c r="AD434" s="109"/>
      <c r="AE434" s="109"/>
      <c r="AF434" s="109"/>
      <c r="AG434" s="109"/>
      <c r="AH434" s="109"/>
      <c r="AI434" s="109"/>
      <c r="AJ434" s="109"/>
      <c r="AK434" s="109"/>
      <c r="AL434" s="109"/>
      <c r="AM434" s="109"/>
      <c r="AN434" s="109"/>
      <c r="AO434" s="109"/>
      <c r="AP434" s="109"/>
      <c r="AQ434" s="109"/>
      <c r="AR434" s="109"/>
      <c r="AS434" s="109"/>
      <c r="AT434" s="109"/>
      <c r="AU434" s="109"/>
      <c r="AV434" s="109"/>
      <c r="AW434" s="109"/>
      <c r="AX434" s="109"/>
      <c r="AY434" s="109"/>
      <c r="AZ434" s="109"/>
      <c r="BA434" s="109"/>
      <c r="BB434" s="109"/>
      <c r="BC434" s="109"/>
      <c r="BD434" s="109"/>
      <c r="BE434" s="109"/>
      <c r="BF434" s="109"/>
      <c r="BG434" s="109"/>
      <c r="BH434" s="109"/>
      <c r="BI434" s="109"/>
      <c r="BJ434" s="109"/>
      <c r="BK434" s="109"/>
      <c r="BL434" s="109"/>
      <c r="BM434" s="109"/>
      <c r="BN434" s="109"/>
      <c r="BO434" s="109"/>
      <c r="BP434" s="109"/>
      <c r="BQ434" s="109"/>
      <c r="BR434" s="109"/>
      <c r="BS434" s="109"/>
      <c r="BT434" s="109"/>
      <c r="BU434" s="109"/>
      <c r="BV434" s="109"/>
      <c r="BW434" s="109"/>
      <c r="BX434" s="109"/>
      <c r="BY434" s="109"/>
      <c r="BZ434" s="109"/>
      <c r="CA434" s="109"/>
      <c r="CB434" s="109"/>
      <c r="CC434" s="109"/>
      <c r="CD434" s="109"/>
      <c r="CE434" s="109"/>
      <c r="CF434" s="109"/>
      <c r="CG434" s="109"/>
      <c r="CH434" s="109"/>
      <c r="CI434" s="109"/>
      <c r="CJ434" s="109"/>
      <c r="CK434" s="109"/>
      <c r="CL434" s="109"/>
      <c r="CM434" s="109"/>
      <c r="CN434" s="109"/>
      <c r="CO434" s="109"/>
      <c r="CP434" s="109"/>
      <c r="CQ434" s="109"/>
      <c r="CR434" s="109"/>
      <c r="CS434" s="109"/>
      <c r="CT434" s="109"/>
      <c r="CU434" s="109"/>
      <c r="CV434" s="109"/>
      <c r="CW434" s="109"/>
      <c r="CX434" s="109"/>
      <c r="CY434" s="109"/>
      <c r="CZ434" s="109"/>
      <c r="DA434" s="109"/>
      <c r="DB434" s="109"/>
      <c r="DC434" s="109"/>
      <c r="DD434" s="109"/>
      <c r="DE434" s="109"/>
      <c r="DF434" s="109"/>
      <c r="DG434" s="109"/>
      <c r="DH434" s="109"/>
      <c r="DI434" s="109"/>
      <c r="DJ434" s="109"/>
      <c r="DK434" s="109"/>
      <c r="DL434" s="109"/>
      <c r="DM434" s="109"/>
      <c r="DN434" s="109"/>
      <c r="DO434" s="109"/>
      <c r="DP434" s="109"/>
      <c r="DQ434" s="109"/>
      <c r="DR434" s="109"/>
      <c r="DS434" s="109"/>
      <c r="DT434" s="109"/>
      <c r="DU434" s="109"/>
      <c r="DV434" s="109"/>
      <c r="DW434" s="109"/>
      <c r="DX434" s="109"/>
      <c r="DY434" s="109"/>
      <c r="DZ434" s="109"/>
      <c r="EA434" s="109"/>
      <c r="EB434" s="109"/>
      <c r="EC434" s="109"/>
      <c r="ED434" s="109"/>
      <c r="EE434" s="109"/>
      <c r="EF434" s="109"/>
      <c r="EG434" s="109"/>
      <c r="EH434" s="109"/>
      <c r="EI434" s="109"/>
      <c r="EJ434" s="109"/>
      <c r="EK434" s="109"/>
      <c r="EL434" s="109"/>
      <c r="EM434" s="109"/>
      <c r="EN434" s="109"/>
      <c r="EO434" s="109"/>
      <c r="EP434" s="109"/>
      <c r="EQ434" s="109"/>
      <c r="ER434" s="109"/>
      <c r="ES434" s="109"/>
      <c r="ET434" s="109"/>
      <c r="EU434" s="109"/>
      <c r="EV434" s="109"/>
      <c r="EW434" s="109"/>
      <c r="EX434" s="109"/>
      <c r="EY434" s="109"/>
      <c r="EZ434" s="109"/>
      <c r="FA434" s="109"/>
      <c r="FB434" s="109"/>
      <c r="FC434" s="109"/>
      <c r="FD434" s="109"/>
      <c r="FE434" s="109"/>
      <c r="FF434" s="109"/>
      <c r="FG434" s="109"/>
      <c r="FH434" s="109"/>
      <c r="FI434" s="109"/>
      <c r="FJ434" s="109"/>
      <c r="FK434" s="109"/>
      <c r="FL434" s="109"/>
      <c r="FM434" s="109"/>
      <c r="FN434" s="109"/>
      <c r="FO434" s="109"/>
      <c r="FP434" s="109"/>
      <c r="FQ434" s="109"/>
      <c r="FR434" s="109"/>
      <c r="FS434" s="109"/>
      <c r="FT434" s="109"/>
      <c r="FU434" s="109"/>
      <c r="FV434" s="109"/>
      <c r="FW434" s="109"/>
      <c r="FX434" s="109"/>
      <c r="FY434" s="109"/>
      <c r="FZ434" s="109"/>
      <c r="GA434" s="109"/>
      <c r="GB434" s="109"/>
      <c r="GC434" s="109"/>
      <c r="GD434" s="109"/>
      <c r="GE434" s="109"/>
      <c r="GF434" s="109"/>
      <c r="GG434" s="109"/>
      <c r="GH434" s="109"/>
      <c r="GI434" s="109"/>
      <c r="GJ434" s="109"/>
      <c r="GK434" s="109"/>
      <c r="GL434" s="109"/>
    </row>
    <row r="435" spans="28:194" s="103" customFormat="1">
      <c r="AB435" s="109"/>
      <c r="AC435" s="109"/>
      <c r="AD435" s="109"/>
      <c r="AE435" s="109"/>
      <c r="AF435" s="109"/>
      <c r="AG435" s="109"/>
      <c r="AH435" s="109"/>
      <c r="AI435" s="109"/>
      <c r="AJ435" s="109"/>
      <c r="AK435" s="109"/>
      <c r="AL435" s="109"/>
      <c r="AM435" s="109"/>
      <c r="AN435" s="109"/>
      <c r="AO435" s="109"/>
      <c r="AP435" s="109"/>
      <c r="AQ435" s="109"/>
      <c r="AR435" s="109"/>
      <c r="AS435" s="109"/>
      <c r="AT435" s="109"/>
      <c r="AU435" s="109"/>
      <c r="AV435" s="109"/>
      <c r="AW435" s="109"/>
      <c r="AX435" s="109"/>
      <c r="AY435" s="109"/>
      <c r="AZ435" s="109"/>
      <c r="BA435" s="109"/>
      <c r="BB435" s="109"/>
      <c r="BC435" s="109"/>
      <c r="BD435" s="109"/>
      <c r="BE435" s="109"/>
      <c r="BF435" s="109"/>
      <c r="BG435" s="109"/>
      <c r="BH435" s="109"/>
      <c r="BI435" s="109"/>
      <c r="BJ435" s="109"/>
      <c r="BK435" s="109"/>
      <c r="BL435" s="109"/>
      <c r="BM435" s="109"/>
      <c r="BN435" s="109"/>
      <c r="BO435" s="109"/>
      <c r="BP435" s="109"/>
      <c r="BQ435" s="109"/>
      <c r="BR435" s="109"/>
      <c r="BS435" s="109"/>
      <c r="BT435" s="109"/>
      <c r="BU435" s="109"/>
      <c r="BV435" s="109"/>
      <c r="BW435" s="109"/>
      <c r="BX435" s="109"/>
      <c r="BY435" s="109"/>
      <c r="BZ435" s="109"/>
      <c r="CA435" s="109"/>
      <c r="CB435" s="109"/>
      <c r="CC435" s="109"/>
      <c r="CD435" s="109"/>
      <c r="CE435" s="109"/>
      <c r="CF435" s="109"/>
      <c r="CG435" s="109"/>
      <c r="CH435" s="109"/>
      <c r="CI435" s="109"/>
      <c r="CJ435" s="109"/>
      <c r="CK435" s="109"/>
      <c r="CL435" s="109"/>
      <c r="CM435" s="109"/>
      <c r="CN435" s="109"/>
      <c r="CO435" s="109"/>
      <c r="CP435" s="109"/>
      <c r="CQ435" s="109"/>
      <c r="CR435" s="109"/>
      <c r="CS435" s="109"/>
      <c r="CT435" s="109"/>
      <c r="CU435" s="109"/>
      <c r="CV435" s="109"/>
      <c r="CW435" s="109"/>
      <c r="CX435" s="109"/>
      <c r="CY435" s="109"/>
      <c r="CZ435" s="109"/>
      <c r="DA435" s="109"/>
      <c r="DB435" s="109"/>
      <c r="DC435" s="109"/>
      <c r="DD435" s="109"/>
      <c r="DE435" s="109"/>
      <c r="DF435" s="109"/>
      <c r="DG435" s="109"/>
      <c r="DH435" s="109"/>
      <c r="DI435" s="109"/>
      <c r="DJ435" s="109"/>
      <c r="DK435" s="109"/>
      <c r="DL435" s="109"/>
      <c r="DM435" s="109"/>
      <c r="DN435" s="109"/>
      <c r="DO435" s="109"/>
      <c r="DP435" s="109"/>
      <c r="DQ435" s="109"/>
      <c r="DR435" s="109"/>
      <c r="DS435" s="109"/>
      <c r="DT435" s="109"/>
      <c r="DU435" s="109"/>
      <c r="DV435" s="109"/>
      <c r="DW435" s="109"/>
      <c r="DX435" s="109"/>
      <c r="DY435" s="109"/>
      <c r="DZ435" s="109"/>
      <c r="EA435" s="109"/>
      <c r="EB435" s="109"/>
      <c r="EC435" s="109"/>
      <c r="ED435" s="109"/>
      <c r="EE435" s="109"/>
      <c r="EF435" s="109"/>
      <c r="EG435" s="109"/>
      <c r="EH435" s="109"/>
      <c r="EI435" s="109"/>
      <c r="EJ435" s="109"/>
      <c r="EK435" s="109"/>
      <c r="EL435" s="109"/>
      <c r="EM435" s="109"/>
      <c r="EN435" s="109"/>
      <c r="EO435" s="109"/>
      <c r="EP435" s="109"/>
      <c r="EQ435" s="109"/>
      <c r="ER435" s="109"/>
      <c r="ES435" s="109"/>
      <c r="ET435" s="109"/>
      <c r="EU435" s="109"/>
      <c r="EV435" s="109"/>
      <c r="EW435" s="109"/>
      <c r="EX435" s="109"/>
      <c r="EY435" s="109"/>
      <c r="EZ435" s="109"/>
      <c r="FA435" s="109"/>
      <c r="FB435" s="109"/>
      <c r="FC435" s="109"/>
      <c r="FD435" s="109"/>
      <c r="FE435" s="109"/>
      <c r="FF435" s="109"/>
      <c r="FG435" s="109"/>
      <c r="FH435" s="109"/>
      <c r="FI435" s="109"/>
      <c r="FJ435" s="109"/>
      <c r="FK435" s="109"/>
      <c r="FL435" s="109"/>
      <c r="FM435" s="109"/>
      <c r="FN435" s="109"/>
      <c r="FO435" s="109"/>
      <c r="FP435" s="109"/>
      <c r="FQ435" s="109"/>
      <c r="FR435" s="109"/>
      <c r="FS435" s="109"/>
      <c r="FT435" s="109"/>
      <c r="FU435" s="109"/>
      <c r="FV435" s="109"/>
      <c r="FW435" s="109"/>
      <c r="FX435" s="109"/>
      <c r="FY435" s="109"/>
      <c r="FZ435" s="109"/>
      <c r="GA435" s="109"/>
      <c r="GB435" s="109"/>
      <c r="GC435" s="109"/>
      <c r="GD435" s="109"/>
      <c r="GE435" s="109"/>
      <c r="GF435" s="109"/>
      <c r="GG435" s="109"/>
      <c r="GH435" s="109"/>
      <c r="GI435" s="109"/>
      <c r="GJ435" s="109"/>
      <c r="GK435" s="109"/>
      <c r="GL435" s="109"/>
    </row>
    <row r="436" spans="28:194" s="103" customFormat="1">
      <c r="AB436" s="109"/>
      <c r="AC436" s="109"/>
      <c r="AD436" s="109"/>
      <c r="AE436" s="109"/>
      <c r="AF436" s="109"/>
      <c r="AG436" s="109"/>
      <c r="AH436" s="109"/>
      <c r="AI436" s="109"/>
      <c r="AJ436" s="109"/>
      <c r="AK436" s="109"/>
      <c r="AL436" s="109"/>
      <c r="AM436" s="109"/>
      <c r="AN436" s="109"/>
      <c r="AO436" s="109"/>
      <c r="AP436" s="109"/>
      <c r="AQ436" s="109"/>
      <c r="AR436" s="109"/>
      <c r="AS436" s="109"/>
      <c r="AT436" s="109"/>
      <c r="AU436" s="109"/>
      <c r="AV436" s="109"/>
      <c r="AW436" s="109"/>
      <c r="AX436" s="109"/>
      <c r="AY436" s="109"/>
      <c r="AZ436" s="109"/>
      <c r="BA436" s="109"/>
      <c r="BB436" s="109"/>
      <c r="BC436" s="109"/>
      <c r="BD436" s="109"/>
      <c r="BE436" s="109"/>
      <c r="BF436" s="109"/>
      <c r="BG436" s="109"/>
      <c r="BH436" s="109"/>
      <c r="BI436" s="109"/>
      <c r="BJ436" s="109"/>
      <c r="BK436" s="109"/>
      <c r="BL436" s="109"/>
      <c r="BM436" s="109"/>
      <c r="BN436" s="109"/>
      <c r="BO436" s="109"/>
      <c r="BP436" s="109"/>
      <c r="BQ436" s="109"/>
      <c r="BR436" s="109"/>
      <c r="BS436" s="109"/>
      <c r="BT436" s="109"/>
      <c r="BU436" s="109"/>
      <c r="BV436" s="109"/>
      <c r="BW436" s="109"/>
      <c r="BX436" s="109"/>
      <c r="BY436" s="109"/>
      <c r="BZ436" s="109"/>
      <c r="CA436" s="109"/>
      <c r="CB436" s="109"/>
      <c r="CC436" s="109"/>
      <c r="CD436" s="109"/>
      <c r="CE436" s="109"/>
      <c r="CF436" s="109"/>
      <c r="CG436" s="109"/>
      <c r="CH436" s="109"/>
      <c r="CI436" s="109"/>
      <c r="CJ436" s="109"/>
      <c r="CK436" s="109"/>
      <c r="CL436" s="109"/>
      <c r="CM436" s="109"/>
      <c r="CN436" s="109"/>
      <c r="CO436" s="109"/>
      <c r="CP436" s="109"/>
      <c r="CQ436" s="109"/>
      <c r="CR436" s="109"/>
      <c r="CS436" s="109"/>
      <c r="CT436" s="109"/>
      <c r="CU436" s="109"/>
      <c r="CV436" s="109"/>
      <c r="CW436" s="109"/>
      <c r="CX436" s="109"/>
      <c r="CY436" s="109"/>
      <c r="CZ436" s="109"/>
      <c r="DA436" s="109"/>
      <c r="DB436" s="109"/>
      <c r="DC436" s="109"/>
      <c r="DD436" s="109"/>
      <c r="DE436" s="109"/>
      <c r="DF436" s="109"/>
      <c r="DG436" s="109"/>
      <c r="DH436" s="109"/>
      <c r="DI436" s="109"/>
      <c r="DJ436" s="109"/>
      <c r="DK436" s="109"/>
      <c r="DL436" s="109"/>
      <c r="DM436" s="109"/>
      <c r="DN436" s="109"/>
      <c r="DO436" s="109"/>
      <c r="DP436" s="109"/>
      <c r="DQ436" s="109"/>
      <c r="DR436" s="109"/>
      <c r="DS436" s="109"/>
      <c r="DT436" s="109"/>
      <c r="DU436" s="109"/>
      <c r="DV436" s="109"/>
      <c r="DW436" s="109"/>
      <c r="DX436" s="109"/>
      <c r="DY436" s="109"/>
      <c r="DZ436" s="109"/>
      <c r="EA436" s="109"/>
      <c r="EB436" s="109"/>
      <c r="EC436" s="109"/>
      <c r="ED436" s="109"/>
      <c r="EE436" s="109"/>
      <c r="EF436" s="109"/>
      <c r="EG436" s="109"/>
      <c r="EH436" s="109"/>
      <c r="EI436" s="109"/>
      <c r="EJ436" s="109"/>
      <c r="EK436" s="109"/>
      <c r="EL436" s="109"/>
      <c r="EM436" s="109"/>
      <c r="EN436" s="109"/>
      <c r="EO436" s="109"/>
      <c r="EP436" s="109"/>
      <c r="EQ436" s="109"/>
      <c r="ER436" s="109"/>
      <c r="ES436" s="109"/>
      <c r="ET436" s="109"/>
      <c r="EU436" s="109"/>
      <c r="EV436" s="109"/>
      <c r="EW436" s="109"/>
      <c r="EX436" s="109"/>
      <c r="EY436" s="109"/>
      <c r="EZ436" s="109"/>
      <c r="FA436" s="109"/>
      <c r="FB436" s="109"/>
      <c r="FC436" s="109"/>
      <c r="FD436" s="109"/>
      <c r="FE436" s="109"/>
      <c r="FF436" s="109"/>
      <c r="FG436" s="109"/>
      <c r="FH436" s="109"/>
      <c r="FI436" s="109"/>
      <c r="FJ436" s="109"/>
      <c r="FK436" s="109"/>
      <c r="FL436" s="109"/>
      <c r="FM436" s="109"/>
      <c r="FN436" s="109"/>
      <c r="FO436" s="109"/>
      <c r="FP436" s="109"/>
      <c r="FQ436" s="109"/>
      <c r="FR436" s="109"/>
      <c r="FS436" s="109"/>
      <c r="FT436" s="109"/>
      <c r="FU436" s="109"/>
      <c r="FV436" s="109"/>
      <c r="FW436" s="109"/>
      <c r="FX436" s="109"/>
      <c r="FY436" s="109"/>
      <c r="FZ436" s="109"/>
      <c r="GA436" s="109"/>
      <c r="GB436" s="109"/>
      <c r="GC436" s="109"/>
      <c r="GD436" s="109"/>
      <c r="GE436" s="109"/>
      <c r="GF436" s="109"/>
      <c r="GG436" s="109"/>
      <c r="GH436" s="109"/>
      <c r="GI436" s="109"/>
      <c r="GJ436" s="109"/>
      <c r="GK436" s="109"/>
      <c r="GL436" s="109"/>
    </row>
    <row r="437" spans="28:194" s="103" customFormat="1">
      <c r="AB437" s="109"/>
      <c r="AC437" s="109"/>
      <c r="AD437" s="109"/>
      <c r="AE437" s="109"/>
      <c r="AF437" s="109"/>
      <c r="AG437" s="109"/>
      <c r="AH437" s="109"/>
      <c r="AI437" s="109"/>
      <c r="AJ437" s="109"/>
      <c r="AK437" s="109"/>
      <c r="AL437" s="109"/>
      <c r="AM437" s="109"/>
      <c r="AN437" s="109"/>
      <c r="AO437" s="109"/>
      <c r="AP437" s="109"/>
      <c r="AQ437" s="109"/>
      <c r="AR437" s="109"/>
      <c r="AS437" s="109"/>
      <c r="AT437" s="109"/>
      <c r="AU437" s="109"/>
      <c r="AV437" s="109"/>
      <c r="AW437" s="109"/>
      <c r="AX437" s="109"/>
      <c r="AY437" s="109"/>
      <c r="AZ437" s="109"/>
      <c r="BA437" s="109"/>
      <c r="BB437" s="109"/>
      <c r="BC437" s="109"/>
      <c r="BD437" s="109"/>
      <c r="BE437" s="109"/>
      <c r="BF437" s="109"/>
      <c r="BG437" s="109"/>
      <c r="BH437" s="109"/>
      <c r="BI437" s="109"/>
      <c r="BJ437" s="109"/>
      <c r="BK437" s="109"/>
      <c r="BL437" s="109"/>
      <c r="BM437" s="109"/>
      <c r="BN437" s="109"/>
      <c r="BO437" s="109"/>
      <c r="BP437" s="109"/>
      <c r="BQ437" s="109"/>
      <c r="BR437" s="109"/>
      <c r="BS437" s="109"/>
      <c r="BT437" s="109"/>
      <c r="BU437" s="109"/>
      <c r="BV437" s="109"/>
      <c r="BW437" s="109"/>
      <c r="BX437" s="109"/>
      <c r="BY437" s="109"/>
      <c r="BZ437" s="109"/>
      <c r="CA437" s="109"/>
      <c r="CB437" s="109"/>
      <c r="CC437" s="109"/>
      <c r="CD437" s="109"/>
      <c r="CE437" s="109"/>
      <c r="CF437" s="109"/>
      <c r="CG437" s="109"/>
      <c r="CH437" s="109"/>
      <c r="CI437" s="109"/>
      <c r="CJ437" s="109"/>
      <c r="CK437" s="109"/>
      <c r="CL437" s="109"/>
      <c r="CM437" s="109"/>
      <c r="CN437" s="109"/>
      <c r="CO437" s="109"/>
      <c r="CP437" s="109"/>
      <c r="CQ437" s="109"/>
      <c r="CR437" s="109"/>
      <c r="CS437" s="109"/>
      <c r="CT437" s="109"/>
      <c r="CU437" s="109"/>
      <c r="CV437" s="109"/>
      <c r="CW437" s="109"/>
      <c r="CX437" s="109"/>
      <c r="CY437" s="109"/>
      <c r="CZ437" s="109"/>
      <c r="DA437" s="109"/>
      <c r="DB437" s="109"/>
      <c r="DC437" s="109"/>
      <c r="DD437" s="109"/>
      <c r="DE437" s="109"/>
      <c r="DF437" s="109"/>
      <c r="DG437" s="109"/>
      <c r="DH437" s="109"/>
      <c r="DI437" s="109"/>
      <c r="DJ437" s="109"/>
      <c r="DK437" s="109"/>
      <c r="DL437" s="109"/>
      <c r="DM437" s="109"/>
      <c r="DN437" s="109"/>
      <c r="DO437" s="109"/>
      <c r="DP437" s="109"/>
      <c r="DQ437" s="109"/>
      <c r="DR437" s="109"/>
      <c r="DS437" s="109"/>
      <c r="DT437" s="109"/>
      <c r="DU437" s="109"/>
      <c r="DV437" s="109"/>
      <c r="DW437" s="109"/>
      <c r="DX437" s="109"/>
      <c r="DY437" s="109"/>
      <c r="DZ437" s="109"/>
      <c r="EA437" s="109"/>
      <c r="EB437" s="109"/>
      <c r="EC437" s="109"/>
      <c r="ED437" s="109"/>
      <c r="EE437" s="109"/>
      <c r="EF437" s="109"/>
      <c r="EG437" s="109"/>
      <c r="EH437" s="109"/>
      <c r="EI437" s="109"/>
      <c r="EJ437" s="109"/>
      <c r="EK437" s="109"/>
      <c r="EL437" s="109"/>
      <c r="EM437" s="109"/>
      <c r="EN437" s="109"/>
      <c r="EO437" s="109"/>
      <c r="EP437" s="109"/>
      <c r="EQ437" s="109"/>
      <c r="ER437" s="109"/>
      <c r="ES437" s="109"/>
      <c r="ET437" s="109"/>
      <c r="EU437" s="109"/>
      <c r="EV437" s="109"/>
      <c r="EW437" s="109"/>
      <c r="EX437" s="109"/>
      <c r="EY437" s="109"/>
      <c r="EZ437" s="109"/>
      <c r="FA437" s="109"/>
      <c r="FB437" s="109"/>
      <c r="FC437" s="109"/>
      <c r="FD437" s="109"/>
      <c r="FE437" s="109"/>
      <c r="FF437" s="109"/>
      <c r="FG437" s="109"/>
      <c r="FH437" s="109"/>
      <c r="FI437" s="109"/>
      <c r="FJ437" s="109"/>
      <c r="FK437" s="109"/>
      <c r="FL437" s="109"/>
      <c r="FM437" s="109"/>
      <c r="FN437" s="109"/>
      <c r="FO437" s="109"/>
      <c r="FP437" s="109"/>
      <c r="FQ437" s="109"/>
      <c r="FR437" s="109"/>
      <c r="FS437" s="109"/>
      <c r="FT437" s="109"/>
      <c r="FU437" s="109"/>
      <c r="FV437" s="109"/>
      <c r="FW437" s="109"/>
      <c r="FX437" s="109"/>
      <c r="FY437" s="109"/>
      <c r="FZ437" s="109"/>
      <c r="GA437" s="109"/>
      <c r="GB437" s="109"/>
      <c r="GC437" s="109"/>
      <c r="GD437" s="109"/>
      <c r="GE437" s="109"/>
      <c r="GF437" s="109"/>
      <c r="GG437" s="109"/>
      <c r="GH437" s="109"/>
      <c r="GI437" s="109"/>
      <c r="GJ437" s="109"/>
      <c r="GK437" s="109"/>
      <c r="GL437" s="109"/>
    </row>
    <row r="438" spans="28:194" s="103" customFormat="1">
      <c r="AB438" s="109"/>
      <c r="AC438" s="109"/>
      <c r="AD438" s="109"/>
      <c r="AE438" s="109"/>
      <c r="AF438" s="109"/>
      <c r="AG438" s="109"/>
      <c r="AH438" s="109"/>
      <c r="AI438" s="109"/>
      <c r="AJ438" s="109"/>
      <c r="AK438" s="109"/>
      <c r="AL438" s="109"/>
      <c r="AM438" s="109"/>
      <c r="AN438" s="109"/>
      <c r="AO438" s="109"/>
      <c r="AP438" s="109"/>
      <c r="AQ438" s="109"/>
      <c r="AR438" s="109"/>
      <c r="AS438" s="109"/>
      <c r="AT438" s="109"/>
      <c r="AU438" s="109"/>
      <c r="AV438" s="109"/>
      <c r="AW438" s="109"/>
      <c r="AX438" s="109"/>
      <c r="AY438" s="109"/>
      <c r="AZ438" s="109"/>
      <c r="BA438" s="109"/>
      <c r="BB438" s="109"/>
      <c r="BC438" s="109"/>
      <c r="BD438" s="109"/>
      <c r="BE438" s="109"/>
      <c r="BF438" s="109"/>
      <c r="BG438" s="109"/>
      <c r="BH438" s="109"/>
      <c r="BI438" s="109"/>
      <c r="BJ438" s="109"/>
      <c r="BK438" s="109"/>
      <c r="BL438" s="109"/>
      <c r="BM438" s="109"/>
      <c r="BN438" s="109"/>
      <c r="BO438" s="109"/>
      <c r="BP438" s="109"/>
      <c r="BQ438" s="109"/>
      <c r="BR438" s="109"/>
      <c r="BS438" s="109"/>
      <c r="BT438" s="109"/>
      <c r="BU438" s="109"/>
      <c r="BV438" s="109"/>
      <c r="BW438" s="109"/>
      <c r="BX438" s="109"/>
      <c r="BY438" s="109"/>
      <c r="BZ438" s="109"/>
      <c r="CA438" s="109"/>
      <c r="CB438" s="109"/>
      <c r="CC438" s="109"/>
      <c r="CD438" s="109"/>
      <c r="CE438" s="109"/>
      <c r="CF438" s="109"/>
      <c r="CG438" s="109"/>
      <c r="CH438" s="109"/>
      <c r="CI438" s="109"/>
      <c r="CJ438" s="109"/>
      <c r="CK438" s="109"/>
      <c r="CL438" s="109"/>
      <c r="CM438" s="109"/>
      <c r="CN438" s="109"/>
      <c r="CO438" s="109"/>
      <c r="CP438" s="109"/>
      <c r="CQ438" s="109"/>
      <c r="CR438" s="109"/>
      <c r="CS438" s="109"/>
      <c r="CT438" s="109"/>
      <c r="CU438" s="109"/>
      <c r="CV438" s="109"/>
      <c r="CW438" s="109"/>
      <c r="CX438" s="109"/>
      <c r="CY438" s="109"/>
      <c r="CZ438" s="109"/>
      <c r="DA438" s="109"/>
      <c r="DB438" s="109"/>
      <c r="DC438" s="109"/>
      <c r="DD438" s="109"/>
      <c r="DE438" s="109"/>
      <c r="DF438" s="109"/>
      <c r="DG438" s="109"/>
      <c r="DH438" s="109"/>
      <c r="DI438" s="109"/>
      <c r="DJ438" s="109"/>
      <c r="DK438" s="109"/>
      <c r="DL438" s="109"/>
      <c r="DM438" s="109"/>
      <c r="DN438" s="109"/>
      <c r="DO438" s="109"/>
      <c r="DP438" s="109"/>
      <c r="DQ438" s="109"/>
      <c r="DR438" s="109"/>
      <c r="DS438" s="109"/>
      <c r="DT438" s="109"/>
      <c r="DU438" s="109"/>
      <c r="DV438" s="109"/>
      <c r="DW438" s="109"/>
      <c r="DX438" s="109"/>
      <c r="DY438" s="109"/>
      <c r="DZ438" s="109"/>
      <c r="EA438" s="109"/>
      <c r="EB438" s="109"/>
      <c r="EC438" s="109"/>
      <c r="ED438" s="109"/>
      <c r="EE438" s="109"/>
      <c r="EF438" s="109"/>
      <c r="EG438" s="109"/>
      <c r="EH438" s="109"/>
      <c r="EI438" s="109"/>
      <c r="EJ438" s="109"/>
      <c r="EK438" s="109"/>
      <c r="EL438" s="109"/>
      <c r="EM438" s="109"/>
      <c r="EN438" s="109"/>
      <c r="EO438" s="109"/>
      <c r="EP438" s="109"/>
      <c r="EQ438" s="109"/>
      <c r="ER438" s="109"/>
      <c r="ES438" s="109"/>
      <c r="ET438" s="109"/>
      <c r="EU438" s="109"/>
      <c r="EV438" s="109"/>
      <c r="EW438" s="109"/>
      <c r="EX438" s="109"/>
      <c r="EY438" s="109"/>
      <c r="EZ438" s="109"/>
      <c r="FA438" s="109"/>
      <c r="FB438" s="109"/>
      <c r="FC438" s="109"/>
      <c r="FD438" s="109"/>
      <c r="FE438" s="109"/>
      <c r="FF438" s="109"/>
      <c r="FG438" s="109"/>
      <c r="FH438" s="109"/>
      <c r="FI438" s="109"/>
      <c r="FJ438" s="109"/>
      <c r="FK438" s="109"/>
      <c r="FL438" s="109"/>
      <c r="FM438" s="109"/>
      <c r="FN438" s="109"/>
      <c r="FO438" s="109"/>
      <c r="FP438" s="109"/>
      <c r="FQ438" s="109"/>
      <c r="FR438" s="109"/>
      <c r="FS438" s="109"/>
      <c r="FT438" s="109"/>
      <c r="FU438" s="109"/>
      <c r="FV438" s="109"/>
      <c r="FW438" s="109"/>
      <c r="FX438" s="109"/>
      <c r="FY438" s="109"/>
      <c r="FZ438" s="109"/>
      <c r="GA438" s="109"/>
      <c r="GB438" s="109"/>
      <c r="GC438" s="109"/>
      <c r="GD438" s="109"/>
      <c r="GE438" s="109"/>
      <c r="GF438" s="109"/>
      <c r="GG438" s="109"/>
      <c r="GH438" s="109"/>
      <c r="GI438" s="109"/>
      <c r="GJ438" s="109"/>
      <c r="GK438" s="109"/>
      <c r="GL438" s="109"/>
    </row>
    <row r="439" spans="28:194" s="103" customFormat="1">
      <c r="AB439" s="109"/>
      <c r="AC439" s="109"/>
      <c r="AD439" s="109"/>
      <c r="AE439" s="109"/>
      <c r="AF439" s="109"/>
      <c r="AG439" s="109"/>
      <c r="AH439" s="109"/>
      <c r="AI439" s="109"/>
      <c r="AJ439" s="109"/>
      <c r="AK439" s="109"/>
      <c r="AL439" s="109"/>
      <c r="AM439" s="109"/>
      <c r="AN439" s="109"/>
      <c r="AO439" s="109"/>
      <c r="AP439" s="109"/>
      <c r="AQ439" s="109"/>
      <c r="AR439" s="109"/>
      <c r="AS439" s="109"/>
      <c r="AT439" s="109"/>
      <c r="AU439" s="109"/>
      <c r="AV439" s="109"/>
      <c r="AW439" s="109"/>
      <c r="AX439" s="109"/>
      <c r="AY439" s="109"/>
      <c r="AZ439" s="109"/>
      <c r="BA439" s="109"/>
      <c r="BB439" s="109"/>
      <c r="BC439" s="109"/>
      <c r="BD439" s="109"/>
      <c r="BE439" s="109"/>
      <c r="BF439" s="109"/>
      <c r="BG439" s="109"/>
      <c r="BH439" s="109"/>
      <c r="BI439" s="109"/>
      <c r="BJ439" s="109"/>
      <c r="BK439" s="109"/>
      <c r="BL439" s="109"/>
      <c r="BM439" s="109"/>
      <c r="BN439" s="109"/>
      <c r="BO439" s="109"/>
      <c r="BP439" s="109"/>
      <c r="BQ439" s="109"/>
      <c r="BR439" s="109"/>
      <c r="BS439" s="109"/>
      <c r="BT439" s="109"/>
      <c r="BU439" s="109"/>
      <c r="BV439" s="109"/>
      <c r="BW439" s="109"/>
      <c r="BX439" s="109"/>
      <c r="BY439" s="109"/>
      <c r="BZ439" s="109"/>
      <c r="CA439" s="109"/>
      <c r="CB439" s="109"/>
      <c r="CC439" s="109"/>
      <c r="CD439" s="109"/>
      <c r="CE439" s="109"/>
      <c r="CF439" s="109"/>
      <c r="CG439" s="109"/>
      <c r="CH439" s="109"/>
      <c r="CI439" s="109"/>
      <c r="CJ439" s="109"/>
      <c r="CK439" s="109"/>
      <c r="CL439" s="109"/>
      <c r="CM439" s="109"/>
      <c r="CN439" s="109"/>
      <c r="CO439" s="109"/>
      <c r="CP439" s="109"/>
      <c r="CQ439" s="109"/>
      <c r="CR439" s="109"/>
      <c r="CS439" s="109"/>
      <c r="CT439" s="109"/>
      <c r="CU439" s="109"/>
      <c r="CV439" s="109"/>
      <c r="CW439" s="109"/>
      <c r="CX439" s="109"/>
      <c r="CY439" s="109"/>
      <c r="CZ439" s="109"/>
      <c r="DA439" s="109"/>
      <c r="DB439" s="109"/>
      <c r="DC439" s="109"/>
      <c r="DD439" s="109"/>
      <c r="DE439" s="109"/>
      <c r="DF439" s="109"/>
      <c r="DG439" s="109"/>
      <c r="DH439" s="109"/>
      <c r="DI439" s="109"/>
      <c r="DJ439" s="109"/>
      <c r="DK439" s="109"/>
      <c r="DL439" s="109"/>
      <c r="DM439" s="109"/>
      <c r="DN439" s="109"/>
      <c r="DO439" s="109"/>
      <c r="DP439" s="109"/>
      <c r="DQ439" s="109"/>
      <c r="DR439" s="109"/>
      <c r="DS439" s="109"/>
      <c r="DT439" s="109"/>
      <c r="DU439" s="109"/>
      <c r="DV439" s="109"/>
      <c r="DW439" s="109"/>
      <c r="DX439" s="109"/>
      <c r="DY439" s="109"/>
      <c r="DZ439" s="109"/>
      <c r="EA439" s="109"/>
      <c r="EB439" s="109"/>
      <c r="EC439" s="109"/>
      <c r="ED439" s="109"/>
      <c r="EE439" s="109"/>
      <c r="EF439" s="109"/>
      <c r="EG439" s="109"/>
      <c r="EH439" s="109"/>
      <c r="EI439" s="109"/>
      <c r="EJ439" s="109"/>
      <c r="EK439" s="109"/>
      <c r="EL439" s="109"/>
      <c r="EM439" s="109"/>
      <c r="EN439" s="109"/>
      <c r="EO439" s="109"/>
      <c r="EP439" s="109"/>
      <c r="EQ439" s="109"/>
      <c r="ER439" s="109"/>
      <c r="ES439" s="109"/>
      <c r="ET439" s="109"/>
      <c r="EU439" s="109"/>
      <c r="EV439" s="109"/>
      <c r="EW439" s="109"/>
      <c r="EX439" s="109"/>
      <c r="EY439" s="109"/>
      <c r="EZ439" s="109"/>
      <c r="FA439" s="109"/>
      <c r="FB439" s="109"/>
      <c r="FC439" s="109"/>
      <c r="FD439" s="109"/>
      <c r="FE439" s="109"/>
      <c r="FF439" s="109"/>
      <c r="FG439" s="109"/>
      <c r="FH439" s="109"/>
      <c r="FI439" s="109"/>
      <c r="FJ439" s="109"/>
      <c r="FK439" s="109"/>
      <c r="FL439" s="109"/>
      <c r="FM439" s="109"/>
      <c r="FN439" s="109"/>
      <c r="FO439" s="109"/>
      <c r="FP439" s="109"/>
      <c r="FQ439" s="109"/>
      <c r="FR439" s="109"/>
      <c r="FS439" s="109"/>
      <c r="FT439" s="109"/>
      <c r="FU439" s="109"/>
      <c r="FV439" s="109"/>
      <c r="FW439" s="109"/>
      <c r="FX439" s="109"/>
      <c r="FY439" s="109"/>
      <c r="FZ439" s="109"/>
      <c r="GA439" s="109"/>
      <c r="GB439" s="109"/>
      <c r="GC439" s="109"/>
      <c r="GD439" s="109"/>
      <c r="GE439" s="109"/>
      <c r="GF439" s="109"/>
      <c r="GG439" s="109"/>
      <c r="GH439" s="109"/>
      <c r="GI439" s="109"/>
      <c r="GJ439" s="109"/>
      <c r="GK439" s="109"/>
      <c r="GL439" s="109"/>
    </row>
    <row r="440" spans="28:194" s="103" customFormat="1">
      <c r="AB440" s="109"/>
      <c r="AC440" s="109"/>
      <c r="AD440" s="109"/>
      <c r="AE440" s="109"/>
      <c r="AF440" s="109"/>
      <c r="AG440" s="109"/>
      <c r="AH440" s="109"/>
      <c r="AI440" s="109"/>
      <c r="AJ440" s="109"/>
      <c r="AK440" s="109"/>
      <c r="AL440" s="109"/>
      <c r="AM440" s="109"/>
      <c r="AN440" s="109"/>
      <c r="AO440" s="109"/>
      <c r="AP440" s="109"/>
      <c r="AQ440" s="109"/>
      <c r="AR440" s="109"/>
      <c r="AS440" s="109"/>
      <c r="AT440" s="109"/>
      <c r="AU440" s="109"/>
      <c r="AV440" s="109"/>
      <c r="AW440" s="109"/>
      <c r="AX440" s="109"/>
      <c r="AY440" s="109"/>
      <c r="AZ440" s="109"/>
      <c r="BA440" s="109"/>
      <c r="BB440" s="109"/>
      <c r="BC440" s="109"/>
      <c r="BD440" s="109"/>
      <c r="BE440" s="109"/>
      <c r="BF440" s="109"/>
      <c r="BG440" s="109"/>
      <c r="BH440" s="109"/>
      <c r="BI440" s="109"/>
      <c r="BJ440" s="109"/>
      <c r="BK440" s="109"/>
      <c r="BL440" s="109"/>
      <c r="BM440" s="109"/>
      <c r="BN440" s="109"/>
      <c r="BO440" s="109"/>
      <c r="BP440" s="109"/>
      <c r="BQ440" s="109"/>
      <c r="BR440" s="109"/>
      <c r="BS440" s="109"/>
      <c r="BT440" s="109"/>
      <c r="BU440" s="109"/>
      <c r="BV440" s="109"/>
      <c r="BW440" s="109"/>
      <c r="BX440" s="109"/>
      <c r="BY440" s="109"/>
      <c r="BZ440" s="109"/>
      <c r="CA440" s="109"/>
      <c r="CB440" s="109"/>
      <c r="CC440" s="109"/>
      <c r="CD440" s="109"/>
      <c r="CE440" s="109"/>
      <c r="CF440" s="109"/>
      <c r="CG440" s="109"/>
      <c r="CH440" s="109"/>
      <c r="CI440" s="109"/>
      <c r="CJ440" s="109"/>
      <c r="CK440" s="109"/>
      <c r="CL440" s="109"/>
      <c r="CM440" s="109"/>
      <c r="CN440" s="109"/>
      <c r="CO440" s="109"/>
      <c r="CP440" s="109"/>
      <c r="CQ440" s="109"/>
      <c r="CR440" s="109"/>
      <c r="CS440" s="109"/>
      <c r="CT440" s="109"/>
      <c r="CU440" s="109"/>
      <c r="CV440" s="109"/>
      <c r="CW440" s="109"/>
      <c r="CX440" s="109"/>
      <c r="CY440" s="109"/>
      <c r="CZ440" s="109"/>
      <c r="DA440" s="109"/>
      <c r="DB440" s="109"/>
      <c r="DC440" s="109"/>
      <c r="DD440" s="109"/>
      <c r="DE440" s="109"/>
      <c r="DF440" s="109"/>
      <c r="DG440" s="109"/>
      <c r="DH440" s="109"/>
      <c r="DI440" s="109"/>
      <c r="DJ440" s="109"/>
      <c r="DK440" s="109"/>
      <c r="DL440" s="109"/>
      <c r="DM440" s="109"/>
      <c r="DN440" s="109"/>
      <c r="DO440" s="109"/>
      <c r="DP440" s="109"/>
      <c r="DQ440" s="109"/>
      <c r="DR440" s="109"/>
      <c r="DS440" s="109"/>
      <c r="DT440" s="109"/>
      <c r="DU440" s="109"/>
      <c r="DV440" s="109"/>
      <c r="DW440" s="109"/>
      <c r="DX440" s="109"/>
      <c r="DY440" s="109"/>
      <c r="DZ440" s="109"/>
      <c r="EA440" s="109"/>
      <c r="EB440" s="109"/>
      <c r="EC440" s="109"/>
      <c r="ED440" s="109"/>
      <c r="EE440" s="109"/>
      <c r="EF440" s="109"/>
      <c r="EG440" s="109"/>
      <c r="EH440" s="109"/>
      <c r="EI440" s="109"/>
      <c r="EJ440" s="109"/>
      <c r="EK440" s="109"/>
      <c r="EL440" s="109"/>
      <c r="EM440" s="109"/>
      <c r="EN440" s="109"/>
      <c r="EO440" s="109"/>
      <c r="EP440" s="109"/>
      <c r="EQ440" s="109"/>
      <c r="ER440" s="109"/>
      <c r="ES440" s="109"/>
      <c r="ET440" s="109"/>
      <c r="EU440" s="109"/>
      <c r="EV440" s="109"/>
      <c r="EW440" s="109"/>
      <c r="EX440" s="109"/>
      <c r="EY440" s="109"/>
      <c r="EZ440" s="109"/>
      <c r="FA440" s="109"/>
      <c r="FB440" s="109"/>
      <c r="FC440" s="109"/>
      <c r="FD440" s="109"/>
      <c r="FE440" s="109"/>
      <c r="FF440" s="109"/>
      <c r="FG440" s="109"/>
      <c r="FH440" s="109"/>
      <c r="FI440" s="109"/>
      <c r="FJ440" s="109"/>
      <c r="FK440" s="109"/>
      <c r="FL440" s="109"/>
      <c r="FM440" s="109"/>
      <c r="FN440" s="109"/>
      <c r="FO440" s="109"/>
      <c r="FP440" s="109"/>
      <c r="FQ440" s="109"/>
      <c r="FR440" s="109"/>
      <c r="FS440" s="109"/>
      <c r="FT440" s="109"/>
      <c r="FU440" s="109"/>
      <c r="FV440" s="109"/>
      <c r="FW440" s="109"/>
      <c r="FX440" s="109"/>
      <c r="FY440" s="109"/>
      <c r="FZ440" s="109"/>
      <c r="GA440" s="109"/>
      <c r="GB440" s="109"/>
      <c r="GC440" s="109"/>
      <c r="GD440" s="109"/>
      <c r="GE440" s="109"/>
      <c r="GF440" s="109"/>
      <c r="GG440" s="109"/>
      <c r="GH440" s="109"/>
      <c r="GI440" s="109"/>
      <c r="GJ440" s="109"/>
      <c r="GK440" s="109"/>
      <c r="GL440" s="109"/>
    </row>
    <row r="441" spans="28:194" s="103" customFormat="1">
      <c r="AB441" s="109"/>
      <c r="AC441" s="109"/>
      <c r="AD441" s="109"/>
      <c r="AE441" s="109"/>
      <c r="AF441" s="109"/>
      <c r="AG441" s="109"/>
      <c r="AH441" s="109"/>
      <c r="AI441" s="109"/>
      <c r="AJ441" s="109"/>
      <c r="AK441" s="109"/>
      <c r="AL441" s="109"/>
      <c r="AM441" s="109"/>
      <c r="AN441" s="109"/>
      <c r="AO441" s="109"/>
      <c r="AP441" s="109"/>
      <c r="AQ441" s="109"/>
      <c r="AR441" s="109"/>
      <c r="AS441" s="109"/>
      <c r="AT441" s="109"/>
      <c r="AU441" s="109"/>
      <c r="AV441" s="109"/>
      <c r="AW441" s="109"/>
      <c r="AX441" s="109"/>
      <c r="AY441" s="109"/>
      <c r="AZ441" s="109"/>
      <c r="BA441" s="109"/>
      <c r="BB441" s="109"/>
      <c r="BC441" s="109"/>
      <c r="BD441" s="109"/>
      <c r="BE441" s="109"/>
      <c r="BF441" s="109"/>
      <c r="BG441" s="109"/>
      <c r="BH441" s="109"/>
      <c r="BI441" s="109"/>
      <c r="BJ441" s="109"/>
      <c r="BK441" s="109"/>
      <c r="BL441" s="109"/>
      <c r="BM441" s="109"/>
      <c r="BN441" s="109"/>
      <c r="BO441" s="109"/>
      <c r="BP441" s="109"/>
      <c r="BQ441" s="109"/>
      <c r="BR441" s="109"/>
      <c r="BS441" s="109"/>
      <c r="BT441" s="109"/>
      <c r="BU441" s="109"/>
      <c r="BV441" s="109"/>
      <c r="BW441" s="109"/>
      <c r="BX441" s="109"/>
      <c r="BY441" s="109"/>
      <c r="BZ441" s="109"/>
      <c r="CA441" s="109"/>
      <c r="CB441" s="109"/>
      <c r="CC441" s="109"/>
      <c r="CD441" s="109"/>
      <c r="CE441" s="109"/>
      <c r="CF441" s="109"/>
      <c r="CG441" s="109"/>
      <c r="CH441" s="109"/>
      <c r="CI441" s="109"/>
      <c r="CJ441" s="109"/>
      <c r="CK441" s="109"/>
      <c r="CL441" s="109"/>
      <c r="CM441" s="109"/>
      <c r="CN441" s="109"/>
      <c r="CO441" s="109"/>
      <c r="CP441" s="109"/>
      <c r="CQ441" s="109"/>
      <c r="CR441" s="109"/>
      <c r="CS441" s="109"/>
      <c r="CT441" s="109"/>
      <c r="CU441" s="109"/>
      <c r="CV441" s="109"/>
      <c r="CW441" s="109"/>
      <c r="CX441" s="109"/>
      <c r="CY441" s="109"/>
      <c r="CZ441" s="109"/>
      <c r="DA441" s="109"/>
      <c r="DB441" s="109"/>
      <c r="DC441" s="109"/>
      <c r="DD441" s="109"/>
      <c r="DE441" s="109"/>
      <c r="DF441" s="109"/>
      <c r="DG441" s="109"/>
      <c r="DH441" s="109"/>
      <c r="DI441" s="109"/>
      <c r="DJ441" s="109"/>
      <c r="DK441" s="109"/>
      <c r="DL441" s="109"/>
      <c r="DM441" s="109"/>
      <c r="DN441" s="109"/>
      <c r="DO441" s="109"/>
      <c r="DP441" s="109"/>
      <c r="DQ441" s="109"/>
      <c r="DR441" s="109"/>
      <c r="DS441" s="109"/>
      <c r="DT441" s="109"/>
      <c r="DU441" s="109"/>
      <c r="DV441" s="109"/>
      <c r="DW441" s="109"/>
      <c r="DX441" s="109"/>
      <c r="DY441" s="109"/>
      <c r="DZ441" s="109"/>
      <c r="EA441" s="109"/>
      <c r="EB441" s="109"/>
      <c r="EC441" s="109"/>
      <c r="ED441" s="109"/>
      <c r="EE441" s="109"/>
      <c r="EF441" s="109"/>
      <c r="EG441" s="109"/>
      <c r="EH441" s="109"/>
      <c r="EI441" s="109"/>
      <c r="EJ441" s="109"/>
      <c r="EK441" s="109"/>
      <c r="EL441" s="109"/>
      <c r="EM441" s="109"/>
      <c r="EN441" s="109"/>
      <c r="EO441" s="109"/>
      <c r="EP441" s="109"/>
      <c r="EQ441" s="109"/>
      <c r="ER441" s="109"/>
      <c r="ES441" s="109"/>
      <c r="ET441" s="109"/>
      <c r="EU441" s="109"/>
      <c r="EV441" s="109"/>
      <c r="EW441" s="109"/>
      <c r="EX441" s="109"/>
      <c r="EY441" s="109"/>
      <c r="EZ441" s="109"/>
      <c r="FA441" s="109"/>
      <c r="FB441" s="109"/>
      <c r="FC441" s="109"/>
      <c r="FD441" s="109"/>
      <c r="FE441" s="109"/>
      <c r="FF441" s="109"/>
      <c r="FG441" s="109"/>
      <c r="FH441" s="109"/>
      <c r="FI441" s="109"/>
      <c r="FJ441" s="109"/>
      <c r="FK441" s="109"/>
      <c r="FL441" s="109"/>
      <c r="FM441" s="109"/>
      <c r="FN441" s="109"/>
      <c r="FO441" s="109"/>
      <c r="FP441" s="109"/>
      <c r="FQ441" s="109"/>
      <c r="FR441" s="109"/>
      <c r="FS441" s="109"/>
      <c r="FT441" s="109"/>
      <c r="FU441" s="109"/>
      <c r="FV441" s="109"/>
      <c r="FW441" s="109"/>
      <c r="FX441" s="109"/>
      <c r="FY441" s="109"/>
      <c r="FZ441" s="109"/>
      <c r="GA441" s="109"/>
      <c r="GB441" s="109"/>
      <c r="GC441" s="109"/>
      <c r="GD441" s="109"/>
      <c r="GE441" s="109"/>
      <c r="GF441" s="109"/>
      <c r="GG441" s="109"/>
      <c r="GH441" s="109"/>
      <c r="GI441" s="109"/>
      <c r="GJ441" s="109"/>
      <c r="GK441" s="109"/>
      <c r="GL441" s="109"/>
    </row>
    <row r="442" spans="28:194" s="103" customFormat="1">
      <c r="AB442" s="109"/>
      <c r="AC442" s="109"/>
      <c r="AD442" s="109"/>
      <c r="AE442" s="109"/>
      <c r="AF442" s="109"/>
      <c r="AG442" s="109"/>
      <c r="AH442" s="109"/>
      <c r="AI442" s="109"/>
      <c r="AJ442" s="109"/>
      <c r="AK442" s="109"/>
      <c r="AL442" s="109"/>
      <c r="AM442" s="109"/>
      <c r="AN442" s="109"/>
      <c r="AO442" s="109"/>
      <c r="AP442" s="109"/>
      <c r="AQ442" s="109"/>
      <c r="AR442" s="109"/>
      <c r="AS442" s="109"/>
      <c r="AT442" s="109"/>
      <c r="AU442" s="109"/>
      <c r="AV442" s="109"/>
      <c r="AW442" s="109"/>
      <c r="AX442" s="109"/>
      <c r="AY442" s="109"/>
      <c r="AZ442" s="109"/>
      <c r="BA442" s="109"/>
      <c r="BB442" s="109"/>
      <c r="BC442" s="109"/>
      <c r="BD442" s="109"/>
      <c r="BE442" s="109"/>
      <c r="BF442" s="109"/>
      <c r="BG442" s="109"/>
      <c r="BH442" s="109"/>
      <c r="BI442" s="109"/>
      <c r="BJ442" s="109"/>
      <c r="BK442" s="109"/>
      <c r="BL442" s="109"/>
      <c r="BM442" s="109"/>
      <c r="BN442" s="109"/>
      <c r="BO442" s="109"/>
      <c r="BP442" s="109"/>
      <c r="BQ442" s="109"/>
      <c r="BR442" s="109"/>
      <c r="BS442" s="109"/>
      <c r="BT442" s="109"/>
      <c r="BU442" s="109"/>
      <c r="BV442" s="109"/>
      <c r="BW442" s="109"/>
      <c r="BX442" s="109"/>
      <c r="BY442" s="109"/>
      <c r="BZ442" s="109"/>
      <c r="CA442" s="109"/>
      <c r="CB442" s="109"/>
      <c r="CC442" s="109"/>
      <c r="CD442" s="109"/>
      <c r="CE442" s="109"/>
      <c r="CF442" s="109"/>
      <c r="CG442" s="109"/>
      <c r="CH442" s="109"/>
      <c r="CI442" s="109"/>
      <c r="CJ442" s="109"/>
      <c r="CK442" s="109"/>
      <c r="CL442" s="109"/>
      <c r="CM442" s="109"/>
      <c r="CN442" s="109"/>
      <c r="CO442" s="109"/>
      <c r="CP442" s="109"/>
      <c r="CQ442" s="109"/>
      <c r="CR442" s="109"/>
      <c r="CS442" s="109"/>
      <c r="CT442" s="109"/>
      <c r="CU442" s="109"/>
      <c r="CV442" s="109"/>
      <c r="CW442" s="109"/>
      <c r="CX442" s="109"/>
      <c r="CY442" s="109"/>
      <c r="CZ442" s="109"/>
      <c r="DA442" s="109"/>
      <c r="DB442" s="109"/>
      <c r="DC442" s="109"/>
      <c r="DD442" s="109"/>
      <c r="DE442" s="109"/>
      <c r="DF442" s="109"/>
      <c r="DG442" s="109"/>
      <c r="DH442" s="109"/>
      <c r="DI442" s="109"/>
      <c r="DJ442" s="109"/>
      <c r="DK442" s="109"/>
      <c r="DL442" s="109"/>
      <c r="DM442" s="109"/>
      <c r="DN442" s="109"/>
      <c r="DO442" s="109"/>
      <c r="DP442" s="109"/>
      <c r="DQ442" s="109"/>
      <c r="DR442" s="109"/>
      <c r="DS442" s="109"/>
      <c r="DT442" s="109"/>
      <c r="DU442" s="109"/>
      <c r="DV442" s="109"/>
      <c r="DW442" s="109"/>
      <c r="DX442" s="109"/>
      <c r="DY442" s="109"/>
      <c r="DZ442" s="109"/>
      <c r="EA442" s="109"/>
      <c r="EB442" s="109"/>
      <c r="EC442" s="109"/>
      <c r="ED442" s="109"/>
      <c r="EE442" s="109"/>
      <c r="EF442" s="109"/>
      <c r="EG442" s="109"/>
      <c r="EH442" s="109"/>
      <c r="EI442" s="109"/>
      <c r="EJ442" s="109"/>
      <c r="EK442" s="109"/>
      <c r="EL442" s="109"/>
      <c r="EM442" s="109"/>
      <c r="EN442" s="109"/>
      <c r="EO442" s="109"/>
      <c r="EP442" s="109"/>
      <c r="EQ442" s="109"/>
      <c r="ER442" s="109"/>
      <c r="ES442" s="109"/>
      <c r="ET442" s="109"/>
      <c r="EU442" s="109"/>
      <c r="EV442" s="109"/>
      <c r="EW442" s="109"/>
      <c r="EX442" s="109"/>
      <c r="EY442" s="109"/>
      <c r="EZ442" s="109"/>
      <c r="FA442" s="109"/>
      <c r="FB442" s="109"/>
      <c r="FC442" s="109"/>
      <c r="FD442" s="109"/>
      <c r="FE442" s="109"/>
      <c r="FF442" s="109"/>
      <c r="FG442" s="109"/>
      <c r="FH442" s="109"/>
      <c r="FI442" s="109"/>
      <c r="FJ442" s="109"/>
      <c r="FK442" s="109"/>
      <c r="FL442" s="109"/>
      <c r="FM442" s="109"/>
      <c r="FN442" s="109"/>
      <c r="FO442" s="109"/>
      <c r="FP442" s="109"/>
      <c r="FQ442" s="109"/>
      <c r="FR442" s="109"/>
      <c r="FS442" s="109"/>
      <c r="FT442" s="109"/>
      <c r="FU442" s="109"/>
      <c r="FV442" s="109"/>
      <c r="FW442" s="109"/>
      <c r="FX442" s="109"/>
      <c r="FY442" s="109"/>
      <c r="FZ442" s="109"/>
      <c r="GA442" s="109"/>
      <c r="GB442" s="109"/>
      <c r="GC442" s="109"/>
      <c r="GD442" s="109"/>
      <c r="GE442" s="109"/>
      <c r="GF442" s="109"/>
      <c r="GG442" s="109"/>
      <c r="GH442" s="109"/>
      <c r="GI442" s="109"/>
      <c r="GJ442" s="109"/>
      <c r="GK442" s="109"/>
      <c r="GL442" s="109"/>
    </row>
    <row r="443" spans="28:194" s="103" customFormat="1">
      <c r="AB443" s="109"/>
      <c r="AC443" s="109"/>
      <c r="AD443" s="109"/>
      <c r="AE443" s="109"/>
      <c r="AF443" s="109"/>
      <c r="AG443" s="109"/>
      <c r="AH443" s="109"/>
      <c r="AI443" s="109"/>
      <c r="AJ443" s="109"/>
      <c r="AK443" s="109"/>
      <c r="AL443" s="109"/>
      <c r="AM443" s="109"/>
      <c r="AN443" s="109"/>
      <c r="AO443" s="109"/>
      <c r="AP443" s="109"/>
      <c r="AQ443" s="109"/>
      <c r="AR443" s="109"/>
      <c r="AS443" s="109"/>
      <c r="AT443" s="109"/>
      <c r="AU443" s="109"/>
      <c r="AV443" s="109"/>
      <c r="AW443" s="109"/>
      <c r="AX443" s="109"/>
      <c r="AY443" s="109"/>
      <c r="AZ443" s="109"/>
      <c r="BA443" s="109"/>
      <c r="BB443" s="109"/>
      <c r="BC443" s="109"/>
      <c r="BD443" s="109"/>
      <c r="BE443" s="109"/>
      <c r="BF443" s="109"/>
      <c r="BG443" s="109"/>
      <c r="BH443" s="109"/>
      <c r="BI443" s="109"/>
      <c r="BJ443" s="109"/>
      <c r="BK443" s="109"/>
      <c r="BL443" s="109"/>
      <c r="BM443" s="109"/>
      <c r="BN443" s="109"/>
      <c r="BO443" s="109"/>
      <c r="BP443" s="109"/>
      <c r="BQ443" s="109"/>
      <c r="BR443" s="109"/>
      <c r="BS443" s="109"/>
      <c r="BT443" s="109"/>
      <c r="BU443" s="109"/>
      <c r="BV443" s="109"/>
      <c r="BW443" s="109"/>
      <c r="BX443" s="109"/>
      <c r="BY443" s="109"/>
      <c r="BZ443" s="109"/>
      <c r="CA443" s="109"/>
      <c r="CB443" s="109"/>
      <c r="CC443" s="109"/>
      <c r="CD443" s="109"/>
      <c r="CE443" s="109"/>
      <c r="CF443" s="109"/>
      <c r="CG443" s="109"/>
      <c r="CH443" s="109"/>
      <c r="CI443" s="109"/>
      <c r="CJ443" s="109"/>
      <c r="CK443" s="109"/>
      <c r="CL443" s="109"/>
      <c r="CM443" s="109"/>
      <c r="CN443" s="109"/>
      <c r="CO443" s="109"/>
      <c r="CP443" s="109"/>
      <c r="CQ443" s="109"/>
      <c r="CR443" s="109"/>
      <c r="CS443" s="109"/>
      <c r="CT443" s="109"/>
      <c r="CU443" s="109"/>
      <c r="CV443" s="109"/>
      <c r="CW443" s="109"/>
      <c r="CX443" s="109"/>
      <c r="CY443" s="109"/>
      <c r="CZ443" s="109"/>
      <c r="DA443" s="109"/>
      <c r="DB443" s="109"/>
      <c r="DC443" s="109"/>
      <c r="DD443" s="109"/>
      <c r="DE443" s="109"/>
      <c r="DF443" s="109"/>
      <c r="DG443" s="109"/>
      <c r="DH443" s="109"/>
      <c r="DI443" s="109"/>
      <c r="DJ443" s="109"/>
      <c r="DK443" s="109"/>
      <c r="DL443" s="109"/>
      <c r="DM443" s="109"/>
      <c r="DN443" s="109"/>
      <c r="DO443" s="109"/>
      <c r="DP443" s="109"/>
      <c r="DQ443" s="109"/>
      <c r="DR443" s="109"/>
      <c r="DS443" s="109"/>
      <c r="DT443" s="109"/>
      <c r="DU443" s="109"/>
      <c r="DV443" s="109"/>
      <c r="DW443" s="109"/>
      <c r="DX443" s="109"/>
      <c r="DY443" s="109"/>
      <c r="DZ443" s="109"/>
      <c r="EA443" s="109"/>
      <c r="EB443" s="109"/>
      <c r="EC443" s="109"/>
      <c r="ED443" s="109"/>
      <c r="EE443" s="109"/>
      <c r="EF443" s="109"/>
      <c r="EG443" s="109"/>
      <c r="EH443" s="109"/>
      <c r="EI443" s="109"/>
      <c r="EJ443" s="109"/>
      <c r="EK443" s="109"/>
      <c r="EL443" s="109"/>
      <c r="EM443" s="109"/>
      <c r="EN443" s="109"/>
      <c r="EO443" s="109"/>
      <c r="EP443" s="109"/>
      <c r="EQ443" s="109"/>
      <c r="ER443" s="109"/>
      <c r="ES443" s="109"/>
      <c r="ET443" s="109"/>
      <c r="EU443" s="109"/>
      <c r="EV443" s="109"/>
      <c r="EW443" s="109"/>
      <c r="EX443" s="109"/>
      <c r="EY443" s="109"/>
      <c r="EZ443" s="109"/>
      <c r="FA443" s="109"/>
      <c r="FB443" s="109"/>
      <c r="FC443" s="109"/>
      <c r="FD443" s="109"/>
      <c r="FE443" s="109"/>
      <c r="FF443" s="109"/>
      <c r="FG443" s="109"/>
      <c r="FH443" s="109"/>
      <c r="FI443" s="109"/>
      <c r="FJ443" s="109"/>
      <c r="FK443" s="109"/>
      <c r="FL443" s="109"/>
      <c r="FM443" s="109"/>
      <c r="FN443" s="109"/>
      <c r="FO443" s="109"/>
      <c r="FP443" s="109"/>
      <c r="FQ443" s="109"/>
      <c r="FR443" s="109"/>
      <c r="FS443" s="109"/>
      <c r="FT443" s="109"/>
      <c r="FU443" s="109"/>
      <c r="FV443" s="109"/>
      <c r="FW443" s="109"/>
      <c r="FX443" s="109"/>
      <c r="FY443" s="109"/>
      <c r="FZ443" s="109"/>
      <c r="GA443" s="109"/>
      <c r="GB443" s="109"/>
      <c r="GC443" s="109"/>
      <c r="GD443" s="109"/>
      <c r="GE443" s="109"/>
      <c r="GF443" s="109"/>
      <c r="GG443" s="109"/>
      <c r="GH443" s="109"/>
      <c r="GI443" s="109"/>
      <c r="GJ443" s="109"/>
      <c r="GK443" s="109"/>
      <c r="GL443" s="109"/>
    </row>
    <row r="444" spans="28:194" s="103" customFormat="1">
      <c r="AB444" s="109"/>
      <c r="AC444" s="109"/>
      <c r="AD444" s="109"/>
      <c r="AE444" s="109"/>
      <c r="AF444" s="109"/>
      <c r="AG444" s="109"/>
      <c r="AH444" s="109"/>
      <c r="AI444" s="109"/>
      <c r="AJ444" s="109"/>
      <c r="AK444" s="109"/>
      <c r="AL444" s="109"/>
      <c r="AM444" s="109"/>
      <c r="AN444" s="109"/>
      <c r="AO444" s="109"/>
      <c r="AP444" s="109"/>
      <c r="AQ444" s="109"/>
      <c r="AR444" s="109"/>
      <c r="AS444" s="109"/>
      <c r="AT444" s="109"/>
      <c r="AU444" s="109"/>
      <c r="AV444" s="109"/>
      <c r="AW444" s="109"/>
      <c r="AX444" s="109"/>
      <c r="AY444" s="109"/>
      <c r="AZ444" s="109"/>
      <c r="BA444" s="109"/>
      <c r="BB444" s="109"/>
      <c r="BC444" s="109"/>
      <c r="BD444" s="109"/>
      <c r="BE444" s="109"/>
      <c r="BF444" s="109"/>
      <c r="BG444" s="109"/>
      <c r="BH444" s="109"/>
      <c r="BI444" s="109"/>
      <c r="BJ444" s="109"/>
      <c r="BK444" s="109"/>
      <c r="BL444" s="109"/>
      <c r="BM444" s="109"/>
      <c r="BN444" s="109"/>
      <c r="BO444" s="109"/>
      <c r="BP444" s="109"/>
      <c r="BQ444" s="109"/>
      <c r="BR444" s="109"/>
      <c r="BS444" s="109"/>
      <c r="BT444" s="109"/>
      <c r="BU444" s="109"/>
      <c r="BV444" s="109"/>
      <c r="BW444" s="109"/>
      <c r="BX444" s="109"/>
      <c r="BY444" s="109"/>
      <c r="BZ444" s="109"/>
      <c r="CA444" s="109"/>
      <c r="CB444" s="109"/>
      <c r="CC444" s="109"/>
      <c r="CD444" s="109"/>
      <c r="CE444" s="109"/>
      <c r="CF444" s="109"/>
      <c r="CG444" s="109"/>
      <c r="CH444" s="109"/>
      <c r="CI444" s="109"/>
      <c r="CJ444" s="109"/>
      <c r="CK444" s="109"/>
      <c r="CL444" s="109"/>
      <c r="CM444" s="109"/>
      <c r="CN444" s="109"/>
      <c r="CO444" s="109"/>
      <c r="CP444" s="109"/>
      <c r="CQ444" s="109"/>
      <c r="CR444" s="109"/>
      <c r="CS444" s="109"/>
      <c r="CT444" s="109"/>
      <c r="CU444" s="109"/>
      <c r="CV444" s="109"/>
      <c r="CW444" s="109"/>
      <c r="CX444" s="109"/>
      <c r="CY444" s="109"/>
      <c r="CZ444" s="109"/>
      <c r="DA444" s="109"/>
      <c r="DB444" s="109"/>
      <c r="DC444" s="109"/>
      <c r="DD444" s="109"/>
      <c r="DE444" s="109"/>
      <c r="DF444" s="109"/>
      <c r="DG444" s="109"/>
      <c r="DH444" s="109"/>
      <c r="DI444" s="109"/>
      <c r="DJ444" s="109"/>
      <c r="DK444" s="109"/>
      <c r="DL444" s="109"/>
      <c r="DM444" s="109"/>
      <c r="DN444" s="109"/>
      <c r="DO444" s="109"/>
      <c r="DP444" s="109"/>
      <c r="DQ444" s="109"/>
      <c r="DR444" s="109"/>
      <c r="DS444" s="109"/>
      <c r="DT444" s="109"/>
      <c r="DU444" s="109"/>
      <c r="DV444" s="109"/>
      <c r="DW444" s="109"/>
      <c r="DX444" s="109"/>
      <c r="DY444" s="109"/>
      <c r="DZ444" s="109"/>
      <c r="EA444" s="109"/>
      <c r="EB444" s="109"/>
      <c r="EC444" s="109"/>
      <c r="ED444" s="109"/>
      <c r="EE444" s="109"/>
      <c r="EF444" s="109"/>
      <c r="EG444" s="109"/>
      <c r="EH444" s="109"/>
      <c r="EI444" s="109"/>
      <c r="EJ444" s="109"/>
      <c r="EK444" s="109"/>
      <c r="EL444" s="109"/>
      <c r="EM444" s="109"/>
      <c r="EN444" s="109"/>
      <c r="EO444" s="109"/>
      <c r="EP444" s="109"/>
      <c r="EQ444" s="109"/>
      <c r="ER444" s="109"/>
      <c r="ES444" s="109"/>
      <c r="ET444" s="109"/>
      <c r="EU444" s="109"/>
      <c r="EV444" s="109"/>
      <c r="EW444" s="109"/>
      <c r="EX444" s="109"/>
      <c r="EY444" s="109"/>
      <c r="EZ444" s="109"/>
      <c r="FA444" s="109"/>
      <c r="FB444" s="109"/>
      <c r="FC444" s="109"/>
      <c r="FD444" s="109"/>
      <c r="FE444" s="109"/>
      <c r="FF444" s="109"/>
      <c r="FG444" s="109"/>
      <c r="FH444" s="109"/>
      <c r="FI444" s="109"/>
      <c r="FJ444" s="109"/>
      <c r="FK444" s="109"/>
      <c r="FL444" s="109"/>
      <c r="FM444" s="109"/>
      <c r="FN444" s="109"/>
      <c r="FO444" s="109"/>
      <c r="FP444" s="109"/>
      <c r="FQ444" s="109"/>
      <c r="FR444" s="109"/>
      <c r="FS444" s="109"/>
      <c r="FT444" s="109"/>
      <c r="FU444" s="109"/>
      <c r="FV444" s="109"/>
      <c r="FW444" s="109"/>
      <c r="FX444" s="109"/>
      <c r="FY444" s="109"/>
      <c r="FZ444" s="109"/>
      <c r="GA444" s="109"/>
      <c r="GB444" s="109"/>
      <c r="GC444" s="109"/>
      <c r="GD444" s="109"/>
      <c r="GE444" s="109"/>
      <c r="GF444" s="109"/>
      <c r="GG444" s="109"/>
      <c r="GH444" s="109"/>
      <c r="GI444" s="109"/>
      <c r="GJ444" s="109"/>
      <c r="GK444" s="109"/>
      <c r="GL444" s="109"/>
    </row>
    <row r="445" spans="28:194" s="103" customFormat="1">
      <c r="AB445" s="109"/>
      <c r="AC445" s="109"/>
      <c r="AD445" s="109"/>
      <c r="AE445" s="109"/>
      <c r="AF445" s="109"/>
      <c r="AG445" s="109"/>
      <c r="AH445" s="109"/>
      <c r="AI445" s="109"/>
      <c r="AJ445" s="109"/>
      <c r="AK445" s="109"/>
      <c r="AL445" s="109"/>
      <c r="AM445" s="109"/>
      <c r="AN445" s="109"/>
      <c r="AO445" s="109"/>
      <c r="AP445" s="109"/>
      <c r="AQ445" s="109"/>
      <c r="AR445" s="109"/>
      <c r="AS445" s="109"/>
      <c r="AT445" s="109"/>
      <c r="AU445" s="109"/>
      <c r="AV445" s="109"/>
      <c r="AW445" s="109"/>
      <c r="AX445" s="109"/>
      <c r="AY445" s="109"/>
      <c r="AZ445" s="109"/>
      <c r="BA445" s="109"/>
      <c r="BB445" s="109"/>
      <c r="BC445" s="109"/>
      <c r="BD445" s="109"/>
      <c r="BE445" s="109"/>
      <c r="BF445" s="109"/>
      <c r="BG445" s="109"/>
      <c r="BH445" s="109"/>
      <c r="BI445" s="109"/>
      <c r="BJ445" s="109"/>
      <c r="BK445" s="109"/>
      <c r="BL445" s="109"/>
      <c r="BM445" s="109"/>
      <c r="BN445" s="109"/>
      <c r="BO445" s="109"/>
      <c r="BP445" s="109"/>
      <c r="BQ445" s="109"/>
      <c r="BR445" s="109"/>
      <c r="BS445" s="109"/>
      <c r="BT445" s="109"/>
      <c r="BU445" s="109"/>
      <c r="BV445" s="109"/>
      <c r="BW445" s="109"/>
      <c r="BX445" s="109"/>
      <c r="BY445" s="109"/>
      <c r="BZ445" s="109"/>
      <c r="CA445" s="109"/>
      <c r="CB445" s="109"/>
      <c r="CC445" s="109"/>
      <c r="CD445" s="109"/>
      <c r="CE445" s="109"/>
      <c r="CF445" s="109"/>
      <c r="CG445" s="109"/>
      <c r="CH445" s="109"/>
      <c r="CI445" s="109"/>
      <c r="CJ445" s="109"/>
      <c r="CK445" s="109"/>
      <c r="CL445" s="109"/>
      <c r="CM445" s="109"/>
      <c r="CN445" s="109"/>
      <c r="CO445" s="109"/>
      <c r="CP445" s="109"/>
      <c r="CQ445" s="109"/>
      <c r="CR445" s="109"/>
      <c r="CS445" s="109"/>
      <c r="CT445" s="109"/>
      <c r="CU445" s="109"/>
      <c r="CV445" s="109"/>
      <c r="CW445" s="109"/>
      <c r="CX445" s="109"/>
      <c r="CY445" s="109"/>
      <c r="CZ445" s="109"/>
      <c r="DA445" s="109"/>
      <c r="DB445" s="109"/>
      <c r="DC445" s="109"/>
      <c r="DD445" s="109"/>
      <c r="DE445" s="109"/>
      <c r="DF445" s="109"/>
      <c r="DG445" s="109"/>
      <c r="DH445" s="109"/>
      <c r="DI445" s="109"/>
      <c r="DJ445" s="109"/>
      <c r="DK445" s="109"/>
      <c r="DL445" s="109"/>
      <c r="DM445" s="109"/>
      <c r="DN445" s="109"/>
      <c r="DO445" s="109"/>
      <c r="DP445" s="109"/>
      <c r="DQ445" s="109"/>
      <c r="DR445" s="109"/>
      <c r="DS445" s="109"/>
      <c r="DT445" s="109"/>
      <c r="DU445" s="109"/>
      <c r="DV445" s="109"/>
      <c r="DW445" s="109"/>
      <c r="DX445" s="109"/>
      <c r="DY445" s="109"/>
      <c r="DZ445" s="109"/>
      <c r="EA445" s="109"/>
      <c r="EB445" s="109"/>
      <c r="EC445" s="109"/>
      <c r="ED445" s="109"/>
      <c r="EE445" s="109"/>
      <c r="EF445" s="109"/>
      <c r="EG445" s="109"/>
      <c r="EH445" s="109"/>
      <c r="EI445" s="109"/>
      <c r="EJ445" s="109"/>
      <c r="EK445" s="109"/>
      <c r="EL445" s="109"/>
      <c r="EM445" s="109"/>
      <c r="EN445" s="109"/>
      <c r="EO445" s="109"/>
      <c r="EP445" s="109"/>
      <c r="EQ445" s="109"/>
      <c r="ER445" s="109"/>
      <c r="ES445" s="109"/>
      <c r="ET445" s="109"/>
      <c r="EU445" s="109"/>
      <c r="EV445" s="109"/>
      <c r="EW445" s="109"/>
      <c r="EX445" s="109"/>
      <c r="EY445" s="109"/>
      <c r="EZ445" s="109"/>
      <c r="FA445" s="109"/>
      <c r="FB445" s="109"/>
      <c r="FC445" s="109"/>
      <c r="FD445" s="109"/>
      <c r="FE445" s="109"/>
      <c r="FF445" s="109"/>
      <c r="FG445" s="109"/>
      <c r="FH445" s="109"/>
      <c r="FI445" s="109"/>
      <c r="FJ445" s="109"/>
      <c r="FK445" s="109"/>
      <c r="FL445" s="109"/>
      <c r="FM445" s="109"/>
      <c r="FN445" s="109"/>
      <c r="FO445" s="109"/>
      <c r="FP445" s="109"/>
      <c r="FQ445" s="109"/>
      <c r="FR445" s="109"/>
      <c r="FS445" s="109"/>
      <c r="FT445" s="109"/>
      <c r="FU445" s="109"/>
      <c r="FV445" s="109"/>
      <c r="FW445" s="109"/>
      <c r="FX445" s="109"/>
      <c r="FY445" s="109"/>
      <c r="FZ445" s="109"/>
      <c r="GA445" s="109"/>
      <c r="GB445" s="109"/>
      <c r="GC445" s="109"/>
      <c r="GD445" s="109"/>
      <c r="GE445" s="109"/>
      <c r="GF445" s="109"/>
      <c r="GG445" s="109"/>
      <c r="GH445" s="109"/>
      <c r="GI445" s="109"/>
      <c r="GJ445" s="109"/>
      <c r="GK445" s="109"/>
      <c r="GL445" s="109"/>
    </row>
    <row r="446" spans="28:194" s="103" customFormat="1">
      <c r="AB446" s="109"/>
      <c r="AC446" s="109"/>
      <c r="AD446" s="109"/>
      <c r="AE446" s="109"/>
      <c r="AF446" s="109"/>
      <c r="AG446" s="109"/>
      <c r="AH446" s="109"/>
      <c r="AI446" s="109"/>
      <c r="AJ446" s="109"/>
      <c r="AK446" s="109"/>
      <c r="AL446" s="109"/>
      <c r="AM446" s="109"/>
      <c r="AN446" s="109"/>
      <c r="AO446" s="109"/>
      <c r="AP446" s="109"/>
      <c r="AQ446" s="109"/>
      <c r="AR446" s="109"/>
      <c r="AS446" s="109"/>
      <c r="AT446" s="109"/>
      <c r="AU446" s="109"/>
      <c r="AV446" s="109"/>
      <c r="AW446" s="109"/>
      <c r="AX446" s="109"/>
      <c r="AY446" s="109"/>
      <c r="AZ446" s="109"/>
      <c r="BA446" s="109"/>
      <c r="BB446" s="109"/>
      <c r="BC446" s="109"/>
      <c r="BD446" s="109"/>
      <c r="BE446" s="109"/>
      <c r="BF446" s="109"/>
      <c r="BG446" s="109"/>
      <c r="BH446" s="109"/>
      <c r="BI446" s="109"/>
      <c r="BJ446" s="109"/>
      <c r="BK446" s="109"/>
      <c r="BL446" s="109"/>
      <c r="BM446" s="109"/>
      <c r="BN446" s="109"/>
      <c r="BO446" s="109"/>
      <c r="BP446" s="109"/>
      <c r="BQ446" s="109"/>
      <c r="BR446" s="109"/>
      <c r="BS446" s="109"/>
      <c r="BT446" s="109"/>
      <c r="BU446" s="109"/>
      <c r="BV446" s="109"/>
      <c r="BW446" s="109"/>
      <c r="BX446" s="109"/>
      <c r="BY446" s="109"/>
      <c r="BZ446" s="109"/>
      <c r="CA446" s="109"/>
      <c r="CB446" s="109"/>
      <c r="CC446" s="109"/>
      <c r="CD446" s="109"/>
      <c r="CE446" s="109"/>
      <c r="CF446" s="109"/>
      <c r="CG446" s="109"/>
      <c r="CH446" s="109"/>
      <c r="CI446" s="109"/>
      <c r="CJ446" s="109"/>
      <c r="CK446" s="109"/>
      <c r="CL446" s="109"/>
      <c r="CM446" s="109"/>
      <c r="CN446" s="109"/>
      <c r="CO446" s="109"/>
      <c r="CP446" s="109"/>
      <c r="CQ446" s="109"/>
      <c r="CR446" s="109"/>
      <c r="CS446" s="109"/>
      <c r="CT446" s="109"/>
      <c r="CU446" s="109"/>
      <c r="CV446" s="109"/>
      <c r="CW446" s="109"/>
      <c r="CX446" s="109"/>
      <c r="CY446" s="109"/>
      <c r="CZ446" s="109"/>
      <c r="DA446" s="109"/>
      <c r="DB446" s="109"/>
      <c r="DC446" s="109"/>
      <c r="DD446" s="109"/>
      <c r="DE446" s="109"/>
      <c r="DF446" s="109"/>
      <c r="DG446" s="109"/>
      <c r="DH446" s="109"/>
      <c r="DI446" s="109"/>
      <c r="DJ446" s="109"/>
      <c r="DK446" s="109"/>
      <c r="DL446" s="109"/>
      <c r="DM446" s="109"/>
      <c r="DN446" s="109"/>
      <c r="DO446" s="109"/>
      <c r="DP446" s="109"/>
      <c r="DQ446" s="109"/>
      <c r="DR446" s="109"/>
      <c r="DS446" s="109"/>
      <c r="DT446" s="109"/>
      <c r="DU446" s="109"/>
      <c r="DV446" s="109"/>
      <c r="DW446" s="109"/>
      <c r="DX446" s="109"/>
      <c r="DY446" s="109"/>
      <c r="DZ446" s="109"/>
      <c r="EA446" s="109"/>
      <c r="EB446" s="109"/>
      <c r="EC446" s="109"/>
      <c r="ED446" s="109"/>
      <c r="EE446" s="109"/>
      <c r="EF446" s="109"/>
      <c r="EG446" s="109"/>
      <c r="EH446" s="109"/>
      <c r="EI446" s="109"/>
      <c r="EJ446" s="109"/>
      <c r="EK446" s="109"/>
      <c r="EL446" s="109"/>
      <c r="EM446" s="109"/>
      <c r="EN446" s="109"/>
      <c r="EO446" s="109"/>
      <c r="EP446" s="109"/>
      <c r="EQ446" s="109"/>
      <c r="ER446" s="109"/>
      <c r="ES446" s="109"/>
      <c r="ET446" s="109"/>
      <c r="EU446" s="109"/>
      <c r="EV446" s="109"/>
      <c r="EW446" s="109"/>
      <c r="EX446" s="109"/>
      <c r="EY446" s="109"/>
      <c r="EZ446" s="109"/>
      <c r="FA446" s="109"/>
      <c r="FB446" s="109"/>
      <c r="FC446" s="109"/>
      <c r="FD446" s="109"/>
      <c r="FE446" s="109"/>
      <c r="FF446" s="109"/>
      <c r="FG446" s="109"/>
      <c r="FH446" s="109"/>
      <c r="FI446" s="109"/>
      <c r="FJ446" s="109"/>
      <c r="FK446" s="109"/>
      <c r="FL446" s="109"/>
      <c r="FM446" s="109"/>
      <c r="FN446" s="109"/>
      <c r="FO446" s="109"/>
      <c r="FP446" s="109"/>
      <c r="FQ446" s="109"/>
      <c r="FR446" s="109"/>
      <c r="FS446" s="109"/>
      <c r="FT446" s="109"/>
      <c r="FU446" s="109"/>
      <c r="FV446" s="109"/>
      <c r="FW446" s="109"/>
      <c r="FX446" s="109"/>
      <c r="FY446" s="109"/>
      <c r="FZ446" s="109"/>
      <c r="GA446" s="109"/>
      <c r="GB446" s="109"/>
      <c r="GC446" s="109"/>
      <c r="GD446" s="109"/>
      <c r="GE446" s="109"/>
      <c r="GF446" s="109"/>
      <c r="GG446" s="109"/>
      <c r="GH446" s="109"/>
      <c r="GI446" s="109"/>
      <c r="GJ446" s="109"/>
      <c r="GK446" s="109"/>
      <c r="GL446" s="109"/>
    </row>
    <row r="447" spans="28:194" s="103" customFormat="1">
      <c r="AB447" s="109"/>
      <c r="AC447" s="109"/>
      <c r="AD447" s="109"/>
      <c r="AE447" s="109"/>
      <c r="AF447" s="109"/>
      <c r="AG447" s="109"/>
      <c r="AH447" s="109"/>
      <c r="AI447" s="109"/>
      <c r="AJ447" s="109"/>
      <c r="AK447" s="109"/>
      <c r="AL447" s="109"/>
      <c r="AM447" s="109"/>
      <c r="AN447" s="109"/>
      <c r="AO447" s="109"/>
      <c r="AP447" s="109"/>
      <c r="AQ447" s="109"/>
      <c r="AR447" s="109"/>
      <c r="AS447" s="109"/>
      <c r="AT447" s="109"/>
      <c r="AU447" s="109"/>
      <c r="AV447" s="109"/>
      <c r="AW447" s="109"/>
      <c r="AX447" s="109"/>
      <c r="AY447" s="109"/>
      <c r="AZ447" s="109"/>
      <c r="BA447" s="109"/>
      <c r="BB447" s="109"/>
      <c r="BC447" s="109"/>
      <c r="BD447" s="109"/>
      <c r="BE447" s="109"/>
      <c r="BF447" s="109"/>
      <c r="BG447" s="109"/>
      <c r="BH447" s="109"/>
      <c r="BI447" s="109"/>
      <c r="BJ447" s="109"/>
      <c r="BK447" s="109"/>
      <c r="BL447" s="109"/>
      <c r="BM447" s="109"/>
      <c r="BN447" s="109"/>
      <c r="BO447" s="109"/>
      <c r="BP447" s="109"/>
      <c r="BQ447" s="109"/>
      <c r="BR447" s="109"/>
      <c r="BS447" s="109"/>
      <c r="BT447" s="109"/>
      <c r="BU447" s="109"/>
      <c r="BV447" s="109"/>
      <c r="BW447" s="109"/>
      <c r="BX447" s="109"/>
      <c r="BY447" s="109"/>
      <c r="BZ447" s="109"/>
      <c r="CA447" s="109"/>
      <c r="CB447" s="109"/>
      <c r="CC447" s="109"/>
      <c r="CD447" s="109"/>
      <c r="CE447" s="109"/>
      <c r="CF447" s="109"/>
      <c r="CG447" s="109"/>
      <c r="CH447" s="109"/>
      <c r="CI447" s="109"/>
      <c r="CJ447" s="109"/>
      <c r="CK447" s="109"/>
      <c r="CL447" s="109"/>
      <c r="CM447" s="109"/>
      <c r="CN447" s="109"/>
      <c r="CO447" s="109"/>
      <c r="CP447" s="109"/>
      <c r="CQ447" s="109"/>
      <c r="CR447" s="109"/>
      <c r="CS447" s="109"/>
      <c r="CT447" s="109"/>
      <c r="CU447" s="109"/>
      <c r="CV447" s="109"/>
      <c r="CW447" s="109"/>
      <c r="CX447" s="109"/>
      <c r="CY447" s="109"/>
      <c r="CZ447" s="109"/>
      <c r="DA447" s="109"/>
      <c r="DB447" s="109"/>
      <c r="DC447" s="109"/>
      <c r="DD447" s="109"/>
      <c r="DE447" s="109"/>
      <c r="DF447" s="109"/>
      <c r="DG447" s="109"/>
      <c r="DH447" s="109"/>
      <c r="DI447" s="109"/>
      <c r="DJ447" s="109"/>
      <c r="DK447" s="109"/>
      <c r="DL447" s="109"/>
      <c r="DM447" s="109"/>
      <c r="DN447" s="109"/>
      <c r="DO447" s="109"/>
      <c r="DP447" s="109"/>
      <c r="DQ447" s="109"/>
      <c r="DR447" s="109"/>
      <c r="DS447" s="109"/>
      <c r="DT447" s="109"/>
      <c r="DU447" s="109"/>
      <c r="DV447" s="109"/>
      <c r="DW447" s="109"/>
      <c r="DX447" s="109"/>
      <c r="DY447" s="109"/>
      <c r="DZ447" s="109"/>
      <c r="EA447" s="109"/>
      <c r="EB447" s="109"/>
      <c r="EC447" s="109"/>
      <c r="ED447" s="109"/>
      <c r="EE447" s="109"/>
      <c r="EF447" s="109"/>
      <c r="EG447" s="109"/>
      <c r="EH447" s="109"/>
      <c r="EI447" s="109"/>
      <c r="EJ447" s="109"/>
      <c r="EK447" s="109"/>
      <c r="EL447" s="109"/>
      <c r="EM447" s="109"/>
      <c r="EN447" s="109"/>
      <c r="EO447" s="109"/>
      <c r="EP447" s="109"/>
      <c r="EQ447" s="109"/>
      <c r="ER447" s="109"/>
      <c r="ES447" s="109"/>
      <c r="ET447" s="109"/>
      <c r="EU447" s="109"/>
      <c r="EV447" s="109"/>
      <c r="EW447" s="109"/>
      <c r="EX447" s="109"/>
      <c r="EY447" s="109"/>
      <c r="EZ447" s="109"/>
      <c r="FA447" s="109"/>
      <c r="FB447" s="109"/>
      <c r="FC447" s="109"/>
      <c r="FD447" s="109"/>
      <c r="FE447" s="109"/>
      <c r="FF447" s="109"/>
      <c r="FG447" s="109"/>
      <c r="FH447" s="109"/>
      <c r="FI447" s="109"/>
      <c r="FJ447" s="109"/>
      <c r="FK447" s="109"/>
      <c r="FL447" s="109"/>
      <c r="FM447" s="109"/>
      <c r="FN447" s="109"/>
      <c r="FO447" s="109"/>
      <c r="FP447" s="109"/>
      <c r="FQ447" s="109"/>
      <c r="FR447" s="109"/>
      <c r="FS447" s="109"/>
      <c r="FT447" s="109"/>
      <c r="FU447" s="109"/>
      <c r="FV447" s="109"/>
      <c r="FW447" s="109"/>
      <c r="FX447" s="109"/>
      <c r="FY447" s="109"/>
      <c r="FZ447" s="109"/>
      <c r="GA447" s="109"/>
      <c r="GB447" s="109"/>
      <c r="GC447" s="109"/>
      <c r="GD447" s="109"/>
      <c r="GE447" s="109"/>
      <c r="GF447" s="109"/>
      <c r="GG447" s="109"/>
      <c r="GH447" s="109"/>
      <c r="GI447" s="109"/>
      <c r="GJ447" s="109"/>
      <c r="GK447" s="109"/>
      <c r="GL447" s="109"/>
    </row>
    <row r="448" spans="28:194" s="103" customFormat="1">
      <c r="AB448" s="109"/>
      <c r="AC448" s="109"/>
      <c r="AD448" s="109"/>
      <c r="AE448" s="109"/>
      <c r="AF448" s="109"/>
      <c r="AG448" s="109"/>
      <c r="AH448" s="109"/>
      <c r="AI448" s="109"/>
      <c r="AJ448" s="109"/>
      <c r="AK448" s="109"/>
      <c r="AL448" s="109"/>
      <c r="AM448" s="109"/>
      <c r="AN448" s="109"/>
      <c r="AO448" s="109"/>
      <c r="AP448" s="109"/>
      <c r="AQ448" s="109"/>
      <c r="AR448" s="109"/>
      <c r="AS448" s="109"/>
      <c r="AT448" s="109"/>
      <c r="AU448" s="109"/>
      <c r="AV448" s="109"/>
      <c r="AW448" s="109"/>
      <c r="AX448" s="109"/>
      <c r="AY448" s="109"/>
      <c r="AZ448" s="109"/>
      <c r="BA448" s="109"/>
      <c r="BB448" s="109"/>
      <c r="BC448" s="109"/>
      <c r="BD448" s="109"/>
      <c r="BE448" s="109"/>
      <c r="BF448" s="109"/>
      <c r="BG448" s="109"/>
      <c r="BH448" s="109"/>
      <c r="BI448" s="109"/>
      <c r="BJ448" s="109"/>
      <c r="BK448" s="109"/>
      <c r="BL448" s="109"/>
      <c r="BM448" s="109"/>
      <c r="BN448" s="109"/>
      <c r="BO448" s="109"/>
      <c r="BP448" s="109"/>
      <c r="BQ448" s="109"/>
      <c r="BR448" s="109"/>
      <c r="BS448" s="109"/>
      <c r="BT448" s="109"/>
      <c r="BU448" s="109"/>
      <c r="BV448" s="109"/>
      <c r="BW448" s="109"/>
      <c r="BX448" s="109"/>
      <c r="BY448" s="109"/>
      <c r="BZ448" s="109"/>
      <c r="CA448" s="109"/>
      <c r="CB448" s="109"/>
      <c r="CC448" s="109"/>
      <c r="CD448" s="109"/>
      <c r="CE448" s="109"/>
      <c r="CF448" s="109"/>
      <c r="CG448" s="109"/>
      <c r="CH448" s="109"/>
      <c r="CI448" s="109"/>
      <c r="CJ448" s="109"/>
      <c r="CK448" s="109"/>
      <c r="CL448" s="109"/>
      <c r="CM448" s="109"/>
      <c r="CN448" s="109"/>
      <c r="CO448" s="109"/>
      <c r="CP448" s="109"/>
      <c r="CQ448" s="109"/>
      <c r="CR448" s="109"/>
      <c r="CS448" s="109"/>
      <c r="CT448" s="109"/>
      <c r="CU448" s="109"/>
      <c r="CV448" s="109"/>
      <c r="CW448" s="109"/>
      <c r="CX448" s="109"/>
      <c r="CY448" s="109"/>
      <c r="CZ448" s="109"/>
      <c r="DA448" s="109"/>
      <c r="DB448" s="109"/>
      <c r="DC448" s="109"/>
      <c r="DD448" s="109"/>
      <c r="DE448" s="109"/>
      <c r="DF448" s="109"/>
      <c r="DG448" s="109"/>
      <c r="DH448" s="109"/>
      <c r="DI448" s="109"/>
      <c r="DJ448" s="109"/>
      <c r="DK448" s="109"/>
      <c r="DL448" s="109"/>
      <c r="DM448" s="109"/>
      <c r="DN448" s="109"/>
      <c r="DO448" s="109"/>
      <c r="DP448" s="109"/>
      <c r="DQ448" s="109"/>
      <c r="DR448" s="109"/>
      <c r="DS448" s="109"/>
      <c r="DT448" s="109"/>
      <c r="DU448" s="109"/>
      <c r="DV448" s="109"/>
      <c r="DW448" s="109"/>
      <c r="DX448" s="109"/>
      <c r="DY448" s="109"/>
      <c r="DZ448" s="109"/>
      <c r="EA448" s="109"/>
      <c r="EB448" s="109"/>
      <c r="EC448" s="109"/>
      <c r="ED448" s="109"/>
      <c r="EE448" s="109"/>
      <c r="EF448" s="109"/>
      <c r="EG448" s="109"/>
      <c r="EH448" s="109"/>
      <c r="EI448" s="109"/>
      <c r="EJ448" s="109"/>
      <c r="EK448" s="109"/>
      <c r="EL448" s="109"/>
      <c r="EM448" s="109"/>
      <c r="EN448" s="109"/>
      <c r="EO448" s="109"/>
      <c r="EP448" s="109"/>
      <c r="EQ448" s="109"/>
      <c r="ER448" s="109"/>
      <c r="ES448" s="109"/>
      <c r="ET448" s="109"/>
      <c r="EU448" s="109"/>
      <c r="EV448" s="109"/>
      <c r="EW448" s="109"/>
      <c r="EX448" s="109"/>
      <c r="EY448" s="109"/>
      <c r="EZ448" s="109"/>
      <c r="FA448" s="109"/>
      <c r="FB448" s="109"/>
      <c r="FC448" s="109"/>
      <c r="FD448" s="109"/>
      <c r="FE448" s="109"/>
      <c r="FF448" s="109"/>
      <c r="FG448" s="109"/>
      <c r="FH448" s="109"/>
      <c r="FI448" s="109"/>
      <c r="FJ448" s="109"/>
      <c r="FK448" s="109"/>
      <c r="FL448" s="109"/>
      <c r="FM448" s="109"/>
      <c r="FN448" s="109"/>
      <c r="FO448" s="109"/>
      <c r="FP448" s="109"/>
      <c r="FQ448" s="109"/>
      <c r="FR448" s="109"/>
      <c r="FS448" s="109"/>
      <c r="FT448" s="109"/>
      <c r="FU448" s="109"/>
      <c r="FV448" s="109"/>
      <c r="FW448" s="109"/>
      <c r="FX448" s="109"/>
      <c r="FY448" s="109"/>
      <c r="FZ448" s="109"/>
      <c r="GA448" s="109"/>
      <c r="GB448" s="109"/>
      <c r="GC448" s="109"/>
      <c r="GD448" s="109"/>
      <c r="GE448" s="109"/>
      <c r="GF448" s="109"/>
      <c r="GG448" s="109"/>
      <c r="GH448" s="109"/>
      <c r="GI448" s="109"/>
      <c r="GJ448" s="109"/>
      <c r="GK448" s="109"/>
      <c r="GL448" s="109"/>
    </row>
    <row r="449" spans="28:194" s="103" customFormat="1">
      <c r="AB449" s="109"/>
      <c r="AC449" s="109"/>
      <c r="AD449" s="109"/>
      <c r="AE449" s="109"/>
      <c r="AF449" s="109"/>
      <c r="AG449" s="109"/>
      <c r="AH449" s="109"/>
      <c r="AI449" s="109"/>
      <c r="AJ449" s="109"/>
      <c r="AK449" s="109"/>
      <c r="AL449" s="109"/>
      <c r="AM449" s="109"/>
      <c r="AN449" s="109"/>
      <c r="AO449" s="109"/>
      <c r="AP449" s="109"/>
      <c r="AQ449" s="109"/>
      <c r="AR449" s="109"/>
      <c r="AS449" s="109"/>
      <c r="AT449" s="109"/>
      <c r="AU449" s="109"/>
      <c r="AV449" s="109"/>
      <c r="AW449" s="109"/>
      <c r="AX449" s="109"/>
      <c r="AY449" s="109"/>
      <c r="AZ449" s="109"/>
      <c r="BA449" s="109"/>
      <c r="BB449" s="109"/>
      <c r="BC449" s="109"/>
      <c r="BD449" s="109"/>
      <c r="BE449" s="109"/>
      <c r="BF449" s="109"/>
      <c r="BG449" s="109"/>
      <c r="BH449" s="109"/>
      <c r="BI449" s="109"/>
      <c r="BJ449" s="109"/>
      <c r="BK449" s="109"/>
      <c r="BL449" s="109"/>
      <c r="BM449" s="109"/>
      <c r="BN449" s="109"/>
      <c r="BO449" s="109"/>
      <c r="BP449" s="109"/>
      <c r="BQ449" s="109"/>
      <c r="BR449" s="109"/>
      <c r="BS449" s="109"/>
      <c r="BT449" s="109"/>
      <c r="BU449" s="109"/>
      <c r="BV449" s="109"/>
      <c r="BW449" s="109"/>
      <c r="BX449" s="109"/>
      <c r="BY449" s="109"/>
      <c r="BZ449" s="109"/>
      <c r="CA449" s="109"/>
      <c r="CB449" s="109"/>
      <c r="CC449" s="109"/>
      <c r="CD449" s="109"/>
      <c r="CE449" s="109"/>
      <c r="CF449" s="109"/>
      <c r="CG449" s="109"/>
      <c r="CH449" s="109"/>
      <c r="CI449" s="109"/>
      <c r="CJ449" s="109"/>
      <c r="CK449" s="109"/>
      <c r="CL449" s="109"/>
      <c r="CM449" s="109"/>
      <c r="CN449" s="109"/>
      <c r="CO449" s="109"/>
      <c r="CP449" s="109"/>
      <c r="CQ449" s="109"/>
      <c r="CR449" s="109"/>
      <c r="CS449" s="109"/>
      <c r="CT449" s="109"/>
      <c r="CU449" s="109"/>
      <c r="CV449" s="109"/>
      <c r="CW449" s="109"/>
      <c r="CX449" s="109"/>
      <c r="CY449" s="109"/>
      <c r="CZ449" s="109"/>
      <c r="DA449" s="109"/>
      <c r="DB449" s="109"/>
      <c r="DC449" s="109"/>
      <c r="DD449" s="109"/>
      <c r="DE449" s="109"/>
      <c r="DF449" s="109"/>
      <c r="DG449" s="109"/>
      <c r="DH449" s="109"/>
      <c r="DI449" s="109"/>
      <c r="DJ449" s="109"/>
      <c r="DK449" s="109"/>
      <c r="DL449" s="109"/>
      <c r="DM449" s="109"/>
      <c r="DN449" s="109"/>
      <c r="DO449" s="109"/>
      <c r="DP449" s="109"/>
      <c r="DQ449" s="109"/>
      <c r="DR449" s="109"/>
      <c r="DS449" s="109"/>
      <c r="DT449" s="109"/>
      <c r="DU449" s="109"/>
      <c r="DV449" s="109"/>
      <c r="DW449" s="109"/>
      <c r="DX449" s="109"/>
      <c r="DY449" s="109"/>
      <c r="DZ449" s="109"/>
      <c r="EA449" s="109"/>
      <c r="EB449" s="109"/>
      <c r="EC449" s="109"/>
      <c r="ED449" s="109"/>
      <c r="EE449" s="109"/>
      <c r="EF449" s="109"/>
      <c r="EG449" s="109"/>
      <c r="EH449" s="109"/>
      <c r="EI449" s="109"/>
      <c r="EJ449" s="109"/>
      <c r="EK449" s="109"/>
      <c r="EL449" s="109"/>
      <c r="EM449" s="109"/>
      <c r="EN449" s="109"/>
      <c r="EO449" s="109"/>
      <c r="EP449" s="109"/>
      <c r="EQ449" s="109"/>
      <c r="ER449" s="109"/>
      <c r="ES449" s="109"/>
      <c r="ET449" s="109"/>
      <c r="EU449" s="109"/>
      <c r="EV449" s="109"/>
      <c r="EW449" s="109"/>
      <c r="EX449" s="109"/>
      <c r="EY449" s="109"/>
      <c r="EZ449" s="109"/>
      <c r="FA449" s="109"/>
      <c r="FB449" s="109"/>
      <c r="FC449" s="109"/>
      <c r="FD449" s="109"/>
      <c r="FE449" s="109"/>
      <c r="FF449" s="109"/>
      <c r="FG449" s="109"/>
      <c r="FH449" s="109"/>
      <c r="FI449" s="109"/>
      <c r="FJ449" s="109"/>
      <c r="FK449" s="109"/>
      <c r="FL449" s="109"/>
      <c r="FM449" s="109"/>
      <c r="FN449" s="109"/>
      <c r="FO449" s="109"/>
      <c r="FP449" s="109"/>
      <c r="FQ449" s="109"/>
      <c r="FR449" s="109"/>
      <c r="FS449" s="109"/>
      <c r="FT449" s="109"/>
      <c r="FU449" s="109"/>
      <c r="FV449" s="109"/>
      <c r="FW449" s="109"/>
      <c r="FX449" s="109"/>
      <c r="FY449" s="109"/>
      <c r="FZ449" s="109"/>
      <c r="GA449" s="109"/>
      <c r="GB449" s="109"/>
      <c r="GC449" s="109"/>
      <c r="GD449" s="109"/>
      <c r="GE449" s="109"/>
      <c r="GF449" s="109"/>
      <c r="GG449" s="109"/>
      <c r="GH449" s="109"/>
      <c r="GI449" s="109"/>
      <c r="GJ449" s="109"/>
      <c r="GK449" s="109"/>
      <c r="GL449" s="109"/>
    </row>
    <row r="450" spans="28:194" s="103" customFormat="1">
      <c r="AB450" s="109"/>
      <c r="AC450" s="109"/>
      <c r="AD450" s="109"/>
      <c r="AE450" s="109"/>
      <c r="AF450" s="109"/>
      <c r="AG450" s="109"/>
      <c r="AH450" s="109"/>
      <c r="AI450" s="109"/>
      <c r="AJ450" s="109"/>
      <c r="AK450" s="109"/>
      <c r="AL450" s="109"/>
      <c r="AM450" s="109"/>
      <c r="AN450" s="109"/>
      <c r="AO450" s="109"/>
      <c r="AP450" s="109"/>
      <c r="AQ450" s="109"/>
      <c r="AR450" s="109"/>
      <c r="AS450" s="109"/>
      <c r="AT450" s="109"/>
      <c r="AU450" s="109"/>
      <c r="AV450" s="109"/>
      <c r="AW450" s="109"/>
      <c r="AX450" s="109"/>
      <c r="AY450" s="109"/>
      <c r="AZ450" s="109"/>
      <c r="BA450" s="109"/>
      <c r="BB450" s="109"/>
      <c r="BC450" s="109"/>
      <c r="BD450" s="109"/>
      <c r="BE450" s="109"/>
      <c r="BF450" s="109"/>
      <c r="BG450" s="109"/>
      <c r="BH450" s="109"/>
      <c r="BI450" s="109"/>
      <c r="BJ450" s="109"/>
      <c r="BK450" s="109"/>
      <c r="BL450" s="109"/>
      <c r="BM450" s="109"/>
      <c r="BN450" s="109"/>
      <c r="BO450" s="109"/>
      <c r="BP450" s="109"/>
      <c r="BQ450" s="109"/>
      <c r="BR450" s="109"/>
      <c r="BS450" s="109"/>
      <c r="BT450" s="109"/>
      <c r="BU450" s="109"/>
      <c r="BV450" s="109"/>
      <c r="BW450" s="109"/>
      <c r="BX450" s="109"/>
      <c r="BY450" s="109"/>
      <c r="BZ450" s="109"/>
      <c r="CA450" s="109"/>
      <c r="CB450" s="109"/>
      <c r="CC450" s="109"/>
      <c r="CD450" s="109"/>
      <c r="CE450" s="109"/>
      <c r="CF450" s="109"/>
      <c r="CG450" s="109"/>
      <c r="CH450" s="109"/>
      <c r="CI450" s="109"/>
      <c r="CJ450" s="109"/>
      <c r="CK450" s="109"/>
      <c r="CL450" s="109"/>
      <c r="CM450" s="109"/>
      <c r="CN450" s="109"/>
      <c r="CO450" s="109"/>
      <c r="CP450" s="109"/>
      <c r="CQ450" s="109"/>
      <c r="CR450" s="109"/>
      <c r="CS450" s="109"/>
      <c r="CT450" s="109"/>
      <c r="CU450" s="109"/>
      <c r="CV450" s="109"/>
      <c r="CW450" s="109"/>
      <c r="CX450" s="109"/>
      <c r="CY450" s="109"/>
      <c r="CZ450" s="109"/>
      <c r="DA450" s="109"/>
      <c r="DB450" s="109"/>
      <c r="DC450" s="109"/>
      <c r="DD450" s="109"/>
      <c r="DE450" s="109"/>
      <c r="DF450" s="109"/>
      <c r="DG450" s="109"/>
      <c r="DH450" s="109"/>
      <c r="DI450" s="109"/>
      <c r="DJ450" s="109"/>
      <c r="DK450" s="109"/>
      <c r="DL450" s="109"/>
      <c r="DM450" s="109"/>
      <c r="DN450" s="109"/>
      <c r="DO450" s="109"/>
      <c r="DP450" s="109"/>
      <c r="DQ450" s="109"/>
      <c r="DR450" s="109"/>
      <c r="DS450" s="109"/>
      <c r="DT450" s="109"/>
      <c r="DU450" s="109"/>
      <c r="DV450" s="109"/>
      <c r="DW450" s="109"/>
      <c r="DX450" s="109"/>
      <c r="DY450" s="109"/>
      <c r="DZ450" s="109"/>
      <c r="EA450" s="109"/>
      <c r="EB450" s="109"/>
      <c r="EC450" s="109"/>
      <c r="ED450" s="109"/>
      <c r="EE450" s="109"/>
      <c r="EF450" s="109"/>
      <c r="EG450" s="109"/>
      <c r="EH450" s="109"/>
      <c r="EI450" s="109"/>
      <c r="EJ450" s="109"/>
      <c r="EK450" s="109"/>
      <c r="EL450" s="109"/>
      <c r="EM450" s="109"/>
      <c r="EN450" s="109"/>
      <c r="EO450" s="109"/>
      <c r="EP450" s="109"/>
      <c r="EQ450" s="109"/>
      <c r="ER450" s="109"/>
      <c r="ES450" s="109"/>
      <c r="ET450" s="109"/>
      <c r="EU450" s="109"/>
      <c r="EV450" s="109"/>
      <c r="EW450" s="109"/>
      <c r="EX450" s="109"/>
      <c r="EY450" s="109"/>
      <c r="EZ450" s="109"/>
      <c r="FA450" s="109"/>
      <c r="FB450" s="109"/>
      <c r="FC450" s="109"/>
      <c r="FD450" s="109"/>
      <c r="FE450" s="109"/>
      <c r="FF450" s="109"/>
      <c r="FG450" s="109"/>
      <c r="FH450" s="109"/>
      <c r="FI450" s="109"/>
      <c r="FJ450" s="109"/>
      <c r="FK450" s="109"/>
      <c r="FL450" s="109"/>
      <c r="FM450" s="109"/>
      <c r="FN450" s="109"/>
      <c r="FO450" s="109"/>
      <c r="FP450" s="109"/>
      <c r="FQ450" s="109"/>
      <c r="FR450" s="109"/>
      <c r="FS450" s="109"/>
      <c r="FT450" s="109"/>
      <c r="FU450" s="109"/>
      <c r="FV450" s="109"/>
      <c r="FW450" s="109"/>
      <c r="FX450" s="109"/>
      <c r="FY450" s="109"/>
      <c r="FZ450" s="109"/>
      <c r="GA450" s="109"/>
      <c r="GB450" s="109"/>
      <c r="GC450" s="109"/>
      <c r="GD450" s="109"/>
      <c r="GE450" s="109"/>
      <c r="GF450" s="109"/>
      <c r="GG450" s="109"/>
      <c r="GH450" s="109"/>
      <c r="GI450" s="109"/>
      <c r="GJ450" s="109"/>
      <c r="GK450" s="109"/>
      <c r="GL450" s="109"/>
    </row>
    <row r="451" spans="28:194" s="103" customFormat="1">
      <c r="AB451" s="109"/>
      <c r="AC451" s="109"/>
      <c r="AD451" s="109"/>
      <c r="AE451" s="109"/>
      <c r="AF451" s="109"/>
      <c r="AG451" s="109"/>
      <c r="AH451" s="109"/>
      <c r="AI451" s="109"/>
      <c r="AJ451" s="109"/>
      <c r="AK451" s="109"/>
      <c r="AL451" s="109"/>
      <c r="AM451" s="109"/>
      <c r="AN451" s="109"/>
      <c r="AO451" s="109"/>
      <c r="AP451" s="109"/>
      <c r="AQ451" s="109"/>
      <c r="AR451" s="109"/>
      <c r="AS451" s="109"/>
      <c r="AT451" s="109"/>
      <c r="AU451" s="109"/>
      <c r="AV451" s="109"/>
      <c r="AW451" s="109"/>
      <c r="AX451" s="109"/>
      <c r="AY451" s="109"/>
      <c r="AZ451" s="109"/>
      <c r="BA451" s="109"/>
      <c r="BB451" s="109"/>
      <c r="BC451" s="109"/>
      <c r="BD451" s="109"/>
      <c r="BE451" s="109"/>
      <c r="BF451" s="109"/>
      <c r="BG451" s="109"/>
      <c r="BH451" s="109"/>
      <c r="BI451" s="109"/>
      <c r="BJ451" s="109"/>
      <c r="BK451" s="109"/>
      <c r="BL451" s="109"/>
      <c r="BM451" s="109"/>
      <c r="BN451" s="109"/>
      <c r="BO451" s="109"/>
      <c r="BP451" s="109"/>
      <c r="BQ451" s="109"/>
      <c r="BR451" s="109"/>
      <c r="BS451" s="109"/>
      <c r="BT451" s="109"/>
      <c r="BU451" s="109"/>
      <c r="BV451" s="109"/>
      <c r="BW451" s="109"/>
      <c r="BX451" s="109"/>
      <c r="BY451" s="109"/>
      <c r="BZ451" s="109"/>
      <c r="CA451" s="109"/>
      <c r="CB451" s="109"/>
      <c r="CC451" s="109"/>
      <c r="CD451" s="109"/>
      <c r="CE451" s="109"/>
      <c r="CF451" s="109"/>
      <c r="CG451" s="109"/>
      <c r="CH451" s="109"/>
      <c r="CI451" s="109"/>
      <c r="CJ451" s="109"/>
      <c r="CK451" s="109"/>
      <c r="CL451" s="109"/>
      <c r="CM451" s="109"/>
      <c r="CN451" s="109"/>
      <c r="CO451" s="109"/>
      <c r="CP451" s="109"/>
      <c r="CQ451" s="109"/>
      <c r="CR451" s="109"/>
      <c r="CS451" s="109"/>
      <c r="CT451" s="109"/>
      <c r="CU451" s="109"/>
      <c r="CV451" s="109"/>
      <c r="CW451" s="109"/>
      <c r="CX451" s="109"/>
      <c r="CY451" s="109"/>
      <c r="CZ451" s="109"/>
      <c r="DA451" s="109"/>
      <c r="DB451" s="109"/>
      <c r="DC451" s="109"/>
      <c r="DD451" s="109"/>
      <c r="DE451" s="109"/>
      <c r="DF451" s="109"/>
      <c r="DG451" s="109"/>
      <c r="DH451" s="109"/>
      <c r="DI451" s="109"/>
      <c r="DJ451" s="109"/>
      <c r="DK451" s="109"/>
      <c r="DL451" s="109"/>
      <c r="DM451" s="109"/>
      <c r="DN451" s="109"/>
      <c r="DO451" s="109"/>
      <c r="DP451" s="109"/>
      <c r="DQ451" s="109"/>
      <c r="DR451" s="109"/>
      <c r="DS451" s="109"/>
      <c r="DT451" s="109"/>
      <c r="DU451" s="109"/>
      <c r="DV451" s="109"/>
      <c r="DW451" s="109"/>
      <c r="DX451" s="109"/>
      <c r="DY451" s="109"/>
      <c r="DZ451" s="109"/>
      <c r="EA451" s="109"/>
      <c r="EB451" s="109"/>
      <c r="EC451" s="109"/>
      <c r="ED451" s="109"/>
      <c r="EE451" s="109"/>
      <c r="EF451" s="109"/>
      <c r="EG451" s="109"/>
      <c r="EH451" s="109"/>
      <c r="EI451" s="109"/>
      <c r="EJ451" s="109"/>
      <c r="EK451" s="109"/>
      <c r="EL451" s="109"/>
      <c r="EM451" s="109"/>
      <c r="EN451" s="109"/>
      <c r="EO451" s="109"/>
      <c r="EP451" s="109"/>
      <c r="EQ451" s="109"/>
      <c r="ER451" s="109"/>
      <c r="ES451" s="109"/>
      <c r="ET451" s="109"/>
      <c r="EU451" s="109"/>
      <c r="EV451" s="109"/>
      <c r="EW451" s="109"/>
      <c r="EX451" s="109"/>
      <c r="EY451" s="109"/>
      <c r="EZ451" s="109"/>
      <c r="FA451" s="109"/>
      <c r="FB451" s="109"/>
      <c r="FC451" s="109"/>
      <c r="FD451" s="109"/>
      <c r="FE451" s="109"/>
      <c r="FF451" s="109"/>
      <c r="FG451" s="109"/>
      <c r="FH451" s="109"/>
      <c r="FI451" s="109"/>
      <c r="FJ451" s="109"/>
      <c r="FK451" s="109"/>
      <c r="FL451" s="109"/>
      <c r="FM451" s="109"/>
      <c r="FN451" s="109"/>
      <c r="FO451" s="109"/>
      <c r="FP451" s="109"/>
      <c r="FQ451" s="109"/>
      <c r="FR451" s="109"/>
      <c r="FS451" s="109"/>
      <c r="FT451" s="109"/>
      <c r="FU451" s="109"/>
      <c r="FV451" s="109"/>
      <c r="FW451" s="109"/>
      <c r="FX451" s="109"/>
      <c r="FY451" s="109"/>
      <c r="FZ451" s="109"/>
      <c r="GA451" s="109"/>
      <c r="GB451" s="109"/>
      <c r="GC451" s="109"/>
      <c r="GD451" s="109"/>
      <c r="GE451" s="109"/>
      <c r="GF451" s="109"/>
      <c r="GG451" s="109"/>
      <c r="GH451" s="109"/>
      <c r="GI451" s="109"/>
      <c r="GJ451" s="109"/>
      <c r="GK451" s="109"/>
      <c r="GL451" s="109"/>
    </row>
    <row r="452" spans="28:194" s="103" customFormat="1">
      <c r="AB452" s="109"/>
      <c r="AC452" s="109"/>
      <c r="AD452" s="109"/>
      <c r="AE452" s="109"/>
      <c r="AF452" s="109"/>
      <c r="AG452" s="109"/>
      <c r="AH452" s="109"/>
      <c r="AI452" s="109"/>
      <c r="AJ452" s="109"/>
      <c r="AK452" s="109"/>
      <c r="AL452" s="109"/>
      <c r="AM452" s="109"/>
      <c r="AN452" s="109"/>
      <c r="AO452" s="109"/>
      <c r="AP452" s="109"/>
      <c r="AQ452" s="109"/>
      <c r="AR452" s="109"/>
      <c r="AS452" s="109"/>
      <c r="AT452" s="109"/>
      <c r="AU452" s="109"/>
      <c r="AV452" s="109"/>
      <c r="AW452" s="109"/>
      <c r="AX452" s="109"/>
      <c r="AY452" s="109"/>
      <c r="AZ452" s="109"/>
      <c r="BA452" s="109"/>
      <c r="BB452" s="109"/>
      <c r="BC452" s="109"/>
      <c r="BD452" s="109"/>
      <c r="BE452" s="109"/>
      <c r="BF452" s="109"/>
      <c r="BG452" s="109"/>
      <c r="BH452" s="109"/>
      <c r="BI452" s="109"/>
      <c r="BJ452" s="109"/>
      <c r="BK452" s="109"/>
      <c r="BL452" s="109"/>
      <c r="BM452" s="109"/>
      <c r="BN452" s="109"/>
      <c r="BO452" s="109"/>
      <c r="BP452" s="109"/>
      <c r="BQ452" s="109"/>
      <c r="BR452" s="109"/>
      <c r="BS452" s="109"/>
      <c r="BT452" s="109"/>
      <c r="BU452" s="109"/>
      <c r="BV452" s="109"/>
      <c r="BW452" s="109"/>
      <c r="BX452" s="109"/>
      <c r="BY452" s="109"/>
      <c r="BZ452" s="109"/>
      <c r="CA452" s="109"/>
      <c r="CB452" s="109"/>
      <c r="CC452" s="109"/>
      <c r="CD452" s="109"/>
      <c r="CE452" s="109"/>
      <c r="CF452" s="109"/>
      <c r="CG452" s="109"/>
      <c r="CH452" s="109"/>
      <c r="CI452" s="109"/>
      <c r="CJ452" s="109"/>
      <c r="CK452" s="109"/>
      <c r="CL452" s="109"/>
      <c r="CM452" s="109"/>
      <c r="CN452" s="109"/>
      <c r="CO452" s="109"/>
      <c r="CP452" s="109"/>
      <c r="CQ452" s="109"/>
      <c r="CR452" s="109"/>
      <c r="CS452" s="109"/>
      <c r="CT452" s="109"/>
      <c r="CU452" s="109"/>
      <c r="CV452" s="109"/>
      <c r="CW452" s="109"/>
      <c r="CX452" s="109"/>
      <c r="CY452" s="109"/>
      <c r="CZ452" s="109"/>
      <c r="DA452" s="109"/>
      <c r="DB452" s="109"/>
      <c r="DC452" s="109"/>
      <c r="DD452" s="109"/>
      <c r="DE452" s="109"/>
      <c r="DF452" s="109"/>
      <c r="DG452" s="109"/>
      <c r="DH452" s="109"/>
      <c r="DI452" s="109"/>
      <c r="DJ452" s="109"/>
      <c r="DK452" s="109"/>
      <c r="DL452" s="109"/>
      <c r="DM452" s="109"/>
      <c r="DN452" s="109"/>
      <c r="DO452" s="109"/>
      <c r="DP452" s="109"/>
      <c r="DQ452" s="109"/>
      <c r="DR452" s="109"/>
      <c r="DS452" s="109"/>
      <c r="DT452" s="109"/>
      <c r="DU452" s="109"/>
      <c r="DV452" s="109"/>
      <c r="DW452" s="109"/>
      <c r="DX452" s="109"/>
      <c r="DY452" s="109"/>
      <c r="DZ452" s="109"/>
      <c r="EA452" s="109"/>
      <c r="EB452" s="109"/>
      <c r="EC452" s="109"/>
      <c r="ED452" s="109"/>
      <c r="EE452" s="109"/>
      <c r="EF452" s="109"/>
      <c r="EG452" s="109"/>
      <c r="EH452" s="109"/>
      <c r="EI452" s="109"/>
      <c r="EJ452" s="109"/>
      <c r="EK452" s="109"/>
      <c r="EL452" s="109"/>
      <c r="EM452" s="109"/>
      <c r="EN452" s="109"/>
      <c r="EO452" s="109"/>
      <c r="EP452" s="109"/>
      <c r="EQ452" s="109"/>
      <c r="ER452" s="109"/>
      <c r="ES452" s="109"/>
      <c r="ET452" s="109"/>
      <c r="EU452" s="109"/>
      <c r="EV452" s="109"/>
      <c r="EW452" s="109"/>
      <c r="EX452" s="109"/>
      <c r="EY452" s="109"/>
      <c r="EZ452" s="109"/>
      <c r="FA452" s="109"/>
      <c r="FB452" s="109"/>
      <c r="FC452" s="109"/>
      <c r="FD452" s="109"/>
      <c r="FE452" s="109"/>
      <c r="FF452" s="109"/>
      <c r="FG452" s="109"/>
      <c r="FH452" s="109"/>
      <c r="FI452" s="109"/>
      <c r="FJ452" s="109"/>
      <c r="FK452" s="109"/>
      <c r="FL452" s="109"/>
      <c r="FM452" s="109"/>
      <c r="FN452" s="109"/>
      <c r="FO452" s="109"/>
      <c r="FP452" s="109"/>
      <c r="FQ452" s="109"/>
      <c r="FR452" s="109"/>
      <c r="FS452" s="109"/>
      <c r="FT452" s="109"/>
      <c r="FU452" s="109"/>
      <c r="FV452" s="109"/>
      <c r="FW452" s="109"/>
      <c r="FX452" s="109"/>
      <c r="FY452" s="109"/>
      <c r="FZ452" s="109"/>
      <c r="GA452" s="109"/>
      <c r="GB452" s="109"/>
      <c r="GC452" s="109"/>
      <c r="GD452" s="109"/>
      <c r="GE452" s="109"/>
      <c r="GF452" s="109"/>
      <c r="GG452" s="109"/>
      <c r="GH452" s="109"/>
      <c r="GI452" s="109"/>
      <c r="GJ452" s="109"/>
      <c r="GK452" s="109"/>
      <c r="GL452" s="109"/>
    </row>
    <row r="453" spans="28:194" s="103" customFormat="1">
      <c r="AB453" s="109"/>
      <c r="AC453" s="109"/>
      <c r="AD453" s="109"/>
      <c r="AE453" s="109"/>
      <c r="AF453" s="109"/>
      <c r="AG453" s="109"/>
      <c r="AH453" s="109"/>
      <c r="AI453" s="109"/>
      <c r="AJ453" s="109"/>
      <c r="AK453" s="109"/>
      <c r="AL453" s="109"/>
      <c r="AM453" s="109"/>
      <c r="AN453" s="109"/>
      <c r="AO453" s="109"/>
      <c r="AP453" s="109"/>
      <c r="AQ453" s="109"/>
      <c r="AR453" s="109"/>
      <c r="AS453" s="109"/>
      <c r="AT453" s="109"/>
      <c r="AU453" s="109"/>
      <c r="AV453" s="109"/>
      <c r="AW453" s="109"/>
      <c r="AX453" s="109"/>
      <c r="AY453" s="109"/>
      <c r="AZ453" s="109"/>
      <c r="BA453" s="109"/>
      <c r="BB453" s="109"/>
      <c r="BC453" s="109"/>
      <c r="BD453" s="109"/>
      <c r="BE453" s="109"/>
      <c r="BF453" s="109"/>
      <c r="BG453" s="109"/>
      <c r="BH453" s="109"/>
      <c r="BI453" s="109"/>
      <c r="BJ453" s="109"/>
      <c r="BK453" s="109"/>
      <c r="BL453" s="109"/>
      <c r="BM453" s="109"/>
      <c r="BN453" s="109"/>
      <c r="BO453" s="109"/>
      <c r="BP453" s="109"/>
      <c r="BQ453" s="109"/>
      <c r="BR453" s="109"/>
      <c r="BS453" s="109"/>
      <c r="BT453" s="109"/>
      <c r="BU453" s="109"/>
      <c r="BV453" s="109"/>
      <c r="BW453" s="109"/>
      <c r="BX453" s="109"/>
      <c r="BY453" s="109"/>
      <c r="BZ453" s="109"/>
      <c r="CA453" s="109"/>
      <c r="CB453" s="109"/>
      <c r="CC453" s="109"/>
      <c r="CD453" s="109"/>
      <c r="CE453" s="109"/>
      <c r="CF453" s="109"/>
      <c r="CG453" s="109"/>
      <c r="CH453" s="109"/>
      <c r="CI453" s="109"/>
      <c r="CJ453" s="109"/>
      <c r="CK453" s="109"/>
      <c r="CL453" s="109"/>
      <c r="CM453" s="109"/>
      <c r="CN453" s="109"/>
      <c r="CO453" s="109"/>
      <c r="CP453" s="109"/>
      <c r="CQ453" s="109"/>
      <c r="CR453" s="109"/>
      <c r="CS453" s="109"/>
      <c r="CT453" s="109"/>
      <c r="CU453" s="109"/>
      <c r="CV453" s="109"/>
      <c r="CW453" s="109"/>
      <c r="CX453" s="109"/>
      <c r="CY453" s="109"/>
      <c r="CZ453" s="109"/>
      <c r="DA453" s="109"/>
      <c r="DB453" s="109"/>
      <c r="DC453" s="109"/>
      <c r="DD453" s="109"/>
      <c r="DE453" s="109"/>
      <c r="DF453" s="109"/>
      <c r="DG453" s="109"/>
      <c r="DH453" s="109"/>
      <c r="DI453" s="109"/>
      <c r="DJ453" s="109"/>
      <c r="DK453" s="109"/>
      <c r="DL453" s="109"/>
      <c r="DM453" s="109"/>
      <c r="DN453" s="109"/>
      <c r="DO453" s="109"/>
      <c r="DP453" s="109"/>
      <c r="DQ453" s="109"/>
      <c r="DR453" s="109"/>
      <c r="DS453" s="109"/>
      <c r="DT453" s="109"/>
      <c r="DU453" s="109"/>
      <c r="DV453" s="109"/>
      <c r="DW453" s="109"/>
      <c r="DX453" s="109"/>
      <c r="DY453" s="109"/>
      <c r="DZ453" s="109"/>
      <c r="EA453" s="109"/>
      <c r="EB453" s="109"/>
      <c r="EC453" s="109"/>
      <c r="ED453" s="109"/>
      <c r="EE453" s="109"/>
      <c r="EF453" s="109"/>
      <c r="EG453" s="109"/>
      <c r="EH453" s="109"/>
      <c r="EI453" s="109"/>
      <c r="EJ453" s="109"/>
      <c r="EK453" s="109"/>
      <c r="EL453" s="109"/>
      <c r="EM453" s="109"/>
      <c r="EN453" s="109"/>
      <c r="EO453" s="109"/>
      <c r="EP453" s="109"/>
      <c r="EQ453" s="109"/>
      <c r="ER453" s="109"/>
      <c r="ES453" s="109"/>
      <c r="ET453" s="109"/>
      <c r="EU453" s="109"/>
      <c r="EV453" s="109"/>
      <c r="EW453" s="109"/>
      <c r="EX453" s="109"/>
      <c r="EY453" s="109"/>
      <c r="EZ453" s="109"/>
      <c r="FA453" s="109"/>
      <c r="FB453" s="109"/>
      <c r="FC453" s="109"/>
      <c r="FD453" s="109"/>
      <c r="FE453" s="109"/>
      <c r="FF453" s="109"/>
      <c r="FG453" s="109"/>
      <c r="FH453" s="109"/>
      <c r="FI453" s="109"/>
      <c r="FJ453" s="109"/>
      <c r="FK453" s="109"/>
      <c r="FL453" s="109"/>
      <c r="FM453" s="109"/>
      <c r="FN453" s="109"/>
      <c r="FO453" s="109"/>
      <c r="FP453" s="109"/>
      <c r="FQ453" s="109"/>
      <c r="FR453" s="109"/>
      <c r="FS453" s="109"/>
      <c r="FT453" s="109"/>
      <c r="FU453" s="109"/>
      <c r="FV453" s="109"/>
      <c r="FW453" s="109"/>
      <c r="FX453" s="109"/>
      <c r="FY453" s="109"/>
      <c r="FZ453" s="109"/>
      <c r="GA453" s="109"/>
      <c r="GB453" s="109"/>
      <c r="GC453" s="109"/>
      <c r="GD453" s="109"/>
      <c r="GE453" s="109"/>
      <c r="GF453" s="109"/>
      <c r="GG453" s="109"/>
      <c r="GH453" s="109"/>
      <c r="GI453" s="109"/>
      <c r="GJ453" s="109"/>
      <c r="GK453" s="109"/>
      <c r="GL453" s="109"/>
    </row>
    <row r="454" spans="28:194" s="103" customFormat="1">
      <c r="AB454" s="109"/>
      <c r="AC454" s="109"/>
      <c r="AD454" s="109"/>
      <c r="AE454" s="109"/>
      <c r="AF454" s="109"/>
      <c r="AG454" s="109"/>
      <c r="AH454" s="109"/>
      <c r="AI454" s="109"/>
      <c r="AJ454" s="109"/>
      <c r="AK454" s="109"/>
      <c r="AL454" s="109"/>
      <c r="AM454" s="109"/>
      <c r="AN454" s="109"/>
      <c r="AO454" s="109"/>
      <c r="AP454" s="109"/>
      <c r="AQ454" s="109"/>
      <c r="AR454" s="109"/>
      <c r="AS454" s="109"/>
      <c r="AT454" s="109"/>
      <c r="AU454" s="109"/>
      <c r="AV454" s="109"/>
      <c r="AW454" s="109"/>
      <c r="AX454" s="109"/>
      <c r="AY454" s="109"/>
      <c r="AZ454" s="109"/>
      <c r="BA454" s="109"/>
      <c r="BB454" s="109"/>
      <c r="BC454" s="109"/>
      <c r="BD454" s="109"/>
      <c r="BE454" s="109"/>
      <c r="BF454" s="109"/>
      <c r="BG454" s="109"/>
      <c r="BH454" s="109"/>
      <c r="BI454" s="109"/>
      <c r="BJ454" s="109"/>
      <c r="BK454" s="109"/>
      <c r="BL454" s="109"/>
      <c r="BM454" s="109"/>
      <c r="BN454" s="109"/>
      <c r="BO454" s="109"/>
      <c r="BP454" s="109"/>
      <c r="BQ454" s="109"/>
      <c r="BR454" s="109"/>
      <c r="BS454" s="109"/>
      <c r="BT454" s="109"/>
      <c r="BU454" s="109"/>
      <c r="BV454" s="109"/>
      <c r="BW454" s="109"/>
      <c r="BX454" s="109"/>
      <c r="BY454" s="109"/>
      <c r="BZ454" s="109"/>
      <c r="CA454" s="109"/>
      <c r="CB454" s="109"/>
      <c r="CC454" s="109"/>
      <c r="CD454" s="109"/>
      <c r="CE454" s="109"/>
      <c r="CF454" s="109"/>
      <c r="CG454" s="109"/>
      <c r="CH454" s="109"/>
      <c r="CI454" s="109"/>
      <c r="CJ454" s="109"/>
      <c r="CK454" s="109"/>
      <c r="CL454" s="109"/>
      <c r="CM454" s="109"/>
      <c r="CN454" s="109"/>
      <c r="CO454" s="109"/>
      <c r="CP454" s="109"/>
      <c r="CQ454" s="109"/>
      <c r="CR454" s="109"/>
      <c r="CS454" s="109"/>
      <c r="CT454" s="109"/>
      <c r="CU454" s="109"/>
      <c r="CV454" s="109"/>
      <c r="CW454" s="109"/>
      <c r="CX454" s="109"/>
      <c r="CY454" s="109"/>
      <c r="CZ454" s="109"/>
      <c r="DA454" s="109"/>
      <c r="DB454" s="109"/>
      <c r="DC454" s="109"/>
      <c r="DD454" s="109"/>
      <c r="DE454" s="109"/>
      <c r="DF454" s="109"/>
      <c r="DG454" s="109"/>
      <c r="DH454" s="109"/>
      <c r="DI454" s="109"/>
      <c r="DJ454" s="109"/>
      <c r="DK454" s="109"/>
      <c r="DL454" s="109"/>
      <c r="DM454" s="109"/>
      <c r="DN454" s="109"/>
      <c r="DO454" s="109"/>
      <c r="DP454" s="109"/>
      <c r="DQ454" s="109"/>
      <c r="DR454" s="109"/>
      <c r="DS454" s="109"/>
      <c r="DT454" s="109"/>
      <c r="DU454" s="109"/>
      <c r="DV454" s="109"/>
      <c r="DW454" s="109"/>
      <c r="DX454" s="109"/>
      <c r="DY454" s="109"/>
      <c r="DZ454" s="109"/>
      <c r="EA454" s="109"/>
      <c r="EB454" s="109"/>
      <c r="EC454" s="109"/>
      <c r="ED454" s="109"/>
      <c r="EE454" s="109"/>
      <c r="EF454" s="109"/>
      <c r="EG454" s="109"/>
      <c r="EH454" s="109"/>
      <c r="EI454" s="109"/>
      <c r="EJ454" s="109"/>
      <c r="EK454" s="109"/>
      <c r="EL454" s="109"/>
      <c r="EM454" s="109"/>
      <c r="EN454" s="109"/>
      <c r="EO454" s="109"/>
      <c r="EP454" s="109"/>
      <c r="EQ454" s="109"/>
      <c r="ER454" s="109"/>
      <c r="ES454" s="109"/>
      <c r="ET454" s="109"/>
      <c r="EU454" s="109"/>
      <c r="EV454" s="109"/>
      <c r="EW454" s="109"/>
      <c r="EX454" s="109"/>
      <c r="EY454" s="109"/>
      <c r="EZ454" s="109"/>
      <c r="FA454" s="109"/>
      <c r="FB454" s="109"/>
      <c r="FC454" s="109"/>
      <c r="FD454" s="109"/>
      <c r="FE454" s="109"/>
      <c r="FF454" s="109"/>
      <c r="FG454" s="109"/>
      <c r="FH454" s="109"/>
      <c r="FI454" s="109"/>
      <c r="FJ454" s="109"/>
      <c r="FK454" s="109"/>
      <c r="FL454" s="109"/>
      <c r="FM454" s="109"/>
      <c r="FN454" s="109"/>
      <c r="FO454" s="109"/>
      <c r="FP454" s="109"/>
      <c r="FQ454" s="109"/>
      <c r="FR454" s="109"/>
      <c r="FS454" s="109"/>
      <c r="FT454" s="109"/>
      <c r="FU454" s="109"/>
      <c r="FV454" s="109"/>
      <c r="FW454" s="109"/>
      <c r="FX454" s="109"/>
      <c r="FY454" s="109"/>
      <c r="FZ454" s="109"/>
      <c r="GA454" s="109"/>
      <c r="GB454" s="109"/>
      <c r="GC454" s="109"/>
      <c r="GD454" s="109"/>
      <c r="GE454" s="109"/>
      <c r="GF454" s="109"/>
      <c r="GG454" s="109"/>
      <c r="GH454" s="109"/>
      <c r="GI454" s="109"/>
      <c r="GJ454" s="109"/>
      <c r="GK454" s="109"/>
      <c r="GL454" s="109"/>
    </row>
    <row r="455" spans="28:194" s="103" customFormat="1">
      <c r="AB455" s="109"/>
      <c r="AC455" s="109"/>
      <c r="AD455" s="109"/>
      <c r="AE455" s="109"/>
      <c r="AF455" s="109"/>
      <c r="AG455" s="109"/>
      <c r="AH455" s="109"/>
      <c r="AI455" s="109"/>
      <c r="AJ455" s="109"/>
      <c r="AK455" s="109"/>
      <c r="AL455" s="109"/>
      <c r="AM455" s="109"/>
      <c r="AN455" s="109"/>
      <c r="AO455" s="109"/>
      <c r="AP455" s="109"/>
      <c r="AQ455" s="109"/>
      <c r="AR455" s="109"/>
      <c r="AS455" s="109"/>
      <c r="AT455" s="109"/>
      <c r="AU455" s="109"/>
      <c r="AV455" s="109"/>
      <c r="AW455" s="109"/>
      <c r="AX455" s="109"/>
      <c r="AY455" s="109"/>
      <c r="AZ455" s="109"/>
      <c r="BA455" s="109"/>
      <c r="BB455" s="109"/>
      <c r="BC455" s="109"/>
      <c r="BD455" s="109"/>
      <c r="BE455" s="109"/>
      <c r="BF455" s="109"/>
      <c r="BG455" s="109"/>
      <c r="BH455" s="109"/>
      <c r="BI455" s="109"/>
      <c r="BJ455" s="109"/>
      <c r="BK455" s="109"/>
      <c r="BL455" s="109"/>
      <c r="BM455" s="109"/>
      <c r="BN455" s="109"/>
      <c r="BO455" s="109"/>
      <c r="BP455" s="109"/>
      <c r="BQ455" s="109"/>
      <c r="BR455" s="109"/>
      <c r="BS455" s="109"/>
      <c r="BT455" s="109"/>
      <c r="BU455" s="109"/>
      <c r="BV455" s="109"/>
      <c r="BW455" s="109"/>
      <c r="BX455" s="109"/>
      <c r="BY455" s="109"/>
      <c r="BZ455" s="109"/>
      <c r="CA455" s="109"/>
      <c r="CB455" s="109"/>
      <c r="CC455" s="109"/>
      <c r="CD455" s="109"/>
      <c r="CE455" s="109"/>
      <c r="CF455" s="109"/>
      <c r="CG455" s="109"/>
      <c r="CH455" s="109"/>
      <c r="CI455" s="109"/>
      <c r="CJ455" s="109"/>
      <c r="CK455" s="109"/>
      <c r="CL455" s="109"/>
      <c r="CM455" s="109"/>
      <c r="CN455" s="109"/>
      <c r="CO455" s="109"/>
      <c r="CP455" s="109"/>
      <c r="CQ455" s="109"/>
      <c r="CR455" s="109"/>
      <c r="CS455" s="109"/>
      <c r="CT455" s="109"/>
      <c r="CU455" s="109"/>
      <c r="CV455" s="109"/>
      <c r="CW455" s="109"/>
      <c r="CX455" s="109"/>
      <c r="CY455" s="109"/>
      <c r="CZ455" s="109"/>
      <c r="DA455" s="109"/>
      <c r="DB455" s="109"/>
      <c r="DC455" s="109"/>
      <c r="DD455" s="109"/>
      <c r="DE455" s="109"/>
      <c r="DF455" s="109"/>
      <c r="DG455" s="109"/>
      <c r="DH455" s="109"/>
      <c r="DI455" s="109"/>
      <c r="DJ455" s="109"/>
      <c r="DK455" s="109"/>
      <c r="DL455" s="109"/>
      <c r="DM455" s="109"/>
      <c r="DN455" s="109"/>
      <c r="DO455" s="109"/>
      <c r="DP455" s="109"/>
      <c r="DQ455" s="109"/>
      <c r="DR455" s="109"/>
      <c r="DS455" s="109"/>
      <c r="DT455" s="109"/>
      <c r="DU455" s="109"/>
      <c r="DV455" s="109"/>
      <c r="DW455" s="109"/>
      <c r="DX455" s="109"/>
      <c r="DY455" s="109"/>
      <c r="DZ455" s="109"/>
      <c r="EA455" s="109"/>
      <c r="EB455" s="109"/>
      <c r="EC455" s="109"/>
      <c r="ED455" s="109"/>
      <c r="EE455" s="109"/>
      <c r="EF455" s="109"/>
      <c r="EG455" s="109"/>
      <c r="EH455" s="109"/>
      <c r="EI455" s="109"/>
      <c r="EJ455" s="109"/>
      <c r="EK455" s="109"/>
      <c r="EL455" s="109"/>
      <c r="EM455" s="109"/>
      <c r="EN455" s="109"/>
      <c r="EO455" s="109"/>
      <c r="EP455" s="109"/>
      <c r="EQ455" s="109"/>
      <c r="ER455" s="109"/>
      <c r="ES455" s="109"/>
      <c r="ET455" s="109"/>
      <c r="EU455" s="109"/>
      <c r="EV455" s="109"/>
      <c r="EW455" s="109"/>
      <c r="EX455" s="109"/>
      <c r="EY455" s="109"/>
      <c r="EZ455" s="109"/>
      <c r="FA455" s="109"/>
      <c r="FB455" s="109"/>
      <c r="FC455" s="109"/>
      <c r="FD455" s="109"/>
      <c r="FE455" s="109"/>
      <c r="FF455" s="109"/>
      <c r="FG455" s="109"/>
      <c r="FH455" s="109"/>
      <c r="FI455" s="109"/>
      <c r="FJ455" s="109"/>
      <c r="FK455" s="109"/>
      <c r="FL455" s="109"/>
      <c r="FM455" s="109"/>
      <c r="FN455" s="109"/>
      <c r="FO455" s="109"/>
      <c r="FP455" s="109"/>
      <c r="FQ455" s="109"/>
      <c r="FR455" s="109"/>
      <c r="FS455" s="109"/>
      <c r="FT455" s="109"/>
      <c r="FU455" s="109"/>
      <c r="FV455" s="109"/>
      <c r="FW455" s="109"/>
      <c r="FX455" s="109"/>
      <c r="FY455" s="109"/>
      <c r="FZ455" s="109"/>
      <c r="GA455" s="109"/>
      <c r="GB455" s="109"/>
      <c r="GC455" s="109"/>
      <c r="GD455" s="109"/>
      <c r="GE455" s="109"/>
      <c r="GF455" s="109"/>
      <c r="GG455" s="109"/>
      <c r="GH455" s="109"/>
      <c r="GI455" s="109"/>
      <c r="GJ455" s="109"/>
      <c r="GK455" s="109"/>
      <c r="GL455" s="109"/>
    </row>
    <row r="456" spans="28:194" s="103" customFormat="1">
      <c r="AB456" s="109"/>
      <c r="AC456" s="109"/>
      <c r="AD456" s="109"/>
      <c r="AE456" s="109"/>
      <c r="AF456" s="109"/>
      <c r="AG456" s="109"/>
      <c r="AH456" s="109"/>
      <c r="AI456" s="109"/>
      <c r="AJ456" s="109"/>
      <c r="AK456" s="109"/>
      <c r="AL456" s="109"/>
      <c r="AM456" s="109"/>
      <c r="AN456" s="109"/>
      <c r="AO456" s="109"/>
      <c r="AP456" s="109"/>
      <c r="AQ456" s="109"/>
      <c r="AR456" s="109"/>
      <c r="AS456" s="109"/>
      <c r="AT456" s="109"/>
      <c r="AU456" s="109"/>
      <c r="AV456" s="109"/>
      <c r="AW456" s="109"/>
      <c r="AX456" s="109"/>
      <c r="AY456" s="109"/>
      <c r="AZ456" s="109"/>
      <c r="BA456" s="109"/>
      <c r="BB456" s="109"/>
      <c r="BC456" s="109"/>
      <c r="BD456" s="109"/>
      <c r="BE456" s="109"/>
      <c r="BF456" s="109"/>
      <c r="BG456" s="109"/>
      <c r="BH456" s="109"/>
      <c r="BI456" s="109"/>
      <c r="BJ456" s="109"/>
      <c r="BK456" s="109"/>
      <c r="BL456" s="109"/>
      <c r="BM456" s="109"/>
      <c r="BN456" s="109"/>
      <c r="BO456" s="109"/>
      <c r="BP456" s="109"/>
      <c r="BQ456" s="109"/>
      <c r="BR456" s="109"/>
      <c r="BS456" s="109"/>
      <c r="BT456" s="109"/>
      <c r="BU456" s="109"/>
      <c r="BV456" s="109"/>
      <c r="BW456" s="109"/>
      <c r="BX456" s="109"/>
      <c r="BY456" s="109"/>
      <c r="BZ456" s="109"/>
      <c r="CA456" s="109"/>
      <c r="CB456" s="109"/>
      <c r="CC456" s="109"/>
      <c r="CD456" s="109"/>
      <c r="CE456" s="109"/>
      <c r="CF456" s="109"/>
      <c r="CG456" s="109"/>
      <c r="CH456" s="109"/>
      <c r="CI456" s="109"/>
      <c r="CJ456" s="109"/>
      <c r="CK456" s="109"/>
      <c r="CL456" s="109"/>
      <c r="CM456" s="109"/>
      <c r="CN456" s="109"/>
      <c r="CO456" s="109"/>
      <c r="CP456" s="109"/>
      <c r="CQ456" s="109"/>
      <c r="CR456" s="109"/>
      <c r="CS456" s="109"/>
      <c r="CT456" s="109"/>
      <c r="CU456" s="109"/>
      <c r="CV456" s="109"/>
      <c r="CW456" s="109"/>
      <c r="CX456" s="109"/>
      <c r="CY456" s="109"/>
      <c r="CZ456" s="109"/>
      <c r="DA456" s="109"/>
      <c r="DB456" s="109"/>
      <c r="DC456" s="109"/>
      <c r="DD456" s="109"/>
      <c r="DE456" s="109"/>
      <c r="DF456" s="109"/>
      <c r="DG456" s="109"/>
      <c r="DH456" s="109"/>
      <c r="DI456" s="109"/>
      <c r="DJ456" s="109"/>
      <c r="DK456" s="109"/>
      <c r="DL456" s="109"/>
      <c r="DM456" s="109"/>
      <c r="DN456" s="109"/>
      <c r="DO456" s="109"/>
      <c r="DP456" s="109"/>
      <c r="DQ456" s="109"/>
      <c r="DR456" s="109"/>
      <c r="DS456" s="109"/>
      <c r="DT456" s="109"/>
      <c r="DU456" s="109"/>
      <c r="DV456" s="109"/>
      <c r="DW456" s="109"/>
      <c r="DX456" s="109"/>
      <c r="DY456" s="109"/>
      <c r="DZ456" s="109"/>
      <c r="EA456" s="109"/>
      <c r="EB456" s="109"/>
      <c r="EC456" s="109"/>
      <c r="ED456" s="109"/>
      <c r="EE456" s="109"/>
      <c r="EF456" s="109"/>
      <c r="EG456" s="109"/>
      <c r="EH456" s="109"/>
      <c r="EI456" s="109"/>
      <c r="EJ456" s="109"/>
      <c r="EK456" s="109"/>
      <c r="EL456" s="109"/>
      <c r="EM456" s="109"/>
      <c r="EN456" s="109"/>
      <c r="EO456" s="109"/>
      <c r="EP456" s="109"/>
      <c r="EQ456" s="109"/>
      <c r="ER456" s="109"/>
      <c r="ES456" s="109"/>
      <c r="ET456" s="109"/>
      <c r="EU456" s="109"/>
      <c r="EV456" s="109"/>
      <c r="EW456" s="109"/>
      <c r="EX456" s="109"/>
      <c r="EY456" s="109"/>
      <c r="EZ456" s="109"/>
      <c r="FA456" s="109"/>
      <c r="FB456" s="109"/>
      <c r="FC456" s="109"/>
      <c r="FD456" s="109"/>
      <c r="FE456" s="109"/>
      <c r="FF456" s="109"/>
      <c r="FG456" s="109"/>
      <c r="FH456" s="109"/>
      <c r="FI456" s="109"/>
      <c r="FJ456" s="109"/>
      <c r="FK456" s="109"/>
      <c r="FL456" s="109"/>
      <c r="FM456" s="109"/>
      <c r="FN456" s="109"/>
      <c r="FO456" s="109"/>
      <c r="FP456" s="109"/>
      <c r="FQ456" s="109"/>
      <c r="FR456" s="109"/>
      <c r="FS456" s="109"/>
      <c r="FT456" s="109"/>
      <c r="FU456" s="109"/>
      <c r="FV456" s="109"/>
      <c r="FW456" s="109"/>
      <c r="FX456" s="109"/>
      <c r="FY456" s="109"/>
      <c r="FZ456" s="109"/>
      <c r="GA456" s="109"/>
      <c r="GB456" s="109"/>
      <c r="GC456" s="109"/>
      <c r="GD456" s="109"/>
      <c r="GE456" s="109"/>
      <c r="GF456" s="109"/>
      <c r="GG456" s="109"/>
      <c r="GH456" s="109"/>
      <c r="GI456" s="109"/>
      <c r="GJ456" s="109"/>
      <c r="GK456" s="109"/>
      <c r="GL456" s="109"/>
    </row>
    <row r="457" spans="28:194" s="103" customFormat="1">
      <c r="AB457" s="109"/>
      <c r="AC457" s="109"/>
      <c r="AD457" s="109"/>
      <c r="AE457" s="109"/>
      <c r="AF457" s="109"/>
      <c r="AG457" s="109"/>
      <c r="AH457" s="109"/>
      <c r="AI457" s="109"/>
      <c r="AJ457" s="109"/>
      <c r="AK457" s="109"/>
      <c r="AL457" s="109"/>
      <c r="AM457" s="109"/>
      <c r="AN457" s="109"/>
      <c r="AO457" s="109"/>
      <c r="AP457" s="109"/>
      <c r="AQ457" s="109"/>
      <c r="AR457" s="109"/>
      <c r="AS457" s="109"/>
      <c r="AT457" s="109"/>
      <c r="AU457" s="109"/>
      <c r="AV457" s="109"/>
      <c r="AW457" s="109"/>
      <c r="AX457" s="109"/>
      <c r="AY457" s="109"/>
      <c r="AZ457" s="109"/>
      <c r="BA457" s="109"/>
      <c r="BB457" s="109"/>
      <c r="BC457" s="109"/>
      <c r="BD457" s="109"/>
      <c r="BE457" s="109"/>
      <c r="BF457" s="109"/>
      <c r="BG457" s="109"/>
      <c r="BH457" s="109"/>
      <c r="BI457" s="109"/>
      <c r="BJ457" s="109"/>
      <c r="BK457" s="109"/>
      <c r="BL457" s="109"/>
      <c r="BM457" s="109"/>
      <c r="BN457" s="109"/>
      <c r="BO457" s="109"/>
      <c r="BP457" s="109"/>
      <c r="BQ457" s="109"/>
      <c r="BR457" s="109"/>
      <c r="BS457" s="109"/>
      <c r="BT457" s="109"/>
      <c r="BU457" s="109"/>
      <c r="BV457" s="109"/>
      <c r="BW457" s="109"/>
      <c r="BX457" s="109"/>
      <c r="BY457" s="109"/>
      <c r="BZ457" s="109"/>
      <c r="CA457" s="109"/>
      <c r="CB457" s="109"/>
      <c r="CC457" s="109"/>
      <c r="CD457" s="109"/>
      <c r="CE457" s="109"/>
      <c r="CF457" s="109"/>
      <c r="CG457" s="109"/>
      <c r="CH457" s="109"/>
      <c r="CI457" s="109"/>
      <c r="CJ457" s="109"/>
      <c r="CK457" s="109"/>
      <c r="CL457" s="109"/>
      <c r="CM457" s="109"/>
      <c r="CN457" s="109"/>
      <c r="CO457" s="109"/>
      <c r="CP457" s="109"/>
      <c r="CQ457" s="109"/>
      <c r="CR457" s="109"/>
      <c r="CS457" s="109"/>
      <c r="CT457" s="109"/>
      <c r="CU457" s="109"/>
      <c r="CV457" s="109"/>
      <c r="CW457" s="109"/>
      <c r="CX457" s="109"/>
      <c r="CY457" s="109"/>
      <c r="CZ457" s="109"/>
      <c r="DA457" s="109"/>
      <c r="DB457" s="109"/>
      <c r="DC457" s="109"/>
      <c r="DD457" s="109"/>
      <c r="DE457" s="109"/>
      <c r="DF457" s="109"/>
      <c r="DG457" s="109"/>
      <c r="DH457" s="109"/>
      <c r="DI457" s="109"/>
      <c r="DJ457" s="109"/>
      <c r="DK457" s="109"/>
      <c r="DL457" s="109"/>
      <c r="DM457" s="109"/>
      <c r="DN457" s="109"/>
      <c r="DO457" s="109"/>
      <c r="DP457" s="109"/>
      <c r="DQ457" s="109"/>
      <c r="DR457" s="109"/>
      <c r="DS457" s="109"/>
      <c r="DT457" s="109"/>
      <c r="DU457" s="109"/>
      <c r="DV457" s="109"/>
      <c r="DW457" s="109"/>
      <c r="DX457" s="109"/>
      <c r="DY457" s="109"/>
      <c r="DZ457" s="109"/>
      <c r="EA457" s="109"/>
      <c r="EB457" s="109"/>
      <c r="EC457" s="109"/>
      <c r="ED457" s="109"/>
      <c r="EE457" s="109"/>
      <c r="EF457" s="109"/>
      <c r="EG457" s="109"/>
      <c r="EH457" s="109"/>
      <c r="EI457" s="109"/>
      <c r="EJ457" s="109"/>
      <c r="EK457" s="109"/>
      <c r="EL457" s="109"/>
      <c r="EM457" s="109"/>
      <c r="EN457" s="109"/>
      <c r="EO457" s="109"/>
      <c r="EP457" s="109"/>
      <c r="EQ457" s="109"/>
      <c r="ER457" s="109"/>
      <c r="ES457" s="109"/>
      <c r="ET457" s="109"/>
      <c r="EU457" s="109"/>
      <c r="EV457" s="109"/>
      <c r="EW457" s="109"/>
      <c r="EX457" s="109"/>
      <c r="EY457" s="109"/>
      <c r="EZ457" s="109"/>
      <c r="FA457" s="109"/>
      <c r="FB457" s="109"/>
      <c r="FC457" s="109"/>
      <c r="FD457" s="109"/>
      <c r="FE457" s="109"/>
      <c r="FF457" s="109"/>
      <c r="FG457" s="109"/>
      <c r="FH457" s="109"/>
      <c r="FI457" s="109"/>
      <c r="FJ457" s="109"/>
      <c r="FK457" s="109"/>
      <c r="FL457" s="109"/>
      <c r="FM457" s="109"/>
      <c r="FN457" s="109"/>
      <c r="FO457" s="109"/>
      <c r="FP457" s="109"/>
      <c r="FQ457" s="109"/>
      <c r="FR457" s="109"/>
      <c r="FS457" s="109"/>
      <c r="FT457" s="109"/>
      <c r="FU457" s="109"/>
      <c r="FV457" s="109"/>
      <c r="FW457" s="109"/>
      <c r="FX457" s="109"/>
      <c r="FY457" s="109"/>
      <c r="FZ457" s="109"/>
      <c r="GA457" s="109"/>
      <c r="GB457" s="109"/>
      <c r="GC457" s="109"/>
      <c r="GD457" s="109"/>
      <c r="GE457" s="109"/>
      <c r="GF457" s="109"/>
      <c r="GG457" s="109"/>
      <c r="GH457" s="109"/>
      <c r="GI457" s="109"/>
      <c r="GJ457" s="109"/>
      <c r="GK457" s="109"/>
      <c r="GL457" s="109"/>
    </row>
    <row r="458" spans="28:194" s="103" customFormat="1">
      <c r="AB458" s="109"/>
      <c r="AC458" s="109"/>
      <c r="AD458" s="109"/>
      <c r="AE458" s="109"/>
      <c r="AF458" s="109"/>
      <c r="AG458" s="109"/>
      <c r="AH458" s="109"/>
      <c r="AI458" s="109"/>
      <c r="AJ458" s="109"/>
      <c r="AK458" s="109"/>
      <c r="AL458" s="109"/>
      <c r="AM458" s="109"/>
      <c r="AN458" s="109"/>
      <c r="AO458" s="109"/>
      <c r="AP458" s="109"/>
      <c r="AQ458" s="109"/>
      <c r="AR458" s="109"/>
      <c r="AS458" s="109"/>
      <c r="AT458" s="109"/>
      <c r="AU458" s="109"/>
      <c r="AV458" s="109"/>
      <c r="AW458" s="109"/>
      <c r="AX458" s="109"/>
      <c r="AY458" s="109"/>
      <c r="AZ458" s="109"/>
      <c r="BA458" s="109"/>
      <c r="BB458" s="109"/>
      <c r="BC458" s="109"/>
      <c r="BD458" s="109"/>
      <c r="BE458" s="109"/>
      <c r="BF458" s="109"/>
      <c r="BG458" s="109"/>
      <c r="BH458" s="109"/>
      <c r="BI458" s="109"/>
      <c r="BJ458" s="109"/>
      <c r="BK458" s="109"/>
      <c r="BL458" s="109"/>
      <c r="BM458" s="109"/>
      <c r="BN458" s="109"/>
      <c r="BO458" s="109"/>
      <c r="BP458" s="109"/>
      <c r="BQ458" s="109"/>
      <c r="BR458" s="109"/>
      <c r="BS458" s="109"/>
      <c r="BT458" s="109"/>
      <c r="BU458" s="109"/>
      <c r="BV458" s="109"/>
      <c r="BW458" s="109"/>
      <c r="BX458" s="109"/>
      <c r="BY458" s="109"/>
      <c r="BZ458" s="109"/>
      <c r="CA458" s="109"/>
      <c r="CB458" s="109"/>
      <c r="CC458" s="109"/>
      <c r="CD458" s="109"/>
      <c r="CE458" s="109"/>
      <c r="CF458" s="109"/>
      <c r="CG458" s="109"/>
      <c r="CH458" s="109"/>
      <c r="CI458" s="109"/>
      <c r="CJ458" s="109"/>
      <c r="CK458" s="109"/>
      <c r="CL458" s="109"/>
      <c r="CM458" s="109"/>
      <c r="CN458" s="109"/>
      <c r="CO458" s="109"/>
      <c r="CP458" s="109"/>
      <c r="CQ458" s="109"/>
      <c r="CR458" s="109"/>
      <c r="CS458" s="109"/>
      <c r="CT458" s="109"/>
      <c r="CU458" s="109"/>
      <c r="CV458" s="109"/>
      <c r="CW458" s="109"/>
      <c r="CX458" s="109"/>
      <c r="CY458" s="109"/>
      <c r="CZ458" s="109"/>
      <c r="DA458" s="109"/>
      <c r="DB458" s="109"/>
      <c r="DC458" s="109"/>
      <c r="DD458" s="109"/>
      <c r="DE458" s="109"/>
      <c r="DF458" s="109"/>
      <c r="DG458" s="109"/>
      <c r="DH458" s="109"/>
      <c r="DI458" s="109"/>
      <c r="DJ458" s="109"/>
      <c r="DK458" s="109"/>
      <c r="DL458" s="109"/>
      <c r="DM458" s="109"/>
      <c r="DN458" s="109"/>
      <c r="DO458" s="109"/>
      <c r="DP458" s="109"/>
      <c r="DQ458" s="109"/>
      <c r="DR458" s="109"/>
      <c r="DS458" s="109"/>
      <c r="DT458" s="109"/>
      <c r="DU458" s="109"/>
      <c r="DV458" s="109"/>
      <c r="DW458" s="109"/>
      <c r="DX458" s="109"/>
      <c r="DY458" s="109"/>
      <c r="DZ458" s="109"/>
      <c r="EA458" s="109"/>
      <c r="EB458" s="109"/>
      <c r="EC458" s="109"/>
      <c r="ED458" s="109"/>
      <c r="EE458" s="109"/>
      <c r="EF458" s="109"/>
      <c r="EG458" s="109"/>
      <c r="EH458" s="109"/>
      <c r="EI458" s="109"/>
      <c r="EJ458" s="109"/>
      <c r="EK458" s="109"/>
      <c r="EL458" s="109"/>
      <c r="EM458" s="109"/>
      <c r="EN458" s="109"/>
      <c r="EO458" s="109"/>
      <c r="EP458" s="109"/>
      <c r="EQ458" s="109"/>
      <c r="ER458" s="109"/>
      <c r="ES458" s="109"/>
      <c r="ET458" s="109"/>
      <c r="EU458" s="109"/>
      <c r="EV458" s="109"/>
      <c r="EW458" s="109"/>
      <c r="EX458" s="109"/>
      <c r="EY458" s="109"/>
      <c r="EZ458" s="109"/>
      <c r="FA458" s="109"/>
      <c r="FB458" s="109"/>
      <c r="FC458" s="109"/>
      <c r="FD458" s="109"/>
      <c r="FE458" s="109"/>
      <c r="FF458" s="109"/>
      <c r="FG458" s="109"/>
      <c r="FH458" s="109"/>
      <c r="FI458" s="109"/>
      <c r="FJ458" s="109"/>
      <c r="FK458" s="109"/>
      <c r="FL458" s="109"/>
      <c r="FM458" s="109"/>
      <c r="FN458" s="109"/>
      <c r="FO458" s="109"/>
      <c r="FP458" s="109"/>
      <c r="FQ458" s="109"/>
      <c r="FR458" s="109"/>
      <c r="FS458" s="109"/>
      <c r="FT458" s="109"/>
      <c r="FU458" s="109"/>
      <c r="FV458" s="109"/>
      <c r="FW458" s="109"/>
      <c r="FX458" s="109"/>
      <c r="FY458" s="109"/>
      <c r="FZ458" s="109"/>
      <c r="GA458" s="109"/>
      <c r="GB458" s="109"/>
      <c r="GC458" s="109"/>
      <c r="GD458" s="109"/>
      <c r="GE458" s="109"/>
      <c r="GF458" s="109"/>
      <c r="GG458" s="109"/>
      <c r="GH458" s="109"/>
      <c r="GI458" s="109"/>
      <c r="GJ458" s="109"/>
      <c r="GK458" s="109"/>
      <c r="GL458" s="109"/>
    </row>
    <row r="459" spans="28:194" s="103" customFormat="1">
      <c r="AB459" s="109"/>
      <c r="AC459" s="109"/>
      <c r="AD459" s="109"/>
      <c r="AE459" s="109"/>
      <c r="AF459" s="109"/>
      <c r="AG459" s="109"/>
      <c r="AH459" s="109"/>
      <c r="AI459" s="109"/>
      <c r="AJ459" s="109"/>
      <c r="AK459" s="109"/>
      <c r="AL459" s="109"/>
      <c r="AM459" s="109"/>
      <c r="AN459" s="109"/>
      <c r="AO459" s="109"/>
      <c r="AP459" s="109"/>
      <c r="AQ459" s="109"/>
      <c r="AR459" s="109"/>
      <c r="AS459" s="109"/>
      <c r="AT459" s="109"/>
      <c r="AU459" s="109"/>
      <c r="AV459" s="109"/>
      <c r="AW459" s="109"/>
      <c r="AX459" s="109"/>
      <c r="AY459" s="109"/>
      <c r="AZ459" s="109"/>
      <c r="BA459" s="109"/>
      <c r="BB459" s="109"/>
      <c r="BC459" s="109"/>
      <c r="BD459" s="109"/>
      <c r="BE459" s="109"/>
      <c r="BF459" s="109"/>
      <c r="BG459" s="109"/>
      <c r="BH459" s="109"/>
      <c r="BI459" s="109"/>
      <c r="BJ459" s="109"/>
      <c r="BK459" s="109"/>
      <c r="BL459" s="109"/>
      <c r="BM459" s="109"/>
      <c r="BN459" s="109"/>
      <c r="BO459" s="109"/>
      <c r="BP459" s="109"/>
      <c r="BQ459" s="109"/>
      <c r="BR459" s="109"/>
      <c r="BS459" s="109"/>
      <c r="BT459" s="109"/>
      <c r="BU459" s="109"/>
      <c r="BV459" s="109"/>
      <c r="BW459" s="109"/>
      <c r="BX459" s="109"/>
      <c r="BY459" s="109"/>
      <c r="BZ459" s="109"/>
      <c r="CA459" s="109"/>
      <c r="CB459" s="109"/>
      <c r="CC459" s="109"/>
      <c r="CD459" s="109"/>
      <c r="CE459" s="109"/>
      <c r="CF459" s="109"/>
      <c r="CG459" s="109"/>
      <c r="CH459" s="109"/>
      <c r="CI459" s="109"/>
      <c r="CJ459" s="109"/>
      <c r="CK459" s="109"/>
      <c r="CL459" s="109"/>
      <c r="CM459" s="109"/>
      <c r="CN459" s="109"/>
      <c r="CO459" s="109"/>
      <c r="CP459" s="109"/>
      <c r="CQ459" s="109"/>
      <c r="CR459" s="109"/>
      <c r="CS459" s="109"/>
      <c r="CT459" s="109"/>
      <c r="CU459" s="109"/>
      <c r="CV459" s="109"/>
      <c r="CW459" s="109"/>
      <c r="CX459" s="109"/>
      <c r="CY459" s="109"/>
      <c r="CZ459" s="109"/>
      <c r="DA459" s="109"/>
      <c r="DB459" s="109"/>
      <c r="DC459" s="109"/>
      <c r="DD459" s="109"/>
      <c r="DE459" s="109"/>
      <c r="DF459" s="109"/>
      <c r="DG459" s="109"/>
      <c r="DH459" s="109"/>
      <c r="DI459" s="109"/>
      <c r="DJ459" s="109"/>
      <c r="DK459" s="109"/>
      <c r="DL459" s="109"/>
      <c r="DM459" s="109"/>
      <c r="DN459" s="109"/>
      <c r="DO459" s="109"/>
      <c r="DP459" s="109"/>
      <c r="DQ459" s="109"/>
      <c r="DR459" s="109"/>
      <c r="DS459" s="109"/>
      <c r="DT459" s="109"/>
      <c r="DU459" s="109"/>
      <c r="DV459" s="109"/>
      <c r="DW459" s="109"/>
      <c r="DX459" s="109"/>
      <c r="DY459" s="109"/>
      <c r="DZ459" s="109"/>
      <c r="EA459" s="109"/>
      <c r="EB459" s="109"/>
      <c r="EC459" s="109"/>
      <c r="ED459" s="109"/>
      <c r="EE459" s="109"/>
      <c r="EF459" s="109"/>
      <c r="EG459" s="109"/>
      <c r="EH459" s="109"/>
      <c r="EI459" s="109"/>
      <c r="EJ459" s="109"/>
      <c r="EK459" s="109"/>
      <c r="EL459" s="109"/>
      <c r="EM459" s="109"/>
      <c r="EN459" s="109"/>
      <c r="EO459" s="109"/>
      <c r="EP459" s="109"/>
      <c r="EQ459" s="109"/>
      <c r="ER459" s="109"/>
      <c r="ES459" s="109"/>
      <c r="ET459" s="109"/>
      <c r="EU459" s="109"/>
      <c r="EV459" s="109"/>
      <c r="EW459" s="109"/>
      <c r="EX459" s="109"/>
      <c r="EY459" s="109"/>
      <c r="EZ459" s="109"/>
      <c r="FA459" s="109"/>
      <c r="FB459" s="109"/>
      <c r="FC459" s="109"/>
      <c r="FD459" s="109"/>
      <c r="FE459" s="109"/>
      <c r="FF459" s="109"/>
      <c r="FG459" s="109"/>
      <c r="FH459" s="109"/>
      <c r="FI459" s="109"/>
      <c r="FJ459" s="109"/>
      <c r="FK459" s="109"/>
      <c r="FL459" s="109"/>
      <c r="FM459" s="109"/>
      <c r="FN459" s="109"/>
      <c r="FO459" s="109"/>
      <c r="FP459" s="109"/>
      <c r="FQ459" s="109"/>
      <c r="FR459" s="109"/>
      <c r="FS459" s="109"/>
      <c r="FT459" s="109"/>
      <c r="FU459" s="109"/>
      <c r="FV459" s="109"/>
      <c r="FW459" s="109"/>
      <c r="FX459" s="109"/>
      <c r="FY459" s="109"/>
      <c r="FZ459" s="109"/>
      <c r="GA459" s="109"/>
      <c r="GB459" s="109"/>
      <c r="GC459" s="109"/>
      <c r="GD459" s="109"/>
      <c r="GE459" s="109"/>
      <c r="GF459" s="109"/>
      <c r="GG459" s="109"/>
      <c r="GH459" s="109"/>
      <c r="GI459" s="109"/>
      <c r="GJ459" s="109"/>
      <c r="GK459" s="109"/>
      <c r="GL459" s="109"/>
    </row>
    <row r="460" spans="28:194" s="103" customFormat="1">
      <c r="AB460" s="109"/>
      <c r="AC460" s="109"/>
      <c r="AD460" s="109"/>
      <c r="AE460" s="109"/>
      <c r="AF460" s="109"/>
      <c r="AG460" s="109"/>
      <c r="AH460" s="109"/>
      <c r="AI460" s="109"/>
      <c r="AJ460" s="109"/>
      <c r="AK460" s="109"/>
      <c r="AL460" s="109"/>
      <c r="AM460" s="109"/>
      <c r="AN460" s="109"/>
      <c r="AO460" s="109"/>
      <c r="AP460" s="109"/>
      <c r="AQ460" s="109"/>
      <c r="AR460" s="109"/>
      <c r="AS460" s="109"/>
      <c r="AT460" s="109"/>
      <c r="AU460" s="109"/>
      <c r="AV460" s="109"/>
      <c r="AW460" s="109"/>
      <c r="AX460" s="109"/>
      <c r="AY460" s="109"/>
      <c r="AZ460" s="109"/>
      <c r="BA460" s="109"/>
      <c r="BB460" s="109"/>
      <c r="BC460" s="109"/>
      <c r="BD460" s="109"/>
      <c r="BE460" s="109"/>
      <c r="BF460" s="109"/>
      <c r="BG460" s="109"/>
      <c r="BH460" s="109"/>
      <c r="BI460" s="109"/>
      <c r="BJ460" s="109"/>
      <c r="BK460" s="109"/>
      <c r="BL460" s="109"/>
      <c r="BM460" s="109"/>
      <c r="BN460" s="109"/>
      <c r="BO460" s="109"/>
      <c r="BP460" s="109"/>
      <c r="BQ460" s="109"/>
      <c r="BR460" s="109"/>
      <c r="BS460" s="109"/>
      <c r="BT460" s="109"/>
      <c r="BU460" s="109"/>
      <c r="BV460" s="109"/>
      <c r="BW460" s="109"/>
      <c r="BX460" s="109"/>
      <c r="BY460" s="109"/>
      <c r="BZ460" s="109"/>
      <c r="CA460" s="109"/>
      <c r="CB460" s="109"/>
      <c r="CC460" s="109"/>
      <c r="CD460" s="109"/>
      <c r="CE460" s="109"/>
      <c r="CF460" s="109"/>
      <c r="CG460" s="109"/>
      <c r="CH460" s="109"/>
      <c r="CI460" s="109"/>
      <c r="CJ460" s="109"/>
      <c r="CK460" s="109"/>
      <c r="CL460" s="109"/>
      <c r="CM460" s="109"/>
      <c r="CN460" s="109"/>
      <c r="CO460" s="109"/>
      <c r="CP460" s="109"/>
      <c r="CQ460" s="109"/>
      <c r="CR460" s="109"/>
      <c r="CS460" s="109"/>
      <c r="CT460" s="109"/>
      <c r="CU460" s="109"/>
      <c r="CV460" s="109"/>
      <c r="CW460" s="109"/>
      <c r="CX460" s="109"/>
      <c r="CY460" s="109"/>
      <c r="CZ460" s="109"/>
      <c r="DA460" s="109"/>
      <c r="DB460" s="109"/>
      <c r="DC460" s="109"/>
      <c r="DD460" s="109"/>
      <c r="DE460" s="109"/>
      <c r="DF460" s="109"/>
      <c r="DG460" s="109"/>
      <c r="DH460" s="109"/>
      <c r="DI460" s="109"/>
      <c r="DJ460" s="109"/>
      <c r="DK460" s="109"/>
      <c r="DL460" s="109"/>
      <c r="DM460" s="109"/>
      <c r="DN460" s="109"/>
      <c r="DO460" s="109"/>
      <c r="DP460" s="109"/>
      <c r="DQ460" s="109"/>
      <c r="DR460" s="109"/>
      <c r="DS460" s="109"/>
      <c r="DT460" s="109"/>
      <c r="DU460" s="109"/>
      <c r="DV460" s="109"/>
      <c r="DW460" s="109"/>
      <c r="DX460" s="109"/>
      <c r="DY460" s="109"/>
      <c r="DZ460" s="109"/>
      <c r="EA460" s="109"/>
      <c r="EB460" s="109"/>
      <c r="EC460" s="109"/>
      <c r="ED460" s="109"/>
      <c r="EE460" s="109"/>
      <c r="EF460" s="109"/>
      <c r="EG460" s="109"/>
      <c r="EH460" s="109"/>
      <c r="EI460" s="109"/>
      <c r="EJ460" s="109"/>
      <c r="EK460" s="109"/>
      <c r="EL460" s="109"/>
      <c r="EM460" s="109"/>
      <c r="EN460" s="109"/>
      <c r="EO460" s="109"/>
      <c r="EP460" s="109"/>
      <c r="EQ460" s="109"/>
      <c r="ER460" s="109"/>
      <c r="ES460" s="109"/>
      <c r="ET460" s="109"/>
      <c r="EU460" s="109"/>
      <c r="EV460" s="109"/>
      <c r="EW460" s="109"/>
      <c r="EX460" s="109"/>
      <c r="EY460" s="109"/>
      <c r="EZ460" s="109"/>
      <c r="FA460" s="109"/>
      <c r="FB460" s="109"/>
      <c r="FC460" s="109"/>
      <c r="FD460" s="109"/>
      <c r="FE460" s="109"/>
      <c r="FF460" s="109"/>
      <c r="FG460" s="109"/>
      <c r="FH460" s="109"/>
      <c r="FI460" s="109"/>
      <c r="FJ460" s="109"/>
      <c r="FK460" s="109"/>
      <c r="FL460" s="109"/>
      <c r="FM460" s="109"/>
      <c r="FN460" s="109"/>
      <c r="FO460" s="109"/>
      <c r="FP460" s="109"/>
      <c r="FQ460" s="109"/>
      <c r="FR460" s="109"/>
      <c r="FS460" s="109"/>
      <c r="FT460" s="109"/>
      <c r="FU460" s="109"/>
      <c r="FV460" s="109"/>
      <c r="FW460" s="109"/>
      <c r="FX460" s="109"/>
      <c r="FY460" s="109"/>
      <c r="FZ460" s="109"/>
      <c r="GA460" s="109"/>
      <c r="GB460" s="109"/>
      <c r="GC460" s="109"/>
      <c r="GD460" s="109"/>
      <c r="GE460" s="109"/>
      <c r="GF460" s="109"/>
      <c r="GG460" s="109"/>
      <c r="GH460" s="109"/>
      <c r="GI460" s="109"/>
      <c r="GJ460" s="109"/>
      <c r="GK460" s="109"/>
      <c r="GL460" s="109"/>
    </row>
    <row r="461" spans="28:194" s="103" customFormat="1">
      <c r="AB461" s="109"/>
      <c r="AC461" s="109"/>
      <c r="AD461" s="109"/>
      <c r="AE461" s="109"/>
      <c r="AF461" s="109"/>
      <c r="AG461" s="109"/>
      <c r="AH461" s="109"/>
      <c r="AI461" s="109"/>
      <c r="AJ461" s="109"/>
      <c r="AK461" s="109"/>
      <c r="AL461" s="109"/>
      <c r="AM461" s="109"/>
      <c r="AN461" s="109"/>
      <c r="AO461" s="109"/>
      <c r="AP461" s="109"/>
      <c r="AQ461" s="109"/>
      <c r="AR461" s="109"/>
      <c r="AS461" s="109"/>
      <c r="AT461" s="109"/>
      <c r="AU461" s="109"/>
      <c r="AV461" s="109"/>
      <c r="AW461" s="109"/>
      <c r="AX461" s="109"/>
      <c r="AY461" s="109"/>
      <c r="AZ461" s="109"/>
      <c r="BA461" s="109"/>
      <c r="BB461" s="109"/>
      <c r="BC461" s="109"/>
      <c r="BD461" s="109"/>
      <c r="BE461" s="109"/>
      <c r="BF461" s="109"/>
      <c r="BG461" s="109"/>
      <c r="BH461" s="109"/>
      <c r="BI461" s="109"/>
      <c r="BJ461" s="109"/>
      <c r="BK461" s="109"/>
      <c r="BL461" s="109"/>
      <c r="BM461" s="109"/>
      <c r="BN461" s="109"/>
      <c r="BO461" s="109"/>
      <c r="BP461" s="109"/>
      <c r="BQ461" s="109"/>
      <c r="BR461" s="109"/>
      <c r="BS461" s="109"/>
      <c r="BT461" s="109"/>
      <c r="BU461" s="109"/>
      <c r="BV461" s="109"/>
      <c r="BW461" s="109"/>
      <c r="BX461" s="109"/>
      <c r="BY461" s="109"/>
      <c r="BZ461" s="109"/>
      <c r="CA461" s="109"/>
      <c r="CB461" s="109"/>
      <c r="CC461" s="109"/>
      <c r="CD461" s="109"/>
      <c r="CE461" s="109"/>
      <c r="CF461" s="109"/>
      <c r="CG461" s="109"/>
      <c r="CH461" s="109"/>
      <c r="CI461" s="109"/>
      <c r="CJ461" s="109"/>
      <c r="CK461" s="109"/>
      <c r="CL461" s="109"/>
      <c r="CM461" s="109"/>
      <c r="CN461" s="109"/>
      <c r="CO461" s="109"/>
      <c r="CP461" s="109"/>
      <c r="CQ461" s="109"/>
      <c r="CR461" s="109"/>
      <c r="CS461" s="109"/>
      <c r="CT461" s="109"/>
      <c r="CU461" s="109"/>
      <c r="CV461" s="109"/>
      <c r="CW461" s="109"/>
      <c r="CX461" s="109"/>
      <c r="CY461" s="109"/>
      <c r="CZ461" s="109"/>
      <c r="DA461" s="109"/>
      <c r="DB461" s="109"/>
      <c r="DC461" s="109"/>
      <c r="DD461" s="109"/>
      <c r="DE461" s="109"/>
      <c r="DF461" s="109"/>
      <c r="DG461" s="109"/>
      <c r="DH461" s="109"/>
      <c r="DI461" s="109"/>
      <c r="DJ461" s="109"/>
      <c r="DK461" s="109"/>
      <c r="DL461" s="109"/>
      <c r="DM461" s="109"/>
      <c r="DN461" s="109"/>
      <c r="DO461" s="109"/>
      <c r="DP461" s="109"/>
      <c r="DQ461" s="109"/>
      <c r="DR461" s="109"/>
      <c r="DS461" s="109"/>
      <c r="DT461" s="109"/>
      <c r="DU461" s="109"/>
      <c r="DV461" s="109"/>
      <c r="DW461" s="109"/>
      <c r="DX461" s="109"/>
      <c r="DY461" s="109"/>
      <c r="DZ461" s="109"/>
      <c r="EA461" s="109"/>
      <c r="EB461" s="109"/>
      <c r="EC461" s="109"/>
      <c r="ED461" s="109"/>
      <c r="EE461" s="109"/>
      <c r="EF461" s="109"/>
      <c r="EG461" s="109"/>
      <c r="EH461" s="109"/>
      <c r="EI461" s="109"/>
      <c r="EJ461" s="109"/>
      <c r="EK461" s="109"/>
      <c r="EL461" s="109"/>
      <c r="EM461" s="109"/>
      <c r="EN461" s="109"/>
      <c r="EO461" s="109"/>
      <c r="EP461" s="109"/>
      <c r="EQ461" s="109"/>
      <c r="ER461" s="109"/>
      <c r="ES461" s="109"/>
      <c r="ET461" s="109"/>
      <c r="EU461" s="109"/>
      <c r="EV461" s="109"/>
      <c r="EW461" s="109"/>
      <c r="EX461" s="109"/>
      <c r="EY461" s="109"/>
      <c r="EZ461" s="109"/>
      <c r="FA461" s="109"/>
      <c r="FB461" s="109"/>
      <c r="FC461" s="109"/>
      <c r="FD461" s="109"/>
      <c r="FE461" s="109"/>
      <c r="FF461" s="109"/>
      <c r="FG461" s="109"/>
      <c r="FH461" s="109"/>
      <c r="FI461" s="109"/>
      <c r="FJ461" s="109"/>
      <c r="FK461" s="109"/>
      <c r="FL461" s="109"/>
      <c r="FM461" s="109"/>
      <c r="FN461" s="109"/>
      <c r="FO461" s="109"/>
      <c r="FP461" s="109"/>
      <c r="FQ461" s="109"/>
      <c r="FR461" s="109"/>
      <c r="FS461" s="109"/>
      <c r="FT461" s="109"/>
      <c r="FU461" s="109"/>
      <c r="FV461" s="109"/>
      <c r="FW461" s="109"/>
      <c r="FX461" s="109"/>
      <c r="FY461" s="109"/>
      <c r="FZ461" s="109"/>
      <c r="GA461" s="109"/>
      <c r="GB461" s="109"/>
      <c r="GC461" s="109"/>
      <c r="GD461" s="109"/>
      <c r="GE461" s="109"/>
      <c r="GF461" s="109"/>
      <c r="GG461" s="109"/>
      <c r="GH461" s="109"/>
      <c r="GI461" s="109"/>
      <c r="GJ461" s="109"/>
      <c r="GK461" s="109"/>
      <c r="GL461" s="109"/>
    </row>
    <row r="462" spans="28:194" s="103" customFormat="1">
      <c r="AB462" s="109"/>
      <c r="AC462" s="109"/>
      <c r="AD462" s="109"/>
      <c r="AE462" s="109"/>
      <c r="AF462" s="109"/>
      <c r="AG462" s="109"/>
      <c r="AH462" s="109"/>
      <c r="AI462" s="109"/>
      <c r="AJ462" s="109"/>
      <c r="AK462" s="109"/>
      <c r="AL462" s="109"/>
      <c r="AM462" s="109"/>
      <c r="AN462" s="109"/>
      <c r="AO462" s="109"/>
      <c r="AP462" s="109"/>
      <c r="AQ462" s="109"/>
      <c r="AR462" s="109"/>
      <c r="AS462" s="109"/>
      <c r="AT462" s="109"/>
      <c r="AU462" s="109"/>
      <c r="AV462" s="109"/>
      <c r="AW462" s="109"/>
      <c r="AX462" s="109"/>
      <c r="AY462" s="109"/>
      <c r="AZ462" s="109"/>
      <c r="BA462" s="109"/>
      <c r="BB462" s="109"/>
      <c r="BC462" s="109"/>
      <c r="BD462" s="109"/>
      <c r="BE462" s="109"/>
      <c r="BF462" s="109"/>
      <c r="BG462" s="109"/>
      <c r="BH462" s="109"/>
      <c r="BI462" s="109"/>
      <c r="BJ462" s="109"/>
      <c r="BK462" s="109"/>
      <c r="BL462" s="109"/>
      <c r="BM462" s="109"/>
      <c r="BN462" s="109"/>
      <c r="BO462" s="109"/>
      <c r="BP462" s="109"/>
      <c r="BQ462" s="109"/>
      <c r="BR462" s="109"/>
      <c r="BS462" s="109"/>
      <c r="BT462" s="109"/>
      <c r="BU462" s="109"/>
      <c r="BV462" s="109"/>
      <c r="BW462" s="109"/>
      <c r="BX462" s="109"/>
      <c r="BY462" s="109"/>
      <c r="BZ462" s="109"/>
      <c r="CA462" s="109"/>
      <c r="CB462" s="109"/>
      <c r="CC462" s="109"/>
      <c r="CD462" s="109"/>
      <c r="CE462" s="109"/>
      <c r="CF462" s="109"/>
      <c r="CG462" s="109"/>
      <c r="CH462" s="109"/>
      <c r="CI462" s="109"/>
      <c r="CJ462" s="109"/>
      <c r="CK462" s="109"/>
      <c r="CL462" s="109"/>
      <c r="CM462" s="109"/>
      <c r="CN462" s="109"/>
      <c r="CO462" s="109"/>
      <c r="CP462" s="109"/>
      <c r="CQ462" s="109"/>
      <c r="CR462" s="109"/>
      <c r="CS462" s="109"/>
      <c r="CT462" s="109"/>
      <c r="CU462" s="109"/>
      <c r="CV462" s="109"/>
      <c r="CW462" s="109"/>
      <c r="CX462" s="109"/>
      <c r="CY462" s="109"/>
      <c r="CZ462" s="109"/>
      <c r="DA462" s="109"/>
      <c r="DB462" s="109"/>
      <c r="DC462" s="109"/>
      <c r="DD462" s="109"/>
      <c r="DE462" s="109"/>
      <c r="DF462" s="109"/>
      <c r="DG462" s="109"/>
      <c r="DH462" s="109"/>
      <c r="DI462" s="109"/>
      <c r="DJ462" s="109"/>
      <c r="DK462" s="109"/>
      <c r="DL462" s="109"/>
      <c r="DM462" s="109"/>
      <c r="DN462" s="109"/>
      <c r="DO462" s="109"/>
      <c r="DP462" s="109"/>
      <c r="DQ462" s="109"/>
      <c r="DR462" s="109"/>
      <c r="DS462" s="109"/>
      <c r="DT462" s="109"/>
      <c r="DU462" s="109"/>
      <c r="DV462" s="109"/>
      <c r="DW462" s="109"/>
      <c r="DX462" s="109"/>
      <c r="DY462" s="109"/>
      <c r="DZ462" s="109"/>
      <c r="EA462" s="109"/>
      <c r="EB462" s="109"/>
      <c r="EC462" s="109"/>
      <c r="ED462" s="109"/>
      <c r="EE462" s="109"/>
      <c r="EF462" s="109"/>
      <c r="EG462" s="109"/>
      <c r="EH462" s="109"/>
      <c r="EI462" s="109"/>
      <c r="EJ462" s="109"/>
      <c r="EK462" s="109"/>
      <c r="EL462" s="109"/>
      <c r="EM462" s="109"/>
      <c r="EN462" s="109"/>
      <c r="EO462" s="109"/>
      <c r="EP462" s="109"/>
      <c r="EQ462" s="109"/>
      <c r="ER462" s="109"/>
      <c r="ES462" s="109"/>
      <c r="ET462" s="109"/>
      <c r="EU462" s="109"/>
      <c r="EV462" s="109"/>
      <c r="EW462" s="109"/>
      <c r="EX462" s="109"/>
      <c r="EY462" s="109"/>
      <c r="EZ462" s="109"/>
      <c r="FA462" s="109"/>
      <c r="FB462" s="109"/>
      <c r="FC462" s="109"/>
      <c r="FD462" s="109"/>
      <c r="FE462" s="109"/>
      <c r="FF462" s="109"/>
      <c r="FG462" s="109"/>
      <c r="FH462" s="109"/>
      <c r="FI462" s="109"/>
      <c r="FJ462" s="109"/>
      <c r="FK462" s="109"/>
      <c r="FL462" s="109"/>
      <c r="FM462" s="109"/>
      <c r="FN462" s="109"/>
      <c r="FO462" s="109"/>
      <c r="FP462" s="109"/>
      <c r="FQ462" s="109"/>
      <c r="FR462" s="109"/>
      <c r="FS462" s="109"/>
      <c r="FT462" s="109"/>
      <c r="FU462" s="109"/>
      <c r="FV462" s="109"/>
      <c r="FW462" s="109"/>
      <c r="FX462" s="109"/>
      <c r="FY462" s="109"/>
      <c r="FZ462" s="109"/>
      <c r="GA462" s="109"/>
      <c r="GB462" s="109"/>
      <c r="GC462" s="109"/>
      <c r="GD462" s="109"/>
      <c r="GE462" s="109"/>
      <c r="GF462" s="109"/>
      <c r="GG462" s="109"/>
      <c r="GH462" s="109"/>
      <c r="GI462" s="109"/>
      <c r="GJ462" s="109"/>
      <c r="GK462" s="109"/>
      <c r="GL462" s="109"/>
    </row>
    <row r="463" spans="28:194" s="103" customFormat="1">
      <c r="AB463" s="109"/>
      <c r="AC463" s="109"/>
      <c r="AD463" s="109"/>
      <c r="AE463" s="109"/>
      <c r="AF463" s="109"/>
      <c r="AG463" s="109"/>
      <c r="AH463" s="109"/>
      <c r="AI463" s="109"/>
      <c r="AJ463" s="109"/>
      <c r="AK463" s="109"/>
      <c r="AL463" s="109"/>
      <c r="AM463" s="109"/>
      <c r="AN463" s="109"/>
      <c r="AO463" s="109"/>
      <c r="AP463" s="109"/>
      <c r="AQ463" s="109"/>
      <c r="AR463" s="109"/>
      <c r="AS463" s="109"/>
      <c r="AT463" s="109"/>
      <c r="AU463" s="109"/>
      <c r="AV463" s="109"/>
      <c r="AW463" s="109"/>
      <c r="AX463" s="109"/>
      <c r="AY463" s="109"/>
      <c r="AZ463" s="109"/>
      <c r="BA463" s="109"/>
      <c r="BB463" s="109"/>
      <c r="BC463" s="109"/>
      <c r="BD463" s="109"/>
      <c r="BE463" s="109"/>
      <c r="BF463" s="109"/>
      <c r="BG463" s="109"/>
      <c r="BH463" s="109"/>
      <c r="BI463" s="109"/>
      <c r="BJ463" s="109"/>
      <c r="BK463" s="109"/>
      <c r="BL463" s="109"/>
      <c r="BM463" s="109"/>
      <c r="BN463" s="109"/>
      <c r="BO463" s="109"/>
      <c r="BP463" s="109"/>
      <c r="BQ463" s="109"/>
      <c r="BR463" s="109"/>
      <c r="BS463" s="109"/>
      <c r="BT463" s="109"/>
      <c r="BU463" s="109"/>
      <c r="BV463" s="109"/>
      <c r="BW463" s="109"/>
      <c r="BX463" s="109"/>
      <c r="BY463" s="109"/>
      <c r="BZ463" s="109"/>
      <c r="CA463" s="109"/>
      <c r="CB463" s="109"/>
      <c r="CC463" s="109"/>
      <c r="CD463" s="109"/>
      <c r="CE463" s="109"/>
      <c r="CF463" s="109"/>
      <c r="CG463" s="109"/>
      <c r="CH463" s="109"/>
      <c r="CI463" s="109"/>
      <c r="CJ463" s="109"/>
      <c r="CK463" s="109"/>
      <c r="CL463" s="109"/>
      <c r="CM463" s="109"/>
      <c r="CN463" s="109"/>
      <c r="CO463" s="109"/>
      <c r="CP463" s="109"/>
      <c r="CQ463" s="109"/>
      <c r="CR463" s="109"/>
      <c r="CS463" s="109"/>
      <c r="CT463" s="109"/>
      <c r="CU463" s="109"/>
      <c r="CV463" s="109"/>
      <c r="CW463" s="109"/>
      <c r="CX463" s="109"/>
      <c r="CY463" s="109"/>
      <c r="CZ463" s="109"/>
      <c r="DA463" s="109"/>
      <c r="DB463" s="109"/>
      <c r="DC463" s="109"/>
      <c r="DD463" s="109"/>
      <c r="DE463" s="109"/>
      <c r="DF463" s="109"/>
      <c r="DG463" s="109"/>
      <c r="DH463" s="109"/>
      <c r="DI463" s="109"/>
      <c r="DJ463" s="109"/>
      <c r="DK463" s="109"/>
      <c r="DL463" s="109"/>
      <c r="DM463" s="109"/>
      <c r="DN463" s="109"/>
      <c r="DO463" s="109"/>
      <c r="DP463" s="109"/>
      <c r="DQ463" s="109"/>
      <c r="DR463" s="109"/>
      <c r="DS463" s="109"/>
      <c r="DT463" s="109"/>
      <c r="DU463" s="109"/>
      <c r="DV463" s="109"/>
      <c r="DW463" s="109"/>
      <c r="DX463" s="109"/>
      <c r="DY463" s="109"/>
      <c r="DZ463" s="109"/>
      <c r="EA463" s="109"/>
      <c r="EB463" s="109"/>
      <c r="EC463" s="109"/>
      <c r="ED463" s="109"/>
      <c r="EE463" s="109"/>
      <c r="EF463" s="109"/>
      <c r="EG463" s="109"/>
      <c r="EH463" s="109"/>
      <c r="EI463" s="109"/>
      <c r="EJ463" s="109"/>
      <c r="EK463" s="109"/>
      <c r="EL463" s="109"/>
      <c r="EM463" s="109"/>
      <c r="EN463" s="109"/>
      <c r="EO463" s="109"/>
      <c r="EP463" s="109"/>
      <c r="EQ463" s="109"/>
      <c r="ER463" s="109"/>
      <c r="ES463" s="109"/>
      <c r="ET463" s="109"/>
      <c r="EU463" s="109"/>
      <c r="EV463" s="109"/>
      <c r="EW463" s="109"/>
      <c r="EX463" s="109"/>
      <c r="EY463" s="109"/>
      <c r="EZ463" s="109"/>
      <c r="FA463" s="109"/>
      <c r="FB463" s="109"/>
      <c r="FC463" s="109"/>
      <c r="FD463" s="109"/>
      <c r="FE463" s="109"/>
      <c r="FF463" s="109"/>
      <c r="FG463" s="109"/>
      <c r="FH463" s="109"/>
      <c r="FI463" s="109"/>
      <c r="FJ463" s="109"/>
      <c r="FK463" s="109"/>
      <c r="FL463" s="109"/>
      <c r="FM463" s="109"/>
      <c r="FN463" s="109"/>
      <c r="FO463" s="109"/>
      <c r="FP463" s="109"/>
      <c r="FQ463" s="109"/>
      <c r="FR463" s="109"/>
      <c r="FS463" s="109"/>
      <c r="FT463" s="109"/>
      <c r="FU463" s="109"/>
      <c r="FV463" s="109"/>
      <c r="FW463" s="109"/>
      <c r="FX463" s="109"/>
      <c r="FY463" s="109"/>
      <c r="FZ463" s="109"/>
      <c r="GA463" s="109"/>
      <c r="GB463" s="109"/>
      <c r="GC463" s="109"/>
      <c r="GD463" s="109"/>
      <c r="GE463" s="109"/>
      <c r="GF463" s="109"/>
      <c r="GG463" s="109"/>
      <c r="GH463" s="109"/>
      <c r="GI463" s="109"/>
      <c r="GJ463" s="109"/>
      <c r="GK463" s="109"/>
      <c r="GL463" s="109"/>
    </row>
    <row r="464" spans="28:194" s="103" customFormat="1">
      <c r="AB464" s="109"/>
      <c r="AC464" s="109"/>
      <c r="AD464" s="109"/>
      <c r="AE464" s="109"/>
      <c r="AF464" s="109"/>
      <c r="AG464" s="109"/>
      <c r="AH464" s="109"/>
      <c r="AI464" s="109"/>
      <c r="AJ464" s="109"/>
      <c r="AK464" s="109"/>
      <c r="AL464" s="109"/>
      <c r="AM464" s="109"/>
      <c r="AN464" s="109"/>
      <c r="AO464" s="109"/>
      <c r="AP464" s="109"/>
      <c r="AQ464" s="109"/>
      <c r="AR464" s="109"/>
      <c r="AS464" s="109"/>
      <c r="AT464" s="109"/>
      <c r="AU464" s="109"/>
      <c r="AV464" s="109"/>
      <c r="AW464" s="109"/>
      <c r="AX464" s="109"/>
      <c r="AY464" s="109"/>
      <c r="AZ464" s="109"/>
      <c r="BA464" s="109"/>
      <c r="BB464" s="109"/>
      <c r="BC464" s="109"/>
      <c r="BD464" s="109"/>
      <c r="BE464" s="109"/>
      <c r="BF464" s="109"/>
      <c r="BG464" s="109"/>
      <c r="BH464" s="109"/>
      <c r="BI464" s="109"/>
      <c r="BJ464" s="109"/>
      <c r="BK464" s="109"/>
      <c r="BL464" s="109"/>
      <c r="BM464" s="109"/>
      <c r="BN464" s="109"/>
      <c r="BO464" s="109"/>
      <c r="BP464" s="109"/>
      <c r="BQ464" s="109"/>
      <c r="BR464" s="109"/>
      <c r="BS464" s="109"/>
      <c r="BT464" s="109"/>
      <c r="BU464" s="109"/>
      <c r="BV464" s="109"/>
      <c r="BW464" s="109"/>
      <c r="BX464" s="109"/>
      <c r="BY464" s="109"/>
      <c r="BZ464" s="109"/>
      <c r="CA464" s="109"/>
      <c r="CB464" s="109"/>
      <c r="CC464" s="109"/>
      <c r="CD464" s="109"/>
      <c r="CE464" s="109"/>
      <c r="CF464" s="109"/>
      <c r="CG464" s="109"/>
      <c r="CH464" s="109"/>
      <c r="CI464" s="109"/>
      <c r="CJ464" s="109"/>
      <c r="CK464" s="109"/>
      <c r="CL464" s="109"/>
      <c r="CM464" s="109"/>
      <c r="CN464" s="109"/>
      <c r="CO464" s="109"/>
      <c r="CP464" s="109"/>
      <c r="CQ464" s="109"/>
      <c r="CR464" s="109"/>
      <c r="CS464" s="109"/>
      <c r="CT464" s="109"/>
      <c r="CU464" s="109"/>
      <c r="CV464" s="109"/>
      <c r="CW464" s="109"/>
      <c r="CX464" s="109"/>
      <c r="CY464" s="109"/>
      <c r="CZ464" s="109"/>
      <c r="DA464" s="109"/>
      <c r="DB464" s="109"/>
      <c r="DC464" s="109"/>
      <c r="DD464" s="109"/>
      <c r="DE464" s="109"/>
      <c r="DF464" s="109"/>
      <c r="DG464" s="109"/>
      <c r="DH464" s="109"/>
      <c r="DI464" s="109"/>
      <c r="DJ464" s="109"/>
      <c r="DK464" s="109"/>
      <c r="DL464" s="109"/>
      <c r="DM464" s="109"/>
      <c r="DN464" s="109"/>
      <c r="DO464" s="109"/>
      <c r="DP464" s="109"/>
      <c r="DQ464" s="109"/>
      <c r="DR464" s="109"/>
      <c r="DS464" s="109"/>
      <c r="DT464" s="109"/>
      <c r="DU464" s="109"/>
      <c r="DV464" s="109"/>
      <c r="DW464" s="109"/>
      <c r="DX464" s="109"/>
      <c r="DY464" s="109"/>
      <c r="DZ464" s="109"/>
      <c r="EA464" s="109"/>
      <c r="EB464" s="109"/>
      <c r="EC464" s="109"/>
      <c r="ED464" s="109"/>
      <c r="EE464" s="109"/>
      <c r="EF464" s="109"/>
      <c r="EG464" s="109"/>
      <c r="EH464" s="109"/>
      <c r="EI464" s="109"/>
      <c r="EJ464" s="109"/>
      <c r="EK464" s="109"/>
      <c r="EL464" s="109"/>
      <c r="EM464" s="109"/>
      <c r="EN464" s="109"/>
      <c r="EO464" s="109"/>
      <c r="EP464" s="109"/>
      <c r="EQ464" s="109"/>
      <c r="ER464" s="109"/>
      <c r="ES464" s="109"/>
      <c r="ET464" s="109"/>
      <c r="EU464" s="109"/>
      <c r="EV464" s="109"/>
      <c r="EW464" s="109"/>
      <c r="EX464" s="109"/>
      <c r="EY464" s="109"/>
      <c r="EZ464" s="109"/>
      <c r="FA464" s="109"/>
      <c r="FB464" s="109"/>
      <c r="FC464" s="109"/>
      <c r="FD464" s="109"/>
      <c r="FE464" s="109"/>
      <c r="FF464" s="109"/>
      <c r="FG464" s="109"/>
      <c r="FH464" s="109"/>
      <c r="FI464" s="109"/>
      <c r="FJ464" s="109"/>
      <c r="FK464" s="109"/>
      <c r="FL464" s="109"/>
      <c r="FM464" s="109"/>
      <c r="FN464" s="109"/>
      <c r="FO464" s="109"/>
      <c r="FP464" s="109"/>
      <c r="FQ464" s="109"/>
      <c r="FR464" s="109"/>
      <c r="FS464" s="109"/>
      <c r="FT464" s="109"/>
      <c r="FU464" s="109"/>
      <c r="FV464" s="109"/>
      <c r="FW464" s="109"/>
      <c r="FX464" s="109"/>
      <c r="FY464" s="109"/>
      <c r="FZ464" s="109"/>
      <c r="GA464" s="109"/>
      <c r="GB464" s="109"/>
      <c r="GC464" s="109"/>
      <c r="GD464" s="109"/>
      <c r="GE464" s="109"/>
      <c r="GF464" s="109"/>
      <c r="GG464" s="109"/>
      <c r="GH464" s="109"/>
      <c r="GI464" s="109"/>
      <c r="GJ464" s="109"/>
      <c r="GK464" s="109"/>
      <c r="GL464" s="109"/>
    </row>
    <row r="465" spans="28:194" s="103" customFormat="1">
      <c r="AB465" s="109"/>
      <c r="AC465" s="109"/>
      <c r="AD465" s="109"/>
      <c r="AE465" s="109"/>
      <c r="AF465" s="109"/>
      <c r="AG465" s="109"/>
      <c r="AH465" s="109"/>
      <c r="AI465" s="109"/>
      <c r="AJ465" s="109"/>
      <c r="AK465" s="109"/>
      <c r="AL465" s="109"/>
      <c r="AM465" s="109"/>
      <c r="AN465" s="109"/>
      <c r="AO465" s="109"/>
      <c r="AP465" s="109"/>
      <c r="AQ465" s="109"/>
      <c r="AR465" s="109"/>
      <c r="AS465" s="109"/>
      <c r="AT465" s="109"/>
      <c r="AU465" s="109"/>
      <c r="AV465" s="109"/>
      <c r="AW465" s="109"/>
      <c r="AX465" s="109"/>
      <c r="AY465" s="109"/>
      <c r="AZ465" s="109"/>
      <c r="BA465" s="109"/>
      <c r="BB465" s="109"/>
      <c r="BC465" s="109"/>
      <c r="BD465" s="109"/>
      <c r="BE465" s="109"/>
      <c r="BF465" s="109"/>
      <c r="BG465" s="109"/>
      <c r="BH465" s="109"/>
      <c r="BI465" s="109"/>
      <c r="BJ465" s="109"/>
      <c r="BK465" s="109"/>
      <c r="BL465" s="109"/>
      <c r="BM465" s="109"/>
      <c r="BN465" s="109"/>
      <c r="BO465" s="109"/>
      <c r="BP465" s="109"/>
      <c r="BQ465" s="109"/>
      <c r="BR465" s="109"/>
      <c r="BS465" s="109"/>
      <c r="BT465" s="109"/>
      <c r="BU465" s="109"/>
      <c r="BV465" s="109"/>
      <c r="BW465" s="109"/>
      <c r="BX465" s="109"/>
      <c r="BY465" s="109"/>
      <c r="BZ465" s="109"/>
      <c r="CA465" s="109"/>
      <c r="CB465" s="109"/>
      <c r="CC465" s="109"/>
      <c r="CD465" s="109"/>
      <c r="CE465" s="109"/>
      <c r="CF465" s="109"/>
      <c r="CG465" s="109"/>
      <c r="CH465" s="109"/>
      <c r="CI465" s="109"/>
      <c r="CJ465" s="109"/>
      <c r="CK465" s="109"/>
      <c r="CL465" s="109"/>
      <c r="CM465" s="109"/>
      <c r="CN465" s="109"/>
      <c r="CO465" s="109"/>
      <c r="CP465" s="109"/>
      <c r="CQ465" s="109"/>
      <c r="CR465" s="109"/>
      <c r="CS465" s="109"/>
      <c r="CT465" s="109"/>
      <c r="CU465" s="109"/>
      <c r="CV465" s="109"/>
      <c r="CW465" s="109"/>
      <c r="CX465" s="109"/>
      <c r="CY465" s="109"/>
      <c r="CZ465" s="109"/>
      <c r="DA465" s="109"/>
      <c r="DB465" s="109"/>
      <c r="DC465" s="109"/>
      <c r="DD465" s="109"/>
      <c r="DE465" s="109"/>
      <c r="DF465" s="109"/>
      <c r="DG465" s="109"/>
      <c r="DH465" s="109"/>
      <c r="DI465" s="109"/>
      <c r="DJ465" s="109"/>
      <c r="DK465" s="109"/>
      <c r="DL465" s="109"/>
      <c r="DM465" s="109"/>
      <c r="DN465" s="109"/>
      <c r="DO465" s="109"/>
      <c r="DP465" s="109"/>
      <c r="DQ465" s="109"/>
      <c r="DR465" s="109"/>
      <c r="DS465" s="109"/>
      <c r="DT465" s="109"/>
      <c r="DU465" s="109"/>
      <c r="DV465" s="109"/>
      <c r="DW465" s="109"/>
      <c r="DX465" s="109"/>
      <c r="DY465" s="109"/>
      <c r="DZ465" s="109"/>
      <c r="EA465" s="109"/>
      <c r="EB465" s="109"/>
      <c r="EC465" s="109"/>
      <c r="ED465" s="109"/>
      <c r="EE465" s="109"/>
      <c r="EF465" s="109"/>
      <c r="EG465" s="109"/>
      <c r="EH465" s="109"/>
      <c r="EI465" s="109"/>
      <c r="EJ465" s="109"/>
      <c r="EK465" s="109"/>
      <c r="EL465" s="109"/>
      <c r="EM465" s="109"/>
      <c r="EN465" s="109"/>
      <c r="EO465" s="109"/>
      <c r="EP465" s="109"/>
      <c r="EQ465" s="109"/>
      <c r="ER465" s="109"/>
      <c r="ES465" s="109"/>
      <c r="ET465" s="109"/>
      <c r="EU465" s="109"/>
      <c r="EV465" s="109"/>
      <c r="EW465" s="109"/>
      <c r="EX465" s="109"/>
      <c r="EY465" s="109"/>
      <c r="EZ465" s="109"/>
      <c r="FA465" s="109"/>
      <c r="FB465" s="109"/>
      <c r="FC465" s="109"/>
      <c r="FD465" s="109"/>
      <c r="FE465" s="109"/>
      <c r="FF465" s="109"/>
      <c r="FG465" s="109"/>
      <c r="FH465" s="109"/>
      <c r="FI465" s="109"/>
      <c r="FJ465" s="109"/>
      <c r="FK465" s="109"/>
      <c r="FL465" s="109"/>
      <c r="FM465" s="109"/>
      <c r="FN465" s="109"/>
      <c r="FO465" s="109"/>
      <c r="FP465" s="109"/>
      <c r="FQ465" s="109"/>
      <c r="FR465" s="109"/>
      <c r="FS465" s="109"/>
      <c r="FT465" s="109"/>
      <c r="FU465" s="109"/>
      <c r="FV465" s="109"/>
      <c r="FW465" s="109"/>
      <c r="FX465" s="109"/>
      <c r="FY465" s="109"/>
      <c r="FZ465" s="109"/>
      <c r="GA465" s="109"/>
      <c r="GB465" s="109"/>
      <c r="GC465" s="109"/>
      <c r="GD465" s="109"/>
      <c r="GE465" s="109"/>
      <c r="GF465" s="109"/>
      <c r="GG465" s="109"/>
      <c r="GH465" s="109"/>
      <c r="GI465" s="109"/>
      <c r="GJ465" s="109"/>
      <c r="GK465" s="109"/>
      <c r="GL465" s="109"/>
    </row>
    <row r="466" spans="28:194" s="103" customFormat="1">
      <c r="AB466" s="109"/>
      <c r="AC466" s="109"/>
      <c r="AD466" s="109"/>
      <c r="AE466" s="109"/>
      <c r="AF466" s="109"/>
      <c r="AG466" s="109"/>
      <c r="AH466" s="109"/>
      <c r="AI466" s="109"/>
      <c r="AJ466" s="109"/>
      <c r="AK466" s="109"/>
      <c r="AL466" s="109"/>
      <c r="AM466" s="109"/>
      <c r="AN466" s="109"/>
      <c r="AO466" s="109"/>
      <c r="AP466" s="109"/>
      <c r="AQ466" s="109"/>
      <c r="AR466" s="109"/>
      <c r="AS466" s="109"/>
      <c r="AT466" s="109"/>
      <c r="AU466" s="109"/>
      <c r="AV466" s="109"/>
      <c r="AW466" s="109"/>
      <c r="AX466" s="109"/>
      <c r="AY466" s="109"/>
      <c r="AZ466" s="109"/>
      <c r="BA466" s="109"/>
      <c r="BB466" s="109"/>
      <c r="BC466" s="109"/>
      <c r="BD466" s="109"/>
      <c r="BE466" s="109"/>
      <c r="BF466" s="109"/>
      <c r="BG466" s="109"/>
      <c r="BH466" s="109"/>
      <c r="BI466" s="109"/>
      <c r="BJ466" s="109"/>
      <c r="BK466" s="109"/>
      <c r="BL466" s="109"/>
      <c r="BM466" s="109"/>
      <c r="BN466" s="109"/>
      <c r="BO466" s="109"/>
      <c r="BP466" s="109"/>
      <c r="BQ466" s="109"/>
      <c r="BR466" s="109"/>
      <c r="BS466" s="109"/>
      <c r="BT466" s="109"/>
      <c r="BU466" s="109"/>
      <c r="BV466" s="109"/>
      <c r="BW466" s="109"/>
      <c r="BX466" s="109"/>
      <c r="BY466" s="109"/>
      <c r="BZ466" s="109"/>
      <c r="CA466" s="109"/>
      <c r="CB466" s="109"/>
      <c r="CC466" s="109"/>
      <c r="CD466" s="109"/>
      <c r="CE466" s="109"/>
      <c r="CF466" s="109"/>
      <c r="CG466" s="109"/>
      <c r="CH466" s="109"/>
      <c r="CI466" s="109"/>
      <c r="CJ466" s="109"/>
      <c r="CK466" s="109"/>
      <c r="CL466" s="109"/>
      <c r="CM466" s="109"/>
      <c r="CN466" s="109"/>
      <c r="CO466" s="109"/>
      <c r="CP466" s="109"/>
      <c r="CQ466" s="109"/>
      <c r="CR466" s="109"/>
      <c r="CS466" s="109"/>
      <c r="CT466" s="109"/>
      <c r="CU466" s="109"/>
      <c r="CV466" s="109"/>
      <c r="CW466" s="109"/>
      <c r="CX466" s="109"/>
      <c r="CY466" s="109"/>
      <c r="CZ466" s="109"/>
      <c r="DA466" s="109"/>
      <c r="DB466" s="109"/>
      <c r="DC466" s="109"/>
      <c r="DD466" s="109"/>
      <c r="DE466" s="109"/>
      <c r="DF466" s="109"/>
      <c r="DG466" s="109"/>
      <c r="DH466" s="109"/>
      <c r="DI466" s="109"/>
      <c r="DJ466" s="109"/>
      <c r="DK466" s="109"/>
      <c r="DL466" s="109"/>
      <c r="DM466" s="109"/>
      <c r="DN466" s="109"/>
      <c r="DO466" s="109"/>
      <c r="DP466" s="109"/>
      <c r="DQ466" s="109"/>
      <c r="DR466" s="109"/>
      <c r="DS466" s="109"/>
      <c r="DT466" s="109"/>
      <c r="DU466" s="109"/>
      <c r="DV466" s="109"/>
      <c r="DW466" s="109"/>
      <c r="DX466" s="109"/>
      <c r="DY466" s="109"/>
      <c r="DZ466" s="109"/>
      <c r="EA466" s="109"/>
      <c r="EB466" s="109"/>
      <c r="EC466" s="109"/>
      <c r="ED466" s="109"/>
      <c r="EE466" s="109"/>
      <c r="EF466" s="109"/>
      <c r="EG466" s="109"/>
      <c r="EH466" s="109"/>
      <c r="EI466" s="109"/>
      <c r="EJ466" s="109"/>
      <c r="EK466" s="109"/>
      <c r="EL466" s="109"/>
      <c r="EM466" s="109"/>
      <c r="EN466" s="109"/>
      <c r="EO466" s="109"/>
      <c r="EP466" s="109"/>
      <c r="EQ466" s="109"/>
      <c r="ER466" s="109"/>
      <c r="ES466" s="109"/>
      <c r="ET466" s="109"/>
      <c r="EU466" s="109"/>
      <c r="EV466" s="109"/>
      <c r="EW466" s="109"/>
      <c r="EX466" s="109"/>
      <c r="EY466" s="109"/>
      <c r="EZ466" s="109"/>
      <c r="FA466" s="109"/>
      <c r="FB466" s="109"/>
      <c r="FC466" s="109"/>
      <c r="FD466" s="109"/>
      <c r="FE466" s="109"/>
      <c r="FF466" s="109"/>
      <c r="FG466" s="109"/>
      <c r="FH466" s="109"/>
      <c r="FI466" s="109"/>
      <c r="FJ466" s="109"/>
      <c r="FK466" s="109"/>
      <c r="FL466" s="109"/>
      <c r="FM466" s="109"/>
      <c r="FN466" s="109"/>
      <c r="FO466" s="109"/>
      <c r="FP466" s="109"/>
      <c r="FQ466" s="109"/>
      <c r="FR466" s="109"/>
      <c r="FS466" s="109"/>
      <c r="FT466" s="109"/>
      <c r="FU466" s="109"/>
      <c r="FV466" s="109"/>
      <c r="FW466" s="109"/>
      <c r="FX466" s="109"/>
      <c r="FY466" s="109"/>
      <c r="FZ466" s="109"/>
      <c r="GA466" s="109"/>
      <c r="GB466" s="109"/>
      <c r="GC466" s="109"/>
      <c r="GD466" s="109"/>
      <c r="GE466" s="109"/>
      <c r="GF466" s="109"/>
      <c r="GG466" s="109"/>
      <c r="GH466" s="109"/>
      <c r="GI466" s="109"/>
      <c r="GJ466" s="109"/>
      <c r="GK466" s="109"/>
      <c r="GL466" s="109"/>
    </row>
    <row r="467" spans="28:194" s="103" customFormat="1">
      <c r="AB467" s="109"/>
      <c r="AC467" s="109"/>
      <c r="AD467" s="109"/>
      <c r="AE467" s="109"/>
      <c r="AF467" s="109"/>
      <c r="AG467" s="109"/>
      <c r="AH467" s="109"/>
      <c r="AI467" s="109"/>
      <c r="AJ467" s="109"/>
      <c r="AK467" s="109"/>
      <c r="AL467" s="109"/>
      <c r="AM467" s="109"/>
      <c r="AN467" s="109"/>
      <c r="AO467" s="109"/>
      <c r="AP467" s="109"/>
      <c r="AQ467" s="109"/>
      <c r="AR467" s="109"/>
      <c r="AS467" s="109"/>
      <c r="AT467" s="109"/>
      <c r="AU467" s="109"/>
      <c r="AV467" s="109"/>
      <c r="AW467" s="109"/>
      <c r="AX467" s="109"/>
      <c r="AY467" s="109"/>
      <c r="AZ467" s="109"/>
      <c r="BA467" s="109"/>
      <c r="BB467" s="109"/>
      <c r="BC467" s="109"/>
      <c r="BD467" s="109"/>
      <c r="BE467" s="109"/>
      <c r="BF467" s="109"/>
      <c r="BG467" s="109"/>
      <c r="BH467" s="109"/>
      <c r="BI467" s="109"/>
      <c r="BJ467" s="109"/>
      <c r="BK467" s="109"/>
      <c r="BL467" s="109"/>
      <c r="BM467" s="109"/>
      <c r="BN467" s="109"/>
      <c r="BO467" s="109"/>
      <c r="BP467" s="109"/>
      <c r="BQ467" s="109"/>
      <c r="BR467" s="109"/>
      <c r="BS467" s="109"/>
      <c r="BT467" s="109"/>
      <c r="BU467" s="109"/>
      <c r="BV467" s="109"/>
      <c r="BW467" s="109"/>
      <c r="BX467" s="109"/>
      <c r="BY467" s="109"/>
      <c r="BZ467" s="109"/>
      <c r="CA467" s="109"/>
      <c r="CB467" s="109"/>
      <c r="CC467" s="109"/>
      <c r="CD467" s="109"/>
      <c r="CE467" s="109"/>
      <c r="CF467" s="109"/>
      <c r="CG467" s="109"/>
      <c r="CH467" s="109"/>
      <c r="CI467" s="109"/>
      <c r="CJ467" s="109"/>
      <c r="CK467" s="109"/>
      <c r="CL467" s="109"/>
      <c r="CM467" s="109"/>
      <c r="CN467" s="109"/>
      <c r="CO467" s="109"/>
      <c r="CP467" s="109"/>
      <c r="CQ467" s="109"/>
      <c r="CR467" s="109"/>
      <c r="CS467" s="109"/>
      <c r="CT467" s="109"/>
      <c r="CU467" s="109"/>
      <c r="CV467" s="109"/>
      <c r="CW467" s="109"/>
      <c r="CX467" s="109"/>
      <c r="CY467" s="109"/>
      <c r="CZ467" s="109"/>
      <c r="DA467" s="109"/>
      <c r="DB467" s="109"/>
      <c r="DC467" s="109"/>
      <c r="DD467" s="109"/>
      <c r="DE467" s="109"/>
      <c r="DF467" s="109"/>
      <c r="DG467" s="109"/>
      <c r="DH467" s="109"/>
      <c r="DI467" s="109"/>
      <c r="DJ467" s="109"/>
      <c r="DK467" s="109"/>
      <c r="DL467" s="109"/>
      <c r="DM467" s="109"/>
      <c r="DN467" s="109"/>
      <c r="DO467" s="109"/>
      <c r="DP467" s="109"/>
      <c r="DQ467" s="109"/>
      <c r="DR467" s="109"/>
      <c r="DS467" s="109"/>
      <c r="DT467" s="109"/>
      <c r="DU467" s="109"/>
      <c r="DV467" s="109"/>
      <c r="DW467" s="109"/>
      <c r="DX467" s="109"/>
      <c r="DY467" s="109"/>
      <c r="DZ467" s="109"/>
      <c r="EA467" s="109"/>
      <c r="EB467" s="109"/>
      <c r="EC467" s="109"/>
      <c r="ED467" s="109"/>
      <c r="EE467" s="109"/>
      <c r="EF467" s="109"/>
      <c r="EG467" s="109"/>
      <c r="EH467" s="109"/>
      <c r="EI467" s="109"/>
      <c r="EJ467" s="109"/>
      <c r="EK467" s="109"/>
      <c r="EL467" s="109"/>
      <c r="EM467" s="109"/>
      <c r="EN467" s="109"/>
      <c r="EO467" s="109"/>
      <c r="EP467" s="109"/>
      <c r="EQ467" s="109"/>
      <c r="ER467" s="109"/>
      <c r="ES467" s="109"/>
      <c r="ET467" s="109"/>
      <c r="EU467" s="109"/>
      <c r="EV467" s="109"/>
      <c r="EW467" s="109"/>
      <c r="EX467" s="109"/>
      <c r="EY467" s="109"/>
      <c r="EZ467" s="109"/>
      <c r="FA467" s="109"/>
      <c r="FB467" s="109"/>
      <c r="FC467" s="109"/>
      <c r="FD467" s="109"/>
      <c r="FE467" s="109"/>
      <c r="FF467" s="109"/>
      <c r="FG467" s="109"/>
      <c r="FH467" s="109"/>
      <c r="FI467" s="109"/>
      <c r="FJ467" s="109"/>
      <c r="FK467" s="109"/>
      <c r="FL467" s="109"/>
      <c r="FM467" s="109"/>
      <c r="FN467" s="109"/>
      <c r="FO467" s="109"/>
      <c r="FP467" s="109"/>
      <c r="FQ467" s="109"/>
      <c r="FR467" s="109"/>
      <c r="FS467" s="109"/>
      <c r="FT467" s="109"/>
      <c r="FU467" s="109"/>
      <c r="FV467" s="109"/>
      <c r="FW467" s="109"/>
      <c r="FX467" s="109"/>
      <c r="FY467" s="109"/>
      <c r="FZ467" s="109"/>
      <c r="GA467" s="109"/>
      <c r="GB467" s="109"/>
      <c r="GC467" s="109"/>
      <c r="GD467" s="109"/>
      <c r="GE467" s="109"/>
      <c r="GF467" s="109"/>
      <c r="GG467" s="109"/>
      <c r="GH467" s="109"/>
      <c r="GI467" s="109"/>
      <c r="GJ467" s="109"/>
      <c r="GK467" s="109"/>
      <c r="GL467" s="109"/>
    </row>
    <row r="468" spans="28:194" s="103" customFormat="1">
      <c r="AB468" s="109"/>
      <c r="AC468" s="109"/>
      <c r="AD468" s="109"/>
      <c r="AE468" s="109"/>
      <c r="AF468" s="109"/>
      <c r="AG468" s="109"/>
      <c r="AH468" s="109"/>
      <c r="AI468" s="109"/>
      <c r="AJ468" s="109"/>
      <c r="AK468" s="109"/>
      <c r="AL468" s="109"/>
      <c r="AM468" s="109"/>
      <c r="AN468" s="109"/>
      <c r="AO468" s="109"/>
      <c r="AP468" s="109"/>
      <c r="AQ468" s="109"/>
      <c r="AR468" s="109"/>
      <c r="AS468" s="109"/>
      <c r="AT468" s="109"/>
      <c r="AU468" s="109"/>
      <c r="AV468" s="109"/>
      <c r="AW468" s="109"/>
      <c r="AX468" s="109"/>
      <c r="AY468" s="109"/>
      <c r="AZ468" s="109"/>
      <c r="BA468" s="109"/>
      <c r="BB468" s="109"/>
      <c r="BC468" s="109"/>
      <c r="BD468" s="109"/>
      <c r="BE468" s="109"/>
      <c r="BF468" s="109"/>
      <c r="BG468" s="109"/>
      <c r="BH468" s="109"/>
      <c r="BI468" s="109"/>
      <c r="BJ468" s="109"/>
      <c r="BK468" s="109"/>
      <c r="BL468" s="109"/>
      <c r="BM468" s="109"/>
      <c r="BN468" s="109"/>
      <c r="BO468" s="109"/>
      <c r="BP468" s="109"/>
      <c r="BQ468" s="109"/>
      <c r="BR468" s="109"/>
      <c r="BS468" s="109"/>
      <c r="BT468" s="109"/>
      <c r="BU468" s="109"/>
      <c r="BV468" s="109"/>
      <c r="BW468" s="109"/>
      <c r="BX468" s="109"/>
      <c r="BY468" s="109"/>
      <c r="BZ468" s="109"/>
      <c r="CA468" s="109"/>
      <c r="CB468" s="109"/>
      <c r="CC468" s="109"/>
      <c r="CD468" s="109"/>
      <c r="CE468" s="109"/>
      <c r="CF468" s="109"/>
      <c r="CG468" s="109"/>
      <c r="CH468" s="109"/>
      <c r="CI468" s="109"/>
      <c r="CJ468" s="109"/>
      <c r="CK468" s="109"/>
      <c r="CL468" s="109"/>
      <c r="CM468" s="109"/>
      <c r="CN468" s="109"/>
      <c r="CO468" s="109"/>
      <c r="CP468" s="109"/>
      <c r="CQ468" s="109"/>
      <c r="CR468" s="109"/>
      <c r="CS468" s="109"/>
      <c r="CT468" s="109"/>
      <c r="CU468" s="109"/>
      <c r="CV468" s="109"/>
      <c r="CW468" s="109"/>
      <c r="CX468" s="109"/>
      <c r="CY468" s="109"/>
      <c r="CZ468" s="109"/>
      <c r="DA468" s="109"/>
      <c r="DB468" s="109"/>
      <c r="DC468" s="109"/>
      <c r="DD468" s="109"/>
      <c r="DE468" s="109"/>
      <c r="DF468" s="109"/>
      <c r="DG468" s="109"/>
      <c r="DH468" s="109"/>
      <c r="DI468" s="109"/>
      <c r="DJ468" s="109"/>
      <c r="DK468" s="109"/>
      <c r="DL468" s="109"/>
      <c r="DM468" s="109"/>
      <c r="DN468" s="109"/>
      <c r="DO468" s="109"/>
      <c r="DP468" s="109"/>
      <c r="DQ468" s="109"/>
      <c r="DR468" s="109"/>
      <c r="DS468" s="109"/>
      <c r="DT468" s="109"/>
      <c r="DU468" s="109"/>
      <c r="DV468" s="109"/>
      <c r="DW468" s="109"/>
      <c r="DX468" s="109"/>
      <c r="DY468" s="109"/>
      <c r="DZ468" s="109"/>
      <c r="EA468" s="109"/>
      <c r="EB468" s="109"/>
      <c r="EC468" s="109"/>
      <c r="ED468" s="109"/>
      <c r="EE468" s="109"/>
      <c r="EF468" s="109"/>
      <c r="EG468" s="109"/>
      <c r="EH468" s="109"/>
      <c r="EI468" s="109"/>
      <c r="EJ468" s="109"/>
      <c r="EK468" s="109"/>
      <c r="EL468" s="109"/>
      <c r="EM468" s="109"/>
      <c r="EN468" s="109"/>
      <c r="EO468" s="109"/>
      <c r="EP468" s="109"/>
      <c r="EQ468" s="109"/>
      <c r="ER468" s="109"/>
      <c r="ES468" s="109"/>
      <c r="ET468" s="109"/>
      <c r="EU468" s="109"/>
      <c r="EV468" s="109"/>
      <c r="EW468" s="109"/>
      <c r="EX468" s="109"/>
      <c r="EY468" s="109"/>
      <c r="EZ468" s="109"/>
      <c r="FA468" s="109"/>
      <c r="FB468" s="109"/>
      <c r="FC468" s="109"/>
      <c r="FD468" s="109"/>
      <c r="FE468" s="109"/>
      <c r="FF468" s="109"/>
      <c r="FG468" s="109"/>
      <c r="FH468" s="109"/>
      <c r="FI468" s="109"/>
      <c r="FJ468" s="109"/>
      <c r="FK468" s="109"/>
      <c r="FL468" s="109"/>
      <c r="FM468" s="109"/>
      <c r="FN468" s="109"/>
      <c r="FO468" s="109"/>
      <c r="FP468" s="109"/>
      <c r="FQ468" s="109"/>
      <c r="FR468" s="109"/>
      <c r="FS468" s="109"/>
      <c r="FT468" s="109"/>
      <c r="FU468" s="109"/>
      <c r="FV468" s="109"/>
      <c r="FW468" s="109"/>
      <c r="FX468" s="109"/>
      <c r="FY468" s="109"/>
      <c r="FZ468" s="109"/>
      <c r="GA468" s="109"/>
      <c r="GB468" s="109"/>
      <c r="GC468" s="109"/>
      <c r="GD468" s="109"/>
      <c r="GE468" s="109"/>
      <c r="GF468" s="109"/>
      <c r="GG468" s="109"/>
      <c r="GH468" s="109"/>
      <c r="GI468" s="109"/>
      <c r="GJ468" s="109"/>
      <c r="GK468" s="109"/>
      <c r="GL468" s="109"/>
    </row>
    <row r="469" spans="28:194" s="103" customFormat="1">
      <c r="AB469" s="109"/>
      <c r="AC469" s="109"/>
      <c r="AD469" s="109"/>
      <c r="AE469" s="109"/>
      <c r="AF469" s="109"/>
      <c r="AG469" s="109"/>
      <c r="AH469" s="109"/>
      <c r="AI469" s="109"/>
      <c r="AJ469" s="109"/>
      <c r="AK469" s="109"/>
      <c r="AL469" s="109"/>
      <c r="AM469" s="109"/>
      <c r="AN469" s="109"/>
      <c r="AO469" s="109"/>
      <c r="AP469" s="109"/>
      <c r="AQ469" s="109"/>
      <c r="AR469" s="109"/>
      <c r="AS469" s="109"/>
      <c r="AT469" s="109"/>
      <c r="AU469" s="109"/>
      <c r="AV469" s="109"/>
      <c r="AW469" s="109"/>
      <c r="AX469" s="109"/>
      <c r="AY469" s="109"/>
      <c r="AZ469" s="109"/>
      <c r="BA469" s="109"/>
      <c r="BB469" s="109"/>
      <c r="BC469" s="109"/>
      <c r="BD469" s="109"/>
      <c r="BE469" s="109"/>
      <c r="BF469" s="109"/>
      <c r="BG469" s="109"/>
      <c r="BH469" s="109"/>
      <c r="BI469" s="109"/>
      <c r="BJ469" s="109"/>
      <c r="BK469" s="109"/>
      <c r="BL469" s="109"/>
      <c r="BM469" s="109"/>
      <c r="BN469" s="109"/>
      <c r="BO469" s="109"/>
      <c r="BP469" s="109"/>
      <c r="BQ469" s="109"/>
      <c r="BR469" s="109"/>
      <c r="BS469" s="109"/>
      <c r="BT469" s="109"/>
      <c r="BU469" s="109"/>
      <c r="BV469" s="109"/>
      <c r="BW469" s="109"/>
      <c r="BX469" s="109"/>
      <c r="BY469" s="109"/>
      <c r="BZ469" s="109"/>
      <c r="CA469" s="109"/>
      <c r="CB469" s="109"/>
      <c r="CC469" s="109"/>
      <c r="CD469" s="109"/>
      <c r="CE469" s="109"/>
      <c r="CF469" s="109"/>
      <c r="CG469" s="109"/>
      <c r="CH469" s="109"/>
      <c r="CI469" s="109"/>
      <c r="CJ469" s="109"/>
      <c r="CK469" s="109"/>
      <c r="CL469" s="109"/>
      <c r="CM469" s="109"/>
      <c r="CN469" s="109"/>
      <c r="CO469" s="109"/>
      <c r="CP469" s="109"/>
      <c r="CQ469" s="109"/>
      <c r="CR469" s="109"/>
      <c r="CS469" s="109"/>
      <c r="CT469" s="109"/>
      <c r="CU469" s="109"/>
      <c r="CV469" s="109"/>
      <c r="CW469" s="109"/>
      <c r="CX469" s="109"/>
      <c r="CY469" s="109"/>
      <c r="CZ469" s="109"/>
      <c r="DA469" s="109"/>
      <c r="DB469" s="109"/>
      <c r="DC469" s="109"/>
      <c r="DD469" s="109"/>
      <c r="DE469" s="109"/>
      <c r="DF469" s="109"/>
      <c r="DG469" s="109"/>
      <c r="DH469" s="109"/>
      <c r="DI469" s="109"/>
      <c r="DJ469" s="109"/>
      <c r="DK469" s="109"/>
      <c r="DL469" s="109"/>
      <c r="DM469" s="109"/>
      <c r="DN469" s="109"/>
      <c r="DO469" s="109"/>
      <c r="DP469" s="109"/>
      <c r="DQ469" s="109"/>
      <c r="DR469" s="109"/>
      <c r="DS469" s="109"/>
      <c r="DT469" s="109"/>
      <c r="DU469" s="109"/>
      <c r="DV469" s="109"/>
      <c r="DW469" s="109"/>
      <c r="DX469" s="109"/>
      <c r="DY469" s="109"/>
      <c r="DZ469" s="109"/>
      <c r="EA469" s="109"/>
      <c r="EB469" s="109"/>
      <c r="EC469" s="109"/>
      <c r="ED469" s="109"/>
      <c r="EE469" s="109"/>
      <c r="EF469" s="109"/>
      <c r="EG469" s="109"/>
      <c r="EH469" s="109"/>
      <c r="EI469" s="109"/>
      <c r="EJ469" s="109"/>
      <c r="EK469" s="109"/>
      <c r="EL469" s="109"/>
      <c r="EM469" s="109"/>
      <c r="EN469" s="109"/>
      <c r="EO469" s="109"/>
      <c r="EP469" s="109"/>
      <c r="EQ469" s="109"/>
      <c r="ER469" s="109"/>
      <c r="ES469" s="109"/>
      <c r="ET469" s="109"/>
      <c r="EU469" s="109"/>
      <c r="EV469" s="109"/>
      <c r="EW469" s="109"/>
      <c r="EX469" s="109"/>
      <c r="EY469" s="109"/>
      <c r="EZ469" s="109"/>
      <c r="FA469" s="109"/>
      <c r="FB469" s="109"/>
      <c r="FC469" s="109"/>
      <c r="FD469" s="109"/>
      <c r="FE469" s="109"/>
      <c r="FF469" s="109"/>
      <c r="FG469" s="109"/>
      <c r="FH469" s="109"/>
      <c r="FI469" s="109"/>
      <c r="FJ469" s="109"/>
      <c r="FK469" s="109"/>
      <c r="FL469" s="109"/>
      <c r="FM469" s="109"/>
      <c r="FN469" s="109"/>
      <c r="FO469" s="109"/>
      <c r="FP469" s="109"/>
      <c r="FQ469" s="109"/>
      <c r="FR469" s="109"/>
      <c r="FS469" s="109"/>
      <c r="FT469" s="109"/>
      <c r="FU469" s="109"/>
      <c r="FV469" s="109"/>
      <c r="FW469" s="109"/>
      <c r="FX469" s="109"/>
      <c r="FY469" s="109"/>
      <c r="FZ469" s="109"/>
      <c r="GA469" s="109"/>
      <c r="GB469" s="109"/>
      <c r="GC469" s="109"/>
      <c r="GD469" s="109"/>
      <c r="GE469" s="109"/>
      <c r="GF469" s="109"/>
      <c r="GG469" s="109"/>
      <c r="GH469" s="109"/>
      <c r="GI469" s="109"/>
      <c r="GJ469" s="109"/>
      <c r="GK469" s="109"/>
      <c r="GL469" s="109"/>
    </row>
    <row r="470" spans="28:194" s="103" customFormat="1">
      <c r="AB470" s="109"/>
      <c r="AC470" s="109"/>
      <c r="AD470" s="109"/>
      <c r="AE470" s="109"/>
      <c r="AF470" s="109"/>
      <c r="AG470" s="109"/>
      <c r="AH470" s="109"/>
      <c r="AI470" s="109"/>
      <c r="AJ470" s="109"/>
      <c r="AK470" s="109"/>
      <c r="AL470" s="109"/>
      <c r="AM470" s="109"/>
      <c r="AN470" s="109"/>
      <c r="AO470" s="109"/>
      <c r="AP470" s="109"/>
      <c r="AQ470" s="109"/>
      <c r="AR470" s="109"/>
      <c r="AS470" s="109"/>
      <c r="AT470" s="109"/>
      <c r="AU470" s="109"/>
      <c r="AV470" s="109"/>
      <c r="AW470" s="109"/>
      <c r="AX470" s="109"/>
      <c r="AY470" s="109"/>
      <c r="AZ470" s="109"/>
      <c r="BA470" s="109"/>
      <c r="BB470" s="109"/>
      <c r="BC470" s="109"/>
      <c r="BD470" s="109"/>
      <c r="BE470" s="109"/>
      <c r="BF470" s="109"/>
      <c r="BG470" s="109"/>
      <c r="BH470" s="109"/>
      <c r="BI470" s="109"/>
      <c r="BJ470" s="109"/>
      <c r="BK470" s="109"/>
      <c r="BL470" s="109"/>
      <c r="BM470" s="109"/>
      <c r="BN470" s="109"/>
      <c r="BO470" s="109"/>
      <c r="BP470" s="109"/>
      <c r="BQ470" s="109"/>
      <c r="BR470" s="109"/>
      <c r="BS470" s="109"/>
      <c r="BT470" s="109"/>
      <c r="BU470" s="109"/>
      <c r="BV470" s="109"/>
      <c r="BW470" s="109"/>
      <c r="BX470" s="109"/>
      <c r="BY470" s="109"/>
      <c r="BZ470" s="109"/>
      <c r="CA470" s="109"/>
      <c r="CB470" s="109"/>
      <c r="CC470" s="109"/>
      <c r="CD470" s="109"/>
      <c r="CE470" s="109"/>
      <c r="CF470" s="109"/>
      <c r="CG470" s="109"/>
      <c r="CH470" s="109"/>
      <c r="CI470" s="109"/>
      <c r="CJ470" s="109"/>
      <c r="CK470" s="109"/>
      <c r="CL470" s="109"/>
      <c r="CM470" s="109"/>
      <c r="CN470" s="109"/>
      <c r="CO470" s="109"/>
      <c r="CP470" s="109"/>
      <c r="CQ470" s="109"/>
      <c r="CR470" s="109"/>
      <c r="CS470" s="109"/>
      <c r="CT470" s="109"/>
      <c r="CU470" s="109"/>
      <c r="CV470" s="109"/>
      <c r="CW470" s="109"/>
      <c r="CX470" s="109"/>
      <c r="CY470" s="109"/>
      <c r="CZ470" s="109"/>
      <c r="DA470" s="109"/>
      <c r="DB470" s="109"/>
      <c r="DC470" s="109"/>
      <c r="DD470" s="109"/>
      <c r="DE470" s="109"/>
      <c r="DF470" s="109"/>
      <c r="DG470" s="109"/>
      <c r="DH470" s="109"/>
      <c r="DI470" s="109"/>
      <c r="DJ470" s="109"/>
      <c r="DK470" s="109"/>
      <c r="DL470" s="109"/>
      <c r="DM470" s="109"/>
      <c r="DN470" s="109"/>
      <c r="DO470" s="109"/>
      <c r="DP470" s="109"/>
      <c r="DQ470" s="109"/>
      <c r="DR470" s="109"/>
      <c r="DS470" s="109"/>
      <c r="DT470" s="109"/>
      <c r="DU470" s="109"/>
      <c r="DV470" s="109"/>
      <c r="DW470" s="109"/>
      <c r="DX470" s="109"/>
      <c r="DY470" s="109"/>
      <c r="DZ470" s="109"/>
      <c r="EA470" s="109"/>
      <c r="EB470" s="109"/>
      <c r="EC470" s="109"/>
      <c r="ED470" s="109"/>
      <c r="EE470" s="109"/>
      <c r="EF470" s="109"/>
      <c r="EG470" s="109"/>
      <c r="EH470" s="109"/>
      <c r="EI470" s="109"/>
      <c r="EJ470" s="109"/>
      <c r="EK470" s="109"/>
      <c r="EL470" s="109"/>
      <c r="EM470" s="109"/>
      <c r="EN470" s="109"/>
      <c r="EO470" s="109"/>
      <c r="EP470" s="109"/>
      <c r="EQ470" s="109"/>
      <c r="ER470" s="109"/>
      <c r="ES470" s="109"/>
      <c r="ET470" s="109"/>
      <c r="EU470" s="109"/>
      <c r="EV470" s="109"/>
      <c r="EW470" s="109"/>
      <c r="EX470" s="109"/>
      <c r="EY470" s="109"/>
      <c r="EZ470" s="109"/>
      <c r="FA470" s="109"/>
      <c r="FB470" s="109"/>
      <c r="FC470" s="109"/>
      <c r="FD470" s="109"/>
      <c r="FE470" s="109"/>
      <c r="FF470" s="109"/>
      <c r="FG470" s="109"/>
      <c r="FH470" s="109"/>
      <c r="FI470" s="109"/>
      <c r="FJ470" s="109"/>
      <c r="FK470" s="109"/>
      <c r="FL470" s="109"/>
      <c r="FM470" s="109"/>
      <c r="FN470" s="109"/>
      <c r="FO470" s="109"/>
      <c r="FP470" s="109"/>
      <c r="FQ470" s="109"/>
      <c r="FR470" s="109"/>
      <c r="FS470" s="109"/>
      <c r="FT470" s="109"/>
      <c r="FU470" s="109"/>
      <c r="FV470" s="109"/>
      <c r="FW470" s="109"/>
      <c r="FX470" s="109"/>
      <c r="FY470" s="109"/>
      <c r="FZ470" s="109"/>
      <c r="GA470" s="109"/>
      <c r="GB470" s="109"/>
      <c r="GC470" s="109"/>
      <c r="GD470" s="109"/>
      <c r="GE470" s="109"/>
      <c r="GF470" s="109"/>
      <c r="GG470" s="109"/>
      <c r="GH470" s="109"/>
      <c r="GI470" s="109"/>
      <c r="GJ470" s="109"/>
      <c r="GK470" s="109"/>
      <c r="GL470" s="109"/>
    </row>
    <row r="471" spans="28:194" s="103" customFormat="1">
      <c r="AB471" s="109"/>
      <c r="AC471" s="109"/>
      <c r="AD471" s="109"/>
      <c r="AE471" s="109"/>
      <c r="AF471" s="109"/>
      <c r="AG471" s="109"/>
      <c r="AH471" s="109"/>
      <c r="AI471" s="109"/>
      <c r="AJ471" s="109"/>
      <c r="AK471" s="109"/>
      <c r="AL471" s="109"/>
      <c r="AM471" s="109"/>
      <c r="AN471" s="109"/>
      <c r="AO471" s="109"/>
      <c r="AP471" s="109"/>
      <c r="AQ471" s="109"/>
      <c r="AR471" s="109"/>
      <c r="AS471" s="109"/>
      <c r="AT471" s="109"/>
      <c r="AU471" s="109"/>
      <c r="AV471" s="109"/>
      <c r="AW471" s="109"/>
      <c r="AX471" s="109"/>
      <c r="AY471" s="109"/>
      <c r="AZ471" s="109"/>
      <c r="BA471" s="109"/>
      <c r="BB471" s="109"/>
      <c r="BC471" s="109"/>
      <c r="BD471" s="109"/>
      <c r="BE471" s="109"/>
      <c r="BF471" s="109"/>
      <c r="BG471" s="109"/>
      <c r="BH471" s="109"/>
      <c r="BI471" s="109"/>
      <c r="BJ471" s="109"/>
      <c r="BK471" s="109"/>
      <c r="BL471" s="109"/>
      <c r="BM471" s="109"/>
      <c r="BN471" s="109"/>
      <c r="BO471" s="109"/>
      <c r="BP471" s="109"/>
      <c r="BQ471" s="109"/>
      <c r="BR471" s="109"/>
      <c r="BS471" s="109"/>
      <c r="BT471" s="109"/>
      <c r="BU471" s="109"/>
      <c r="BV471" s="109"/>
      <c r="BW471" s="109"/>
      <c r="BX471" s="109"/>
      <c r="BY471" s="109"/>
      <c r="BZ471" s="109"/>
      <c r="CA471" s="109"/>
      <c r="CB471" s="109"/>
      <c r="CC471" s="109"/>
      <c r="CD471" s="109"/>
      <c r="CE471" s="109"/>
      <c r="CF471" s="109"/>
      <c r="CG471" s="109"/>
      <c r="CH471" s="109"/>
      <c r="CI471" s="109"/>
      <c r="CJ471" s="109"/>
      <c r="CK471" s="109"/>
      <c r="CL471" s="109"/>
      <c r="CM471" s="109"/>
      <c r="CN471" s="109"/>
      <c r="CO471" s="109"/>
      <c r="CP471" s="109"/>
      <c r="CQ471" s="109"/>
      <c r="CR471" s="109"/>
      <c r="CS471" s="109"/>
      <c r="CT471" s="109"/>
      <c r="CU471" s="109"/>
      <c r="CV471" s="109"/>
      <c r="CW471" s="109"/>
      <c r="CX471" s="109"/>
      <c r="CY471" s="109"/>
      <c r="CZ471" s="109"/>
      <c r="DA471" s="109"/>
      <c r="DB471" s="109"/>
      <c r="DC471" s="109"/>
      <c r="DD471" s="109"/>
      <c r="DE471" s="109"/>
      <c r="DF471" s="109"/>
      <c r="DG471" s="109"/>
      <c r="DH471" s="109"/>
      <c r="DI471" s="109"/>
      <c r="DJ471" s="109"/>
      <c r="DK471" s="109"/>
      <c r="DL471" s="109"/>
      <c r="DM471" s="109"/>
      <c r="DN471" s="109"/>
      <c r="DO471" s="109"/>
      <c r="DP471" s="109"/>
      <c r="DQ471" s="109"/>
      <c r="DR471" s="109"/>
      <c r="DS471" s="109"/>
      <c r="DT471" s="109"/>
      <c r="DU471" s="109"/>
      <c r="DV471" s="109"/>
      <c r="DW471" s="109"/>
      <c r="DX471" s="109"/>
      <c r="DY471" s="109"/>
      <c r="DZ471" s="109"/>
      <c r="EA471" s="109"/>
      <c r="EB471" s="109"/>
      <c r="EC471" s="109"/>
      <c r="ED471" s="109"/>
      <c r="EE471" s="109"/>
      <c r="EF471" s="109"/>
      <c r="EG471" s="109"/>
      <c r="EH471" s="109"/>
      <c r="EI471" s="109"/>
      <c r="EJ471" s="109"/>
      <c r="EK471" s="109"/>
      <c r="EL471" s="109"/>
      <c r="EM471" s="109"/>
      <c r="EN471" s="109"/>
      <c r="EO471" s="109"/>
      <c r="EP471" s="109"/>
      <c r="EQ471" s="109"/>
      <c r="ER471" s="109"/>
      <c r="ES471" s="109"/>
      <c r="ET471" s="109"/>
      <c r="EU471" s="109"/>
      <c r="EV471" s="109"/>
      <c r="EW471" s="109"/>
      <c r="EX471" s="109"/>
      <c r="EY471" s="109"/>
      <c r="EZ471" s="109"/>
      <c r="FA471" s="109"/>
      <c r="FB471" s="109"/>
      <c r="FC471" s="109"/>
      <c r="FD471" s="109"/>
      <c r="FE471" s="109"/>
      <c r="FF471" s="109"/>
      <c r="FG471" s="109"/>
      <c r="FH471" s="109"/>
      <c r="FI471" s="109"/>
      <c r="FJ471" s="109"/>
      <c r="FK471" s="109"/>
      <c r="FL471" s="109"/>
      <c r="FM471" s="109"/>
      <c r="FN471" s="109"/>
      <c r="FO471" s="109"/>
      <c r="FP471" s="109"/>
      <c r="FQ471" s="109"/>
      <c r="FR471" s="109"/>
      <c r="FS471" s="109"/>
      <c r="FT471" s="109"/>
      <c r="FU471" s="109"/>
      <c r="FV471" s="109"/>
      <c r="FW471" s="109"/>
      <c r="FX471" s="109"/>
      <c r="FY471" s="109"/>
      <c r="FZ471" s="109"/>
      <c r="GA471" s="109"/>
      <c r="GB471" s="109"/>
      <c r="GC471" s="109"/>
      <c r="GD471" s="109"/>
      <c r="GE471" s="109"/>
      <c r="GF471" s="109"/>
      <c r="GG471" s="109"/>
      <c r="GH471" s="109"/>
      <c r="GI471" s="109"/>
      <c r="GJ471" s="109"/>
      <c r="GK471" s="109"/>
      <c r="GL471" s="109"/>
    </row>
    <row r="472" spans="28:194" s="103" customFormat="1">
      <c r="AB472" s="109"/>
      <c r="AC472" s="109"/>
      <c r="AD472" s="109"/>
      <c r="AE472" s="109"/>
      <c r="AF472" s="109"/>
      <c r="AG472" s="109"/>
      <c r="AH472" s="109"/>
      <c r="AI472" s="109"/>
      <c r="AJ472" s="109"/>
      <c r="AK472" s="109"/>
      <c r="AL472" s="109"/>
      <c r="AM472" s="109"/>
      <c r="AN472" s="109"/>
      <c r="AO472" s="109"/>
      <c r="AP472" s="109"/>
      <c r="AQ472" s="109"/>
      <c r="AR472" s="109"/>
      <c r="AS472" s="109"/>
      <c r="AT472" s="109"/>
      <c r="AU472" s="109"/>
      <c r="AV472" s="109"/>
      <c r="AW472" s="109"/>
      <c r="AX472" s="109"/>
      <c r="AY472" s="109"/>
      <c r="AZ472" s="109"/>
      <c r="BA472" s="109"/>
      <c r="BB472" s="109"/>
      <c r="BC472" s="109"/>
      <c r="BD472" s="109"/>
      <c r="BE472" s="109"/>
      <c r="BF472" s="109"/>
      <c r="BG472" s="109"/>
      <c r="BH472" s="109"/>
      <c r="BI472" s="109"/>
      <c r="BJ472" s="109"/>
      <c r="BK472" s="109"/>
      <c r="BL472" s="109"/>
      <c r="BM472" s="109"/>
      <c r="BN472" s="109"/>
      <c r="BO472" s="109"/>
      <c r="BP472" s="109"/>
      <c r="BQ472" s="109"/>
      <c r="BR472" s="109"/>
      <c r="BS472" s="109"/>
      <c r="BT472" s="109"/>
      <c r="BU472" s="109"/>
      <c r="BV472" s="109"/>
      <c r="BW472" s="109"/>
      <c r="BX472" s="109"/>
      <c r="BY472" s="109"/>
      <c r="BZ472" s="109"/>
      <c r="CA472" s="109"/>
      <c r="CB472" s="109"/>
      <c r="CC472" s="109"/>
      <c r="CD472" s="109"/>
      <c r="CE472" s="109"/>
      <c r="CF472" s="109"/>
      <c r="CG472" s="109"/>
      <c r="CH472" s="109"/>
      <c r="CI472" s="109"/>
      <c r="CJ472" s="109"/>
      <c r="CK472" s="109"/>
      <c r="CL472" s="109"/>
      <c r="CM472" s="109"/>
      <c r="CN472" s="109"/>
      <c r="CO472" s="109"/>
      <c r="CP472" s="109"/>
      <c r="CQ472" s="109"/>
      <c r="CR472" s="109"/>
      <c r="CS472" s="109"/>
      <c r="CT472" s="109"/>
      <c r="CU472" s="109"/>
      <c r="CV472" s="109"/>
      <c r="CW472" s="109"/>
      <c r="CX472" s="109"/>
      <c r="CY472" s="109"/>
      <c r="CZ472" s="109"/>
      <c r="DA472" s="109"/>
      <c r="DB472" s="109"/>
      <c r="DC472" s="109"/>
      <c r="DD472" s="109"/>
      <c r="DE472" s="109"/>
      <c r="DF472" s="109"/>
      <c r="DG472" s="109"/>
      <c r="DH472" s="109"/>
      <c r="DI472" s="109"/>
      <c r="DJ472" s="109"/>
      <c r="DK472" s="109"/>
      <c r="DL472" s="109"/>
      <c r="DM472" s="109"/>
      <c r="DN472" s="109"/>
      <c r="DO472" s="109"/>
      <c r="DP472" s="109"/>
      <c r="DQ472" s="109"/>
      <c r="DR472" s="109"/>
      <c r="DS472" s="109"/>
      <c r="DT472" s="109"/>
      <c r="DU472" s="109"/>
      <c r="DV472" s="109"/>
      <c r="DW472" s="109"/>
      <c r="DX472" s="109"/>
      <c r="DY472" s="109"/>
      <c r="DZ472" s="109"/>
      <c r="EA472" s="109"/>
      <c r="EB472" s="109"/>
      <c r="EC472" s="109"/>
      <c r="ED472" s="109"/>
      <c r="EE472" s="109"/>
      <c r="EF472" s="109"/>
      <c r="EG472" s="109"/>
      <c r="EH472" s="109"/>
      <c r="EI472" s="109"/>
      <c r="EJ472" s="109"/>
      <c r="EK472" s="109"/>
      <c r="EL472" s="109"/>
      <c r="EM472" s="109"/>
      <c r="EN472" s="109"/>
      <c r="EO472" s="109"/>
      <c r="EP472" s="109"/>
      <c r="EQ472" s="109"/>
      <c r="ER472" s="109"/>
      <c r="ES472" s="109"/>
      <c r="ET472" s="109"/>
      <c r="EU472" s="109"/>
      <c r="EV472" s="109"/>
      <c r="EW472" s="109"/>
      <c r="EX472" s="109"/>
      <c r="EY472" s="109"/>
      <c r="EZ472" s="109"/>
      <c r="FA472" s="109"/>
      <c r="FB472" s="109"/>
      <c r="FC472" s="109"/>
      <c r="FD472" s="109"/>
      <c r="FE472" s="109"/>
      <c r="FF472" s="109"/>
      <c r="FG472" s="109"/>
      <c r="FH472" s="109"/>
      <c r="FI472" s="109"/>
      <c r="FJ472" s="109"/>
      <c r="FK472" s="109"/>
      <c r="FL472" s="109"/>
      <c r="FM472" s="109"/>
      <c r="FN472" s="109"/>
      <c r="FO472" s="109"/>
      <c r="FP472" s="109"/>
      <c r="FQ472" s="109"/>
      <c r="FR472" s="109"/>
      <c r="FS472" s="109"/>
      <c r="FT472" s="109"/>
      <c r="FU472" s="109"/>
      <c r="FV472" s="109"/>
      <c r="FW472" s="109"/>
      <c r="FX472" s="109"/>
      <c r="FY472" s="109"/>
      <c r="FZ472" s="109"/>
      <c r="GA472" s="109"/>
      <c r="GB472" s="109"/>
      <c r="GC472" s="109"/>
      <c r="GD472" s="109"/>
      <c r="GE472" s="109"/>
      <c r="GF472" s="109"/>
      <c r="GG472" s="109"/>
      <c r="GH472" s="109"/>
      <c r="GI472" s="109"/>
      <c r="GJ472" s="109"/>
      <c r="GK472" s="109"/>
      <c r="GL472" s="109"/>
    </row>
    <row r="473" spans="28:194" s="103" customFormat="1">
      <c r="AB473" s="109"/>
      <c r="AC473" s="109"/>
      <c r="AD473" s="109"/>
      <c r="AE473" s="109"/>
      <c r="AF473" s="109"/>
      <c r="AG473" s="109"/>
      <c r="AH473" s="109"/>
      <c r="AI473" s="109"/>
      <c r="AJ473" s="109"/>
      <c r="AK473" s="109"/>
      <c r="AL473" s="109"/>
      <c r="AM473" s="109"/>
      <c r="AN473" s="109"/>
      <c r="AO473" s="109"/>
      <c r="AP473" s="109"/>
      <c r="AQ473" s="109"/>
      <c r="AR473" s="109"/>
      <c r="AS473" s="109"/>
      <c r="AT473" s="109"/>
      <c r="AU473" s="109"/>
      <c r="AV473" s="109"/>
      <c r="AW473" s="109"/>
      <c r="AX473" s="109"/>
      <c r="AY473" s="109"/>
      <c r="AZ473" s="109"/>
      <c r="BA473" s="109"/>
      <c r="BB473" s="109"/>
      <c r="BC473" s="109"/>
      <c r="BD473" s="109"/>
      <c r="BE473" s="109"/>
      <c r="BF473" s="109"/>
      <c r="BG473" s="109"/>
      <c r="BH473" s="109"/>
      <c r="BI473" s="109"/>
      <c r="BJ473" s="109"/>
      <c r="BK473" s="109"/>
      <c r="BL473" s="109"/>
      <c r="BM473" s="109"/>
      <c r="BN473" s="109"/>
      <c r="BO473" s="109"/>
      <c r="BP473" s="109"/>
      <c r="BQ473" s="109"/>
      <c r="BR473" s="109"/>
      <c r="BS473" s="109"/>
      <c r="BT473" s="109"/>
      <c r="BU473" s="109"/>
      <c r="BV473" s="109"/>
      <c r="BW473" s="109"/>
      <c r="BX473" s="109"/>
      <c r="BY473" s="109"/>
      <c r="BZ473" s="109"/>
      <c r="CA473" s="109"/>
      <c r="CB473" s="109"/>
      <c r="CC473" s="109"/>
      <c r="CD473" s="109"/>
      <c r="CE473" s="109"/>
      <c r="CF473" s="109"/>
      <c r="CG473" s="109"/>
      <c r="CH473" s="109"/>
      <c r="CI473" s="109"/>
      <c r="CJ473" s="109"/>
      <c r="CK473" s="109"/>
      <c r="CL473" s="109"/>
      <c r="CM473" s="109"/>
      <c r="CN473" s="109"/>
      <c r="CO473" s="109"/>
      <c r="CP473" s="109"/>
      <c r="CQ473" s="109"/>
      <c r="CR473" s="109"/>
      <c r="CS473" s="109"/>
      <c r="CT473" s="109"/>
      <c r="CU473" s="109"/>
      <c r="CV473" s="109"/>
      <c r="CW473" s="109"/>
      <c r="CX473" s="109"/>
      <c r="CY473" s="109"/>
      <c r="CZ473" s="109"/>
      <c r="DA473" s="109"/>
      <c r="DB473" s="109"/>
      <c r="DC473" s="109"/>
      <c r="DD473" s="109"/>
      <c r="DE473" s="109"/>
      <c r="DF473" s="109"/>
      <c r="DG473" s="109"/>
      <c r="DH473" s="109"/>
      <c r="DI473" s="109"/>
      <c r="DJ473" s="109"/>
      <c r="DK473" s="109"/>
      <c r="DL473" s="109"/>
      <c r="DM473" s="109"/>
      <c r="DN473" s="109"/>
      <c r="DO473" s="109"/>
      <c r="DP473" s="109"/>
      <c r="DQ473" s="109"/>
      <c r="DR473" s="109"/>
      <c r="DS473" s="109"/>
      <c r="DT473" s="109"/>
      <c r="DU473" s="109"/>
      <c r="DV473" s="109"/>
      <c r="DW473" s="109"/>
      <c r="DX473" s="109"/>
      <c r="DY473" s="109"/>
      <c r="DZ473" s="109"/>
      <c r="EA473" s="109"/>
      <c r="EB473" s="109"/>
      <c r="EC473" s="109"/>
      <c r="ED473" s="109"/>
      <c r="EE473" s="109"/>
      <c r="EF473" s="109"/>
      <c r="EG473" s="109"/>
      <c r="EH473" s="109"/>
      <c r="EI473" s="109"/>
      <c r="EJ473" s="109"/>
      <c r="EK473" s="109"/>
      <c r="EL473" s="109"/>
      <c r="EM473" s="109"/>
      <c r="EN473" s="109"/>
      <c r="EO473" s="109"/>
      <c r="EP473" s="109"/>
      <c r="EQ473" s="109"/>
      <c r="ER473" s="109"/>
      <c r="ES473" s="109"/>
      <c r="ET473" s="109"/>
      <c r="EU473" s="109"/>
      <c r="EV473" s="109"/>
      <c r="EW473" s="109"/>
      <c r="EX473" s="109"/>
      <c r="EY473" s="109"/>
      <c r="EZ473" s="109"/>
      <c r="FA473" s="109"/>
      <c r="FB473" s="109"/>
      <c r="FC473" s="109"/>
      <c r="FD473" s="109"/>
      <c r="FE473" s="109"/>
      <c r="FF473" s="109"/>
      <c r="FG473" s="109"/>
      <c r="FH473" s="109"/>
      <c r="FI473" s="109"/>
      <c r="FJ473" s="109"/>
      <c r="FK473" s="109"/>
      <c r="FL473" s="109"/>
      <c r="FM473" s="109"/>
      <c r="FN473" s="109"/>
      <c r="FO473" s="109"/>
      <c r="FP473" s="109"/>
      <c r="FQ473" s="109"/>
      <c r="FR473" s="109"/>
      <c r="FS473" s="109"/>
      <c r="FT473" s="109"/>
      <c r="FU473" s="109"/>
      <c r="FV473" s="109"/>
      <c r="FW473" s="109"/>
      <c r="FX473" s="109"/>
      <c r="FY473" s="109"/>
      <c r="FZ473" s="109"/>
      <c r="GA473" s="109"/>
      <c r="GB473" s="109"/>
      <c r="GC473" s="109"/>
      <c r="GD473" s="109"/>
      <c r="GE473" s="109"/>
      <c r="GF473" s="109"/>
      <c r="GG473" s="109"/>
      <c r="GH473" s="109"/>
      <c r="GI473" s="109"/>
      <c r="GJ473" s="109"/>
      <c r="GK473" s="109"/>
      <c r="GL473" s="109"/>
    </row>
    <row r="474" spans="28:194" s="103" customFormat="1">
      <c r="AB474" s="109"/>
      <c r="AC474" s="109"/>
      <c r="AD474" s="109"/>
      <c r="AE474" s="109"/>
      <c r="AF474" s="109"/>
      <c r="AG474" s="109"/>
      <c r="AH474" s="109"/>
      <c r="AI474" s="109"/>
      <c r="AJ474" s="109"/>
      <c r="AK474" s="109"/>
      <c r="AL474" s="109"/>
      <c r="AM474" s="109"/>
      <c r="AN474" s="109"/>
      <c r="AO474" s="109"/>
      <c r="AP474" s="109"/>
      <c r="AQ474" s="109"/>
      <c r="AR474" s="109"/>
      <c r="AS474" s="109"/>
      <c r="AT474" s="109"/>
      <c r="AU474" s="109"/>
      <c r="AV474" s="109"/>
      <c r="AW474" s="109"/>
      <c r="AX474" s="109"/>
      <c r="AY474" s="109"/>
      <c r="AZ474" s="109"/>
      <c r="BA474" s="109"/>
      <c r="BB474" s="109"/>
      <c r="BC474" s="109"/>
      <c r="BD474" s="109"/>
      <c r="BE474" s="109"/>
      <c r="BF474" s="109"/>
      <c r="BG474" s="109"/>
      <c r="BH474" s="109"/>
      <c r="BI474" s="109"/>
      <c r="BJ474" s="109"/>
      <c r="BK474" s="109"/>
      <c r="BL474" s="109"/>
      <c r="BM474" s="109"/>
      <c r="BN474" s="109"/>
      <c r="BO474" s="109"/>
      <c r="BP474" s="109"/>
      <c r="BQ474" s="109"/>
      <c r="BR474" s="109"/>
      <c r="BS474" s="109"/>
      <c r="BT474" s="109"/>
      <c r="BU474" s="109"/>
      <c r="BV474" s="109"/>
      <c r="BW474" s="109"/>
      <c r="BX474" s="109"/>
      <c r="BY474" s="109"/>
      <c r="BZ474" s="109"/>
      <c r="CA474" s="109"/>
      <c r="CB474" s="109"/>
      <c r="CC474" s="109"/>
      <c r="CD474" s="109"/>
      <c r="CE474" s="109"/>
      <c r="CF474" s="109"/>
      <c r="CG474" s="109"/>
      <c r="CH474" s="109"/>
      <c r="CI474" s="109"/>
      <c r="CJ474" s="109"/>
      <c r="CK474" s="109"/>
      <c r="CL474" s="109"/>
      <c r="CM474" s="109"/>
      <c r="CN474" s="109"/>
      <c r="CO474" s="109"/>
      <c r="CP474" s="109"/>
      <c r="CQ474" s="109"/>
      <c r="CR474" s="109"/>
      <c r="CS474" s="109"/>
      <c r="CT474" s="109"/>
      <c r="CU474" s="109"/>
      <c r="CV474" s="109"/>
      <c r="CW474" s="109"/>
      <c r="CX474" s="109"/>
      <c r="CY474" s="109"/>
      <c r="CZ474" s="109"/>
      <c r="DA474" s="109"/>
      <c r="DB474" s="109"/>
      <c r="DC474" s="109"/>
      <c r="DD474" s="109"/>
      <c r="DE474" s="109"/>
      <c r="DF474" s="109"/>
      <c r="DG474" s="109"/>
      <c r="DH474" s="109"/>
      <c r="DI474" s="109"/>
      <c r="DJ474" s="109"/>
      <c r="DK474" s="109"/>
      <c r="DL474" s="109"/>
      <c r="DM474" s="109"/>
      <c r="DN474" s="109"/>
      <c r="DO474" s="109"/>
      <c r="DP474" s="109"/>
      <c r="DQ474" s="109"/>
      <c r="DR474" s="109"/>
      <c r="DS474" s="109"/>
      <c r="DT474" s="109"/>
      <c r="DU474" s="109"/>
      <c r="DV474" s="109"/>
      <c r="DW474" s="109"/>
      <c r="DX474" s="109"/>
      <c r="DY474" s="109"/>
      <c r="DZ474" s="109"/>
      <c r="EA474" s="109"/>
      <c r="EB474" s="109"/>
      <c r="EC474" s="109"/>
      <c r="ED474" s="109"/>
      <c r="EE474" s="109"/>
      <c r="EF474" s="109"/>
      <c r="EG474" s="109"/>
      <c r="EH474" s="109"/>
      <c r="EI474" s="109"/>
      <c r="EJ474" s="109"/>
      <c r="EK474" s="109"/>
      <c r="EL474" s="109"/>
      <c r="EM474" s="109"/>
      <c r="EN474" s="109"/>
      <c r="EO474" s="109"/>
      <c r="EP474" s="109"/>
      <c r="EQ474" s="109"/>
      <c r="ER474" s="109"/>
      <c r="ES474" s="109"/>
      <c r="ET474" s="109"/>
      <c r="EU474" s="109"/>
      <c r="EV474" s="109"/>
      <c r="EW474" s="109"/>
      <c r="EX474" s="109"/>
      <c r="EY474" s="109"/>
      <c r="EZ474" s="109"/>
      <c r="FA474" s="109"/>
      <c r="FB474" s="109"/>
      <c r="FC474" s="109"/>
      <c r="FD474" s="109"/>
      <c r="FE474" s="109"/>
      <c r="FF474" s="109"/>
      <c r="FG474" s="109"/>
      <c r="FH474" s="109"/>
      <c r="FI474" s="109"/>
      <c r="FJ474" s="109"/>
      <c r="FK474" s="109"/>
      <c r="FL474" s="109"/>
      <c r="FM474" s="109"/>
      <c r="FN474" s="109"/>
      <c r="FO474" s="109"/>
      <c r="FP474" s="109"/>
      <c r="FQ474" s="109"/>
      <c r="FR474" s="109"/>
      <c r="FS474" s="109"/>
      <c r="FT474" s="109"/>
      <c r="FU474" s="109"/>
      <c r="FV474" s="109"/>
      <c r="FW474" s="109"/>
      <c r="FX474" s="109"/>
      <c r="FY474" s="109"/>
      <c r="FZ474" s="109"/>
      <c r="GA474" s="109"/>
      <c r="GB474" s="109"/>
      <c r="GC474" s="109"/>
      <c r="GD474" s="109"/>
      <c r="GE474" s="109"/>
      <c r="GF474" s="109"/>
      <c r="GG474" s="109"/>
      <c r="GH474" s="109"/>
      <c r="GI474" s="109"/>
      <c r="GJ474" s="109"/>
      <c r="GK474" s="109"/>
      <c r="GL474" s="109"/>
    </row>
    <row r="475" spans="28:194" s="103" customFormat="1">
      <c r="AB475" s="109"/>
      <c r="AC475" s="109"/>
      <c r="AD475" s="109"/>
      <c r="AE475" s="109"/>
      <c r="AF475" s="109"/>
      <c r="AG475" s="109"/>
      <c r="AH475" s="109"/>
      <c r="AI475" s="109"/>
      <c r="AJ475" s="109"/>
      <c r="AK475" s="109"/>
      <c r="AL475" s="109"/>
      <c r="AM475" s="109"/>
      <c r="AN475" s="109"/>
      <c r="AO475" s="109"/>
      <c r="AP475" s="109"/>
      <c r="AQ475" s="109"/>
      <c r="AR475" s="109"/>
      <c r="AS475" s="109"/>
      <c r="AT475" s="109"/>
      <c r="AU475" s="109"/>
      <c r="AV475" s="109"/>
      <c r="AW475" s="109"/>
      <c r="AX475" s="109"/>
      <c r="AY475" s="109"/>
      <c r="AZ475" s="109"/>
      <c r="BA475" s="109"/>
      <c r="BB475" s="109"/>
      <c r="BC475" s="109"/>
      <c r="BD475" s="109"/>
      <c r="BE475" s="109"/>
      <c r="BF475" s="109"/>
      <c r="BG475" s="109"/>
      <c r="BH475" s="109"/>
      <c r="BI475" s="109"/>
      <c r="BJ475" s="109"/>
      <c r="BK475" s="109"/>
      <c r="BL475" s="109"/>
      <c r="BM475" s="109"/>
      <c r="BN475" s="109"/>
      <c r="BO475" s="109"/>
      <c r="BP475" s="109"/>
      <c r="BQ475" s="109"/>
      <c r="BR475" s="109"/>
      <c r="BS475" s="109"/>
      <c r="BT475" s="109"/>
      <c r="BU475" s="109"/>
      <c r="BV475" s="109"/>
      <c r="BW475" s="109"/>
      <c r="BX475" s="109"/>
      <c r="BY475" s="109"/>
      <c r="BZ475" s="109"/>
      <c r="CA475" s="109"/>
      <c r="CB475" s="109"/>
      <c r="CC475" s="109"/>
      <c r="CD475" s="109"/>
      <c r="CE475" s="109"/>
      <c r="CF475" s="109"/>
      <c r="CG475" s="109"/>
      <c r="CH475" s="109"/>
      <c r="CI475" s="109"/>
      <c r="CJ475" s="109"/>
      <c r="CK475" s="109"/>
      <c r="CL475" s="109"/>
      <c r="CM475" s="109"/>
      <c r="CN475" s="109"/>
      <c r="CO475" s="109"/>
      <c r="CP475" s="109"/>
      <c r="CQ475" s="109"/>
      <c r="CR475" s="109"/>
      <c r="CS475" s="109"/>
      <c r="CT475" s="109"/>
      <c r="CU475" s="109"/>
      <c r="CV475" s="109"/>
      <c r="CW475" s="109"/>
      <c r="CX475" s="109"/>
      <c r="CY475" s="109"/>
      <c r="CZ475" s="109"/>
      <c r="DA475" s="109"/>
      <c r="DB475" s="109"/>
      <c r="DC475" s="109"/>
      <c r="DD475" s="109"/>
      <c r="DE475" s="109"/>
      <c r="DF475" s="109"/>
      <c r="DG475" s="109"/>
      <c r="DH475" s="109"/>
      <c r="DI475" s="109"/>
      <c r="DJ475" s="109"/>
      <c r="DK475" s="109"/>
      <c r="DL475" s="109"/>
      <c r="DM475" s="109"/>
      <c r="DN475" s="109"/>
      <c r="DO475" s="109"/>
      <c r="DP475" s="109"/>
      <c r="DQ475" s="109"/>
      <c r="DR475" s="109"/>
      <c r="DS475" s="109"/>
      <c r="DT475" s="109"/>
      <c r="DU475" s="109"/>
      <c r="DV475" s="109"/>
      <c r="DW475" s="109"/>
      <c r="DX475" s="109"/>
      <c r="DY475" s="109"/>
      <c r="DZ475" s="109"/>
      <c r="EA475" s="109"/>
      <c r="EB475" s="109"/>
      <c r="EC475" s="109"/>
      <c r="ED475" s="109"/>
      <c r="EE475" s="109"/>
      <c r="EF475" s="109"/>
      <c r="EG475" s="109"/>
      <c r="EH475" s="109"/>
      <c r="EI475" s="109"/>
      <c r="EJ475" s="109"/>
      <c r="EK475" s="109"/>
      <c r="EL475" s="109"/>
      <c r="EM475" s="109"/>
      <c r="EN475" s="109"/>
      <c r="EO475" s="109"/>
      <c r="EP475" s="109"/>
      <c r="EQ475" s="109"/>
      <c r="ER475" s="109"/>
      <c r="ES475" s="109"/>
      <c r="ET475" s="109"/>
      <c r="EU475" s="109"/>
      <c r="EV475" s="109"/>
      <c r="EW475" s="109"/>
      <c r="EX475" s="109"/>
      <c r="EY475" s="109"/>
      <c r="EZ475" s="109"/>
      <c r="FA475" s="109"/>
      <c r="FB475" s="109"/>
      <c r="FC475" s="109"/>
      <c r="FD475" s="109"/>
      <c r="FE475" s="109"/>
      <c r="FF475" s="109"/>
      <c r="FG475" s="109"/>
      <c r="FH475" s="109"/>
      <c r="FI475" s="109"/>
      <c r="FJ475" s="109"/>
      <c r="FK475" s="109"/>
      <c r="FL475" s="109"/>
      <c r="FM475" s="109"/>
      <c r="FN475" s="109"/>
      <c r="FO475" s="109"/>
      <c r="FP475" s="109"/>
      <c r="FQ475" s="109"/>
      <c r="FR475" s="109"/>
      <c r="FS475" s="109"/>
      <c r="FT475" s="109"/>
      <c r="FU475" s="109"/>
      <c r="FV475" s="109"/>
      <c r="FW475" s="109"/>
      <c r="FX475" s="109"/>
      <c r="FY475" s="109"/>
      <c r="FZ475" s="109"/>
      <c r="GA475" s="109"/>
      <c r="GB475" s="109"/>
      <c r="GC475" s="109"/>
      <c r="GD475" s="109"/>
      <c r="GE475" s="109"/>
      <c r="GF475" s="109"/>
      <c r="GG475" s="109"/>
      <c r="GH475" s="109"/>
      <c r="GI475" s="109"/>
      <c r="GJ475" s="109"/>
      <c r="GK475" s="109"/>
      <c r="GL475" s="109"/>
    </row>
    <row r="476" spans="28:194" s="103" customFormat="1">
      <c r="AB476" s="109"/>
      <c r="AC476" s="109"/>
      <c r="AD476" s="109"/>
      <c r="AE476" s="109"/>
      <c r="AF476" s="109"/>
      <c r="AG476" s="109"/>
      <c r="AH476" s="109"/>
      <c r="AI476" s="109"/>
      <c r="AJ476" s="109"/>
      <c r="AK476" s="109"/>
      <c r="AL476" s="109"/>
      <c r="AM476" s="109"/>
      <c r="AN476" s="109"/>
      <c r="AO476" s="109"/>
      <c r="AP476" s="109"/>
      <c r="AQ476" s="109"/>
      <c r="AR476" s="109"/>
      <c r="AS476" s="109"/>
      <c r="AT476" s="109"/>
      <c r="AU476" s="109"/>
      <c r="AV476" s="109"/>
      <c r="AW476" s="109"/>
      <c r="AX476" s="109"/>
      <c r="AY476" s="109"/>
      <c r="AZ476" s="109"/>
      <c r="BA476" s="109"/>
      <c r="BB476" s="109"/>
      <c r="BC476" s="109"/>
      <c r="BD476" s="109"/>
      <c r="BE476" s="109"/>
      <c r="BF476" s="109"/>
      <c r="BG476" s="109"/>
      <c r="BH476" s="109"/>
      <c r="BI476" s="109"/>
      <c r="BJ476" s="109"/>
      <c r="BK476" s="109"/>
      <c r="BL476" s="109"/>
      <c r="BM476" s="109"/>
      <c r="BN476" s="109"/>
      <c r="BO476" s="109"/>
      <c r="BP476" s="109"/>
      <c r="BQ476" s="109"/>
      <c r="BR476" s="109"/>
      <c r="BS476" s="109"/>
      <c r="BT476" s="109"/>
      <c r="BU476" s="109"/>
      <c r="BV476" s="109"/>
      <c r="BW476" s="109"/>
      <c r="BX476" s="109"/>
      <c r="BY476" s="109"/>
      <c r="BZ476" s="109"/>
      <c r="CA476" s="109"/>
      <c r="CB476" s="109"/>
      <c r="CC476" s="109"/>
      <c r="CD476" s="109"/>
      <c r="CE476" s="109"/>
      <c r="CF476" s="109"/>
      <c r="CG476" s="109"/>
      <c r="CH476" s="109"/>
      <c r="CI476" s="109"/>
      <c r="CJ476" s="109"/>
      <c r="CK476" s="109"/>
      <c r="CL476" s="109"/>
      <c r="CM476" s="109"/>
      <c r="CN476" s="109"/>
      <c r="CO476" s="109"/>
      <c r="CP476" s="109"/>
      <c r="CQ476" s="109"/>
      <c r="CR476" s="109"/>
      <c r="CS476" s="109"/>
      <c r="CT476" s="109"/>
      <c r="CU476" s="109"/>
      <c r="CV476" s="109"/>
      <c r="CW476" s="109"/>
      <c r="CX476" s="109"/>
      <c r="CY476" s="109"/>
      <c r="CZ476" s="109"/>
      <c r="DA476" s="109"/>
      <c r="DB476" s="109"/>
      <c r="DC476" s="109"/>
      <c r="DD476" s="109"/>
      <c r="DE476" s="109"/>
      <c r="DF476" s="109"/>
      <c r="DG476" s="109"/>
      <c r="DH476" s="109"/>
      <c r="DI476" s="109"/>
      <c r="DJ476" s="109"/>
      <c r="DK476" s="109"/>
      <c r="DL476" s="109"/>
      <c r="DM476" s="109"/>
      <c r="DN476" s="109"/>
      <c r="DO476" s="109"/>
      <c r="DP476" s="109"/>
      <c r="DQ476" s="109"/>
      <c r="DR476" s="109"/>
      <c r="DS476" s="109"/>
      <c r="DT476" s="109"/>
      <c r="DU476" s="109"/>
      <c r="DV476" s="109"/>
      <c r="DW476" s="109"/>
      <c r="DX476" s="109"/>
      <c r="DY476" s="109"/>
      <c r="DZ476" s="109"/>
      <c r="EA476" s="109"/>
      <c r="EB476" s="109"/>
      <c r="EC476" s="109"/>
      <c r="ED476" s="109"/>
      <c r="EE476" s="109"/>
      <c r="EF476" s="109"/>
      <c r="EG476" s="109"/>
      <c r="EH476" s="109"/>
      <c r="EI476" s="109"/>
      <c r="EJ476" s="109"/>
      <c r="EK476" s="109"/>
      <c r="EL476" s="109"/>
      <c r="EM476" s="109"/>
      <c r="EN476" s="109"/>
      <c r="EO476" s="109"/>
      <c r="EP476" s="109"/>
      <c r="EQ476" s="109"/>
      <c r="ER476" s="109"/>
      <c r="ES476" s="109"/>
      <c r="ET476" s="109"/>
      <c r="EU476" s="109"/>
      <c r="EV476" s="109"/>
      <c r="EW476" s="109"/>
      <c r="EX476" s="109"/>
      <c r="EY476" s="109"/>
      <c r="EZ476" s="109"/>
      <c r="FA476" s="109"/>
      <c r="FB476" s="109"/>
      <c r="FC476" s="109"/>
      <c r="FD476" s="109"/>
      <c r="FE476" s="109"/>
      <c r="FF476" s="109"/>
      <c r="FG476" s="109"/>
      <c r="FH476" s="109"/>
      <c r="FI476" s="109"/>
      <c r="FJ476" s="109"/>
      <c r="FK476" s="109"/>
      <c r="FL476" s="109"/>
      <c r="FM476" s="109"/>
      <c r="FN476" s="109"/>
      <c r="FO476" s="109"/>
      <c r="FP476" s="109"/>
      <c r="FQ476" s="109"/>
      <c r="FR476" s="109"/>
      <c r="FS476" s="109"/>
      <c r="FT476" s="109"/>
      <c r="FU476" s="109"/>
      <c r="FV476" s="109"/>
      <c r="FW476" s="109"/>
      <c r="FX476" s="109"/>
      <c r="FY476" s="109"/>
      <c r="FZ476" s="109"/>
      <c r="GA476" s="109"/>
      <c r="GB476" s="109"/>
      <c r="GC476" s="109"/>
      <c r="GD476" s="109"/>
      <c r="GE476" s="109"/>
      <c r="GF476" s="109"/>
      <c r="GG476" s="109"/>
      <c r="GH476" s="109"/>
      <c r="GI476" s="109"/>
      <c r="GJ476" s="109"/>
      <c r="GK476" s="109"/>
      <c r="GL476" s="109"/>
    </row>
    <row r="477" spans="28:194" s="103" customFormat="1">
      <c r="AB477" s="109"/>
      <c r="AC477" s="109"/>
      <c r="AD477" s="109"/>
      <c r="AE477" s="109"/>
      <c r="AF477" s="109"/>
      <c r="AG477" s="109"/>
      <c r="AH477" s="109"/>
      <c r="AI477" s="109"/>
      <c r="AJ477" s="109"/>
      <c r="AK477" s="109"/>
      <c r="AL477" s="109"/>
      <c r="AM477" s="109"/>
      <c r="AN477" s="109"/>
      <c r="AO477" s="109"/>
      <c r="AP477" s="109"/>
      <c r="AQ477" s="109"/>
      <c r="AR477" s="109"/>
      <c r="AS477" s="109"/>
      <c r="AT477" s="109"/>
      <c r="AU477" s="109"/>
      <c r="AV477" s="109"/>
      <c r="AW477" s="109"/>
      <c r="AX477" s="109"/>
      <c r="AY477" s="109"/>
      <c r="AZ477" s="109"/>
      <c r="BA477" s="109"/>
      <c r="BB477" s="109"/>
      <c r="BC477" s="109"/>
      <c r="BD477" s="109"/>
      <c r="BE477" s="109"/>
      <c r="BF477" s="109"/>
      <c r="BG477" s="109"/>
      <c r="BH477" s="109"/>
      <c r="BI477" s="109"/>
      <c r="BJ477" s="109"/>
      <c r="BK477" s="109"/>
      <c r="BL477" s="109"/>
      <c r="BM477" s="109"/>
      <c r="BN477" s="109"/>
      <c r="BO477" s="109"/>
      <c r="BP477" s="109"/>
      <c r="BQ477" s="109"/>
      <c r="BR477" s="109"/>
      <c r="BS477" s="109"/>
      <c r="BT477" s="109"/>
      <c r="BU477" s="109"/>
      <c r="BV477" s="109"/>
      <c r="BW477" s="109"/>
      <c r="BX477" s="109"/>
      <c r="BY477" s="109"/>
      <c r="BZ477" s="109"/>
      <c r="CA477" s="109"/>
      <c r="CB477" s="109"/>
      <c r="CC477" s="109"/>
      <c r="CD477" s="109"/>
      <c r="CE477" s="109"/>
      <c r="CF477" s="109"/>
      <c r="CG477" s="109"/>
      <c r="CH477" s="109"/>
      <c r="CI477" s="109"/>
      <c r="CJ477" s="109"/>
      <c r="CK477" s="109"/>
      <c r="CL477" s="109"/>
      <c r="CM477" s="109"/>
      <c r="CN477" s="109"/>
      <c r="CO477" s="109"/>
      <c r="CP477" s="109"/>
      <c r="CQ477" s="109"/>
      <c r="CR477" s="109"/>
      <c r="CS477" s="109"/>
      <c r="CT477" s="109"/>
      <c r="CU477" s="109"/>
      <c r="CV477" s="109"/>
      <c r="CW477" s="109"/>
      <c r="CX477" s="109"/>
      <c r="CY477" s="109"/>
      <c r="CZ477" s="109"/>
      <c r="DA477" s="109"/>
      <c r="DB477" s="109"/>
      <c r="DC477" s="109"/>
      <c r="DD477" s="109"/>
      <c r="DE477" s="109"/>
      <c r="DF477" s="109"/>
      <c r="DG477" s="109"/>
      <c r="DH477" s="109"/>
      <c r="DI477" s="109"/>
      <c r="DJ477" s="109"/>
      <c r="DK477" s="109"/>
      <c r="DL477" s="109"/>
      <c r="DM477" s="109"/>
      <c r="DN477" s="109"/>
      <c r="DO477" s="109"/>
      <c r="DP477" s="109"/>
      <c r="DQ477" s="109"/>
      <c r="DR477" s="109"/>
      <c r="DS477" s="109"/>
      <c r="DT477" s="109"/>
      <c r="DU477" s="109"/>
      <c r="DV477" s="109"/>
      <c r="DW477" s="109"/>
      <c r="DX477" s="109"/>
      <c r="DY477" s="109"/>
      <c r="DZ477" s="109"/>
      <c r="EA477" s="109"/>
      <c r="EB477" s="109"/>
      <c r="EC477" s="109"/>
      <c r="ED477" s="109"/>
      <c r="EE477" s="109"/>
      <c r="EF477" s="109"/>
      <c r="EG477" s="109"/>
      <c r="EH477" s="109"/>
      <c r="EI477" s="109"/>
      <c r="EJ477" s="109"/>
      <c r="EK477" s="109"/>
      <c r="EL477" s="109"/>
      <c r="EM477" s="109"/>
      <c r="EN477" s="109"/>
      <c r="EO477" s="109"/>
      <c r="EP477" s="109"/>
      <c r="EQ477" s="109"/>
      <c r="ER477" s="109"/>
      <c r="ES477" s="109"/>
      <c r="ET477" s="109"/>
      <c r="EU477" s="109"/>
      <c r="EV477" s="109"/>
      <c r="EW477" s="109"/>
      <c r="EX477" s="109"/>
      <c r="EY477" s="109"/>
      <c r="EZ477" s="109"/>
      <c r="FA477" s="109"/>
      <c r="FB477" s="109"/>
      <c r="FC477" s="109"/>
      <c r="FD477" s="109"/>
      <c r="FE477" s="109"/>
      <c r="FF477" s="109"/>
      <c r="FG477" s="109"/>
      <c r="FH477" s="109"/>
      <c r="FI477" s="109"/>
      <c r="FJ477" s="109"/>
      <c r="FK477" s="109"/>
      <c r="FL477" s="109"/>
      <c r="FM477" s="109"/>
      <c r="FN477" s="109"/>
      <c r="FO477" s="109"/>
      <c r="FP477" s="109"/>
      <c r="FQ477" s="109"/>
      <c r="FR477" s="109"/>
      <c r="FS477" s="109"/>
      <c r="FT477" s="109"/>
      <c r="FU477" s="109"/>
      <c r="FV477" s="109"/>
      <c r="FW477" s="109"/>
      <c r="FX477" s="109"/>
      <c r="FY477" s="109"/>
      <c r="FZ477" s="109"/>
      <c r="GA477" s="109"/>
      <c r="GB477" s="109"/>
      <c r="GC477" s="109"/>
      <c r="GD477" s="109"/>
      <c r="GE477" s="109"/>
      <c r="GF477" s="109"/>
      <c r="GG477" s="109"/>
      <c r="GH477" s="109"/>
      <c r="GI477" s="109"/>
      <c r="GJ477" s="109"/>
      <c r="GK477" s="109"/>
      <c r="GL477" s="109"/>
    </row>
    <row r="478" spans="28:194" s="103" customFormat="1">
      <c r="AB478" s="109"/>
      <c r="AC478" s="109"/>
      <c r="AD478" s="109"/>
      <c r="AE478" s="109"/>
      <c r="AF478" s="109"/>
      <c r="AG478" s="109"/>
      <c r="AH478" s="109"/>
      <c r="AI478" s="109"/>
      <c r="AJ478" s="109"/>
      <c r="AK478" s="109"/>
      <c r="AL478" s="109"/>
      <c r="AM478" s="109"/>
      <c r="AN478" s="109"/>
      <c r="AO478" s="109"/>
      <c r="AP478" s="109"/>
      <c r="AQ478" s="109"/>
      <c r="AR478" s="109"/>
      <c r="AS478" s="109"/>
      <c r="AT478" s="109"/>
      <c r="AU478" s="109"/>
      <c r="AV478" s="109"/>
      <c r="AW478" s="109"/>
      <c r="AX478" s="109"/>
      <c r="AY478" s="109"/>
      <c r="AZ478" s="109"/>
      <c r="BA478" s="109"/>
      <c r="BB478" s="109"/>
      <c r="BC478" s="109"/>
      <c r="BD478" s="109"/>
      <c r="BE478" s="109"/>
      <c r="BF478" s="109"/>
      <c r="BG478" s="109"/>
      <c r="BH478" s="109"/>
      <c r="BI478" s="109"/>
      <c r="BJ478" s="109"/>
      <c r="BK478" s="109"/>
      <c r="BL478" s="109"/>
      <c r="BM478" s="109"/>
      <c r="BN478" s="109"/>
      <c r="BO478" s="109"/>
      <c r="BP478" s="109"/>
      <c r="BQ478" s="109"/>
      <c r="BR478" s="109"/>
      <c r="BS478" s="109"/>
      <c r="BT478" s="109"/>
      <c r="BU478" s="109"/>
      <c r="BV478" s="109"/>
      <c r="BW478" s="109"/>
      <c r="BX478" s="109"/>
      <c r="BY478" s="109"/>
      <c r="BZ478" s="109"/>
      <c r="CA478" s="109"/>
      <c r="CB478" s="109"/>
      <c r="CC478" s="109"/>
      <c r="CD478" s="109"/>
      <c r="CE478" s="109"/>
      <c r="CF478" s="109"/>
      <c r="CG478" s="109"/>
      <c r="CH478" s="109"/>
      <c r="CI478" s="109"/>
      <c r="CJ478" s="109"/>
      <c r="CK478" s="109"/>
      <c r="CL478" s="109"/>
      <c r="CM478" s="109"/>
      <c r="CN478" s="109"/>
      <c r="CO478" s="109"/>
      <c r="CP478" s="109"/>
      <c r="CQ478" s="109"/>
      <c r="CR478" s="109"/>
      <c r="CS478" s="109"/>
      <c r="CT478" s="109"/>
      <c r="CU478" s="109"/>
      <c r="CV478" s="109"/>
      <c r="CW478" s="109"/>
      <c r="CX478" s="109"/>
      <c r="CY478" s="109"/>
      <c r="CZ478" s="109"/>
      <c r="DA478" s="109"/>
      <c r="DB478" s="109"/>
      <c r="DC478" s="109"/>
      <c r="DD478" s="109"/>
      <c r="DE478" s="109"/>
      <c r="DF478" s="109"/>
      <c r="DG478" s="109"/>
      <c r="DH478" s="109"/>
      <c r="DI478" s="109"/>
      <c r="DJ478" s="109"/>
      <c r="DK478" s="109"/>
      <c r="DL478" s="109"/>
      <c r="DM478" s="109"/>
      <c r="DN478" s="109"/>
      <c r="DO478" s="109"/>
      <c r="DP478" s="109"/>
      <c r="DQ478" s="109"/>
      <c r="DR478" s="109"/>
      <c r="DS478" s="109"/>
      <c r="DT478" s="109"/>
      <c r="DU478" s="109"/>
      <c r="DV478" s="109"/>
      <c r="DW478" s="109"/>
      <c r="DX478" s="109"/>
      <c r="DY478" s="109"/>
      <c r="DZ478" s="109"/>
      <c r="EA478" s="109"/>
      <c r="EB478" s="109"/>
      <c r="EC478" s="109"/>
      <c r="ED478" s="109"/>
      <c r="EE478" s="109"/>
      <c r="EF478" s="109"/>
      <c r="EG478" s="109"/>
      <c r="EH478" s="109"/>
      <c r="EI478" s="109"/>
      <c r="EJ478" s="109"/>
      <c r="EK478" s="109"/>
      <c r="EL478" s="109"/>
      <c r="EM478" s="109"/>
      <c r="EN478" s="109"/>
      <c r="EO478" s="109"/>
      <c r="EP478" s="109"/>
      <c r="EQ478" s="109"/>
      <c r="ER478" s="109"/>
      <c r="ES478" s="109"/>
      <c r="ET478" s="109"/>
      <c r="EU478" s="109"/>
      <c r="EV478" s="109"/>
      <c r="EW478" s="109"/>
      <c r="EX478" s="109"/>
      <c r="EY478" s="109"/>
      <c r="EZ478" s="109"/>
      <c r="FA478" s="109"/>
      <c r="FB478" s="109"/>
      <c r="FC478" s="109"/>
      <c r="FD478" s="109"/>
      <c r="FE478" s="109"/>
      <c r="FF478" s="109"/>
      <c r="FG478" s="109"/>
      <c r="FH478" s="109"/>
      <c r="FI478" s="109"/>
      <c r="FJ478" s="109"/>
      <c r="FK478" s="109"/>
      <c r="FL478" s="109"/>
      <c r="FM478" s="109"/>
      <c r="FN478" s="109"/>
      <c r="FO478" s="109"/>
      <c r="FP478" s="109"/>
      <c r="FQ478" s="109"/>
      <c r="FR478" s="109"/>
      <c r="FS478" s="109"/>
      <c r="FT478" s="109"/>
      <c r="FU478" s="109"/>
      <c r="FV478" s="109"/>
      <c r="FW478" s="109"/>
      <c r="FX478" s="109"/>
      <c r="FY478" s="109"/>
      <c r="FZ478" s="109"/>
      <c r="GA478" s="109"/>
      <c r="GB478" s="109"/>
      <c r="GC478" s="109"/>
      <c r="GD478" s="109"/>
      <c r="GE478" s="109"/>
      <c r="GF478" s="109"/>
      <c r="GG478" s="109"/>
      <c r="GH478" s="109"/>
      <c r="GI478" s="109"/>
      <c r="GJ478" s="109"/>
      <c r="GK478" s="109"/>
      <c r="GL478" s="109"/>
    </row>
    <row r="479" spans="28:194" s="103" customFormat="1">
      <c r="AB479" s="109"/>
      <c r="AC479" s="109"/>
      <c r="AD479" s="109"/>
      <c r="AE479" s="109"/>
      <c r="AF479" s="109"/>
      <c r="AG479" s="109"/>
      <c r="AH479" s="109"/>
      <c r="AI479" s="109"/>
      <c r="AJ479" s="109"/>
      <c r="AK479" s="109"/>
      <c r="AL479" s="109"/>
      <c r="AM479" s="109"/>
      <c r="AN479" s="109"/>
      <c r="AO479" s="109"/>
      <c r="AP479" s="109"/>
      <c r="AQ479" s="109"/>
      <c r="AR479" s="109"/>
      <c r="AS479" s="109"/>
      <c r="AT479" s="109"/>
      <c r="AU479" s="109"/>
      <c r="AV479" s="109"/>
      <c r="AW479" s="109"/>
      <c r="AX479" s="109"/>
      <c r="AY479" s="109"/>
      <c r="AZ479" s="109"/>
      <c r="BA479" s="109"/>
      <c r="BB479" s="109"/>
      <c r="BC479" s="109"/>
      <c r="BD479" s="109"/>
      <c r="BE479" s="109"/>
      <c r="BF479" s="109"/>
      <c r="BG479" s="109"/>
      <c r="BH479" s="109"/>
      <c r="BI479" s="109"/>
      <c r="BJ479" s="109"/>
      <c r="BK479" s="109"/>
      <c r="BL479" s="109"/>
      <c r="BM479" s="109"/>
      <c r="BN479" s="109"/>
      <c r="BO479" s="109"/>
      <c r="BP479" s="109"/>
      <c r="BQ479" s="109"/>
      <c r="BR479" s="109"/>
      <c r="BS479" s="109"/>
      <c r="BT479" s="109"/>
      <c r="BU479" s="109"/>
      <c r="BV479" s="109"/>
      <c r="BW479" s="109"/>
      <c r="BX479" s="109"/>
      <c r="BY479" s="109"/>
      <c r="BZ479" s="109"/>
      <c r="CA479" s="109"/>
      <c r="CB479" s="109"/>
      <c r="CC479" s="109"/>
      <c r="CD479" s="109"/>
      <c r="CE479" s="109"/>
      <c r="CF479" s="109"/>
      <c r="CG479" s="109"/>
      <c r="CH479" s="109"/>
      <c r="CI479" s="109"/>
      <c r="CJ479" s="109"/>
      <c r="CK479" s="109"/>
      <c r="CL479" s="109"/>
      <c r="CM479" s="109"/>
      <c r="CN479" s="109"/>
      <c r="CO479" s="109"/>
      <c r="CP479" s="109"/>
      <c r="CQ479" s="109"/>
      <c r="CR479" s="109"/>
      <c r="CS479" s="109"/>
      <c r="CT479" s="109"/>
      <c r="CU479" s="109"/>
      <c r="CV479" s="109"/>
      <c r="CW479" s="109"/>
      <c r="CX479" s="109"/>
      <c r="CY479" s="109"/>
      <c r="CZ479" s="109"/>
      <c r="DA479" s="109"/>
      <c r="DB479" s="109"/>
      <c r="DC479" s="109"/>
      <c r="DD479" s="109"/>
      <c r="DE479" s="109"/>
      <c r="DF479" s="109"/>
      <c r="DG479" s="109"/>
      <c r="DH479" s="109"/>
      <c r="DI479" s="109"/>
      <c r="DJ479" s="109"/>
      <c r="DK479" s="109"/>
      <c r="DL479" s="109"/>
      <c r="DM479" s="109"/>
      <c r="DN479" s="109"/>
      <c r="DO479" s="109"/>
      <c r="DP479" s="109"/>
      <c r="DQ479" s="109"/>
      <c r="DR479" s="109"/>
      <c r="DS479" s="109"/>
      <c r="DT479" s="109"/>
      <c r="DU479" s="109"/>
      <c r="DV479" s="109"/>
      <c r="DW479" s="109"/>
      <c r="DX479" s="109"/>
      <c r="DY479" s="109"/>
      <c r="DZ479" s="109"/>
      <c r="EA479" s="109"/>
      <c r="EB479" s="109"/>
      <c r="EC479" s="109"/>
      <c r="ED479" s="109"/>
      <c r="EE479" s="109"/>
      <c r="EF479" s="109"/>
      <c r="EG479" s="109"/>
      <c r="EH479" s="109"/>
      <c r="EI479" s="109"/>
      <c r="EJ479" s="109"/>
      <c r="EK479" s="109"/>
      <c r="EL479" s="109"/>
      <c r="EM479" s="109"/>
      <c r="EN479" s="109"/>
      <c r="EO479" s="109"/>
      <c r="EP479" s="109"/>
      <c r="EQ479" s="109"/>
      <c r="ER479" s="109"/>
      <c r="ES479" s="109"/>
      <c r="ET479" s="109"/>
      <c r="EU479" s="109"/>
      <c r="EV479" s="109"/>
      <c r="EW479" s="109"/>
      <c r="EX479" s="109"/>
      <c r="EY479" s="109"/>
      <c r="EZ479" s="109"/>
      <c r="FA479" s="109"/>
      <c r="FB479" s="109"/>
      <c r="FC479" s="109"/>
      <c r="FD479" s="109"/>
      <c r="FE479" s="109"/>
      <c r="FF479" s="109"/>
      <c r="FG479" s="109"/>
      <c r="FH479" s="109"/>
      <c r="FI479" s="109"/>
      <c r="FJ479" s="109"/>
      <c r="FK479" s="109"/>
      <c r="FL479" s="109"/>
      <c r="FM479" s="109"/>
      <c r="FN479" s="109"/>
      <c r="FO479" s="109"/>
      <c r="FP479" s="109"/>
      <c r="FQ479" s="109"/>
      <c r="FR479" s="109"/>
      <c r="FS479" s="109"/>
      <c r="FT479" s="109"/>
      <c r="FU479" s="109"/>
      <c r="FV479" s="109"/>
      <c r="FW479" s="109"/>
      <c r="FX479" s="109"/>
      <c r="FY479" s="109"/>
      <c r="FZ479" s="109"/>
      <c r="GA479" s="109"/>
      <c r="GB479" s="109"/>
      <c r="GC479" s="109"/>
      <c r="GD479" s="109"/>
      <c r="GE479" s="109"/>
      <c r="GF479" s="109"/>
      <c r="GG479" s="109"/>
      <c r="GH479" s="109"/>
      <c r="GI479" s="109"/>
      <c r="GJ479" s="109"/>
      <c r="GK479" s="109"/>
      <c r="GL479" s="109"/>
    </row>
    <row r="480" spans="28:194" s="103" customFormat="1">
      <c r="AB480" s="109"/>
      <c r="AC480" s="109"/>
      <c r="AD480" s="109"/>
      <c r="AE480" s="109"/>
      <c r="AF480" s="109"/>
      <c r="AG480" s="109"/>
      <c r="AH480" s="109"/>
      <c r="AI480" s="109"/>
      <c r="AJ480" s="109"/>
      <c r="AK480" s="109"/>
      <c r="AL480" s="109"/>
      <c r="AM480" s="109"/>
      <c r="AN480" s="109"/>
      <c r="AO480" s="109"/>
      <c r="AP480" s="109"/>
      <c r="AQ480" s="109"/>
      <c r="AR480" s="109"/>
      <c r="AS480" s="109"/>
      <c r="AT480" s="109"/>
      <c r="AU480" s="109"/>
      <c r="AV480" s="109"/>
      <c r="AW480" s="109"/>
      <c r="AX480" s="109"/>
      <c r="AY480" s="109"/>
      <c r="AZ480" s="109"/>
      <c r="BA480" s="109"/>
      <c r="BB480" s="109"/>
      <c r="BC480" s="109"/>
      <c r="BD480" s="109"/>
      <c r="BE480" s="109"/>
      <c r="BF480" s="109"/>
      <c r="BG480" s="109"/>
      <c r="BH480" s="109"/>
      <c r="BI480" s="109"/>
      <c r="BJ480" s="109"/>
      <c r="BK480" s="109"/>
      <c r="BL480" s="109"/>
      <c r="BM480" s="109"/>
      <c r="BN480" s="109"/>
      <c r="BO480" s="109"/>
      <c r="BP480" s="109"/>
      <c r="BQ480" s="109"/>
      <c r="BR480" s="109"/>
      <c r="BS480" s="109"/>
      <c r="BT480" s="109"/>
      <c r="BU480" s="109"/>
      <c r="BV480" s="109"/>
      <c r="BW480" s="109"/>
      <c r="BX480" s="109"/>
      <c r="BY480" s="109"/>
      <c r="BZ480" s="109"/>
      <c r="CA480" s="109"/>
      <c r="CB480" s="109"/>
      <c r="CC480" s="109"/>
      <c r="CD480" s="109"/>
      <c r="CE480" s="109"/>
      <c r="CF480" s="109"/>
      <c r="CG480" s="109"/>
      <c r="CH480" s="109"/>
      <c r="CI480" s="109"/>
      <c r="CJ480" s="109"/>
      <c r="CK480" s="109"/>
      <c r="CL480" s="109"/>
      <c r="CM480" s="109"/>
      <c r="CN480" s="109"/>
      <c r="CO480" s="109"/>
      <c r="CP480" s="109"/>
      <c r="CQ480" s="109"/>
      <c r="CR480" s="109"/>
      <c r="CS480" s="109"/>
      <c r="CT480" s="109"/>
      <c r="CU480" s="109"/>
      <c r="CV480" s="109"/>
      <c r="CW480" s="109"/>
      <c r="CX480" s="109"/>
      <c r="CY480" s="109"/>
      <c r="CZ480" s="109"/>
      <c r="DA480" s="109"/>
      <c r="DB480" s="109"/>
      <c r="DC480" s="109"/>
      <c r="DD480" s="109"/>
      <c r="DE480" s="109"/>
      <c r="DF480" s="109"/>
      <c r="DG480" s="109"/>
      <c r="DH480" s="109"/>
      <c r="DI480" s="109"/>
      <c r="DJ480" s="109"/>
      <c r="DK480" s="109"/>
      <c r="DL480" s="109"/>
      <c r="DM480" s="109"/>
      <c r="DN480" s="109"/>
      <c r="DO480" s="109"/>
      <c r="DP480" s="109"/>
      <c r="DQ480" s="109"/>
      <c r="DR480" s="109"/>
      <c r="DS480" s="109"/>
      <c r="DT480" s="109"/>
      <c r="DU480" s="109"/>
      <c r="DV480" s="109"/>
      <c r="DW480" s="109"/>
      <c r="DX480" s="109"/>
      <c r="DY480" s="109"/>
      <c r="DZ480" s="109"/>
      <c r="EA480" s="109"/>
      <c r="EB480" s="109"/>
      <c r="EC480" s="109"/>
      <c r="ED480" s="109"/>
      <c r="EE480" s="109"/>
      <c r="EF480" s="109"/>
      <c r="EG480" s="109"/>
      <c r="EH480" s="109"/>
      <c r="EI480" s="109"/>
      <c r="EJ480" s="109"/>
      <c r="EK480" s="109"/>
      <c r="EL480" s="109"/>
      <c r="EM480" s="109"/>
      <c r="EN480" s="109"/>
      <c r="EO480" s="109"/>
      <c r="EP480" s="109"/>
      <c r="EQ480" s="109"/>
      <c r="ER480" s="109"/>
      <c r="ES480" s="109"/>
      <c r="ET480" s="109"/>
      <c r="EU480" s="109"/>
      <c r="EV480" s="109"/>
      <c r="EW480" s="109"/>
      <c r="EX480" s="109"/>
      <c r="EY480" s="109"/>
      <c r="EZ480" s="109"/>
      <c r="FA480" s="109"/>
      <c r="FB480" s="109"/>
      <c r="FC480" s="109"/>
      <c r="FD480" s="109"/>
      <c r="FE480" s="109"/>
      <c r="FF480" s="109"/>
      <c r="FG480" s="109"/>
      <c r="FH480" s="109"/>
      <c r="FI480" s="109"/>
      <c r="FJ480" s="109"/>
      <c r="FK480" s="109"/>
      <c r="FL480" s="109"/>
      <c r="FM480" s="109"/>
      <c r="FN480" s="109"/>
      <c r="FO480" s="109"/>
      <c r="FP480" s="109"/>
      <c r="FQ480" s="109"/>
      <c r="FR480" s="109"/>
      <c r="FS480" s="109"/>
      <c r="FT480" s="109"/>
      <c r="FU480" s="109"/>
      <c r="FV480" s="109"/>
      <c r="FW480" s="109"/>
      <c r="FX480" s="109"/>
      <c r="FY480" s="109"/>
      <c r="FZ480" s="109"/>
      <c r="GA480" s="109"/>
      <c r="GB480" s="109"/>
      <c r="GC480" s="109"/>
      <c r="GD480" s="109"/>
      <c r="GE480" s="109"/>
      <c r="GF480" s="109"/>
      <c r="GG480" s="109"/>
      <c r="GH480" s="109"/>
      <c r="GI480" s="109"/>
      <c r="GJ480" s="109"/>
      <c r="GK480" s="109"/>
      <c r="GL480" s="109"/>
    </row>
    <row r="481" spans="28:194" s="103" customFormat="1">
      <c r="AB481" s="109"/>
      <c r="AC481" s="109"/>
      <c r="AD481" s="109"/>
      <c r="AE481" s="109"/>
      <c r="AF481" s="109"/>
      <c r="AG481" s="109"/>
      <c r="AH481" s="109"/>
      <c r="AI481" s="109"/>
      <c r="AJ481" s="109"/>
      <c r="AK481" s="109"/>
      <c r="AL481" s="109"/>
      <c r="AM481" s="109"/>
      <c r="AN481" s="109"/>
      <c r="AO481" s="109"/>
      <c r="AP481" s="109"/>
      <c r="AQ481" s="109"/>
      <c r="AR481" s="109"/>
      <c r="AS481" s="109"/>
      <c r="AT481" s="109"/>
      <c r="AU481" s="109"/>
      <c r="AV481" s="109"/>
      <c r="AW481" s="109"/>
      <c r="AX481" s="109"/>
      <c r="AY481" s="109"/>
      <c r="AZ481" s="109"/>
      <c r="BA481" s="109"/>
      <c r="BB481" s="109"/>
      <c r="BC481" s="109"/>
      <c r="BD481" s="109"/>
      <c r="BE481" s="109"/>
      <c r="BF481" s="109"/>
      <c r="BG481" s="109"/>
      <c r="BH481" s="109"/>
      <c r="BI481" s="109"/>
      <c r="BJ481" s="109"/>
      <c r="BK481" s="109"/>
      <c r="BL481" s="109"/>
      <c r="BM481" s="109"/>
      <c r="BN481" s="109"/>
      <c r="BO481" s="109"/>
      <c r="BP481" s="109"/>
      <c r="BQ481" s="109"/>
      <c r="BR481" s="109"/>
      <c r="BS481" s="109"/>
      <c r="BT481" s="109"/>
      <c r="BU481" s="109"/>
      <c r="BV481" s="109"/>
      <c r="BW481" s="109"/>
      <c r="BX481" s="109"/>
      <c r="BY481" s="109"/>
      <c r="BZ481" s="109"/>
      <c r="CA481" s="109"/>
      <c r="CB481" s="109"/>
      <c r="CC481" s="109"/>
      <c r="CD481" s="109"/>
      <c r="CE481" s="109"/>
      <c r="CF481" s="109"/>
      <c r="CG481" s="109"/>
      <c r="CH481" s="109"/>
      <c r="CI481" s="109"/>
      <c r="CJ481" s="109"/>
      <c r="CK481" s="109"/>
      <c r="CL481" s="109"/>
      <c r="CM481" s="109"/>
      <c r="CN481" s="109"/>
      <c r="CO481" s="109"/>
      <c r="CP481" s="109"/>
      <c r="CQ481" s="109"/>
      <c r="CR481" s="109"/>
      <c r="CS481" s="109"/>
      <c r="CT481" s="109"/>
      <c r="CU481" s="109"/>
      <c r="CV481" s="109"/>
      <c r="CW481" s="109"/>
      <c r="CX481" s="109"/>
      <c r="CY481" s="109"/>
      <c r="CZ481" s="109"/>
      <c r="DA481" s="109"/>
      <c r="DB481" s="109"/>
      <c r="DC481" s="109"/>
      <c r="DD481" s="109"/>
      <c r="DE481" s="109"/>
      <c r="DF481" s="109"/>
      <c r="DG481" s="109"/>
      <c r="DH481" s="109"/>
      <c r="DI481" s="109"/>
      <c r="DJ481" s="109"/>
      <c r="DK481" s="109"/>
      <c r="DL481" s="109"/>
      <c r="DM481" s="109"/>
      <c r="DN481" s="109"/>
      <c r="DO481" s="109"/>
      <c r="DP481" s="109"/>
      <c r="DQ481" s="109"/>
      <c r="DR481" s="109"/>
      <c r="DS481" s="109"/>
      <c r="DT481" s="109"/>
      <c r="DU481" s="109"/>
      <c r="DV481" s="109"/>
      <c r="DW481" s="109"/>
      <c r="DX481" s="109"/>
      <c r="DY481" s="109"/>
      <c r="DZ481" s="109"/>
      <c r="EA481" s="109"/>
      <c r="EB481" s="109"/>
      <c r="EC481" s="109"/>
      <c r="ED481" s="109"/>
      <c r="EE481" s="109"/>
      <c r="EF481" s="109"/>
      <c r="EG481" s="109"/>
      <c r="EH481" s="109"/>
      <c r="EI481" s="109"/>
      <c r="EJ481" s="109"/>
      <c r="EK481" s="109"/>
      <c r="EL481" s="109"/>
      <c r="EM481" s="109"/>
      <c r="EN481" s="109"/>
      <c r="EO481" s="109"/>
      <c r="EP481" s="109"/>
      <c r="EQ481" s="109"/>
      <c r="ER481" s="109"/>
      <c r="ES481" s="109"/>
      <c r="ET481" s="109"/>
      <c r="EU481" s="109"/>
      <c r="EV481" s="109"/>
      <c r="EW481" s="109"/>
      <c r="EX481" s="109"/>
      <c r="EY481" s="109"/>
      <c r="EZ481" s="109"/>
      <c r="FA481" s="109"/>
      <c r="FB481" s="109"/>
      <c r="FC481" s="109"/>
      <c r="FD481" s="109"/>
      <c r="FE481" s="109"/>
      <c r="FF481" s="109"/>
      <c r="FG481" s="109"/>
      <c r="FH481" s="109"/>
      <c r="FI481" s="109"/>
      <c r="FJ481" s="109"/>
      <c r="FK481" s="109"/>
      <c r="FL481" s="109"/>
      <c r="FM481" s="109"/>
      <c r="FN481" s="109"/>
      <c r="FO481" s="109"/>
      <c r="FP481" s="109"/>
      <c r="FQ481" s="109"/>
      <c r="FR481" s="109"/>
      <c r="FS481" s="109"/>
      <c r="FT481" s="109"/>
      <c r="FU481" s="109"/>
      <c r="FV481" s="109"/>
      <c r="FW481" s="109"/>
      <c r="FX481" s="109"/>
      <c r="FY481" s="109"/>
      <c r="FZ481" s="109"/>
      <c r="GA481" s="109"/>
      <c r="GB481" s="109"/>
      <c r="GC481" s="109"/>
      <c r="GD481" s="109"/>
      <c r="GE481" s="109"/>
      <c r="GF481" s="109"/>
      <c r="GG481" s="109"/>
      <c r="GH481" s="109"/>
      <c r="GI481" s="109"/>
      <c r="GJ481" s="109"/>
      <c r="GK481" s="109"/>
      <c r="GL481" s="109"/>
    </row>
    <row r="482" spans="28:194" s="103" customFormat="1">
      <c r="AB482" s="109"/>
      <c r="AC482" s="109"/>
      <c r="AD482" s="109"/>
      <c r="AE482" s="109"/>
      <c r="AF482" s="109"/>
      <c r="AG482" s="109"/>
      <c r="AH482" s="109"/>
      <c r="AI482" s="109"/>
      <c r="AJ482" s="109"/>
      <c r="AK482" s="109"/>
      <c r="AL482" s="109"/>
      <c r="AM482" s="109"/>
      <c r="AN482" s="109"/>
      <c r="AO482" s="109"/>
      <c r="AP482" s="109"/>
      <c r="AQ482" s="109"/>
      <c r="AR482" s="109"/>
      <c r="AS482" s="109"/>
      <c r="AT482" s="109"/>
      <c r="AU482" s="109"/>
      <c r="AV482" s="109"/>
      <c r="AW482" s="109"/>
      <c r="AX482" s="109"/>
      <c r="AY482" s="109"/>
      <c r="AZ482" s="109"/>
      <c r="BA482" s="109"/>
      <c r="BB482" s="109"/>
      <c r="BC482" s="109"/>
      <c r="BD482" s="109"/>
      <c r="BE482" s="109"/>
      <c r="BF482" s="109"/>
      <c r="BG482" s="109"/>
      <c r="BH482" s="109"/>
      <c r="BI482" s="109"/>
      <c r="BJ482" s="109"/>
      <c r="BK482" s="109"/>
      <c r="BL482" s="109"/>
      <c r="BM482" s="109"/>
      <c r="BN482" s="109"/>
      <c r="BO482" s="109"/>
      <c r="BP482" s="109"/>
      <c r="BQ482" s="109"/>
      <c r="BR482" s="109"/>
      <c r="BS482" s="109"/>
      <c r="BT482" s="109"/>
      <c r="BU482" s="109"/>
      <c r="BV482" s="109"/>
      <c r="BW482" s="109"/>
      <c r="BX482" s="109"/>
      <c r="BY482" s="109"/>
      <c r="BZ482" s="109"/>
      <c r="CA482" s="109"/>
      <c r="CB482" s="109"/>
      <c r="CC482" s="109"/>
      <c r="CD482" s="109"/>
      <c r="CE482" s="109"/>
      <c r="CF482" s="109"/>
      <c r="CG482" s="109"/>
      <c r="CH482" s="109"/>
      <c r="CI482" s="109"/>
      <c r="CJ482" s="109"/>
      <c r="CK482" s="109"/>
      <c r="CL482" s="109"/>
      <c r="CM482" s="109"/>
      <c r="CN482" s="109"/>
      <c r="CO482" s="109"/>
      <c r="CP482" s="109"/>
      <c r="CQ482" s="109"/>
      <c r="CR482" s="109"/>
      <c r="CS482" s="109"/>
      <c r="CT482" s="109"/>
      <c r="CU482" s="109"/>
      <c r="CV482" s="109"/>
      <c r="CW482" s="109"/>
      <c r="CX482" s="109"/>
      <c r="CY482" s="109"/>
      <c r="CZ482" s="109"/>
      <c r="DA482" s="109"/>
      <c r="DB482" s="109"/>
      <c r="DC482" s="109"/>
      <c r="DD482" s="109"/>
      <c r="DE482" s="109"/>
      <c r="DF482" s="109"/>
      <c r="DG482" s="109"/>
      <c r="DH482" s="109"/>
      <c r="DI482" s="109"/>
      <c r="DJ482" s="109"/>
      <c r="DK482" s="109"/>
      <c r="DL482" s="109"/>
      <c r="DM482" s="109"/>
      <c r="DN482" s="109"/>
      <c r="DO482" s="109"/>
      <c r="DP482" s="109"/>
      <c r="DQ482" s="109"/>
      <c r="DR482" s="109"/>
      <c r="DS482" s="109"/>
      <c r="DT482" s="109"/>
      <c r="DU482" s="109"/>
      <c r="DV482" s="109"/>
      <c r="DW482" s="109"/>
      <c r="DX482" s="109"/>
      <c r="DY482" s="109"/>
      <c r="DZ482" s="109"/>
      <c r="EA482" s="109"/>
      <c r="EB482" s="109"/>
      <c r="EC482" s="109"/>
      <c r="ED482" s="109"/>
      <c r="EE482" s="109"/>
      <c r="EF482" s="109"/>
      <c r="EG482" s="109"/>
      <c r="EH482" s="109"/>
      <c r="EI482" s="109"/>
      <c r="EJ482" s="109"/>
      <c r="EK482" s="109"/>
      <c r="EL482" s="109"/>
      <c r="EM482" s="109"/>
      <c r="EN482" s="109"/>
      <c r="EO482" s="109"/>
      <c r="EP482" s="109"/>
      <c r="EQ482" s="109"/>
      <c r="ER482" s="109"/>
      <c r="ES482" s="109"/>
      <c r="ET482" s="109"/>
      <c r="EU482" s="109"/>
      <c r="EV482" s="109"/>
      <c r="EW482" s="109"/>
      <c r="EX482" s="109"/>
      <c r="EY482" s="109"/>
      <c r="EZ482" s="109"/>
      <c r="FA482" s="109"/>
      <c r="FB482" s="109"/>
      <c r="FC482" s="109"/>
      <c r="FD482" s="109"/>
      <c r="FE482" s="109"/>
      <c r="FF482" s="109"/>
      <c r="FG482" s="109"/>
      <c r="FH482" s="109"/>
      <c r="FI482" s="109"/>
      <c r="FJ482" s="109"/>
      <c r="FK482" s="109"/>
      <c r="FL482" s="109"/>
      <c r="FM482" s="109"/>
      <c r="FN482" s="109"/>
      <c r="FO482" s="109"/>
      <c r="FP482" s="109"/>
      <c r="FQ482" s="109"/>
      <c r="FR482" s="109"/>
      <c r="FS482" s="109"/>
      <c r="FT482" s="109"/>
      <c r="FU482" s="109"/>
      <c r="FV482" s="109"/>
      <c r="FW482" s="109"/>
      <c r="FX482" s="109"/>
      <c r="FY482" s="109"/>
      <c r="FZ482" s="109"/>
      <c r="GA482" s="109"/>
      <c r="GB482" s="109"/>
      <c r="GC482" s="109"/>
      <c r="GD482" s="109"/>
      <c r="GE482" s="109"/>
      <c r="GF482" s="109"/>
      <c r="GG482" s="109"/>
      <c r="GH482" s="109"/>
      <c r="GI482" s="109"/>
      <c r="GJ482" s="109"/>
      <c r="GK482" s="109"/>
      <c r="GL482" s="109"/>
    </row>
    <row r="483" spans="28:194" s="103" customFormat="1">
      <c r="AB483" s="109"/>
      <c r="AC483" s="109"/>
      <c r="AD483" s="109"/>
      <c r="AE483" s="109"/>
      <c r="AF483" s="109"/>
      <c r="AG483" s="109"/>
      <c r="AH483" s="109"/>
      <c r="AI483" s="109"/>
      <c r="AJ483" s="109"/>
      <c r="AK483" s="109"/>
      <c r="AL483" s="109"/>
      <c r="AM483" s="109"/>
      <c r="AN483" s="109"/>
      <c r="AO483" s="109"/>
      <c r="AP483" s="109"/>
      <c r="AQ483" s="109"/>
      <c r="AR483" s="109"/>
      <c r="AS483" s="109"/>
      <c r="AT483" s="109"/>
      <c r="AU483" s="109"/>
      <c r="AV483" s="109"/>
      <c r="AW483" s="109"/>
      <c r="AX483" s="109"/>
      <c r="AY483" s="109"/>
      <c r="AZ483" s="109"/>
      <c r="BA483" s="109"/>
      <c r="BB483" s="109"/>
      <c r="BC483" s="109"/>
      <c r="BD483" s="109"/>
      <c r="BE483" s="109"/>
      <c r="BF483" s="109"/>
      <c r="BG483" s="109"/>
      <c r="BH483" s="109"/>
      <c r="BI483" s="109"/>
      <c r="BJ483" s="109"/>
      <c r="BK483" s="109"/>
      <c r="BL483" s="109"/>
      <c r="BM483" s="109"/>
      <c r="BN483" s="109"/>
      <c r="BO483" s="109"/>
      <c r="BP483" s="109"/>
      <c r="BQ483" s="109"/>
      <c r="BR483" s="109"/>
      <c r="BS483" s="109"/>
      <c r="BT483" s="109"/>
      <c r="BU483" s="109"/>
      <c r="BV483" s="109"/>
      <c r="BW483" s="109"/>
      <c r="BX483" s="109"/>
      <c r="BY483" s="109"/>
      <c r="BZ483" s="109"/>
      <c r="CA483" s="109"/>
      <c r="CB483" s="109"/>
      <c r="CC483" s="109"/>
      <c r="CD483" s="109"/>
      <c r="CE483" s="109"/>
      <c r="CF483" s="109"/>
      <c r="CG483" s="109"/>
      <c r="CH483" s="109"/>
      <c r="CI483" s="109"/>
      <c r="CJ483" s="109"/>
      <c r="CK483" s="109"/>
      <c r="CL483" s="109"/>
      <c r="CM483" s="109"/>
      <c r="CN483" s="109"/>
      <c r="CO483" s="109"/>
      <c r="CP483" s="109"/>
      <c r="CQ483" s="109"/>
      <c r="CR483" s="109"/>
      <c r="CS483" s="109"/>
      <c r="CT483" s="109"/>
      <c r="CU483" s="109"/>
      <c r="CV483" s="109"/>
      <c r="CW483" s="109"/>
      <c r="CX483" s="109"/>
      <c r="CY483" s="109"/>
      <c r="CZ483" s="109"/>
      <c r="DA483" s="109"/>
      <c r="DB483" s="109"/>
      <c r="DC483" s="109"/>
      <c r="DD483" s="109"/>
      <c r="DE483" s="109"/>
      <c r="DF483" s="109"/>
      <c r="DG483" s="109"/>
      <c r="DH483" s="109"/>
      <c r="DI483" s="109"/>
      <c r="DJ483" s="109"/>
      <c r="DK483" s="109"/>
      <c r="DL483" s="109"/>
      <c r="DM483" s="109"/>
      <c r="DN483" s="109"/>
      <c r="DO483" s="109"/>
      <c r="DP483" s="109"/>
      <c r="DQ483" s="109"/>
      <c r="DR483" s="109"/>
      <c r="DS483" s="109"/>
      <c r="DT483" s="109"/>
      <c r="DU483" s="109"/>
      <c r="DV483" s="109"/>
      <c r="DW483" s="109"/>
      <c r="DX483" s="109"/>
      <c r="DY483" s="109"/>
      <c r="DZ483" s="109"/>
      <c r="EA483" s="109"/>
      <c r="EB483" s="109"/>
      <c r="EC483" s="109"/>
      <c r="ED483" s="109"/>
      <c r="EE483" s="109"/>
      <c r="EF483" s="109"/>
      <c r="EG483" s="109"/>
      <c r="EH483" s="109"/>
      <c r="EI483" s="109"/>
      <c r="EJ483" s="109"/>
      <c r="EK483" s="109"/>
      <c r="EL483" s="109"/>
      <c r="EM483" s="109"/>
      <c r="EN483" s="109"/>
      <c r="EO483" s="109"/>
      <c r="EP483" s="109"/>
      <c r="EQ483" s="109"/>
      <c r="ER483" s="109"/>
      <c r="ES483" s="109"/>
      <c r="ET483" s="109"/>
      <c r="EU483" s="109"/>
      <c r="EV483" s="109"/>
      <c r="EW483" s="109"/>
      <c r="EX483" s="109"/>
      <c r="EY483" s="109"/>
      <c r="EZ483" s="109"/>
      <c r="FA483" s="109"/>
      <c r="FB483" s="109"/>
      <c r="FC483" s="109"/>
      <c r="FD483" s="109"/>
      <c r="FE483" s="109"/>
      <c r="FF483" s="109"/>
      <c r="FG483" s="109"/>
      <c r="FH483" s="109"/>
      <c r="FI483" s="109"/>
      <c r="FJ483" s="109"/>
      <c r="FK483" s="109"/>
      <c r="FL483" s="109"/>
      <c r="FM483" s="109"/>
      <c r="FN483" s="109"/>
      <c r="FO483" s="109"/>
      <c r="FP483" s="109"/>
      <c r="FQ483" s="109"/>
      <c r="FR483" s="109"/>
      <c r="FS483" s="109"/>
      <c r="FT483" s="109"/>
      <c r="FU483" s="109"/>
      <c r="FV483" s="109"/>
      <c r="FW483" s="109"/>
      <c r="FX483" s="109"/>
      <c r="FY483" s="109"/>
      <c r="FZ483" s="109"/>
      <c r="GA483" s="109"/>
      <c r="GB483" s="109"/>
      <c r="GC483" s="109"/>
      <c r="GD483" s="109"/>
      <c r="GE483" s="109"/>
      <c r="GF483" s="109"/>
      <c r="GG483" s="109"/>
      <c r="GH483" s="109"/>
      <c r="GI483" s="109"/>
      <c r="GJ483" s="109"/>
      <c r="GK483" s="109"/>
      <c r="GL483" s="109"/>
    </row>
    <row r="484" spans="28:194" s="103" customFormat="1">
      <c r="AB484" s="109"/>
      <c r="AC484" s="109"/>
      <c r="AD484" s="109"/>
      <c r="AE484" s="109"/>
      <c r="AF484" s="109"/>
      <c r="AG484" s="109"/>
      <c r="AH484" s="109"/>
      <c r="AI484" s="109"/>
      <c r="AJ484" s="109"/>
      <c r="AK484" s="109"/>
      <c r="AL484" s="109"/>
      <c r="AM484" s="109"/>
      <c r="AN484" s="109"/>
      <c r="AO484" s="109"/>
      <c r="AP484" s="109"/>
      <c r="AQ484" s="109"/>
      <c r="AR484" s="109"/>
      <c r="AS484" s="109"/>
      <c r="AT484" s="109"/>
      <c r="AU484" s="109"/>
      <c r="AV484" s="109"/>
      <c r="AW484" s="109"/>
      <c r="AX484" s="109"/>
      <c r="AY484" s="109"/>
      <c r="AZ484" s="109"/>
      <c r="BA484" s="109"/>
      <c r="BB484" s="109"/>
      <c r="BC484" s="109"/>
      <c r="BD484" s="109"/>
      <c r="BE484" s="109"/>
      <c r="BF484" s="109"/>
      <c r="BG484" s="109"/>
      <c r="BH484" s="109"/>
      <c r="BI484" s="109"/>
      <c r="BJ484" s="109"/>
      <c r="BK484" s="109"/>
      <c r="BL484" s="109"/>
      <c r="BM484" s="109"/>
      <c r="BN484" s="109"/>
      <c r="BO484" s="109"/>
      <c r="BP484" s="109"/>
      <c r="BQ484" s="109"/>
      <c r="BR484" s="109"/>
      <c r="BS484" s="109"/>
      <c r="BT484" s="109"/>
      <c r="BU484" s="109"/>
      <c r="BV484" s="109"/>
      <c r="BW484" s="109"/>
      <c r="BX484" s="109"/>
      <c r="BY484" s="109"/>
      <c r="BZ484" s="109"/>
      <c r="CA484" s="109"/>
      <c r="CB484" s="109"/>
      <c r="CC484" s="109"/>
      <c r="CD484" s="109"/>
      <c r="CE484" s="109"/>
      <c r="CF484" s="109"/>
      <c r="CG484" s="109"/>
      <c r="CH484" s="109"/>
      <c r="CI484" s="109"/>
      <c r="CJ484" s="109"/>
      <c r="CK484" s="109"/>
      <c r="CL484" s="109"/>
      <c r="CM484" s="109"/>
      <c r="CN484" s="109"/>
      <c r="CO484" s="109"/>
      <c r="CP484" s="109"/>
      <c r="CQ484" s="109"/>
      <c r="CR484" s="109"/>
      <c r="CS484" s="109"/>
      <c r="CT484" s="109"/>
      <c r="CU484" s="109"/>
      <c r="CV484" s="109"/>
      <c r="CW484" s="109"/>
      <c r="CX484" s="109"/>
      <c r="CY484" s="109"/>
      <c r="CZ484" s="109"/>
      <c r="DA484" s="109"/>
      <c r="DB484" s="109"/>
      <c r="DC484" s="109"/>
      <c r="DD484" s="109"/>
      <c r="DE484" s="109"/>
      <c r="DF484" s="109"/>
      <c r="DG484" s="109"/>
      <c r="DH484" s="109"/>
      <c r="DI484" s="109"/>
      <c r="DJ484" s="109"/>
      <c r="DK484" s="109"/>
      <c r="DL484" s="109"/>
      <c r="DM484" s="109"/>
      <c r="DN484" s="109"/>
      <c r="DO484" s="109"/>
      <c r="DP484" s="109"/>
      <c r="DQ484" s="109"/>
      <c r="DR484" s="109"/>
      <c r="DS484" s="109"/>
      <c r="DT484" s="109"/>
      <c r="DU484" s="109"/>
      <c r="DV484" s="109"/>
      <c r="DW484" s="109"/>
      <c r="DX484" s="109"/>
      <c r="DY484" s="109"/>
      <c r="DZ484" s="109"/>
      <c r="EA484" s="109"/>
      <c r="EB484" s="109"/>
      <c r="EC484" s="109"/>
      <c r="ED484" s="109"/>
      <c r="EE484" s="109"/>
      <c r="EF484" s="109"/>
      <c r="EG484" s="109"/>
      <c r="EH484" s="109"/>
      <c r="EI484" s="109"/>
      <c r="EJ484" s="109"/>
      <c r="EK484" s="109"/>
      <c r="EL484" s="109"/>
      <c r="EM484" s="109"/>
      <c r="EN484" s="109"/>
      <c r="EO484" s="109"/>
      <c r="EP484" s="109"/>
      <c r="EQ484" s="109"/>
      <c r="ER484" s="109"/>
      <c r="ES484" s="109"/>
      <c r="ET484" s="109"/>
      <c r="EU484" s="109"/>
      <c r="EV484" s="109"/>
      <c r="EW484" s="109"/>
      <c r="EX484" s="109"/>
      <c r="EY484" s="109"/>
      <c r="EZ484" s="109"/>
      <c r="FA484" s="109"/>
      <c r="FB484" s="109"/>
      <c r="FC484" s="109"/>
      <c r="FD484" s="109"/>
      <c r="FE484" s="109"/>
      <c r="FF484" s="109"/>
      <c r="FG484" s="109"/>
      <c r="FH484" s="109"/>
      <c r="FI484" s="109"/>
      <c r="FJ484" s="109"/>
      <c r="FK484" s="109"/>
      <c r="FL484" s="109"/>
      <c r="FM484" s="109"/>
      <c r="FN484" s="109"/>
      <c r="FO484" s="109"/>
      <c r="FP484" s="109"/>
      <c r="FQ484" s="109"/>
      <c r="FR484" s="109"/>
      <c r="FS484" s="109"/>
      <c r="FT484" s="109"/>
      <c r="FU484" s="109"/>
      <c r="FV484" s="109"/>
      <c r="FW484" s="109"/>
      <c r="FX484" s="109"/>
      <c r="FY484" s="109"/>
      <c r="FZ484" s="109"/>
      <c r="GA484" s="109"/>
      <c r="GB484" s="109"/>
      <c r="GC484" s="109"/>
      <c r="GD484" s="109"/>
      <c r="GE484" s="109"/>
      <c r="GF484" s="109"/>
      <c r="GG484" s="109"/>
      <c r="GH484" s="109"/>
      <c r="GI484" s="109"/>
      <c r="GJ484" s="109"/>
      <c r="GK484" s="109"/>
      <c r="GL484" s="109"/>
    </row>
    <row r="485" spans="28:194" s="103" customFormat="1">
      <c r="AB485" s="109"/>
      <c r="AC485" s="109"/>
      <c r="AD485" s="109"/>
      <c r="AE485" s="109"/>
      <c r="AF485" s="109"/>
      <c r="AG485" s="109"/>
      <c r="AH485" s="109"/>
      <c r="AI485" s="109"/>
      <c r="AJ485" s="109"/>
      <c r="AK485" s="109"/>
      <c r="AL485" s="109"/>
      <c r="AM485" s="109"/>
      <c r="AN485" s="109"/>
      <c r="AO485" s="109"/>
      <c r="AP485" s="109"/>
      <c r="AQ485" s="109"/>
      <c r="AR485" s="109"/>
      <c r="AS485" s="109"/>
      <c r="AT485" s="109"/>
      <c r="AU485" s="109"/>
      <c r="AV485" s="109"/>
      <c r="AW485" s="109"/>
      <c r="AX485" s="109"/>
      <c r="AY485" s="109"/>
      <c r="AZ485" s="109"/>
      <c r="BA485" s="109"/>
      <c r="BB485" s="109"/>
      <c r="BC485" s="109"/>
      <c r="BD485" s="109"/>
      <c r="BE485" s="109"/>
      <c r="BF485" s="109"/>
      <c r="BG485" s="109"/>
      <c r="BH485" s="109"/>
      <c r="BI485" s="109"/>
      <c r="BJ485" s="109"/>
      <c r="BK485" s="109"/>
      <c r="BL485" s="109"/>
      <c r="BM485" s="109"/>
      <c r="BN485" s="109"/>
      <c r="BO485" s="109"/>
      <c r="BP485" s="109"/>
      <c r="BQ485" s="109"/>
      <c r="BR485" s="109"/>
      <c r="BS485" s="109"/>
      <c r="BT485" s="109"/>
      <c r="BU485" s="109"/>
      <c r="BV485" s="109"/>
      <c r="BW485" s="109"/>
      <c r="BX485" s="109"/>
      <c r="BY485" s="109"/>
      <c r="BZ485" s="109"/>
      <c r="CA485" s="109"/>
      <c r="CB485" s="109"/>
      <c r="CC485" s="109"/>
      <c r="CD485" s="109"/>
      <c r="CE485" s="109"/>
      <c r="CF485" s="109"/>
      <c r="CG485" s="109"/>
      <c r="CH485" s="109"/>
      <c r="CI485" s="109"/>
      <c r="CJ485" s="109"/>
      <c r="CK485" s="109"/>
      <c r="CL485" s="109"/>
      <c r="CM485" s="109"/>
      <c r="CN485" s="109"/>
      <c r="CO485" s="109"/>
      <c r="CP485" s="109"/>
      <c r="CQ485" s="109"/>
      <c r="CR485" s="109"/>
      <c r="CS485" s="109"/>
      <c r="CT485" s="109"/>
      <c r="CU485" s="109"/>
      <c r="CV485" s="109"/>
      <c r="CW485" s="109"/>
      <c r="CX485" s="109"/>
      <c r="CY485" s="109"/>
      <c r="CZ485" s="109"/>
      <c r="DA485" s="109"/>
      <c r="DB485" s="109"/>
      <c r="DC485" s="109"/>
      <c r="DD485" s="109"/>
      <c r="DE485" s="109"/>
      <c r="DF485" s="109"/>
      <c r="DG485" s="109"/>
      <c r="DH485" s="109"/>
      <c r="DI485" s="109"/>
      <c r="DJ485" s="109"/>
      <c r="DK485" s="109"/>
      <c r="DL485" s="109"/>
      <c r="DM485" s="109"/>
      <c r="DN485" s="109"/>
      <c r="DO485" s="109"/>
      <c r="DP485" s="109"/>
      <c r="DQ485" s="109"/>
      <c r="DR485" s="109"/>
      <c r="DS485" s="109"/>
      <c r="DT485" s="109"/>
      <c r="DU485" s="109"/>
      <c r="DV485" s="109"/>
      <c r="DW485" s="109"/>
      <c r="DX485" s="109"/>
      <c r="DY485" s="109"/>
      <c r="DZ485" s="109"/>
      <c r="EA485" s="109"/>
      <c r="EB485" s="109"/>
      <c r="EC485" s="109"/>
      <c r="ED485" s="109"/>
      <c r="EE485" s="109"/>
      <c r="EF485" s="109"/>
      <c r="EG485" s="109"/>
      <c r="EH485" s="109"/>
      <c r="EI485" s="109"/>
      <c r="EJ485" s="109"/>
      <c r="EK485" s="109"/>
      <c r="EL485" s="109"/>
      <c r="EM485" s="109"/>
      <c r="EN485" s="109"/>
      <c r="EO485" s="109"/>
      <c r="EP485" s="109"/>
      <c r="EQ485" s="109"/>
      <c r="ER485" s="109"/>
      <c r="ES485" s="109"/>
      <c r="ET485" s="109"/>
      <c r="EU485" s="109"/>
      <c r="EV485" s="109"/>
      <c r="EW485" s="109"/>
      <c r="EX485" s="109"/>
      <c r="EY485" s="109"/>
      <c r="EZ485" s="109"/>
      <c r="FA485" s="109"/>
      <c r="FB485" s="109"/>
      <c r="FC485" s="109"/>
      <c r="FD485" s="109"/>
      <c r="FE485" s="109"/>
      <c r="FF485" s="109"/>
      <c r="FG485" s="109"/>
      <c r="FH485" s="109"/>
      <c r="FI485" s="109"/>
      <c r="FJ485" s="109"/>
      <c r="FK485" s="109"/>
      <c r="FL485" s="109"/>
      <c r="FM485" s="109"/>
      <c r="FN485" s="109"/>
      <c r="FO485" s="109"/>
      <c r="FP485" s="109"/>
      <c r="FQ485" s="109"/>
      <c r="FR485" s="109"/>
      <c r="FS485" s="109"/>
      <c r="FT485" s="109"/>
      <c r="FU485" s="109"/>
      <c r="FV485" s="109"/>
      <c r="FW485" s="109"/>
      <c r="FX485" s="109"/>
      <c r="FY485" s="109"/>
      <c r="FZ485" s="109"/>
      <c r="GA485" s="109"/>
      <c r="GB485" s="109"/>
      <c r="GC485" s="109"/>
      <c r="GD485" s="109"/>
      <c r="GE485" s="109"/>
      <c r="GF485" s="109"/>
      <c r="GG485" s="109"/>
      <c r="GH485" s="109"/>
      <c r="GI485" s="109"/>
      <c r="GJ485" s="109"/>
      <c r="GK485" s="109"/>
      <c r="GL485" s="109"/>
    </row>
    <row r="486" spans="28:194" s="103" customFormat="1">
      <c r="AB486" s="109"/>
      <c r="AC486" s="109"/>
      <c r="AD486" s="109"/>
      <c r="AE486" s="109"/>
      <c r="AF486" s="109"/>
      <c r="AG486" s="109"/>
      <c r="AH486" s="109"/>
      <c r="AI486" s="109"/>
      <c r="AJ486" s="109"/>
      <c r="AK486" s="109"/>
      <c r="AL486" s="109"/>
      <c r="AM486" s="109"/>
      <c r="AN486" s="109"/>
      <c r="AO486" s="109"/>
      <c r="AP486" s="109"/>
      <c r="AQ486" s="109"/>
      <c r="AR486" s="109"/>
      <c r="AS486" s="109"/>
      <c r="AT486" s="109"/>
      <c r="AU486" s="109"/>
      <c r="AV486" s="109"/>
      <c r="AW486" s="109"/>
      <c r="AX486" s="109"/>
      <c r="AY486" s="109"/>
      <c r="AZ486" s="109"/>
      <c r="BA486" s="109"/>
      <c r="BB486" s="109"/>
      <c r="BC486" s="109"/>
      <c r="BD486" s="109"/>
      <c r="BE486" s="109"/>
      <c r="BF486" s="109"/>
      <c r="BG486" s="109"/>
      <c r="BH486" s="109"/>
      <c r="BI486" s="109"/>
      <c r="BJ486" s="109"/>
      <c r="BK486" s="109"/>
      <c r="BL486" s="109"/>
      <c r="BM486" s="109"/>
      <c r="BN486" s="109"/>
      <c r="BO486" s="109"/>
      <c r="BP486" s="109"/>
      <c r="BQ486" s="109"/>
      <c r="BR486" s="109"/>
      <c r="BS486" s="109"/>
      <c r="BT486" s="109"/>
      <c r="BU486" s="109"/>
      <c r="BV486" s="109"/>
      <c r="BW486" s="109"/>
      <c r="BX486" s="109"/>
      <c r="BY486" s="109"/>
      <c r="BZ486" s="109"/>
      <c r="CA486" s="109"/>
      <c r="CB486" s="109"/>
      <c r="CC486" s="109"/>
      <c r="CD486" s="109"/>
      <c r="CE486" s="109"/>
      <c r="CF486" s="109"/>
      <c r="CG486" s="109"/>
      <c r="CH486" s="109"/>
      <c r="CI486" s="109"/>
      <c r="CJ486" s="109"/>
      <c r="CK486" s="109"/>
      <c r="CL486" s="109"/>
      <c r="CM486" s="109"/>
      <c r="CN486" s="109"/>
      <c r="CO486" s="109"/>
      <c r="CP486" s="109"/>
      <c r="CQ486" s="109"/>
      <c r="CR486" s="109"/>
      <c r="CS486" s="109"/>
      <c r="CT486" s="109"/>
      <c r="CU486" s="109"/>
      <c r="CV486" s="109"/>
      <c r="CW486" s="109"/>
      <c r="CX486" s="109"/>
      <c r="CY486" s="109"/>
      <c r="CZ486" s="109"/>
      <c r="DA486" s="109"/>
      <c r="DB486" s="109"/>
      <c r="DC486" s="109"/>
      <c r="DD486" s="109"/>
      <c r="DE486" s="109"/>
      <c r="DF486" s="109"/>
      <c r="DG486" s="109"/>
      <c r="DH486" s="109"/>
      <c r="DI486" s="109"/>
      <c r="DJ486" s="109"/>
      <c r="DK486" s="109"/>
      <c r="DL486" s="109"/>
      <c r="DM486" s="109"/>
      <c r="DN486" s="109"/>
      <c r="DO486" s="109"/>
      <c r="DP486" s="109"/>
      <c r="DQ486" s="109"/>
      <c r="DR486" s="109"/>
      <c r="DS486" s="109"/>
      <c r="DT486" s="109"/>
      <c r="DU486" s="109"/>
      <c r="DV486" s="109"/>
      <c r="DW486" s="109"/>
      <c r="DX486" s="109"/>
      <c r="DY486" s="109"/>
      <c r="DZ486" s="109"/>
      <c r="EA486" s="109"/>
      <c r="EB486" s="109"/>
      <c r="EC486" s="109"/>
      <c r="ED486" s="109"/>
      <c r="EE486" s="109"/>
      <c r="EF486" s="109"/>
      <c r="EG486" s="109"/>
      <c r="EH486" s="109"/>
      <c r="EI486" s="109"/>
      <c r="EJ486" s="109"/>
      <c r="EK486" s="109"/>
      <c r="EL486" s="109"/>
      <c r="EM486" s="109"/>
      <c r="EN486" s="109"/>
      <c r="EO486" s="109"/>
      <c r="EP486" s="109"/>
      <c r="EQ486" s="109"/>
      <c r="ER486" s="109"/>
      <c r="ES486" s="109"/>
      <c r="ET486" s="109"/>
      <c r="EU486" s="109"/>
      <c r="EV486" s="109"/>
      <c r="EW486" s="109"/>
      <c r="EX486" s="109"/>
      <c r="EY486" s="109"/>
      <c r="EZ486" s="109"/>
      <c r="FA486" s="109"/>
      <c r="FB486" s="109"/>
      <c r="FC486" s="109"/>
      <c r="FD486" s="109"/>
      <c r="FE486" s="109"/>
      <c r="FF486" s="109"/>
      <c r="FG486" s="109"/>
      <c r="FH486" s="109"/>
      <c r="FI486" s="109"/>
      <c r="FJ486" s="109"/>
      <c r="FK486" s="109"/>
      <c r="FL486" s="109"/>
      <c r="FM486" s="109"/>
      <c r="FN486" s="109"/>
      <c r="FO486" s="109"/>
      <c r="FP486" s="109"/>
      <c r="FQ486" s="109"/>
      <c r="FR486" s="109"/>
      <c r="FS486" s="109"/>
      <c r="FT486" s="109"/>
      <c r="FU486" s="109"/>
      <c r="FV486" s="109"/>
      <c r="FW486" s="109"/>
      <c r="FX486" s="109"/>
      <c r="FY486" s="109"/>
      <c r="FZ486" s="109"/>
      <c r="GA486" s="109"/>
      <c r="GB486" s="109"/>
      <c r="GC486" s="109"/>
      <c r="GD486" s="109"/>
      <c r="GE486" s="109"/>
      <c r="GF486" s="109"/>
      <c r="GG486" s="109"/>
      <c r="GH486" s="109"/>
      <c r="GI486" s="109"/>
      <c r="GJ486" s="109"/>
      <c r="GK486" s="109"/>
      <c r="GL486" s="109"/>
    </row>
    <row r="487" spans="28:194" s="103" customFormat="1">
      <c r="AB487" s="109"/>
      <c r="AC487" s="109"/>
      <c r="AD487" s="109"/>
      <c r="AE487" s="109"/>
      <c r="AF487" s="109"/>
      <c r="AG487" s="109"/>
      <c r="AH487" s="109"/>
      <c r="AI487" s="109"/>
      <c r="AJ487" s="109"/>
      <c r="AK487" s="109"/>
      <c r="AL487" s="109"/>
      <c r="AM487" s="109"/>
      <c r="AN487" s="109"/>
      <c r="AO487" s="109"/>
      <c r="AP487" s="109"/>
      <c r="AQ487" s="109"/>
      <c r="AR487" s="109"/>
      <c r="AS487" s="109"/>
      <c r="AT487" s="109"/>
      <c r="AU487" s="109"/>
      <c r="AV487" s="109"/>
      <c r="AW487" s="109"/>
      <c r="AX487" s="109"/>
      <c r="AY487" s="109"/>
      <c r="AZ487" s="109"/>
      <c r="BA487" s="109"/>
      <c r="BB487" s="109"/>
      <c r="BC487" s="109"/>
      <c r="BD487" s="109"/>
      <c r="BE487" s="109"/>
      <c r="BF487" s="109"/>
      <c r="BG487" s="109"/>
      <c r="BH487" s="109"/>
      <c r="BI487" s="109"/>
      <c r="BJ487" s="109"/>
      <c r="BK487" s="109"/>
      <c r="BL487" s="109"/>
      <c r="BM487" s="109"/>
      <c r="BN487" s="109"/>
      <c r="BO487" s="109"/>
      <c r="BP487" s="109"/>
      <c r="BQ487" s="109"/>
      <c r="BR487" s="109"/>
      <c r="BS487" s="109"/>
      <c r="BT487" s="109"/>
      <c r="BU487" s="109"/>
      <c r="BV487" s="109"/>
      <c r="BW487" s="109"/>
      <c r="BX487" s="109"/>
      <c r="BY487" s="109"/>
      <c r="BZ487" s="109"/>
      <c r="CA487" s="109"/>
      <c r="CB487" s="109"/>
      <c r="CC487" s="109"/>
      <c r="CD487" s="109"/>
      <c r="CE487" s="109"/>
      <c r="CF487" s="109"/>
      <c r="CG487" s="109"/>
      <c r="CH487" s="109"/>
      <c r="CI487" s="109"/>
      <c r="CJ487" s="109"/>
      <c r="CK487" s="109"/>
      <c r="CL487" s="109"/>
      <c r="CM487" s="109"/>
      <c r="CN487" s="109"/>
      <c r="CO487" s="109"/>
      <c r="CP487" s="109"/>
      <c r="CQ487" s="109"/>
      <c r="CR487" s="109"/>
      <c r="CS487" s="109"/>
      <c r="CT487" s="109"/>
      <c r="CU487" s="109"/>
      <c r="CV487" s="109"/>
      <c r="CW487" s="109"/>
      <c r="CX487" s="109"/>
      <c r="CY487" s="109"/>
      <c r="CZ487" s="109"/>
      <c r="DA487" s="109"/>
      <c r="DB487" s="109"/>
      <c r="DC487" s="109"/>
      <c r="DD487" s="109"/>
      <c r="DE487" s="109"/>
      <c r="DF487" s="109"/>
      <c r="DG487" s="109"/>
      <c r="DH487" s="109"/>
      <c r="DI487" s="109"/>
      <c r="DJ487" s="109"/>
      <c r="DK487" s="109"/>
      <c r="DL487" s="109"/>
      <c r="DM487" s="109"/>
      <c r="DN487" s="109"/>
      <c r="DO487" s="109"/>
      <c r="DP487" s="109"/>
      <c r="DQ487" s="109"/>
      <c r="DR487" s="109"/>
      <c r="DS487" s="109"/>
      <c r="DT487" s="109"/>
      <c r="DU487" s="109"/>
      <c r="DV487" s="109"/>
      <c r="DW487" s="109"/>
      <c r="DX487" s="109"/>
      <c r="DY487" s="109"/>
      <c r="DZ487" s="109"/>
      <c r="EA487" s="109"/>
      <c r="EB487" s="109"/>
      <c r="EC487" s="109"/>
      <c r="ED487" s="109"/>
      <c r="EE487" s="109"/>
      <c r="EF487" s="109"/>
      <c r="EG487" s="109"/>
      <c r="EH487" s="109"/>
      <c r="EI487" s="109"/>
      <c r="EJ487" s="109"/>
      <c r="EK487" s="109"/>
      <c r="EL487" s="109"/>
      <c r="EM487" s="109"/>
      <c r="EN487" s="109"/>
      <c r="EO487" s="109"/>
      <c r="EP487" s="109"/>
      <c r="EQ487" s="109"/>
      <c r="ER487" s="109"/>
      <c r="ES487" s="109"/>
      <c r="ET487" s="109"/>
      <c r="EU487" s="109"/>
      <c r="EV487" s="109"/>
      <c r="EW487" s="109"/>
      <c r="EX487" s="109"/>
      <c r="EY487" s="109"/>
      <c r="EZ487" s="109"/>
      <c r="FA487" s="109"/>
      <c r="FB487" s="109"/>
      <c r="FC487" s="109"/>
      <c r="FD487" s="109"/>
      <c r="FE487" s="109"/>
      <c r="FF487" s="109"/>
      <c r="FG487" s="109"/>
      <c r="FH487" s="109"/>
      <c r="FI487" s="109"/>
      <c r="FJ487" s="109"/>
      <c r="FK487" s="109"/>
      <c r="FL487" s="109"/>
      <c r="FM487" s="109"/>
      <c r="FN487" s="109"/>
      <c r="FO487" s="109"/>
      <c r="FP487" s="109"/>
      <c r="FQ487" s="109"/>
      <c r="FR487" s="109"/>
      <c r="FS487" s="109"/>
      <c r="FT487" s="109"/>
      <c r="FU487" s="109"/>
      <c r="FV487" s="109"/>
      <c r="FW487" s="109"/>
      <c r="FX487" s="109"/>
      <c r="FY487" s="109"/>
      <c r="FZ487" s="109"/>
      <c r="GA487" s="109"/>
      <c r="GB487" s="109"/>
      <c r="GC487" s="109"/>
      <c r="GD487" s="109"/>
      <c r="GE487" s="109"/>
      <c r="GF487" s="109"/>
      <c r="GG487" s="109"/>
      <c r="GH487" s="109"/>
      <c r="GI487" s="109"/>
      <c r="GJ487" s="109"/>
      <c r="GK487" s="109"/>
      <c r="GL487" s="109"/>
    </row>
    <row r="488" spans="28:194" s="103" customFormat="1">
      <c r="AB488" s="109"/>
      <c r="AC488" s="109"/>
      <c r="AD488" s="109"/>
      <c r="AE488" s="109"/>
      <c r="AF488" s="109"/>
      <c r="AG488" s="109"/>
      <c r="AH488" s="109"/>
      <c r="AI488" s="109"/>
      <c r="AJ488" s="109"/>
      <c r="AK488" s="109"/>
      <c r="AL488" s="109"/>
      <c r="AM488" s="109"/>
      <c r="AN488" s="109"/>
      <c r="AO488" s="109"/>
      <c r="AP488" s="109"/>
      <c r="AQ488" s="109"/>
      <c r="AR488" s="109"/>
      <c r="AS488" s="109"/>
      <c r="AT488" s="109"/>
      <c r="AU488" s="109"/>
      <c r="AV488" s="109"/>
      <c r="AW488" s="109"/>
      <c r="AX488" s="109"/>
      <c r="AY488" s="109"/>
      <c r="AZ488" s="109"/>
      <c r="BA488" s="109"/>
      <c r="BB488" s="109"/>
      <c r="BC488" s="109"/>
      <c r="BD488" s="109"/>
      <c r="BE488" s="109"/>
      <c r="BF488" s="109"/>
      <c r="BG488" s="109"/>
      <c r="BH488" s="109"/>
      <c r="BI488" s="109"/>
      <c r="BJ488" s="109"/>
      <c r="BK488" s="109"/>
      <c r="BL488" s="109"/>
      <c r="BM488" s="109"/>
      <c r="BN488" s="109"/>
      <c r="BO488" s="109"/>
      <c r="BP488" s="109"/>
      <c r="BQ488" s="109"/>
      <c r="BR488" s="109"/>
      <c r="BS488" s="109"/>
      <c r="BT488" s="109"/>
      <c r="BU488" s="109"/>
      <c r="BV488" s="109"/>
      <c r="BW488" s="109"/>
      <c r="BX488" s="109"/>
      <c r="BY488" s="109"/>
      <c r="BZ488" s="109"/>
      <c r="CA488" s="109"/>
      <c r="CB488" s="109"/>
      <c r="CC488" s="109"/>
      <c r="CD488" s="109"/>
      <c r="CE488" s="109"/>
      <c r="CF488" s="109"/>
      <c r="CG488" s="109"/>
      <c r="CH488" s="109"/>
      <c r="CI488" s="109"/>
      <c r="CJ488" s="109"/>
      <c r="CK488" s="109"/>
      <c r="CL488" s="109"/>
      <c r="CM488" s="109"/>
      <c r="CN488" s="109"/>
      <c r="CO488" s="109"/>
      <c r="CP488" s="109"/>
      <c r="CQ488" s="109"/>
      <c r="CR488" s="109"/>
      <c r="CS488" s="109"/>
      <c r="CT488" s="109"/>
      <c r="CU488" s="109"/>
      <c r="CV488" s="109"/>
      <c r="CW488" s="109"/>
      <c r="CX488" s="109"/>
      <c r="CY488" s="109"/>
      <c r="CZ488" s="109"/>
      <c r="DA488" s="109"/>
      <c r="DB488" s="109"/>
      <c r="DC488" s="109"/>
      <c r="DD488" s="109"/>
      <c r="DE488" s="109"/>
      <c r="DF488" s="109"/>
      <c r="DG488" s="109"/>
      <c r="DH488" s="109"/>
      <c r="DI488" s="109"/>
      <c r="DJ488" s="109"/>
      <c r="DK488" s="109"/>
      <c r="DL488" s="109"/>
      <c r="DM488" s="109"/>
      <c r="DN488" s="109"/>
      <c r="DO488" s="109"/>
      <c r="DP488" s="109"/>
      <c r="DQ488" s="109"/>
      <c r="DR488" s="109"/>
      <c r="DS488" s="109"/>
      <c r="DT488" s="109"/>
      <c r="DU488" s="109"/>
      <c r="DV488" s="109"/>
      <c r="DW488" s="109"/>
      <c r="DX488" s="109"/>
      <c r="DY488" s="109"/>
      <c r="DZ488" s="109"/>
      <c r="EA488" s="109"/>
      <c r="EB488" s="109"/>
      <c r="EC488" s="109"/>
      <c r="ED488" s="109"/>
      <c r="EE488" s="109"/>
      <c r="EF488" s="109"/>
      <c r="EG488" s="109"/>
      <c r="EH488" s="109"/>
      <c r="EI488" s="109"/>
      <c r="EJ488" s="109"/>
      <c r="EK488" s="109"/>
      <c r="EL488" s="109"/>
      <c r="EM488" s="109"/>
      <c r="EN488" s="109"/>
      <c r="EO488" s="109"/>
      <c r="EP488" s="109"/>
      <c r="EQ488" s="109"/>
      <c r="ER488" s="109"/>
      <c r="ES488" s="109"/>
      <c r="ET488" s="109"/>
      <c r="EU488" s="109"/>
      <c r="EV488" s="109"/>
      <c r="EW488" s="109"/>
      <c r="EX488" s="109"/>
      <c r="EY488" s="109"/>
      <c r="EZ488" s="109"/>
      <c r="FA488" s="109"/>
      <c r="FB488" s="109"/>
      <c r="FC488" s="109"/>
      <c r="FD488" s="109"/>
      <c r="FE488" s="109"/>
      <c r="FF488" s="109"/>
      <c r="FG488" s="109"/>
      <c r="FH488" s="109"/>
      <c r="FI488" s="109"/>
      <c r="FJ488" s="109"/>
      <c r="FK488" s="109"/>
      <c r="FL488" s="109"/>
      <c r="FM488" s="109"/>
      <c r="FN488" s="109"/>
      <c r="FO488" s="109"/>
      <c r="FP488" s="109"/>
      <c r="FQ488" s="109"/>
      <c r="FR488" s="109"/>
      <c r="FS488" s="109"/>
      <c r="FT488" s="109"/>
      <c r="FU488" s="109"/>
      <c r="FV488" s="109"/>
      <c r="FW488" s="109"/>
      <c r="FX488" s="109"/>
      <c r="FY488" s="109"/>
      <c r="FZ488" s="109"/>
      <c r="GA488" s="109"/>
      <c r="GB488" s="109"/>
      <c r="GC488" s="109"/>
      <c r="GD488" s="109"/>
      <c r="GE488" s="109"/>
      <c r="GF488" s="109"/>
      <c r="GG488" s="109"/>
      <c r="GH488" s="109"/>
      <c r="GI488" s="109"/>
      <c r="GJ488" s="109"/>
      <c r="GK488" s="109"/>
      <c r="GL488" s="109"/>
    </row>
    <row r="489" spans="28:194" s="103" customFormat="1">
      <c r="AB489" s="109"/>
      <c r="AC489" s="109"/>
      <c r="AD489" s="109"/>
      <c r="AE489" s="109"/>
      <c r="AF489" s="109"/>
      <c r="AG489" s="109"/>
      <c r="AH489" s="109"/>
      <c r="AI489" s="109"/>
      <c r="AJ489" s="109"/>
      <c r="AK489" s="109"/>
      <c r="AL489" s="109"/>
      <c r="AM489" s="109"/>
      <c r="AN489" s="109"/>
      <c r="AO489" s="109"/>
      <c r="AP489" s="109"/>
      <c r="AQ489" s="109"/>
      <c r="AR489" s="109"/>
      <c r="AS489" s="109"/>
      <c r="AT489" s="109"/>
      <c r="AU489" s="109"/>
      <c r="AV489" s="109"/>
      <c r="AW489" s="109"/>
      <c r="AX489" s="109"/>
      <c r="AY489" s="109"/>
      <c r="AZ489" s="109"/>
      <c r="BA489" s="109"/>
      <c r="BB489" s="109"/>
      <c r="BC489" s="109"/>
      <c r="BD489" s="109"/>
      <c r="BE489" s="109"/>
      <c r="BF489" s="109"/>
      <c r="BG489" s="109"/>
      <c r="BH489" s="109"/>
      <c r="BI489" s="109"/>
      <c r="BJ489" s="109"/>
      <c r="BK489" s="109"/>
      <c r="BL489" s="109"/>
      <c r="BM489" s="109"/>
      <c r="BN489" s="109"/>
      <c r="BO489" s="109"/>
      <c r="BP489" s="109"/>
      <c r="BQ489" s="109"/>
      <c r="BR489" s="109"/>
      <c r="BS489" s="109"/>
      <c r="BT489" s="109"/>
      <c r="BU489" s="109"/>
      <c r="BV489" s="109"/>
      <c r="BW489" s="109"/>
      <c r="BX489" s="109"/>
      <c r="BY489" s="109"/>
      <c r="BZ489" s="109"/>
      <c r="CA489" s="109"/>
      <c r="CB489" s="109"/>
      <c r="CC489" s="109"/>
      <c r="CD489" s="109"/>
      <c r="CE489" s="109"/>
      <c r="CF489" s="109"/>
      <c r="CG489" s="109"/>
      <c r="CH489" s="109"/>
      <c r="CI489" s="109"/>
      <c r="CJ489" s="109"/>
      <c r="CK489" s="109"/>
      <c r="CL489" s="109"/>
      <c r="CM489" s="109"/>
      <c r="CN489" s="109"/>
      <c r="CO489" s="109"/>
      <c r="CP489" s="109"/>
      <c r="CQ489" s="109"/>
      <c r="CR489" s="109"/>
      <c r="CS489" s="109"/>
      <c r="CT489" s="109"/>
      <c r="CU489" s="109"/>
      <c r="CV489" s="109"/>
      <c r="CW489" s="109"/>
      <c r="CX489" s="109"/>
      <c r="CY489" s="109"/>
      <c r="CZ489" s="109"/>
      <c r="DA489" s="109"/>
      <c r="DB489" s="109"/>
      <c r="DC489" s="109"/>
      <c r="DD489" s="109"/>
      <c r="DE489" s="109"/>
      <c r="DF489" s="109"/>
      <c r="DG489" s="109"/>
      <c r="DH489" s="109"/>
      <c r="DI489" s="109"/>
      <c r="DJ489" s="109"/>
      <c r="DK489" s="109"/>
      <c r="DL489" s="109"/>
      <c r="DM489" s="109"/>
      <c r="DN489" s="109"/>
      <c r="DO489" s="109"/>
      <c r="DP489" s="109"/>
      <c r="DQ489" s="109"/>
      <c r="DR489" s="109"/>
      <c r="DS489" s="109"/>
      <c r="DT489" s="109"/>
      <c r="DU489" s="109"/>
      <c r="DV489" s="109"/>
      <c r="DW489" s="109"/>
      <c r="DX489" s="109"/>
      <c r="DY489" s="109"/>
      <c r="DZ489" s="109"/>
      <c r="EA489" s="109"/>
      <c r="EB489" s="109"/>
      <c r="EC489" s="109"/>
      <c r="ED489" s="109"/>
      <c r="EE489" s="109"/>
      <c r="EF489" s="109"/>
      <c r="EG489" s="109"/>
      <c r="EH489" s="109"/>
      <c r="EI489" s="109"/>
      <c r="EJ489" s="109"/>
      <c r="EK489" s="109"/>
      <c r="EL489" s="109"/>
      <c r="EM489" s="109"/>
      <c r="EN489" s="109"/>
      <c r="EO489" s="109"/>
      <c r="EP489" s="109"/>
      <c r="EQ489" s="109"/>
      <c r="ER489" s="109"/>
      <c r="ES489" s="109"/>
      <c r="ET489" s="109"/>
      <c r="EU489" s="109"/>
      <c r="EV489" s="109"/>
      <c r="EW489" s="109"/>
      <c r="EX489" s="109"/>
      <c r="EY489" s="109"/>
      <c r="EZ489" s="109"/>
      <c r="FA489" s="109"/>
      <c r="FB489" s="109"/>
      <c r="FC489" s="109"/>
      <c r="FD489" s="109"/>
      <c r="FE489" s="109"/>
      <c r="FF489" s="109"/>
      <c r="FG489" s="109"/>
      <c r="FH489" s="109"/>
      <c r="FI489" s="109"/>
      <c r="FJ489" s="109"/>
      <c r="FK489" s="109"/>
      <c r="FL489" s="109"/>
      <c r="FM489" s="109"/>
      <c r="FN489" s="109"/>
      <c r="FO489" s="109"/>
      <c r="FP489" s="109"/>
      <c r="FQ489" s="109"/>
      <c r="FR489" s="109"/>
      <c r="FS489" s="109"/>
      <c r="FT489" s="109"/>
      <c r="FU489" s="109"/>
      <c r="FV489" s="109"/>
      <c r="FW489" s="109"/>
      <c r="FX489" s="109"/>
      <c r="FY489" s="109"/>
      <c r="FZ489" s="109"/>
      <c r="GA489" s="109"/>
      <c r="GB489" s="109"/>
      <c r="GC489" s="109"/>
      <c r="GD489" s="109"/>
      <c r="GE489" s="109"/>
      <c r="GF489" s="109"/>
      <c r="GG489" s="109"/>
      <c r="GH489" s="109"/>
      <c r="GI489" s="109"/>
      <c r="GJ489" s="109"/>
      <c r="GK489" s="109"/>
      <c r="GL489" s="109"/>
    </row>
    <row r="490" spans="28:194" s="103" customFormat="1">
      <c r="AB490" s="109"/>
      <c r="AC490" s="109"/>
      <c r="AD490" s="109"/>
      <c r="AE490" s="109"/>
      <c r="AF490" s="109"/>
      <c r="AG490" s="109"/>
      <c r="AH490" s="109"/>
      <c r="AI490" s="109"/>
      <c r="AJ490" s="109"/>
      <c r="AK490" s="109"/>
      <c r="AL490" s="109"/>
      <c r="AM490" s="109"/>
      <c r="AN490" s="109"/>
      <c r="AO490" s="109"/>
      <c r="AP490" s="109"/>
      <c r="AQ490" s="109"/>
      <c r="AR490" s="109"/>
      <c r="AS490" s="109"/>
      <c r="AT490" s="109"/>
      <c r="AU490" s="109"/>
      <c r="AV490" s="109"/>
      <c r="AW490" s="109"/>
      <c r="AX490" s="109"/>
      <c r="AY490" s="109"/>
      <c r="AZ490" s="109"/>
      <c r="BA490" s="109"/>
      <c r="BB490" s="109"/>
      <c r="BC490" s="109"/>
      <c r="BD490" s="109"/>
      <c r="BE490" s="109"/>
      <c r="BF490" s="109"/>
      <c r="BG490" s="109"/>
      <c r="BH490" s="109"/>
      <c r="BI490" s="109"/>
      <c r="BJ490" s="109"/>
      <c r="BK490" s="109"/>
      <c r="BL490" s="109"/>
      <c r="BM490" s="109"/>
      <c r="BN490" s="109"/>
      <c r="BO490" s="109"/>
      <c r="BP490" s="109"/>
      <c r="BQ490" s="109"/>
      <c r="BR490" s="109"/>
      <c r="BS490" s="109"/>
      <c r="BT490" s="109"/>
      <c r="BU490" s="109"/>
      <c r="BV490" s="109"/>
      <c r="BW490" s="109"/>
      <c r="BX490" s="109"/>
      <c r="BY490" s="109"/>
      <c r="BZ490" s="109"/>
      <c r="CA490" s="109"/>
      <c r="CB490" s="109"/>
      <c r="CC490" s="109"/>
      <c r="CD490" s="109"/>
      <c r="CE490" s="109"/>
      <c r="CF490" s="109"/>
      <c r="CG490" s="109"/>
      <c r="CH490" s="109"/>
      <c r="CI490" s="109"/>
      <c r="CJ490" s="109"/>
      <c r="CK490" s="109"/>
      <c r="CL490" s="109"/>
      <c r="CM490" s="109"/>
      <c r="CN490" s="109"/>
      <c r="CO490" s="109"/>
      <c r="CP490" s="109"/>
      <c r="CQ490" s="109"/>
      <c r="CR490" s="109"/>
      <c r="CS490" s="109"/>
      <c r="CT490" s="109"/>
      <c r="CU490" s="109"/>
      <c r="CV490" s="109"/>
      <c r="CW490" s="109"/>
      <c r="CX490" s="109"/>
      <c r="CY490" s="109"/>
      <c r="CZ490" s="109"/>
      <c r="DA490" s="109"/>
      <c r="DB490" s="109"/>
      <c r="DC490" s="109"/>
      <c r="DD490" s="109"/>
      <c r="DE490" s="109"/>
      <c r="DF490" s="109"/>
      <c r="DG490" s="109"/>
      <c r="DH490" s="109"/>
      <c r="DI490" s="109"/>
      <c r="DJ490" s="109"/>
      <c r="DK490" s="109"/>
      <c r="DL490" s="109"/>
      <c r="DM490" s="109"/>
      <c r="DN490" s="109"/>
      <c r="DO490" s="109"/>
      <c r="DP490" s="109"/>
      <c r="DQ490" s="109"/>
      <c r="DR490" s="109"/>
      <c r="DS490" s="109"/>
      <c r="DT490" s="109"/>
      <c r="DU490" s="109"/>
      <c r="DV490" s="109"/>
      <c r="DW490" s="109"/>
      <c r="DX490" s="109"/>
      <c r="DY490" s="109"/>
      <c r="DZ490" s="109"/>
      <c r="EA490" s="109"/>
      <c r="EB490" s="109"/>
      <c r="EC490" s="109"/>
      <c r="ED490" s="109"/>
      <c r="EE490" s="109"/>
      <c r="EF490" s="109"/>
      <c r="EG490" s="109"/>
      <c r="EH490" s="109"/>
      <c r="EI490" s="109"/>
      <c r="EJ490" s="109"/>
      <c r="EK490" s="109"/>
      <c r="EL490" s="109"/>
      <c r="EM490" s="109"/>
      <c r="EN490" s="109"/>
      <c r="EO490" s="109"/>
      <c r="EP490" s="109"/>
      <c r="EQ490" s="109"/>
      <c r="ER490" s="109"/>
      <c r="ES490" s="109"/>
      <c r="ET490" s="109"/>
      <c r="EU490" s="109"/>
      <c r="EV490" s="109"/>
      <c r="EW490" s="109"/>
      <c r="EX490" s="109"/>
      <c r="EY490" s="109"/>
      <c r="EZ490" s="109"/>
      <c r="FA490" s="109"/>
      <c r="FB490" s="109"/>
      <c r="FC490" s="109"/>
      <c r="FD490" s="109"/>
      <c r="FE490" s="109"/>
      <c r="FF490" s="109"/>
      <c r="FG490" s="109"/>
      <c r="FH490" s="109"/>
      <c r="FI490" s="109"/>
      <c r="FJ490" s="109"/>
      <c r="FK490" s="109"/>
      <c r="FL490" s="109"/>
      <c r="FM490" s="109"/>
      <c r="FN490" s="109"/>
      <c r="FO490" s="109"/>
      <c r="FP490" s="109"/>
      <c r="FQ490" s="109"/>
      <c r="FR490" s="109"/>
      <c r="FS490" s="109"/>
      <c r="FT490" s="109"/>
      <c r="FU490" s="109"/>
      <c r="FV490" s="109"/>
      <c r="FW490" s="109"/>
      <c r="FX490" s="109"/>
      <c r="FY490" s="109"/>
      <c r="FZ490" s="109"/>
      <c r="GA490" s="109"/>
      <c r="GB490" s="109"/>
      <c r="GC490" s="109"/>
      <c r="GD490" s="109"/>
      <c r="GE490" s="109"/>
      <c r="GF490" s="109"/>
      <c r="GG490" s="109"/>
      <c r="GH490" s="109"/>
      <c r="GI490" s="109"/>
      <c r="GJ490" s="109"/>
      <c r="GK490" s="109"/>
      <c r="GL490" s="109"/>
    </row>
    <row r="491" spans="28:194" s="103" customFormat="1">
      <c r="AB491" s="109"/>
      <c r="AC491" s="109"/>
      <c r="AD491" s="109"/>
      <c r="AE491" s="109"/>
      <c r="AF491" s="109"/>
      <c r="AG491" s="109"/>
      <c r="AH491" s="109"/>
      <c r="AI491" s="109"/>
      <c r="AJ491" s="109"/>
      <c r="AK491" s="109"/>
      <c r="AL491" s="109"/>
      <c r="AM491" s="109"/>
      <c r="AN491" s="109"/>
      <c r="AO491" s="109"/>
      <c r="AP491" s="109"/>
      <c r="AQ491" s="109"/>
      <c r="AR491" s="109"/>
      <c r="AS491" s="109"/>
      <c r="AT491" s="109"/>
      <c r="AU491" s="109"/>
      <c r="AV491" s="109"/>
      <c r="AW491" s="109"/>
      <c r="AX491" s="109"/>
      <c r="AY491" s="109"/>
      <c r="AZ491" s="109"/>
      <c r="BA491" s="109"/>
      <c r="BB491" s="109"/>
      <c r="BC491" s="109"/>
      <c r="BD491" s="109"/>
      <c r="BE491" s="109"/>
      <c r="BF491" s="109"/>
      <c r="BG491" s="109"/>
      <c r="BH491" s="109"/>
      <c r="BI491" s="109"/>
      <c r="BJ491" s="109"/>
      <c r="BK491" s="109"/>
      <c r="BL491" s="109"/>
      <c r="BM491" s="109"/>
      <c r="BN491" s="109"/>
      <c r="BO491" s="109"/>
      <c r="BP491" s="109"/>
      <c r="BQ491" s="109"/>
      <c r="BR491" s="109"/>
      <c r="BS491" s="109"/>
      <c r="BT491" s="109"/>
      <c r="BU491" s="109"/>
      <c r="BV491" s="109"/>
      <c r="BW491" s="109"/>
      <c r="BX491" s="109"/>
      <c r="BY491" s="109"/>
      <c r="BZ491" s="109"/>
      <c r="CA491" s="109"/>
      <c r="CB491" s="109"/>
      <c r="CC491" s="109"/>
      <c r="CD491" s="109"/>
      <c r="CE491" s="109"/>
      <c r="CF491" s="109"/>
      <c r="CG491" s="109"/>
      <c r="CH491" s="109"/>
      <c r="CI491" s="109"/>
      <c r="CJ491" s="109"/>
      <c r="CK491" s="109"/>
      <c r="CL491" s="109"/>
      <c r="CM491" s="109"/>
      <c r="CN491" s="109"/>
      <c r="CO491" s="109"/>
      <c r="CP491" s="109"/>
      <c r="CQ491" s="109"/>
      <c r="CR491" s="109"/>
      <c r="CS491" s="109"/>
      <c r="CT491" s="109"/>
      <c r="CU491" s="109"/>
      <c r="CV491" s="109"/>
      <c r="CW491" s="109"/>
      <c r="CX491" s="109"/>
      <c r="CY491" s="109"/>
      <c r="CZ491" s="109"/>
      <c r="DA491" s="109"/>
      <c r="DB491" s="109"/>
      <c r="DC491" s="109"/>
      <c r="DD491" s="109"/>
      <c r="DE491" s="109"/>
      <c r="DF491" s="109"/>
      <c r="DG491" s="109"/>
      <c r="DH491" s="109"/>
      <c r="DI491" s="109"/>
      <c r="DJ491" s="109"/>
      <c r="DK491" s="109"/>
      <c r="DL491" s="109"/>
      <c r="DM491" s="109"/>
      <c r="DN491" s="109"/>
      <c r="DO491" s="109"/>
      <c r="DP491" s="109"/>
      <c r="DQ491" s="109"/>
      <c r="DR491" s="109"/>
      <c r="DS491" s="109"/>
      <c r="DT491" s="109"/>
      <c r="DU491" s="109"/>
      <c r="DV491" s="109"/>
      <c r="DW491" s="109"/>
      <c r="DX491" s="109"/>
      <c r="DY491" s="109"/>
      <c r="DZ491" s="109"/>
      <c r="EA491" s="109"/>
      <c r="EB491" s="109"/>
      <c r="EC491" s="109"/>
      <c r="ED491" s="109"/>
      <c r="EE491" s="109"/>
      <c r="EF491" s="109"/>
      <c r="EG491" s="109"/>
      <c r="EH491" s="109"/>
      <c r="EI491" s="109"/>
      <c r="EJ491" s="109"/>
      <c r="EK491" s="109"/>
      <c r="EL491" s="109"/>
      <c r="EM491" s="109"/>
      <c r="EN491" s="109"/>
      <c r="EO491" s="109"/>
      <c r="EP491" s="109"/>
      <c r="EQ491" s="109"/>
      <c r="ER491" s="109"/>
      <c r="ES491" s="109"/>
      <c r="ET491" s="109"/>
      <c r="EU491" s="109"/>
      <c r="EV491" s="109"/>
      <c r="EW491" s="109"/>
      <c r="EX491" s="109"/>
      <c r="EY491" s="109"/>
      <c r="EZ491" s="109"/>
      <c r="FA491" s="109"/>
      <c r="FB491" s="109"/>
      <c r="FC491" s="109"/>
      <c r="FD491" s="109"/>
      <c r="FE491" s="109"/>
      <c r="FF491" s="109"/>
      <c r="FG491" s="109"/>
      <c r="FH491" s="109"/>
      <c r="FI491" s="109"/>
      <c r="FJ491" s="109"/>
      <c r="FK491" s="109"/>
      <c r="FL491" s="109"/>
      <c r="FM491" s="109"/>
      <c r="FN491" s="109"/>
      <c r="FO491" s="109"/>
      <c r="FP491" s="109"/>
      <c r="FQ491" s="109"/>
      <c r="FR491" s="109"/>
      <c r="FS491" s="109"/>
      <c r="FT491" s="109"/>
      <c r="FU491" s="109"/>
      <c r="FV491" s="109"/>
      <c r="FW491" s="109"/>
      <c r="FX491" s="109"/>
      <c r="FY491" s="109"/>
      <c r="FZ491" s="109"/>
      <c r="GA491" s="109"/>
      <c r="GB491" s="109"/>
      <c r="GC491" s="109"/>
      <c r="GD491" s="109"/>
      <c r="GE491" s="109"/>
      <c r="GF491" s="109"/>
      <c r="GG491" s="109"/>
      <c r="GH491" s="109"/>
      <c r="GI491" s="109"/>
      <c r="GJ491" s="109"/>
      <c r="GK491" s="109"/>
      <c r="GL491" s="109"/>
    </row>
    <row r="492" spans="28:194" s="103" customFormat="1">
      <c r="AB492" s="109"/>
      <c r="AC492" s="109"/>
      <c r="AD492" s="109"/>
      <c r="AE492" s="109"/>
      <c r="AF492" s="109"/>
      <c r="AG492" s="109"/>
      <c r="AH492" s="109"/>
      <c r="AI492" s="109"/>
      <c r="AJ492" s="109"/>
      <c r="AK492" s="109"/>
      <c r="AL492" s="109"/>
      <c r="AM492" s="109"/>
      <c r="AN492" s="109"/>
      <c r="AO492" s="109"/>
      <c r="AP492" s="109"/>
      <c r="AQ492" s="109"/>
      <c r="AR492" s="109"/>
      <c r="AS492" s="109"/>
      <c r="AT492" s="109"/>
      <c r="AU492" s="109"/>
      <c r="AV492" s="109"/>
      <c r="AW492" s="109"/>
      <c r="AX492" s="109"/>
      <c r="AY492" s="109"/>
      <c r="AZ492" s="109"/>
      <c r="BA492" s="109"/>
      <c r="BB492" s="109"/>
      <c r="BC492" s="109"/>
      <c r="BD492" s="109"/>
      <c r="BE492" s="109"/>
      <c r="BF492" s="109"/>
      <c r="BG492" s="109"/>
      <c r="BH492" s="109"/>
      <c r="BI492" s="109"/>
      <c r="BJ492" s="109"/>
      <c r="BK492" s="109"/>
      <c r="BL492" s="109"/>
      <c r="BM492" s="109"/>
      <c r="BN492" s="109"/>
      <c r="BO492" s="109"/>
      <c r="BP492" s="109"/>
      <c r="BQ492" s="109"/>
      <c r="BR492" s="109"/>
      <c r="BS492" s="109"/>
      <c r="BT492" s="109"/>
      <c r="BU492" s="109"/>
      <c r="BV492" s="109"/>
      <c r="BW492" s="109"/>
      <c r="BX492" s="109"/>
      <c r="BY492" s="109"/>
      <c r="BZ492" s="109"/>
      <c r="CA492" s="109"/>
      <c r="CB492" s="109"/>
      <c r="CC492" s="109"/>
      <c r="CD492" s="109"/>
      <c r="CE492" s="109"/>
      <c r="CF492" s="109"/>
      <c r="CG492" s="109"/>
      <c r="CH492" s="109"/>
      <c r="CI492" s="109"/>
      <c r="CJ492" s="109"/>
      <c r="CK492" s="109"/>
      <c r="CL492" s="109"/>
      <c r="CM492" s="109"/>
      <c r="CN492" s="109"/>
      <c r="CO492" s="109"/>
      <c r="CP492" s="109"/>
      <c r="CQ492" s="109"/>
      <c r="CR492" s="109"/>
      <c r="CS492" s="109"/>
      <c r="CT492" s="109"/>
      <c r="CU492" s="109"/>
      <c r="CV492" s="109"/>
      <c r="CW492" s="109"/>
      <c r="CX492" s="109"/>
      <c r="CY492" s="109"/>
      <c r="CZ492" s="109"/>
      <c r="DA492" s="109"/>
      <c r="DB492" s="109"/>
      <c r="DC492" s="109"/>
      <c r="DD492" s="109"/>
      <c r="DE492" s="109"/>
      <c r="DF492" s="109"/>
      <c r="DG492" s="109"/>
      <c r="DH492" s="109"/>
      <c r="DI492" s="109"/>
      <c r="DJ492" s="109"/>
      <c r="DK492" s="109"/>
      <c r="DL492" s="109"/>
      <c r="DM492" s="109"/>
      <c r="DN492" s="109"/>
      <c r="DO492" s="109"/>
      <c r="DP492" s="109"/>
      <c r="DQ492" s="109"/>
      <c r="DR492" s="109"/>
      <c r="DS492" s="109"/>
      <c r="DT492" s="109"/>
      <c r="DU492" s="109"/>
      <c r="DV492" s="109"/>
      <c r="DW492" s="109"/>
      <c r="DX492" s="109"/>
      <c r="DY492" s="109"/>
      <c r="DZ492" s="109"/>
      <c r="EA492" s="109"/>
      <c r="EB492" s="109"/>
      <c r="EC492" s="109"/>
      <c r="ED492" s="109"/>
      <c r="EE492" s="109"/>
      <c r="EF492" s="109"/>
      <c r="EG492" s="109"/>
      <c r="EH492" s="109"/>
      <c r="EI492" s="109"/>
      <c r="EJ492" s="109"/>
      <c r="EK492" s="109"/>
      <c r="EL492" s="109"/>
      <c r="EM492" s="109"/>
      <c r="EN492" s="109"/>
      <c r="EO492" s="109"/>
      <c r="EP492" s="109"/>
      <c r="EQ492" s="109"/>
      <c r="ER492" s="109"/>
      <c r="ES492" s="109"/>
      <c r="ET492" s="109"/>
      <c r="EU492" s="109"/>
      <c r="EV492" s="109"/>
      <c r="EW492" s="109"/>
      <c r="EX492" s="109"/>
      <c r="EY492" s="109"/>
      <c r="EZ492" s="109"/>
      <c r="FA492" s="109"/>
      <c r="FB492" s="109"/>
      <c r="FC492" s="109"/>
      <c r="FD492" s="109"/>
      <c r="FE492" s="109"/>
      <c r="FF492" s="109"/>
      <c r="FG492" s="109"/>
      <c r="FH492" s="109"/>
      <c r="FI492" s="109"/>
      <c r="FJ492" s="109"/>
      <c r="FK492" s="109"/>
      <c r="FL492" s="109"/>
      <c r="FM492" s="109"/>
      <c r="FN492" s="109"/>
      <c r="FO492" s="109"/>
      <c r="FP492" s="109"/>
      <c r="FQ492" s="109"/>
      <c r="FR492" s="109"/>
      <c r="FS492" s="109"/>
      <c r="FT492" s="109"/>
      <c r="FU492" s="109"/>
      <c r="FV492" s="109"/>
      <c r="FW492" s="109"/>
      <c r="FX492" s="109"/>
      <c r="FY492" s="109"/>
      <c r="FZ492" s="109"/>
      <c r="GA492" s="109"/>
      <c r="GB492" s="109"/>
      <c r="GC492" s="109"/>
      <c r="GD492" s="109"/>
      <c r="GE492" s="109"/>
      <c r="GF492" s="109"/>
      <c r="GG492" s="109"/>
      <c r="GH492" s="109"/>
      <c r="GI492" s="109"/>
      <c r="GJ492" s="109"/>
      <c r="GK492" s="109"/>
      <c r="GL492" s="109"/>
    </row>
    <row r="493" spans="28:194" s="103" customFormat="1">
      <c r="AB493" s="109"/>
      <c r="AC493" s="109"/>
      <c r="AD493" s="109"/>
      <c r="AE493" s="109"/>
      <c r="AF493" s="109"/>
      <c r="AG493" s="109"/>
      <c r="AH493" s="109"/>
      <c r="AI493" s="109"/>
      <c r="AJ493" s="109"/>
      <c r="AK493" s="109"/>
      <c r="AL493" s="109"/>
      <c r="AM493" s="109"/>
      <c r="AN493" s="109"/>
      <c r="AO493" s="109"/>
      <c r="AP493" s="109"/>
      <c r="AQ493" s="109"/>
      <c r="AR493" s="109"/>
      <c r="AS493" s="109"/>
      <c r="AT493" s="109"/>
      <c r="AU493" s="109"/>
      <c r="AV493" s="109"/>
      <c r="AW493" s="109"/>
      <c r="AX493" s="109"/>
      <c r="AY493" s="109"/>
      <c r="AZ493" s="109"/>
      <c r="BA493" s="109"/>
      <c r="BB493" s="109"/>
      <c r="BC493" s="109"/>
      <c r="BD493" s="109"/>
      <c r="BE493" s="109"/>
      <c r="BF493" s="109"/>
      <c r="BG493" s="109"/>
      <c r="BH493" s="109"/>
      <c r="BI493" s="109"/>
      <c r="BJ493" s="109"/>
      <c r="BK493" s="109"/>
      <c r="BL493" s="109"/>
      <c r="BM493" s="109"/>
      <c r="BN493" s="109"/>
      <c r="BO493" s="109"/>
      <c r="BP493" s="109"/>
      <c r="BQ493" s="109"/>
      <c r="BR493" s="109"/>
      <c r="BS493" s="109"/>
      <c r="BT493" s="109"/>
      <c r="BU493" s="109"/>
      <c r="BV493" s="109"/>
      <c r="BW493" s="109"/>
      <c r="BX493" s="109"/>
      <c r="BY493" s="109"/>
      <c r="BZ493" s="109"/>
      <c r="CA493" s="109"/>
      <c r="CB493" s="109"/>
      <c r="CC493" s="109"/>
      <c r="CD493" s="109"/>
      <c r="CE493" s="109"/>
      <c r="CF493" s="109"/>
      <c r="CG493" s="109"/>
      <c r="CH493" s="109"/>
      <c r="CI493" s="109"/>
      <c r="CJ493" s="109"/>
      <c r="CK493" s="109"/>
      <c r="CL493" s="109"/>
      <c r="CM493" s="109"/>
      <c r="CN493" s="109"/>
      <c r="CO493" s="109"/>
      <c r="CP493" s="109"/>
      <c r="CQ493" s="109"/>
      <c r="CR493" s="109"/>
      <c r="CS493" s="109"/>
      <c r="CT493" s="109"/>
      <c r="CU493" s="109"/>
      <c r="CV493" s="109"/>
      <c r="CW493" s="109"/>
      <c r="CX493" s="109"/>
      <c r="CY493" s="109"/>
      <c r="CZ493" s="109"/>
      <c r="DA493" s="109"/>
      <c r="DB493" s="109"/>
      <c r="DC493" s="109"/>
      <c r="DD493" s="109"/>
      <c r="DE493" s="109"/>
      <c r="DF493" s="109"/>
      <c r="DG493" s="109"/>
      <c r="DH493" s="109"/>
      <c r="DI493" s="109"/>
      <c r="DJ493" s="109"/>
      <c r="DK493" s="109"/>
      <c r="DL493" s="109"/>
      <c r="DM493" s="109"/>
      <c r="DN493" s="109"/>
      <c r="DO493" s="109"/>
      <c r="DP493" s="109"/>
      <c r="DQ493" s="109"/>
      <c r="DR493" s="109"/>
      <c r="DS493" s="109"/>
      <c r="DT493" s="109"/>
      <c r="DU493" s="109"/>
      <c r="DV493" s="109"/>
      <c r="DW493" s="109"/>
      <c r="DX493" s="109"/>
      <c r="DY493" s="109"/>
      <c r="DZ493" s="109"/>
      <c r="EA493" s="109"/>
      <c r="EB493" s="109"/>
      <c r="EC493" s="109"/>
      <c r="ED493" s="109"/>
      <c r="EE493" s="109"/>
      <c r="EF493" s="109"/>
      <c r="EG493" s="109"/>
      <c r="EH493" s="109"/>
      <c r="EI493" s="109"/>
      <c r="EJ493" s="109"/>
      <c r="EK493" s="109"/>
      <c r="EL493" s="109"/>
      <c r="EM493" s="109"/>
      <c r="EN493" s="109"/>
      <c r="EO493" s="109"/>
      <c r="EP493" s="109"/>
      <c r="EQ493" s="109"/>
      <c r="ER493" s="109"/>
      <c r="ES493" s="109"/>
      <c r="ET493" s="109"/>
      <c r="EU493" s="109"/>
      <c r="EV493" s="109"/>
      <c r="EW493" s="109"/>
      <c r="EX493" s="109"/>
      <c r="EY493" s="109"/>
      <c r="EZ493" s="109"/>
      <c r="FA493" s="109"/>
      <c r="FB493" s="109"/>
      <c r="FC493" s="109"/>
      <c r="FD493" s="109"/>
      <c r="FE493" s="109"/>
      <c r="FF493" s="109"/>
      <c r="FG493" s="109"/>
      <c r="FH493" s="109"/>
      <c r="FI493" s="109"/>
      <c r="FJ493" s="109"/>
      <c r="FK493" s="109"/>
      <c r="FL493" s="109"/>
      <c r="FM493" s="109"/>
      <c r="FN493" s="109"/>
      <c r="FO493" s="109"/>
      <c r="FP493" s="109"/>
      <c r="FQ493" s="109"/>
      <c r="FR493" s="109"/>
      <c r="FS493" s="109"/>
      <c r="FT493" s="109"/>
      <c r="FU493" s="109"/>
      <c r="FV493" s="109"/>
      <c r="FW493" s="109"/>
      <c r="FX493" s="109"/>
      <c r="FY493" s="109"/>
      <c r="FZ493" s="109"/>
      <c r="GA493" s="109"/>
      <c r="GB493" s="109"/>
      <c r="GC493" s="109"/>
      <c r="GD493" s="109"/>
      <c r="GE493" s="109"/>
      <c r="GF493" s="109"/>
      <c r="GG493" s="109"/>
      <c r="GH493" s="109"/>
      <c r="GI493" s="109"/>
      <c r="GJ493" s="109"/>
      <c r="GK493" s="109"/>
      <c r="GL493" s="109"/>
    </row>
    <row r="494" spans="28:194" s="103" customFormat="1">
      <c r="AB494" s="109"/>
      <c r="AC494" s="109"/>
      <c r="AD494" s="109"/>
      <c r="AE494" s="109"/>
      <c r="AF494" s="109"/>
      <c r="AG494" s="109"/>
      <c r="AH494" s="109"/>
      <c r="AI494" s="109"/>
      <c r="AJ494" s="109"/>
      <c r="AK494" s="109"/>
      <c r="AL494" s="109"/>
      <c r="AM494" s="109"/>
      <c r="AN494" s="109"/>
      <c r="AO494" s="109"/>
      <c r="AP494" s="109"/>
      <c r="AQ494" s="109"/>
      <c r="AR494" s="109"/>
      <c r="AS494" s="109"/>
      <c r="AT494" s="109"/>
      <c r="AU494" s="109"/>
      <c r="AV494" s="109"/>
      <c r="AW494" s="109"/>
      <c r="AX494" s="109"/>
      <c r="AY494" s="109"/>
      <c r="AZ494" s="109"/>
      <c r="BA494" s="109"/>
      <c r="BB494" s="109"/>
      <c r="BC494" s="109"/>
      <c r="BD494" s="109"/>
      <c r="BE494" s="109"/>
      <c r="BF494" s="109"/>
      <c r="BG494" s="109"/>
      <c r="BH494" s="109"/>
      <c r="BI494" s="109"/>
      <c r="BJ494" s="109"/>
      <c r="BK494" s="109"/>
      <c r="BL494" s="109"/>
      <c r="BM494" s="109"/>
      <c r="BN494" s="109"/>
      <c r="BO494" s="109"/>
      <c r="BP494" s="109"/>
      <c r="BQ494" s="109"/>
      <c r="BR494" s="109"/>
      <c r="BS494" s="109"/>
      <c r="BT494" s="109"/>
      <c r="BU494" s="109"/>
      <c r="BV494" s="109"/>
      <c r="BW494" s="109"/>
      <c r="BX494" s="109"/>
      <c r="BY494" s="109"/>
      <c r="BZ494" s="109"/>
      <c r="CA494" s="109"/>
      <c r="CB494" s="109"/>
      <c r="CC494" s="109"/>
      <c r="CD494" s="109"/>
      <c r="CE494" s="109"/>
      <c r="CF494" s="109"/>
      <c r="CG494" s="109"/>
      <c r="CH494" s="109"/>
      <c r="CI494" s="109"/>
      <c r="CJ494" s="109"/>
      <c r="CK494" s="109"/>
      <c r="CL494" s="109"/>
      <c r="CM494" s="109"/>
      <c r="CN494" s="109"/>
      <c r="CO494" s="109"/>
      <c r="CP494" s="109"/>
      <c r="CQ494" s="109"/>
      <c r="CR494" s="109"/>
      <c r="CS494" s="109"/>
      <c r="CT494" s="109"/>
      <c r="CU494" s="109"/>
      <c r="CV494" s="109"/>
      <c r="CW494" s="109"/>
      <c r="CX494" s="109"/>
      <c r="CY494" s="109"/>
      <c r="CZ494" s="109"/>
      <c r="DA494" s="109"/>
      <c r="DB494" s="109"/>
      <c r="DC494" s="109"/>
      <c r="DD494" s="109"/>
      <c r="DE494" s="109"/>
      <c r="DF494" s="109"/>
      <c r="DG494" s="109"/>
      <c r="DH494" s="109"/>
      <c r="DI494" s="109"/>
      <c r="DJ494" s="109"/>
      <c r="DK494" s="109"/>
      <c r="DL494" s="109"/>
      <c r="DM494" s="109"/>
      <c r="DN494" s="109"/>
      <c r="DO494" s="109"/>
      <c r="DP494" s="109"/>
      <c r="DQ494" s="109"/>
      <c r="DR494" s="109"/>
      <c r="DS494" s="109"/>
      <c r="DT494" s="109"/>
      <c r="DU494" s="109"/>
      <c r="DV494" s="109"/>
      <c r="DW494" s="109"/>
      <c r="DX494" s="109"/>
      <c r="DY494" s="109"/>
      <c r="DZ494" s="109"/>
      <c r="EA494" s="109"/>
      <c r="EB494" s="109"/>
      <c r="EC494" s="109"/>
      <c r="ED494" s="109"/>
      <c r="EE494" s="109"/>
      <c r="EF494" s="109"/>
      <c r="EG494" s="109"/>
      <c r="EH494" s="109"/>
      <c r="EI494" s="109"/>
      <c r="EJ494" s="109"/>
      <c r="EK494" s="109"/>
      <c r="EL494" s="109"/>
      <c r="EM494" s="109"/>
      <c r="EN494" s="109"/>
      <c r="EO494" s="109"/>
      <c r="EP494" s="109"/>
      <c r="EQ494" s="109"/>
      <c r="ER494" s="109"/>
      <c r="ES494" s="109"/>
      <c r="ET494" s="109"/>
      <c r="EU494" s="109"/>
      <c r="EV494" s="109"/>
      <c r="EW494" s="109"/>
      <c r="EX494" s="109"/>
      <c r="EY494" s="109"/>
      <c r="EZ494" s="109"/>
      <c r="FA494" s="109"/>
      <c r="FB494" s="109"/>
      <c r="FC494" s="109"/>
      <c r="FD494" s="109"/>
      <c r="FE494" s="109"/>
      <c r="FF494" s="109"/>
      <c r="FG494" s="109"/>
      <c r="FH494" s="109"/>
      <c r="FI494" s="109"/>
      <c r="FJ494" s="109"/>
      <c r="FK494" s="109"/>
      <c r="FL494" s="109"/>
      <c r="FM494" s="109"/>
      <c r="FN494" s="109"/>
      <c r="FO494" s="109"/>
      <c r="FP494" s="109"/>
      <c r="FQ494" s="109"/>
      <c r="FR494" s="109"/>
      <c r="FS494" s="109"/>
      <c r="FT494" s="109"/>
      <c r="FU494" s="109"/>
      <c r="FV494" s="109"/>
      <c r="FW494" s="109"/>
      <c r="FX494" s="109"/>
      <c r="FY494" s="109"/>
      <c r="FZ494" s="109"/>
      <c r="GA494" s="109"/>
      <c r="GB494" s="109"/>
      <c r="GC494" s="109"/>
      <c r="GD494" s="109"/>
      <c r="GE494" s="109"/>
      <c r="GF494" s="109"/>
      <c r="GG494" s="109"/>
      <c r="GH494" s="109"/>
      <c r="GI494" s="109"/>
      <c r="GJ494" s="109"/>
      <c r="GK494" s="109"/>
      <c r="GL494" s="109"/>
    </row>
    <row r="495" spans="28:194" s="103" customFormat="1">
      <c r="AB495" s="109"/>
      <c r="AC495" s="109"/>
      <c r="AD495" s="109"/>
      <c r="AE495" s="109"/>
      <c r="AF495" s="109"/>
      <c r="AG495" s="109"/>
      <c r="AH495" s="109"/>
      <c r="AI495" s="109"/>
      <c r="AJ495" s="109"/>
      <c r="AK495" s="109"/>
      <c r="AL495" s="109"/>
      <c r="AM495" s="109"/>
      <c r="AN495" s="109"/>
      <c r="AO495" s="109"/>
      <c r="AP495" s="109"/>
      <c r="AQ495" s="109"/>
      <c r="AR495" s="109"/>
      <c r="AS495" s="109"/>
      <c r="AT495" s="109"/>
      <c r="AU495" s="109"/>
      <c r="AV495" s="109"/>
      <c r="AW495" s="109"/>
      <c r="AX495" s="109"/>
      <c r="AY495" s="109"/>
      <c r="AZ495" s="109"/>
      <c r="BA495" s="109"/>
      <c r="BB495" s="109"/>
      <c r="BC495" s="109"/>
      <c r="BD495" s="109"/>
      <c r="BE495" s="109"/>
      <c r="BF495" s="109"/>
      <c r="BG495" s="109"/>
      <c r="BH495" s="109"/>
      <c r="BI495" s="109"/>
      <c r="BJ495" s="109"/>
      <c r="BK495" s="109"/>
      <c r="BL495" s="109"/>
      <c r="BM495" s="109"/>
      <c r="BN495" s="109"/>
      <c r="BO495" s="109"/>
      <c r="BP495" s="109"/>
      <c r="BQ495" s="109"/>
      <c r="BR495" s="109"/>
      <c r="BS495" s="109"/>
      <c r="BT495" s="109"/>
      <c r="BU495" s="109"/>
      <c r="BV495" s="109"/>
      <c r="BW495" s="109"/>
      <c r="BX495" s="109"/>
      <c r="BY495" s="109"/>
      <c r="BZ495" s="109"/>
      <c r="CA495" s="109"/>
      <c r="CB495" s="109"/>
      <c r="CC495" s="109"/>
      <c r="CD495" s="109"/>
      <c r="CE495" s="109"/>
      <c r="CF495" s="109"/>
      <c r="CG495" s="109"/>
      <c r="CH495" s="109"/>
      <c r="CI495" s="109"/>
      <c r="CJ495" s="109"/>
      <c r="CK495" s="109"/>
      <c r="CL495" s="109"/>
      <c r="CM495" s="109"/>
      <c r="CN495" s="109"/>
      <c r="CO495" s="109"/>
      <c r="CP495" s="109"/>
      <c r="CQ495" s="109"/>
      <c r="CR495" s="109"/>
      <c r="CS495" s="109"/>
      <c r="CT495" s="109"/>
      <c r="CU495" s="109"/>
      <c r="CV495" s="109"/>
      <c r="CW495" s="109"/>
      <c r="CX495" s="109"/>
      <c r="CY495" s="109"/>
      <c r="CZ495" s="109"/>
      <c r="DA495" s="109"/>
      <c r="DB495" s="109"/>
      <c r="DC495" s="109"/>
      <c r="DD495" s="109"/>
      <c r="DE495" s="109"/>
      <c r="DF495" s="109"/>
      <c r="DG495" s="109"/>
      <c r="DH495" s="109"/>
      <c r="DI495" s="109"/>
      <c r="DJ495" s="109"/>
      <c r="DK495" s="109"/>
      <c r="DL495" s="109"/>
      <c r="DM495" s="109"/>
      <c r="DN495" s="109"/>
      <c r="DO495" s="109"/>
      <c r="DP495" s="109"/>
      <c r="DQ495" s="109"/>
      <c r="DR495" s="109"/>
      <c r="DS495" s="109"/>
      <c r="DT495" s="109"/>
      <c r="DU495" s="109"/>
      <c r="DV495" s="109"/>
      <c r="DW495" s="109"/>
      <c r="DX495" s="109"/>
      <c r="DY495" s="109"/>
      <c r="DZ495" s="109"/>
      <c r="EA495" s="109"/>
      <c r="EB495" s="109"/>
      <c r="EC495" s="109"/>
      <c r="ED495" s="109"/>
      <c r="EE495" s="109"/>
      <c r="EF495" s="109"/>
      <c r="EG495" s="109"/>
      <c r="EH495" s="109"/>
      <c r="EI495" s="109"/>
      <c r="EJ495" s="109"/>
      <c r="EK495" s="109"/>
      <c r="EL495" s="109"/>
      <c r="EM495" s="109"/>
      <c r="EN495" s="109"/>
      <c r="EO495" s="109"/>
      <c r="EP495" s="109"/>
      <c r="EQ495" s="109"/>
      <c r="ER495" s="109"/>
      <c r="ES495" s="109"/>
      <c r="ET495" s="109"/>
      <c r="EU495" s="109"/>
      <c r="EV495" s="109"/>
      <c r="EW495" s="109"/>
      <c r="EX495" s="109"/>
      <c r="EY495" s="109"/>
      <c r="EZ495" s="109"/>
      <c r="FA495" s="109"/>
      <c r="FB495" s="109"/>
      <c r="FC495" s="109"/>
      <c r="FD495" s="109"/>
      <c r="FE495" s="109"/>
      <c r="FF495" s="109"/>
      <c r="FG495" s="109"/>
      <c r="FH495" s="109"/>
      <c r="FI495" s="109"/>
      <c r="FJ495" s="109"/>
      <c r="FK495" s="109"/>
      <c r="FL495" s="109"/>
      <c r="FM495" s="109"/>
      <c r="FN495" s="109"/>
      <c r="FO495" s="109"/>
      <c r="FP495" s="109"/>
      <c r="FQ495" s="109"/>
      <c r="FR495" s="109"/>
      <c r="FS495" s="109"/>
      <c r="FT495" s="109"/>
      <c r="FU495" s="109"/>
      <c r="FV495" s="109"/>
      <c r="FW495" s="109"/>
      <c r="FX495" s="109"/>
      <c r="FY495" s="109"/>
      <c r="FZ495" s="109"/>
      <c r="GA495" s="109"/>
      <c r="GB495" s="109"/>
      <c r="GC495" s="109"/>
      <c r="GD495" s="109"/>
      <c r="GE495" s="109"/>
      <c r="GF495" s="109"/>
      <c r="GG495" s="109"/>
      <c r="GH495" s="109"/>
      <c r="GI495" s="109"/>
      <c r="GJ495" s="109"/>
      <c r="GK495" s="109"/>
      <c r="GL495" s="109"/>
    </row>
    <row r="496" spans="28:194" s="103" customFormat="1">
      <c r="AB496" s="109"/>
      <c r="AC496" s="109"/>
      <c r="AD496" s="109"/>
      <c r="AE496" s="109"/>
      <c r="AF496" s="109"/>
      <c r="AG496" s="109"/>
      <c r="AH496" s="109"/>
      <c r="AI496" s="109"/>
      <c r="AJ496" s="109"/>
      <c r="AK496" s="109"/>
      <c r="AL496" s="109"/>
      <c r="AM496" s="109"/>
      <c r="AN496" s="109"/>
      <c r="AO496" s="109"/>
      <c r="AP496" s="109"/>
      <c r="AQ496" s="109"/>
      <c r="AR496" s="109"/>
      <c r="AS496" s="109"/>
      <c r="AT496" s="109"/>
      <c r="AU496" s="109"/>
      <c r="AV496" s="109"/>
      <c r="AW496" s="109"/>
      <c r="AX496" s="109"/>
      <c r="AY496" s="109"/>
      <c r="AZ496" s="109"/>
      <c r="BA496" s="109"/>
      <c r="BB496" s="109"/>
      <c r="BC496" s="109"/>
      <c r="BD496" s="109"/>
      <c r="BE496" s="109"/>
      <c r="BF496" s="109"/>
      <c r="BG496" s="109"/>
      <c r="BH496" s="109"/>
      <c r="BI496" s="109"/>
      <c r="BJ496" s="109"/>
      <c r="BK496" s="109"/>
      <c r="BL496" s="109"/>
      <c r="BM496" s="109"/>
      <c r="BN496" s="109"/>
      <c r="BO496" s="109"/>
      <c r="BP496" s="109"/>
      <c r="BQ496" s="109"/>
      <c r="BR496" s="109"/>
      <c r="BS496" s="109"/>
      <c r="BT496" s="109"/>
      <c r="BU496" s="109"/>
      <c r="BV496" s="109"/>
      <c r="BW496" s="109"/>
      <c r="BX496" s="109"/>
      <c r="BY496" s="109"/>
      <c r="BZ496" s="109"/>
      <c r="CA496" s="109"/>
      <c r="CB496" s="109"/>
      <c r="CC496" s="109"/>
      <c r="CD496" s="109"/>
      <c r="CE496" s="109"/>
      <c r="CF496" s="109"/>
      <c r="CG496" s="109"/>
      <c r="CH496" s="109"/>
      <c r="CI496" s="109"/>
      <c r="CJ496" s="109"/>
      <c r="CK496" s="109"/>
      <c r="CL496" s="109"/>
      <c r="CM496" s="109"/>
      <c r="CN496" s="109"/>
      <c r="CO496" s="109"/>
      <c r="CP496" s="109"/>
      <c r="CQ496" s="109"/>
      <c r="CR496" s="109"/>
      <c r="CS496" s="109"/>
      <c r="CT496" s="109"/>
      <c r="CU496" s="109"/>
      <c r="CV496" s="109"/>
      <c r="CW496" s="109"/>
      <c r="CX496" s="109"/>
      <c r="CY496" s="109"/>
      <c r="CZ496" s="109"/>
      <c r="DA496" s="109"/>
      <c r="DB496" s="109"/>
      <c r="DC496" s="109"/>
      <c r="DD496" s="109"/>
      <c r="DE496" s="109"/>
      <c r="DF496" s="109"/>
      <c r="DG496" s="109"/>
      <c r="DH496" s="109"/>
      <c r="DI496" s="109"/>
      <c r="DJ496" s="109"/>
      <c r="DK496" s="109"/>
      <c r="DL496" s="109"/>
      <c r="DM496" s="109"/>
      <c r="DN496" s="109"/>
      <c r="DO496" s="109"/>
      <c r="DP496" s="109"/>
      <c r="DQ496" s="109"/>
      <c r="DR496" s="109"/>
      <c r="DS496" s="109"/>
      <c r="DT496" s="109"/>
      <c r="DU496" s="109"/>
      <c r="DV496" s="109"/>
      <c r="DW496" s="109"/>
      <c r="DX496" s="109"/>
      <c r="DY496" s="109"/>
      <c r="DZ496" s="109"/>
      <c r="EA496" s="109"/>
      <c r="EB496" s="109"/>
      <c r="EC496" s="109"/>
      <c r="ED496" s="109"/>
      <c r="EE496" s="109"/>
      <c r="EF496" s="109"/>
      <c r="EG496" s="109"/>
      <c r="EH496" s="109"/>
      <c r="EI496" s="109"/>
      <c r="EJ496" s="109"/>
      <c r="EK496" s="109"/>
      <c r="EL496" s="109"/>
      <c r="EM496" s="109"/>
      <c r="EN496" s="109"/>
      <c r="EO496" s="109"/>
      <c r="EP496" s="109"/>
      <c r="EQ496" s="109"/>
      <c r="ER496" s="109"/>
      <c r="ES496" s="109"/>
      <c r="ET496" s="109"/>
      <c r="EU496" s="109"/>
      <c r="EV496" s="109"/>
      <c r="EW496" s="109"/>
      <c r="EX496" s="109"/>
      <c r="EY496" s="109"/>
      <c r="EZ496" s="109"/>
      <c r="FA496" s="109"/>
      <c r="FB496" s="109"/>
      <c r="FC496" s="109"/>
      <c r="FD496" s="109"/>
      <c r="FE496" s="109"/>
      <c r="FF496" s="109"/>
      <c r="FG496" s="109"/>
      <c r="FH496" s="109"/>
      <c r="FI496" s="109"/>
      <c r="FJ496" s="109"/>
      <c r="FK496" s="109"/>
      <c r="FL496" s="109"/>
      <c r="FM496" s="109"/>
      <c r="FN496" s="109"/>
      <c r="FO496" s="109"/>
      <c r="FP496" s="109"/>
      <c r="FQ496" s="109"/>
      <c r="FR496" s="109"/>
      <c r="FS496" s="109"/>
      <c r="FT496" s="109"/>
      <c r="FU496" s="109"/>
      <c r="FV496" s="109"/>
      <c r="FW496" s="109"/>
      <c r="FX496" s="109"/>
      <c r="FY496" s="109"/>
      <c r="FZ496" s="109"/>
      <c r="GA496" s="109"/>
      <c r="GB496" s="109"/>
      <c r="GC496" s="109"/>
      <c r="GD496" s="109"/>
      <c r="GE496" s="109"/>
      <c r="GF496" s="109"/>
      <c r="GG496" s="109"/>
      <c r="GH496" s="109"/>
      <c r="GI496" s="109"/>
      <c r="GJ496" s="109"/>
      <c r="GK496" s="109"/>
      <c r="GL496" s="109"/>
    </row>
    <row r="497" spans="28:194" s="103" customFormat="1">
      <c r="AB497" s="109"/>
      <c r="AC497" s="109"/>
      <c r="AD497" s="109"/>
      <c r="AE497" s="109"/>
      <c r="AF497" s="109"/>
      <c r="AG497" s="109"/>
      <c r="AH497" s="109"/>
      <c r="AI497" s="109"/>
      <c r="AJ497" s="109"/>
      <c r="AK497" s="109"/>
      <c r="AL497" s="109"/>
      <c r="AM497" s="109"/>
      <c r="AN497" s="109"/>
      <c r="AO497" s="109"/>
      <c r="AP497" s="109"/>
      <c r="AQ497" s="109"/>
      <c r="AR497" s="109"/>
      <c r="AS497" s="109"/>
      <c r="AT497" s="109"/>
      <c r="AU497" s="109"/>
      <c r="AV497" s="109"/>
      <c r="AW497" s="109"/>
      <c r="AX497" s="109"/>
      <c r="AY497" s="109"/>
      <c r="AZ497" s="109"/>
      <c r="BA497" s="109"/>
      <c r="BB497" s="109"/>
      <c r="BC497" s="109"/>
      <c r="BD497" s="109"/>
      <c r="BE497" s="109"/>
      <c r="BF497" s="109"/>
      <c r="BG497" s="109"/>
      <c r="BH497" s="109"/>
      <c r="BI497" s="109"/>
      <c r="BJ497" s="109"/>
      <c r="BK497" s="109"/>
      <c r="BL497" s="109"/>
      <c r="BM497" s="109"/>
      <c r="BN497" s="109"/>
      <c r="BO497" s="109"/>
      <c r="BP497" s="109"/>
      <c r="BQ497" s="109"/>
      <c r="BR497" s="109"/>
      <c r="BS497" s="109"/>
      <c r="BT497" s="109"/>
      <c r="BU497" s="109"/>
      <c r="BV497" s="109"/>
      <c r="BW497" s="109"/>
      <c r="BX497" s="109"/>
      <c r="BY497" s="109"/>
      <c r="BZ497" s="109"/>
      <c r="CA497" s="109"/>
      <c r="CB497" s="109"/>
      <c r="CC497" s="109"/>
      <c r="CD497" s="109"/>
      <c r="CE497" s="109"/>
      <c r="CF497" s="109"/>
      <c r="CG497" s="109"/>
      <c r="CH497" s="109"/>
      <c r="CI497" s="109"/>
      <c r="CJ497" s="109"/>
      <c r="CK497" s="109"/>
      <c r="CL497" s="109"/>
      <c r="CM497" s="109"/>
      <c r="CN497" s="109"/>
      <c r="CO497" s="109"/>
      <c r="CP497" s="109"/>
      <c r="CQ497" s="109"/>
      <c r="CR497" s="109"/>
      <c r="CS497" s="109"/>
      <c r="CT497" s="109"/>
      <c r="CU497" s="109"/>
      <c r="CV497" s="109"/>
      <c r="CW497" s="109"/>
      <c r="CX497" s="109"/>
      <c r="CY497" s="109"/>
      <c r="CZ497" s="109"/>
      <c r="DA497" s="109"/>
      <c r="DB497" s="109"/>
      <c r="DC497" s="109"/>
      <c r="DD497" s="109"/>
      <c r="DE497" s="109"/>
      <c r="DF497" s="109"/>
      <c r="DG497" s="109"/>
      <c r="DH497" s="109"/>
      <c r="DI497" s="109"/>
      <c r="DJ497" s="109"/>
      <c r="DK497" s="109"/>
      <c r="DL497" s="109"/>
      <c r="DM497" s="109"/>
      <c r="DN497" s="109"/>
      <c r="DO497" s="109"/>
      <c r="DP497" s="109"/>
      <c r="DQ497" s="109"/>
      <c r="DR497" s="109"/>
      <c r="DS497" s="109"/>
      <c r="DT497" s="109"/>
      <c r="DU497" s="109"/>
      <c r="DV497" s="109"/>
      <c r="DW497" s="109"/>
      <c r="DX497" s="109"/>
      <c r="DY497" s="109"/>
      <c r="DZ497" s="109"/>
      <c r="EA497" s="109"/>
      <c r="EB497" s="109"/>
      <c r="EC497" s="109"/>
      <c r="ED497" s="109"/>
      <c r="EE497" s="109"/>
      <c r="EF497" s="109"/>
      <c r="EG497" s="109"/>
      <c r="EH497" s="109"/>
      <c r="EI497" s="109"/>
      <c r="EJ497" s="109"/>
      <c r="EK497" s="109"/>
      <c r="EL497" s="109"/>
      <c r="EM497" s="109"/>
      <c r="EN497" s="109"/>
      <c r="EO497" s="109"/>
      <c r="EP497" s="109"/>
      <c r="EQ497" s="109"/>
      <c r="ER497" s="109"/>
      <c r="ES497" s="109"/>
      <c r="ET497" s="109"/>
      <c r="EU497" s="109"/>
      <c r="EV497" s="109"/>
      <c r="EW497" s="109"/>
      <c r="EX497" s="109"/>
      <c r="EY497" s="109"/>
      <c r="EZ497" s="109"/>
      <c r="FA497" s="109"/>
      <c r="FB497" s="109"/>
      <c r="FC497" s="109"/>
      <c r="FD497" s="109"/>
      <c r="FE497" s="109"/>
      <c r="FF497" s="109"/>
      <c r="FG497" s="109"/>
      <c r="FH497" s="109"/>
      <c r="FI497" s="109"/>
      <c r="FJ497" s="109"/>
      <c r="FK497" s="109"/>
      <c r="FL497" s="109"/>
      <c r="FM497" s="109"/>
      <c r="FN497" s="109"/>
      <c r="FO497" s="109"/>
      <c r="FP497" s="109"/>
      <c r="FQ497" s="109"/>
      <c r="FR497" s="109"/>
      <c r="FS497" s="109"/>
      <c r="FT497" s="109"/>
      <c r="FU497" s="109"/>
      <c r="FV497" s="109"/>
      <c r="FW497" s="109"/>
      <c r="FX497" s="109"/>
      <c r="FY497" s="109"/>
      <c r="FZ497" s="109"/>
      <c r="GA497" s="109"/>
      <c r="GB497" s="109"/>
      <c r="GC497" s="109"/>
      <c r="GD497" s="109"/>
      <c r="GE497" s="109"/>
      <c r="GF497" s="109"/>
      <c r="GG497" s="109"/>
      <c r="GH497" s="109"/>
      <c r="GI497" s="109"/>
      <c r="GJ497" s="109"/>
      <c r="GK497" s="109"/>
      <c r="GL497" s="109"/>
    </row>
    <row r="498" spans="28:194" s="103" customFormat="1">
      <c r="AB498" s="109"/>
      <c r="AC498" s="109"/>
      <c r="AD498" s="109"/>
      <c r="AE498" s="109"/>
      <c r="AF498" s="109"/>
      <c r="AG498" s="109"/>
      <c r="AH498" s="109"/>
      <c r="AI498" s="109"/>
      <c r="AJ498" s="109"/>
      <c r="AK498" s="109"/>
      <c r="AL498" s="109"/>
      <c r="AM498" s="109"/>
      <c r="AN498" s="109"/>
      <c r="AO498" s="109"/>
      <c r="AP498" s="109"/>
      <c r="AQ498" s="109"/>
      <c r="AR498" s="109"/>
      <c r="AS498" s="109"/>
      <c r="AT498" s="109"/>
      <c r="AU498" s="109"/>
      <c r="AV498" s="109"/>
      <c r="AW498" s="109"/>
      <c r="AX498" s="109"/>
      <c r="AY498" s="109"/>
      <c r="AZ498" s="109"/>
      <c r="BA498" s="109"/>
      <c r="BB498" s="109"/>
      <c r="BC498" s="109"/>
      <c r="BD498" s="109"/>
      <c r="BE498" s="109"/>
      <c r="BF498" s="109"/>
      <c r="BG498" s="109"/>
      <c r="BH498" s="109"/>
      <c r="BI498" s="109"/>
      <c r="BJ498" s="109"/>
      <c r="BK498" s="109"/>
      <c r="BL498" s="109"/>
      <c r="BM498" s="109"/>
      <c r="BN498" s="109"/>
      <c r="BO498" s="109"/>
      <c r="BP498" s="109"/>
      <c r="BQ498" s="109"/>
      <c r="BR498" s="109"/>
      <c r="BS498" s="109"/>
      <c r="BT498" s="109"/>
      <c r="BU498" s="109"/>
      <c r="BV498" s="109"/>
      <c r="BW498" s="109"/>
      <c r="BX498" s="109"/>
      <c r="BY498" s="109"/>
      <c r="BZ498" s="109"/>
      <c r="CA498" s="109"/>
      <c r="CB498" s="109"/>
      <c r="CC498" s="109"/>
      <c r="CD498" s="109"/>
      <c r="CE498" s="109"/>
      <c r="CF498" s="109"/>
      <c r="CG498" s="109"/>
      <c r="CH498" s="109"/>
      <c r="CI498" s="109"/>
      <c r="CJ498" s="109"/>
      <c r="CK498" s="109"/>
      <c r="CL498" s="109"/>
      <c r="CM498" s="109"/>
      <c r="CN498" s="109"/>
      <c r="CO498" s="109"/>
      <c r="CP498" s="109"/>
      <c r="CQ498" s="109"/>
      <c r="CR498" s="109"/>
      <c r="CS498" s="109"/>
      <c r="CT498" s="109"/>
      <c r="CU498" s="109"/>
      <c r="CV498" s="109"/>
      <c r="CW498" s="109"/>
      <c r="CX498" s="109"/>
      <c r="CY498" s="109"/>
      <c r="CZ498" s="109"/>
      <c r="DA498" s="109"/>
      <c r="DB498" s="109"/>
      <c r="DC498" s="109"/>
      <c r="DD498" s="109"/>
      <c r="DE498" s="109"/>
      <c r="DF498" s="109"/>
      <c r="DG498" s="109"/>
      <c r="DH498" s="109"/>
      <c r="DI498" s="109"/>
      <c r="DJ498" s="109"/>
      <c r="DK498" s="109"/>
      <c r="DL498" s="109"/>
      <c r="DM498" s="109"/>
      <c r="DN498" s="109"/>
      <c r="DO498" s="109"/>
      <c r="DP498" s="109"/>
      <c r="DQ498" s="109"/>
      <c r="DR498" s="109"/>
      <c r="DS498" s="109"/>
      <c r="DT498" s="109"/>
      <c r="DU498" s="109"/>
      <c r="DV498" s="109"/>
      <c r="DW498" s="109"/>
      <c r="DX498" s="109"/>
      <c r="DY498" s="109"/>
      <c r="DZ498" s="109"/>
      <c r="EA498" s="109"/>
      <c r="EB498" s="109"/>
      <c r="EC498" s="109"/>
      <c r="ED498" s="109"/>
      <c r="EE498" s="109"/>
      <c r="EF498" s="109"/>
      <c r="EG498" s="109"/>
      <c r="EH498" s="109"/>
      <c r="EI498" s="109"/>
      <c r="EJ498" s="109"/>
      <c r="EK498" s="109"/>
      <c r="EL498" s="109"/>
      <c r="EM498" s="109"/>
      <c r="EN498" s="109"/>
      <c r="EO498" s="109"/>
      <c r="EP498" s="109"/>
      <c r="EQ498" s="109"/>
      <c r="ER498" s="109"/>
      <c r="ES498" s="109"/>
      <c r="ET498" s="109"/>
      <c r="EU498" s="109"/>
      <c r="EV498" s="109"/>
      <c r="EW498" s="109"/>
      <c r="EX498" s="109"/>
      <c r="EY498" s="109"/>
      <c r="EZ498" s="109"/>
      <c r="FA498" s="109"/>
      <c r="FB498" s="109"/>
      <c r="FC498" s="109"/>
      <c r="FD498" s="109"/>
      <c r="FE498" s="109"/>
      <c r="FF498" s="109"/>
      <c r="FG498" s="109"/>
      <c r="FH498" s="109"/>
      <c r="FI498" s="109"/>
      <c r="FJ498" s="109"/>
      <c r="FK498" s="109"/>
      <c r="FL498" s="109"/>
      <c r="FM498" s="109"/>
      <c r="FN498" s="109"/>
      <c r="FO498" s="109"/>
      <c r="FP498" s="109"/>
      <c r="FQ498" s="109"/>
      <c r="FR498" s="109"/>
      <c r="FS498" s="109"/>
      <c r="FT498" s="109"/>
      <c r="FU498" s="109"/>
      <c r="FV498" s="109"/>
      <c r="FW498" s="109"/>
      <c r="FX498" s="109"/>
      <c r="FY498" s="109"/>
      <c r="FZ498" s="109"/>
      <c r="GA498" s="109"/>
      <c r="GB498" s="109"/>
      <c r="GC498" s="109"/>
      <c r="GD498" s="109"/>
      <c r="GE498" s="109"/>
      <c r="GF498" s="109"/>
      <c r="GG498" s="109"/>
      <c r="GH498" s="109"/>
      <c r="GI498" s="109"/>
      <c r="GJ498" s="109"/>
      <c r="GK498" s="109"/>
      <c r="GL498" s="109"/>
    </row>
    <row r="499" spans="28:194" s="103" customFormat="1">
      <c r="AB499" s="109"/>
      <c r="AC499" s="109"/>
      <c r="AD499" s="109"/>
      <c r="AE499" s="109"/>
      <c r="AF499" s="109"/>
      <c r="AG499" s="109"/>
      <c r="AH499" s="109"/>
      <c r="AI499" s="109"/>
      <c r="AJ499" s="109"/>
      <c r="AK499" s="109"/>
      <c r="AL499" s="109"/>
      <c r="AM499" s="109"/>
      <c r="AN499" s="109"/>
      <c r="AO499" s="109"/>
      <c r="AP499" s="109"/>
      <c r="AQ499" s="109"/>
      <c r="AR499" s="109"/>
      <c r="AS499" s="109"/>
      <c r="AT499" s="109"/>
      <c r="AU499" s="109"/>
      <c r="AV499" s="109"/>
      <c r="AW499" s="109"/>
      <c r="AX499" s="109"/>
      <c r="AY499" s="109"/>
      <c r="AZ499" s="109"/>
      <c r="BA499" s="109"/>
      <c r="BB499" s="109"/>
      <c r="BC499" s="109"/>
      <c r="BD499" s="109"/>
      <c r="BE499" s="109"/>
      <c r="BF499" s="109"/>
      <c r="BG499" s="109"/>
      <c r="BH499" s="109"/>
      <c r="BI499" s="109"/>
      <c r="BJ499" s="109"/>
      <c r="BK499" s="109"/>
      <c r="BL499" s="109"/>
      <c r="BM499" s="109"/>
      <c r="BN499" s="109"/>
      <c r="BO499" s="109"/>
      <c r="BP499" s="109"/>
      <c r="BQ499" s="109"/>
      <c r="BR499" s="109"/>
      <c r="BS499" s="109"/>
      <c r="BT499" s="109"/>
      <c r="BU499" s="109"/>
      <c r="BV499" s="109"/>
      <c r="BW499" s="109"/>
      <c r="BX499" s="109"/>
      <c r="BY499" s="109"/>
      <c r="BZ499" s="109"/>
      <c r="CA499" s="109"/>
      <c r="CB499" s="109"/>
      <c r="CC499" s="109"/>
      <c r="CD499" s="109"/>
      <c r="CE499" s="109"/>
      <c r="CF499" s="109"/>
      <c r="CG499" s="109"/>
      <c r="CH499" s="109"/>
      <c r="CI499" s="109"/>
      <c r="CJ499" s="109"/>
      <c r="CK499" s="109"/>
      <c r="CL499" s="109"/>
      <c r="CM499" s="109"/>
      <c r="CN499" s="109"/>
      <c r="CO499" s="109"/>
      <c r="CP499" s="109"/>
      <c r="CQ499" s="109"/>
      <c r="CR499" s="109"/>
      <c r="CS499" s="109"/>
      <c r="CT499" s="109"/>
      <c r="CU499" s="109"/>
      <c r="CV499" s="109"/>
      <c r="CW499" s="109"/>
      <c r="CX499" s="109"/>
      <c r="CY499" s="109"/>
      <c r="CZ499" s="109"/>
      <c r="DA499" s="109"/>
      <c r="DB499" s="109"/>
      <c r="DC499" s="109"/>
      <c r="DD499" s="109"/>
      <c r="DE499" s="109"/>
      <c r="DF499" s="109"/>
      <c r="DG499" s="109"/>
      <c r="DH499" s="109"/>
      <c r="DI499" s="109"/>
      <c r="DJ499" s="109"/>
      <c r="DK499" s="109"/>
      <c r="DL499" s="109"/>
      <c r="DM499" s="109"/>
      <c r="DN499" s="109"/>
      <c r="DO499" s="109"/>
      <c r="DP499" s="109"/>
      <c r="DQ499" s="109"/>
      <c r="DR499" s="109"/>
      <c r="DS499" s="109"/>
      <c r="DT499" s="109"/>
      <c r="DU499" s="109"/>
      <c r="DV499" s="109"/>
      <c r="DW499" s="109"/>
      <c r="DX499" s="109"/>
      <c r="DY499" s="109"/>
      <c r="DZ499" s="109"/>
      <c r="EA499" s="109"/>
      <c r="EB499" s="109"/>
      <c r="EC499" s="109"/>
      <c r="ED499" s="109"/>
      <c r="EE499" s="109"/>
      <c r="EF499" s="109"/>
      <c r="EG499" s="109"/>
      <c r="EH499" s="109"/>
      <c r="EI499" s="109"/>
      <c r="EJ499" s="109"/>
      <c r="EK499" s="109"/>
      <c r="EL499" s="109"/>
      <c r="EM499" s="109"/>
      <c r="EN499" s="109"/>
      <c r="EO499" s="109"/>
      <c r="EP499" s="109"/>
      <c r="EQ499" s="109"/>
      <c r="ER499" s="109"/>
      <c r="ES499" s="109"/>
      <c r="ET499" s="109"/>
      <c r="EU499" s="109"/>
      <c r="EV499" s="109"/>
      <c r="EW499" s="109"/>
      <c r="EX499" s="109"/>
      <c r="EY499" s="109"/>
      <c r="EZ499" s="109"/>
      <c r="FA499" s="109"/>
      <c r="FB499" s="109"/>
      <c r="FC499" s="109"/>
      <c r="FD499" s="109"/>
      <c r="FE499" s="109"/>
      <c r="FF499" s="109"/>
      <c r="FG499" s="109"/>
      <c r="FH499" s="109"/>
      <c r="FI499" s="109"/>
      <c r="FJ499" s="109"/>
      <c r="FK499" s="109"/>
      <c r="FL499" s="109"/>
      <c r="FM499" s="109"/>
      <c r="FN499" s="109"/>
      <c r="FO499" s="109"/>
      <c r="FP499" s="109"/>
      <c r="FQ499" s="109"/>
      <c r="FR499" s="109"/>
      <c r="FS499" s="109"/>
      <c r="FT499" s="109"/>
      <c r="FU499" s="109"/>
      <c r="FV499" s="109"/>
      <c r="FW499" s="109"/>
      <c r="FX499" s="109"/>
      <c r="FY499" s="109"/>
      <c r="FZ499" s="109"/>
      <c r="GA499" s="109"/>
      <c r="GB499" s="109"/>
      <c r="GC499" s="109"/>
      <c r="GD499" s="109"/>
      <c r="GE499" s="109"/>
      <c r="GF499" s="109"/>
      <c r="GG499" s="109"/>
      <c r="GH499" s="109"/>
      <c r="GI499" s="109"/>
      <c r="GJ499" s="109"/>
      <c r="GK499" s="109"/>
      <c r="GL499" s="109"/>
    </row>
    <row r="500" spans="28:194" s="103" customFormat="1">
      <c r="AB500" s="109"/>
      <c r="AC500" s="109"/>
      <c r="AD500" s="109"/>
      <c r="AE500" s="109"/>
      <c r="AF500" s="109"/>
      <c r="AG500" s="109"/>
      <c r="AH500" s="109"/>
      <c r="AI500" s="109"/>
      <c r="AJ500" s="109"/>
      <c r="AK500" s="109"/>
      <c r="AL500" s="109"/>
      <c r="AM500" s="109"/>
      <c r="AN500" s="109"/>
      <c r="AO500" s="109"/>
      <c r="AP500" s="109"/>
      <c r="AQ500" s="109"/>
      <c r="AR500" s="109"/>
      <c r="AS500" s="109"/>
      <c r="AT500" s="109"/>
      <c r="AU500" s="109"/>
      <c r="AV500" s="109"/>
      <c r="AW500" s="109"/>
      <c r="AX500" s="109"/>
      <c r="AY500" s="109"/>
      <c r="AZ500" s="109"/>
      <c r="BA500" s="109"/>
      <c r="BB500" s="109"/>
      <c r="BC500" s="109"/>
      <c r="BD500" s="109"/>
      <c r="BE500" s="109"/>
      <c r="BF500" s="109"/>
      <c r="BG500" s="109"/>
      <c r="BH500" s="109"/>
      <c r="BI500" s="109"/>
      <c r="BJ500" s="109"/>
      <c r="BK500" s="109"/>
      <c r="BL500" s="109"/>
      <c r="BM500" s="109"/>
      <c r="BN500" s="109"/>
      <c r="BO500" s="109"/>
      <c r="BP500" s="109"/>
      <c r="BQ500" s="109"/>
      <c r="BR500" s="109"/>
      <c r="BS500" s="109"/>
      <c r="BT500" s="109"/>
      <c r="BU500" s="109"/>
      <c r="BV500" s="109"/>
      <c r="BW500" s="109"/>
      <c r="BX500" s="109"/>
      <c r="BY500" s="109"/>
      <c r="BZ500" s="109"/>
      <c r="CA500" s="109"/>
      <c r="CB500" s="109"/>
      <c r="CC500" s="109"/>
      <c r="CD500" s="109"/>
      <c r="CE500" s="109"/>
      <c r="CF500" s="109"/>
      <c r="CG500" s="109"/>
      <c r="CH500" s="109"/>
      <c r="CI500" s="109"/>
      <c r="CJ500" s="109"/>
      <c r="CK500" s="109"/>
      <c r="CL500" s="109"/>
      <c r="CM500" s="109"/>
      <c r="CN500" s="109"/>
      <c r="CO500" s="109"/>
      <c r="CP500" s="109"/>
      <c r="CQ500" s="109"/>
      <c r="CR500" s="109"/>
      <c r="CS500" s="109"/>
      <c r="CT500" s="109"/>
      <c r="CU500" s="109"/>
      <c r="CV500" s="109"/>
      <c r="CW500" s="109"/>
      <c r="CX500" s="109"/>
      <c r="CY500" s="109"/>
      <c r="CZ500" s="109"/>
      <c r="DA500" s="109"/>
      <c r="DB500" s="109"/>
      <c r="DC500" s="109"/>
      <c r="DD500" s="109"/>
      <c r="DE500" s="109"/>
      <c r="DF500" s="109"/>
      <c r="DG500" s="109"/>
      <c r="DH500" s="109"/>
      <c r="DI500" s="109"/>
      <c r="DJ500" s="109"/>
      <c r="DK500" s="109"/>
      <c r="DL500" s="109"/>
      <c r="DM500" s="109"/>
      <c r="DN500" s="109"/>
      <c r="DO500" s="109"/>
      <c r="DP500" s="109"/>
      <c r="DQ500" s="109"/>
      <c r="DR500" s="109"/>
      <c r="DS500" s="109"/>
      <c r="DT500" s="109"/>
      <c r="DU500" s="109"/>
      <c r="DV500" s="109"/>
      <c r="DW500" s="109"/>
      <c r="DX500" s="109"/>
      <c r="DY500" s="109"/>
      <c r="DZ500" s="109"/>
      <c r="EA500" s="109"/>
      <c r="EB500" s="109"/>
      <c r="EC500" s="109"/>
      <c r="ED500" s="109"/>
      <c r="EE500" s="109"/>
      <c r="EF500" s="109"/>
      <c r="EG500" s="109"/>
      <c r="EH500" s="109"/>
      <c r="EI500" s="109"/>
      <c r="EJ500" s="109"/>
      <c r="EK500" s="109"/>
      <c r="EL500" s="109"/>
      <c r="EM500" s="109"/>
      <c r="EN500" s="109"/>
      <c r="EO500" s="109"/>
      <c r="EP500" s="109"/>
      <c r="EQ500" s="109"/>
      <c r="ER500" s="109"/>
      <c r="ES500" s="109"/>
      <c r="ET500" s="109"/>
      <c r="EU500" s="109"/>
      <c r="EV500" s="109"/>
      <c r="EW500" s="109"/>
      <c r="EX500" s="109"/>
      <c r="EY500" s="109"/>
      <c r="EZ500" s="109"/>
      <c r="FA500" s="109"/>
      <c r="FB500" s="109"/>
      <c r="FC500" s="109"/>
      <c r="FD500" s="109"/>
      <c r="FE500" s="109"/>
      <c r="FF500" s="109"/>
      <c r="FG500" s="109"/>
      <c r="FH500" s="109"/>
      <c r="FI500" s="109"/>
      <c r="FJ500" s="109"/>
      <c r="FK500" s="109"/>
      <c r="FL500" s="109"/>
      <c r="FM500" s="109"/>
      <c r="FN500" s="109"/>
      <c r="FO500" s="109"/>
      <c r="FP500" s="109"/>
      <c r="FQ500" s="109"/>
      <c r="FR500" s="109"/>
      <c r="FS500" s="109"/>
      <c r="FT500" s="109"/>
      <c r="FU500" s="109"/>
      <c r="FV500" s="109"/>
      <c r="FW500" s="109"/>
      <c r="FX500" s="109"/>
      <c r="FY500" s="109"/>
      <c r="FZ500" s="109"/>
      <c r="GA500" s="109"/>
      <c r="GB500" s="109"/>
      <c r="GC500" s="109"/>
      <c r="GD500" s="109"/>
      <c r="GE500" s="109"/>
      <c r="GF500" s="109"/>
      <c r="GG500" s="109"/>
      <c r="GH500" s="109"/>
      <c r="GI500" s="109"/>
      <c r="GJ500" s="109"/>
      <c r="GK500" s="109"/>
      <c r="GL500" s="109"/>
    </row>
    <row r="501" spans="28:194" s="103" customFormat="1">
      <c r="AB501" s="109"/>
      <c r="AC501" s="109"/>
      <c r="AD501" s="109"/>
      <c r="AE501" s="109"/>
      <c r="AF501" s="109"/>
      <c r="AG501" s="109"/>
      <c r="AH501" s="109"/>
      <c r="AI501" s="109"/>
      <c r="AJ501" s="109"/>
      <c r="AK501" s="109"/>
      <c r="AL501" s="109"/>
      <c r="AM501" s="109"/>
      <c r="AN501" s="109"/>
      <c r="AO501" s="109"/>
      <c r="AP501" s="109"/>
      <c r="AQ501" s="109"/>
      <c r="AR501" s="109"/>
      <c r="AS501" s="109"/>
      <c r="AT501" s="109"/>
      <c r="AU501" s="109"/>
      <c r="AV501" s="109"/>
      <c r="AW501" s="109"/>
      <c r="AX501" s="109"/>
      <c r="AY501" s="109"/>
      <c r="AZ501" s="109"/>
      <c r="BA501" s="109"/>
      <c r="BB501" s="109"/>
      <c r="BC501" s="109"/>
      <c r="BD501" s="109"/>
      <c r="BE501" s="109"/>
      <c r="BF501" s="109"/>
      <c r="BG501" s="109"/>
      <c r="BH501" s="109"/>
      <c r="BI501" s="109"/>
      <c r="BJ501" s="109"/>
      <c r="BK501" s="109"/>
      <c r="BL501" s="109"/>
      <c r="BM501" s="109"/>
      <c r="BN501" s="109"/>
      <c r="BO501" s="109"/>
      <c r="BP501" s="109"/>
      <c r="BQ501" s="109"/>
      <c r="BR501" s="109"/>
      <c r="BS501" s="109"/>
      <c r="BT501" s="109"/>
      <c r="BU501" s="109"/>
      <c r="BV501" s="109"/>
      <c r="BW501" s="109"/>
      <c r="BX501" s="109"/>
      <c r="BY501" s="109"/>
      <c r="BZ501" s="109"/>
      <c r="CA501" s="109"/>
      <c r="CB501" s="109"/>
      <c r="CC501" s="109"/>
      <c r="CD501" s="109"/>
      <c r="CE501" s="109"/>
      <c r="CF501" s="109"/>
      <c r="CG501" s="109"/>
      <c r="CH501" s="109"/>
      <c r="CI501" s="109"/>
      <c r="CJ501" s="109"/>
      <c r="CK501" s="109"/>
      <c r="CL501" s="109"/>
      <c r="CM501" s="109"/>
      <c r="CN501" s="109"/>
      <c r="CO501" s="109"/>
      <c r="CP501" s="109"/>
      <c r="CQ501" s="109"/>
      <c r="CR501" s="109"/>
      <c r="CS501" s="109"/>
      <c r="CT501" s="109"/>
      <c r="CU501" s="109"/>
      <c r="CV501" s="109"/>
      <c r="CW501" s="109"/>
      <c r="CX501" s="109"/>
      <c r="CY501" s="109"/>
      <c r="CZ501" s="109"/>
      <c r="DA501" s="109"/>
      <c r="DB501" s="109"/>
      <c r="DC501" s="109"/>
      <c r="DD501" s="109"/>
      <c r="DE501" s="109"/>
      <c r="DF501" s="109"/>
      <c r="DG501" s="109"/>
      <c r="DH501" s="109"/>
      <c r="DI501" s="109"/>
      <c r="DJ501" s="109"/>
      <c r="DK501" s="109"/>
      <c r="DL501" s="109"/>
      <c r="DM501" s="109"/>
      <c r="DN501" s="109"/>
      <c r="DO501" s="109"/>
      <c r="DP501" s="109"/>
      <c r="DQ501" s="109"/>
      <c r="DR501" s="109"/>
      <c r="DS501" s="109"/>
      <c r="DT501" s="109"/>
      <c r="DU501" s="109"/>
      <c r="DV501" s="109"/>
      <c r="DW501" s="109"/>
      <c r="DX501" s="109"/>
      <c r="DY501" s="109"/>
      <c r="DZ501" s="109"/>
      <c r="EA501" s="109"/>
      <c r="EB501" s="109"/>
      <c r="EC501" s="109"/>
      <c r="ED501" s="109"/>
      <c r="EE501" s="109"/>
      <c r="EF501" s="109"/>
      <c r="EG501" s="109"/>
      <c r="EH501" s="109"/>
      <c r="EI501" s="109"/>
      <c r="EJ501" s="109"/>
      <c r="EK501" s="109"/>
      <c r="EL501" s="109"/>
      <c r="EM501" s="109"/>
      <c r="EN501" s="109"/>
      <c r="EO501" s="109"/>
      <c r="EP501" s="109"/>
      <c r="EQ501" s="109"/>
      <c r="ER501" s="109"/>
      <c r="ES501" s="109"/>
      <c r="ET501" s="109"/>
      <c r="EU501" s="109"/>
      <c r="EV501" s="109"/>
      <c r="EW501" s="109"/>
      <c r="EX501" s="109"/>
      <c r="EY501" s="109"/>
      <c r="EZ501" s="109"/>
      <c r="FA501" s="109"/>
      <c r="FB501" s="109"/>
      <c r="FC501" s="109"/>
      <c r="FD501" s="109"/>
      <c r="FE501" s="109"/>
      <c r="FF501" s="109"/>
      <c r="FG501" s="109"/>
      <c r="FH501" s="109"/>
      <c r="FI501" s="109"/>
      <c r="FJ501" s="109"/>
      <c r="FK501" s="109"/>
      <c r="FL501" s="109"/>
      <c r="FM501" s="109"/>
      <c r="FN501" s="109"/>
      <c r="FO501" s="109"/>
      <c r="FP501" s="109"/>
      <c r="FQ501" s="109"/>
      <c r="FR501" s="109"/>
      <c r="FS501" s="109"/>
      <c r="FT501" s="109"/>
      <c r="FU501" s="109"/>
      <c r="FV501" s="109"/>
      <c r="FW501" s="109"/>
      <c r="FX501" s="109"/>
      <c r="FY501" s="109"/>
      <c r="FZ501" s="109"/>
      <c r="GA501" s="109"/>
      <c r="GB501" s="109"/>
      <c r="GC501" s="109"/>
      <c r="GD501" s="109"/>
      <c r="GE501" s="109"/>
      <c r="GF501" s="109"/>
      <c r="GG501" s="109"/>
      <c r="GH501" s="109"/>
      <c r="GI501" s="109"/>
      <c r="GJ501" s="109"/>
      <c r="GK501" s="109"/>
      <c r="GL501" s="109"/>
    </row>
    <row r="502" spans="28:194" s="103" customFormat="1">
      <c r="AB502" s="109"/>
      <c r="AC502" s="109"/>
      <c r="AD502" s="109"/>
      <c r="AE502" s="109"/>
      <c r="AF502" s="109"/>
      <c r="AG502" s="109"/>
      <c r="AH502" s="109"/>
      <c r="AI502" s="109"/>
      <c r="AJ502" s="109"/>
      <c r="AK502" s="109"/>
      <c r="AL502" s="109"/>
      <c r="AM502" s="109"/>
      <c r="AN502" s="109"/>
      <c r="AO502" s="109"/>
      <c r="AP502" s="109"/>
      <c r="AQ502" s="109"/>
      <c r="AR502" s="109"/>
      <c r="AS502" s="109"/>
      <c r="AT502" s="109"/>
      <c r="AU502" s="109"/>
      <c r="AV502" s="109"/>
      <c r="AW502" s="109"/>
      <c r="AX502" s="109"/>
      <c r="AY502" s="109"/>
      <c r="AZ502" s="109"/>
      <c r="BA502" s="109"/>
      <c r="BB502" s="109"/>
      <c r="BC502" s="109"/>
      <c r="BD502" s="109"/>
      <c r="BE502" s="109"/>
      <c r="BF502" s="109"/>
      <c r="BG502" s="109"/>
      <c r="BH502" s="109"/>
      <c r="BI502" s="109"/>
      <c r="BJ502" s="109"/>
      <c r="BK502" s="109"/>
      <c r="BL502" s="109"/>
      <c r="BM502" s="109"/>
      <c r="BN502" s="109"/>
      <c r="BO502" s="109"/>
      <c r="BP502" s="109"/>
      <c r="BQ502" s="109"/>
      <c r="BR502" s="109"/>
      <c r="BS502" s="109"/>
      <c r="BT502" s="109"/>
      <c r="BU502" s="109"/>
      <c r="BV502" s="109"/>
      <c r="BW502" s="109"/>
      <c r="BX502" s="109"/>
      <c r="BY502" s="109"/>
      <c r="BZ502" s="109"/>
      <c r="CA502" s="109"/>
      <c r="CB502" s="109"/>
      <c r="CC502" s="109"/>
      <c r="CD502" s="109"/>
      <c r="CE502" s="109"/>
      <c r="CF502" s="109"/>
      <c r="CG502" s="109"/>
      <c r="CH502" s="109"/>
      <c r="CI502" s="109"/>
      <c r="CJ502" s="109"/>
      <c r="CK502" s="109"/>
      <c r="CL502" s="109"/>
      <c r="CM502" s="109"/>
      <c r="CN502" s="109"/>
      <c r="CO502" s="109"/>
      <c r="CP502" s="109"/>
      <c r="CQ502" s="109"/>
      <c r="CR502" s="109"/>
      <c r="CS502" s="109"/>
      <c r="CT502" s="109"/>
      <c r="CU502" s="109"/>
      <c r="CV502" s="109"/>
      <c r="CW502" s="109"/>
      <c r="CX502" s="109"/>
      <c r="CY502" s="109"/>
      <c r="CZ502" s="109"/>
      <c r="DA502" s="109"/>
      <c r="DB502" s="109"/>
      <c r="DC502" s="109"/>
      <c r="DD502" s="109"/>
      <c r="DE502" s="109"/>
      <c r="DF502" s="109"/>
      <c r="DG502" s="109"/>
      <c r="DH502" s="109"/>
      <c r="DI502" s="109"/>
      <c r="DJ502" s="109"/>
      <c r="DK502" s="109"/>
      <c r="DL502" s="109"/>
      <c r="DM502" s="109"/>
      <c r="DN502" s="109"/>
      <c r="DO502" s="109"/>
      <c r="DP502" s="109"/>
      <c r="DQ502" s="109"/>
      <c r="DR502" s="109"/>
      <c r="DS502" s="109"/>
      <c r="DT502" s="109"/>
      <c r="DU502" s="109"/>
      <c r="DV502" s="109"/>
      <c r="DW502" s="109"/>
      <c r="DX502" s="109"/>
      <c r="DY502" s="109"/>
      <c r="DZ502" s="109"/>
      <c r="EA502" s="109"/>
      <c r="EB502" s="109"/>
      <c r="EC502" s="109"/>
      <c r="ED502" s="109"/>
      <c r="EE502" s="109"/>
      <c r="EF502" s="109"/>
      <c r="EG502" s="109"/>
      <c r="EH502" s="109"/>
      <c r="EI502" s="109"/>
      <c r="EJ502" s="109"/>
      <c r="EK502" s="109"/>
      <c r="EL502" s="109"/>
      <c r="EM502" s="109"/>
      <c r="EN502" s="109"/>
      <c r="EO502" s="109"/>
      <c r="EP502" s="109"/>
      <c r="EQ502" s="109"/>
      <c r="ER502" s="109"/>
      <c r="ES502" s="109"/>
      <c r="ET502" s="109"/>
      <c r="EU502" s="109"/>
      <c r="EV502" s="109"/>
      <c r="EW502" s="109"/>
      <c r="EX502" s="109"/>
      <c r="EY502" s="109"/>
      <c r="EZ502" s="109"/>
      <c r="FA502" s="109"/>
      <c r="FB502" s="109"/>
      <c r="FC502" s="109"/>
      <c r="FD502" s="109"/>
      <c r="FE502" s="109"/>
      <c r="FF502" s="109"/>
      <c r="FG502" s="109"/>
      <c r="FH502" s="109"/>
      <c r="FI502" s="109"/>
      <c r="FJ502" s="109"/>
      <c r="FK502" s="109"/>
      <c r="FL502" s="109"/>
      <c r="FM502" s="109"/>
      <c r="FN502" s="109"/>
      <c r="FO502" s="109"/>
      <c r="FP502" s="109"/>
      <c r="FQ502" s="109"/>
      <c r="FR502" s="109"/>
      <c r="FS502" s="109"/>
      <c r="FT502" s="109"/>
      <c r="FU502" s="109"/>
      <c r="FV502" s="109"/>
      <c r="FW502" s="109"/>
      <c r="FX502" s="109"/>
      <c r="FY502" s="109"/>
      <c r="FZ502" s="109"/>
      <c r="GA502" s="109"/>
      <c r="GB502" s="109"/>
      <c r="GC502" s="109"/>
      <c r="GD502" s="109"/>
      <c r="GE502" s="109"/>
      <c r="GF502" s="109"/>
      <c r="GG502" s="109"/>
      <c r="GH502" s="109"/>
      <c r="GI502" s="109"/>
      <c r="GJ502" s="109"/>
      <c r="GK502" s="109"/>
      <c r="GL502" s="109"/>
    </row>
    <row r="503" spans="28:194" s="103" customFormat="1">
      <c r="AB503" s="109"/>
      <c r="AC503" s="109"/>
      <c r="AD503" s="109"/>
      <c r="AE503" s="109"/>
      <c r="AF503" s="109"/>
      <c r="AG503" s="109"/>
      <c r="AH503" s="109"/>
      <c r="AI503" s="109"/>
      <c r="AJ503" s="109"/>
      <c r="AK503" s="109"/>
      <c r="AL503" s="109"/>
      <c r="AM503" s="109"/>
      <c r="AN503" s="109"/>
      <c r="AO503" s="109"/>
      <c r="AP503" s="109"/>
      <c r="AQ503" s="109"/>
      <c r="AR503" s="109"/>
      <c r="AS503" s="109"/>
      <c r="AT503" s="109"/>
      <c r="AU503" s="109"/>
      <c r="AV503" s="109"/>
      <c r="AW503" s="109"/>
      <c r="AX503" s="109"/>
      <c r="AY503" s="109"/>
      <c r="AZ503" s="109"/>
      <c r="BA503" s="109"/>
      <c r="BB503" s="109"/>
      <c r="BC503" s="109"/>
      <c r="BD503" s="109"/>
      <c r="BE503" s="109"/>
      <c r="BF503" s="109"/>
      <c r="BG503" s="109"/>
      <c r="BH503" s="109"/>
      <c r="BI503" s="109"/>
      <c r="BJ503" s="109"/>
      <c r="BK503" s="109"/>
      <c r="BL503" s="109"/>
      <c r="BM503" s="109"/>
      <c r="BN503" s="109"/>
      <c r="BO503" s="109"/>
      <c r="BP503" s="109"/>
      <c r="BQ503" s="109"/>
      <c r="BR503" s="109"/>
      <c r="BS503" s="109"/>
      <c r="BT503" s="109"/>
      <c r="BU503" s="109"/>
      <c r="BV503" s="109"/>
      <c r="BW503" s="109"/>
      <c r="BX503" s="109"/>
      <c r="BY503" s="109"/>
      <c r="BZ503" s="109"/>
      <c r="CA503" s="109"/>
      <c r="CB503" s="109"/>
      <c r="CC503" s="109"/>
      <c r="CD503" s="109"/>
      <c r="CE503" s="109"/>
      <c r="CF503" s="109"/>
      <c r="CG503" s="109"/>
      <c r="CH503" s="109"/>
      <c r="CI503" s="109"/>
      <c r="CJ503" s="109"/>
      <c r="CK503" s="109"/>
      <c r="CL503" s="109"/>
      <c r="CM503" s="109"/>
      <c r="CN503" s="109"/>
      <c r="CO503" s="109"/>
      <c r="CP503" s="109"/>
      <c r="CQ503" s="109"/>
      <c r="CR503" s="109"/>
      <c r="CS503" s="109"/>
      <c r="CT503" s="109"/>
      <c r="CU503" s="109"/>
      <c r="CV503" s="109"/>
      <c r="CW503" s="109"/>
      <c r="CX503" s="109"/>
      <c r="CY503" s="109"/>
      <c r="CZ503" s="109"/>
      <c r="DA503" s="109"/>
      <c r="DB503" s="109"/>
      <c r="DC503" s="109"/>
      <c r="DD503" s="109"/>
      <c r="DE503" s="109"/>
      <c r="DF503" s="109"/>
      <c r="DG503" s="109"/>
      <c r="DH503" s="109"/>
      <c r="DI503" s="109"/>
      <c r="DJ503" s="109"/>
      <c r="DK503" s="109"/>
      <c r="DL503" s="109"/>
      <c r="DM503" s="109"/>
      <c r="DN503" s="109"/>
      <c r="DO503" s="109"/>
      <c r="DP503" s="109"/>
      <c r="DQ503" s="109"/>
      <c r="DR503" s="109"/>
      <c r="DS503" s="109"/>
      <c r="DT503" s="109"/>
      <c r="DU503" s="109"/>
      <c r="DV503" s="109"/>
      <c r="DW503" s="109"/>
      <c r="DX503" s="109"/>
      <c r="DY503" s="109"/>
      <c r="DZ503" s="109"/>
      <c r="EA503" s="109"/>
      <c r="EB503" s="109"/>
      <c r="EC503" s="109"/>
      <c r="ED503" s="109"/>
      <c r="EE503" s="109"/>
      <c r="EF503" s="109"/>
      <c r="EG503" s="109"/>
      <c r="EH503" s="109"/>
      <c r="EI503" s="109"/>
      <c r="EJ503" s="109"/>
      <c r="EK503" s="109"/>
      <c r="EL503" s="109"/>
      <c r="EM503" s="109"/>
      <c r="EN503" s="109"/>
      <c r="EO503" s="109"/>
      <c r="EP503" s="109"/>
      <c r="EQ503" s="109"/>
      <c r="ER503" s="109"/>
      <c r="ES503" s="109"/>
      <c r="ET503" s="109"/>
      <c r="EU503" s="109"/>
      <c r="EV503" s="109"/>
      <c r="EW503" s="109"/>
      <c r="EX503" s="109"/>
      <c r="EY503" s="109"/>
      <c r="EZ503" s="109"/>
      <c r="FA503" s="109"/>
      <c r="FB503" s="109"/>
      <c r="FC503" s="109"/>
      <c r="FD503" s="109"/>
      <c r="FE503" s="109"/>
      <c r="FF503" s="109"/>
      <c r="FG503" s="109"/>
      <c r="FH503" s="109"/>
      <c r="FI503" s="109"/>
      <c r="FJ503" s="109"/>
      <c r="FK503" s="109"/>
      <c r="FL503" s="109"/>
      <c r="FM503" s="109"/>
      <c r="FN503" s="109"/>
      <c r="FO503" s="109"/>
      <c r="FP503" s="109"/>
      <c r="FQ503" s="109"/>
      <c r="FR503" s="109"/>
      <c r="FS503" s="109"/>
      <c r="FT503" s="109"/>
      <c r="FU503" s="109"/>
      <c r="FV503" s="109"/>
      <c r="FW503" s="109"/>
      <c r="FX503" s="109"/>
      <c r="FY503" s="109"/>
      <c r="FZ503" s="109"/>
      <c r="GA503" s="109"/>
      <c r="GB503" s="109"/>
      <c r="GC503" s="109"/>
      <c r="GD503" s="109"/>
      <c r="GE503" s="109"/>
      <c r="GF503" s="109"/>
      <c r="GG503" s="109"/>
      <c r="GH503" s="109"/>
      <c r="GI503" s="109"/>
      <c r="GJ503" s="109"/>
      <c r="GK503" s="109"/>
      <c r="GL503" s="109"/>
    </row>
    <row r="504" spans="28:194" s="103" customFormat="1">
      <c r="AB504" s="109"/>
      <c r="AC504" s="109"/>
      <c r="AD504" s="109"/>
      <c r="AE504" s="109"/>
      <c r="AF504" s="109"/>
      <c r="AG504" s="109"/>
      <c r="AH504" s="109"/>
      <c r="AI504" s="109"/>
      <c r="AJ504" s="109"/>
      <c r="AK504" s="109"/>
      <c r="AL504" s="109"/>
      <c r="AM504" s="109"/>
      <c r="AN504" s="109"/>
      <c r="AO504" s="109"/>
      <c r="AP504" s="109"/>
      <c r="AQ504" s="109"/>
      <c r="AR504" s="109"/>
      <c r="AS504" s="109"/>
      <c r="AT504" s="109"/>
      <c r="AU504" s="109"/>
      <c r="AV504" s="109"/>
      <c r="AW504" s="109"/>
      <c r="AX504" s="109"/>
      <c r="AY504" s="109"/>
      <c r="AZ504" s="109"/>
      <c r="BA504" s="109"/>
      <c r="BB504" s="109"/>
      <c r="BC504" s="109"/>
      <c r="BD504" s="109"/>
      <c r="BE504" s="109"/>
      <c r="BF504" s="109"/>
      <c r="BG504" s="109"/>
      <c r="BH504" s="109"/>
      <c r="BI504" s="109"/>
      <c r="BJ504" s="109"/>
      <c r="BK504" s="109"/>
      <c r="BL504" s="109"/>
      <c r="BM504" s="109"/>
      <c r="BN504" s="109"/>
      <c r="BO504" s="109"/>
      <c r="BP504" s="109"/>
      <c r="BQ504" s="109"/>
      <c r="BR504" s="109"/>
      <c r="BS504" s="109"/>
      <c r="BT504" s="109"/>
      <c r="BU504" s="109"/>
      <c r="BV504" s="109"/>
      <c r="BW504" s="109"/>
      <c r="BX504" s="109"/>
      <c r="BY504" s="109"/>
      <c r="BZ504" s="109"/>
      <c r="CA504" s="109"/>
      <c r="CB504" s="109"/>
      <c r="CC504" s="109"/>
      <c r="CD504" s="109"/>
      <c r="CE504" s="109"/>
      <c r="CF504" s="109"/>
      <c r="CG504" s="109"/>
      <c r="CH504" s="109"/>
      <c r="CI504" s="109"/>
      <c r="CJ504" s="109"/>
      <c r="CK504" s="109"/>
      <c r="CL504" s="109"/>
      <c r="CM504" s="109"/>
      <c r="CN504" s="109"/>
      <c r="CO504" s="109"/>
      <c r="CP504" s="109"/>
      <c r="CQ504" s="109"/>
      <c r="CR504" s="109"/>
      <c r="CS504" s="109"/>
      <c r="CT504" s="109"/>
      <c r="CU504" s="109"/>
      <c r="CV504" s="109"/>
      <c r="CW504" s="109"/>
      <c r="CX504" s="109"/>
      <c r="CY504" s="109"/>
      <c r="CZ504" s="109"/>
      <c r="DA504" s="109"/>
      <c r="DB504" s="109"/>
      <c r="DC504" s="109"/>
      <c r="DD504" s="109"/>
      <c r="DE504" s="109"/>
      <c r="DF504" s="109"/>
      <c r="DG504" s="109"/>
      <c r="DH504" s="109"/>
      <c r="DI504" s="109"/>
      <c r="DJ504" s="109"/>
      <c r="DK504" s="109"/>
      <c r="DL504" s="109"/>
      <c r="DM504" s="109"/>
      <c r="DN504" s="109"/>
      <c r="DO504" s="109"/>
      <c r="DP504" s="109"/>
      <c r="DQ504" s="109"/>
      <c r="DR504" s="109"/>
      <c r="DS504" s="109"/>
      <c r="DT504" s="109"/>
      <c r="DU504" s="109"/>
      <c r="DV504" s="109"/>
      <c r="DW504" s="109"/>
      <c r="DX504" s="109"/>
      <c r="DY504" s="109"/>
      <c r="DZ504" s="109"/>
      <c r="EA504" s="109"/>
      <c r="EB504" s="109"/>
      <c r="EC504" s="109"/>
      <c r="ED504" s="109"/>
      <c r="EE504" s="109"/>
      <c r="EF504" s="109"/>
      <c r="EG504" s="109"/>
      <c r="EH504" s="109"/>
      <c r="EI504" s="109"/>
      <c r="EJ504" s="109"/>
      <c r="EK504" s="109"/>
      <c r="EL504" s="109"/>
      <c r="EM504" s="109"/>
      <c r="EN504" s="109"/>
      <c r="EO504" s="109"/>
      <c r="EP504" s="109"/>
      <c r="EQ504" s="109"/>
      <c r="ER504" s="109"/>
      <c r="ES504" s="109"/>
      <c r="ET504" s="109"/>
      <c r="EU504" s="109"/>
      <c r="EV504" s="109"/>
      <c r="EW504" s="109"/>
      <c r="EX504" s="109"/>
      <c r="EY504" s="109"/>
      <c r="EZ504" s="109"/>
      <c r="FA504" s="109"/>
      <c r="FB504" s="109"/>
      <c r="FC504" s="109"/>
      <c r="FD504" s="109"/>
      <c r="FE504" s="109"/>
      <c r="FF504" s="109"/>
      <c r="FG504" s="109"/>
      <c r="FH504" s="109"/>
      <c r="FI504" s="109"/>
      <c r="FJ504" s="109"/>
      <c r="FK504" s="109"/>
      <c r="FL504" s="109"/>
      <c r="FM504" s="109"/>
      <c r="FN504" s="109"/>
      <c r="FO504" s="109"/>
      <c r="FP504" s="109"/>
      <c r="FQ504" s="109"/>
      <c r="FR504" s="109"/>
      <c r="FS504" s="109"/>
      <c r="FT504" s="109"/>
      <c r="FU504" s="109"/>
      <c r="FV504" s="109"/>
      <c r="FW504" s="109"/>
      <c r="FX504" s="109"/>
      <c r="FY504" s="109"/>
      <c r="FZ504" s="109"/>
      <c r="GA504" s="109"/>
      <c r="GB504" s="109"/>
      <c r="GC504" s="109"/>
      <c r="GD504" s="109"/>
      <c r="GE504" s="109"/>
      <c r="GF504" s="109"/>
      <c r="GG504" s="109"/>
      <c r="GH504" s="109"/>
      <c r="GI504" s="109"/>
      <c r="GJ504" s="109"/>
      <c r="GK504" s="109"/>
      <c r="GL504" s="109"/>
    </row>
    <row r="505" spans="28:194" s="103" customFormat="1">
      <c r="AB505" s="109"/>
      <c r="AC505" s="109"/>
      <c r="AD505" s="109"/>
      <c r="AE505" s="109"/>
      <c r="AF505" s="109"/>
      <c r="AG505" s="109"/>
      <c r="AH505" s="109"/>
      <c r="AI505" s="109"/>
      <c r="AJ505" s="109"/>
      <c r="AK505" s="109"/>
      <c r="AL505" s="109"/>
      <c r="AM505" s="109"/>
      <c r="AN505" s="109"/>
      <c r="AO505" s="109"/>
      <c r="AP505" s="109"/>
      <c r="AQ505" s="109"/>
      <c r="AR505" s="109"/>
      <c r="AS505" s="109"/>
      <c r="AT505" s="109"/>
      <c r="AU505" s="109"/>
      <c r="AV505" s="109"/>
      <c r="AW505" s="109"/>
      <c r="AX505" s="109"/>
      <c r="AY505" s="109"/>
      <c r="AZ505" s="109"/>
      <c r="BA505" s="109"/>
      <c r="BB505" s="109"/>
      <c r="BC505" s="109"/>
      <c r="BD505" s="109"/>
      <c r="BE505" s="109"/>
      <c r="BF505" s="109"/>
      <c r="BG505" s="109"/>
      <c r="BH505" s="109"/>
      <c r="BI505" s="109"/>
      <c r="BJ505" s="109"/>
      <c r="BK505" s="109"/>
      <c r="BL505" s="109"/>
      <c r="BM505" s="109"/>
      <c r="BN505" s="109"/>
      <c r="BO505" s="109"/>
      <c r="BP505" s="109"/>
      <c r="BQ505" s="109"/>
      <c r="BR505" s="109"/>
      <c r="BS505" s="109"/>
      <c r="BT505" s="109"/>
      <c r="BU505" s="109"/>
      <c r="BV505" s="109"/>
      <c r="BW505" s="109"/>
      <c r="BX505" s="109"/>
      <c r="BY505" s="109"/>
      <c r="BZ505" s="109"/>
      <c r="CA505" s="109"/>
      <c r="CB505" s="109"/>
      <c r="CC505" s="109"/>
      <c r="CD505" s="109"/>
      <c r="CE505" s="109"/>
      <c r="CF505" s="109"/>
      <c r="CG505" s="109"/>
      <c r="CH505" s="109"/>
      <c r="CI505" s="109"/>
      <c r="CJ505" s="109"/>
      <c r="CK505" s="109"/>
      <c r="CL505" s="109"/>
      <c r="CM505" s="109"/>
      <c r="CN505" s="109"/>
      <c r="CO505" s="109"/>
      <c r="CP505" s="109"/>
      <c r="CQ505" s="109"/>
      <c r="CR505" s="109"/>
      <c r="CS505" s="109"/>
      <c r="CT505" s="109"/>
      <c r="CU505" s="109"/>
      <c r="CV505" s="109"/>
      <c r="CW505" s="109"/>
      <c r="CX505" s="109"/>
      <c r="CY505" s="109"/>
      <c r="CZ505" s="109"/>
      <c r="DA505" s="109"/>
      <c r="DB505" s="109"/>
      <c r="DC505" s="109"/>
      <c r="DD505" s="109"/>
      <c r="DE505" s="109"/>
      <c r="DF505" s="109"/>
      <c r="DG505" s="109"/>
      <c r="DH505" s="109"/>
      <c r="DI505" s="109"/>
      <c r="DJ505" s="109"/>
      <c r="DK505" s="109"/>
      <c r="DL505" s="109"/>
      <c r="DM505" s="109"/>
      <c r="DN505" s="109"/>
      <c r="DO505" s="109"/>
      <c r="DP505" s="109"/>
      <c r="DQ505" s="109"/>
      <c r="DR505" s="109"/>
      <c r="DS505" s="109"/>
      <c r="DT505" s="109"/>
      <c r="DU505" s="109"/>
      <c r="DV505" s="109"/>
      <c r="DW505" s="109"/>
      <c r="DX505" s="109"/>
      <c r="DY505" s="109"/>
      <c r="DZ505" s="109"/>
      <c r="EA505" s="109"/>
      <c r="EB505" s="109"/>
      <c r="EC505" s="109"/>
      <c r="ED505" s="109"/>
      <c r="EE505" s="109"/>
      <c r="EF505" s="109"/>
      <c r="EG505" s="109"/>
      <c r="EH505" s="109"/>
      <c r="EI505" s="109"/>
      <c r="EJ505" s="109"/>
      <c r="EK505" s="109"/>
      <c r="EL505" s="109"/>
      <c r="EM505" s="109"/>
      <c r="EN505" s="109"/>
      <c r="EO505" s="109"/>
      <c r="EP505" s="109"/>
      <c r="EQ505" s="109"/>
      <c r="ER505" s="109"/>
      <c r="ES505" s="109"/>
      <c r="ET505" s="109"/>
      <c r="EU505" s="109"/>
      <c r="EV505" s="109"/>
      <c r="EW505" s="109"/>
      <c r="EX505" s="109"/>
      <c r="EY505" s="109"/>
      <c r="EZ505" s="109"/>
      <c r="FA505" s="109"/>
      <c r="FB505" s="109"/>
      <c r="FC505" s="109"/>
      <c r="FD505" s="109"/>
      <c r="FE505" s="109"/>
      <c r="FF505" s="109"/>
      <c r="FG505" s="109"/>
      <c r="FH505" s="109"/>
      <c r="FI505" s="109"/>
      <c r="FJ505" s="109"/>
      <c r="FK505" s="109"/>
      <c r="FL505" s="109"/>
      <c r="FM505" s="109"/>
      <c r="FN505" s="109"/>
      <c r="FO505" s="109"/>
      <c r="FP505" s="109"/>
      <c r="FQ505" s="109"/>
      <c r="FR505" s="109"/>
      <c r="FS505" s="109"/>
      <c r="FT505" s="109"/>
      <c r="FU505" s="109"/>
      <c r="FV505" s="109"/>
      <c r="FW505" s="109"/>
      <c r="FX505" s="109"/>
      <c r="FY505" s="109"/>
      <c r="FZ505" s="109"/>
      <c r="GA505" s="109"/>
      <c r="GB505" s="109"/>
      <c r="GC505" s="109"/>
      <c r="GD505" s="109"/>
      <c r="GE505" s="109"/>
      <c r="GF505" s="109"/>
      <c r="GG505" s="109"/>
      <c r="GH505" s="109"/>
      <c r="GI505" s="109"/>
      <c r="GJ505" s="109"/>
      <c r="GK505" s="109"/>
      <c r="GL505" s="109"/>
    </row>
    <row r="506" spans="28:194" s="103" customFormat="1">
      <c r="AB506" s="109"/>
      <c r="AC506" s="109"/>
      <c r="AD506" s="109"/>
      <c r="AE506" s="109"/>
      <c r="AF506" s="109"/>
      <c r="AG506" s="109"/>
      <c r="AH506" s="109"/>
      <c r="AI506" s="109"/>
      <c r="AJ506" s="109"/>
      <c r="AK506" s="109"/>
      <c r="AL506" s="109"/>
      <c r="AM506" s="109"/>
      <c r="AN506" s="109"/>
      <c r="AO506" s="109"/>
      <c r="AP506" s="109"/>
      <c r="AQ506" s="109"/>
      <c r="AR506" s="109"/>
      <c r="AS506" s="109"/>
      <c r="AT506" s="109"/>
      <c r="AU506" s="109"/>
      <c r="AV506" s="109"/>
      <c r="AW506" s="109"/>
      <c r="AX506" s="109"/>
      <c r="AY506" s="109"/>
      <c r="AZ506" s="109"/>
      <c r="BA506" s="109"/>
      <c r="BB506" s="109"/>
      <c r="BC506" s="109"/>
      <c r="BD506" s="109"/>
      <c r="BE506" s="109"/>
      <c r="BF506" s="109"/>
      <c r="BG506" s="109"/>
      <c r="BH506" s="109"/>
      <c r="BI506" s="109"/>
      <c r="BJ506" s="109"/>
      <c r="BK506" s="109"/>
      <c r="BL506" s="109"/>
      <c r="BM506" s="109"/>
      <c r="BN506" s="109"/>
      <c r="BO506" s="109"/>
      <c r="BP506" s="109"/>
      <c r="BQ506" s="109"/>
      <c r="BR506" s="109"/>
      <c r="BS506" s="109"/>
      <c r="BT506" s="109"/>
      <c r="BU506" s="109"/>
      <c r="BV506" s="109"/>
      <c r="BW506" s="109"/>
      <c r="BX506" s="109"/>
      <c r="BY506" s="109"/>
      <c r="BZ506" s="109"/>
      <c r="CA506" s="109"/>
      <c r="CB506" s="109"/>
      <c r="CC506" s="109"/>
      <c r="CD506" s="109"/>
      <c r="CE506" s="109"/>
      <c r="CF506" s="109"/>
      <c r="CG506" s="109"/>
      <c r="CH506" s="109"/>
      <c r="CI506" s="109"/>
      <c r="CJ506" s="109"/>
      <c r="CK506" s="109"/>
      <c r="CL506" s="109"/>
      <c r="CM506" s="109"/>
      <c r="CN506" s="109"/>
      <c r="CO506" s="109"/>
      <c r="CP506" s="109"/>
      <c r="CQ506" s="109"/>
      <c r="CR506" s="109"/>
      <c r="CS506" s="109"/>
      <c r="CT506" s="109"/>
      <c r="CU506" s="109"/>
      <c r="CV506" s="109"/>
      <c r="CW506" s="109"/>
      <c r="CX506" s="109"/>
      <c r="CY506" s="109"/>
      <c r="CZ506" s="109"/>
      <c r="DA506" s="109"/>
      <c r="DB506" s="109"/>
      <c r="DC506" s="109"/>
      <c r="DD506" s="109"/>
      <c r="DE506" s="109"/>
      <c r="DF506" s="109"/>
      <c r="DG506" s="109"/>
      <c r="DH506" s="109"/>
      <c r="DI506" s="109"/>
      <c r="DJ506" s="109"/>
      <c r="DK506" s="109"/>
      <c r="DL506" s="109"/>
      <c r="DM506" s="109"/>
      <c r="DN506" s="109"/>
      <c r="DO506" s="109"/>
      <c r="DP506" s="109"/>
      <c r="DQ506" s="109"/>
      <c r="DR506" s="109"/>
      <c r="DS506" s="109"/>
      <c r="DT506" s="109"/>
      <c r="DU506" s="109"/>
      <c r="DV506" s="109"/>
      <c r="DW506" s="109"/>
      <c r="DX506" s="109"/>
      <c r="DY506" s="109"/>
      <c r="DZ506" s="109"/>
      <c r="EA506" s="109"/>
      <c r="EB506" s="109"/>
      <c r="EC506" s="109"/>
      <c r="ED506" s="109"/>
      <c r="EE506" s="109"/>
      <c r="EF506" s="109"/>
      <c r="EG506" s="109"/>
      <c r="EH506" s="109"/>
      <c r="EI506" s="109"/>
      <c r="EJ506" s="109"/>
      <c r="EK506" s="109"/>
      <c r="EL506" s="109"/>
      <c r="EM506" s="109"/>
      <c r="EN506" s="109"/>
      <c r="EO506" s="109"/>
      <c r="EP506" s="109"/>
      <c r="EQ506" s="109"/>
      <c r="ER506" s="109"/>
      <c r="ES506" s="109"/>
      <c r="ET506" s="109"/>
      <c r="EU506" s="109"/>
      <c r="EV506" s="109"/>
      <c r="EW506" s="109"/>
      <c r="EX506" s="109"/>
      <c r="EY506" s="109"/>
      <c r="EZ506" s="109"/>
      <c r="FA506" s="109"/>
      <c r="FB506" s="109"/>
      <c r="FC506" s="109"/>
      <c r="FD506" s="109"/>
      <c r="FE506" s="109"/>
      <c r="FF506" s="109"/>
      <c r="FG506" s="109"/>
      <c r="FH506" s="109"/>
      <c r="FI506" s="109"/>
      <c r="FJ506" s="109"/>
      <c r="FK506" s="109"/>
      <c r="FL506" s="109"/>
      <c r="FM506" s="109"/>
      <c r="FN506" s="109"/>
      <c r="FO506" s="109"/>
      <c r="FP506" s="109"/>
      <c r="FQ506" s="109"/>
      <c r="FR506" s="109"/>
      <c r="FS506" s="109"/>
      <c r="FT506" s="109"/>
      <c r="FU506" s="109"/>
      <c r="FV506" s="109"/>
      <c r="FW506" s="109"/>
      <c r="FX506" s="109"/>
      <c r="FY506" s="109"/>
      <c r="FZ506" s="109"/>
      <c r="GA506" s="109"/>
      <c r="GB506" s="109"/>
      <c r="GC506" s="109"/>
      <c r="GD506" s="109"/>
      <c r="GE506" s="109"/>
      <c r="GF506" s="109"/>
      <c r="GG506" s="109"/>
      <c r="GH506" s="109"/>
      <c r="GI506" s="109"/>
      <c r="GJ506" s="109"/>
      <c r="GK506" s="109"/>
      <c r="GL506" s="109"/>
    </row>
    <row r="507" spans="28:194" s="103" customFormat="1">
      <c r="AB507" s="109"/>
      <c r="AC507" s="109"/>
      <c r="AD507" s="109"/>
      <c r="AE507" s="109"/>
      <c r="AF507" s="109"/>
      <c r="AG507" s="109"/>
      <c r="AH507" s="109"/>
      <c r="AI507" s="109"/>
      <c r="AJ507" s="109"/>
      <c r="AK507" s="109"/>
      <c r="AL507" s="109"/>
      <c r="AM507" s="109"/>
      <c r="AN507" s="109"/>
      <c r="AO507" s="109"/>
      <c r="AP507" s="109"/>
      <c r="AQ507" s="109"/>
      <c r="AR507" s="109"/>
      <c r="AS507" s="109"/>
      <c r="AT507" s="109"/>
      <c r="AU507" s="109"/>
      <c r="AV507" s="109"/>
      <c r="AW507" s="109"/>
      <c r="AX507" s="109"/>
      <c r="AY507" s="109"/>
      <c r="AZ507" s="109"/>
      <c r="BA507" s="109"/>
      <c r="BB507" s="109"/>
      <c r="BC507" s="109"/>
      <c r="BD507" s="109"/>
      <c r="BE507" s="109"/>
      <c r="BF507" s="109"/>
      <c r="BG507" s="109"/>
      <c r="BH507" s="109"/>
      <c r="BI507" s="109"/>
      <c r="BJ507" s="109"/>
      <c r="BK507" s="109"/>
      <c r="BL507" s="109"/>
      <c r="BM507" s="109"/>
      <c r="BN507" s="109"/>
      <c r="BO507" s="109"/>
      <c r="BP507" s="109"/>
      <c r="BQ507" s="109"/>
      <c r="BR507" s="109"/>
      <c r="BS507" s="109"/>
      <c r="BT507" s="109"/>
      <c r="BU507" s="109"/>
      <c r="BV507" s="109"/>
      <c r="BW507" s="109"/>
      <c r="BX507" s="109"/>
      <c r="BY507" s="109"/>
      <c r="BZ507" s="109"/>
      <c r="CA507" s="109"/>
      <c r="CB507" s="109"/>
      <c r="CC507" s="109"/>
      <c r="CD507" s="109"/>
      <c r="CE507" s="109"/>
      <c r="CF507" s="109"/>
      <c r="CG507" s="109"/>
      <c r="CH507" s="109"/>
      <c r="CI507" s="109"/>
      <c r="CJ507" s="109"/>
      <c r="CK507" s="109"/>
      <c r="CL507" s="109"/>
      <c r="CM507" s="109"/>
      <c r="CN507" s="109"/>
      <c r="CO507" s="109"/>
      <c r="CP507" s="109"/>
      <c r="CQ507" s="109"/>
      <c r="CR507" s="109"/>
      <c r="CS507" s="109"/>
      <c r="CT507" s="109"/>
      <c r="CU507" s="109"/>
      <c r="CV507" s="109"/>
      <c r="CW507" s="109"/>
      <c r="CX507" s="109"/>
      <c r="CY507" s="109"/>
      <c r="CZ507" s="109"/>
      <c r="DA507" s="109"/>
      <c r="DB507" s="109"/>
      <c r="DC507" s="109"/>
      <c r="DD507" s="109"/>
      <c r="DE507" s="109"/>
      <c r="DF507" s="109"/>
      <c r="DG507" s="109"/>
      <c r="DH507" s="109"/>
      <c r="DI507" s="109"/>
      <c r="DJ507" s="109"/>
      <c r="DK507" s="109"/>
      <c r="DL507" s="109"/>
      <c r="DM507" s="109"/>
      <c r="DN507" s="109"/>
      <c r="DO507" s="109"/>
      <c r="DP507" s="109"/>
      <c r="DQ507" s="109"/>
      <c r="DR507" s="109"/>
      <c r="DS507" s="109"/>
      <c r="DT507" s="109"/>
      <c r="DU507" s="109"/>
      <c r="DV507" s="109"/>
      <c r="DW507" s="109"/>
      <c r="DX507" s="109"/>
      <c r="DY507" s="109"/>
      <c r="DZ507" s="109"/>
      <c r="EA507" s="109"/>
      <c r="EB507" s="109"/>
      <c r="EC507" s="109"/>
      <c r="ED507" s="109"/>
      <c r="EE507" s="109"/>
      <c r="EF507" s="109"/>
      <c r="EG507" s="109"/>
      <c r="EH507" s="109"/>
      <c r="EI507" s="109"/>
      <c r="EJ507" s="109"/>
      <c r="EK507" s="109"/>
      <c r="EL507" s="109"/>
      <c r="EM507" s="109"/>
      <c r="EN507" s="109"/>
      <c r="EO507" s="109"/>
      <c r="EP507" s="109"/>
      <c r="EQ507" s="109"/>
      <c r="ER507" s="109"/>
      <c r="ES507" s="109"/>
      <c r="ET507" s="109"/>
      <c r="EU507" s="109"/>
      <c r="EV507" s="109"/>
      <c r="EW507" s="109"/>
      <c r="EX507" s="109"/>
      <c r="EY507" s="109"/>
      <c r="EZ507" s="109"/>
      <c r="FA507" s="109"/>
      <c r="FB507" s="109"/>
      <c r="FC507" s="109"/>
      <c r="FD507" s="109"/>
      <c r="FE507" s="109"/>
      <c r="FF507" s="109"/>
      <c r="FG507" s="109"/>
      <c r="FH507" s="109"/>
      <c r="FI507" s="109"/>
      <c r="FJ507" s="109"/>
      <c r="FK507" s="109"/>
      <c r="FL507" s="109"/>
      <c r="FM507" s="109"/>
      <c r="FN507" s="109"/>
      <c r="FO507" s="109"/>
      <c r="FP507" s="109"/>
      <c r="FQ507" s="109"/>
      <c r="FR507" s="109"/>
      <c r="FS507" s="109"/>
      <c r="FT507" s="109"/>
      <c r="FU507" s="109"/>
      <c r="FV507" s="109"/>
      <c r="FW507" s="109"/>
      <c r="FX507" s="109"/>
      <c r="FY507" s="109"/>
      <c r="FZ507" s="109"/>
      <c r="GA507" s="109"/>
      <c r="GB507" s="109"/>
      <c r="GC507" s="109"/>
      <c r="GD507" s="109"/>
      <c r="GE507" s="109"/>
      <c r="GF507" s="109"/>
      <c r="GG507" s="109"/>
      <c r="GH507" s="109"/>
      <c r="GI507" s="109"/>
      <c r="GJ507" s="109"/>
      <c r="GK507" s="109"/>
      <c r="GL507" s="109"/>
    </row>
    <row r="508" spans="28:194" s="103" customFormat="1">
      <c r="AB508" s="109"/>
      <c r="AC508" s="109"/>
      <c r="AD508" s="109"/>
      <c r="AE508" s="109"/>
      <c r="AF508" s="109"/>
      <c r="AG508" s="109"/>
      <c r="AH508" s="109"/>
      <c r="AI508" s="109"/>
      <c r="AJ508" s="109"/>
      <c r="AK508" s="109"/>
      <c r="AL508" s="109"/>
      <c r="AM508" s="109"/>
      <c r="AN508" s="109"/>
      <c r="AO508" s="109"/>
      <c r="AP508" s="109"/>
      <c r="AQ508" s="109"/>
      <c r="AR508" s="109"/>
      <c r="AS508" s="109"/>
      <c r="AT508" s="109"/>
      <c r="AU508" s="109"/>
      <c r="AV508" s="109"/>
      <c r="AW508" s="109"/>
      <c r="AX508" s="109"/>
      <c r="AY508" s="109"/>
      <c r="AZ508" s="109"/>
      <c r="BA508" s="109"/>
      <c r="BB508" s="109"/>
      <c r="BC508" s="109"/>
      <c r="BD508" s="109"/>
      <c r="BE508" s="109"/>
      <c r="BF508" s="109"/>
      <c r="BG508" s="109"/>
      <c r="BH508" s="109"/>
      <c r="BI508" s="109"/>
      <c r="BJ508" s="109"/>
      <c r="BK508" s="109"/>
      <c r="BL508" s="109"/>
      <c r="BM508" s="109"/>
      <c r="BN508" s="109"/>
      <c r="BO508" s="109"/>
      <c r="BP508" s="109"/>
      <c r="BQ508" s="109"/>
      <c r="BR508" s="109"/>
      <c r="BS508" s="109"/>
      <c r="BT508" s="109"/>
      <c r="BU508" s="109"/>
      <c r="BV508" s="109"/>
      <c r="BW508" s="109"/>
      <c r="BX508" s="109"/>
      <c r="BY508" s="109"/>
      <c r="BZ508" s="109"/>
      <c r="CA508" s="109"/>
      <c r="CB508" s="109"/>
      <c r="CC508" s="109"/>
      <c r="CD508" s="109"/>
      <c r="CE508" s="109"/>
      <c r="CF508" s="109"/>
      <c r="CG508" s="109"/>
      <c r="CH508" s="109"/>
      <c r="CI508" s="109"/>
      <c r="CJ508" s="109"/>
      <c r="CK508" s="109"/>
      <c r="CL508" s="109"/>
      <c r="CM508" s="109"/>
      <c r="CN508" s="109"/>
      <c r="CO508" s="109"/>
      <c r="CP508" s="109"/>
      <c r="CQ508" s="109"/>
      <c r="CR508" s="109"/>
      <c r="CS508" s="109"/>
      <c r="CT508" s="109"/>
      <c r="CU508" s="109"/>
      <c r="CV508" s="109"/>
      <c r="CW508" s="109"/>
      <c r="CX508" s="109"/>
      <c r="CY508" s="109"/>
      <c r="CZ508" s="109"/>
      <c r="DA508" s="109"/>
      <c r="DB508" s="109"/>
      <c r="DC508" s="109"/>
      <c r="DD508" s="109"/>
      <c r="DE508" s="109"/>
      <c r="DF508" s="109"/>
      <c r="DG508" s="109"/>
      <c r="DH508" s="109"/>
      <c r="DI508" s="109"/>
      <c r="DJ508" s="109"/>
      <c r="DK508" s="109"/>
      <c r="DL508" s="109"/>
      <c r="DM508" s="109"/>
      <c r="DN508" s="109"/>
      <c r="DO508" s="109"/>
      <c r="DP508" s="109"/>
      <c r="DQ508" s="109"/>
      <c r="DR508" s="109"/>
      <c r="DS508" s="109"/>
      <c r="DT508" s="109"/>
      <c r="DU508" s="109"/>
      <c r="DV508" s="109"/>
      <c r="DW508" s="109"/>
      <c r="DX508" s="109"/>
      <c r="DY508" s="109"/>
      <c r="DZ508" s="109"/>
      <c r="EA508" s="109"/>
      <c r="EB508" s="109"/>
      <c r="EC508" s="109"/>
      <c r="ED508" s="109"/>
      <c r="EE508" s="109"/>
      <c r="EF508" s="109"/>
      <c r="EG508" s="109"/>
      <c r="EH508" s="109"/>
      <c r="EI508" s="109"/>
      <c r="EJ508" s="109"/>
      <c r="EK508" s="109"/>
      <c r="EL508" s="109"/>
      <c r="EM508" s="109"/>
      <c r="EN508" s="109"/>
      <c r="EO508" s="109"/>
      <c r="EP508" s="109"/>
      <c r="EQ508" s="109"/>
      <c r="ER508" s="109"/>
      <c r="ES508" s="109"/>
      <c r="ET508" s="109"/>
      <c r="EU508" s="109"/>
      <c r="EV508" s="109"/>
      <c r="EW508" s="109"/>
      <c r="EX508" s="109"/>
      <c r="EY508" s="109"/>
      <c r="EZ508" s="109"/>
      <c r="FA508" s="109"/>
      <c r="FB508" s="109"/>
      <c r="FC508" s="109"/>
      <c r="FD508" s="109"/>
      <c r="FE508" s="109"/>
      <c r="FF508" s="109"/>
      <c r="FG508" s="109"/>
      <c r="FH508" s="109"/>
      <c r="FI508" s="109"/>
      <c r="FJ508" s="109"/>
      <c r="FK508" s="109"/>
      <c r="FL508" s="109"/>
      <c r="FM508" s="109"/>
      <c r="FN508" s="109"/>
      <c r="FO508" s="109"/>
      <c r="FP508" s="109"/>
      <c r="FQ508" s="109"/>
      <c r="FR508" s="109"/>
      <c r="FS508" s="109"/>
      <c r="FT508" s="109"/>
      <c r="FU508" s="109"/>
      <c r="FV508" s="109"/>
      <c r="FW508" s="109"/>
      <c r="FX508" s="109"/>
      <c r="FY508" s="109"/>
      <c r="FZ508" s="109"/>
      <c r="GA508" s="109"/>
      <c r="GB508" s="109"/>
      <c r="GC508" s="109"/>
      <c r="GD508" s="109"/>
      <c r="GE508" s="109"/>
      <c r="GF508" s="109"/>
      <c r="GG508" s="109"/>
      <c r="GH508" s="109"/>
      <c r="GI508" s="109"/>
      <c r="GJ508" s="109"/>
      <c r="GK508" s="109"/>
      <c r="GL508" s="109"/>
    </row>
    <row r="509" spans="28:194" s="103" customFormat="1">
      <c r="AB509" s="109"/>
      <c r="AC509" s="109"/>
      <c r="AD509" s="109"/>
      <c r="AE509" s="109"/>
      <c r="AF509" s="109"/>
      <c r="AG509" s="109"/>
      <c r="AH509" s="109"/>
      <c r="AI509" s="109"/>
      <c r="AJ509" s="109"/>
      <c r="AK509" s="109"/>
      <c r="AL509" s="109"/>
      <c r="AM509" s="109"/>
      <c r="AN509" s="109"/>
      <c r="AO509" s="109"/>
      <c r="AP509" s="109"/>
      <c r="AQ509" s="109"/>
      <c r="AR509" s="109"/>
      <c r="AS509" s="109"/>
      <c r="AT509" s="109"/>
      <c r="AU509" s="109"/>
      <c r="AV509" s="109"/>
      <c r="AW509" s="109"/>
      <c r="AX509" s="109"/>
      <c r="AY509" s="109"/>
      <c r="AZ509" s="109"/>
      <c r="BA509" s="109"/>
      <c r="BB509" s="109"/>
      <c r="BC509" s="109"/>
      <c r="BD509" s="109"/>
      <c r="BE509" s="109"/>
      <c r="BF509" s="109"/>
      <c r="BG509" s="109"/>
      <c r="BH509" s="109"/>
      <c r="BI509" s="109"/>
      <c r="BJ509" s="109"/>
      <c r="BK509" s="109"/>
      <c r="BL509" s="109"/>
      <c r="BM509" s="109"/>
      <c r="BN509" s="109"/>
      <c r="BO509" s="109"/>
      <c r="BP509" s="109"/>
      <c r="BQ509" s="109"/>
      <c r="BR509" s="109"/>
      <c r="BS509" s="109"/>
      <c r="BT509" s="109"/>
      <c r="BU509" s="109"/>
      <c r="BV509" s="109"/>
      <c r="BW509" s="109"/>
      <c r="BX509" s="109"/>
      <c r="BY509" s="109"/>
      <c r="BZ509" s="109"/>
      <c r="CA509" s="109"/>
      <c r="CB509" s="109"/>
      <c r="CC509" s="109"/>
      <c r="CD509" s="109"/>
      <c r="CE509" s="109"/>
      <c r="CF509" s="109"/>
      <c r="CG509" s="109"/>
      <c r="CH509" s="109"/>
      <c r="CI509" s="109"/>
      <c r="CJ509" s="109"/>
      <c r="CK509" s="109"/>
      <c r="CL509" s="109"/>
      <c r="CM509" s="109"/>
      <c r="CN509" s="109"/>
      <c r="CO509" s="109"/>
      <c r="CP509" s="109"/>
      <c r="CQ509" s="109"/>
      <c r="CR509" s="109"/>
      <c r="CS509" s="109"/>
      <c r="CT509" s="109"/>
      <c r="CU509" s="109"/>
      <c r="CV509" s="109"/>
      <c r="CW509" s="109"/>
      <c r="CX509" s="109"/>
      <c r="CY509" s="109"/>
      <c r="CZ509" s="109"/>
      <c r="DA509" s="109"/>
      <c r="DB509" s="109"/>
      <c r="DC509" s="109"/>
      <c r="DD509" s="109"/>
      <c r="DE509" s="109"/>
      <c r="DF509" s="109"/>
      <c r="DG509" s="109"/>
      <c r="DH509" s="109"/>
      <c r="DI509" s="109"/>
      <c r="DJ509" s="109"/>
      <c r="DK509" s="109"/>
      <c r="DL509" s="109"/>
      <c r="DM509" s="109"/>
      <c r="DN509" s="109"/>
      <c r="DO509" s="109"/>
      <c r="DP509" s="109"/>
      <c r="DQ509" s="109"/>
      <c r="DR509" s="109"/>
      <c r="DS509" s="109"/>
      <c r="DT509" s="109"/>
      <c r="DU509" s="109"/>
      <c r="DV509" s="109"/>
      <c r="DW509" s="109"/>
      <c r="DX509" s="109"/>
      <c r="DY509" s="109"/>
      <c r="DZ509" s="109"/>
      <c r="EA509" s="109"/>
      <c r="EB509" s="109"/>
      <c r="EC509" s="109"/>
      <c r="ED509" s="109"/>
      <c r="EE509" s="109"/>
      <c r="EF509" s="109"/>
      <c r="EG509" s="109"/>
      <c r="EH509" s="109"/>
      <c r="EI509" s="109"/>
      <c r="EJ509" s="109"/>
      <c r="EK509" s="109"/>
      <c r="EL509" s="109"/>
      <c r="EM509" s="109"/>
      <c r="EN509" s="109"/>
      <c r="EO509" s="109"/>
      <c r="EP509" s="109"/>
      <c r="EQ509" s="109"/>
      <c r="ER509" s="109"/>
      <c r="ES509" s="109"/>
      <c r="ET509" s="109"/>
      <c r="EU509" s="109"/>
      <c r="EV509" s="109"/>
      <c r="EW509" s="109"/>
      <c r="EX509" s="109"/>
      <c r="EY509" s="109"/>
      <c r="EZ509" s="109"/>
      <c r="FA509" s="109"/>
      <c r="FB509" s="109"/>
      <c r="FC509" s="109"/>
      <c r="FD509" s="109"/>
      <c r="FE509" s="109"/>
      <c r="FF509" s="109"/>
      <c r="FG509" s="109"/>
      <c r="FH509" s="109"/>
      <c r="FI509" s="109"/>
      <c r="FJ509" s="109"/>
      <c r="FK509" s="109"/>
      <c r="FL509" s="109"/>
      <c r="FM509" s="109"/>
      <c r="FN509" s="109"/>
      <c r="FO509" s="109"/>
      <c r="FP509" s="109"/>
      <c r="FQ509" s="109"/>
      <c r="FR509" s="109"/>
      <c r="FS509" s="109"/>
      <c r="FT509" s="109"/>
      <c r="FU509" s="109"/>
      <c r="FV509" s="109"/>
      <c r="FW509" s="109"/>
      <c r="FX509" s="109"/>
      <c r="FY509" s="109"/>
      <c r="FZ509" s="109"/>
      <c r="GA509" s="109"/>
      <c r="GB509" s="109"/>
      <c r="GC509" s="109"/>
      <c r="GD509" s="109"/>
      <c r="GE509" s="109"/>
      <c r="GF509" s="109"/>
      <c r="GG509" s="109"/>
      <c r="GH509" s="109"/>
      <c r="GI509" s="109"/>
      <c r="GJ509" s="109"/>
      <c r="GK509" s="109"/>
      <c r="GL509" s="109"/>
    </row>
    <row r="510" spans="28:194" s="103" customFormat="1">
      <c r="AB510" s="109"/>
      <c r="AC510" s="109"/>
      <c r="AD510" s="109"/>
      <c r="AE510" s="109"/>
      <c r="AF510" s="109"/>
      <c r="AG510" s="109"/>
      <c r="AH510" s="109"/>
      <c r="AI510" s="109"/>
      <c r="AJ510" s="109"/>
      <c r="AK510" s="109"/>
      <c r="AL510" s="109"/>
      <c r="AM510" s="109"/>
      <c r="AN510" s="109"/>
      <c r="AO510" s="109"/>
      <c r="AP510" s="109"/>
      <c r="AQ510" s="109"/>
      <c r="AR510" s="109"/>
      <c r="AS510" s="109"/>
      <c r="AT510" s="109"/>
      <c r="AU510" s="109"/>
      <c r="AV510" s="109"/>
      <c r="AW510" s="109"/>
      <c r="AX510" s="109"/>
      <c r="AY510" s="109"/>
      <c r="AZ510" s="109"/>
      <c r="BA510" s="109"/>
      <c r="BB510" s="109"/>
      <c r="BC510" s="109"/>
      <c r="BD510" s="109"/>
      <c r="BE510" s="109"/>
      <c r="BF510" s="109"/>
      <c r="BG510" s="109"/>
      <c r="BH510" s="109"/>
      <c r="BI510" s="109"/>
      <c r="BJ510" s="109"/>
      <c r="BK510" s="109"/>
      <c r="BL510" s="109"/>
      <c r="BM510" s="109"/>
      <c r="BN510" s="109"/>
      <c r="BO510" s="109"/>
      <c r="BP510" s="109"/>
      <c r="BQ510" s="109"/>
      <c r="BR510" s="109"/>
      <c r="BS510" s="109"/>
      <c r="BT510" s="109"/>
      <c r="BU510" s="109"/>
      <c r="BV510" s="109"/>
      <c r="BW510" s="109"/>
      <c r="BX510" s="109"/>
      <c r="BY510" s="109"/>
      <c r="BZ510" s="109"/>
      <c r="CA510" s="109"/>
      <c r="CB510" s="109"/>
      <c r="CC510" s="109"/>
      <c r="CD510" s="109"/>
      <c r="CE510" s="109"/>
      <c r="CF510" s="109"/>
      <c r="CG510" s="109"/>
      <c r="CH510" s="109"/>
      <c r="CI510" s="109"/>
      <c r="CJ510" s="109"/>
      <c r="CK510" s="109"/>
      <c r="CL510" s="109"/>
      <c r="CM510" s="109"/>
      <c r="CN510" s="109"/>
      <c r="CO510" s="109"/>
      <c r="CP510" s="109"/>
      <c r="CQ510" s="109"/>
      <c r="CR510" s="109"/>
      <c r="CS510" s="109"/>
      <c r="CT510" s="109"/>
      <c r="CU510" s="109"/>
      <c r="CV510" s="109"/>
      <c r="CW510" s="109"/>
      <c r="CX510" s="109"/>
      <c r="CY510" s="109"/>
      <c r="CZ510" s="109"/>
      <c r="DA510" s="109"/>
      <c r="DB510" s="109"/>
      <c r="DC510" s="109"/>
      <c r="DD510" s="109"/>
      <c r="DE510" s="109"/>
      <c r="DF510" s="109"/>
      <c r="DG510" s="109"/>
      <c r="DH510" s="109"/>
      <c r="DI510" s="109"/>
      <c r="DJ510" s="109"/>
      <c r="DK510" s="109"/>
      <c r="DL510" s="109"/>
      <c r="DM510" s="109"/>
      <c r="DN510" s="109"/>
      <c r="DO510" s="109"/>
      <c r="DP510" s="109"/>
      <c r="DQ510" s="109"/>
      <c r="DR510" s="109"/>
      <c r="DS510" s="109"/>
      <c r="DT510" s="109"/>
      <c r="DU510" s="109"/>
      <c r="DV510" s="109"/>
      <c r="DW510" s="109"/>
      <c r="DX510" s="109"/>
      <c r="DY510" s="109"/>
      <c r="DZ510" s="109"/>
      <c r="EA510" s="109"/>
      <c r="EB510" s="109"/>
      <c r="EC510" s="109"/>
      <c r="ED510" s="109"/>
      <c r="EE510" s="109"/>
      <c r="EF510" s="109"/>
      <c r="EG510" s="109"/>
      <c r="EH510" s="109"/>
      <c r="EI510" s="109"/>
      <c r="EJ510" s="109"/>
      <c r="EK510" s="109"/>
      <c r="EL510" s="109"/>
      <c r="EM510" s="109"/>
      <c r="EN510" s="109"/>
      <c r="EO510" s="109"/>
      <c r="EP510" s="109"/>
      <c r="EQ510" s="109"/>
      <c r="ER510" s="109"/>
      <c r="ES510" s="109"/>
      <c r="ET510" s="109"/>
      <c r="EU510" s="109"/>
      <c r="EV510" s="109"/>
      <c r="EW510" s="109"/>
      <c r="EX510" s="109"/>
      <c r="EY510" s="109"/>
      <c r="EZ510" s="109"/>
      <c r="FA510" s="109"/>
      <c r="FB510" s="109"/>
      <c r="FC510" s="109"/>
      <c r="FD510" s="109"/>
      <c r="FE510" s="109"/>
      <c r="FF510" s="109"/>
      <c r="FG510" s="109"/>
      <c r="FH510" s="109"/>
      <c r="FI510" s="109"/>
      <c r="FJ510" s="109"/>
      <c r="FK510" s="109"/>
      <c r="FL510" s="109"/>
      <c r="FM510" s="109"/>
      <c r="FN510" s="109"/>
      <c r="FO510" s="109"/>
      <c r="FP510" s="109"/>
      <c r="FQ510" s="109"/>
      <c r="FR510" s="109"/>
      <c r="FS510" s="109"/>
      <c r="FT510" s="109"/>
      <c r="FU510" s="109"/>
      <c r="FV510" s="109"/>
      <c r="FW510" s="109"/>
      <c r="FX510" s="109"/>
      <c r="FY510" s="109"/>
      <c r="FZ510" s="109"/>
      <c r="GA510" s="109"/>
      <c r="GB510" s="109"/>
      <c r="GC510" s="109"/>
      <c r="GD510" s="109"/>
      <c r="GE510" s="109"/>
      <c r="GF510" s="109"/>
      <c r="GG510" s="109"/>
      <c r="GH510" s="109"/>
      <c r="GI510" s="109"/>
      <c r="GJ510" s="109"/>
      <c r="GK510" s="109"/>
      <c r="GL510" s="109"/>
    </row>
    <row r="511" spans="28:194" s="103" customFormat="1">
      <c r="AB511" s="109"/>
      <c r="AC511" s="109"/>
      <c r="AD511" s="109"/>
      <c r="AE511" s="109"/>
      <c r="AF511" s="109"/>
      <c r="AG511" s="109"/>
      <c r="AH511" s="109"/>
      <c r="AI511" s="109"/>
      <c r="AJ511" s="109"/>
      <c r="AK511" s="109"/>
      <c r="AL511" s="109"/>
      <c r="AM511" s="109"/>
      <c r="AN511" s="109"/>
      <c r="AO511" s="109"/>
      <c r="AP511" s="109"/>
      <c r="AQ511" s="109"/>
      <c r="AR511" s="109"/>
      <c r="AS511" s="109"/>
      <c r="AT511" s="109"/>
      <c r="AU511" s="109"/>
      <c r="AV511" s="109"/>
      <c r="AW511" s="109"/>
      <c r="AX511" s="109"/>
      <c r="AY511" s="109"/>
      <c r="AZ511" s="109"/>
      <c r="BA511" s="109"/>
      <c r="BB511" s="109"/>
      <c r="BC511" s="109"/>
      <c r="BD511" s="109"/>
      <c r="BE511" s="109"/>
      <c r="BF511" s="109"/>
      <c r="BG511" s="109"/>
      <c r="BH511" s="109"/>
      <c r="BI511" s="109"/>
      <c r="BJ511" s="109"/>
      <c r="BK511" s="109"/>
      <c r="BL511" s="109"/>
      <c r="BM511" s="109"/>
      <c r="BN511" s="109"/>
      <c r="BO511" s="109"/>
      <c r="BP511" s="109"/>
      <c r="BQ511" s="109"/>
      <c r="BR511" s="109"/>
      <c r="BS511" s="109"/>
      <c r="BT511" s="109"/>
      <c r="BU511" s="109"/>
      <c r="BV511" s="109"/>
      <c r="BW511" s="109"/>
      <c r="BX511" s="109"/>
      <c r="BY511" s="109"/>
      <c r="BZ511" s="109"/>
      <c r="CA511" s="109"/>
      <c r="CB511" s="109"/>
      <c r="CC511" s="109"/>
      <c r="CD511" s="109"/>
      <c r="CE511" s="109"/>
      <c r="CF511" s="109"/>
      <c r="CG511" s="109"/>
      <c r="CH511" s="109"/>
      <c r="CI511" s="109"/>
      <c r="CJ511" s="109"/>
      <c r="CK511" s="109"/>
      <c r="CL511" s="109"/>
      <c r="CM511" s="109"/>
      <c r="CN511" s="109"/>
      <c r="CO511" s="109"/>
      <c r="CP511" s="109"/>
      <c r="CQ511" s="109"/>
      <c r="CR511" s="109"/>
      <c r="CS511" s="109"/>
      <c r="CT511" s="109"/>
      <c r="CU511" s="109"/>
      <c r="CV511" s="109"/>
      <c r="CW511" s="109"/>
      <c r="CX511" s="109"/>
      <c r="CY511" s="109"/>
      <c r="CZ511" s="109"/>
      <c r="DA511" s="109"/>
      <c r="DB511" s="109"/>
      <c r="DC511" s="109"/>
      <c r="DD511" s="109"/>
      <c r="DE511" s="109"/>
      <c r="DF511" s="109"/>
      <c r="DG511" s="109"/>
      <c r="DH511" s="109"/>
      <c r="DI511" s="109"/>
      <c r="DJ511" s="109"/>
      <c r="DK511" s="109"/>
      <c r="DL511" s="109"/>
      <c r="DM511" s="109"/>
      <c r="DN511" s="109"/>
      <c r="DO511" s="109"/>
      <c r="DP511" s="109"/>
      <c r="DQ511" s="109"/>
      <c r="DR511" s="109"/>
      <c r="DS511" s="109"/>
      <c r="DT511" s="109"/>
      <c r="DU511" s="109"/>
      <c r="DV511" s="109"/>
      <c r="DW511" s="109"/>
      <c r="DX511" s="109"/>
      <c r="DY511" s="109"/>
      <c r="DZ511" s="109"/>
      <c r="EA511" s="109"/>
      <c r="EB511" s="109"/>
      <c r="EC511" s="109"/>
      <c r="ED511" s="109"/>
      <c r="EE511" s="109"/>
      <c r="EF511" s="109"/>
      <c r="EG511" s="109"/>
      <c r="EH511" s="109"/>
      <c r="EI511" s="109"/>
      <c r="EJ511" s="109"/>
      <c r="EK511" s="109"/>
      <c r="EL511" s="109"/>
      <c r="EM511" s="109"/>
      <c r="EN511" s="109"/>
      <c r="EO511" s="109"/>
      <c r="EP511" s="109"/>
      <c r="EQ511" s="109"/>
      <c r="ER511" s="109"/>
      <c r="ES511" s="109"/>
      <c r="ET511" s="109"/>
      <c r="EU511" s="109"/>
      <c r="EV511" s="109"/>
      <c r="EW511" s="109"/>
      <c r="EX511" s="109"/>
      <c r="EY511" s="109"/>
      <c r="EZ511" s="109"/>
      <c r="FA511" s="109"/>
      <c r="FB511" s="109"/>
      <c r="FC511" s="109"/>
      <c r="FD511" s="109"/>
      <c r="FE511" s="109"/>
      <c r="FF511" s="109"/>
      <c r="FG511" s="109"/>
      <c r="FH511" s="109"/>
      <c r="FI511" s="109"/>
      <c r="FJ511" s="109"/>
      <c r="FK511" s="109"/>
      <c r="FL511" s="109"/>
      <c r="FM511" s="109"/>
      <c r="FN511" s="109"/>
      <c r="FO511" s="109"/>
      <c r="FP511" s="109"/>
      <c r="FQ511" s="109"/>
      <c r="FR511" s="109"/>
      <c r="FS511" s="109"/>
      <c r="FT511" s="109"/>
      <c r="FU511" s="109"/>
      <c r="FV511" s="109"/>
      <c r="FW511" s="109"/>
      <c r="FX511" s="109"/>
      <c r="FY511" s="109"/>
      <c r="FZ511" s="109"/>
      <c r="GA511" s="109"/>
      <c r="GB511" s="109"/>
      <c r="GC511" s="109"/>
      <c r="GD511" s="109"/>
      <c r="GE511" s="109"/>
      <c r="GF511" s="109"/>
      <c r="GG511" s="109"/>
      <c r="GH511" s="109"/>
      <c r="GI511" s="109"/>
      <c r="GJ511" s="109"/>
      <c r="GK511" s="109"/>
      <c r="GL511" s="109"/>
    </row>
    <row r="512" spans="28:194" s="103" customFormat="1">
      <c r="AB512" s="109"/>
      <c r="AC512" s="109"/>
      <c r="AD512" s="109"/>
      <c r="AE512" s="109"/>
      <c r="AF512" s="109"/>
      <c r="AG512" s="109"/>
      <c r="AH512" s="109"/>
      <c r="AI512" s="109"/>
      <c r="AJ512" s="109"/>
      <c r="AK512" s="109"/>
      <c r="AL512" s="109"/>
      <c r="AM512" s="109"/>
      <c r="AN512" s="109"/>
      <c r="AO512" s="109"/>
      <c r="AP512" s="109"/>
      <c r="AQ512" s="109"/>
      <c r="AR512" s="109"/>
      <c r="AS512" s="109"/>
      <c r="AT512" s="109"/>
      <c r="AU512" s="109"/>
      <c r="AV512" s="109"/>
      <c r="AW512" s="109"/>
      <c r="AX512" s="109"/>
      <c r="AY512" s="109"/>
      <c r="AZ512" s="109"/>
      <c r="BA512" s="109"/>
      <c r="BB512" s="109"/>
      <c r="BC512" s="109"/>
      <c r="BD512" s="109"/>
      <c r="BE512" s="109"/>
      <c r="BF512" s="109"/>
      <c r="BG512" s="109"/>
      <c r="BH512" s="109"/>
      <c r="BI512" s="109"/>
      <c r="BJ512" s="109"/>
      <c r="BK512" s="109"/>
      <c r="BL512" s="109"/>
      <c r="BM512" s="109"/>
      <c r="BN512" s="109"/>
      <c r="BO512" s="109"/>
      <c r="BP512" s="109"/>
      <c r="BQ512" s="109"/>
      <c r="BR512" s="109"/>
      <c r="BS512" s="109"/>
      <c r="BT512" s="109"/>
      <c r="BU512" s="109"/>
      <c r="BV512" s="109"/>
      <c r="BW512" s="109"/>
      <c r="BX512" s="109"/>
      <c r="BY512" s="109"/>
      <c r="BZ512" s="109"/>
      <c r="CA512" s="109"/>
      <c r="CB512" s="109"/>
      <c r="CC512" s="109"/>
      <c r="CD512" s="109"/>
      <c r="CE512" s="109"/>
      <c r="CF512" s="109"/>
      <c r="CG512" s="109"/>
      <c r="CH512" s="109"/>
      <c r="CI512" s="109"/>
      <c r="CJ512" s="109"/>
      <c r="CK512" s="109"/>
      <c r="CL512" s="109"/>
      <c r="CM512" s="109"/>
      <c r="CN512" s="109"/>
      <c r="CO512" s="109"/>
      <c r="CP512" s="109"/>
      <c r="CQ512" s="109"/>
      <c r="CR512" s="109"/>
      <c r="CS512" s="109"/>
      <c r="CT512" s="109"/>
      <c r="CU512" s="109"/>
      <c r="CV512" s="109"/>
      <c r="CW512" s="109"/>
      <c r="CX512" s="109"/>
      <c r="CY512" s="109"/>
      <c r="CZ512" s="109"/>
      <c r="DA512" s="109"/>
      <c r="DB512" s="109"/>
      <c r="DC512" s="109"/>
      <c r="DD512" s="109"/>
      <c r="DE512" s="109"/>
      <c r="DF512" s="109"/>
      <c r="DG512" s="109"/>
      <c r="DH512" s="109"/>
      <c r="DI512" s="109"/>
      <c r="DJ512" s="109"/>
      <c r="DK512" s="109"/>
      <c r="DL512" s="109"/>
      <c r="DM512" s="109"/>
      <c r="DN512" s="109"/>
      <c r="DO512" s="109"/>
      <c r="DP512" s="109"/>
      <c r="DQ512" s="109"/>
      <c r="DR512" s="109"/>
      <c r="DS512" s="109"/>
      <c r="DT512" s="109"/>
      <c r="DU512" s="109"/>
      <c r="DV512" s="109"/>
      <c r="DW512" s="109"/>
      <c r="DX512" s="109"/>
      <c r="DY512" s="109"/>
      <c r="DZ512" s="109"/>
      <c r="EA512" s="109"/>
      <c r="EB512" s="109"/>
      <c r="EC512" s="109"/>
      <c r="ED512" s="109"/>
      <c r="EE512" s="109"/>
      <c r="EF512" s="109"/>
      <c r="EG512" s="109"/>
      <c r="EH512" s="109"/>
      <c r="EI512" s="109"/>
      <c r="EJ512" s="109"/>
      <c r="EK512" s="109"/>
      <c r="EL512" s="109"/>
      <c r="EM512" s="109"/>
      <c r="EN512" s="109"/>
      <c r="EO512" s="109"/>
      <c r="EP512" s="109"/>
      <c r="EQ512" s="109"/>
      <c r="ER512" s="109"/>
      <c r="ES512" s="109"/>
      <c r="ET512" s="109"/>
      <c r="EU512" s="109"/>
      <c r="EV512" s="109"/>
      <c r="EW512" s="109"/>
      <c r="EX512" s="109"/>
      <c r="EY512" s="109"/>
      <c r="EZ512" s="109"/>
      <c r="FA512" s="109"/>
      <c r="FB512" s="109"/>
      <c r="FC512" s="109"/>
      <c r="FD512" s="109"/>
      <c r="FE512" s="109"/>
      <c r="FF512" s="109"/>
      <c r="FG512" s="109"/>
      <c r="FH512" s="109"/>
      <c r="FI512" s="109"/>
      <c r="FJ512" s="109"/>
      <c r="FK512" s="109"/>
      <c r="FL512" s="109"/>
      <c r="FM512" s="109"/>
      <c r="FN512" s="109"/>
      <c r="FO512" s="109"/>
      <c r="FP512" s="109"/>
      <c r="FQ512" s="109"/>
      <c r="FR512" s="109"/>
      <c r="FS512" s="109"/>
      <c r="FT512" s="109"/>
      <c r="FU512" s="109"/>
      <c r="FV512" s="109"/>
      <c r="FW512" s="109"/>
      <c r="FX512" s="109"/>
      <c r="FY512" s="109"/>
      <c r="FZ512" s="109"/>
      <c r="GA512" s="109"/>
      <c r="GB512" s="109"/>
      <c r="GC512" s="109"/>
      <c r="GD512" s="109"/>
      <c r="GE512" s="109"/>
      <c r="GF512" s="109"/>
      <c r="GG512" s="109"/>
      <c r="GH512" s="109"/>
      <c r="GI512" s="109"/>
      <c r="GJ512" s="109"/>
      <c r="GK512" s="109"/>
      <c r="GL512" s="109"/>
    </row>
    <row r="513" spans="28:194" s="103" customFormat="1">
      <c r="AB513" s="109"/>
      <c r="AC513" s="109"/>
      <c r="AD513" s="109"/>
      <c r="AE513" s="109"/>
      <c r="AF513" s="109"/>
      <c r="AG513" s="109"/>
      <c r="AH513" s="109"/>
      <c r="AI513" s="109"/>
      <c r="AJ513" s="109"/>
      <c r="AK513" s="109"/>
      <c r="AL513" s="109"/>
      <c r="AM513" s="109"/>
      <c r="AN513" s="109"/>
      <c r="AO513" s="109"/>
      <c r="AP513" s="109"/>
      <c r="AQ513" s="109"/>
      <c r="AR513" s="109"/>
      <c r="AS513" s="109"/>
      <c r="AT513" s="109"/>
      <c r="AU513" s="109"/>
      <c r="AV513" s="109"/>
      <c r="AW513" s="109"/>
      <c r="AX513" s="109"/>
      <c r="AY513" s="109"/>
      <c r="AZ513" s="109"/>
      <c r="BA513" s="109"/>
      <c r="BB513" s="109"/>
      <c r="BC513" s="109"/>
      <c r="BD513" s="109"/>
      <c r="BE513" s="109"/>
      <c r="BF513" s="109"/>
      <c r="BG513" s="109"/>
      <c r="BH513" s="109"/>
      <c r="BI513" s="109"/>
      <c r="BJ513" s="109"/>
      <c r="BK513" s="109"/>
      <c r="BL513" s="109"/>
      <c r="BM513" s="109"/>
      <c r="BN513" s="109"/>
      <c r="BO513" s="109"/>
      <c r="BP513" s="109"/>
      <c r="BQ513" s="109"/>
      <c r="BR513" s="109"/>
      <c r="BS513" s="109"/>
      <c r="BT513" s="109"/>
      <c r="BU513" s="109"/>
      <c r="BV513" s="109"/>
      <c r="BW513" s="109"/>
      <c r="BX513" s="109"/>
      <c r="BY513" s="109"/>
      <c r="BZ513" s="109"/>
      <c r="CA513" s="109"/>
      <c r="CB513" s="109"/>
      <c r="CC513" s="109"/>
      <c r="CD513" s="109"/>
      <c r="CE513" s="109"/>
      <c r="CF513" s="109"/>
      <c r="CG513" s="109"/>
      <c r="CH513" s="109"/>
      <c r="CI513" s="109"/>
      <c r="CJ513" s="109"/>
      <c r="CK513" s="109"/>
      <c r="CL513" s="109"/>
      <c r="CM513" s="109"/>
      <c r="CN513" s="109"/>
      <c r="CO513" s="109"/>
      <c r="CP513" s="109"/>
      <c r="CQ513" s="109"/>
      <c r="CR513" s="109"/>
      <c r="CS513" s="109"/>
      <c r="CT513" s="109"/>
      <c r="CU513" s="109"/>
      <c r="CV513" s="109"/>
      <c r="CW513" s="109"/>
      <c r="CX513" s="109"/>
      <c r="CY513" s="109"/>
      <c r="CZ513" s="109"/>
      <c r="DA513" s="109"/>
      <c r="DB513" s="109"/>
      <c r="DC513" s="109"/>
      <c r="DD513" s="109"/>
      <c r="DE513" s="109"/>
      <c r="DF513" s="109"/>
      <c r="DG513" s="109"/>
      <c r="DH513" s="109"/>
      <c r="DI513" s="109"/>
      <c r="DJ513" s="109"/>
      <c r="DK513" s="109"/>
      <c r="DL513" s="109"/>
      <c r="DM513" s="109"/>
      <c r="DN513" s="109"/>
      <c r="DO513" s="109"/>
      <c r="DP513" s="109"/>
      <c r="DQ513" s="109"/>
      <c r="DR513" s="109"/>
      <c r="DS513" s="109"/>
      <c r="DT513" s="109"/>
      <c r="DU513" s="109"/>
      <c r="DV513" s="109"/>
      <c r="DW513" s="109"/>
      <c r="DX513" s="109"/>
      <c r="DY513" s="109"/>
      <c r="DZ513" s="109"/>
      <c r="EA513" s="109"/>
      <c r="EB513" s="109"/>
      <c r="EC513" s="109"/>
      <c r="ED513" s="109"/>
      <c r="EE513" s="109"/>
      <c r="EF513" s="109"/>
      <c r="EG513" s="109"/>
      <c r="EH513" s="109"/>
      <c r="EI513" s="109"/>
      <c r="EJ513" s="109"/>
      <c r="EK513" s="109"/>
      <c r="EL513" s="109"/>
      <c r="EM513" s="109"/>
      <c r="EN513" s="109"/>
      <c r="EO513" s="109"/>
      <c r="EP513" s="109"/>
      <c r="EQ513" s="109"/>
      <c r="ER513" s="109"/>
      <c r="ES513" s="109"/>
      <c r="ET513" s="109"/>
      <c r="EU513" s="109"/>
      <c r="EV513" s="109"/>
      <c r="EW513" s="109"/>
      <c r="EX513" s="109"/>
      <c r="EY513" s="109"/>
      <c r="EZ513" s="109"/>
      <c r="FA513" s="109"/>
      <c r="FB513" s="109"/>
      <c r="FC513" s="109"/>
      <c r="FD513" s="109"/>
      <c r="FE513" s="109"/>
      <c r="FF513" s="109"/>
      <c r="FG513" s="109"/>
      <c r="FH513" s="109"/>
      <c r="FI513" s="109"/>
      <c r="FJ513" s="109"/>
      <c r="FK513" s="109"/>
      <c r="FL513" s="109"/>
      <c r="FM513" s="109"/>
      <c r="FN513" s="109"/>
      <c r="FO513" s="109"/>
      <c r="FP513" s="109"/>
      <c r="FQ513" s="109"/>
      <c r="FR513" s="109"/>
      <c r="FS513" s="109"/>
      <c r="FT513" s="109"/>
      <c r="FU513" s="109"/>
      <c r="FV513" s="109"/>
      <c r="FW513" s="109"/>
      <c r="FX513" s="109"/>
      <c r="FY513" s="109"/>
      <c r="FZ513" s="109"/>
      <c r="GA513" s="109"/>
      <c r="GB513" s="109"/>
      <c r="GC513" s="109"/>
      <c r="GD513" s="109"/>
      <c r="GE513" s="109"/>
      <c r="GF513" s="109"/>
      <c r="GG513" s="109"/>
      <c r="GH513" s="109"/>
      <c r="GI513" s="109"/>
      <c r="GJ513" s="109"/>
      <c r="GK513" s="109"/>
      <c r="GL513" s="109"/>
    </row>
    <row r="514" spans="28:194" s="103" customFormat="1">
      <c r="AB514" s="109"/>
      <c r="AC514" s="109"/>
      <c r="AD514" s="109"/>
      <c r="AE514" s="109"/>
      <c r="AF514" s="109"/>
      <c r="AG514" s="109"/>
      <c r="AH514" s="109"/>
      <c r="AI514" s="109"/>
      <c r="AJ514" s="109"/>
      <c r="AK514" s="109"/>
      <c r="AL514" s="109"/>
      <c r="AM514" s="109"/>
      <c r="AN514" s="109"/>
      <c r="AO514" s="109"/>
      <c r="AP514" s="109"/>
      <c r="AQ514" s="109"/>
      <c r="AR514" s="109"/>
      <c r="AS514" s="109"/>
      <c r="AT514" s="109"/>
      <c r="AU514" s="109"/>
      <c r="AV514" s="109"/>
      <c r="AW514" s="109"/>
      <c r="AX514" s="109"/>
      <c r="AY514" s="109"/>
      <c r="AZ514" s="109"/>
      <c r="BA514" s="109"/>
      <c r="BB514" s="109"/>
      <c r="BC514" s="109"/>
      <c r="BD514" s="109"/>
      <c r="BE514" s="109"/>
      <c r="BF514" s="109"/>
      <c r="BG514" s="109"/>
      <c r="BH514" s="109"/>
      <c r="BI514" s="109"/>
      <c r="BJ514" s="109"/>
      <c r="BK514" s="109"/>
      <c r="BL514" s="109"/>
      <c r="BM514" s="109"/>
      <c r="BN514" s="109"/>
      <c r="BO514" s="109"/>
      <c r="BP514" s="109"/>
      <c r="BQ514" s="109"/>
      <c r="BR514" s="109"/>
      <c r="BS514" s="109"/>
      <c r="BT514" s="109"/>
      <c r="BU514" s="109"/>
      <c r="BV514" s="109"/>
      <c r="BW514" s="109"/>
      <c r="BX514" s="109"/>
      <c r="BY514" s="109"/>
      <c r="BZ514" s="109"/>
      <c r="CA514" s="109"/>
      <c r="CB514" s="109"/>
      <c r="CC514" s="109"/>
      <c r="CD514" s="109"/>
      <c r="CE514" s="109"/>
      <c r="CF514" s="109"/>
      <c r="CG514" s="109"/>
      <c r="CH514" s="109"/>
      <c r="CI514" s="109"/>
      <c r="CJ514" s="109"/>
      <c r="CK514" s="109"/>
      <c r="CL514" s="109"/>
      <c r="CM514" s="109"/>
      <c r="CN514" s="109"/>
      <c r="CO514" s="109"/>
      <c r="CP514" s="109"/>
      <c r="CQ514" s="109"/>
      <c r="CR514" s="109"/>
      <c r="CS514" s="109"/>
      <c r="CT514" s="109"/>
      <c r="CU514" s="109"/>
      <c r="CV514" s="109"/>
      <c r="CW514" s="109"/>
      <c r="CX514" s="109"/>
      <c r="CY514" s="109"/>
      <c r="CZ514" s="109"/>
      <c r="DA514" s="109"/>
      <c r="DB514" s="109"/>
      <c r="DC514" s="109"/>
      <c r="DD514" s="109"/>
      <c r="DE514" s="109"/>
      <c r="DF514" s="109"/>
      <c r="DG514" s="109"/>
      <c r="DH514" s="109"/>
      <c r="DI514" s="109"/>
      <c r="DJ514" s="109"/>
      <c r="DK514" s="109"/>
      <c r="DL514" s="109"/>
      <c r="DM514" s="109"/>
      <c r="DN514" s="109"/>
      <c r="DO514" s="109"/>
      <c r="DP514" s="109"/>
      <c r="DQ514" s="109"/>
      <c r="DR514" s="109"/>
      <c r="DS514" s="109"/>
      <c r="DT514" s="109"/>
      <c r="DU514" s="109"/>
      <c r="DV514" s="109"/>
      <c r="DW514" s="109"/>
      <c r="DX514" s="109"/>
      <c r="DY514" s="109"/>
      <c r="DZ514" s="109"/>
      <c r="EA514" s="109"/>
      <c r="EB514" s="109"/>
      <c r="EC514" s="109"/>
      <c r="ED514" s="109"/>
      <c r="EE514" s="109"/>
      <c r="EF514" s="109"/>
      <c r="EG514" s="109"/>
      <c r="EH514" s="109"/>
      <c r="EI514" s="109"/>
      <c r="EJ514" s="109"/>
      <c r="EK514" s="109"/>
      <c r="EL514" s="109"/>
      <c r="EM514" s="109"/>
      <c r="EN514" s="109"/>
      <c r="EO514" s="109"/>
      <c r="EP514" s="109"/>
      <c r="EQ514" s="109"/>
      <c r="ER514" s="109"/>
      <c r="ES514" s="109"/>
      <c r="ET514" s="109"/>
      <c r="EU514" s="109"/>
      <c r="EV514" s="109"/>
      <c r="EW514" s="109"/>
      <c r="EX514" s="109"/>
      <c r="EY514" s="109"/>
      <c r="EZ514" s="109"/>
      <c r="FA514" s="109"/>
      <c r="FB514" s="109"/>
      <c r="FC514" s="109"/>
      <c r="FD514" s="109"/>
      <c r="FE514" s="109"/>
      <c r="FF514" s="109"/>
      <c r="FG514" s="109"/>
      <c r="FH514" s="109"/>
      <c r="FI514" s="109"/>
      <c r="FJ514" s="109"/>
      <c r="FK514" s="109"/>
      <c r="FL514" s="109"/>
      <c r="FM514" s="109"/>
      <c r="FN514" s="109"/>
      <c r="FO514" s="109"/>
      <c r="FP514" s="109"/>
      <c r="FQ514" s="109"/>
      <c r="FR514" s="109"/>
      <c r="FS514" s="109"/>
      <c r="FT514" s="109"/>
      <c r="FU514" s="109"/>
      <c r="FV514" s="109"/>
      <c r="FW514" s="109"/>
      <c r="FX514" s="109"/>
      <c r="FY514" s="109"/>
      <c r="FZ514" s="109"/>
      <c r="GA514" s="109"/>
      <c r="GB514" s="109"/>
      <c r="GC514" s="109"/>
      <c r="GD514" s="109"/>
      <c r="GE514" s="109"/>
      <c r="GF514" s="109"/>
      <c r="GG514" s="109"/>
      <c r="GH514" s="109"/>
      <c r="GI514" s="109"/>
      <c r="GJ514" s="109"/>
      <c r="GK514" s="109"/>
      <c r="GL514" s="109"/>
    </row>
    <row r="515" spans="28:194" s="103" customFormat="1">
      <c r="AB515" s="109"/>
      <c r="AC515" s="109"/>
      <c r="AD515" s="109"/>
      <c r="AE515" s="109"/>
      <c r="AF515" s="109"/>
      <c r="AG515" s="109"/>
      <c r="AH515" s="109"/>
      <c r="AI515" s="109"/>
      <c r="AJ515" s="109"/>
      <c r="AK515" s="109"/>
      <c r="AL515" s="109"/>
      <c r="AM515" s="109"/>
      <c r="AN515" s="109"/>
      <c r="AO515" s="109"/>
      <c r="AP515" s="109"/>
      <c r="AQ515" s="109"/>
      <c r="AR515" s="109"/>
      <c r="AS515" s="109"/>
      <c r="AT515" s="109"/>
      <c r="AU515" s="109"/>
      <c r="AV515" s="109"/>
      <c r="AW515" s="109"/>
      <c r="AX515" s="109"/>
      <c r="AY515" s="109"/>
      <c r="AZ515" s="109"/>
      <c r="BA515" s="109"/>
      <c r="BB515" s="109"/>
      <c r="BC515" s="109"/>
      <c r="BD515" s="109"/>
      <c r="BE515" s="109"/>
      <c r="BF515" s="109"/>
      <c r="BG515" s="109"/>
      <c r="BH515" s="109"/>
      <c r="BI515" s="109"/>
      <c r="BJ515" s="109"/>
      <c r="BK515" s="109"/>
      <c r="BL515" s="109"/>
      <c r="BM515" s="109"/>
      <c r="BN515" s="109"/>
      <c r="BO515" s="109"/>
      <c r="BP515" s="109"/>
      <c r="BQ515" s="109"/>
      <c r="BR515" s="109"/>
      <c r="BS515" s="109"/>
      <c r="BT515" s="109"/>
      <c r="BU515" s="109"/>
      <c r="BV515" s="109"/>
      <c r="BW515" s="109"/>
      <c r="BX515" s="109"/>
      <c r="BY515" s="109"/>
      <c r="BZ515" s="109"/>
      <c r="CA515" s="109"/>
      <c r="CB515" s="109"/>
      <c r="CC515" s="109"/>
      <c r="CD515" s="109"/>
      <c r="CE515" s="109"/>
      <c r="CF515" s="109"/>
      <c r="CG515" s="109"/>
      <c r="CH515" s="109"/>
      <c r="CI515" s="109"/>
      <c r="CJ515" s="109"/>
      <c r="CK515" s="109"/>
      <c r="CL515" s="109"/>
      <c r="CM515" s="109"/>
      <c r="CN515" s="109"/>
      <c r="CO515" s="109"/>
      <c r="CP515" s="109"/>
      <c r="CQ515" s="109"/>
      <c r="CR515" s="109"/>
      <c r="CS515" s="109"/>
      <c r="CT515" s="109"/>
      <c r="CU515" s="109"/>
      <c r="CV515" s="109"/>
      <c r="CW515" s="109"/>
      <c r="CX515" s="109"/>
      <c r="CY515" s="109"/>
      <c r="CZ515" s="109"/>
      <c r="DA515" s="109"/>
      <c r="DB515" s="109"/>
      <c r="DC515" s="109"/>
      <c r="DD515" s="109"/>
      <c r="DE515" s="109"/>
      <c r="DF515" s="109"/>
      <c r="DG515" s="109"/>
      <c r="DH515" s="109"/>
      <c r="DI515" s="109"/>
      <c r="DJ515" s="109"/>
      <c r="DK515" s="109"/>
      <c r="DL515" s="109"/>
      <c r="DM515" s="109"/>
      <c r="DN515" s="109"/>
      <c r="DO515" s="109"/>
      <c r="DP515" s="109"/>
      <c r="DQ515" s="109"/>
      <c r="DR515" s="109"/>
      <c r="DS515" s="109"/>
      <c r="DT515" s="109"/>
      <c r="DU515" s="109"/>
      <c r="DV515" s="109"/>
      <c r="DW515" s="109"/>
      <c r="DX515" s="109"/>
      <c r="DY515" s="109"/>
      <c r="DZ515" s="109"/>
      <c r="EA515" s="109"/>
      <c r="EB515" s="109"/>
      <c r="EC515" s="109"/>
      <c r="ED515" s="109"/>
      <c r="EE515" s="109"/>
      <c r="EF515" s="109"/>
      <c r="EG515" s="109"/>
      <c r="EH515" s="109"/>
      <c r="EI515" s="109"/>
      <c r="EJ515" s="109"/>
      <c r="EK515" s="109"/>
      <c r="EL515" s="109"/>
      <c r="EM515" s="109"/>
      <c r="EN515" s="109"/>
      <c r="EO515" s="109"/>
      <c r="EP515" s="109"/>
      <c r="EQ515" s="109"/>
      <c r="ER515" s="109"/>
      <c r="ES515" s="109"/>
      <c r="ET515" s="109"/>
      <c r="EU515" s="109"/>
      <c r="EV515" s="109"/>
      <c r="EW515" s="109"/>
      <c r="EX515" s="109"/>
      <c r="EY515" s="109"/>
      <c r="EZ515" s="109"/>
      <c r="FA515" s="109"/>
      <c r="FB515" s="109"/>
      <c r="FC515" s="109"/>
      <c r="FD515" s="109"/>
      <c r="FE515" s="109"/>
      <c r="FF515" s="109"/>
      <c r="FG515" s="109"/>
      <c r="FH515" s="109"/>
      <c r="FI515" s="109"/>
      <c r="FJ515" s="109"/>
      <c r="FK515" s="109"/>
      <c r="FL515" s="109"/>
      <c r="FM515" s="109"/>
      <c r="FN515" s="109"/>
      <c r="FO515" s="109"/>
      <c r="FP515" s="109"/>
      <c r="FQ515" s="109"/>
      <c r="FR515" s="109"/>
      <c r="FS515" s="109"/>
      <c r="FT515" s="109"/>
      <c r="FU515" s="109"/>
      <c r="FV515" s="109"/>
      <c r="FW515" s="109"/>
      <c r="FX515" s="109"/>
      <c r="FY515" s="109"/>
      <c r="FZ515" s="109"/>
      <c r="GA515" s="109"/>
      <c r="GB515" s="109"/>
      <c r="GC515" s="109"/>
      <c r="GD515" s="109"/>
      <c r="GE515" s="109"/>
      <c r="GF515" s="109"/>
      <c r="GG515" s="109"/>
      <c r="GH515" s="109"/>
      <c r="GI515" s="109"/>
      <c r="GJ515" s="109"/>
      <c r="GK515" s="109"/>
      <c r="GL515" s="109"/>
    </row>
    <row r="516" spans="28:194" s="103" customFormat="1">
      <c r="AB516" s="109"/>
      <c r="AC516" s="109"/>
      <c r="AD516" s="109"/>
      <c r="AE516" s="109"/>
      <c r="AF516" s="109"/>
      <c r="AG516" s="109"/>
      <c r="AH516" s="109"/>
      <c r="AI516" s="109"/>
      <c r="AJ516" s="109"/>
      <c r="AK516" s="109"/>
      <c r="AL516" s="109"/>
      <c r="AM516" s="109"/>
      <c r="AN516" s="109"/>
      <c r="AO516" s="109"/>
      <c r="AP516" s="109"/>
      <c r="AQ516" s="109"/>
      <c r="AR516" s="109"/>
      <c r="AS516" s="109"/>
      <c r="AT516" s="109"/>
      <c r="AU516" s="109"/>
      <c r="AV516" s="109"/>
      <c r="AW516" s="109"/>
      <c r="AX516" s="109"/>
      <c r="AY516" s="109"/>
      <c r="AZ516" s="109"/>
      <c r="BA516" s="109"/>
      <c r="BB516" s="109"/>
      <c r="BC516" s="109"/>
      <c r="BD516" s="109"/>
      <c r="BE516" s="109"/>
      <c r="BF516" s="109"/>
      <c r="BG516" s="109"/>
      <c r="BH516" s="109"/>
      <c r="BI516" s="109"/>
      <c r="BJ516" s="109"/>
      <c r="BK516" s="109"/>
      <c r="BL516" s="109"/>
      <c r="BM516" s="109"/>
      <c r="BN516" s="109"/>
      <c r="BO516" s="109"/>
      <c r="BP516" s="109"/>
      <c r="BQ516" s="109"/>
      <c r="BR516" s="109"/>
      <c r="BS516" s="109"/>
      <c r="BT516" s="109"/>
      <c r="BU516" s="109"/>
      <c r="BV516" s="109"/>
      <c r="BW516" s="109"/>
      <c r="BX516" s="109"/>
      <c r="BY516" s="109"/>
      <c r="BZ516" s="109"/>
      <c r="CA516" s="109"/>
      <c r="CB516" s="109"/>
      <c r="CC516" s="109"/>
      <c r="CD516" s="109"/>
      <c r="CE516" s="109"/>
      <c r="CF516" s="109"/>
      <c r="CG516" s="109"/>
      <c r="CH516" s="109"/>
      <c r="CI516" s="109"/>
      <c r="CJ516" s="109"/>
      <c r="CK516" s="109"/>
      <c r="CL516" s="109"/>
      <c r="CM516" s="109"/>
      <c r="CN516" s="109"/>
      <c r="CO516" s="109"/>
      <c r="CP516" s="109"/>
      <c r="CQ516" s="109"/>
      <c r="CR516" s="109"/>
      <c r="CS516" s="109"/>
      <c r="CT516" s="109"/>
      <c r="CU516" s="109"/>
      <c r="CV516" s="109"/>
      <c r="CW516" s="109"/>
      <c r="CX516" s="109"/>
      <c r="CY516" s="109"/>
      <c r="CZ516" s="109"/>
      <c r="DA516" s="109"/>
      <c r="DB516" s="109"/>
      <c r="DC516" s="109"/>
      <c r="DD516" s="109"/>
      <c r="DE516" s="109"/>
      <c r="DF516" s="109"/>
      <c r="DG516" s="109"/>
      <c r="DH516" s="109"/>
      <c r="DI516" s="109"/>
      <c r="DJ516" s="109"/>
      <c r="DK516" s="109"/>
      <c r="DL516" s="109"/>
      <c r="DM516" s="109"/>
      <c r="DN516" s="109"/>
      <c r="DO516" s="109"/>
      <c r="DP516" s="109"/>
      <c r="DQ516" s="109"/>
      <c r="DR516" s="109"/>
      <c r="DS516" s="109"/>
      <c r="DT516" s="109"/>
      <c r="DU516" s="109"/>
      <c r="DV516" s="109"/>
      <c r="DW516" s="109"/>
      <c r="DX516" s="109"/>
      <c r="DY516" s="109"/>
      <c r="DZ516" s="109"/>
      <c r="EA516" s="109"/>
      <c r="EB516" s="109"/>
      <c r="EC516" s="109"/>
      <c r="ED516" s="109"/>
      <c r="EE516" s="109"/>
      <c r="EF516" s="109"/>
      <c r="EG516" s="109"/>
      <c r="EH516" s="109"/>
      <c r="EI516" s="109"/>
      <c r="EJ516" s="109"/>
      <c r="EK516" s="109"/>
      <c r="EL516" s="109"/>
      <c r="EM516" s="109"/>
      <c r="EN516" s="109"/>
      <c r="EO516" s="109"/>
      <c r="EP516" s="109"/>
      <c r="EQ516" s="109"/>
      <c r="ER516" s="109"/>
      <c r="ES516" s="109"/>
      <c r="ET516" s="109"/>
      <c r="EU516" s="109"/>
      <c r="EV516" s="109"/>
      <c r="EW516" s="109"/>
      <c r="EX516" s="109"/>
      <c r="EY516" s="109"/>
      <c r="EZ516" s="109"/>
      <c r="FA516" s="109"/>
      <c r="FB516" s="109"/>
      <c r="FC516" s="109"/>
      <c r="FD516" s="109"/>
      <c r="FE516" s="109"/>
      <c r="FF516" s="109"/>
      <c r="FG516" s="109"/>
      <c r="FH516" s="109"/>
      <c r="FI516" s="109"/>
      <c r="FJ516" s="109"/>
      <c r="FK516" s="109"/>
      <c r="FL516" s="109"/>
      <c r="FM516" s="109"/>
      <c r="FN516" s="109"/>
      <c r="FO516" s="109"/>
      <c r="FP516" s="109"/>
      <c r="FQ516" s="109"/>
      <c r="FR516" s="109"/>
      <c r="FS516" s="109"/>
      <c r="FT516" s="109"/>
      <c r="FU516" s="109"/>
      <c r="FV516" s="109"/>
      <c r="FW516" s="109"/>
      <c r="FX516" s="109"/>
      <c r="FY516" s="109"/>
      <c r="FZ516" s="109"/>
      <c r="GA516" s="109"/>
      <c r="GB516" s="109"/>
      <c r="GC516" s="109"/>
      <c r="GD516" s="109"/>
      <c r="GE516" s="109"/>
      <c r="GF516" s="109"/>
      <c r="GG516" s="109"/>
      <c r="GH516" s="109"/>
      <c r="GI516" s="109"/>
      <c r="GJ516" s="109"/>
      <c r="GK516" s="109"/>
      <c r="GL516" s="109"/>
    </row>
    <row r="517" spans="28:194" s="103" customFormat="1">
      <c r="AB517" s="109"/>
      <c r="AC517" s="109"/>
      <c r="AD517" s="109"/>
      <c r="AE517" s="109"/>
      <c r="AF517" s="109"/>
      <c r="AG517" s="109"/>
      <c r="AH517" s="109"/>
      <c r="AI517" s="109"/>
      <c r="AJ517" s="109"/>
      <c r="AK517" s="109"/>
      <c r="AL517" s="109"/>
      <c r="AM517" s="109"/>
      <c r="AN517" s="109"/>
      <c r="AO517" s="109"/>
      <c r="AP517" s="109"/>
      <c r="AQ517" s="109"/>
      <c r="AR517" s="109"/>
      <c r="AS517" s="109"/>
      <c r="AT517" s="109"/>
      <c r="AU517" s="109"/>
      <c r="AV517" s="109"/>
      <c r="AW517" s="109"/>
      <c r="AX517" s="109"/>
      <c r="AY517" s="109"/>
      <c r="AZ517" s="109"/>
      <c r="BA517" s="109"/>
      <c r="BB517" s="109"/>
      <c r="BC517" s="109"/>
      <c r="BD517" s="109"/>
      <c r="BE517" s="109"/>
      <c r="BF517" s="109"/>
      <c r="BG517" s="109"/>
      <c r="BH517" s="109"/>
      <c r="BI517" s="109"/>
      <c r="BJ517" s="109"/>
      <c r="BK517" s="109"/>
      <c r="BL517" s="109"/>
      <c r="BM517" s="109"/>
      <c r="BN517" s="109"/>
      <c r="BO517" s="109"/>
      <c r="BP517" s="109"/>
      <c r="BQ517" s="109"/>
      <c r="BR517" s="109"/>
      <c r="BS517" s="109"/>
      <c r="BT517" s="109"/>
      <c r="BU517" s="109"/>
      <c r="BV517" s="109"/>
      <c r="BW517" s="109"/>
      <c r="BX517" s="109"/>
      <c r="BY517" s="109"/>
      <c r="BZ517" s="109"/>
      <c r="CA517" s="109"/>
      <c r="CB517" s="109"/>
      <c r="CC517" s="109"/>
      <c r="CD517" s="109"/>
      <c r="CE517" s="109"/>
      <c r="CF517" s="109"/>
      <c r="CG517" s="109"/>
      <c r="CH517" s="109"/>
      <c r="CI517" s="109"/>
      <c r="CJ517" s="109"/>
      <c r="CK517" s="109"/>
      <c r="CL517" s="109"/>
      <c r="CM517" s="109"/>
      <c r="CN517" s="109"/>
      <c r="CO517" s="109"/>
      <c r="CP517" s="109"/>
      <c r="CQ517" s="109"/>
      <c r="CR517" s="109"/>
      <c r="CS517" s="109"/>
      <c r="CT517" s="109"/>
      <c r="CU517" s="109"/>
      <c r="CV517" s="109"/>
      <c r="CW517" s="109"/>
      <c r="CX517" s="109"/>
      <c r="CY517" s="109"/>
      <c r="CZ517" s="109"/>
      <c r="DA517" s="109"/>
      <c r="DB517" s="109"/>
      <c r="DC517" s="109"/>
      <c r="DD517" s="109"/>
      <c r="DE517" s="109"/>
      <c r="DF517" s="109"/>
      <c r="DG517" s="109"/>
      <c r="DH517" s="109"/>
      <c r="DI517" s="109"/>
      <c r="DJ517" s="109"/>
      <c r="DK517" s="109"/>
      <c r="DL517" s="109"/>
      <c r="DM517" s="109"/>
      <c r="DN517" s="109"/>
      <c r="DO517" s="109"/>
      <c r="DP517" s="109"/>
      <c r="DQ517" s="109"/>
      <c r="DR517" s="109"/>
      <c r="DS517" s="109"/>
      <c r="DT517" s="109"/>
      <c r="DU517" s="109"/>
      <c r="DV517" s="109"/>
      <c r="DW517" s="109"/>
      <c r="DX517" s="109"/>
      <c r="DY517" s="109"/>
      <c r="DZ517" s="109"/>
      <c r="EA517" s="109"/>
      <c r="EB517" s="109"/>
      <c r="EC517" s="109"/>
      <c r="ED517" s="109"/>
      <c r="EE517" s="109"/>
      <c r="EF517" s="109"/>
      <c r="EG517" s="109"/>
      <c r="EH517" s="109"/>
      <c r="EI517" s="109"/>
      <c r="EJ517" s="109"/>
      <c r="EK517" s="109"/>
      <c r="EL517" s="109"/>
      <c r="EM517" s="109"/>
      <c r="EN517" s="109"/>
      <c r="EO517" s="109"/>
      <c r="EP517" s="109"/>
      <c r="EQ517" s="109"/>
      <c r="ER517" s="109"/>
      <c r="ES517" s="109"/>
      <c r="ET517" s="109"/>
      <c r="EU517" s="109"/>
      <c r="EV517" s="109"/>
      <c r="EW517" s="109"/>
      <c r="EX517" s="109"/>
      <c r="EY517" s="109"/>
      <c r="EZ517" s="109"/>
      <c r="FA517" s="109"/>
      <c r="FB517" s="109"/>
      <c r="FC517" s="109"/>
      <c r="FD517" s="109"/>
      <c r="FE517" s="109"/>
      <c r="FF517" s="109"/>
      <c r="FG517" s="109"/>
      <c r="FH517" s="109"/>
      <c r="FI517" s="109"/>
      <c r="FJ517" s="109"/>
      <c r="FK517" s="109"/>
      <c r="FL517" s="109"/>
      <c r="FM517" s="109"/>
      <c r="FN517" s="109"/>
      <c r="FO517" s="109"/>
      <c r="FP517" s="109"/>
      <c r="FQ517" s="109"/>
      <c r="FR517" s="109"/>
      <c r="FS517" s="109"/>
      <c r="FT517" s="109"/>
      <c r="FU517" s="109"/>
      <c r="FV517" s="109"/>
      <c r="FW517" s="109"/>
      <c r="FX517" s="109"/>
      <c r="FY517" s="109"/>
      <c r="FZ517" s="109"/>
      <c r="GA517" s="109"/>
      <c r="GB517" s="109"/>
      <c r="GC517" s="109"/>
      <c r="GD517" s="109"/>
      <c r="GE517" s="109"/>
      <c r="GF517" s="109"/>
      <c r="GG517" s="109"/>
      <c r="GH517" s="109"/>
      <c r="GI517" s="109"/>
      <c r="GJ517" s="109"/>
      <c r="GK517" s="109"/>
      <c r="GL517" s="109"/>
    </row>
    <row r="518" spans="28:194" s="103" customFormat="1">
      <c r="AB518" s="109"/>
      <c r="AC518" s="109"/>
      <c r="AD518" s="109"/>
      <c r="AE518" s="109"/>
      <c r="AF518" s="109"/>
      <c r="AG518" s="109"/>
      <c r="AH518" s="109"/>
      <c r="AI518" s="109"/>
      <c r="AJ518" s="109"/>
      <c r="AK518" s="109"/>
      <c r="AL518" s="109"/>
      <c r="AM518" s="109"/>
      <c r="AN518" s="109"/>
      <c r="AO518" s="109"/>
      <c r="AP518" s="109"/>
      <c r="AQ518" s="109"/>
      <c r="AR518" s="109"/>
      <c r="AS518" s="109"/>
      <c r="AT518" s="109"/>
      <c r="AU518" s="109"/>
      <c r="AV518" s="109"/>
      <c r="AW518" s="109"/>
      <c r="AX518" s="109"/>
      <c r="AY518" s="109"/>
      <c r="AZ518" s="109"/>
      <c r="BA518" s="109"/>
      <c r="BB518" s="109"/>
      <c r="BC518" s="109"/>
      <c r="BD518" s="109"/>
      <c r="BE518" s="109"/>
      <c r="BF518" s="109"/>
      <c r="BG518" s="109"/>
      <c r="BH518" s="109"/>
      <c r="BI518" s="109"/>
      <c r="BJ518" s="109"/>
      <c r="BK518" s="109"/>
      <c r="BL518" s="109"/>
      <c r="BM518" s="109"/>
      <c r="BN518" s="109"/>
      <c r="BO518" s="109"/>
      <c r="BP518" s="109"/>
      <c r="BQ518" s="109"/>
      <c r="BR518" s="109"/>
      <c r="BS518" s="109"/>
      <c r="BT518" s="109"/>
      <c r="BU518" s="109"/>
      <c r="BV518" s="109"/>
      <c r="BW518" s="109"/>
      <c r="BX518" s="109"/>
      <c r="BY518" s="109"/>
      <c r="BZ518" s="109"/>
      <c r="CA518" s="109"/>
      <c r="CB518" s="109"/>
      <c r="CC518" s="109"/>
      <c r="CD518" s="109"/>
      <c r="CE518" s="109"/>
      <c r="CF518" s="109"/>
      <c r="CG518" s="109"/>
      <c r="CH518" s="109"/>
      <c r="CI518" s="109"/>
      <c r="CJ518" s="109"/>
      <c r="CK518" s="109"/>
      <c r="CL518" s="109"/>
      <c r="CM518" s="109"/>
      <c r="CN518" s="109"/>
      <c r="CO518" s="109"/>
      <c r="CP518" s="109"/>
      <c r="CQ518" s="109"/>
      <c r="CR518" s="109"/>
      <c r="CS518" s="109"/>
      <c r="CT518" s="109"/>
      <c r="CU518" s="109"/>
      <c r="CV518" s="109"/>
      <c r="CW518" s="109"/>
      <c r="CX518" s="109"/>
      <c r="CY518" s="109"/>
      <c r="CZ518" s="109"/>
      <c r="DA518" s="109"/>
      <c r="DB518" s="109"/>
      <c r="DC518" s="109"/>
      <c r="DD518" s="109"/>
      <c r="DE518" s="109"/>
      <c r="DF518" s="109"/>
      <c r="DG518" s="109"/>
      <c r="DH518" s="109"/>
      <c r="DI518" s="109"/>
      <c r="DJ518" s="109"/>
      <c r="DK518" s="109"/>
      <c r="DL518" s="109"/>
      <c r="DM518" s="109"/>
      <c r="DN518" s="109"/>
      <c r="DO518" s="109"/>
      <c r="DP518" s="109"/>
      <c r="DQ518" s="109"/>
      <c r="DR518" s="109"/>
      <c r="DS518" s="109"/>
      <c r="DT518" s="109"/>
      <c r="DU518" s="109"/>
      <c r="DV518" s="109"/>
      <c r="DW518" s="109"/>
      <c r="DX518" s="109"/>
      <c r="DY518" s="109"/>
      <c r="DZ518" s="109"/>
      <c r="EA518" s="109"/>
      <c r="EB518" s="109"/>
      <c r="EC518" s="109"/>
      <c r="ED518" s="109"/>
      <c r="EE518" s="109"/>
      <c r="EF518" s="109"/>
      <c r="EG518" s="109"/>
      <c r="EH518" s="109"/>
      <c r="EI518" s="109"/>
      <c r="EJ518" s="109"/>
      <c r="EK518" s="109"/>
      <c r="EL518" s="109"/>
      <c r="EM518" s="109"/>
      <c r="EN518" s="109"/>
      <c r="EO518" s="109"/>
      <c r="EP518" s="109"/>
      <c r="EQ518" s="109"/>
      <c r="ER518" s="109"/>
      <c r="ES518" s="109"/>
      <c r="ET518" s="109"/>
      <c r="EU518" s="109"/>
      <c r="EV518" s="109"/>
      <c r="EW518" s="109"/>
      <c r="EX518" s="109"/>
      <c r="EY518" s="109"/>
      <c r="EZ518" s="109"/>
      <c r="FA518" s="109"/>
      <c r="FB518" s="109"/>
      <c r="FC518" s="109"/>
      <c r="FD518" s="109"/>
      <c r="FE518" s="109"/>
      <c r="FF518" s="109"/>
      <c r="FG518" s="109"/>
      <c r="FH518" s="109"/>
      <c r="FI518" s="109"/>
      <c r="FJ518" s="109"/>
      <c r="FK518" s="109"/>
      <c r="FL518" s="109"/>
      <c r="FM518" s="109"/>
      <c r="FN518" s="109"/>
      <c r="FO518" s="109"/>
      <c r="FP518" s="109"/>
      <c r="FQ518" s="109"/>
      <c r="FR518" s="109"/>
      <c r="FS518" s="109"/>
      <c r="FT518" s="109"/>
      <c r="FU518" s="109"/>
      <c r="FV518" s="109"/>
      <c r="FW518" s="109"/>
      <c r="FX518" s="109"/>
      <c r="FY518" s="109"/>
      <c r="FZ518" s="109"/>
      <c r="GA518" s="109"/>
      <c r="GB518" s="109"/>
      <c r="GC518" s="109"/>
      <c r="GD518" s="109"/>
      <c r="GE518" s="109"/>
      <c r="GF518" s="109"/>
      <c r="GG518" s="109"/>
      <c r="GH518" s="109"/>
      <c r="GI518" s="109"/>
      <c r="GJ518" s="109"/>
      <c r="GK518" s="109"/>
      <c r="GL518" s="109"/>
    </row>
    <row r="519" spans="28:194" s="103" customFormat="1">
      <c r="AB519" s="109"/>
      <c r="AC519" s="109"/>
      <c r="AD519" s="109"/>
      <c r="AE519" s="109"/>
      <c r="AF519" s="109"/>
      <c r="AG519" s="109"/>
      <c r="AH519" s="109"/>
      <c r="AI519" s="109"/>
      <c r="AJ519" s="109"/>
      <c r="AK519" s="109"/>
      <c r="AL519" s="109"/>
      <c r="AM519" s="109"/>
      <c r="AN519" s="109"/>
      <c r="AO519" s="109"/>
      <c r="AP519" s="109"/>
      <c r="AQ519" s="109"/>
      <c r="AR519" s="109"/>
      <c r="AS519" s="109"/>
      <c r="AT519" s="109"/>
      <c r="AU519" s="109"/>
      <c r="AV519" s="109"/>
      <c r="AW519" s="109"/>
      <c r="AX519" s="109"/>
      <c r="AY519" s="109"/>
      <c r="AZ519" s="109"/>
      <c r="BA519" s="109"/>
      <c r="BB519" s="109"/>
      <c r="BC519" s="109"/>
      <c r="BD519" s="109"/>
      <c r="BE519" s="109"/>
      <c r="BF519" s="109"/>
      <c r="BG519" s="109"/>
      <c r="BH519" s="109"/>
      <c r="BI519" s="109"/>
      <c r="BJ519" s="109"/>
      <c r="BK519" s="109"/>
      <c r="BL519" s="109"/>
      <c r="BM519" s="109"/>
      <c r="BN519" s="109"/>
      <c r="BO519" s="109"/>
      <c r="BP519" s="109"/>
      <c r="BQ519" s="109"/>
      <c r="BR519" s="109"/>
      <c r="BS519" s="109"/>
      <c r="BT519" s="109"/>
      <c r="BU519" s="109"/>
      <c r="BV519" s="109"/>
      <c r="BW519" s="109"/>
      <c r="BX519" s="109"/>
      <c r="BY519" s="109"/>
      <c r="BZ519" s="109"/>
      <c r="CA519" s="109"/>
      <c r="CB519" s="109"/>
      <c r="CC519" s="109"/>
      <c r="CD519" s="109"/>
      <c r="CE519" s="109"/>
      <c r="CF519" s="109"/>
      <c r="CG519" s="109"/>
      <c r="CH519" s="109"/>
      <c r="CI519" s="109"/>
      <c r="CJ519" s="109"/>
      <c r="CK519" s="109"/>
      <c r="CL519" s="109"/>
      <c r="CM519" s="109"/>
      <c r="CN519" s="109"/>
      <c r="CO519" s="109"/>
      <c r="CP519" s="109"/>
      <c r="CQ519" s="109"/>
      <c r="CR519" s="109"/>
      <c r="CS519" s="109"/>
      <c r="CT519" s="109"/>
      <c r="CU519" s="109"/>
      <c r="CV519" s="109"/>
      <c r="CW519" s="109"/>
      <c r="CX519" s="109"/>
      <c r="CY519" s="109"/>
      <c r="CZ519" s="109"/>
      <c r="DA519" s="109"/>
      <c r="DB519" s="109"/>
      <c r="DC519" s="109"/>
      <c r="DD519" s="109"/>
      <c r="DE519" s="109"/>
      <c r="DF519" s="109"/>
      <c r="DG519" s="109"/>
      <c r="DH519" s="109"/>
      <c r="DI519" s="109"/>
      <c r="DJ519" s="109"/>
      <c r="DK519" s="109"/>
      <c r="DL519" s="109"/>
      <c r="DM519" s="109"/>
      <c r="DN519" s="109"/>
      <c r="DO519" s="109"/>
      <c r="DP519" s="109"/>
      <c r="DQ519" s="109"/>
      <c r="DR519" s="109"/>
      <c r="DS519" s="109"/>
      <c r="DT519" s="109"/>
      <c r="DU519" s="109"/>
      <c r="DV519" s="109"/>
      <c r="DW519" s="109"/>
      <c r="DX519" s="109"/>
      <c r="DY519" s="109"/>
      <c r="DZ519" s="109"/>
      <c r="EA519" s="109"/>
      <c r="EB519" s="109"/>
      <c r="EC519" s="109"/>
      <c r="ED519" s="109"/>
      <c r="EE519" s="109"/>
      <c r="EF519" s="109"/>
      <c r="EG519" s="109"/>
      <c r="EH519" s="109"/>
      <c r="EI519" s="109"/>
      <c r="EJ519" s="109"/>
      <c r="EK519" s="109"/>
      <c r="EL519" s="109"/>
      <c r="EM519" s="109"/>
      <c r="EN519" s="109"/>
      <c r="EO519" s="109"/>
      <c r="EP519" s="109"/>
      <c r="EQ519" s="109"/>
      <c r="ER519" s="109"/>
      <c r="ES519" s="109"/>
      <c r="ET519" s="109"/>
      <c r="EU519" s="109"/>
      <c r="EV519" s="109"/>
      <c r="EW519" s="109"/>
      <c r="EX519" s="109"/>
      <c r="EY519" s="109"/>
      <c r="EZ519" s="109"/>
      <c r="FA519" s="109"/>
      <c r="FB519" s="109"/>
      <c r="FC519" s="109"/>
      <c r="FD519" s="109"/>
      <c r="FE519" s="109"/>
      <c r="FF519" s="109"/>
      <c r="FG519" s="109"/>
      <c r="FH519" s="109"/>
      <c r="FI519" s="109"/>
      <c r="FJ519" s="109"/>
      <c r="FK519" s="109"/>
      <c r="FL519" s="109"/>
      <c r="FM519" s="109"/>
      <c r="FN519" s="109"/>
      <c r="FO519" s="109"/>
      <c r="FP519" s="109"/>
      <c r="FQ519" s="109"/>
      <c r="FR519" s="109"/>
      <c r="FS519" s="109"/>
      <c r="FT519" s="109"/>
      <c r="FU519" s="109"/>
      <c r="FV519" s="109"/>
      <c r="FW519" s="109"/>
      <c r="FX519" s="109"/>
      <c r="FY519" s="109"/>
      <c r="FZ519" s="109"/>
      <c r="GA519" s="109"/>
      <c r="GB519" s="109"/>
      <c r="GC519" s="109"/>
      <c r="GD519" s="109"/>
      <c r="GE519" s="109"/>
      <c r="GF519" s="109"/>
      <c r="GG519" s="109"/>
      <c r="GH519" s="109"/>
      <c r="GI519" s="109"/>
      <c r="GJ519" s="109"/>
      <c r="GK519" s="109"/>
      <c r="GL519" s="109"/>
    </row>
    <row r="520" spans="28:194" s="103" customFormat="1">
      <c r="AB520" s="109"/>
      <c r="AC520" s="109"/>
      <c r="AD520" s="109"/>
      <c r="AE520" s="109"/>
      <c r="AF520" s="109"/>
      <c r="AG520" s="109"/>
      <c r="AH520" s="109"/>
      <c r="AI520" s="109"/>
      <c r="AJ520" s="109"/>
      <c r="AK520" s="109"/>
      <c r="AL520" s="109"/>
      <c r="AM520" s="109"/>
      <c r="AN520" s="109"/>
      <c r="AO520" s="109"/>
      <c r="AP520" s="109"/>
      <c r="AQ520" s="109"/>
      <c r="AR520" s="109"/>
      <c r="AS520" s="109"/>
      <c r="AT520" s="109"/>
      <c r="AU520" s="109"/>
      <c r="AV520" s="109"/>
      <c r="AW520" s="109"/>
      <c r="AX520" s="109"/>
      <c r="AY520" s="109"/>
      <c r="AZ520" s="109"/>
      <c r="BA520" s="109"/>
      <c r="BB520" s="109"/>
      <c r="BC520" s="109"/>
      <c r="BD520" s="109"/>
      <c r="BE520" s="109"/>
      <c r="BF520" s="109"/>
      <c r="BG520" s="109"/>
      <c r="BH520" s="109"/>
      <c r="BI520" s="109"/>
      <c r="BJ520" s="109"/>
      <c r="BK520" s="109"/>
      <c r="BL520" s="109"/>
      <c r="BM520" s="109"/>
      <c r="BN520" s="109"/>
      <c r="BO520" s="109"/>
      <c r="BP520" s="109"/>
      <c r="BQ520" s="109"/>
      <c r="BR520" s="109"/>
      <c r="BS520" s="109"/>
      <c r="BT520" s="109"/>
      <c r="BU520" s="109"/>
      <c r="BV520" s="109"/>
      <c r="BW520" s="109"/>
      <c r="BX520" s="109"/>
      <c r="BY520" s="109"/>
      <c r="BZ520" s="109"/>
      <c r="CA520" s="109"/>
      <c r="CB520" s="109"/>
      <c r="CC520" s="109"/>
      <c r="CD520" s="109"/>
      <c r="CE520" s="109"/>
      <c r="CF520" s="109"/>
      <c r="CG520" s="109"/>
      <c r="CH520" s="109"/>
      <c r="CI520" s="109"/>
      <c r="CJ520" s="109"/>
      <c r="CK520" s="109"/>
      <c r="CL520" s="109"/>
      <c r="CM520" s="109"/>
      <c r="CN520" s="109"/>
      <c r="CO520" s="109"/>
      <c r="CP520" s="109"/>
      <c r="CQ520" s="109"/>
      <c r="CR520" s="109"/>
      <c r="CS520" s="109"/>
      <c r="CT520" s="109"/>
      <c r="CU520" s="109"/>
      <c r="CV520" s="109"/>
      <c r="CW520" s="109"/>
      <c r="CX520" s="109"/>
      <c r="CY520" s="109"/>
      <c r="CZ520" s="109"/>
      <c r="DA520" s="109"/>
      <c r="DB520" s="109"/>
      <c r="DC520" s="109"/>
      <c r="DD520" s="109"/>
      <c r="DE520" s="109"/>
      <c r="DF520" s="109"/>
      <c r="DG520" s="109"/>
      <c r="DH520" s="109"/>
      <c r="DI520" s="109"/>
      <c r="DJ520" s="109"/>
      <c r="DK520" s="109"/>
      <c r="DL520" s="109"/>
      <c r="DM520" s="109"/>
      <c r="DN520" s="109"/>
      <c r="DO520" s="109"/>
      <c r="DP520" s="109"/>
      <c r="DQ520" s="109"/>
      <c r="DR520" s="109"/>
      <c r="DS520" s="109"/>
      <c r="DT520" s="109"/>
      <c r="DU520" s="109"/>
      <c r="DV520" s="109"/>
      <c r="DW520" s="109"/>
      <c r="DX520" s="109"/>
      <c r="DY520" s="109"/>
      <c r="DZ520" s="109"/>
      <c r="EA520" s="109"/>
      <c r="EB520" s="109"/>
      <c r="EC520" s="109"/>
      <c r="ED520" s="109"/>
      <c r="EE520" s="109"/>
      <c r="EF520" s="109"/>
      <c r="EG520" s="109"/>
      <c r="EH520" s="109"/>
      <c r="EI520" s="109"/>
      <c r="EJ520" s="109"/>
      <c r="EK520" s="109"/>
      <c r="EL520" s="109"/>
      <c r="EM520" s="109"/>
      <c r="EN520" s="109"/>
      <c r="EO520" s="109"/>
      <c r="EP520" s="109"/>
      <c r="EQ520" s="109"/>
      <c r="ER520" s="109"/>
      <c r="ES520" s="109"/>
      <c r="ET520" s="109"/>
      <c r="EU520" s="109"/>
      <c r="EV520" s="109"/>
      <c r="EW520" s="109"/>
      <c r="EX520" s="109"/>
      <c r="EY520" s="109"/>
      <c r="EZ520" s="109"/>
      <c r="FA520" s="109"/>
      <c r="FB520" s="109"/>
      <c r="FC520" s="109"/>
      <c r="FD520" s="109"/>
      <c r="FE520" s="109"/>
      <c r="FF520" s="109"/>
      <c r="FG520" s="109"/>
      <c r="FH520" s="109"/>
      <c r="FI520" s="109"/>
      <c r="FJ520" s="109"/>
      <c r="FK520" s="109"/>
      <c r="FL520" s="109"/>
      <c r="FM520" s="109"/>
      <c r="FN520" s="109"/>
      <c r="FO520" s="109"/>
      <c r="FP520" s="109"/>
      <c r="FQ520" s="109"/>
      <c r="FR520" s="109"/>
      <c r="FS520" s="109"/>
      <c r="FT520" s="109"/>
      <c r="FU520" s="109"/>
      <c r="FV520" s="109"/>
      <c r="FW520" s="109"/>
      <c r="FX520" s="109"/>
      <c r="FY520" s="109"/>
      <c r="FZ520" s="109"/>
      <c r="GA520" s="109"/>
      <c r="GB520" s="109"/>
      <c r="GC520" s="109"/>
      <c r="GD520" s="109"/>
      <c r="GE520" s="109"/>
      <c r="GF520" s="109"/>
      <c r="GG520" s="109"/>
      <c r="GH520" s="109"/>
      <c r="GI520" s="109"/>
      <c r="GJ520" s="109"/>
      <c r="GK520" s="109"/>
      <c r="GL520" s="109"/>
    </row>
    <row r="521" spans="28:194" s="103" customFormat="1">
      <c r="AB521" s="109"/>
      <c r="AC521" s="109"/>
      <c r="AD521" s="109"/>
      <c r="AE521" s="109"/>
      <c r="AF521" s="109"/>
      <c r="AG521" s="109"/>
      <c r="AH521" s="109"/>
      <c r="AI521" s="109"/>
      <c r="AJ521" s="109"/>
      <c r="AK521" s="109"/>
      <c r="AL521" s="109"/>
      <c r="AM521" s="109"/>
      <c r="AN521" s="109"/>
      <c r="AO521" s="109"/>
      <c r="AP521" s="109"/>
      <c r="AQ521" s="109"/>
      <c r="AR521" s="109"/>
      <c r="AS521" s="109"/>
      <c r="AT521" s="109"/>
      <c r="AU521" s="109"/>
      <c r="AV521" s="109"/>
      <c r="AW521" s="109"/>
      <c r="AX521" s="109"/>
      <c r="AY521" s="109"/>
      <c r="AZ521" s="109"/>
      <c r="BA521" s="109"/>
      <c r="BB521" s="109"/>
      <c r="BC521" s="109"/>
      <c r="BD521" s="109"/>
      <c r="BE521" s="109"/>
      <c r="BF521" s="109"/>
      <c r="BG521" s="109"/>
      <c r="BH521" s="109"/>
      <c r="BI521" s="109"/>
      <c r="BJ521" s="109"/>
      <c r="BK521" s="109"/>
      <c r="BL521" s="109"/>
      <c r="BM521" s="109"/>
      <c r="BN521" s="109"/>
      <c r="BO521" s="109"/>
      <c r="BP521" s="109"/>
      <c r="BQ521" s="109"/>
      <c r="BR521" s="109"/>
      <c r="BS521" s="109"/>
      <c r="BT521" s="109"/>
      <c r="BU521" s="109"/>
      <c r="BV521" s="109"/>
      <c r="BW521" s="109"/>
      <c r="BX521" s="109"/>
      <c r="BY521" s="109"/>
      <c r="BZ521" s="109"/>
      <c r="CA521" s="109"/>
      <c r="CB521" s="109"/>
      <c r="CC521" s="109"/>
      <c r="CD521" s="109"/>
      <c r="CE521" s="109"/>
      <c r="CF521" s="109"/>
      <c r="CG521" s="109"/>
      <c r="CH521" s="109"/>
      <c r="CI521" s="109"/>
      <c r="CJ521" s="109"/>
      <c r="CK521" s="109"/>
      <c r="CL521" s="109"/>
      <c r="CM521" s="109"/>
      <c r="CN521" s="109"/>
      <c r="CO521" s="109"/>
      <c r="CP521" s="109"/>
      <c r="CQ521" s="109"/>
      <c r="CR521" s="109"/>
      <c r="CS521" s="109"/>
      <c r="CT521" s="109"/>
      <c r="CU521" s="109"/>
      <c r="CV521" s="109"/>
      <c r="CW521" s="109"/>
      <c r="CX521" s="109"/>
      <c r="CY521" s="109"/>
      <c r="CZ521" s="109"/>
      <c r="DA521" s="109"/>
      <c r="DB521" s="109"/>
      <c r="DC521" s="109"/>
      <c r="DD521" s="109"/>
      <c r="DE521" s="109"/>
      <c r="DF521" s="109"/>
      <c r="DG521" s="109"/>
      <c r="DH521" s="109"/>
      <c r="DI521" s="109"/>
      <c r="DJ521" s="109"/>
      <c r="DK521" s="109"/>
      <c r="DL521" s="109"/>
      <c r="DM521" s="109"/>
      <c r="DN521" s="109"/>
      <c r="DO521" s="109"/>
      <c r="DP521" s="109"/>
      <c r="DQ521" s="109"/>
      <c r="DR521" s="109"/>
      <c r="DS521" s="109"/>
      <c r="DT521" s="109"/>
      <c r="DU521" s="109"/>
      <c r="DV521" s="109"/>
      <c r="DW521" s="109"/>
      <c r="DX521" s="109"/>
      <c r="DY521" s="109"/>
      <c r="DZ521" s="109"/>
      <c r="EA521" s="109"/>
      <c r="EB521" s="109"/>
      <c r="EC521" s="109"/>
      <c r="ED521" s="109"/>
      <c r="EE521" s="109"/>
      <c r="EF521" s="109"/>
      <c r="EG521" s="109"/>
      <c r="EH521" s="109"/>
      <c r="EI521" s="109"/>
      <c r="EJ521" s="109"/>
      <c r="EK521" s="109"/>
      <c r="EL521" s="109"/>
      <c r="EM521" s="109"/>
      <c r="EN521" s="109"/>
      <c r="EO521" s="109"/>
      <c r="EP521" s="109"/>
      <c r="EQ521" s="109"/>
      <c r="ER521" s="109"/>
      <c r="ES521" s="109"/>
      <c r="ET521" s="109"/>
      <c r="EU521" s="109"/>
      <c r="EV521" s="109"/>
      <c r="EW521" s="109"/>
      <c r="EX521" s="109"/>
      <c r="EY521" s="109"/>
      <c r="EZ521" s="109"/>
      <c r="FA521" s="109"/>
      <c r="FB521" s="109"/>
      <c r="FC521" s="109"/>
      <c r="FD521" s="109"/>
      <c r="FE521" s="109"/>
      <c r="FF521" s="109"/>
      <c r="FG521" s="109"/>
      <c r="FH521" s="109"/>
      <c r="FI521" s="109"/>
      <c r="FJ521" s="109"/>
      <c r="FK521" s="109"/>
      <c r="FL521" s="109"/>
      <c r="FM521" s="109"/>
      <c r="FN521" s="109"/>
      <c r="FO521" s="109"/>
      <c r="FP521" s="109"/>
      <c r="FQ521" s="109"/>
      <c r="FR521" s="109"/>
      <c r="FS521" s="109"/>
      <c r="FT521" s="109"/>
      <c r="FU521" s="109"/>
      <c r="FV521" s="109"/>
      <c r="FW521" s="109"/>
      <c r="FX521" s="109"/>
      <c r="FY521" s="109"/>
      <c r="FZ521" s="109"/>
      <c r="GA521" s="109"/>
      <c r="GB521" s="109"/>
      <c r="GC521" s="109"/>
      <c r="GD521" s="109"/>
      <c r="GE521" s="109"/>
      <c r="GF521" s="109"/>
      <c r="GG521" s="109"/>
      <c r="GH521" s="109"/>
      <c r="GI521" s="109"/>
      <c r="GJ521" s="109"/>
      <c r="GK521" s="109"/>
      <c r="GL521" s="109"/>
    </row>
    <row r="522" spans="28:194" s="103" customFormat="1">
      <c r="AB522" s="109"/>
      <c r="AC522" s="109"/>
      <c r="AD522" s="109"/>
      <c r="AE522" s="109"/>
      <c r="AF522" s="109"/>
      <c r="AG522" s="109"/>
      <c r="AH522" s="109"/>
      <c r="AI522" s="109"/>
      <c r="AJ522" s="109"/>
      <c r="AK522" s="109"/>
      <c r="AL522" s="109"/>
      <c r="AM522" s="109"/>
      <c r="AN522" s="109"/>
      <c r="AO522" s="109"/>
      <c r="AP522" s="109"/>
      <c r="AQ522" s="109"/>
      <c r="AR522" s="109"/>
      <c r="AS522" s="109"/>
      <c r="AT522" s="109"/>
      <c r="AU522" s="109"/>
      <c r="AV522" s="109"/>
      <c r="AW522" s="109"/>
      <c r="AX522" s="109"/>
      <c r="AY522" s="109"/>
      <c r="AZ522" s="109"/>
      <c r="BA522" s="109"/>
      <c r="BB522" s="109"/>
      <c r="BC522" s="109"/>
      <c r="BD522" s="109"/>
      <c r="BE522" s="109"/>
      <c r="BF522" s="109"/>
      <c r="BG522" s="109"/>
      <c r="BH522" s="109"/>
      <c r="BI522" s="109"/>
      <c r="BJ522" s="109"/>
      <c r="BK522" s="109"/>
      <c r="BL522" s="109"/>
      <c r="BM522" s="109"/>
      <c r="BN522" s="109"/>
      <c r="BO522" s="109"/>
      <c r="BP522" s="109"/>
      <c r="BQ522" s="109"/>
      <c r="BR522" s="109"/>
      <c r="BS522" s="109"/>
      <c r="BT522" s="109"/>
      <c r="BU522" s="109"/>
      <c r="BV522" s="109"/>
      <c r="BW522" s="109"/>
      <c r="BX522" s="109"/>
      <c r="BY522" s="109"/>
      <c r="BZ522" s="109"/>
      <c r="CA522" s="109"/>
      <c r="CB522" s="109"/>
      <c r="CC522" s="109"/>
      <c r="CD522" s="109"/>
      <c r="CE522" s="109"/>
      <c r="CF522" s="109"/>
      <c r="CG522" s="109"/>
      <c r="CH522" s="109"/>
      <c r="CI522" s="109"/>
      <c r="CJ522" s="109"/>
      <c r="CK522" s="109"/>
      <c r="CL522" s="109"/>
      <c r="CM522" s="109"/>
      <c r="CN522" s="109"/>
      <c r="CO522" s="109"/>
      <c r="CP522" s="109"/>
      <c r="CQ522" s="109"/>
      <c r="CR522" s="109"/>
      <c r="CS522" s="109"/>
      <c r="CT522" s="109"/>
      <c r="CU522" s="109"/>
      <c r="CV522" s="109"/>
      <c r="CW522" s="109"/>
      <c r="CX522" s="109"/>
      <c r="CY522" s="109"/>
      <c r="CZ522" s="109"/>
      <c r="DA522" s="109"/>
      <c r="DB522" s="109"/>
      <c r="DC522" s="109"/>
      <c r="DD522" s="109"/>
      <c r="DE522" s="109"/>
      <c r="DF522" s="109"/>
      <c r="DG522" s="109"/>
      <c r="DH522" s="109"/>
      <c r="DI522" s="109"/>
      <c r="DJ522" s="109"/>
      <c r="DK522" s="109"/>
      <c r="DL522" s="109"/>
      <c r="DM522" s="109"/>
      <c r="DN522" s="109"/>
      <c r="DO522" s="109"/>
      <c r="DP522" s="109"/>
      <c r="DQ522" s="109"/>
      <c r="DR522" s="109"/>
      <c r="DS522" s="109"/>
      <c r="DT522" s="109"/>
      <c r="DU522" s="109"/>
      <c r="DV522" s="109"/>
      <c r="DW522" s="109"/>
      <c r="DX522" s="109"/>
      <c r="DY522" s="109"/>
      <c r="DZ522" s="109"/>
      <c r="EA522" s="109"/>
      <c r="EB522" s="109"/>
      <c r="EC522" s="109"/>
      <c r="ED522" s="109"/>
      <c r="EE522" s="109"/>
      <c r="EF522" s="109"/>
      <c r="EG522" s="109"/>
      <c r="EH522" s="109"/>
      <c r="EI522" s="109"/>
      <c r="EJ522" s="109"/>
      <c r="EK522" s="109"/>
      <c r="EL522" s="109"/>
      <c r="EM522" s="109"/>
      <c r="EN522" s="109"/>
      <c r="EO522" s="109"/>
      <c r="EP522" s="109"/>
      <c r="EQ522" s="109"/>
      <c r="ER522" s="109"/>
      <c r="ES522" s="109"/>
      <c r="ET522" s="109"/>
      <c r="EU522" s="109"/>
      <c r="EV522" s="109"/>
      <c r="EW522" s="109"/>
      <c r="EX522" s="109"/>
      <c r="EY522" s="109"/>
      <c r="EZ522" s="109"/>
      <c r="FA522" s="109"/>
      <c r="FB522" s="109"/>
      <c r="FC522" s="109"/>
      <c r="FD522" s="109"/>
      <c r="FE522" s="109"/>
      <c r="FF522" s="109"/>
      <c r="FG522" s="109"/>
      <c r="FH522" s="109"/>
      <c r="FI522" s="109"/>
      <c r="FJ522" s="109"/>
      <c r="FK522" s="109"/>
      <c r="FL522" s="109"/>
      <c r="FM522" s="109"/>
      <c r="FN522" s="109"/>
      <c r="FO522" s="109"/>
      <c r="FP522" s="109"/>
      <c r="FQ522" s="109"/>
      <c r="FR522" s="109"/>
      <c r="FS522" s="109"/>
      <c r="FT522" s="109"/>
      <c r="FU522" s="109"/>
      <c r="FV522" s="109"/>
      <c r="FW522" s="109"/>
      <c r="FX522" s="109"/>
      <c r="FY522" s="109"/>
      <c r="FZ522" s="109"/>
      <c r="GA522" s="109"/>
      <c r="GB522" s="109"/>
      <c r="GC522" s="109"/>
      <c r="GD522" s="109"/>
      <c r="GE522" s="109"/>
      <c r="GF522" s="109"/>
      <c r="GG522" s="109"/>
      <c r="GH522" s="109"/>
      <c r="GI522" s="109"/>
      <c r="GJ522" s="109"/>
      <c r="GK522" s="109"/>
      <c r="GL522" s="109"/>
    </row>
    <row r="523" spans="28:194" s="103" customFormat="1">
      <c r="AB523" s="109"/>
      <c r="AC523" s="109"/>
      <c r="AD523" s="109"/>
      <c r="AE523" s="109"/>
      <c r="AF523" s="109"/>
      <c r="AG523" s="109"/>
      <c r="AH523" s="109"/>
      <c r="AI523" s="109"/>
      <c r="AJ523" s="109"/>
      <c r="AK523" s="109"/>
      <c r="AL523" s="109"/>
      <c r="AM523" s="109"/>
      <c r="AN523" s="109"/>
      <c r="AO523" s="109"/>
      <c r="AP523" s="109"/>
      <c r="AQ523" s="109"/>
      <c r="AR523" s="109"/>
      <c r="AS523" s="109"/>
      <c r="AT523" s="109"/>
      <c r="AU523" s="109"/>
      <c r="AV523" s="109"/>
      <c r="AW523" s="109"/>
      <c r="AX523" s="109"/>
      <c r="AY523" s="109"/>
      <c r="AZ523" s="109"/>
      <c r="BA523" s="109"/>
      <c r="BB523" s="109"/>
      <c r="BC523" s="109"/>
      <c r="BD523" s="109"/>
      <c r="BE523" s="109"/>
      <c r="BF523" s="109"/>
      <c r="BG523" s="109"/>
      <c r="BH523" s="109"/>
      <c r="BI523" s="109"/>
      <c r="BJ523" s="109"/>
      <c r="BK523" s="109"/>
      <c r="BL523" s="109"/>
      <c r="BM523" s="109"/>
      <c r="BN523" s="109"/>
      <c r="BO523" s="109"/>
      <c r="BP523" s="109"/>
      <c r="BQ523" s="109"/>
      <c r="BR523" s="109"/>
      <c r="BS523" s="109"/>
      <c r="BT523" s="109"/>
      <c r="BU523" s="109"/>
      <c r="BV523" s="109"/>
      <c r="BW523" s="109"/>
      <c r="BX523" s="109"/>
      <c r="BY523" s="109"/>
      <c r="BZ523" s="109"/>
      <c r="CA523" s="109"/>
      <c r="CB523" s="109"/>
      <c r="CC523" s="109"/>
      <c r="CD523" s="109"/>
      <c r="CE523" s="109"/>
      <c r="CF523" s="109"/>
      <c r="CG523" s="109"/>
      <c r="CH523" s="109"/>
      <c r="CI523" s="109"/>
      <c r="CJ523" s="109"/>
      <c r="CK523" s="109"/>
      <c r="CL523" s="109"/>
      <c r="CM523" s="109"/>
      <c r="CN523" s="109"/>
      <c r="CO523" s="109"/>
      <c r="CP523" s="109"/>
      <c r="CQ523" s="109"/>
      <c r="CR523" s="109"/>
      <c r="CS523" s="109"/>
      <c r="CT523" s="109"/>
      <c r="CU523" s="109"/>
      <c r="CV523" s="109"/>
      <c r="CW523" s="109"/>
      <c r="CX523" s="109"/>
      <c r="CY523" s="109"/>
      <c r="CZ523" s="109"/>
      <c r="DA523" s="109"/>
      <c r="DB523" s="109"/>
      <c r="DC523" s="109"/>
      <c r="DD523" s="109"/>
      <c r="DE523" s="109"/>
      <c r="DF523" s="109"/>
      <c r="DG523" s="109"/>
      <c r="DH523" s="109"/>
      <c r="DI523" s="109"/>
      <c r="DJ523" s="109"/>
      <c r="DK523" s="109"/>
      <c r="DL523" s="109"/>
      <c r="DM523" s="109"/>
      <c r="DN523" s="109"/>
      <c r="DO523" s="109"/>
      <c r="DP523" s="109"/>
      <c r="DQ523" s="109"/>
      <c r="DR523" s="109"/>
      <c r="DS523" s="109"/>
      <c r="DT523" s="109"/>
      <c r="DU523" s="109"/>
      <c r="DV523" s="109"/>
      <c r="DW523" s="109"/>
      <c r="DX523" s="109"/>
      <c r="DY523" s="109"/>
      <c r="DZ523" s="109"/>
      <c r="EA523" s="109"/>
      <c r="EB523" s="109"/>
      <c r="EC523" s="109"/>
      <c r="ED523" s="109"/>
      <c r="EE523" s="109"/>
      <c r="EF523" s="109"/>
      <c r="EG523" s="109"/>
      <c r="EH523" s="109"/>
      <c r="EI523" s="109"/>
      <c r="EJ523" s="109"/>
      <c r="EK523" s="109"/>
      <c r="EL523" s="109"/>
      <c r="EM523" s="109"/>
      <c r="EN523" s="109"/>
      <c r="EO523" s="109"/>
      <c r="EP523" s="109"/>
      <c r="EQ523" s="109"/>
      <c r="ER523" s="109"/>
      <c r="ES523" s="109"/>
      <c r="ET523" s="109"/>
      <c r="EU523" s="109"/>
      <c r="EV523" s="109"/>
      <c r="EW523" s="109"/>
      <c r="EX523" s="109"/>
      <c r="EY523" s="109"/>
      <c r="EZ523" s="109"/>
      <c r="FA523" s="109"/>
      <c r="FB523" s="109"/>
      <c r="FC523" s="109"/>
      <c r="FD523" s="109"/>
      <c r="FE523" s="109"/>
      <c r="FF523" s="109"/>
      <c r="FG523" s="109"/>
      <c r="FH523" s="109"/>
      <c r="FI523" s="109"/>
      <c r="FJ523" s="109"/>
      <c r="FK523" s="109"/>
      <c r="FL523" s="109"/>
      <c r="FM523" s="109"/>
      <c r="FN523" s="109"/>
      <c r="FO523" s="109"/>
      <c r="FP523" s="109"/>
      <c r="FQ523" s="109"/>
      <c r="FR523" s="109"/>
      <c r="FS523" s="109"/>
      <c r="FT523" s="109"/>
      <c r="FU523" s="109"/>
      <c r="FV523" s="109"/>
      <c r="FW523" s="109"/>
      <c r="FX523" s="109"/>
      <c r="FY523" s="109"/>
      <c r="FZ523" s="109"/>
      <c r="GA523" s="109"/>
      <c r="GB523" s="109"/>
      <c r="GC523" s="109"/>
      <c r="GD523" s="109"/>
      <c r="GE523" s="109"/>
      <c r="GF523" s="109"/>
      <c r="GG523" s="109"/>
      <c r="GH523" s="109"/>
      <c r="GI523" s="109"/>
      <c r="GJ523" s="109"/>
      <c r="GK523" s="109"/>
      <c r="GL523" s="109"/>
    </row>
    <row r="524" spans="28:194" s="103" customFormat="1">
      <c r="AB524" s="109"/>
      <c r="AC524" s="109"/>
      <c r="AD524" s="109"/>
      <c r="AE524" s="109"/>
      <c r="AF524" s="109"/>
      <c r="AG524" s="109"/>
      <c r="AH524" s="109"/>
      <c r="AI524" s="109"/>
      <c r="AJ524" s="109"/>
      <c r="AK524" s="109"/>
      <c r="AL524" s="109"/>
      <c r="AM524" s="109"/>
      <c r="AN524" s="109"/>
      <c r="AO524" s="109"/>
      <c r="AP524" s="109"/>
      <c r="AQ524" s="109"/>
      <c r="AR524" s="109"/>
      <c r="AS524" s="109"/>
      <c r="AT524" s="109"/>
      <c r="AU524" s="109"/>
      <c r="AV524" s="109"/>
      <c r="AW524" s="109"/>
      <c r="AX524" s="109"/>
      <c r="AY524" s="109"/>
      <c r="AZ524" s="109"/>
      <c r="BA524" s="109"/>
      <c r="BB524" s="109"/>
      <c r="BC524" s="109"/>
      <c r="BD524" s="109"/>
      <c r="BE524" s="109"/>
      <c r="BF524" s="109"/>
      <c r="BG524" s="109"/>
      <c r="BH524" s="109"/>
      <c r="BI524" s="109"/>
      <c r="BJ524" s="109"/>
      <c r="BK524" s="109"/>
      <c r="BL524" s="109"/>
      <c r="BM524" s="109"/>
      <c r="BN524" s="109"/>
      <c r="BO524" s="109"/>
      <c r="BP524" s="109"/>
      <c r="BQ524" s="109"/>
      <c r="BR524" s="109"/>
      <c r="BS524" s="109"/>
      <c r="BT524" s="109"/>
      <c r="BU524" s="109"/>
      <c r="BV524" s="109"/>
      <c r="BW524" s="109"/>
      <c r="BX524" s="109"/>
      <c r="BY524" s="109"/>
      <c r="BZ524" s="109"/>
      <c r="CA524" s="109"/>
      <c r="CB524" s="109"/>
      <c r="CC524" s="109"/>
      <c r="CD524" s="109"/>
      <c r="CE524" s="109"/>
      <c r="CF524" s="109"/>
      <c r="CG524" s="109"/>
      <c r="CH524" s="109"/>
      <c r="CI524" s="109"/>
      <c r="CJ524" s="109"/>
      <c r="CK524" s="109"/>
      <c r="CL524" s="109"/>
      <c r="CM524" s="109"/>
      <c r="CN524" s="109"/>
      <c r="CO524" s="109"/>
      <c r="CP524" s="109"/>
      <c r="CQ524" s="109"/>
      <c r="CR524" s="109"/>
      <c r="CS524" s="109"/>
      <c r="CT524" s="109"/>
      <c r="CU524" s="109"/>
      <c r="CV524" s="109"/>
      <c r="CW524" s="109"/>
      <c r="CX524" s="109"/>
      <c r="CY524" s="109"/>
      <c r="CZ524" s="109"/>
      <c r="DA524" s="109"/>
      <c r="DB524" s="109"/>
      <c r="DC524" s="109"/>
      <c r="DD524" s="109"/>
      <c r="DE524" s="109"/>
      <c r="DF524" s="109"/>
      <c r="DG524" s="109"/>
      <c r="DH524" s="109"/>
      <c r="DI524" s="109"/>
      <c r="DJ524" s="109"/>
      <c r="DK524" s="109"/>
      <c r="DL524" s="109"/>
      <c r="DM524" s="109"/>
      <c r="DN524" s="109"/>
      <c r="DO524" s="109"/>
      <c r="DP524" s="109"/>
      <c r="DQ524" s="109"/>
      <c r="DR524" s="109"/>
      <c r="DS524" s="109"/>
      <c r="DT524" s="109"/>
      <c r="DU524" s="109"/>
      <c r="DV524" s="109"/>
      <c r="DW524" s="109"/>
      <c r="DX524" s="109"/>
      <c r="DY524" s="109"/>
      <c r="DZ524" s="109"/>
      <c r="EA524" s="109"/>
      <c r="EB524" s="109"/>
      <c r="EC524" s="109"/>
      <c r="ED524" s="109"/>
      <c r="EE524" s="109"/>
      <c r="EF524" s="109"/>
      <c r="EG524" s="109"/>
      <c r="EH524" s="109"/>
      <c r="EI524" s="109"/>
      <c r="EJ524" s="109"/>
      <c r="EK524" s="109"/>
      <c r="EL524" s="109"/>
      <c r="EM524" s="109"/>
      <c r="EN524" s="109"/>
      <c r="EO524" s="109"/>
      <c r="EP524" s="109"/>
      <c r="EQ524" s="109"/>
      <c r="ER524" s="109"/>
      <c r="ES524" s="109"/>
      <c r="ET524" s="109"/>
      <c r="EU524" s="109"/>
      <c r="EV524" s="109"/>
      <c r="EW524" s="109"/>
      <c r="EX524" s="109"/>
      <c r="EY524" s="109"/>
      <c r="EZ524" s="109"/>
      <c r="FA524" s="109"/>
      <c r="FB524" s="109"/>
      <c r="FC524" s="109"/>
      <c r="FD524" s="109"/>
      <c r="FE524" s="109"/>
      <c r="FF524" s="109"/>
      <c r="FG524" s="109"/>
      <c r="FH524" s="109"/>
      <c r="FI524" s="109"/>
      <c r="FJ524" s="109"/>
      <c r="FK524" s="109"/>
      <c r="FL524" s="109"/>
      <c r="FM524" s="109"/>
      <c r="FN524" s="109"/>
      <c r="FO524" s="109"/>
      <c r="FP524" s="109"/>
      <c r="FQ524" s="109"/>
      <c r="FR524" s="109"/>
      <c r="FS524" s="109"/>
      <c r="FT524" s="109"/>
      <c r="FU524" s="109"/>
      <c r="FV524" s="109"/>
      <c r="FW524" s="109"/>
      <c r="FX524" s="109"/>
      <c r="FY524" s="109"/>
      <c r="FZ524" s="109"/>
      <c r="GA524" s="109"/>
      <c r="GB524" s="109"/>
      <c r="GC524" s="109"/>
      <c r="GD524" s="109"/>
      <c r="GE524" s="109"/>
      <c r="GF524" s="109"/>
      <c r="GG524" s="109"/>
      <c r="GH524" s="109"/>
      <c r="GI524" s="109"/>
      <c r="GJ524" s="109"/>
      <c r="GK524" s="109"/>
      <c r="GL524" s="109"/>
    </row>
    <row r="525" spans="28:194" s="103" customFormat="1">
      <c r="AB525" s="109"/>
      <c r="AC525" s="109"/>
      <c r="AD525" s="109"/>
      <c r="AE525" s="109"/>
      <c r="AF525" s="109"/>
      <c r="AG525" s="109"/>
      <c r="AH525" s="109"/>
      <c r="AI525" s="109"/>
      <c r="AJ525" s="109"/>
      <c r="AK525" s="109"/>
      <c r="AL525" s="109"/>
      <c r="AM525" s="109"/>
      <c r="AN525" s="109"/>
      <c r="AO525" s="109"/>
      <c r="AP525" s="109"/>
      <c r="AQ525" s="109"/>
      <c r="AR525" s="109"/>
      <c r="AS525" s="109"/>
      <c r="AT525" s="109"/>
      <c r="AU525" s="109"/>
      <c r="AV525" s="109"/>
      <c r="AW525" s="109"/>
      <c r="AX525" s="109"/>
      <c r="AY525" s="109"/>
      <c r="AZ525" s="109"/>
      <c r="BA525" s="109"/>
      <c r="BB525" s="109"/>
      <c r="BC525" s="109"/>
      <c r="BD525" s="109"/>
      <c r="BE525" s="109"/>
      <c r="BF525" s="109"/>
      <c r="BG525" s="109"/>
      <c r="BH525" s="109"/>
      <c r="BI525" s="109"/>
      <c r="BJ525" s="109"/>
      <c r="BK525" s="109"/>
      <c r="BL525" s="109"/>
      <c r="BM525" s="109"/>
      <c r="BN525" s="109"/>
      <c r="BO525" s="109"/>
      <c r="BP525" s="109"/>
      <c r="BQ525" s="109"/>
      <c r="BR525" s="109"/>
      <c r="BS525" s="109"/>
      <c r="BT525" s="109"/>
      <c r="BU525" s="109"/>
      <c r="BV525" s="109"/>
      <c r="BW525" s="109"/>
      <c r="BX525" s="109"/>
      <c r="BY525" s="109"/>
      <c r="BZ525" s="109"/>
      <c r="CA525" s="109"/>
      <c r="CB525" s="109"/>
      <c r="CC525" s="109"/>
      <c r="CD525" s="109"/>
      <c r="CE525" s="109"/>
      <c r="CF525" s="109"/>
      <c r="CG525" s="109"/>
      <c r="CH525" s="109"/>
      <c r="CI525" s="109"/>
      <c r="CJ525" s="109"/>
      <c r="CK525" s="109"/>
      <c r="CL525" s="109"/>
      <c r="CM525" s="109"/>
      <c r="CN525" s="109"/>
      <c r="CO525" s="109"/>
      <c r="CP525" s="109"/>
      <c r="CQ525" s="109"/>
      <c r="CR525" s="109"/>
      <c r="CS525" s="109"/>
      <c r="CT525" s="109"/>
      <c r="CU525" s="109"/>
      <c r="CV525" s="109"/>
      <c r="CW525" s="109"/>
      <c r="CX525" s="109"/>
      <c r="CY525" s="109"/>
      <c r="CZ525" s="109"/>
      <c r="DA525" s="109"/>
      <c r="DB525" s="109"/>
      <c r="DC525" s="109"/>
      <c r="DD525" s="109"/>
      <c r="DE525" s="109"/>
      <c r="DF525" s="109"/>
      <c r="DG525" s="109"/>
      <c r="DH525" s="109"/>
      <c r="DI525" s="109"/>
      <c r="DJ525" s="109"/>
      <c r="DK525" s="109"/>
      <c r="DL525" s="109"/>
      <c r="DM525" s="109"/>
      <c r="DN525" s="109"/>
      <c r="DO525" s="109"/>
      <c r="DP525" s="109"/>
      <c r="DQ525" s="109"/>
      <c r="DR525" s="109"/>
      <c r="DS525" s="109"/>
      <c r="DT525" s="109"/>
      <c r="DU525" s="109"/>
      <c r="DV525" s="109"/>
      <c r="DW525" s="109"/>
      <c r="DX525" s="109"/>
      <c r="DY525" s="109"/>
      <c r="DZ525" s="109"/>
      <c r="EA525" s="109"/>
      <c r="EB525" s="109"/>
      <c r="EC525" s="109"/>
      <c r="ED525" s="109"/>
      <c r="EE525" s="109"/>
      <c r="EF525" s="109"/>
      <c r="EG525" s="109"/>
      <c r="EH525" s="109"/>
      <c r="EI525" s="109"/>
      <c r="EJ525" s="109"/>
      <c r="EK525" s="109"/>
      <c r="EL525" s="109"/>
      <c r="EM525" s="109"/>
      <c r="EN525" s="109"/>
      <c r="EO525" s="109"/>
      <c r="EP525" s="109"/>
      <c r="EQ525" s="109"/>
      <c r="ER525" s="109"/>
      <c r="ES525" s="109"/>
      <c r="ET525" s="109"/>
      <c r="EU525" s="109"/>
      <c r="EV525" s="109"/>
      <c r="EW525" s="109"/>
      <c r="EX525" s="109"/>
      <c r="EY525" s="109"/>
      <c r="EZ525" s="109"/>
      <c r="FA525" s="109"/>
      <c r="FB525" s="109"/>
      <c r="FC525" s="109"/>
      <c r="FD525" s="109"/>
      <c r="FE525" s="109"/>
      <c r="FF525" s="109"/>
      <c r="FG525" s="109"/>
      <c r="FH525" s="109"/>
      <c r="FI525" s="109"/>
      <c r="FJ525" s="109"/>
      <c r="FK525" s="109"/>
      <c r="FL525" s="109"/>
      <c r="FM525" s="109"/>
      <c r="FN525" s="109"/>
      <c r="FO525" s="109"/>
      <c r="FP525" s="109"/>
      <c r="FQ525" s="109"/>
      <c r="FR525" s="109"/>
      <c r="FS525" s="109"/>
      <c r="FT525" s="109"/>
      <c r="FU525" s="109"/>
      <c r="FV525" s="109"/>
      <c r="FW525" s="109"/>
      <c r="FX525" s="109"/>
      <c r="FY525" s="109"/>
      <c r="FZ525" s="109"/>
      <c r="GA525" s="109"/>
      <c r="GB525" s="109"/>
      <c r="GC525" s="109"/>
      <c r="GD525" s="109"/>
      <c r="GE525" s="109"/>
      <c r="GF525" s="109"/>
      <c r="GG525" s="109"/>
      <c r="GH525" s="109"/>
      <c r="GI525" s="109"/>
      <c r="GJ525" s="109"/>
      <c r="GK525" s="109"/>
      <c r="GL525" s="109"/>
    </row>
    <row r="526" spans="28:194" s="103" customFormat="1">
      <c r="AB526" s="109"/>
      <c r="AC526" s="109"/>
      <c r="AD526" s="109"/>
      <c r="AE526" s="109"/>
      <c r="AF526" s="109"/>
      <c r="AG526" s="109"/>
      <c r="AH526" s="109"/>
      <c r="AI526" s="109"/>
      <c r="AJ526" s="109"/>
      <c r="AK526" s="109"/>
      <c r="AL526" s="109"/>
      <c r="AM526" s="109"/>
      <c r="AN526" s="109"/>
      <c r="AO526" s="109"/>
      <c r="AP526" s="109"/>
      <c r="AQ526" s="109"/>
      <c r="AR526" s="109"/>
      <c r="AS526" s="109"/>
      <c r="AT526" s="109"/>
      <c r="AU526" s="109"/>
      <c r="AV526" s="109"/>
      <c r="AW526" s="109"/>
      <c r="AX526" s="109"/>
      <c r="AY526" s="109"/>
      <c r="AZ526" s="109"/>
      <c r="BA526" s="109"/>
      <c r="BB526" s="109"/>
      <c r="BC526" s="109"/>
      <c r="BD526" s="109"/>
      <c r="BE526" s="109"/>
      <c r="BF526" s="109"/>
      <c r="BG526" s="109"/>
      <c r="BH526" s="109"/>
      <c r="BI526" s="109"/>
      <c r="BJ526" s="109"/>
      <c r="BK526" s="109"/>
      <c r="BL526" s="109"/>
      <c r="BM526" s="109"/>
      <c r="BN526" s="109"/>
      <c r="BO526" s="109"/>
      <c r="BP526" s="109"/>
      <c r="BQ526" s="109"/>
      <c r="BR526" s="109"/>
      <c r="BS526" s="109"/>
      <c r="BT526" s="109"/>
      <c r="BU526" s="109"/>
      <c r="BV526" s="109"/>
      <c r="BW526" s="109"/>
      <c r="BX526" s="109"/>
      <c r="BY526" s="109"/>
      <c r="BZ526" s="109"/>
      <c r="CA526" s="109"/>
      <c r="CB526" s="109"/>
      <c r="CC526" s="109"/>
      <c r="CD526" s="109"/>
      <c r="CE526" s="109"/>
      <c r="CF526" s="109"/>
      <c r="CG526" s="109"/>
      <c r="CH526" s="109"/>
      <c r="CI526" s="109"/>
      <c r="CJ526" s="109"/>
      <c r="CK526" s="109"/>
      <c r="CL526" s="109"/>
      <c r="CM526" s="109"/>
      <c r="CN526" s="109"/>
      <c r="CO526" s="109"/>
      <c r="CP526" s="109"/>
      <c r="CQ526" s="109"/>
      <c r="CR526" s="109"/>
      <c r="CS526" s="109"/>
      <c r="CT526" s="109"/>
      <c r="CU526" s="109"/>
      <c r="CV526" s="109"/>
      <c r="CW526" s="109"/>
      <c r="CX526" s="109"/>
      <c r="CY526" s="109"/>
      <c r="CZ526" s="109"/>
      <c r="DA526" s="109"/>
      <c r="DB526" s="109"/>
      <c r="DC526" s="109"/>
      <c r="DD526" s="109"/>
      <c r="DE526" s="109"/>
      <c r="DF526" s="109"/>
      <c r="DG526" s="109"/>
      <c r="DH526" s="109"/>
      <c r="DI526" s="109"/>
      <c r="DJ526" s="109"/>
      <c r="DK526" s="109"/>
      <c r="DL526" s="109"/>
      <c r="DM526" s="109"/>
      <c r="DN526" s="109"/>
      <c r="DO526" s="109"/>
      <c r="DP526" s="109"/>
      <c r="DQ526" s="109"/>
      <c r="DR526" s="109"/>
      <c r="DS526" s="109"/>
      <c r="DT526" s="109"/>
      <c r="DU526" s="109"/>
      <c r="DV526" s="109"/>
      <c r="DW526" s="109"/>
      <c r="DX526" s="109"/>
      <c r="DY526" s="109"/>
      <c r="DZ526" s="109"/>
      <c r="EA526" s="109"/>
      <c r="EB526" s="109"/>
      <c r="EC526" s="109"/>
      <c r="ED526" s="109"/>
      <c r="EE526" s="109"/>
      <c r="EF526" s="109"/>
      <c r="EG526" s="109"/>
      <c r="EH526" s="109"/>
      <c r="EI526" s="109"/>
      <c r="EJ526" s="109"/>
      <c r="EK526" s="109"/>
      <c r="EL526" s="109"/>
      <c r="EM526" s="109"/>
      <c r="EN526" s="109"/>
      <c r="EO526" s="109"/>
      <c r="EP526" s="109"/>
      <c r="EQ526" s="109"/>
      <c r="ER526" s="109"/>
      <c r="ES526" s="109"/>
      <c r="ET526" s="109"/>
      <c r="EU526" s="109"/>
      <c r="EV526" s="109"/>
      <c r="EW526" s="109"/>
      <c r="EX526" s="109"/>
      <c r="EY526" s="109"/>
      <c r="EZ526" s="109"/>
      <c r="FA526" s="109"/>
      <c r="FB526" s="109"/>
      <c r="FC526" s="109"/>
      <c r="FD526" s="109"/>
      <c r="FE526" s="109"/>
      <c r="FF526" s="109"/>
      <c r="FG526" s="109"/>
      <c r="FH526" s="109"/>
      <c r="FI526" s="109"/>
      <c r="FJ526" s="109"/>
      <c r="FK526" s="109"/>
      <c r="FL526" s="109"/>
      <c r="FM526" s="109"/>
      <c r="FN526" s="109"/>
      <c r="FO526" s="109"/>
      <c r="FP526" s="109"/>
      <c r="FQ526" s="109"/>
      <c r="FR526" s="109"/>
      <c r="FS526" s="109"/>
      <c r="FT526" s="109"/>
      <c r="FU526" s="109"/>
      <c r="FV526" s="109"/>
      <c r="FW526" s="109"/>
      <c r="FX526" s="109"/>
      <c r="FY526" s="109"/>
      <c r="FZ526" s="109"/>
      <c r="GA526" s="109"/>
      <c r="GB526" s="109"/>
      <c r="GC526" s="109"/>
      <c r="GD526" s="109"/>
      <c r="GE526" s="109"/>
      <c r="GF526" s="109"/>
      <c r="GG526" s="109"/>
      <c r="GH526" s="109"/>
      <c r="GI526" s="109"/>
      <c r="GJ526" s="109"/>
      <c r="GK526" s="109"/>
      <c r="GL526" s="109"/>
    </row>
    <row r="527" spans="28:194" s="103" customFormat="1">
      <c r="AB527" s="109"/>
      <c r="AC527" s="109"/>
      <c r="AD527" s="109"/>
      <c r="AE527" s="109"/>
      <c r="AF527" s="109"/>
      <c r="AG527" s="109"/>
      <c r="AH527" s="109"/>
      <c r="AI527" s="109"/>
      <c r="AJ527" s="109"/>
      <c r="AK527" s="109"/>
      <c r="AL527" s="109"/>
      <c r="AM527" s="109"/>
      <c r="AN527" s="109"/>
      <c r="AO527" s="109"/>
      <c r="AP527" s="109"/>
      <c r="AQ527" s="109"/>
      <c r="AR527" s="109"/>
      <c r="AS527" s="109"/>
      <c r="AT527" s="109"/>
      <c r="AU527" s="109"/>
      <c r="AV527" s="109"/>
      <c r="AW527" s="109"/>
      <c r="AX527" s="109"/>
      <c r="AY527" s="109"/>
      <c r="AZ527" s="109"/>
      <c r="BA527" s="109"/>
      <c r="BB527" s="109"/>
      <c r="BC527" s="109"/>
      <c r="BD527" s="109"/>
      <c r="BE527" s="109"/>
      <c r="BF527" s="109"/>
      <c r="BG527" s="109"/>
      <c r="BH527" s="109"/>
      <c r="BI527" s="109"/>
      <c r="BJ527" s="109"/>
      <c r="BK527" s="109"/>
      <c r="BL527" s="109"/>
      <c r="BM527" s="109"/>
      <c r="BN527" s="109"/>
      <c r="BO527" s="109"/>
      <c r="BP527" s="109"/>
      <c r="BQ527" s="109"/>
      <c r="BR527" s="109"/>
      <c r="BS527" s="109"/>
      <c r="BT527" s="109"/>
      <c r="BU527" s="109"/>
      <c r="BV527" s="109"/>
      <c r="BW527" s="109"/>
      <c r="BX527" s="109"/>
      <c r="BY527" s="109"/>
      <c r="BZ527" s="109"/>
      <c r="CA527" s="109"/>
      <c r="CB527" s="109"/>
      <c r="CC527" s="109"/>
      <c r="CD527" s="109"/>
      <c r="CE527" s="109"/>
      <c r="CF527" s="109"/>
      <c r="CG527" s="109"/>
      <c r="CH527" s="109"/>
      <c r="CI527" s="109"/>
      <c r="CJ527" s="109"/>
      <c r="CK527" s="109"/>
      <c r="CL527" s="109"/>
      <c r="CM527" s="109"/>
      <c r="CN527" s="109"/>
      <c r="CO527" s="109"/>
      <c r="CP527" s="109"/>
      <c r="CQ527" s="109"/>
      <c r="CR527" s="109"/>
      <c r="CS527" s="109"/>
      <c r="CT527" s="109"/>
      <c r="CU527" s="109"/>
      <c r="CV527" s="109"/>
      <c r="CW527" s="109"/>
      <c r="CX527" s="109"/>
      <c r="CY527" s="109"/>
      <c r="CZ527" s="109"/>
      <c r="DA527" s="109"/>
      <c r="DB527" s="109"/>
      <c r="DC527" s="109"/>
      <c r="DD527" s="109"/>
      <c r="DE527" s="109"/>
      <c r="DF527" s="109"/>
      <c r="DG527" s="109"/>
      <c r="DH527" s="109"/>
      <c r="DI527" s="109"/>
      <c r="DJ527" s="109"/>
      <c r="DK527" s="109"/>
      <c r="DL527" s="109"/>
      <c r="DM527" s="109"/>
      <c r="DN527" s="109"/>
      <c r="DO527" s="109"/>
      <c r="DP527" s="109"/>
      <c r="DQ527" s="109"/>
      <c r="DR527" s="109"/>
      <c r="DS527" s="109"/>
      <c r="DT527" s="109"/>
      <c r="DU527" s="109"/>
      <c r="DV527" s="109"/>
      <c r="DW527" s="109"/>
      <c r="DX527" s="109"/>
      <c r="DY527" s="109"/>
      <c r="DZ527" s="109"/>
      <c r="EA527" s="109"/>
      <c r="EB527" s="109"/>
      <c r="EC527" s="109"/>
      <c r="ED527" s="109"/>
      <c r="EE527" s="109"/>
      <c r="EF527" s="109"/>
      <c r="EG527" s="109"/>
      <c r="EH527" s="109"/>
      <c r="EI527" s="109"/>
      <c r="EJ527" s="109"/>
      <c r="EK527" s="109"/>
      <c r="EL527" s="109"/>
      <c r="EM527" s="109"/>
      <c r="EN527" s="109"/>
      <c r="EO527" s="109"/>
      <c r="EP527" s="109"/>
      <c r="EQ527" s="109"/>
      <c r="ER527" s="109"/>
      <c r="ES527" s="109"/>
      <c r="ET527" s="109"/>
      <c r="EU527" s="109"/>
      <c r="EV527" s="109"/>
      <c r="EW527" s="109"/>
      <c r="EX527" s="109"/>
      <c r="EY527" s="109"/>
      <c r="EZ527" s="109"/>
      <c r="FA527" s="109"/>
      <c r="FB527" s="109"/>
      <c r="FC527" s="109"/>
      <c r="FD527" s="109"/>
      <c r="FE527" s="109"/>
      <c r="FF527" s="109"/>
      <c r="FG527" s="109"/>
      <c r="FH527" s="109"/>
      <c r="FI527" s="109"/>
      <c r="FJ527" s="109"/>
      <c r="FK527" s="109"/>
      <c r="FL527" s="109"/>
      <c r="FM527" s="109"/>
      <c r="FN527" s="109"/>
      <c r="FO527" s="109"/>
      <c r="FP527" s="109"/>
      <c r="FQ527" s="109"/>
      <c r="FR527" s="109"/>
      <c r="FS527" s="109"/>
      <c r="FT527" s="109"/>
      <c r="FU527" s="109"/>
      <c r="FV527" s="109"/>
      <c r="FW527" s="109"/>
      <c r="FX527" s="109"/>
      <c r="FY527" s="109"/>
      <c r="FZ527" s="109"/>
      <c r="GA527" s="109"/>
      <c r="GB527" s="109"/>
      <c r="GC527" s="109"/>
      <c r="GD527" s="109"/>
      <c r="GE527" s="109"/>
      <c r="GF527" s="109"/>
      <c r="GG527" s="109"/>
      <c r="GH527" s="109"/>
      <c r="GI527" s="109"/>
      <c r="GJ527" s="109"/>
      <c r="GK527" s="109"/>
      <c r="GL527" s="109"/>
    </row>
    <row r="528" spans="28:194" s="103" customFormat="1">
      <c r="AB528" s="109"/>
      <c r="AC528" s="109"/>
      <c r="AD528" s="109"/>
      <c r="AE528" s="109"/>
      <c r="AF528" s="109"/>
      <c r="AG528" s="109"/>
      <c r="AH528" s="109"/>
      <c r="AI528" s="109"/>
      <c r="AJ528" s="109"/>
      <c r="AK528" s="109"/>
      <c r="AL528" s="109"/>
      <c r="AM528" s="109"/>
      <c r="AN528" s="109"/>
      <c r="AO528" s="109"/>
      <c r="AP528" s="109"/>
      <c r="AQ528" s="109"/>
      <c r="AR528" s="109"/>
      <c r="AS528" s="109"/>
      <c r="AT528" s="109"/>
      <c r="AU528" s="109"/>
      <c r="AV528" s="109"/>
      <c r="AW528" s="109"/>
      <c r="AX528" s="109"/>
      <c r="AY528" s="109"/>
      <c r="AZ528" s="109"/>
      <c r="BA528" s="109"/>
      <c r="BB528" s="109"/>
      <c r="BC528" s="109"/>
      <c r="BD528" s="109"/>
      <c r="BE528" s="109"/>
      <c r="BF528" s="109"/>
      <c r="BG528" s="109"/>
      <c r="BH528" s="109"/>
      <c r="BI528" s="109"/>
      <c r="BJ528" s="109"/>
      <c r="BK528" s="109"/>
      <c r="BL528" s="109"/>
      <c r="BM528" s="109"/>
      <c r="BN528" s="109"/>
      <c r="BO528" s="109"/>
      <c r="BP528" s="109"/>
      <c r="BQ528" s="109"/>
      <c r="BR528" s="109"/>
      <c r="BS528" s="109"/>
      <c r="BT528" s="109"/>
      <c r="BU528" s="109"/>
      <c r="BV528" s="109"/>
      <c r="BW528" s="109"/>
      <c r="BX528" s="109"/>
      <c r="BY528" s="109"/>
      <c r="BZ528" s="109"/>
      <c r="CA528" s="109"/>
      <c r="CB528" s="109"/>
      <c r="CC528" s="109"/>
      <c r="CD528" s="109"/>
      <c r="CE528" s="109"/>
      <c r="CF528" s="109"/>
      <c r="CG528" s="109"/>
      <c r="CH528" s="109"/>
      <c r="CI528" s="109"/>
      <c r="CJ528" s="109"/>
      <c r="CK528" s="109"/>
      <c r="CL528" s="109"/>
      <c r="CM528" s="109"/>
      <c r="CN528" s="109"/>
      <c r="CO528" s="109"/>
      <c r="CP528" s="109"/>
      <c r="CQ528" s="109"/>
      <c r="CR528" s="109"/>
      <c r="CS528" s="109"/>
      <c r="CT528" s="109"/>
      <c r="CU528" s="109"/>
      <c r="CV528" s="109"/>
      <c r="CW528" s="109"/>
      <c r="CX528" s="109"/>
      <c r="CY528" s="109"/>
      <c r="CZ528" s="109"/>
      <c r="DA528" s="109"/>
      <c r="DB528" s="109"/>
      <c r="DC528" s="109"/>
      <c r="DD528" s="109"/>
      <c r="DE528" s="109"/>
      <c r="DF528" s="109"/>
      <c r="DG528" s="109"/>
      <c r="DH528" s="109"/>
      <c r="DI528" s="109"/>
      <c r="DJ528" s="109"/>
      <c r="DK528" s="109"/>
      <c r="DL528" s="109"/>
      <c r="DM528" s="109"/>
      <c r="DN528" s="109"/>
      <c r="DO528" s="109"/>
      <c r="DP528" s="109"/>
      <c r="DQ528" s="109"/>
      <c r="DR528" s="109"/>
      <c r="DS528" s="109"/>
      <c r="DT528" s="109"/>
      <c r="DU528" s="109"/>
      <c r="DV528" s="109"/>
      <c r="DW528" s="109"/>
      <c r="DX528" s="109"/>
      <c r="DY528" s="109"/>
      <c r="DZ528" s="109"/>
      <c r="EA528" s="109"/>
      <c r="EB528" s="109"/>
      <c r="EC528" s="109"/>
      <c r="ED528" s="109"/>
      <c r="EE528" s="109"/>
      <c r="EF528" s="109"/>
      <c r="EG528" s="109"/>
      <c r="EH528" s="109"/>
      <c r="EI528" s="109"/>
      <c r="EJ528" s="109"/>
      <c r="EK528" s="109"/>
      <c r="EL528" s="109"/>
      <c r="EM528" s="109"/>
      <c r="EN528" s="109"/>
      <c r="EO528" s="109"/>
      <c r="EP528" s="109"/>
      <c r="EQ528" s="109"/>
      <c r="ER528" s="109"/>
      <c r="ES528" s="109"/>
      <c r="ET528" s="109"/>
      <c r="EU528" s="109"/>
      <c r="EV528" s="109"/>
      <c r="EW528" s="109"/>
      <c r="EX528" s="109"/>
      <c r="EY528" s="109"/>
      <c r="EZ528" s="109"/>
      <c r="FA528" s="109"/>
      <c r="FB528" s="109"/>
      <c r="FC528" s="109"/>
      <c r="FD528" s="109"/>
      <c r="FE528" s="109"/>
      <c r="FF528" s="109"/>
      <c r="FG528" s="109"/>
      <c r="FH528" s="109"/>
      <c r="FI528" s="109"/>
      <c r="FJ528" s="109"/>
      <c r="FK528" s="109"/>
      <c r="FL528" s="109"/>
      <c r="FM528" s="109"/>
      <c r="FN528" s="109"/>
      <c r="FO528" s="109"/>
      <c r="FP528" s="109"/>
      <c r="FQ528" s="109"/>
      <c r="FR528" s="109"/>
      <c r="FS528" s="109"/>
      <c r="FT528" s="109"/>
      <c r="FU528" s="109"/>
      <c r="FV528" s="109"/>
      <c r="FW528" s="109"/>
      <c r="FX528" s="109"/>
      <c r="FY528" s="109"/>
      <c r="FZ528" s="109"/>
      <c r="GA528" s="109"/>
      <c r="GB528" s="109"/>
      <c r="GC528" s="109"/>
      <c r="GD528" s="109"/>
      <c r="GE528" s="109"/>
      <c r="GF528" s="109"/>
      <c r="GG528" s="109"/>
      <c r="GH528" s="109"/>
      <c r="GI528" s="109"/>
      <c r="GJ528" s="109"/>
      <c r="GK528" s="109"/>
      <c r="GL528" s="109"/>
    </row>
    <row r="529" spans="28:194" s="103" customFormat="1">
      <c r="AB529" s="109"/>
      <c r="AC529" s="109"/>
      <c r="AD529" s="109"/>
      <c r="AE529" s="109"/>
      <c r="AF529" s="109"/>
      <c r="AG529" s="109"/>
      <c r="AH529" s="109"/>
      <c r="AI529" s="109"/>
      <c r="AJ529" s="109"/>
      <c r="AK529" s="109"/>
      <c r="AL529" s="109"/>
      <c r="AM529" s="109"/>
      <c r="AN529" s="109"/>
      <c r="AO529" s="109"/>
      <c r="AP529" s="109"/>
      <c r="AQ529" s="109"/>
      <c r="AR529" s="109"/>
      <c r="AS529" s="109"/>
      <c r="AT529" s="109"/>
      <c r="AU529" s="109"/>
      <c r="AV529" s="109"/>
      <c r="AW529" s="109"/>
      <c r="AX529" s="109"/>
      <c r="AY529" s="109"/>
      <c r="AZ529" s="109"/>
      <c r="BA529" s="109"/>
      <c r="BB529" s="109"/>
      <c r="BC529" s="109"/>
      <c r="BD529" s="109"/>
      <c r="BE529" s="109"/>
      <c r="BF529" s="109"/>
      <c r="BG529" s="109"/>
      <c r="BH529" s="109"/>
      <c r="BI529" s="109"/>
      <c r="BJ529" s="109"/>
      <c r="BK529" s="109"/>
      <c r="BL529" s="109"/>
      <c r="BM529" s="109"/>
      <c r="BN529" s="109"/>
      <c r="BO529" s="109"/>
      <c r="BP529" s="109"/>
      <c r="BQ529" s="109"/>
      <c r="BR529" s="109"/>
      <c r="BS529" s="109"/>
      <c r="BT529" s="109"/>
      <c r="BU529" s="109"/>
      <c r="BV529" s="109"/>
      <c r="BW529" s="109"/>
      <c r="BX529" s="109"/>
      <c r="BY529" s="109"/>
      <c r="BZ529" s="109"/>
      <c r="CA529" s="109"/>
      <c r="CB529" s="109"/>
      <c r="CC529" s="109"/>
      <c r="CD529" s="109"/>
      <c r="CE529" s="109"/>
      <c r="CF529" s="109"/>
      <c r="CG529" s="109"/>
      <c r="CH529" s="109"/>
      <c r="CI529" s="109"/>
      <c r="CJ529" s="109"/>
      <c r="CK529" s="109"/>
      <c r="CL529" s="109"/>
      <c r="CM529" s="109"/>
      <c r="CN529" s="109"/>
      <c r="CO529" s="109"/>
      <c r="CP529" s="109"/>
      <c r="CQ529" s="109"/>
      <c r="CR529" s="109"/>
      <c r="CS529" s="109"/>
      <c r="CT529" s="109"/>
      <c r="CU529" s="109"/>
      <c r="CV529" s="109"/>
      <c r="CW529" s="109"/>
      <c r="CX529" s="109"/>
      <c r="CY529" s="109"/>
      <c r="CZ529" s="109"/>
      <c r="DA529" s="109"/>
      <c r="DB529" s="109"/>
      <c r="DC529" s="109"/>
      <c r="DD529" s="109"/>
      <c r="DE529" s="109"/>
      <c r="DF529" s="109"/>
      <c r="DG529" s="109"/>
      <c r="DH529" s="109"/>
      <c r="DI529" s="109"/>
      <c r="DJ529" s="109"/>
      <c r="DK529" s="109"/>
      <c r="DL529" s="109"/>
      <c r="DM529" s="109"/>
      <c r="DN529" s="109"/>
      <c r="DO529" s="109"/>
      <c r="DP529" s="109"/>
      <c r="DQ529" s="109"/>
      <c r="DR529" s="109"/>
      <c r="DS529" s="109"/>
      <c r="DT529" s="109"/>
      <c r="DU529" s="109"/>
      <c r="DV529" s="109"/>
      <c r="DW529" s="109"/>
      <c r="DX529" s="109"/>
      <c r="DY529" s="109"/>
      <c r="DZ529" s="109"/>
      <c r="EA529" s="109"/>
      <c r="EB529" s="109"/>
      <c r="EC529" s="109"/>
      <c r="ED529" s="109"/>
      <c r="EE529" s="109"/>
      <c r="EF529" s="109"/>
      <c r="EG529" s="109"/>
      <c r="EH529" s="109"/>
      <c r="EI529" s="109"/>
      <c r="EJ529" s="109"/>
      <c r="EK529" s="109"/>
      <c r="EL529" s="109"/>
      <c r="EM529" s="109"/>
      <c r="EN529" s="109"/>
      <c r="EO529" s="109"/>
      <c r="EP529" s="109"/>
      <c r="EQ529" s="109"/>
      <c r="ER529" s="109"/>
      <c r="ES529" s="109"/>
      <c r="ET529" s="109"/>
      <c r="EU529" s="109"/>
      <c r="EV529" s="109"/>
      <c r="EW529" s="109"/>
      <c r="EX529" s="109"/>
      <c r="EY529" s="109"/>
      <c r="EZ529" s="109"/>
      <c r="FA529" s="109"/>
      <c r="FB529" s="109"/>
      <c r="FC529" s="109"/>
      <c r="FD529" s="109"/>
      <c r="FE529" s="109"/>
      <c r="FF529" s="109"/>
      <c r="FG529" s="109"/>
      <c r="FH529" s="109"/>
      <c r="FI529" s="109"/>
      <c r="FJ529" s="109"/>
      <c r="FK529" s="109"/>
      <c r="FL529" s="109"/>
      <c r="FM529" s="109"/>
      <c r="FN529" s="109"/>
      <c r="FO529" s="109"/>
      <c r="FP529" s="109"/>
      <c r="FQ529" s="109"/>
      <c r="FR529" s="109"/>
      <c r="FS529" s="109"/>
      <c r="FT529" s="109"/>
      <c r="FU529" s="109"/>
      <c r="FV529" s="109"/>
      <c r="FW529" s="109"/>
      <c r="FX529" s="109"/>
      <c r="FY529" s="109"/>
      <c r="FZ529" s="109"/>
      <c r="GA529" s="109"/>
      <c r="GB529" s="109"/>
      <c r="GC529" s="109"/>
      <c r="GD529" s="109"/>
      <c r="GE529" s="109"/>
      <c r="GF529" s="109"/>
      <c r="GG529" s="109"/>
      <c r="GH529" s="109"/>
      <c r="GI529" s="109"/>
      <c r="GJ529" s="109"/>
      <c r="GK529" s="109"/>
      <c r="GL529" s="109"/>
    </row>
    <row r="530" spans="28:194" s="103" customFormat="1">
      <c r="AB530" s="109"/>
      <c r="AC530" s="109"/>
      <c r="AD530" s="109"/>
      <c r="AE530" s="109"/>
      <c r="AF530" s="109"/>
      <c r="AG530" s="109"/>
      <c r="AH530" s="109"/>
      <c r="AI530" s="109"/>
      <c r="AJ530" s="109"/>
      <c r="AK530" s="109"/>
      <c r="AL530" s="109"/>
      <c r="AM530" s="109"/>
      <c r="AN530" s="109"/>
      <c r="AO530" s="109"/>
      <c r="AP530" s="109"/>
      <c r="AQ530" s="109"/>
      <c r="AR530" s="109"/>
      <c r="AS530" s="109"/>
      <c r="AT530" s="109"/>
      <c r="AU530" s="109"/>
      <c r="AV530" s="109"/>
      <c r="AW530" s="109"/>
      <c r="AX530" s="109"/>
      <c r="AY530" s="109"/>
      <c r="AZ530" s="109"/>
      <c r="BA530" s="109"/>
      <c r="BB530" s="109"/>
      <c r="BC530" s="109"/>
      <c r="BD530" s="109"/>
      <c r="BE530" s="109"/>
      <c r="BF530" s="109"/>
      <c r="BG530" s="109"/>
      <c r="BH530" s="109"/>
      <c r="BI530" s="109"/>
      <c r="BJ530" s="109"/>
      <c r="BK530" s="109"/>
      <c r="BL530" s="109"/>
      <c r="BM530" s="109"/>
      <c r="BN530" s="109"/>
      <c r="BO530" s="109"/>
      <c r="BP530" s="109"/>
      <c r="BQ530" s="109"/>
      <c r="BR530" s="109"/>
      <c r="BS530" s="109"/>
      <c r="BT530" s="109"/>
      <c r="BU530" s="109"/>
      <c r="BV530" s="109"/>
      <c r="BW530" s="109"/>
      <c r="BX530" s="109"/>
      <c r="BY530" s="109"/>
      <c r="BZ530" s="109"/>
      <c r="CA530" s="109"/>
      <c r="CB530" s="109"/>
      <c r="CC530" s="109"/>
      <c r="CD530" s="109"/>
      <c r="CE530" s="109"/>
      <c r="CF530" s="109"/>
      <c r="CG530" s="109"/>
      <c r="CH530" s="109"/>
      <c r="CI530" s="109"/>
      <c r="CJ530" s="109"/>
      <c r="CK530" s="109"/>
      <c r="CL530" s="109"/>
      <c r="CM530" s="109"/>
      <c r="CN530" s="109"/>
      <c r="CO530" s="109"/>
      <c r="CP530" s="109"/>
      <c r="CQ530" s="109"/>
      <c r="CR530" s="109"/>
      <c r="CS530" s="109"/>
      <c r="CT530" s="109"/>
      <c r="CU530" s="109"/>
      <c r="CV530" s="109"/>
      <c r="CW530" s="109"/>
      <c r="CX530" s="109"/>
      <c r="CY530" s="109"/>
      <c r="CZ530" s="109"/>
      <c r="DA530" s="109"/>
      <c r="DB530" s="109"/>
      <c r="DC530" s="109"/>
      <c r="DD530" s="109"/>
      <c r="DE530" s="109"/>
      <c r="DF530" s="109"/>
      <c r="DG530" s="109"/>
      <c r="DH530" s="109"/>
      <c r="DI530" s="109"/>
      <c r="DJ530" s="109"/>
      <c r="DK530" s="109"/>
      <c r="DL530" s="109"/>
      <c r="DM530" s="109"/>
      <c r="DN530" s="109"/>
      <c r="DO530" s="109"/>
      <c r="DP530" s="109"/>
      <c r="DQ530" s="109"/>
      <c r="DR530" s="109"/>
      <c r="DS530" s="109"/>
      <c r="DT530" s="109"/>
      <c r="DU530" s="109"/>
      <c r="DV530" s="109"/>
      <c r="DW530" s="109"/>
      <c r="DX530" s="109"/>
      <c r="DY530" s="109"/>
      <c r="DZ530" s="109"/>
      <c r="EA530" s="109"/>
      <c r="EB530" s="109"/>
      <c r="EC530" s="109"/>
      <c r="ED530" s="109"/>
      <c r="EE530" s="109"/>
      <c r="EF530" s="109"/>
      <c r="EG530" s="109"/>
      <c r="EH530" s="109"/>
      <c r="EI530" s="109"/>
      <c r="EJ530" s="109"/>
      <c r="EK530" s="109"/>
      <c r="EL530" s="109"/>
      <c r="EM530" s="109"/>
      <c r="EN530" s="109"/>
      <c r="EO530" s="109"/>
      <c r="EP530" s="109"/>
      <c r="EQ530" s="109"/>
      <c r="ER530" s="109"/>
      <c r="ES530" s="109"/>
      <c r="ET530" s="109"/>
      <c r="EU530" s="109"/>
      <c r="EV530" s="109"/>
      <c r="EW530" s="109"/>
      <c r="EX530" s="109"/>
      <c r="EY530" s="109"/>
      <c r="EZ530" s="109"/>
      <c r="FA530" s="109"/>
      <c r="FB530" s="109"/>
      <c r="FC530" s="109"/>
      <c r="FD530" s="109"/>
      <c r="FE530" s="109"/>
      <c r="FF530" s="109"/>
      <c r="FG530" s="109"/>
      <c r="FH530" s="109"/>
      <c r="FI530" s="109"/>
      <c r="FJ530" s="109"/>
      <c r="FK530" s="109"/>
      <c r="FL530" s="109"/>
      <c r="FM530" s="109"/>
      <c r="FN530" s="109"/>
      <c r="FO530" s="109"/>
      <c r="FP530" s="109"/>
      <c r="FQ530" s="109"/>
      <c r="FR530" s="109"/>
      <c r="FS530" s="109"/>
      <c r="FT530" s="109"/>
      <c r="FU530" s="109"/>
      <c r="FV530" s="109"/>
      <c r="FW530" s="109"/>
      <c r="FX530" s="109"/>
      <c r="FY530" s="109"/>
      <c r="FZ530" s="109"/>
      <c r="GA530" s="109"/>
      <c r="GB530" s="109"/>
      <c r="GC530" s="109"/>
      <c r="GD530" s="109"/>
      <c r="GE530" s="109"/>
      <c r="GF530" s="109"/>
      <c r="GG530" s="109"/>
      <c r="GH530" s="109"/>
      <c r="GI530" s="109"/>
      <c r="GJ530" s="109"/>
      <c r="GK530" s="109"/>
      <c r="GL530" s="109"/>
    </row>
    <row r="531" spans="28:194" s="103" customFormat="1">
      <c r="AB531" s="109"/>
      <c r="AC531" s="109"/>
      <c r="AD531" s="109"/>
      <c r="AE531" s="109"/>
      <c r="AF531" s="109"/>
      <c r="AG531" s="109"/>
      <c r="AH531" s="109"/>
      <c r="AI531" s="109"/>
      <c r="AJ531" s="109"/>
      <c r="AK531" s="109"/>
      <c r="AL531" s="109"/>
      <c r="AM531" s="109"/>
      <c r="AN531" s="109"/>
      <c r="AO531" s="109"/>
      <c r="AP531" s="109"/>
      <c r="AQ531" s="109"/>
      <c r="AR531" s="109"/>
      <c r="AS531" s="109"/>
      <c r="AT531" s="109"/>
      <c r="AU531" s="109"/>
      <c r="AV531" s="109"/>
      <c r="AW531" s="109"/>
      <c r="AX531" s="109"/>
      <c r="AY531" s="109"/>
      <c r="AZ531" s="109"/>
      <c r="BA531" s="109"/>
      <c r="BB531" s="109"/>
      <c r="BC531" s="109"/>
      <c r="BD531" s="109"/>
      <c r="BE531" s="109"/>
      <c r="BF531" s="109"/>
      <c r="BG531" s="109"/>
      <c r="BH531" s="109"/>
      <c r="BI531" s="109"/>
      <c r="BJ531" s="109"/>
      <c r="BK531" s="109"/>
      <c r="BL531" s="109"/>
      <c r="BM531" s="109"/>
      <c r="BN531" s="109"/>
      <c r="BO531" s="109"/>
      <c r="BP531" s="109"/>
      <c r="BQ531" s="109"/>
      <c r="BR531" s="109"/>
      <c r="BS531" s="109"/>
      <c r="BT531" s="109"/>
      <c r="BU531" s="109"/>
      <c r="BV531" s="109"/>
      <c r="BW531" s="109"/>
      <c r="BX531" s="109"/>
      <c r="BY531" s="109"/>
      <c r="BZ531" s="109"/>
      <c r="CA531" s="109"/>
      <c r="CB531" s="109"/>
      <c r="CC531" s="109"/>
      <c r="CD531" s="109"/>
      <c r="CE531" s="109"/>
      <c r="CF531" s="109"/>
      <c r="CG531" s="109"/>
      <c r="CH531" s="109"/>
      <c r="CI531" s="109"/>
      <c r="CJ531" s="109"/>
      <c r="CK531" s="109"/>
      <c r="CL531" s="109"/>
      <c r="CM531" s="109"/>
      <c r="CN531" s="109"/>
      <c r="CO531" s="109"/>
      <c r="CP531" s="109"/>
      <c r="CQ531" s="109"/>
      <c r="CR531" s="109"/>
      <c r="CS531" s="109"/>
      <c r="CT531" s="109"/>
      <c r="CU531" s="109"/>
      <c r="CV531" s="109"/>
      <c r="CW531" s="109"/>
      <c r="CX531" s="109"/>
      <c r="CY531" s="109"/>
      <c r="CZ531" s="109"/>
      <c r="DA531" s="109"/>
      <c r="DB531" s="109"/>
      <c r="DC531" s="109"/>
      <c r="DD531" s="109"/>
      <c r="DE531" s="109"/>
      <c r="DF531" s="109"/>
      <c r="DG531" s="109"/>
      <c r="DH531" s="109"/>
      <c r="DI531" s="109"/>
      <c r="DJ531" s="109"/>
      <c r="DK531" s="109"/>
      <c r="DL531" s="109"/>
      <c r="DM531" s="109"/>
      <c r="DN531" s="109"/>
      <c r="DO531" s="109"/>
      <c r="DP531" s="109"/>
      <c r="DQ531" s="109"/>
      <c r="DR531" s="109"/>
      <c r="DS531" s="109"/>
      <c r="DT531" s="109"/>
      <c r="DU531" s="109"/>
      <c r="DV531" s="109"/>
      <c r="DW531" s="109"/>
      <c r="DX531" s="109"/>
      <c r="DY531" s="109"/>
      <c r="DZ531" s="109"/>
      <c r="EA531" s="109"/>
      <c r="EB531" s="109"/>
      <c r="EC531" s="109"/>
      <c r="ED531" s="109"/>
      <c r="EE531" s="109"/>
      <c r="EF531" s="109"/>
      <c r="EG531" s="109"/>
      <c r="EH531" s="109"/>
      <c r="EI531" s="109"/>
      <c r="EJ531" s="109"/>
      <c r="EK531" s="109"/>
      <c r="EL531" s="109"/>
      <c r="EM531" s="109"/>
      <c r="EN531" s="109"/>
      <c r="EO531" s="109"/>
      <c r="EP531" s="109"/>
      <c r="EQ531" s="109"/>
      <c r="ER531" s="109"/>
      <c r="ES531" s="109"/>
      <c r="ET531" s="109"/>
      <c r="EU531" s="109"/>
      <c r="EV531" s="109"/>
      <c r="EW531" s="109"/>
      <c r="EX531" s="109"/>
      <c r="EY531" s="109"/>
      <c r="EZ531" s="109"/>
      <c r="FA531" s="109"/>
      <c r="FB531" s="109"/>
      <c r="FC531" s="109"/>
      <c r="FD531" s="109"/>
      <c r="FE531" s="109"/>
      <c r="FF531" s="109"/>
      <c r="FG531" s="109"/>
      <c r="FH531" s="109"/>
      <c r="FI531" s="109"/>
      <c r="FJ531" s="109"/>
      <c r="FK531" s="109"/>
      <c r="FL531" s="109"/>
      <c r="FM531" s="109"/>
      <c r="FN531" s="109"/>
      <c r="FO531" s="109"/>
      <c r="FP531" s="109"/>
      <c r="FQ531" s="109"/>
      <c r="FR531" s="109"/>
      <c r="FS531" s="109"/>
      <c r="FT531" s="109"/>
      <c r="FU531" s="109"/>
      <c r="FV531" s="109"/>
      <c r="FW531" s="109"/>
      <c r="FX531" s="109"/>
      <c r="FY531" s="109"/>
      <c r="FZ531" s="109"/>
      <c r="GA531" s="109"/>
      <c r="GB531" s="109"/>
      <c r="GC531" s="109"/>
      <c r="GD531" s="109"/>
      <c r="GE531" s="109"/>
      <c r="GF531" s="109"/>
      <c r="GG531" s="109"/>
      <c r="GH531" s="109"/>
      <c r="GI531" s="109"/>
      <c r="GJ531" s="109"/>
      <c r="GK531" s="109"/>
      <c r="GL531" s="109"/>
    </row>
    <row r="532" spans="28:194" s="103" customFormat="1">
      <c r="AB532" s="109"/>
      <c r="AC532" s="109"/>
      <c r="AD532" s="109"/>
      <c r="AE532" s="109"/>
      <c r="AF532" s="109"/>
      <c r="AG532" s="109"/>
      <c r="AH532" s="109"/>
      <c r="AI532" s="109"/>
      <c r="AJ532" s="109"/>
      <c r="AK532" s="109"/>
      <c r="AL532" s="109"/>
      <c r="AM532" s="109"/>
      <c r="AN532" s="109"/>
      <c r="AO532" s="109"/>
      <c r="AP532" s="109"/>
      <c r="AQ532" s="109"/>
      <c r="AR532" s="109"/>
      <c r="AS532" s="109"/>
      <c r="AT532" s="109"/>
      <c r="AU532" s="109"/>
      <c r="AV532" s="109"/>
      <c r="AW532" s="109"/>
      <c r="AX532" s="109"/>
      <c r="AY532" s="109"/>
      <c r="AZ532" s="109"/>
      <c r="BA532" s="109"/>
      <c r="BB532" s="109"/>
      <c r="BC532" s="109"/>
      <c r="BD532" s="109"/>
      <c r="BE532" s="109"/>
      <c r="BF532" s="109"/>
      <c r="BG532" s="109"/>
      <c r="BH532" s="109"/>
      <c r="BI532" s="109"/>
      <c r="BJ532" s="109"/>
      <c r="BK532" s="109"/>
      <c r="BL532" s="109"/>
      <c r="BM532" s="109"/>
      <c r="BN532" s="109"/>
      <c r="BO532" s="109"/>
      <c r="BP532" s="109"/>
      <c r="BQ532" s="109"/>
      <c r="BR532" s="109"/>
      <c r="BS532" s="109"/>
      <c r="BT532" s="109"/>
      <c r="BU532" s="109"/>
      <c r="BV532" s="109"/>
      <c r="BW532" s="109"/>
      <c r="BX532" s="109"/>
      <c r="BY532" s="109"/>
      <c r="BZ532" s="109"/>
      <c r="CA532" s="109"/>
      <c r="CB532" s="109"/>
      <c r="CC532" s="109"/>
      <c r="CD532" s="109"/>
      <c r="CE532" s="109"/>
      <c r="CF532" s="109"/>
      <c r="CG532" s="109"/>
      <c r="CH532" s="109"/>
      <c r="CI532" s="109"/>
      <c r="CJ532" s="109"/>
      <c r="CK532" s="109"/>
      <c r="CL532" s="109"/>
      <c r="CM532" s="109"/>
      <c r="CN532" s="109"/>
      <c r="CO532" s="109"/>
      <c r="CP532" s="109"/>
      <c r="CQ532" s="109"/>
      <c r="CR532" s="109"/>
      <c r="CS532" s="109"/>
      <c r="CT532" s="109"/>
      <c r="CU532" s="109"/>
      <c r="CV532" s="109"/>
      <c r="CW532" s="109"/>
      <c r="CX532" s="109"/>
      <c r="CY532" s="109"/>
      <c r="CZ532" s="109"/>
      <c r="DA532" s="109"/>
      <c r="DB532" s="109"/>
      <c r="DC532" s="109"/>
      <c r="DD532" s="109"/>
      <c r="DE532" s="109"/>
      <c r="DF532" s="109"/>
      <c r="DG532" s="109"/>
      <c r="DH532" s="109"/>
      <c r="DI532" s="109"/>
      <c r="DJ532" s="109"/>
      <c r="DK532" s="109"/>
      <c r="DL532" s="109"/>
      <c r="DM532" s="109"/>
      <c r="DN532" s="109"/>
      <c r="DO532" s="109"/>
      <c r="DP532" s="109"/>
      <c r="DQ532" s="109"/>
      <c r="DR532" s="109"/>
      <c r="DS532" s="109"/>
      <c r="DT532" s="109"/>
      <c r="DU532" s="109"/>
      <c r="DV532" s="109"/>
      <c r="DW532" s="109"/>
      <c r="DX532" s="109"/>
      <c r="DY532" s="109"/>
      <c r="DZ532" s="109"/>
      <c r="EA532" s="109"/>
      <c r="EB532" s="109"/>
      <c r="EC532" s="109"/>
      <c r="ED532" s="109"/>
      <c r="EE532" s="109"/>
      <c r="EF532" s="109"/>
      <c r="EG532" s="109"/>
      <c r="EH532" s="109"/>
      <c r="EI532" s="109"/>
      <c r="EJ532" s="109"/>
      <c r="EK532" s="109"/>
      <c r="EL532" s="109"/>
      <c r="EM532" s="109"/>
      <c r="EN532" s="109"/>
      <c r="EO532" s="109"/>
      <c r="EP532" s="109"/>
      <c r="EQ532" s="109"/>
      <c r="ER532" s="109"/>
      <c r="ES532" s="109"/>
      <c r="ET532" s="109"/>
      <c r="EU532" s="109"/>
      <c r="EV532" s="109"/>
      <c r="EW532" s="109"/>
      <c r="EX532" s="109"/>
      <c r="EY532" s="109"/>
      <c r="EZ532" s="109"/>
      <c r="FA532" s="109"/>
      <c r="FB532" s="109"/>
      <c r="FC532" s="109"/>
      <c r="FD532" s="109"/>
      <c r="FE532" s="109"/>
      <c r="FF532" s="109"/>
      <c r="FG532" s="109"/>
      <c r="FH532" s="109"/>
      <c r="FI532" s="109"/>
      <c r="FJ532" s="109"/>
      <c r="FK532" s="109"/>
      <c r="FL532" s="109"/>
      <c r="FM532" s="109"/>
      <c r="FN532" s="109"/>
      <c r="FO532" s="109"/>
      <c r="FP532" s="109"/>
      <c r="FQ532" s="109"/>
      <c r="FR532" s="109"/>
      <c r="FS532" s="109"/>
      <c r="FT532" s="109"/>
      <c r="FU532" s="109"/>
      <c r="FV532" s="109"/>
      <c r="FW532" s="109"/>
      <c r="FX532" s="109"/>
      <c r="FY532" s="109"/>
      <c r="FZ532" s="109"/>
      <c r="GA532" s="109"/>
      <c r="GB532" s="109"/>
      <c r="GC532" s="109"/>
      <c r="GD532" s="109"/>
      <c r="GE532" s="109"/>
      <c r="GF532" s="109"/>
      <c r="GG532" s="109"/>
      <c r="GH532" s="109"/>
      <c r="GI532" s="109"/>
      <c r="GJ532" s="109"/>
      <c r="GK532" s="109"/>
      <c r="GL532" s="109"/>
    </row>
    <row r="533" spans="28:194" s="103" customFormat="1">
      <c r="AB533" s="109"/>
      <c r="AC533" s="109"/>
      <c r="AD533" s="109"/>
      <c r="AE533" s="109"/>
      <c r="AF533" s="109"/>
      <c r="AG533" s="109"/>
      <c r="AH533" s="109"/>
      <c r="AI533" s="109"/>
      <c r="AJ533" s="109"/>
      <c r="AK533" s="109"/>
      <c r="AL533" s="109"/>
      <c r="AM533" s="109"/>
      <c r="AN533" s="109"/>
      <c r="AO533" s="109"/>
      <c r="AP533" s="109"/>
      <c r="AQ533" s="109"/>
      <c r="AR533" s="109"/>
      <c r="AS533" s="109"/>
      <c r="AT533" s="109"/>
      <c r="AU533" s="109"/>
      <c r="AV533" s="109"/>
      <c r="AW533" s="109"/>
      <c r="AX533" s="109"/>
      <c r="AY533" s="109"/>
      <c r="AZ533" s="109"/>
      <c r="BA533" s="109"/>
      <c r="BB533" s="109"/>
      <c r="BC533" s="109"/>
      <c r="BD533" s="109"/>
      <c r="BE533" s="109"/>
      <c r="BF533" s="109"/>
      <c r="BG533" s="109"/>
      <c r="BH533" s="109"/>
      <c r="BI533" s="109"/>
      <c r="BJ533" s="109"/>
      <c r="BK533" s="109"/>
      <c r="BL533" s="109"/>
      <c r="BM533" s="109"/>
      <c r="BN533" s="109"/>
      <c r="BO533" s="109"/>
      <c r="BP533" s="109"/>
      <c r="BQ533" s="109"/>
      <c r="BR533" s="109"/>
      <c r="BS533" s="109"/>
      <c r="BT533" s="109"/>
      <c r="BU533" s="109"/>
      <c r="BV533" s="109"/>
      <c r="BW533" s="109"/>
      <c r="BX533" s="109"/>
      <c r="BY533" s="109"/>
      <c r="BZ533" s="109"/>
      <c r="CA533" s="109"/>
      <c r="CB533" s="109"/>
      <c r="CC533" s="109"/>
      <c r="CD533" s="109"/>
      <c r="CE533" s="109"/>
      <c r="CF533" s="109"/>
      <c r="CG533" s="109"/>
      <c r="CH533" s="109"/>
      <c r="CI533" s="109"/>
      <c r="CJ533" s="109"/>
      <c r="CK533" s="109"/>
      <c r="CL533" s="109"/>
      <c r="CM533" s="109"/>
      <c r="CN533" s="109"/>
      <c r="CO533" s="109"/>
      <c r="CP533" s="109"/>
      <c r="CQ533" s="109"/>
      <c r="CR533" s="109"/>
      <c r="CS533" s="109"/>
      <c r="CT533" s="109"/>
      <c r="CU533" s="109"/>
      <c r="CV533" s="109"/>
      <c r="CW533" s="109"/>
      <c r="CX533" s="109"/>
      <c r="CY533" s="109"/>
      <c r="CZ533" s="109"/>
      <c r="DA533" s="109"/>
      <c r="DB533" s="109"/>
      <c r="DC533" s="109"/>
      <c r="DD533" s="109"/>
      <c r="DE533" s="109"/>
      <c r="DF533" s="109"/>
      <c r="DG533" s="109"/>
      <c r="DH533" s="109"/>
      <c r="DI533" s="109"/>
      <c r="DJ533" s="109"/>
      <c r="DK533" s="109"/>
      <c r="DL533" s="109"/>
      <c r="DM533" s="109"/>
      <c r="DN533" s="109"/>
      <c r="DO533" s="109"/>
      <c r="DP533" s="109"/>
      <c r="DQ533" s="109"/>
      <c r="DR533" s="109"/>
      <c r="DS533" s="109"/>
      <c r="DT533" s="109"/>
      <c r="DU533" s="109"/>
      <c r="DV533" s="109"/>
      <c r="DW533" s="109"/>
      <c r="DX533" s="109"/>
      <c r="DY533" s="109"/>
      <c r="DZ533" s="109"/>
      <c r="EA533" s="109"/>
      <c r="EB533" s="109"/>
      <c r="EC533" s="109"/>
      <c r="ED533" s="109"/>
      <c r="EE533" s="109"/>
      <c r="EF533" s="109"/>
      <c r="EG533" s="109"/>
      <c r="EH533" s="109"/>
      <c r="EI533" s="109"/>
      <c r="EJ533" s="109"/>
      <c r="EK533" s="109"/>
      <c r="EL533" s="109"/>
      <c r="EM533" s="109"/>
      <c r="EN533" s="109"/>
      <c r="EO533" s="109"/>
      <c r="EP533" s="109"/>
      <c r="EQ533" s="109"/>
      <c r="ER533" s="109"/>
      <c r="ES533" s="109"/>
      <c r="ET533" s="109"/>
      <c r="EU533" s="109"/>
      <c r="EV533" s="109"/>
      <c r="EW533" s="109"/>
      <c r="EX533" s="109"/>
      <c r="EY533" s="109"/>
      <c r="EZ533" s="109"/>
      <c r="FA533" s="109"/>
      <c r="FB533" s="109"/>
      <c r="FC533" s="109"/>
      <c r="FD533" s="109"/>
      <c r="FE533" s="109"/>
      <c r="FF533" s="109"/>
      <c r="FG533" s="109"/>
      <c r="FH533" s="109"/>
      <c r="FI533" s="109"/>
      <c r="FJ533" s="109"/>
      <c r="FK533" s="109"/>
      <c r="FL533" s="109"/>
      <c r="FM533" s="109"/>
      <c r="FN533" s="109"/>
      <c r="FO533" s="109"/>
      <c r="FP533" s="109"/>
      <c r="FQ533" s="109"/>
      <c r="FR533" s="109"/>
      <c r="FS533" s="109"/>
      <c r="FT533" s="109"/>
      <c r="FU533" s="109"/>
      <c r="FV533" s="109"/>
      <c r="FW533" s="109"/>
      <c r="FX533" s="109"/>
      <c r="FY533" s="109"/>
      <c r="FZ533" s="109"/>
      <c r="GA533" s="109"/>
      <c r="GB533" s="109"/>
      <c r="GC533" s="109"/>
      <c r="GD533" s="109"/>
      <c r="GE533" s="109"/>
      <c r="GF533" s="109"/>
      <c r="GG533" s="109"/>
      <c r="GH533" s="109"/>
      <c r="GI533" s="109"/>
      <c r="GJ533" s="109"/>
      <c r="GK533" s="109"/>
      <c r="GL533" s="109"/>
    </row>
    <row r="534" spans="28:194" s="103" customFormat="1">
      <c r="AB534" s="109"/>
      <c r="AC534" s="109"/>
      <c r="AD534" s="109"/>
      <c r="AE534" s="109"/>
      <c r="AF534" s="109"/>
      <c r="AG534" s="109"/>
      <c r="AH534" s="109"/>
      <c r="AI534" s="109"/>
      <c r="AJ534" s="109"/>
      <c r="AK534" s="109"/>
      <c r="AL534" s="109"/>
      <c r="AM534" s="109"/>
      <c r="AN534" s="109"/>
      <c r="AO534" s="109"/>
      <c r="AP534" s="109"/>
      <c r="AQ534" s="109"/>
      <c r="AR534" s="109"/>
      <c r="AS534" s="109"/>
      <c r="AT534" s="109"/>
      <c r="AU534" s="109"/>
      <c r="AV534" s="109"/>
      <c r="AW534" s="109"/>
      <c r="AX534" s="109"/>
      <c r="AY534" s="109"/>
      <c r="AZ534" s="109"/>
      <c r="BA534" s="109"/>
      <c r="BB534" s="109"/>
      <c r="BC534" s="109"/>
      <c r="BD534" s="109"/>
      <c r="BE534" s="109"/>
      <c r="BF534" s="109"/>
      <c r="BG534" s="109"/>
      <c r="BH534" s="109"/>
      <c r="BI534" s="109"/>
      <c r="BJ534" s="109"/>
      <c r="BK534" s="109"/>
      <c r="BL534" s="109"/>
      <c r="BM534" s="109"/>
      <c r="BN534" s="109"/>
      <c r="BO534" s="109"/>
      <c r="BP534" s="109"/>
      <c r="BQ534" s="109"/>
      <c r="BR534" s="109"/>
      <c r="BS534" s="109"/>
      <c r="BT534" s="109"/>
      <c r="BU534" s="109"/>
      <c r="BV534" s="109"/>
      <c r="BW534" s="109"/>
      <c r="BX534" s="109"/>
      <c r="BY534" s="109"/>
      <c r="BZ534" s="109"/>
      <c r="CA534" s="109"/>
      <c r="CB534" s="109"/>
      <c r="CC534" s="109"/>
      <c r="CD534" s="109"/>
      <c r="CE534" s="109"/>
      <c r="CF534" s="109"/>
      <c r="CG534" s="109"/>
      <c r="CH534" s="109"/>
      <c r="CI534" s="109"/>
      <c r="CJ534" s="109"/>
      <c r="CK534" s="109"/>
      <c r="CL534" s="109"/>
      <c r="CM534" s="109"/>
      <c r="CN534" s="109"/>
      <c r="CO534" s="109"/>
      <c r="CP534" s="109"/>
      <c r="CQ534" s="109"/>
      <c r="CR534" s="109"/>
      <c r="CS534" s="109"/>
      <c r="CT534" s="109"/>
      <c r="CU534" s="109"/>
      <c r="CV534" s="109"/>
      <c r="CW534" s="109"/>
      <c r="CX534" s="109"/>
      <c r="CY534" s="109"/>
      <c r="CZ534" s="109"/>
      <c r="DA534" s="109"/>
      <c r="DB534" s="109"/>
      <c r="DC534" s="109"/>
      <c r="DD534" s="109"/>
      <c r="DE534" s="109"/>
      <c r="DF534" s="109"/>
      <c r="DG534" s="109"/>
      <c r="DH534" s="109"/>
      <c r="DI534" s="109"/>
      <c r="DJ534" s="109"/>
      <c r="DK534" s="109"/>
      <c r="DL534" s="109"/>
      <c r="DM534" s="109"/>
      <c r="DN534" s="109"/>
      <c r="DO534" s="109"/>
      <c r="DP534" s="109"/>
      <c r="DQ534" s="109"/>
      <c r="DR534" s="109"/>
      <c r="DS534" s="109"/>
      <c r="DT534" s="109"/>
      <c r="DU534" s="109"/>
      <c r="DV534" s="109"/>
      <c r="DW534" s="109"/>
      <c r="DX534" s="109"/>
      <c r="DY534" s="109"/>
      <c r="DZ534" s="109"/>
      <c r="EA534" s="109"/>
      <c r="EB534" s="109"/>
      <c r="EC534" s="109"/>
      <c r="ED534" s="109"/>
      <c r="EE534" s="109"/>
      <c r="EF534" s="109"/>
      <c r="EG534" s="109"/>
      <c r="EH534" s="109"/>
      <c r="EI534" s="109"/>
      <c r="EJ534" s="109"/>
      <c r="EK534" s="109"/>
      <c r="EL534" s="109"/>
      <c r="EM534" s="109"/>
      <c r="EN534" s="109"/>
      <c r="EO534" s="109"/>
      <c r="EP534" s="109"/>
      <c r="EQ534" s="109"/>
      <c r="ER534" s="109"/>
      <c r="ES534" s="109"/>
      <c r="ET534" s="109"/>
      <c r="EU534" s="109"/>
      <c r="EV534" s="109"/>
      <c r="EW534" s="109"/>
      <c r="EX534" s="109"/>
      <c r="EY534" s="109"/>
      <c r="EZ534" s="109"/>
      <c r="FA534" s="109"/>
      <c r="FB534" s="109"/>
      <c r="FC534" s="109"/>
      <c r="FD534" s="109"/>
      <c r="FE534" s="109"/>
      <c r="FF534" s="109"/>
      <c r="FG534" s="109"/>
      <c r="FH534" s="109"/>
      <c r="FI534" s="109"/>
      <c r="FJ534" s="109"/>
      <c r="FK534" s="109"/>
      <c r="FL534" s="109"/>
      <c r="FM534" s="109"/>
      <c r="FN534" s="109"/>
      <c r="FO534" s="109"/>
      <c r="FP534" s="109"/>
      <c r="FQ534" s="109"/>
      <c r="FR534" s="109"/>
      <c r="FS534" s="109"/>
      <c r="FT534" s="109"/>
      <c r="FU534" s="109"/>
      <c r="FV534" s="109"/>
      <c r="FW534" s="109"/>
      <c r="FX534" s="109"/>
      <c r="FY534" s="109"/>
      <c r="FZ534" s="109"/>
      <c r="GA534" s="109"/>
      <c r="GB534" s="109"/>
      <c r="GC534" s="109"/>
      <c r="GD534" s="109"/>
      <c r="GE534" s="109"/>
      <c r="GF534" s="109"/>
      <c r="GG534" s="109"/>
      <c r="GH534" s="109"/>
      <c r="GI534" s="109"/>
      <c r="GJ534" s="109"/>
      <c r="GK534" s="109"/>
      <c r="GL534" s="109"/>
    </row>
    <row r="535" spans="28:194" s="103" customFormat="1">
      <c r="AB535" s="109"/>
      <c r="AC535" s="109"/>
      <c r="AD535" s="109"/>
      <c r="AE535" s="109"/>
      <c r="AF535" s="109"/>
      <c r="AG535" s="109"/>
      <c r="AH535" s="109"/>
      <c r="AI535" s="109"/>
      <c r="AJ535" s="109"/>
      <c r="AK535" s="109"/>
      <c r="AL535" s="109"/>
      <c r="AM535" s="109"/>
      <c r="AN535" s="109"/>
      <c r="AO535" s="109"/>
      <c r="AP535" s="109"/>
      <c r="AQ535" s="109"/>
      <c r="AR535" s="109"/>
      <c r="AS535" s="109"/>
      <c r="AT535" s="109"/>
      <c r="AU535" s="109"/>
      <c r="AV535" s="109"/>
      <c r="AW535" s="109"/>
      <c r="AX535" s="109"/>
      <c r="AY535" s="109"/>
      <c r="AZ535" s="109"/>
      <c r="BA535" s="109"/>
      <c r="BB535" s="109"/>
      <c r="BC535" s="109"/>
      <c r="BD535" s="109"/>
      <c r="BE535" s="109"/>
      <c r="BF535" s="109"/>
      <c r="BG535" s="109"/>
      <c r="BH535" s="109"/>
      <c r="BI535" s="109"/>
      <c r="BJ535" s="109"/>
      <c r="BK535" s="109"/>
      <c r="BL535" s="109"/>
      <c r="BM535" s="109"/>
      <c r="BN535" s="109"/>
      <c r="BO535" s="109"/>
      <c r="BP535" s="109"/>
      <c r="BQ535" s="109"/>
      <c r="BR535" s="109"/>
      <c r="BS535" s="109"/>
      <c r="BT535" s="109"/>
      <c r="BU535" s="109"/>
      <c r="BV535" s="109"/>
      <c r="BW535" s="109"/>
      <c r="BX535" s="109"/>
      <c r="BY535" s="109"/>
      <c r="BZ535" s="109"/>
      <c r="CA535" s="109"/>
      <c r="CB535" s="109"/>
      <c r="CC535" s="109"/>
      <c r="CD535" s="109"/>
      <c r="CE535" s="109"/>
      <c r="CF535" s="109"/>
      <c r="CG535" s="109"/>
      <c r="CH535" s="109"/>
      <c r="CI535" s="109"/>
      <c r="CJ535" s="109"/>
      <c r="CK535" s="109"/>
      <c r="CL535" s="109"/>
      <c r="CM535" s="109"/>
      <c r="CN535" s="109"/>
      <c r="CO535" s="109"/>
      <c r="CP535" s="109"/>
      <c r="CQ535" s="109"/>
      <c r="CR535" s="109"/>
      <c r="CS535" s="109"/>
      <c r="CT535" s="109"/>
      <c r="CU535" s="109"/>
      <c r="CV535" s="109"/>
      <c r="CW535" s="109"/>
      <c r="CX535" s="109"/>
      <c r="CY535" s="109"/>
      <c r="CZ535" s="109"/>
      <c r="DA535" s="109"/>
      <c r="DB535" s="109"/>
      <c r="DC535" s="109"/>
      <c r="DD535" s="109"/>
      <c r="DE535" s="109"/>
      <c r="DF535" s="109"/>
      <c r="DG535" s="109"/>
      <c r="DH535" s="109"/>
      <c r="DI535" s="109"/>
      <c r="DJ535" s="109"/>
      <c r="DK535" s="109"/>
      <c r="DL535" s="109"/>
      <c r="DM535" s="109"/>
      <c r="DN535" s="109"/>
      <c r="DO535" s="109"/>
      <c r="DP535" s="109"/>
      <c r="DQ535" s="109"/>
      <c r="DR535" s="109"/>
      <c r="DS535" s="109"/>
      <c r="DT535" s="109"/>
      <c r="DU535" s="109"/>
      <c r="DV535" s="109"/>
      <c r="DW535" s="109"/>
      <c r="DX535" s="109"/>
      <c r="DY535" s="109"/>
      <c r="DZ535" s="109"/>
      <c r="EA535" s="109"/>
      <c r="EB535" s="109"/>
      <c r="EC535" s="109"/>
      <c r="ED535" s="109"/>
      <c r="EE535" s="109"/>
      <c r="EF535" s="109"/>
      <c r="EG535" s="109"/>
      <c r="EH535" s="109"/>
      <c r="EI535" s="109"/>
      <c r="EJ535" s="109"/>
      <c r="EK535" s="109"/>
      <c r="EL535" s="109"/>
      <c r="EM535" s="109"/>
      <c r="EN535" s="109"/>
      <c r="EO535" s="109"/>
      <c r="EP535" s="109"/>
      <c r="EQ535" s="109"/>
      <c r="ER535" s="109"/>
      <c r="ES535" s="109"/>
      <c r="ET535" s="109"/>
      <c r="EU535" s="109"/>
      <c r="EV535" s="109"/>
      <c r="EW535" s="109"/>
      <c r="EX535" s="109"/>
      <c r="EY535" s="109"/>
      <c r="EZ535" s="109"/>
      <c r="FA535" s="109"/>
      <c r="FB535" s="109"/>
      <c r="FC535" s="109"/>
      <c r="FD535" s="109"/>
      <c r="FE535" s="109"/>
      <c r="FF535" s="109"/>
      <c r="FG535" s="109"/>
      <c r="FH535" s="109"/>
      <c r="FI535" s="109"/>
      <c r="FJ535" s="109"/>
      <c r="FK535" s="109"/>
      <c r="FL535" s="109"/>
      <c r="FM535" s="109"/>
      <c r="FN535" s="109"/>
      <c r="FO535" s="109"/>
      <c r="FP535" s="109"/>
      <c r="FQ535" s="109"/>
      <c r="FR535" s="109"/>
      <c r="FS535" s="109"/>
      <c r="FT535" s="109"/>
      <c r="FU535" s="109"/>
      <c r="FV535" s="109"/>
      <c r="FW535" s="109"/>
      <c r="FX535" s="109"/>
      <c r="FY535" s="109"/>
      <c r="FZ535" s="109"/>
      <c r="GA535" s="109"/>
      <c r="GB535" s="109"/>
      <c r="GC535" s="109"/>
      <c r="GD535" s="109"/>
      <c r="GE535" s="109"/>
      <c r="GF535" s="109"/>
      <c r="GG535" s="109"/>
      <c r="GH535" s="109"/>
      <c r="GI535" s="109"/>
      <c r="GJ535" s="109"/>
      <c r="GK535" s="109"/>
      <c r="GL535" s="109"/>
    </row>
    <row r="536" spans="28:194" s="103" customFormat="1">
      <c r="AB536" s="109"/>
      <c r="AC536" s="109"/>
      <c r="AD536" s="109"/>
      <c r="AE536" s="109"/>
      <c r="AF536" s="109"/>
      <c r="AG536" s="109"/>
      <c r="AH536" s="109"/>
      <c r="AI536" s="109"/>
      <c r="AJ536" s="109"/>
      <c r="AK536" s="109"/>
      <c r="AL536" s="109"/>
      <c r="AM536" s="109"/>
      <c r="AN536" s="109"/>
      <c r="AO536" s="109"/>
      <c r="AP536" s="109"/>
      <c r="AQ536" s="109"/>
      <c r="AR536" s="109"/>
      <c r="AS536" s="109"/>
      <c r="AT536" s="109"/>
      <c r="AU536" s="109"/>
      <c r="AV536" s="109"/>
      <c r="AW536" s="109"/>
      <c r="AX536" s="109"/>
      <c r="AY536" s="109"/>
      <c r="AZ536" s="109"/>
      <c r="BA536" s="109"/>
      <c r="BB536" s="109"/>
      <c r="BC536" s="109"/>
      <c r="BD536" s="109"/>
      <c r="BE536" s="109"/>
      <c r="BF536" s="109"/>
      <c r="BG536" s="109"/>
      <c r="BH536" s="109"/>
      <c r="BI536" s="109"/>
      <c r="BJ536" s="109"/>
      <c r="BK536" s="109"/>
      <c r="BL536" s="109"/>
      <c r="BM536" s="109"/>
      <c r="BN536" s="109"/>
      <c r="BO536" s="109"/>
      <c r="BP536" s="109"/>
      <c r="BQ536" s="109"/>
      <c r="BR536" s="109"/>
      <c r="BS536" s="109"/>
      <c r="BT536" s="109"/>
      <c r="BU536" s="109"/>
      <c r="BV536" s="109"/>
      <c r="BW536" s="109"/>
      <c r="BX536" s="109"/>
      <c r="BY536" s="109"/>
      <c r="BZ536" s="109"/>
      <c r="CA536" s="109"/>
      <c r="CB536" s="109"/>
      <c r="CC536" s="109"/>
      <c r="CD536" s="109"/>
      <c r="CE536" s="109"/>
      <c r="CF536" s="109"/>
      <c r="CG536" s="109"/>
      <c r="CH536" s="109"/>
      <c r="CI536" s="109"/>
      <c r="CJ536" s="109"/>
      <c r="CK536" s="109"/>
      <c r="CL536" s="109"/>
      <c r="CM536" s="109"/>
      <c r="CN536" s="109"/>
      <c r="CO536" s="109"/>
      <c r="CP536" s="109"/>
      <c r="CQ536" s="109"/>
      <c r="CR536" s="109"/>
      <c r="CS536" s="109"/>
      <c r="CT536" s="109"/>
      <c r="CU536" s="109"/>
      <c r="CV536" s="109"/>
      <c r="CW536" s="109"/>
      <c r="CX536" s="109"/>
      <c r="CY536" s="109"/>
      <c r="CZ536" s="109"/>
      <c r="DA536" s="109"/>
      <c r="DB536" s="109"/>
      <c r="DC536" s="109"/>
      <c r="DD536" s="109"/>
      <c r="DE536" s="109"/>
      <c r="DF536" s="109"/>
      <c r="DG536" s="109"/>
      <c r="DH536" s="109"/>
      <c r="DI536" s="109"/>
      <c r="DJ536" s="109"/>
      <c r="DK536" s="109"/>
      <c r="DL536" s="109"/>
      <c r="DM536" s="109"/>
      <c r="DN536" s="109"/>
      <c r="DO536" s="109"/>
      <c r="DP536" s="109"/>
      <c r="DQ536" s="109"/>
      <c r="DR536" s="109"/>
      <c r="DS536" s="109"/>
      <c r="DT536" s="109"/>
      <c r="DU536" s="109"/>
      <c r="DV536" s="109"/>
      <c r="DW536" s="109"/>
      <c r="DX536" s="109"/>
      <c r="DY536" s="109"/>
      <c r="DZ536" s="109"/>
      <c r="EA536" s="109"/>
      <c r="EB536" s="109"/>
      <c r="EC536" s="109"/>
      <c r="ED536" s="109"/>
      <c r="EE536" s="109"/>
      <c r="EF536" s="109"/>
      <c r="EG536" s="109"/>
      <c r="EH536" s="109"/>
      <c r="EI536" s="109"/>
      <c r="EJ536" s="109"/>
      <c r="EK536" s="109"/>
      <c r="EL536" s="109"/>
      <c r="EM536" s="109"/>
      <c r="EN536" s="109"/>
      <c r="EO536" s="109"/>
      <c r="EP536" s="109"/>
      <c r="EQ536" s="109"/>
      <c r="ER536" s="109"/>
      <c r="ES536" s="109"/>
      <c r="ET536" s="109"/>
      <c r="EU536" s="109"/>
      <c r="EV536" s="109"/>
      <c r="EW536" s="109"/>
      <c r="EX536" s="109"/>
      <c r="EY536" s="109"/>
      <c r="EZ536" s="109"/>
      <c r="FA536" s="109"/>
      <c r="FB536" s="109"/>
      <c r="FC536" s="109"/>
      <c r="FD536" s="109"/>
      <c r="FE536" s="109"/>
      <c r="FF536" s="109"/>
      <c r="FG536" s="109"/>
      <c r="FH536" s="109"/>
      <c r="FI536" s="109"/>
      <c r="FJ536" s="109"/>
      <c r="FK536" s="109"/>
      <c r="FL536" s="109"/>
      <c r="FM536" s="109"/>
      <c r="FN536" s="109"/>
      <c r="FO536" s="109"/>
      <c r="FP536" s="109"/>
      <c r="FQ536" s="109"/>
      <c r="FR536" s="109"/>
      <c r="FS536" s="109"/>
      <c r="FT536" s="109"/>
      <c r="FU536" s="109"/>
      <c r="FV536" s="109"/>
      <c r="FW536" s="109"/>
      <c r="FX536" s="109"/>
      <c r="FY536" s="109"/>
      <c r="FZ536" s="109"/>
      <c r="GA536" s="109"/>
      <c r="GB536" s="109"/>
      <c r="GC536" s="109"/>
      <c r="GD536" s="109"/>
      <c r="GE536" s="109"/>
      <c r="GF536" s="109"/>
      <c r="GG536" s="109"/>
      <c r="GH536" s="109"/>
      <c r="GI536" s="109"/>
      <c r="GJ536" s="109"/>
      <c r="GK536" s="109"/>
      <c r="GL536" s="109"/>
    </row>
    <row r="537" spans="28:194" s="103" customFormat="1">
      <c r="AB537" s="109"/>
      <c r="AC537" s="109"/>
      <c r="AD537" s="109"/>
      <c r="AE537" s="109"/>
      <c r="AF537" s="109"/>
      <c r="AG537" s="109"/>
      <c r="AH537" s="109"/>
      <c r="AI537" s="109"/>
      <c r="AJ537" s="109"/>
      <c r="AK537" s="109"/>
      <c r="AL537" s="109"/>
      <c r="AM537" s="109"/>
      <c r="AN537" s="109"/>
      <c r="AO537" s="109"/>
      <c r="AP537" s="109"/>
      <c r="AQ537" s="109"/>
      <c r="AR537" s="109"/>
      <c r="AS537" s="109"/>
      <c r="AT537" s="109"/>
      <c r="AU537" s="109"/>
      <c r="AV537" s="109"/>
      <c r="AW537" s="109"/>
      <c r="AX537" s="109"/>
      <c r="AY537" s="109"/>
      <c r="AZ537" s="109"/>
      <c r="BA537" s="109"/>
      <c r="BB537" s="109"/>
      <c r="BC537" s="109"/>
      <c r="BD537" s="109"/>
      <c r="BE537" s="109"/>
      <c r="BF537" s="109"/>
      <c r="BG537" s="109"/>
      <c r="BH537" s="109"/>
      <c r="BI537" s="109"/>
      <c r="BJ537" s="109"/>
      <c r="BK537" s="109"/>
      <c r="BL537" s="109"/>
      <c r="BM537" s="109"/>
      <c r="BN537" s="109"/>
      <c r="BO537" s="109"/>
      <c r="BP537" s="109"/>
      <c r="BQ537" s="109"/>
      <c r="BR537" s="109"/>
      <c r="BS537" s="109"/>
      <c r="BT537" s="109"/>
      <c r="BU537" s="109"/>
      <c r="BV537" s="109"/>
      <c r="BW537" s="109"/>
      <c r="BX537" s="109"/>
      <c r="BY537" s="109"/>
      <c r="BZ537" s="109"/>
      <c r="CA537" s="109"/>
      <c r="CB537" s="109"/>
      <c r="CC537" s="109"/>
      <c r="CD537" s="109"/>
      <c r="CE537" s="109"/>
      <c r="CF537" s="109"/>
      <c r="CG537" s="109"/>
      <c r="CH537" s="109"/>
      <c r="CI537" s="109"/>
      <c r="CJ537" s="109"/>
      <c r="CK537" s="109"/>
      <c r="CL537" s="109"/>
      <c r="CM537" s="109"/>
      <c r="CN537" s="109"/>
      <c r="CO537" s="109"/>
      <c r="CP537" s="109"/>
      <c r="CQ537" s="109"/>
      <c r="CR537" s="109"/>
      <c r="CS537" s="109"/>
      <c r="CT537" s="109"/>
      <c r="CU537" s="109"/>
      <c r="CV537" s="109"/>
      <c r="CW537" s="109"/>
      <c r="CX537" s="109"/>
      <c r="CY537" s="109"/>
      <c r="CZ537" s="109"/>
      <c r="DA537" s="109"/>
      <c r="DB537" s="109"/>
      <c r="DC537" s="109"/>
      <c r="DD537" s="109"/>
      <c r="DE537" s="109"/>
      <c r="DF537" s="109"/>
      <c r="DG537" s="109"/>
      <c r="DH537" s="109"/>
      <c r="DI537" s="109"/>
      <c r="DJ537" s="109"/>
      <c r="DK537" s="109"/>
      <c r="DL537" s="109"/>
      <c r="DM537" s="109"/>
      <c r="DN537" s="109"/>
      <c r="DO537" s="109"/>
      <c r="DP537" s="109"/>
      <c r="DQ537" s="109"/>
      <c r="DR537" s="109"/>
      <c r="DS537" s="109"/>
      <c r="DT537" s="109"/>
      <c r="DU537" s="109"/>
      <c r="DV537" s="109"/>
      <c r="DW537" s="109"/>
      <c r="DX537" s="109"/>
      <c r="DY537" s="109"/>
      <c r="DZ537" s="109"/>
      <c r="EA537" s="109"/>
      <c r="EB537" s="109"/>
      <c r="EC537" s="109"/>
      <c r="ED537" s="109"/>
      <c r="EE537" s="109"/>
      <c r="EF537" s="109"/>
      <c r="EG537" s="109"/>
      <c r="EH537" s="109"/>
      <c r="EI537" s="109"/>
      <c r="EJ537" s="109"/>
      <c r="EK537" s="109"/>
      <c r="EL537" s="109"/>
      <c r="EM537" s="109"/>
      <c r="EN537" s="109"/>
      <c r="EO537" s="109"/>
      <c r="EP537" s="109"/>
      <c r="EQ537" s="109"/>
      <c r="ER537" s="109"/>
      <c r="ES537" s="109"/>
      <c r="ET537" s="109"/>
      <c r="EU537" s="109"/>
      <c r="EV537" s="109"/>
      <c r="EW537" s="109"/>
      <c r="EX537" s="109"/>
      <c r="EY537" s="109"/>
      <c r="EZ537" s="109"/>
      <c r="FA537" s="109"/>
      <c r="FB537" s="109"/>
      <c r="FC537" s="109"/>
      <c r="FD537" s="109"/>
      <c r="FE537" s="109"/>
      <c r="FF537" s="109"/>
      <c r="FG537" s="109"/>
      <c r="FH537" s="109"/>
      <c r="FI537" s="109"/>
      <c r="FJ537" s="109"/>
      <c r="FK537" s="109"/>
      <c r="FL537" s="109"/>
      <c r="FM537" s="109"/>
      <c r="FN537" s="109"/>
      <c r="FO537" s="109"/>
      <c r="FP537" s="109"/>
      <c r="FQ537" s="109"/>
      <c r="FR537" s="109"/>
      <c r="FS537" s="109"/>
      <c r="FT537" s="109"/>
      <c r="FU537" s="109"/>
      <c r="FV537" s="109"/>
      <c r="FW537" s="109"/>
      <c r="FX537" s="109"/>
      <c r="FY537" s="109"/>
      <c r="FZ537" s="109"/>
      <c r="GA537" s="109"/>
      <c r="GB537" s="109"/>
      <c r="GC537" s="109"/>
      <c r="GD537" s="109"/>
      <c r="GE537" s="109"/>
      <c r="GF537" s="109"/>
      <c r="GG537" s="109"/>
      <c r="GH537" s="109"/>
      <c r="GI537" s="109"/>
      <c r="GJ537" s="109"/>
      <c r="GK537" s="109"/>
      <c r="GL537" s="109"/>
    </row>
    <row r="538" spans="28:194" s="103" customFormat="1">
      <c r="AB538" s="109"/>
      <c r="AC538" s="109"/>
      <c r="AD538" s="109"/>
      <c r="AE538" s="109"/>
      <c r="AF538" s="109"/>
      <c r="AG538" s="109"/>
      <c r="AH538" s="109"/>
      <c r="AI538" s="109"/>
      <c r="AJ538" s="109"/>
      <c r="AK538" s="109"/>
      <c r="AL538" s="109"/>
      <c r="AM538" s="109"/>
      <c r="AN538" s="109"/>
      <c r="AO538" s="109"/>
      <c r="AP538" s="109"/>
      <c r="AQ538" s="109"/>
      <c r="AR538" s="109"/>
      <c r="AS538" s="109"/>
      <c r="AT538" s="109"/>
      <c r="AU538" s="109"/>
      <c r="AV538" s="109"/>
      <c r="AW538" s="109"/>
      <c r="AX538" s="109"/>
      <c r="AY538" s="109"/>
      <c r="AZ538" s="109"/>
      <c r="BA538" s="109"/>
      <c r="BB538" s="109"/>
      <c r="BC538" s="109"/>
      <c r="BD538" s="109"/>
      <c r="BE538" s="109"/>
      <c r="BF538" s="109"/>
      <c r="BG538" s="109"/>
      <c r="BH538" s="109"/>
      <c r="BI538" s="109"/>
      <c r="BJ538" s="109"/>
      <c r="BK538" s="109"/>
      <c r="BL538" s="109"/>
      <c r="BM538" s="109"/>
      <c r="BN538" s="109"/>
      <c r="BO538" s="109"/>
      <c r="BP538" s="109"/>
      <c r="BQ538" s="109"/>
      <c r="BR538" s="109"/>
      <c r="BS538" s="109"/>
      <c r="BT538" s="109"/>
      <c r="BU538" s="109"/>
      <c r="BV538" s="109"/>
      <c r="BW538" s="109"/>
      <c r="BX538" s="109"/>
      <c r="BY538" s="109"/>
      <c r="BZ538" s="109"/>
      <c r="CA538" s="109"/>
      <c r="CB538" s="109"/>
      <c r="CC538" s="109"/>
      <c r="CD538" s="109"/>
      <c r="CE538" s="109"/>
      <c r="CF538" s="109"/>
      <c r="CG538" s="109"/>
      <c r="CH538" s="109"/>
      <c r="CI538" s="109"/>
      <c r="CJ538" s="109"/>
      <c r="CK538" s="109"/>
      <c r="CL538" s="109"/>
      <c r="CM538" s="109"/>
      <c r="CN538" s="109"/>
      <c r="CO538" s="109"/>
      <c r="CP538" s="109"/>
      <c r="CQ538" s="109"/>
      <c r="CR538" s="109"/>
      <c r="CS538" s="109"/>
      <c r="CT538" s="109"/>
      <c r="CU538" s="109"/>
      <c r="CV538" s="109"/>
      <c r="CW538" s="109"/>
      <c r="CX538" s="109"/>
      <c r="CY538" s="109"/>
      <c r="CZ538" s="109"/>
      <c r="DA538" s="109"/>
      <c r="DB538" s="109"/>
      <c r="DC538" s="109"/>
      <c r="DD538" s="109"/>
      <c r="DE538" s="109"/>
      <c r="DF538" s="109"/>
      <c r="DG538" s="109"/>
      <c r="DH538" s="109"/>
      <c r="DI538" s="109"/>
      <c r="DJ538" s="109"/>
      <c r="DK538" s="109"/>
      <c r="DL538" s="109"/>
      <c r="DM538" s="109"/>
      <c r="DN538" s="109"/>
      <c r="DO538" s="109"/>
      <c r="DP538" s="109"/>
      <c r="DQ538" s="109"/>
      <c r="DR538" s="109"/>
      <c r="DS538" s="109"/>
      <c r="DT538" s="109"/>
      <c r="DU538" s="109"/>
      <c r="DV538" s="109"/>
      <c r="DW538" s="109"/>
      <c r="DX538" s="109"/>
      <c r="DY538" s="109"/>
      <c r="DZ538" s="109"/>
      <c r="EA538" s="109"/>
      <c r="EB538" s="109"/>
      <c r="EC538" s="109"/>
      <c r="ED538" s="109"/>
      <c r="EE538" s="109"/>
      <c r="EF538" s="109"/>
      <c r="EG538" s="109"/>
      <c r="EH538" s="109"/>
      <c r="EI538" s="109"/>
      <c r="EJ538" s="109"/>
      <c r="EK538" s="109"/>
      <c r="EL538" s="109"/>
      <c r="EM538" s="109"/>
      <c r="EN538" s="109"/>
      <c r="EO538" s="109"/>
      <c r="EP538" s="109"/>
      <c r="EQ538" s="109"/>
      <c r="ER538" s="109"/>
      <c r="ES538" s="109"/>
      <c r="ET538" s="109"/>
      <c r="EU538" s="109"/>
      <c r="EV538" s="109"/>
      <c r="EW538" s="109"/>
      <c r="EX538" s="109"/>
      <c r="EY538" s="109"/>
      <c r="EZ538" s="109"/>
      <c r="FA538" s="109"/>
      <c r="FB538" s="109"/>
      <c r="FC538" s="109"/>
      <c r="FD538" s="109"/>
      <c r="FE538" s="109"/>
      <c r="FF538" s="109"/>
      <c r="FG538" s="109"/>
      <c r="FH538" s="109"/>
      <c r="FI538" s="109"/>
      <c r="FJ538" s="109"/>
      <c r="FK538" s="109"/>
      <c r="FL538" s="109"/>
      <c r="FM538" s="109"/>
      <c r="FN538" s="109"/>
      <c r="FO538" s="109"/>
      <c r="FP538" s="109"/>
      <c r="FQ538" s="109"/>
      <c r="FR538" s="109"/>
      <c r="FS538" s="109"/>
      <c r="FT538" s="109"/>
      <c r="FU538" s="109"/>
      <c r="FV538" s="109"/>
      <c r="FW538" s="109"/>
      <c r="FX538" s="109"/>
      <c r="FY538" s="109"/>
      <c r="FZ538" s="109"/>
      <c r="GA538" s="109"/>
      <c r="GB538" s="109"/>
      <c r="GC538" s="109"/>
      <c r="GD538" s="109"/>
      <c r="GE538" s="109"/>
      <c r="GF538" s="109"/>
      <c r="GG538" s="109"/>
      <c r="GH538" s="109"/>
      <c r="GI538" s="109"/>
      <c r="GJ538" s="109"/>
      <c r="GK538" s="109"/>
      <c r="GL538" s="109"/>
    </row>
    <row r="539" spans="28:194" s="103" customFormat="1">
      <c r="AB539" s="109"/>
      <c r="AC539" s="109"/>
      <c r="AD539" s="109"/>
      <c r="AE539" s="109"/>
      <c r="AF539" s="109"/>
      <c r="AG539" s="109"/>
      <c r="AH539" s="109"/>
      <c r="AI539" s="109"/>
      <c r="AJ539" s="109"/>
      <c r="AK539" s="109"/>
      <c r="AL539" s="109"/>
      <c r="AM539" s="109"/>
      <c r="AN539" s="109"/>
      <c r="AO539" s="109"/>
      <c r="AP539" s="109"/>
      <c r="AQ539" s="109"/>
      <c r="AR539" s="109"/>
      <c r="AS539" s="109"/>
      <c r="AT539" s="109"/>
      <c r="AU539" s="109"/>
      <c r="AV539" s="109"/>
      <c r="AW539" s="109"/>
      <c r="AX539" s="109"/>
      <c r="AY539" s="109"/>
      <c r="AZ539" s="109"/>
      <c r="BA539" s="109"/>
      <c r="BB539" s="109"/>
      <c r="BC539" s="109"/>
      <c r="BD539" s="109"/>
      <c r="BE539" s="109"/>
      <c r="BF539" s="109"/>
      <c r="BG539" s="109"/>
      <c r="BH539" s="109"/>
      <c r="BI539" s="109"/>
      <c r="BJ539" s="109"/>
      <c r="BK539" s="109"/>
      <c r="BL539" s="109"/>
      <c r="BM539" s="109"/>
      <c r="BN539" s="109"/>
      <c r="BO539" s="109"/>
      <c r="BP539" s="109"/>
      <c r="BQ539" s="109"/>
      <c r="BR539" s="109"/>
      <c r="BS539" s="109"/>
      <c r="BT539" s="109"/>
      <c r="BU539" s="109"/>
      <c r="BV539" s="109"/>
      <c r="BW539" s="109"/>
      <c r="BX539" s="109"/>
      <c r="BY539" s="109"/>
      <c r="BZ539" s="109"/>
      <c r="CA539" s="109"/>
      <c r="CB539" s="109"/>
      <c r="CC539" s="109"/>
      <c r="CD539" s="109"/>
      <c r="CE539" s="109"/>
      <c r="CF539" s="109"/>
      <c r="CG539" s="109"/>
      <c r="CH539" s="109"/>
      <c r="CI539" s="109"/>
      <c r="CJ539" s="109"/>
      <c r="CK539" s="109"/>
      <c r="CL539" s="109"/>
      <c r="CM539" s="109"/>
      <c r="CN539" s="109"/>
      <c r="CO539" s="109"/>
      <c r="CP539" s="109"/>
      <c r="CQ539" s="109"/>
      <c r="CR539" s="109"/>
      <c r="CS539" s="109"/>
      <c r="CT539" s="109"/>
      <c r="CU539" s="109"/>
      <c r="CV539" s="109"/>
      <c r="CW539" s="109"/>
      <c r="CX539" s="109"/>
      <c r="CY539" s="109"/>
      <c r="CZ539" s="109"/>
      <c r="DA539" s="109"/>
      <c r="DB539" s="109"/>
      <c r="DC539" s="109"/>
      <c r="DD539" s="109"/>
      <c r="DE539" s="109"/>
      <c r="DF539" s="109"/>
      <c r="DG539" s="109"/>
      <c r="DH539" s="109"/>
      <c r="DI539" s="109"/>
      <c r="DJ539" s="109"/>
      <c r="DK539" s="109"/>
      <c r="DL539" s="109"/>
      <c r="DM539" s="109"/>
      <c r="DN539" s="109"/>
      <c r="DO539" s="109"/>
      <c r="DP539" s="109"/>
      <c r="DQ539" s="109"/>
      <c r="DR539" s="109"/>
      <c r="DS539" s="109"/>
      <c r="DT539" s="109"/>
      <c r="DU539" s="109"/>
      <c r="DV539" s="109"/>
      <c r="DW539" s="109"/>
      <c r="DX539" s="109"/>
      <c r="DY539" s="109"/>
      <c r="DZ539" s="109"/>
      <c r="EA539" s="109"/>
      <c r="EB539" s="109"/>
      <c r="EC539" s="109"/>
      <c r="ED539" s="109"/>
      <c r="EE539" s="109"/>
      <c r="EF539" s="109"/>
      <c r="EG539" s="109"/>
      <c r="EH539" s="109"/>
      <c r="EI539" s="109"/>
      <c r="EJ539" s="109"/>
      <c r="EK539" s="109"/>
      <c r="EL539" s="109"/>
      <c r="EM539" s="109"/>
      <c r="EN539" s="109"/>
      <c r="EO539" s="109"/>
      <c r="EP539" s="109"/>
      <c r="EQ539" s="109"/>
      <c r="ER539" s="109"/>
      <c r="ES539" s="109"/>
      <c r="ET539" s="109"/>
      <c r="EU539" s="109"/>
      <c r="EV539" s="109"/>
      <c r="EW539" s="109"/>
      <c r="EX539" s="109"/>
      <c r="EY539" s="109"/>
      <c r="EZ539" s="109"/>
      <c r="FA539" s="109"/>
      <c r="FB539" s="109"/>
      <c r="FC539" s="109"/>
      <c r="FD539" s="109"/>
      <c r="FE539" s="109"/>
      <c r="FF539" s="109"/>
      <c r="FG539" s="109"/>
      <c r="FH539" s="109"/>
      <c r="FI539" s="109"/>
      <c r="FJ539" s="109"/>
      <c r="FK539" s="109"/>
      <c r="FL539" s="109"/>
      <c r="FM539" s="109"/>
      <c r="FN539" s="109"/>
      <c r="FO539" s="109"/>
      <c r="FP539" s="109"/>
      <c r="FQ539" s="109"/>
      <c r="FR539" s="109"/>
      <c r="FS539" s="109"/>
      <c r="FT539" s="109"/>
      <c r="FU539" s="109"/>
      <c r="FV539" s="109"/>
      <c r="FW539" s="109"/>
      <c r="FX539" s="109"/>
      <c r="FY539" s="109"/>
      <c r="FZ539" s="109"/>
      <c r="GA539" s="109"/>
      <c r="GB539" s="109"/>
      <c r="GC539" s="109"/>
      <c r="GD539" s="109"/>
      <c r="GE539" s="109"/>
      <c r="GF539" s="109"/>
      <c r="GG539" s="109"/>
      <c r="GH539" s="109"/>
      <c r="GI539" s="109"/>
      <c r="GJ539" s="109"/>
      <c r="GK539" s="109"/>
      <c r="GL539" s="109"/>
    </row>
    <row r="540" spans="28:194" s="103" customFormat="1">
      <c r="AB540" s="109"/>
      <c r="AC540" s="109"/>
      <c r="AD540" s="109"/>
      <c r="AE540" s="109"/>
      <c r="AF540" s="109"/>
      <c r="AG540" s="109"/>
      <c r="AH540" s="109"/>
      <c r="AI540" s="109"/>
      <c r="AJ540" s="109"/>
      <c r="AK540" s="109"/>
      <c r="AL540" s="109"/>
      <c r="AM540" s="109"/>
      <c r="AN540" s="109"/>
      <c r="AO540" s="109"/>
      <c r="AP540" s="109"/>
      <c r="AQ540" s="109"/>
      <c r="AR540" s="109"/>
      <c r="AS540" s="109"/>
      <c r="AT540" s="109"/>
      <c r="AU540" s="109"/>
      <c r="AV540" s="109"/>
      <c r="AW540" s="109"/>
      <c r="AX540" s="109"/>
      <c r="AY540" s="109"/>
      <c r="AZ540" s="109"/>
      <c r="BA540" s="109"/>
      <c r="BB540" s="109"/>
      <c r="BC540" s="109"/>
      <c r="BD540" s="109"/>
      <c r="BE540" s="109"/>
      <c r="BF540" s="109"/>
      <c r="BG540" s="109"/>
      <c r="BH540" s="109"/>
      <c r="BI540" s="109"/>
      <c r="BJ540" s="109"/>
      <c r="BK540" s="109"/>
      <c r="BL540" s="109"/>
      <c r="BM540" s="109"/>
      <c r="BN540" s="109"/>
      <c r="BO540" s="109"/>
      <c r="BP540" s="109"/>
      <c r="BQ540" s="109"/>
      <c r="BR540" s="109"/>
      <c r="BS540" s="109"/>
      <c r="BT540" s="109"/>
      <c r="BU540" s="109"/>
      <c r="BV540" s="109"/>
      <c r="BW540" s="109"/>
      <c r="BX540" s="109"/>
      <c r="BY540" s="109"/>
      <c r="BZ540" s="109"/>
      <c r="CA540" s="109"/>
      <c r="CB540" s="109"/>
      <c r="CC540" s="109"/>
      <c r="CD540" s="109"/>
      <c r="CE540" s="109"/>
      <c r="CF540" s="109"/>
      <c r="CG540" s="109"/>
      <c r="CH540" s="109"/>
      <c r="CI540" s="109"/>
      <c r="CJ540" s="109"/>
      <c r="CK540" s="109"/>
      <c r="CL540" s="109"/>
      <c r="CM540" s="109"/>
      <c r="CN540" s="109"/>
      <c r="CO540" s="109"/>
      <c r="CP540" s="109"/>
      <c r="CQ540" s="109"/>
      <c r="CR540" s="109"/>
      <c r="CS540" s="109"/>
      <c r="CT540" s="109"/>
      <c r="CU540" s="109"/>
      <c r="CV540" s="109"/>
      <c r="CW540" s="109"/>
      <c r="CX540" s="109"/>
      <c r="CY540" s="109"/>
      <c r="CZ540" s="109"/>
      <c r="DA540" s="109"/>
      <c r="DB540" s="109"/>
      <c r="DC540" s="109"/>
      <c r="DD540" s="109"/>
      <c r="DE540" s="109"/>
      <c r="DF540" s="109"/>
      <c r="DG540" s="109"/>
      <c r="DH540" s="109"/>
      <c r="DI540" s="109"/>
      <c r="DJ540" s="109"/>
      <c r="DK540" s="109"/>
      <c r="DL540" s="109"/>
      <c r="DM540" s="109"/>
      <c r="DN540" s="109"/>
      <c r="DO540" s="109"/>
      <c r="DP540" s="109"/>
      <c r="DQ540" s="109"/>
      <c r="DR540" s="109"/>
      <c r="DS540" s="109"/>
      <c r="DT540" s="109"/>
      <c r="DU540" s="109"/>
      <c r="DV540" s="109"/>
      <c r="DW540" s="109"/>
      <c r="DX540" s="109"/>
      <c r="DY540" s="109"/>
      <c r="DZ540" s="109"/>
      <c r="EA540" s="109"/>
      <c r="EB540" s="109"/>
      <c r="EC540" s="109"/>
      <c r="ED540" s="109"/>
      <c r="EE540" s="109"/>
      <c r="EF540" s="109"/>
      <c r="EG540" s="109"/>
      <c r="EH540" s="109"/>
      <c r="EI540" s="109"/>
      <c r="EJ540" s="109"/>
      <c r="EK540" s="109"/>
      <c r="EL540" s="109"/>
      <c r="EM540" s="109"/>
      <c r="EN540" s="109"/>
      <c r="EO540" s="109"/>
      <c r="EP540" s="109"/>
      <c r="EQ540" s="109"/>
      <c r="ER540" s="109"/>
      <c r="ES540" s="109"/>
      <c r="ET540" s="109"/>
      <c r="EU540" s="109"/>
      <c r="EV540" s="109"/>
      <c r="EW540" s="109"/>
      <c r="EX540" s="109"/>
      <c r="EY540" s="109"/>
      <c r="EZ540" s="109"/>
      <c r="FA540" s="109"/>
      <c r="FB540" s="109"/>
      <c r="FC540" s="109"/>
      <c r="FD540" s="109"/>
      <c r="FE540" s="109"/>
      <c r="FF540" s="109"/>
      <c r="FG540" s="109"/>
      <c r="FH540" s="109"/>
      <c r="FI540" s="109"/>
      <c r="FJ540" s="109"/>
      <c r="FK540" s="109"/>
      <c r="FL540" s="109"/>
      <c r="FM540" s="109"/>
      <c r="FN540" s="109"/>
      <c r="FO540" s="109"/>
      <c r="FP540" s="109"/>
      <c r="FQ540" s="109"/>
      <c r="FR540" s="109"/>
      <c r="FS540" s="109"/>
      <c r="FT540" s="109"/>
      <c r="FU540" s="109"/>
      <c r="FV540" s="109"/>
      <c r="FW540" s="109"/>
      <c r="FX540" s="109"/>
      <c r="FY540" s="109"/>
      <c r="FZ540" s="109"/>
      <c r="GA540" s="109"/>
      <c r="GB540" s="109"/>
      <c r="GC540" s="109"/>
      <c r="GD540" s="109"/>
      <c r="GE540" s="109"/>
      <c r="GF540" s="109"/>
      <c r="GG540" s="109"/>
      <c r="GH540" s="109"/>
      <c r="GI540" s="109"/>
      <c r="GJ540" s="109"/>
      <c r="GK540" s="109"/>
      <c r="GL540" s="109"/>
    </row>
    <row r="541" spans="28:194" s="103" customFormat="1">
      <c r="AB541" s="109"/>
      <c r="AC541" s="109"/>
      <c r="AD541" s="109"/>
      <c r="AE541" s="109"/>
      <c r="AF541" s="109"/>
      <c r="AG541" s="109"/>
      <c r="AH541" s="109"/>
      <c r="AI541" s="109"/>
      <c r="AJ541" s="109"/>
      <c r="AK541" s="109"/>
      <c r="AL541" s="109"/>
      <c r="AM541" s="109"/>
      <c r="AN541" s="109"/>
      <c r="AO541" s="109"/>
      <c r="AP541" s="109"/>
      <c r="AQ541" s="109"/>
      <c r="AR541" s="109"/>
      <c r="AS541" s="109"/>
      <c r="AT541" s="109"/>
      <c r="AU541" s="109"/>
      <c r="AV541" s="109"/>
      <c r="AW541" s="109"/>
      <c r="AX541" s="109"/>
      <c r="AY541" s="109"/>
      <c r="AZ541" s="109"/>
      <c r="BA541" s="109"/>
      <c r="BB541" s="109"/>
      <c r="BC541" s="109"/>
      <c r="BD541" s="109"/>
      <c r="BE541" s="109"/>
      <c r="BF541" s="109"/>
      <c r="BG541" s="109"/>
      <c r="BH541" s="109"/>
      <c r="BI541" s="109"/>
      <c r="BJ541" s="109"/>
      <c r="BK541" s="109"/>
      <c r="BL541" s="109"/>
      <c r="BM541" s="109"/>
      <c r="BN541" s="109"/>
      <c r="BO541" s="109"/>
      <c r="BP541" s="109"/>
      <c r="BQ541" s="109"/>
      <c r="BR541" s="109"/>
      <c r="BS541" s="109"/>
      <c r="BT541" s="109"/>
      <c r="BU541" s="109"/>
      <c r="BV541" s="109"/>
      <c r="BW541" s="109"/>
      <c r="BX541" s="109"/>
      <c r="BY541" s="109"/>
      <c r="BZ541" s="109"/>
      <c r="CA541" s="109"/>
      <c r="CB541" s="109"/>
      <c r="CC541" s="109"/>
      <c r="CD541" s="109"/>
      <c r="CE541" s="109"/>
      <c r="CF541" s="109"/>
      <c r="CG541" s="109"/>
      <c r="CH541" s="109"/>
      <c r="CI541" s="109"/>
      <c r="CJ541" s="109"/>
      <c r="CK541" s="109"/>
      <c r="CL541" s="109"/>
      <c r="CM541" s="109"/>
      <c r="CN541" s="109"/>
      <c r="CO541" s="109"/>
      <c r="CP541" s="109"/>
      <c r="CQ541" s="109"/>
      <c r="CR541" s="109"/>
      <c r="CS541" s="109"/>
      <c r="CT541" s="109"/>
      <c r="CU541" s="109"/>
      <c r="CV541" s="109"/>
      <c r="CW541" s="109"/>
      <c r="CX541" s="109"/>
      <c r="CY541" s="109"/>
      <c r="CZ541" s="109"/>
      <c r="DA541" s="109"/>
      <c r="DB541" s="109"/>
      <c r="DC541" s="109"/>
      <c r="DD541" s="109"/>
      <c r="DE541" s="109"/>
      <c r="DF541" s="109"/>
      <c r="DG541" s="109"/>
      <c r="DH541" s="109"/>
      <c r="DI541" s="109"/>
      <c r="DJ541" s="109"/>
      <c r="DK541" s="109"/>
      <c r="DL541" s="109"/>
      <c r="DM541" s="109"/>
      <c r="DN541" s="109"/>
      <c r="DO541" s="109"/>
      <c r="DP541" s="109"/>
      <c r="DQ541" s="109"/>
      <c r="DR541" s="109"/>
      <c r="DS541" s="109"/>
      <c r="DT541" s="109"/>
      <c r="DU541" s="109"/>
      <c r="DV541" s="109"/>
      <c r="DW541" s="109"/>
      <c r="DX541" s="109"/>
      <c r="DY541" s="109"/>
      <c r="DZ541" s="109"/>
      <c r="EA541" s="109"/>
      <c r="EB541" s="109"/>
      <c r="EC541" s="109"/>
      <c r="ED541" s="109"/>
      <c r="EE541" s="109"/>
      <c r="EF541" s="109"/>
      <c r="EG541" s="109"/>
      <c r="EH541" s="109"/>
      <c r="EI541" s="109"/>
      <c r="EJ541" s="109"/>
      <c r="EK541" s="109"/>
      <c r="EL541" s="109"/>
      <c r="EM541" s="109"/>
      <c r="EN541" s="109"/>
      <c r="EO541" s="109"/>
      <c r="EP541" s="109"/>
      <c r="EQ541" s="109"/>
      <c r="ER541" s="109"/>
      <c r="ES541" s="109"/>
      <c r="ET541" s="109"/>
      <c r="EU541" s="109"/>
      <c r="EV541" s="109"/>
      <c r="EW541" s="109"/>
      <c r="EX541" s="109"/>
      <c r="EY541" s="109"/>
      <c r="EZ541" s="109"/>
      <c r="FA541" s="109"/>
      <c r="FB541" s="109"/>
      <c r="FC541" s="109"/>
      <c r="FD541" s="109"/>
      <c r="FE541" s="109"/>
      <c r="FF541" s="109"/>
      <c r="FG541" s="109"/>
      <c r="FH541" s="109"/>
      <c r="FI541" s="109"/>
      <c r="FJ541" s="109"/>
      <c r="FK541" s="109"/>
      <c r="FL541" s="109"/>
      <c r="FM541" s="109"/>
      <c r="FN541" s="109"/>
      <c r="FO541" s="109"/>
      <c r="FP541" s="109"/>
      <c r="FQ541" s="109"/>
      <c r="FR541" s="109"/>
      <c r="FS541" s="109"/>
      <c r="FT541" s="109"/>
      <c r="FU541" s="109"/>
      <c r="FV541" s="109"/>
      <c r="FW541" s="109"/>
      <c r="FX541" s="109"/>
      <c r="FY541" s="109"/>
      <c r="FZ541" s="109"/>
      <c r="GA541" s="109"/>
      <c r="GB541" s="109"/>
      <c r="GC541" s="109"/>
      <c r="GD541" s="109"/>
      <c r="GE541" s="109"/>
      <c r="GF541" s="109"/>
      <c r="GG541" s="109"/>
      <c r="GH541" s="109"/>
      <c r="GI541" s="109"/>
      <c r="GJ541" s="109"/>
      <c r="GK541" s="109"/>
      <c r="GL541" s="109"/>
    </row>
    <row r="542" spans="28:194" s="103" customFormat="1">
      <c r="AB542" s="109"/>
      <c r="AC542" s="109"/>
      <c r="AD542" s="109"/>
      <c r="AE542" s="109"/>
      <c r="AF542" s="109"/>
      <c r="AG542" s="109"/>
      <c r="AH542" s="109"/>
      <c r="AI542" s="109"/>
      <c r="AJ542" s="109"/>
      <c r="AK542" s="109"/>
      <c r="AL542" s="109"/>
      <c r="AM542" s="109"/>
      <c r="AN542" s="109"/>
      <c r="AO542" s="109"/>
      <c r="AP542" s="109"/>
      <c r="AQ542" s="109"/>
      <c r="AR542" s="109"/>
      <c r="AS542" s="109"/>
      <c r="AT542" s="109"/>
      <c r="AU542" s="109"/>
      <c r="AV542" s="109"/>
      <c r="AW542" s="109"/>
      <c r="AX542" s="109"/>
      <c r="AY542" s="109"/>
      <c r="AZ542" s="109"/>
      <c r="BA542" s="109"/>
      <c r="BB542" s="109"/>
      <c r="BC542" s="109"/>
      <c r="BD542" s="109"/>
      <c r="BE542" s="109"/>
      <c r="BF542" s="109"/>
      <c r="BG542" s="109"/>
      <c r="BH542" s="109"/>
      <c r="BI542" s="109"/>
      <c r="BJ542" s="109"/>
      <c r="BK542" s="109"/>
      <c r="BL542" s="109"/>
      <c r="BM542" s="109"/>
      <c r="BN542" s="109"/>
      <c r="BO542" s="109"/>
      <c r="BP542" s="109"/>
      <c r="BQ542" s="109"/>
      <c r="BR542" s="109"/>
      <c r="BS542" s="109"/>
      <c r="BT542" s="109"/>
      <c r="BU542" s="109"/>
      <c r="BV542" s="109"/>
      <c r="BW542" s="109"/>
      <c r="BX542" s="109"/>
      <c r="BY542" s="109"/>
      <c r="BZ542" s="109"/>
      <c r="CA542" s="109"/>
      <c r="CB542" s="109"/>
      <c r="CC542" s="109"/>
      <c r="CD542" s="109"/>
      <c r="CE542" s="109"/>
      <c r="CF542" s="109"/>
      <c r="CG542" s="109"/>
      <c r="CH542" s="109"/>
      <c r="CI542" s="109"/>
      <c r="CJ542" s="109"/>
      <c r="CK542" s="109"/>
      <c r="CL542" s="109"/>
      <c r="CM542" s="109"/>
      <c r="CN542" s="109"/>
      <c r="CO542" s="109"/>
      <c r="CP542" s="109"/>
      <c r="CQ542" s="109"/>
      <c r="CR542" s="109"/>
      <c r="CS542" s="109"/>
      <c r="CT542" s="109"/>
      <c r="CU542" s="109"/>
      <c r="CV542" s="109"/>
      <c r="CW542" s="109"/>
      <c r="CX542" s="109"/>
      <c r="CY542" s="109"/>
      <c r="CZ542" s="109"/>
      <c r="DA542" s="109"/>
      <c r="DB542" s="109"/>
      <c r="DC542" s="109"/>
      <c r="DD542" s="109"/>
      <c r="DE542" s="109"/>
      <c r="DF542" s="109"/>
      <c r="DG542" s="109"/>
      <c r="DH542" s="109"/>
      <c r="DI542" s="109"/>
      <c r="DJ542" s="109"/>
      <c r="DK542" s="109"/>
      <c r="DL542" s="109"/>
      <c r="DM542" s="109"/>
      <c r="DN542" s="109"/>
      <c r="DO542" s="109"/>
      <c r="DP542" s="109"/>
      <c r="DQ542" s="109"/>
      <c r="DR542" s="109"/>
      <c r="DS542" s="109"/>
      <c r="DT542" s="109"/>
      <c r="DU542" s="109"/>
      <c r="DV542" s="109"/>
      <c r="DW542" s="109"/>
      <c r="DX542" s="109"/>
      <c r="DY542" s="109"/>
      <c r="DZ542" s="109"/>
      <c r="EA542" s="109"/>
      <c r="EB542" s="109"/>
      <c r="EC542" s="109"/>
      <c r="ED542" s="109"/>
      <c r="EE542" s="109"/>
      <c r="EF542" s="109"/>
      <c r="EG542" s="109"/>
      <c r="EH542" s="109"/>
      <c r="EI542" s="109"/>
      <c r="EJ542" s="109"/>
      <c r="EK542" s="109"/>
      <c r="EL542" s="109"/>
      <c r="EM542" s="109"/>
      <c r="EN542" s="109"/>
      <c r="EO542" s="109"/>
      <c r="EP542" s="109"/>
      <c r="EQ542" s="109"/>
      <c r="ER542" s="109"/>
      <c r="ES542" s="109"/>
      <c r="ET542" s="109"/>
      <c r="EU542" s="109"/>
      <c r="EV542" s="109"/>
      <c r="EW542" s="109"/>
      <c r="EX542" s="109"/>
      <c r="EY542" s="109"/>
      <c r="EZ542" s="109"/>
      <c r="FA542" s="109"/>
      <c r="FB542" s="109"/>
      <c r="FC542" s="109"/>
      <c r="FD542" s="109"/>
      <c r="FE542" s="109"/>
      <c r="FF542" s="109"/>
      <c r="FG542" s="109"/>
      <c r="FH542" s="109"/>
      <c r="FI542" s="109"/>
      <c r="FJ542" s="109"/>
      <c r="FK542" s="109"/>
      <c r="FL542" s="109"/>
      <c r="FM542" s="109"/>
      <c r="FN542" s="109"/>
      <c r="FO542" s="109"/>
      <c r="FP542" s="109"/>
      <c r="FQ542" s="109"/>
      <c r="FR542" s="109"/>
      <c r="FS542" s="109"/>
      <c r="FT542" s="109"/>
      <c r="FU542" s="109"/>
      <c r="FV542" s="109"/>
      <c r="FW542" s="109"/>
      <c r="FX542" s="109"/>
      <c r="FY542" s="109"/>
      <c r="FZ542" s="109"/>
      <c r="GA542" s="109"/>
      <c r="GB542" s="109"/>
      <c r="GC542" s="109"/>
      <c r="GD542" s="109"/>
      <c r="GE542" s="109"/>
      <c r="GF542" s="109"/>
      <c r="GG542" s="109"/>
      <c r="GH542" s="109"/>
      <c r="GI542" s="109"/>
      <c r="GJ542" s="109"/>
      <c r="GK542" s="109"/>
      <c r="GL542" s="109"/>
    </row>
    <row r="543" spans="28:194" s="103" customFormat="1">
      <c r="AB543" s="109"/>
      <c r="AC543" s="109"/>
      <c r="AD543" s="109"/>
      <c r="AE543" s="109"/>
      <c r="AF543" s="109"/>
      <c r="AG543" s="109"/>
      <c r="AH543" s="109"/>
      <c r="AI543" s="109"/>
      <c r="AJ543" s="109"/>
      <c r="AK543" s="109"/>
      <c r="AL543" s="109"/>
      <c r="AM543" s="109"/>
      <c r="AN543" s="109"/>
      <c r="AO543" s="109"/>
      <c r="AP543" s="109"/>
      <c r="AQ543" s="109"/>
      <c r="AR543" s="109"/>
      <c r="AS543" s="109"/>
      <c r="AT543" s="109"/>
      <c r="AU543" s="109"/>
      <c r="AV543" s="109"/>
      <c r="AW543" s="109"/>
      <c r="AX543" s="109"/>
      <c r="AY543" s="109"/>
      <c r="AZ543" s="109"/>
      <c r="BA543" s="109"/>
      <c r="BB543" s="109"/>
      <c r="BC543" s="109"/>
      <c r="BD543" s="109"/>
      <c r="BE543" s="109"/>
      <c r="BF543" s="109"/>
      <c r="BG543" s="109"/>
      <c r="BH543" s="109"/>
      <c r="BI543" s="109"/>
      <c r="BJ543" s="109"/>
      <c r="BK543" s="109"/>
      <c r="BL543" s="109"/>
      <c r="BM543" s="109"/>
      <c r="BN543" s="109"/>
      <c r="BO543" s="109"/>
      <c r="BP543" s="109"/>
      <c r="BQ543" s="109"/>
      <c r="BR543" s="109"/>
      <c r="BS543" s="109"/>
      <c r="BT543" s="109"/>
      <c r="BU543" s="109"/>
      <c r="BV543" s="109"/>
      <c r="BW543" s="109"/>
      <c r="BX543" s="109"/>
      <c r="BY543" s="109"/>
      <c r="BZ543" s="109"/>
      <c r="CA543" s="109"/>
      <c r="CB543" s="109"/>
      <c r="CC543" s="109"/>
      <c r="CD543" s="109"/>
      <c r="CE543" s="109"/>
      <c r="CF543" s="109"/>
      <c r="CG543" s="109"/>
      <c r="CH543" s="109"/>
      <c r="CI543" s="109"/>
      <c r="CJ543" s="109"/>
      <c r="CK543" s="109"/>
      <c r="CL543" s="109"/>
      <c r="CM543" s="109"/>
      <c r="CN543" s="109"/>
      <c r="CO543" s="109"/>
      <c r="CP543" s="109"/>
      <c r="CQ543" s="109"/>
      <c r="CR543" s="109"/>
      <c r="CS543" s="109"/>
      <c r="CT543" s="109"/>
      <c r="CU543" s="109"/>
      <c r="CV543" s="109"/>
      <c r="CW543" s="109"/>
      <c r="CX543" s="109"/>
      <c r="CY543" s="109"/>
      <c r="CZ543" s="109"/>
      <c r="DA543" s="109"/>
      <c r="DB543" s="109"/>
      <c r="DC543" s="109"/>
      <c r="DD543" s="109"/>
      <c r="DE543" s="109"/>
      <c r="DF543" s="109"/>
      <c r="DG543" s="109"/>
      <c r="DH543" s="109"/>
      <c r="DI543" s="109"/>
      <c r="DJ543" s="109"/>
      <c r="DK543" s="109"/>
      <c r="DL543" s="109"/>
      <c r="DM543" s="109"/>
      <c r="DN543" s="109"/>
      <c r="DO543" s="109"/>
      <c r="DP543" s="109"/>
      <c r="DQ543" s="109"/>
      <c r="DR543" s="109"/>
      <c r="DS543" s="109"/>
      <c r="DT543" s="109"/>
      <c r="DU543" s="109"/>
      <c r="DV543" s="109"/>
      <c r="DW543" s="109"/>
      <c r="DX543" s="109"/>
      <c r="DY543" s="109"/>
      <c r="DZ543" s="109"/>
      <c r="EA543" s="109"/>
      <c r="EB543" s="109"/>
      <c r="EC543" s="109"/>
      <c r="ED543" s="109"/>
      <c r="EE543" s="109"/>
      <c r="EF543" s="109"/>
      <c r="EG543" s="109"/>
      <c r="EH543" s="109"/>
      <c r="EI543" s="109"/>
      <c r="EJ543" s="109"/>
      <c r="EK543" s="109"/>
      <c r="EL543" s="109"/>
      <c r="EM543" s="109"/>
      <c r="EN543" s="109"/>
      <c r="EO543" s="109"/>
      <c r="EP543" s="109"/>
      <c r="EQ543" s="109"/>
      <c r="ER543" s="109"/>
      <c r="ES543" s="109"/>
      <c r="ET543" s="109"/>
      <c r="EU543" s="109"/>
      <c r="EV543" s="109"/>
      <c r="EW543" s="109"/>
      <c r="EX543" s="109"/>
      <c r="EY543" s="109"/>
      <c r="EZ543" s="109"/>
      <c r="FA543" s="109"/>
      <c r="FB543" s="109"/>
      <c r="FC543" s="109"/>
      <c r="FD543" s="109"/>
      <c r="FE543" s="109"/>
      <c r="FF543" s="109"/>
      <c r="FG543" s="109"/>
      <c r="FH543" s="109"/>
      <c r="FI543" s="109"/>
      <c r="FJ543" s="109"/>
      <c r="FK543" s="109"/>
      <c r="FL543" s="109"/>
      <c r="FM543" s="109"/>
      <c r="FN543" s="109"/>
      <c r="FO543" s="109"/>
      <c r="FP543" s="109"/>
      <c r="FQ543" s="109"/>
      <c r="FR543" s="109"/>
      <c r="FS543" s="109"/>
      <c r="FT543" s="109"/>
      <c r="FU543" s="109"/>
      <c r="FV543" s="109"/>
      <c r="FW543" s="109"/>
      <c r="FX543" s="109"/>
      <c r="FY543" s="109"/>
      <c r="FZ543" s="109"/>
      <c r="GA543" s="109"/>
      <c r="GB543" s="109"/>
      <c r="GC543" s="109"/>
      <c r="GD543" s="109"/>
      <c r="GE543" s="109"/>
      <c r="GF543" s="109"/>
      <c r="GG543" s="109"/>
      <c r="GH543" s="109"/>
      <c r="GI543" s="109"/>
      <c r="GJ543" s="109"/>
      <c r="GK543" s="109"/>
      <c r="GL543" s="109"/>
    </row>
    <row r="544" spans="28:194" s="103" customFormat="1">
      <c r="AB544" s="109"/>
      <c r="AC544" s="109"/>
      <c r="AD544" s="109"/>
      <c r="AE544" s="109"/>
      <c r="AF544" s="109"/>
      <c r="AG544" s="109"/>
      <c r="AH544" s="109"/>
      <c r="AI544" s="109"/>
      <c r="AJ544" s="109"/>
      <c r="AK544" s="109"/>
      <c r="AL544" s="109"/>
      <c r="AM544" s="109"/>
      <c r="AN544" s="109"/>
      <c r="AO544" s="109"/>
      <c r="AP544" s="109"/>
      <c r="AQ544" s="109"/>
      <c r="AR544" s="109"/>
      <c r="AS544" s="109"/>
      <c r="AT544" s="109"/>
      <c r="AU544" s="109"/>
      <c r="AV544" s="109"/>
      <c r="AW544" s="109"/>
      <c r="AX544" s="109"/>
      <c r="AY544" s="109"/>
      <c r="AZ544" s="109"/>
      <c r="BA544" s="109"/>
      <c r="BB544" s="109"/>
      <c r="BC544" s="109"/>
      <c r="BD544" s="109"/>
      <c r="BE544" s="109"/>
      <c r="BF544" s="109"/>
      <c r="BG544" s="109"/>
      <c r="BH544" s="109"/>
      <c r="BI544" s="109"/>
      <c r="BJ544" s="109"/>
      <c r="BK544" s="109"/>
      <c r="BL544" s="109"/>
      <c r="BM544" s="109"/>
      <c r="BN544" s="109"/>
      <c r="BO544" s="109"/>
      <c r="BP544" s="109"/>
      <c r="BQ544" s="109"/>
      <c r="BR544" s="109"/>
      <c r="BS544" s="109"/>
      <c r="BT544" s="109"/>
      <c r="BU544" s="109"/>
      <c r="BV544" s="109"/>
      <c r="BW544" s="109"/>
      <c r="BX544" s="109"/>
      <c r="BY544" s="109"/>
      <c r="BZ544" s="109"/>
      <c r="CA544" s="109"/>
      <c r="CB544" s="109"/>
      <c r="CC544" s="109"/>
      <c r="CD544" s="109"/>
      <c r="CE544" s="109"/>
      <c r="CF544" s="109"/>
      <c r="CG544" s="109"/>
      <c r="CH544" s="109"/>
      <c r="CI544" s="109"/>
      <c r="CJ544" s="109"/>
      <c r="CK544" s="109"/>
      <c r="CL544" s="109"/>
      <c r="CM544" s="109"/>
      <c r="CN544" s="109"/>
      <c r="CO544" s="109"/>
      <c r="CP544" s="109"/>
      <c r="CQ544" s="109"/>
      <c r="CR544" s="109"/>
      <c r="CS544" s="109"/>
      <c r="CT544" s="109"/>
      <c r="CU544" s="109"/>
      <c r="CV544" s="109"/>
      <c r="CW544" s="109"/>
      <c r="CX544" s="109"/>
      <c r="CY544" s="109"/>
      <c r="CZ544" s="109"/>
      <c r="DA544" s="109"/>
      <c r="DB544" s="109"/>
      <c r="DC544" s="109"/>
      <c r="DD544" s="109"/>
      <c r="DE544" s="109"/>
      <c r="DF544" s="109"/>
      <c r="DG544" s="109"/>
      <c r="DH544" s="109"/>
      <c r="DI544" s="109"/>
      <c r="DJ544" s="109"/>
      <c r="DK544" s="109"/>
      <c r="DL544" s="109"/>
      <c r="DM544" s="109"/>
      <c r="DN544" s="109"/>
      <c r="DO544" s="109"/>
      <c r="DP544" s="109"/>
      <c r="DQ544" s="109"/>
      <c r="DR544" s="109"/>
      <c r="DS544" s="109"/>
      <c r="DT544" s="109"/>
      <c r="DU544" s="109"/>
      <c r="DV544" s="109"/>
      <c r="DW544" s="109"/>
      <c r="DX544" s="109"/>
      <c r="DY544" s="109"/>
      <c r="DZ544" s="109"/>
      <c r="EA544" s="109"/>
      <c r="EB544" s="109"/>
      <c r="EC544" s="109"/>
      <c r="ED544" s="109"/>
      <c r="EE544" s="109"/>
      <c r="EF544" s="109"/>
      <c r="EG544" s="109"/>
      <c r="EH544" s="109"/>
      <c r="EI544" s="109"/>
      <c r="EJ544" s="109"/>
      <c r="EK544" s="109"/>
      <c r="EL544" s="109"/>
      <c r="EM544" s="109"/>
      <c r="EN544" s="109"/>
      <c r="EO544" s="109"/>
      <c r="EP544" s="109"/>
      <c r="EQ544" s="109"/>
      <c r="ER544" s="109"/>
      <c r="ES544" s="109"/>
      <c r="ET544" s="109"/>
      <c r="EU544" s="109"/>
      <c r="EV544" s="109"/>
      <c r="EW544" s="109"/>
      <c r="EX544" s="109"/>
      <c r="EY544" s="109"/>
      <c r="EZ544" s="109"/>
      <c r="FA544" s="109"/>
      <c r="FB544" s="109"/>
      <c r="FC544" s="109"/>
      <c r="FD544" s="109"/>
      <c r="FE544" s="109"/>
      <c r="FF544" s="109"/>
      <c r="FG544" s="109"/>
      <c r="FH544" s="109"/>
      <c r="FI544" s="109"/>
      <c r="FJ544" s="109"/>
      <c r="FK544" s="109"/>
      <c r="FL544" s="109"/>
      <c r="FM544" s="109"/>
      <c r="FN544" s="109"/>
      <c r="FO544" s="109"/>
      <c r="FP544" s="109"/>
      <c r="FQ544" s="109"/>
      <c r="FR544" s="109"/>
      <c r="FS544" s="109"/>
      <c r="FT544" s="109"/>
      <c r="FU544" s="109"/>
      <c r="FV544" s="109"/>
      <c r="FW544" s="109"/>
      <c r="FX544" s="109"/>
      <c r="FY544" s="109"/>
      <c r="FZ544" s="109"/>
      <c r="GA544" s="109"/>
      <c r="GB544" s="109"/>
      <c r="GC544" s="109"/>
      <c r="GD544" s="109"/>
      <c r="GE544" s="109"/>
      <c r="GF544" s="109"/>
      <c r="GG544" s="109"/>
      <c r="GH544" s="109"/>
      <c r="GI544" s="109"/>
      <c r="GJ544" s="109"/>
      <c r="GK544" s="109"/>
      <c r="GL544" s="109"/>
    </row>
    <row r="545" spans="28:194" s="103" customFormat="1">
      <c r="AB545" s="109"/>
      <c r="AC545" s="109"/>
      <c r="AD545" s="109"/>
      <c r="AE545" s="109"/>
      <c r="AF545" s="109"/>
      <c r="AG545" s="109"/>
      <c r="AH545" s="109"/>
      <c r="AI545" s="109"/>
      <c r="AJ545" s="109"/>
      <c r="AK545" s="109"/>
      <c r="AL545" s="109"/>
      <c r="AM545" s="109"/>
      <c r="AN545" s="109"/>
      <c r="AO545" s="109"/>
      <c r="AP545" s="109"/>
      <c r="AQ545" s="109"/>
      <c r="AR545" s="109"/>
      <c r="AS545" s="109"/>
      <c r="AT545" s="109"/>
      <c r="AU545" s="109"/>
      <c r="AV545" s="109"/>
      <c r="AW545" s="109"/>
      <c r="AX545" s="109"/>
      <c r="AY545" s="109"/>
      <c r="AZ545" s="109"/>
      <c r="BA545" s="109"/>
      <c r="BB545" s="109"/>
      <c r="BC545" s="109"/>
      <c r="BD545" s="109"/>
      <c r="BE545" s="109"/>
      <c r="BF545" s="109"/>
      <c r="BG545" s="109"/>
      <c r="BH545" s="109"/>
      <c r="BI545" s="109"/>
      <c r="BJ545" s="109"/>
      <c r="BK545" s="109"/>
      <c r="BL545" s="109"/>
      <c r="BM545" s="109"/>
      <c r="BN545" s="109"/>
      <c r="BO545" s="109"/>
      <c r="BP545" s="109"/>
      <c r="BQ545" s="109"/>
      <c r="BR545" s="109"/>
      <c r="BS545" s="109"/>
      <c r="BT545" s="109"/>
      <c r="BU545" s="109"/>
      <c r="BV545" s="109"/>
      <c r="BW545" s="109"/>
      <c r="BX545" s="109"/>
      <c r="BY545" s="109"/>
      <c r="BZ545" s="109"/>
      <c r="CA545" s="109"/>
      <c r="CB545" s="109"/>
      <c r="CC545" s="109"/>
      <c r="CD545" s="109"/>
      <c r="CE545" s="109"/>
      <c r="CF545" s="109"/>
      <c r="CG545" s="109"/>
      <c r="CH545" s="109"/>
      <c r="CI545" s="109"/>
      <c r="CJ545" s="109"/>
      <c r="CK545" s="109"/>
      <c r="CL545" s="109"/>
      <c r="CM545" s="109"/>
      <c r="CN545" s="109"/>
      <c r="CO545" s="109"/>
      <c r="CP545" s="109"/>
      <c r="CQ545" s="109"/>
      <c r="CR545" s="109"/>
      <c r="CS545" s="109"/>
      <c r="CT545" s="109"/>
      <c r="CU545" s="109"/>
      <c r="CV545" s="109"/>
      <c r="CW545" s="109"/>
      <c r="CX545" s="109"/>
      <c r="CY545" s="109"/>
      <c r="CZ545" s="109"/>
      <c r="DA545" s="109"/>
      <c r="DB545" s="109"/>
      <c r="DC545" s="109"/>
      <c r="DD545" s="109"/>
      <c r="DE545" s="109"/>
      <c r="DF545" s="109"/>
      <c r="DG545" s="109"/>
      <c r="DH545" s="109"/>
      <c r="DI545" s="109"/>
      <c r="DJ545" s="109"/>
      <c r="DK545" s="109"/>
      <c r="DL545" s="109"/>
      <c r="DM545" s="109"/>
      <c r="DN545" s="109"/>
      <c r="DO545" s="109"/>
      <c r="DP545" s="109"/>
      <c r="DQ545" s="109"/>
      <c r="DR545" s="109"/>
      <c r="DS545" s="109"/>
      <c r="DT545" s="109"/>
      <c r="DU545" s="109"/>
      <c r="DV545" s="109"/>
      <c r="DW545" s="109"/>
      <c r="DX545" s="109"/>
      <c r="DY545" s="109"/>
      <c r="DZ545" s="109"/>
      <c r="EA545" s="109"/>
      <c r="EB545" s="109"/>
      <c r="EC545" s="109"/>
      <c r="ED545" s="109"/>
      <c r="EE545" s="109"/>
      <c r="EF545" s="109"/>
      <c r="EG545" s="109"/>
      <c r="EH545" s="109"/>
      <c r="EI545" s="109"/>
      <c r="EJ545" s="109"/>
      <c r="EK545" s="109"/>
      <c r="EL545" s="109"/>
      <c r="EM545" s="109"/>
      <c r="EN545" s="109"/>
      <c r="EO545" s="109"/>
      <c r="EP545" s="109"/>
      <c r="EQ545" s="109"/>
      <c r="ER545" s="109"/>
      <c r="ES545" s="109"/>
      <c r="ET545" s="109"/>
      <c r="EU545" s="109"/>
      <c r="EV545" s="109"/>
      <c r="EW545" s="109"/>
      <c r="EX545" s="109"/>
      <c r="EY545" s="109"/>
      <c r="EZ545" s="109"/>
      <c r="FA545" s="109"/>
      <c r="FB545" s="109"/>
      <c r="FC545" s="109"/>
      <c r="FD545" s="109"/>
      <c r="FE545" s="109"/>
      <c r="FF545" s="109"/>
      <c r="FG545" s="109"/>
      <c r="FH545" s="109"/>
      <c r="FI545" s="109"/>
      <c r="FJ545" s="109"/>
      <c r="FK545" s="109"/>
      <c r="FL545" s="109"/>
      <c r="FM545" s="109"/>
      <c r="FN545" s="109"/>
      <c r="FO545" s="109"/>
      <c r="FP545" s="109"/>
      <c r="FQ545" s="109"/>
      <c r="FR545" s="109"/>
      <c r="FS545" s="109"/>
      <c r="FT545" s="109"/>
      <c r="FU545" s="109"/>
      <c r="FV545" s="109"/>
      <c r="FW545" s="109"/>
      <c r="FX545" s="109"/>
      <c r="FY545" s="109"/>
      <c r="FZ545" s="109"/>
      <c r="GA545" s="109"/>
      <c r="GB545" s="109"/>
      <c r="GC545" s="109"/>
      <c r="GD545" s="109"/>
      <c r="GE545" s="109"/>
      <c r="GF545" s="109"/>
      <c r="GG545" s="109"/>
      <c r="GH545" s="109"/>
      <c r="GI545" s="109"/>
      <c r="GJ545" s="109"/>
      <c r="GK545" s="109"/>
      <c r="GL545" s="109"/>
    </row>
    <row r="546" spans="28:194" s="103" customFormat="1">
      <c r="AB546" s="109"/>
      <c r="AC546" s="109"/>
      <c r="AD546" s="109"/>
      <c r="AE546" s="109"/>
      <c r="AF546" s="109"/>
      <c r="AG546" s="109"/>
      <c r="AH546" s="109"/>
      <c r="AI546" s="109"/>
      <c r="AJ546" s="109"/>
      <c r="AK546" s="109"/>
      <c r="AL546" s="109"/>
      <c r="AM546" s="109"/>
      <c r="AN546" s="109"/>
      <c r="AO546" s="109"/>
      <c r="AP546" s="109"/>
      <c r="AQ546" s="109"/>
      <c r="AR546" s="109"/>
      <c r="AS546" s="109"/>
      <c r="AT546" s="109"/>
      <c r="AU546" s="109"/>
      <c r="AV546" s="109"/>
      <c r="AW546" s="109"/>
      <c r="AX546" s="109"/>
      <c r="AY546" s="109"/>
      <c r="AZ546" s="109"/>
      <c r="BA546" s="109"/>
      <c r="BB546" s="109"/>
      <c r="BC546" s="109"/>
      <c r="BD546" s="109"/>
      <c r="BE546" s="109"/>
      <c r="BF546" s="109"/>
      <c r="BG546" s="109"/>
      <c r="BH546" s="109"/>
      <c r="BI546" s="109"/>
      <c r="BJ546" s="109"/>
      <c r="BK546" s="109"/>
      <c r="BL546" s="109"/>
      <c r="BM546" s="109"/>
      <c r="BN546" s="109"/>
      <c r="BO546" s="109"/>
      <c r="BP546" s="109"/>
      <c r="BQ546" s="109"/>
      <c r="BR546" s="109"/>
      <c r="BS546" s="109"/>
      <c r="BT546" s="109"/>
      <c r="BU546" s="109"/>
      <c r="BV546" s="109"/>
      <c r="BW546" s="109"/>
      <c r="BX546" s="109"/>
      <c r="BY546" s="109"/>
      <c r="BZ546" s="109"/>
      <c r="CA546" s="109"/>
      <c r="CB546" s="109"/>
      <c r="CC546" s="109"/>
      <c r="CD546" s="109"/>
      <c r="CE546" s="109"/>
      <c r="CF546" s="109"/>
      <c r="CG546" s="109"/>
      <c r="CH546" s="109"/>
      <c r="CI546" s="109"/>
      <c r="CJ546" s="109"/>
      <c r="CK546" s="109"/>
      <c r="CL546" s="109"/>
      <c r="CM546" s="109"/>
      <c r="CN546" s="109"/>
      <c r="CO546" s="109"/>
      <c r="CP546" s="109"/>
      <c r="CQ546" s="109"/>
      <c r="CR546" s="109"/>
      <c r="CS546" s="109"/>
      <c r="CT546" s="109"/>
      <c r="CU546" s="109"/>
      <c r="CV546" s="109"/>
      <c r="CW546" s="109"/>
      <c r="CX546" s="109"/>
      <c r="CY546" s="109"/>
      <c r="CZ546" s="109"/>
      <c r="DA546" s="109"/>
      <c r="DB546" s="109"/>
      <c r="DC546" s="109"/>
      <c r="DD546" s="109"/>
      <c r="DE546" s="109"/>
      <c r="DF546" s="109"/>
      <c r="DG546" s="109"/>
      <c r="DH546" s="109"/>
      <c r="DI546" s="109"/>
      <c r="DJ546" s="109"/>
      <c r="DK546" s="109"/>
      <c r="DL546" s="109"/>
      <c r="DM546" s="109"/>
      <c r="DN546" s="109"/>
      <c r="DO546" s="109"/>
      <c r="DP546" s="109"/>
      <c r="DQ546" s="109"/>
      <c r="DR546" s="109"/>
      <c r="DS546" s="109"/>
      <c r="DT546" s="109"/>
      <c r="DU546" s="109"/>
      <c r="DV546" s="109"/>
      <c r="DW546" s="109"/>
      <c r="DX546" s="109"/>
      <c r="DY546" s="109"/>
      <c r="DZ546" s="109"/>
      <c r="EA546" s="109"/>
      <c r="EB546" s="109"/>
      <c r="EC546" s="109"/>
      <c r="ED546" s="109"/>
      <c r="EE546" s="109"/>
      <c r="EF546" s="109"/>
      <c r="EG546" s="109"/>
      <c r="EH546" s="109"/>
      <c r="EI546" s="109"/>
      <c r="EJ546" s="109"/>
      <c r="EK546" s="109"/>
      <c r="EL546" s="109"/>
      <c r="EM546" s="109"/>
      <c r="EN546" s="109"/>
      <c r="EO546" s="109"/>
      <c r="EP546" s="109"/>
      <c r="EQ546" s="109"/>
      <c r="ER546" s="109"/>
      <c r="ES546" s="109"/>
      <c r="ET546" s="109"/>
      <c r="EU546" s="109"/>
      <c r="EV546" s="109"/>
      <c r="EW546" s="109"/>
      <c r="EX546" s="109"/>
      <c r="EY546" s="109"/>
      <c r="EZ546" s="109"/>
      <c r="FA546" s="109"/>
      <c r="FB546" s="109"/>
      <c r="FC546" s="109"/>
      <c r="FD546" s="109"/>
      <c r="FE546" s="109"/>
      <c r="FF546" s="109"/>
      <c r="FG546" s="109"/>
      <c r="FH546" s="109"/>
      <c r="FI546" s="109"/>
      <c r="FJ546" s="109"/>
      <c r="FK546" s="109"/>
      <c r="FL546" s="109"/>
      <c r="FM546" s="109"/>
      <c r="FN546" s="109"/>
      <c r="FO546" s="109"/>
      <c r="FP546" s="109"/>
      <c r="FQ546" s="109"/>
      <c r="FR546" s="109"/>
      <c r="FS546" s="109"/>
      <c r="FT546" s="109"/>
      <c r="FU546" s="109"/>
      <c r="FV546" s="109"/>
      <c r="FW546" s="109"/>
      <c r="FX546" s="109"/>
      <c r="FY546" s="109"/>
      <c r="FZ546" s="109"/>
      <c r="GA546" s="109"/>
      <c r="GB546" s="109"/>
      <c r="GC546" s="109"/>
      <c r="GD546" s="109"/>
      <c r="GE546" s="109"/>
      <c r="GF546" s="109"/>
      <c r="GG546" s="109"/>
      <c r="GH546" s="109"/>
      <c r="GI546" s="109"/>
      <c r="GJ546" s="109"/>
      <c r="GK546" s="109"/>
      <c r="GL546" s="109"/>
    </row>
    <row r="547" spans="28:194" s="103" customFormat="1">
      <c r="AB547" s="109"/>
      <c r="AC547" s="109"/>
      <c r="AD547" s="109"/>
      <c r="AE547" s="109"/>
      <c r="AF547" s="109"/>
      <c r="AG547" s="109"/>
      <c r="AH547" s="109"/>
      <c r="AI547" s="109"/>
      <c r="AJ547" s="109"/>
      <c r="AK547" s="109"/>
      <c r="AL547" s="109"/>
      <c r="AM547" s="109"/>
      <c r="AN547" s="109"/>
      <c r="AO547" s="109"/>
      <c r="AP547" s="109"/>
      <c r="AQ547" s="109"/>
      <c r="AR547" s="109"/>
      <c r="AS547" s="109"/>
      <c r="AT547" s="109"/>
      <c r="AU547" s="109"/>
      <c r="AV547" s="109"/>
      <c r="AW547" s="109"/>
      <c r="AX547" s="109"/>
      <c r="AY547" s="109"/>
      <c r="AZ547" s="109"/>
      <c r="BA547" s="109"/>
      <c r="BB547" s="109"/>
      <c r="BC547" s="109"/>
      <c r="BD547" s="109"/>
      <c r="BE547" s="109"/>
      <c r="BF547" s="109"/>
      <c r="BG547" s="109"/>
      <c r="BH547" s="109"/>
      <c r="BI547" s="109"/>
      <c r="BJ547" s="109"/>
      <c r="BK547" s="109"/>
      <c r="BL547" s="109"/>
      <c r="BM547" s="109"/>
      <c r="BN547" s="109"/>
      <c r="BO547" s="109"/>
      <c r="BP547" s="109"/>
      <c r="BQ547" s="109"/>
      <c r="BR547" s="109"/>
      <c r="BS547" s="109"/>
      <c r="BT547" s="109"/>
      <c r="BU547" s="109"/>
      <c r="BV547" s="109"/>
      <c r="BW547" s="109"/>
      <c r="BX547" s="109"/>
      <c r="BY547" s="109"/>
      <c r="BZ547" s="109"/>
      <c r="CA547" s="109"/>
      <c r="CB547" s="109"/>
      <c r="CC547" s="109"/>
      <c r="CD547" s="109"/>
      <c r="CE547" s="109"/>
      <c r="CF547" s="109"/>
      <c r="CG547" s="109"/>
      <c r="CH547" s="109"/>
      <c r="CI547" s="109"/>
      <c r="CJ547" s="109"/>
      <c r="CK547" s="109"/>
      <c r="CL547" s="109"/>
      <c r="CM547" s="109"/>
      <c r="CN547" s="109"/>
      <c r="CO547" s="109"/>
      <c r="CP547" s="109"/>
      <c r="CQ547" s="109"/>
      <c r="CR547" s="109"/>
      <c r="CS547" s="109"/>
      <c r="CT547" s="109"/>
      <c r="CU547" s="109"/>
      <c r="CV547" s="109"/>
      <c r="CW547" s="109"/>
      <c r="CX547" s="109"/>
      <c r="CY547" s="109"/>
      <c r="CZ547" s="109"/>
      <c r="DA547" s="109"/>
      <c r="DB547" s="109"/>
      <c r="DC547" s="109"/>
      <c r="DD547" s="109"/>
      <c r="DE547" s="109"/>
      <c r="DF547" s="109"/>
      <c r="DG547" s="109"/>
      <c r="DH547" s="109"/>
      <c r="DI547" s="109"/>
      <c r="DJ547" s="109"/>
      <c r="DK547" s="109"/>
      <c r="DL547" s="109"/>
      <c r="DM547" s="109"/>
      <c r="DN547" s="109"/>
      <c r="DO547" s="109"/>
      <c r="DP547" s="109"/>
      <c r="DQ547" s="109"/>
      <c r="DR547" s="109"/>
      <c r="DS547" s="109"/>
      <c r="DT547" s="109"/>
      <c r="DU547" s="109"/>
      <c r="DV547" s="109"/>
      <c r="DW547" s="109"/>
      <c r="DX547" s="109"/>
      <c r="DY547" s="109"/>
      <c r="DZ547" s="109"/>
      <c r="EA547" s="109"/>
      <c r="EB547" s="109"/>
      <c r="EC547" s="109"/>
      <c r="ED547" s="109"/>
      <c r="EE547" s="109"/>
      <c r="EF547" s="109"/>
      <c r="EG547" s="109"/>
      <c r="EH547" s="109"/>
      <c r="EI547" s="109"/>
      <c r="EJ547" s="109"/>
      <c r="EK547" s="109"/>
      <c r="EL547" s="109"/>
      <c r="EM547" s="109"/>
      <c r="EN547" s="109"/>
      <c r="EO547" s="109"/>
      <c r="EP547" s="109"/>
      <c r="EQ547" s="109"/>
      <c r="ER547" s="109"/>
      <c r="ES547" s="109"/>
      <c r="ET547" s="109"/>
      <c r="EU547" s="109"/>
      <c r="EV547" s="109"/>
      <c r="EW547" s="109"/>
      <c r="EX547" s="109"/>
      <c r="EY547" s="109"/>
      <c r="EZ547" s="109"/>
      <c r="FA547" s="109"/>
      <c r="FB547" s="109"/>
      <c r="FC547" s="109"/>
      <c r="FD547" s="109"/>
      <c r="FE547" s="109"/>
      <c r="FF547" s="109"/>
      <c r="FG547" s="109"/>
      <c r="FH547" s="109"/>
      <c r="FI547" s="109"/>
      <c r="FJ547" s="109"/>
      <c r="FK547" s="109"/>
      <c r="FL547" s="109"/>
      <c r="FM547" s="109"/>
      <c r="FN547" s="109"/>
      <c r="FO547" s="109"/>
      <c r="FP547" s="109"/>
      <c r="FQ547" s="109"/>
      <c r="FR547" s="109"/>
      <c r="FS547" s="109"/>
      <c r="FT547" s="109"/>
      <c r="FU547" s="109"/>
      <c r="FV547" s="109"/>
      <c r="FW547" s="109"/>
      <c r="FX547" s="109"/>
      <c r="FY547" s="109"/>
      <c r="FZ547" s="109"/>
      <c r="GA547" s="109"/>
      <c r="GB547" s="109"/>
      <c r="GC547" s="109"/>
      <c r="GD547" s="109"/>
      <c r="GE547" s="109"/>
      <c r="GF547" s="109"/>
      <c r="GG547" s="109"/>
      <c r="GH547" s="109"/>
      <c r="GI547" s="109"/>
      <c r="GJ547" s="109"/>
      <c r="GK547" s="109"/>
      <c r="GL547" s="109"/>
    </row>
    <row r="548" spans="28:194" s="103" customFormat="1">
      <c r="AB548" s="109"/>
      <c r="AC548" s="109"/>
      <c r="AD548" s="109"/>
      <c r="AE548" s="109"/>
      <c r="AF548" s="109"/>
      <c r="AG548" s="109"/>
      <c r="AH548" s="109"/>
      <c r="AI548" s="109"/>
      <c r="AJ548" s="109"/>
      <c r="AK548" s="109"/>
      <c r="AL548" s="109"/>
      <c r="AM548" s="109"/>
      <c r="AN548" s="109"/>
      <c r="AO548" s="109"/>
      <c r="AP548" s="109"/>
      <c r="AQ548" s="109"/>
      <c r="AR548" s="109"/>
      <c r="AS548" s="109"/>
      <c r="AT548" s="109"/>
      <c r="AU548" s="109"/>
      <c r="AV548" s="109"/>
      <c r="AW548" s="109"/>
      <c r="AX548" s="109"/>
      <c r="AY548" s="109"/>
      <c r="AZ548" s="109"/>
      <c r="BA548" s="109"/>
      <c r="BB548" s="109"/>
      <c r="BC548" s="109"/>
      <c r="BD548" s="109"/>
      <c r="BE548" s="109"/>
      <c r="BF548" s="109"/>
      <c r="BG548" s="109"/>
      <c r="BH548" s="109"/>
      <c r="BI548" s="109"/>
      <c r="BJ548" s="109"/>
      <c r="BK548" s="109"/>
      <c r="BL548" s="109"/>
      <c r="BM548" s="109"/>
      <c r="BN548" s="109"/>
      <c r="BO548" s="109"/>
      <c r="BP548" s="109"/>
      <c r="BQ548" s="109"/>
      <c r="BR548" s="109"/>
      <c r="BS548" s="109"/>
      <c r="BT548" s="109"/>
      <c r="BU548" s="109"/>
      <c r="BV548" s="109"/>
      <c r="BW548" s="109"/>
      <c r="BX548" s="109"/>
      <c r="BY548" s="109"/>
      <c r="BZ548" s="109"/>
      <c r="CA548" s="109"/>
      <c r="CB548" s="109"/>
      <c r="CC548" s="109"/>
      <c r="CD548" s="109"/>
      <c r="CE548" s="109"/>
      <c r="CF548" s="109"/>
      <c r="CG548" s="109"/>
      <c r="CH548" s="109"/>
      <c r="CI548" s="109"/>
      <c r="CJ548" s="109"/>
      <c r="CK548" s="109"/>
      <c r="CL548" s="109"/>
      <c r="CM548" s="109"/>
      <c r="CN548" s="109"/>
      <c r="CO548" s="109"/>
      <c r="CP548" s="109"/>
      <c r="CQ548" s="109"/>
      <c r="CR548" s="109"/>
      <c r="CS548" s="109"/>
      <c r="CT548" s="109"/>
      <c r="CU548" s="109"/>
      <c r="CV548" s="109"/>
      <c r="CW548" s="109"/>
      <c r="CX548" s="109"/>
      <c r="CY548" s="109"/>
      <c r="CZ548" s="109"/>
      <c r="DA548" s="109"/>
      <c r="DB548" s="109"/>
      <c r="DC548" s="109"/>
      <c r="DD548" s="109"/>
      <c r="DE548" s="109"/>
      <c r="DF548" s="109"/>
      <c r="DG548" s="109"/>
      <c r="DH548" s="109"/>
      <c r="DI548" s="109"/>
      <c r="DJ548" s="109"/>
      <c r="DK548" s="109"/>
      <c r="DL548" s="109"/>
      <c r="DM548" s="109"/>
      <c r="DN548" s="109"/>
      <c r="DO548" s="109"/>
      <c r="DP548" s="109"/>
      <c r="DQ548" s="109"/>
      <c r="DR548" s="109"/>
      <c r="DS548" s="109"/>
      <c r="DT548" s="109"/>
      <c r="DU548" s="109"/>
      <c r="DV548" s="109"/>
      <c r="DW548" s="109"/>
      <c r="DX548" s="109"/>
      <c r="DY548" s="109"/>
      <c r="DZ548" s="109"/>
      <c r="EA548" s="109"/>
      <c r="EB548" s="109"/>
      <c r="EC548" s="109"/>
      <c r="ED548" s="109"/>
      <c r="EE548" s="109"/>
      <c r="EF548" s="109"/>
      <c r="EG548" s="109"/>
      <c r="EH548" s="109"/>
      <c r="EI548" s="109"/>
      <c r="EJ548" s="109"/>
      <c r="EK548" s="109"/>
      <c r="EL548" s="109"/>
      <c r="EM548" s="109"/>
      <c r="EN548" s="109"/>
      <c r="EO548" s="109"/>
      <c r="EP548" s="109"/>
      <c r="EQ548" s="109"/>
      <c r="ER548" s="109"/>
      <c r="ES548" s="109"/>
      <c r="ET548" s="109"/>
      <c r="EU548" s="109"/>
      <c r="EV548" s="109"/>
      <c r="EW548" s="109"/>
      <c r="EX548" s="109"/>
      <c r="EY548" s="109"/>
      <c r="EZ548" s="109"/>
      <c r="FA548" s="109"/>
      <c r="FB548" s="109"/>
      <c r="FC548" s="109"/>
      <c r="FD548" s="109"/>
      <c r="FE548" s="109"/>
      <c r="FF548" s="109"/>
      <c r="FG548" s="109"/>
      <c r="FH548" s="109"/>
      <c r="FI548" s="109"/>
      <c r="FJ548" s="109"/>
      <c r="FK548" s="109"/>
      <c r="FL548" s="109"/>
      <c r="FM548" s="109"/>
      <c r="FN548" s="109"/>
      <c r="FO548" s="109"/>
      <c r="FP548" s="109"/>
      <c r="FQ548" s="109"/>
      <c r="FR548" s="109"/>
      <c r="FS548" s="109"/>
      <c r="FT548" s="109"/>
      <c r="FU548" s="109"/>
      <c r="FV548" s="109"/>
      <c r="FW548" s="109"/>
      <c r="FX548" s="109"/>
      <c r="FY548" s="109"/>
      <c r="FZ548" s="109"/>
      <c r="GA548" s="109"/>
      <c r="GB548" s="109"/>
      <c r="GC548" s="109"/>
      <c r="GD548" s="109"/>
      <c r="GE548" s="109"/>
      <c r="GF548" s="109"/>
      <c r="GG548" s="109"/>
      <c r="GH548" s="109"/>
      <c r="GI548" s="109"/>
      <c r="GJ548" s="109"/>
      <c r="GK548" s="109"/>
      <c r="GL548" s="109"/>
    </row>
    <row r="549" spans="28:194" s="103" customFormat="1">
      <c r="AB549" s="109"/>
      <c r="AC549" s="109"/>
      <c r="AD549" s="109"/>
      <c r="AE549" s="109"/>
      <c r="AF549" s="109"/>
      <c r="AG549" s="109"/>
      <c r="AH549" s="109"/>
      <c r="AI549" s="109"/>
      <c r="AJ549" s="109"/>
      <c r="AK549" s="109"/>
      <c r="AL549" s="109"/>
      <c r="AM549" s="109"/>
      <c r="AN549" s="109"/>
      <c r="AO549" s="109"/>
      <c r="AP549" s="109"/>
      <c r="AQ549" s="109"/>
      <c r="AR549" s="109"/>
      <c r="AS549" s="109"/>
      <c r="AT549" s="109"/>
      <c r="AU549" s="109"/>
      <c r="AV549" s="109"/>
      <c r="AW549" s="109"/>
      <c r="AX549" s="109"/>
      <c r="AY549" s="109"/>
      <c r="AZ549" s="109"/>
      <c r="BA549" s="109"/>
      <c r="BB549" s="109"/>
      <c r="BC549" s="109"/>
      <c r="BD549" s="109"/>
      <c r="BE549" s="109"/>
      <c r="BF549" s="109"/>
      <c r="BG549" s="109"/>
      <c r="BH549" s="109"/>
      <c r="BI549" s="109"/>
      <c r="BJ549" s="109"/>
      <c r="BK549" s="109"/>
      <c r="BL549" s="109"/>
      <c r="BM549" s="109"/>
      <c r="BN549" s="109"/>
      <c r="BO549" s="109"/>
      <c r="BP549" s="109"/>
      <c r="BQ549" s="109"/>
      <c r="BR549" s="109"/>
      <c r="BS549" s="109"/>
      <c r="BT549" s="109"/>
      <c r="BU549" s="109"/>
      <c r="BV549" s="109"/>
      <c r="BW549" s="109"/>
      <c r="BX549" s="109"/>
      <c r="BY549" s="109"/>
      <c r="BZ549" s="109"/>
      <c r="CA549" s="109"/>
      <c r="CB549" s="109"/>
      <c r="CC549" s="109"/>
      <c r="CD549" s="109"/>
      <c r="CE549" s="109"/>
      <c r="CF549" s="109"/>
      <c r="CG549" s="109"/>
      <c r="CH549" s="109"/>
      <c r="CI549" s="109"/>
      <c r="CJ549" s="109"/>
      <c r="CK549" s="109"/>
      <c r="CL549" s="109"/>
      <c r="CM549" s="109"/>
      <c r="CN549" s="109"/>
      <c r="CO549" s="109"/>
      <c r="CP549" s="109"/>
      <c r="CQ549" s="109"/>
      <c r="CR549" s="109"/>
      <c r="CS549" s="109"/>
      <c r="CT549" s="109"/>
      <c r="CU549" s="109"/>
      <c r="CV549" s="109"/>
      <c r="CW549" s="109"/>
      <c r="CX549" s="109"/>
      <c r="CY549" s="109"/>
      <c r="CZ549" s="109"/>
      <c r="DA549" s="109"/>
      <c r="DB549" s="109"/>
      <c r="DC549" s="109"/>
      <c r="DD549" s="109"/>
      <c r="DE549" s="109"/>
      <c r="DF549" s="109"/>
      <c r="DG549" s="109"/>
      <c r="DH549" s="109"/>
      <c r="DI549" s="109"/>
      <c r="DJ549" s="109"/>
      <c r="DK549" s="109"/>
      <c r="DL549" s="109"/>
      <c r="DM549" s="109"/>
      <c r="DN549" s="109"/>
      <c r="DO549" s="109"/>
      <c r="DP549" s="109"/>
      <c r="DQ549" s="109"/>
      <c r="DR549" s="109"/>
      <c r="DS549" s="109"/>
      <c r="DT549" s="109"/>
      <c r="DU549" s="109"/>
      <c r="DV549" s="109"/>
      <c r="DW549" s="109"/>
      <c r="DX549" s="109"/>
      <c r="DY549" s="109"/>
      <c r="DZ549" s="109"/>
      <c r="EA549" s="109"/>
      <c r="EB549" s="109"/>
      <c r="EC549" s="109"/>
      <c r="ED549" s="109"/>
      <c r="EE549" s="109"/>
      <c r="EF549" s="109"/>
      <c r="EG549" s="109"/>
      <c r="EH549" s="109"/>
      <c r="EI549" s="109"/>
      <c r="EJ549" s="109"/>
      <c r="EK549" s="109"/>
      <c r="EL549" s="109"/>
      <c r="EM549" s="109"/>
      <c r="EN549" s="109"/>
      <c r="EO549" s="109"/>
      <c r="EP549" s="109"/>
      <c r="EQ549" s="109"/>
      <c r="ER549" s="109"/>
      <c r="ES549" s="109"/>
      <c r="ET549" s="109"/>
      <c r="EU549" s="109"/>
      <c r="EV549" s="109"/>
      <c r="EW549" s="109"/>
      <c r="EX549" s="109"/>
      <c r="EY549" s="109"/>
      <c r="EZ549" s="109"/>
      <c r="FA549" s="109"/>
      <c r="FB549" s="109"/>
      <c r="FC549" s="109"/>
      <c r="FD549" s="109"/>
      <c r="FE549" s="109"/>
      <c r="FF549" s="109"/>
      <c r="FG549" s="109"/>
      <c r="FH549" s="109"/>
      <c r="FI549" s="109"/>
      <c r="FJ549" s="109"/>
      <c r="FK549" s="109"/>
      <c r="FL549" s="109"/>
      <c r="FM549" s="109"/>
      <c r="FN549" s="109"/>
      <c r="FO549" s="109"/>
      <c r="FP549" s="109"/>
      <c r="FQ549" s="109"/>
      <c r="FR549" s="109"/>
      <c r="FS549" s="109"/>
      <c r="FT549" s="109"/>
      <c r="FU549" s="109"/>
      <c r="FV549" s="109"/>
      <c r="FW549" s="109"/>
      <c r="FX549" s="109"/>
      <c r="FY549" s="109"/>
      <c r="FZ549" s="109"/>
      <c r="GA549" s="109"/>
      <c r="GB549" s="109"/>
      <c r="GC549" s="109"/>
      <c r="GD549" s="109"/>
      <c r="GE549" s="109"/>
      <c r="GF549" s="109"/>
      <c r="GG549" s="109"/>
      <c r="GH549" s="109"/>
      <c r="GI549" s="109"/>
      <c r="GJ549" s="109"/>
      <c r="GK549" s="109"/>
      <c r="GL549" s="109"/>
    </row>
    <row r="550" spans="28:194" s="103" customFormat="1">
      <c r="AB550" s="109"/>
      <c r="AC550" s="109"/>
      <c r="AD550" s="109"/>
      <c r="AE550" s="109"/>
      <c r="AF550" s="109"/>
      <c r="AG550" s="109"/>
      <c r="AH550" s="109"/>
      <c r="AI550" s="109"/>
      <c r="AJ550" s="109"/>
      <c r="AK550" s="109"/>
      <c r="AL550" s="109"/>
      <c r="AM550" s="109"/>
      <c r="AN550" s="109"/>
      <c r="AO550" s="109"/>
      <c r="AP550" s="109"/>
      <c r="AQ550" s="109"/>
      <c r="AR550" s="109"/>
      <c r="AS550" s="109"/>
      <c r="AT550" s="109"/>
      <c r="AU550" s="109"/>
      <c r="AV550" s="109"/>
      <c r="AW550" s="109"/>
      <c r="AX550" s="109"/>
      <c r="AY550" s="109"/>
      <c r="AZ550" s="109"/>
      <c r="BA550" s="109"/>
      <c r="BB550" s="109"/>
      <c r="BC550" s="109"/>
      <c r="BD550" s="109"/>
      <c r="BE550" s="109"/>
      <c r="BF550" s="109"/>
      <c r="BG550" s="109"/>
      <c r="BH550" s="109"/>
      <c r="BI550" s="109"/>
      <c r="BJ550" s="109"/>
      <c r="BK550" s="109"/>
      <c r="BL550" s="109"/>
      <c r="BM550" s="109"/>
      <c r="BN550" s="109"/>
      <c r="BO550" s="109"/>
      <c r="BP550" s="109"/>
      <c r="BQ550" s="109"/>
      <c r="BR550" s="109"/>
      <c r="BS550" s="109"/>
      <c r="BT550" s="109"/>
      <c r="BU550" s="109"/>
      <c r="BV550" s="109"/>
      <c r="BW550" s="109"/>
      <c r="BX550" s="109"/>
      <c r="BY550" s="109"/>
      <c r="BZ550" s="109"/>
      <c r="CA550" s="109"/>
      <c r="CB550" s="109"/>
      <c r="CC550" s="109"/>
      <c r="CD550" s="109"/>
      <c r="CE550" s="109"/>
      <c r="CF550" s="109"/>
      <c r="CG550" s="109"/>
      <c r="CH550" s="109"/>
      <c r="CI550" s="109"/>
      <c r="CJ550" s="109"/>
      <c r="CK550" s="109"/>
      <c r="CL550" s="109"/>
      <c r="CM550" s="109"/>
      <c r="CN550" s="109"/>
      <c r="CO550" s="109"/>
      <c r="CP550" s="109"/>
      <c r="CQ550" s="109"/>
      <c r="CR550" s="109"/>
      <c r="CS550" s="109"/>
      <c r="CT550" s="109"/>
      <c r="CU550" s="109"/>
      <c r="CV550" s="109"/>
      <c r="CW550" s="109"/>
      <c r="CX550" s="109"/>
      <c r="CY550" s="109"/>
      <c r="CZ550" s="109"/>
      <c r="DA550" s="109"/>
      <c r="DB550" s="109"/>
      <c r="DC550" s="109"/>
      <c r="DD550" s="109"/>
      <c r="DE550" s="109"/>
      <c r="DF550" s="109"/>
      <c r="DG550" s="109"/>
      <c r="DH550" s="109"/>
      <c r="DI550" s="109"/>
      <c r="DJ550" s="109"/>
      <c r="DK550" s="109"/>
      <c r="DL550" s="109"/>
      <c r="DM550" s="109"/>
      <c r="DN550" s="109"/>
      <c r="DO550" s="109"/>
      <c r="DP550" s="109"/>
      <c r="DQ550" s="109"/>
      <c r="DR550" s="109"/>
      <c r="DS550" s="109"/>
      <c r="DT550" s="109"/>
      <c r="DU550" s="109"/>
      <c r="DV550" s="109"/>
      <c r="DW550" s="109"/>
      <c r="DX550" s="109"/>
      <c r="DY550" s="109"/>
      <c r="DZ550" s="109"/>
      <c r="EA550" s="109"/>
      <c r="EB550" s="109"/>
      <c r="EC550" s="109"/>
      <c r="ED550" s="109"/>
      <c r="EE550" s="109"/>
      <c r="EF550" s="109"/>
      <c r="EG550" s="109"/>
      <c r="EH550" s="109"/>
      <c r="EI550" s="109"/>
      <c r="EJ550" s="109"/>
      <c r="EK550" s="109"/>
      <c r="EL550" s="109"/>
      <c r="EM550" s="109"/>
      <c r="EN550" s="109"/>
      <c r="EO550" s="109"/>
      <c r="EP550" s="109"/>
      <c r="EQ550" s="109"/>
      <c r="ER550" s="109"/>
      <c r="ES550" s="109"/>
      <c r="ET550" s="109"/>
      <c r="EU550" s="109"/>
      <c r="EV550" s="109"/>
      <c r="EW550" s="109"/>
      <c r="EX550" s="109"/>
      <c r="EY550" s="109"/>
      <c r="EZ550" s="109"/>
      <c r="FA550" s="109"/>
      <c r="FB550" s="109"/>
      <c r="FC550" s="109"/>
      <c r="FD550" s="109"/>
      <c r="FE550" s="109"/>
      <c r="FF550" s="109"/>
      <c r="FG550" s="109"/>
      <c r="FH550" s="109"/>
      <c r="FI550" s="109"/>
      <c r="FJ550" s="109"/>
      <c r="FK550" s="109"/>
      <c r="FL550" s="109"/>
      <c r="FM550" s="109"/>
      <c r="FN550" s="109"/>
      <c r="FO550" s="109"/>
      <c r="FP550" s="109"/>
      <c r="FQ550" s="109"/>
      <c r="FR550" s="109"/>
      <c r="FS550" s="109"/>
      <c r="FT550" s="109"/>
      <c r="FU550" s="109"/>
      <c r="FV550" s="109"/>
      <c r="FW550" s="109"/>
      <c r="FX550" s="109"/>
      <c r="FY550" s="109"/>
      <c r="FZ550" s="109"/>
      <c r="GA550" s="109"/>
      <c r="GB550" s="109"/>
      <c r="GC550" s="109"/>
      <c r="GD550" s="109"/>
      <c r="GE550" s="109"/>
      <c r="GF550" s="109"/>
      <c r="GG550" s="109"/>
      <c r="GH550" s="109"/>
      <c r="GI550" s="109"/>
      <c r="GJ550" s="109"/>
      <c r="GK550" s="109"/>
      <c r="GL550" s="109"/>
    </row>
    <row r="551" spans="28:194" s="103" customFormat="1">
      <c r="AB551" s="109"/>
      <c r="AC551" s="109"/>
      <c r="AD551" s="109"/>
      <c r="AE551" s="109"/>
      <c r="AF551" s="109"/>
      <c r="AG551" s="109"/>
      <c r="AH551" s="109"/>
      <c r="AI551" s="109"/>
      <c r="AJ551" s="109"/>
      <c r="AK551" s="109"/>
      <c r="AL551" s="109"/>
      <c r="AM551" s="109"/>
      <c r="AN551" s="109"/>
      <c r="AO551" s="109"/>
      <c r="AP551" s="109"/>
      <c r="AQ551" s="109"/>
      <c r="AR551" s="109"/>
      <c r="AS551" s="109"/>
      <c r="AT551" s="109"/>
      <c r="AU551" s="109"/>
      <c r="AV551" s="109"/>
      <c r="AW551" s="109"/>
      <c r="AX551" s="109"/>
      <c r="AY551" s="109"/>
      <c r="AZ551" s="109"/>
      <c r="BA551" s="109"/>
      <c r="BB551" s="109"/>
      <c r="BC551" s="109"/>
      <c r="BD551" s="109"/>
      <c r="BE551" s="109"/>
      <c r="BF551" s="109"/>
      <c r="BG551" s="109"/>
      <c r="BH551" s="109"/>
      <c r="BI551" s="109"/>
      <c r="BJ551" s="109"/>
      <c r="BK551" s="109"/>
      <c r="BL551" s="109"/>
      <c r="BM551" s="109"/>
      <c r="BN551" s="109"/>
      <c r="BO551" s="109"/>
      <c r="BP551" s="109"/>
      <c r="BQ551" s="109"/>
      <c r="BR551" s="109"/>
      <c r="BS551" s="109"/>
      <c r="BT551" s="109"/>
      <c r="BU551" s="109"/>
      <c r="BV551" s="109"/>
      <c r="BW551" s="109"/>
      <c r="BX551" s="109"/>
      <c r="BY551" s="109"/>
      <c r="BZ551" s="109"/>
      <c r="CA551" s="109"/>
      <c r="CB551" s="109"/>
      <c r="CC551" s="109"/>
      <c r="CD551" s="109"/>
      <c r="CE551" s="109"/>
      <c r="CF551" s="109"/>
      <c r="CG551" s="109"/>
      <c r="CH551" s="109"/>
      <c r="CI551" s="109"/>
      <c r="CJ551" s="109"/>
      <c r="CK551" s="109"/>
      <c r="CL551" s="109"/>
      <c r="CM551" s="109"/>
      <c r="CN551" s="109"/>
      <c r="CO551" s="109"/>
      <c r="CP551" s="109"/>
      <c r="CQ551" s="109"/>
      <c r="CR551" s="109"/>
      <c r="CS551" s="109"/>
      <c r="CT551" s="109"/>
      <c r="CU551" s="109"/>
      <c r="CV551" s="109"/>
      <c r="CW551" s="109"/>
      <c r="CX551" s="109"/>
      <c r="CY551" s="109"/>
      <c r="CZ551" s="109"/>
      <c r="DA551" s="109"/>
      <c r="DB551" s="109"/>
      <c r="DC551" s="109"/>
      <c r="DD551" s="109"/>
      <c r="DE551" s="109"/>
      <c r="DF551" s="109"/>
      <c r="DG551" s="109"/>
      <c r="DH551" s="109"/>
      <c r="DI551" s="109"/>
      <c r="DJ551" s="109"/>
      <c r="DK551" s="109"/>
      <c r="DL551" s="109"/>
      <c r="DM551" s="109"/>
      <c r="DN551" s="109"/>
      <c r="DO551" s="109"/>
      <c r="DP551" s="109"/>
      <c r="DQ551" s="109"/>
      <c r="DR551" s="109"/>
      <c r="DS551" s="109"/>
      <c r="DT551" s="109"/>
      <c r="DU551" s="109"/>
      <c r="DV551" s="109"/>
      <c r="DW551" s="109"/>
      <c r="DX551" s="109"/>
      <c r="DY551" s="109"/>
      <c r="DZ551" s="109"/>
      <c r="EA551" s="109"/>
      <c r="EB551" s="109"/>
      <c r="EC551" s="109"/>
      <c r="ED551" s="109"/>
      <c r="EE551" s="109"/>
      <c r="EF551" s="109"/>
      <c r="EG551" s="109"/>
      <c r="EH551" s="109"/>
      <c r="EI551" s="109"/>
      <c r="EJ551" s="109"/>
      <c r="EK551" s="109"/>
      <c r="EL551" s="109"/>
      <c r="EM551" s="109"/>
      <c r="EN551" s="109"/>
      <c r="EO551" s="109"/>
      <c r="EP551" s="109"/>
      <c r="EQ551" s="109"/>
      <c r="ER551" s="109"/>
      <c r="ES551" s="109"/>
      <c r="ET551" s="109"/>
      <c r="EU551" s="109"/>
      <c r="EV551" s="109"/>
      <c r="EW551" s="109"/>
      <c r="EX551" s="109"/>
      <c r="EY551" s="109"/>
      <c r="EZ551" s="109"/>
      <c r="FA551" s="109"/>
      <c r="FB551" s="109"/>
      <c r="FC551" s="109"/>
      <c r="FD551" s="109"/>
      <c r="FE551" s="109"/>
      <c r="FF551" s="109"/>
      <c r="FG551" s="109"/>
      <c r="FH551" s="109"/>
      <c r="FI551" s="109"/>
      <c r="FJ551" s="109"/>
      <c r="FK551" s="109"/>
      <c r="FL551" s="109"/>
      <c r="FM551" s="109"/>
      <c r="FN551" s="109"/>
      <c r="FO551" s="109"/>
      <c r="FP551" s="109"/>
      <c r="FQ551" s="109"/>
      <c r="FR551" s="109"/>
      <c r="FS551" s="109"/>
      <c r="FT551" s="109"/>
      <c r="FU551" s="109"/>
      <c r="FV551" s="109"/>
      <c r="FW551" s="109"/>
      <c r="FX551" s="109"/>
      <c r="FY551" s="109"/>
      <c r="FZ551" s="109"/>
      <c r="GA551" s="109"/>
      <c r="GB551" s="109"/>
      <c r="GC551" s="109"/>
      <c r="GD551" s="109"/>
      <c r="GE551" s="109"/>
      <c r="GF551" s="109"/>
      <c r="GG551" s="109"/>
      <c r="GH551" s="109"/>
      <c r="GI551" s="109"/>
      <c r="GJ551" s="109"/>
      <c r="GK551" s="109"/>
      <c r="GL551" s="109"/>
    </row>
    <row r="552" spans="28:194" s="103" customFormat="1">
      <c r="AB552" s="109"/>
      <c r="AC552" s="109"/>
      <c r="AD552" s="109"/>
      <c r="AE552" s="109"/>
      <c r="AF552" s="109"/>
      <c r="AG552" s="109"/>
      <c r="AH552" s="109"/>
      <c r="AI552" s="109"/>
      <c r="AJ552" s="109"/>
      <c r="AK552" s="109"/>
      <c r="AL552" s="109"/>
      <c r="AM552" s="109"/>
      <c r="AN552" s="109"/>
      <c r="AO552" s="109"/>
      <c r="AP552" s="109"/>
      <c r="AQ552" s="109"/>
      <c r="AR552" s="109"/>
      <c r="AS552" s="109"/>
      <c r="AT552" s="109"/>
      <c r="AU552" s="109"/>
      <c r="AV552" s="109"/>
      <c r="AW552" s="109"/>
      <c r="AX552" s="109"/>
      <c r="AY552" s="109"/>
      <c r="AZ552" s="109"/>
      <c r="BA552" s="109"/>
      <c r="BB552" s="109"/>
      <c r="BC552" s="109"/>
      <c r="BD552" s="109"/>
      <c r="BE552" s="109"/>
      <c r="BF552" s="109"/>
      <c r="BG552" s="109"/>
      <c r="BH552" s="109"/>
      <c r="BI552" s="109"/>
      <c r="BJ552" s="109"/>
      <c r="BK552" s="109"/>
      <c r="BL552" s="109"/>
      <c r="BM552" s="109"/>
      <c r="BN552" s="109"/>
      <c r="BO552" s="109"/>
      <c r="BP552" s="109"/>
      <c r="BQ552" s="109"/>
      <c r="BR552" s="109"/>
      <c r="BS552" s="109"/>
      <c r="BT552" s="109"/>
      <c r="BU552" s="109"/>
      <c r="BV552" s="109"/>
      <c r="BW552" s="109"/>
      <c r="BX552" s="109"/>
      <c r="BY552" s="109"/>
      <c r="BZ552" s="109"/>
      <c r="CA552" s="109"/>
      <c r="CB552" s="109"/>
      <c r="CC552" s="109"/>
      <c r="CD552" s="109"/>
      <c r="CE552" s="109"/>
      <c r="CF552" s="109"/>
      <c r="CG552" s="109"/>
      <c r="CH552" s="109"/>
      <c r="CI552" s="109"/>
      <c r="CJ552" s="109"/>
      <c r="CK552" s="109"/>
      <c r="CL552" s="109"/>
      <c r="CM552" s="109"/>
      <c r="CN552" s="109"/>
      <c r="CO552" s="109"/>
      <c r="CP552" s="109"/>
      <c r="CQ552" s="109"/>
      <c r="CR552" s="109"/>
      <c r="CS552" s="109"/>
      <c r="CT552" s="109"/>
      <c r="CU552" s="109"/>
      <c r="CV552" s="109"/>
      <c r="CW552" s="109"/>
      <c r="CX552" s="109"/>
      <c r="CY552" s="109"/>
      <c r="CZ552" s="109"/>
      <c r="DA552" s="109"/>
      <c r="DB552" s="109"/>
      <c r="DC552" s="109"/>
      <c r="DD552" s="109"/>
      <c r="DE552" s="109"/>
      <c r="DF552" s="109"/>
      <c r="DG552" s="109"/>
      <c r="DH552" s="109"/>
      <c r="DI552" s="109"/>
      <c r="DJ552" s="109"/>
      <c r="DK552" s="109"/>
      <c r="DL552" s="109"/>
      <c r="DM552" s="109"/>
      <c r="DN552" s="109"/>
      <c r="DO552" s="109"/>
      <c r="DP552" s="109"/>
      <c r="DQ552" s="109"/>
      <c r="DR552" s="109"/>
      <c r="DS552" s="109"/>
      <c r="DT552" s="109"/>
      <c r="DU552" s="109"/>
      <c r="DV552" s="109"/>
      <c r="DW552" s="109"/>
      <c r="DX552" s="109"/>
      <c r="DY552" s="109"/>
      <c r="DZ552" s="109"/>
      <c r="EA552" s="109"/>
      <c r="EB552" s="109"/>
      <c r="EC552" s="109"/>
      <c r="ED552" s="109"/>
      <c r="EE552" s="109"/>
      <c r="EF552" s="109"/>
      <c r="EG552" s="109"/>
      <c r="EH552" s="109"/>
      <c r="EI552" s="109"/>
      <c r="EJ552" s="109"/>
      <c r="EK552" s="109"/>
      <c r="EL552" s="109"/>
      <c r="EM552" s="109"/>
      <c r="EN552" s="109"/>
      <c r="EO552" s="109"/>
      <c r="EP552" s="109"/>
      <c r="EQ552" s="109"/>
      <c r="ER552" s="109"/>
      <c r="ES552" s="109"/>
      <c r="ET552" s="109"/>
      <c r="EU552" s="109"/>
      <c r="EV552" s="109"/>
      <c r="EW552" s="109"/>
      <c r="EX552" s="109"/>
      <c r="EY552" s="109"/>
      <c r="EZ552" s="109"/>
      <c r="FA552" s="109"/>
      <c r="FB552" s="109"/>
      <c r="FC552" s="109"/>
      <c r="FD552" s="109"/>
      <c r="FE552" s="109"/>
      <c r="FF552" s="109"/>
      <c r="FG552" s="109"/>
      <c r="FH552" s="109"/>
      <c r="FI552" s="109"/>
      <c r="FJ552" s="109"/>
      <c r="FK552" s="109"/>
      <c r="FL552" s="109"/>
      <c r="FM552" s="109"/>
      <c r="FN552" s="109"/>
      <c r="FO552" s="109"/>
      <c r="FP552" s="109"/>
      <c r="FQ552" s="109"/>
      <c r="FR552" s="109"/>
      <c r="FS552" s="109"/>
      <c r="FT552" s="109"/>
      <c r="FU552" s="109"/>
      <c r="FV552" s="109"/>
      <c r="FW552" s="109"/>
      <c r="FX552" s="109"/>
      <c r="FY552" s="109"/>
      <c r="FZ552" s="109"/>
      <c r="GA552" s="109"/>
      <c r="GB552" s="109"/>
      <c r="GC552" s="109"/>
      <c r="GD552" s="109"/>
      <c r="GE552" s="109"/>
      <c r="GF552" s="109"/>
      <c r="GG552" s="109"/>
      <c r="GH552" s="109"/>
      <c r="GI552" s="109"/>
      <c r="GJ552" s="109"/>
      <c r="GK552" s="109"/>
      <c r="GL552" s="109"/>
    </row>
    <row r="553" spans="28:194" s="103" customFormat="1">
      <c r="AB553" s="109"/>
      <c r="AC553" s="109"/>
      <c r="AD553" s="109"/>
      <c r="AE553" s="109"/>
      <c r="AF553" s="109"/>
      <c r="AG553" s="109"/>
      <c r="AH553" s="109"/>
      <c r="AI553" s="109"/>
      <c r="AJ553" s="109"/>
      <c r="AK553" s="109"/>
      <c r="AL553" s="109"/>
      <c r="AM553" s="109"/>
      <c r="AN553" s="109"/>
      <c r="AO553" s="109"/>
      <c r="AP553" s="109"/>
      <c r="AQ553" s="109"/>
      <c r="AR553" s="109"/>
      <c r="AS553" s="109"/>
      <c r="AT553" s="109"/>
      <c r="AU553" s="109"/>
      <c r="AV553" s="109"/>
      <c r="AW553" s="109"/>
      <c r="AX553" s="109"/>
      <c r="AY553" s="109"/>
      <c r="AZ553" s="109"/>
      <c r="BA553" s="109"/>
      <c r="BB553" s="109"/>
      <c r="BC553" s="109"/>
      <c r="BD553" s="109"/>
      <c r="BE553" s="109"/>
      <c r="BF553" s="109"/>
      <c r="BG553" s="109"/>
      <c r="BH553" s="109"/>
      <c r="BI553" s="109"/>
      <c r="BJ553" s="109"/>
      <c r="BK553" s="109"/>
      <c r="BL553" s="109"/>
      <c r="BM553" s="109"/>
      <c r="BN553" s="109"/>
      <c r="BO553" s="109"/>
      <c r="BP553" s="109"/>
      <c r="BQ553" s="109"/>
      <c r="BR553" s="109"/>
      <c r="BS553" s="109"/>
      <c r="BT553" s="109"/>
      <c r="BU553" s="109"/>
      <c r="BV553" s="109"/>
      <c r="BW553" s="109"/>
      <c r="BX553" s="109"/>
      <c r="BY553" s="109"/>
      <c r="BZ553" s="109"/>
      <c r="CA553" s="109"/>
      <c r="CB553" s="109"/>
      <c r="CC553" s="109"/>
      <c r="CD553" s="109"/>
      <c r="CE553" s="109"/>
      <c r="CF553" s="109"/>
      <c r="CG553" s="109"/>
      <c r="CH553" s="109"/>
      <c r="CI553" s="109"/>
      <c r="CJ553" s="109"/>
      <c r="CK553" s="109"/>
      <c r="CL553" s="109"/>
      <c r="CM553" s="109"/>
      <c r="CN553" s="109"/>
      <c r="CO553" s="109"/>
      <c r="CP553" s="109"/>
      <c r="CQ553" s="109"/>
      <c r="CR553" s="109"/>
      <c r="CS553" s="109"/>
      <c r="CT553" s="109"/>
      <c r="CU553" s="109"/>
      <c r="CV553" s="109"/>
      <c r="CW553" s="109"/>
      <c r="CX553" s="109"/>
      <c r="CY553" s="109"/>
      <c r="CZ553" s="109"/>
      <c r="DA553" s="109"/>
      <c r="DB553" s="109"/>
      <c r="DC553" s="109"/>
      <c r="DD553" s="109"/>
      <c r="DE553" s="109"/>
      <c r="DF553" s="109"/>
      <c r="DG553" s="109"/>
      <c r="DH553" s="109"/>
      <c r="DI553" s="109"/>
      <c r="DJ553" s="109"/>
      <c r="DK553" s="109"/>
      <c r="DL553" s="109"/>
      <c r="DM553" s="109"/>
      <c r="DN553" s="109"/>
      <c r="DO553" s="109"/>
      <c r="DP553" s="109"/>
      <c r="DQ553" s="109"/>
      <c r="DR553" s="109"/>
      <c r="DS553" s="109"/>
      <c r="DT553" s="109"/>
      <c r="DU553" s="109"/>
      <c r="DV553" s="109"/>
      <c r="DW553" s="109"/>
      <c r="DX553" s="109"/>
      <c r="DY553" s="109"/>
      <c r="DZ553" s="109"/>
      <c r="EA553" s="109"/>
      <c r="EB553" s="109"/>
      <c r="EC553" s="109"/>
      <c r="ED553" s="109"/>
      <c r="EE553" s="109"/>
      <c r="EF553" s="109"/>
      <c r="EG553" s="109"/>
      <c r="EH553" s="109"/>
      <c r="EI553" s="109"/>
      <c r="EJ553" s="109"/>
      <c r="EK553" s="109"/>
      <c r="EL553" s="109"/>
      <c r="EM553" s="109"/>
      <c r="EN553" s="109"/>
      <c r="EO553" s="109"/>
      <c r="EP553" s="109"/>
      <c r="EQ553" s="109"/>
      <c r="ER553" s="109"/>
      <c r="ES553" s="109"/>
      <c r="ET553" s="109"/>
      <c r="EU553" s="109"/>
      <c r="EV553" s="109"/>
      <c r="EW553" s="109"/>
      <c r="EX553" s="109"/>
      <c r="EY553" s="109"/>
      <c r="EZ553" s="109"/>
      <c r="FA553" s="109"/>
      <c r="FB553" s="109"/>
      <c r="FC553" s="109"/>
      <c r="FD553" s="109"/>
      <c r="FE553" s="109"/>
      <c r="FF553" s="109"/>
      <c r="FG553" s="109"/>
      <c r="FH553" s="109"/>
      <c r="FI553" s="109"/>
      <c r="FJ553" s="109"/>
      <c r="FK553" s="109"/>
      <c r="FL553" s="109"/>
      <c r="FM553" s="109"/>
      <c r="FN553" s="109"/>
      <c r="FO553" s="109"/>
      <c r="FP553" s="109"/>
      <c r="FQ553" s="109"/>
      <c r="FR553" s="109"/>
      <c r="FS553" s="109"/>
      <c r="FT553" s="109"/>
      <c r="FU553" s="109"/>
      <c r="FV553" s="109"/>
      <c r="FW553" s="109"/>
      <c r="FX553" s="109"/>
      <c r="FY553" s="109"/>
      <c r="FZ553" s="109"/>
      <c r="GA553" s="109"/>
      <c r="GB553" s="109"/>
      <c r="GC553" s="109"/>
      <c r="GD553" s="109"/>
      <c r="GE553" s="109"/>
      <c r="GF553" s="109"/>
      <c r="GG553" s="109"/>
      <c r="GH553" s="109"/>
      <c r="GI553" s="109"/>
      <c r="GJ553" s="109"/>
      <c r="GK553" s="109"/>
      <c r="GL553" s="109"/>
    </row>
    <row r="554" spans="28:194" s="103" customFormat="1">
      <c r="AB554" s="109"/>
      <c r="AC554" s="109"/>
      <c r="AD554" s="109"/>
      <c r="AE554" s="109"/>
      <c r="AF554" s="109"/>
      <c r="AG554" s="109"/>
      <c r="AH554" s="109"/>
      <c r="AI554" s="109"/>
      <c r="AJ554" s="109"/>
      <c r="AK554" s="109"/>
      <c r="AL554" s="109"/>
      <c r="AM554" s="109"/>
      <c r="AN554" s="109"/>
      <c r="AO554" s="109"/>
      <c r="AP554" s="109"/>
      <c r="AQ554" s="109"/>
      <c r="AR554" s="109"/>
      <c r="AS554" s="109"/>
      <c r="AT554" s="109"/>
      <c r="AU554" s="109"/>
      <c r="AV554" s="109"/>
      <c r="AW554" s="109"/>
      <c r="AX554" s="109"/>
      <c r="AY554" s="109"/>
      <c r="AZ554" s="109"/>
      <c r="BA554" s="109"/>
      <c r="BB554" s="109"/>
      <c r="BC554" s="109"/>
      <c r="BD554" s="109"/>
      <c r="BE554" s="109"/>
      <c r="BF554" s="109"/>
      <c r="BG554" s="109"/>
      <c r="BH554" s="109"/>
      <c r="BI554" s="109"/>
      <c r="BJ554" s="109"/>
      <c r="BK554" s="109"/>
      <c r="BL554" s="109"/>
      <c r="BM554" s="109"/>
      <c r="BN554" s="109"/>
      <c r="BO554" s="109"/>
      <c r="BP554" s="109"/>
      <c r="BQ554" s="109"/>
      <c r="BR554" s="109"/>
      <c r="BS554" s="109"/>
      <c r="BT554" s="109"/>
      <c r="BU554" s="109"/>
      <c r="BV554" s="109"/>
      <c r="BW554" s="109"/>
      <c r="BX554" s="109"/>
      <c r="BY554" s="109"/>
      <c r="BZ554" s="109"/>
      <c r="CA554" s="109"/>
      <c r="CB554" s="109"/>
      <c r="CC554" s="109"/>
      <c r="CD554" s="109"/>
      <c r="CE554" s="109"/>
      <c r="CF554" s="109"/>
      <c r="CG554" s="109"/>
      <c r="CH554" s="109"/>
      <c r="CI554" s="109"/>
      <c r="CJ554" s="109"/>
      <c r="CK554" s="109"/>
      <c r="CL554" s="109"/>
      <c r="CM554" s="109"/>
      <c r="CN554" s="109"/>
      <c r="CO554" s="109"/>
      <c r="CP554" s="109"/>
      <c r="CQ554" s="109"/>
      <c r="CR554" s="109"/>
      <c r="CS554" s="109"/>
      <c r="CT554" s="109"/>
      <c r="CU554" s="109"/>
      <c r="CV554" s="109"/>
      <c r="CW554" s="109"/>
      <c r="CX554" s="109"/>
      <c r="CY554" s="109"/>
      <c r="CZ554" s="109"/>
      <c r="DA554" s="109"/>
      <c r="DB554" s="109"/>
      <c r="DC554" s="109"/>
      <c r="DD554" s="109"/>
      <c r="DE554" s="109"/>
      <c r="DF554" s="109"/>
      <c r="DG554" s="109"/>
      <c r="DH554" s="109"/>
      <c r="DI554" s="109"/>
      <c r="DJ554" s="109"/>
      <c r="DK554" s="109"/>
      <c r="DL554" s="109"/>
      <c r="DM554" s="109"/>
      <c r="DN554" s="109"/>
      <c r="DO554" s="109"/>
      <c r="DP554" s="109"/>
      <c r="DQ554" s="109"/>
      <c r="DR554" s="109"/>
      <c r="DS554" s="109"/>
      <c r="DT554" s="109"/>
      <c r="DU554" s="109"/>
      <c r="DV554" s="109"/>
      <c r="DW554" s="109"/>
      <c r="DX554" s="109"/>
      <c r="DY554" s="109"/>
      <c r="DZ554" s="109"/>
      <c r="EA554" s="109"/>
      <c r="EB554" s="109"/>
      <c r="EC554" s="109"/>
      <c r="ED554" s="109"/>
      <c r="EE554" s="109"/>
      <c r="EF554" s="109"/>
      <c r="EG554" s="109"/>
      <c r="EH554" s="109"/>
      <c r="EI554" s="109"/>
      <c r="EJ554" s="109"/>
      <c r="EK554" s="109"/>
      <c r="EL554" s="109"/>
      <c r="EM554" s="109"/>
      <c r="EN554" s="109"/>
      <c r="EO554" s="109"/>
      <c r="EP554" s="109"/>
      <c r="EQ554" s="109"/>
      <c r="ER554" s="109"/>
      <c r="ES554" s="109"/>
      <c r="ET554" s="109"/>
      <c r="EU554" s="109"/>
      <c r="EV554" s="109"/>
      <c r="EW554" s="109"/>
      <c r="EX554" s="109"/>
      <c r="EY554" s="109"/>
      <c r="EZ554" s="109"/>
      <c r="FA554" s="109"/>
      <c r="FB554" s="109"/>
      <c r="FC554" s="109"/>
      <c r="FD554" s="109"/>
      <c r="FE554" s="109"/>
      <c r="FF554" s="109"/>
      <c r="FG554" s="109"/>
      <c r="FH554" s="109"/>
      <c r="FI554" s="109"/>
      <c r="FJ554" s="109"/>
      <c r="FK554" s="109"/>
      <c r="FL554" s="109"/>
      <c r="FM554" s="109"/>
      <c r="FN554" s="109"/>
      <c r="FO554" s="109"/>
      <c r="FP554" s="109"/>
      <c r="FQ554" s="109"/>
      <c r="FR554" s="109"/>
      <c r="FS554" s="109"/>
      <c r="FT554" s="109"/>
      <c r="FU554" s="109"/>
      <c r="FV554" s="109"/>
      <c r="FW554" s="109"/>
      <c r="FX554" s="109"/>
      <c r="FY554" s="109"/>
      <c r="FZ554" s="109"/>
      <c r="GA554" s="109"/>
      <c r="GB554" s="109"/>
      <c r="GC554" s="109"/>
      <c r="GD554" s="109"/>
      <c r="GE554" s="109"/>
      <c r="GF554" s="109"/>
      <c r="GG554" s="109"/>
      <c r="GH554" s="109"/>
      <c r="GI554" s="109"/>
      <c r="GJ554" s="109"/>
      <c r="GK554" s="109"/>
      <c r="GL554" s="109"/>
    </row>
  </sheetData>
  <sheetProtection algorithmName="SHA-512" hashValue="uMUi7741/g0XUXAabjYUsF7bLF4P/h+BUDREV12h5lvrheoSW6ie9QOHh/mr5xH+mAilw3a+MmSY8NX1A4WIEA==" saltValue="Gv2ljbHxTr4Nkfvm3LJJVQ==" spinCount="100000" sheet="1" objects="1" scenarios="1"/>
  <mergeCells count="7">
    <mergeCell ref="A26:A27"/>
    <mergeCell ref="A8:A12"/>
    <mergeCell ref="A13:A14"/>
    <mergeCell ref="A16:A17"/>
    <mergeCell ref="A19:A20"/>
    <mergeCell ref="A21:A22"/>
    <mergeCell ref="A24:A25"/>
  </mergeCell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theme="4" tint="0.79998168889431442"/>
  </sheetPr>
  <dimension ref="A1:EZ565"/>
  <sheetViews>
    <sheetView topLeftCell="A4" zoomScaleNormal="100" workbookViewId="0">
      <selection activeCell="C5" sqref="C5"/>
    </sheetView>
  </sheetViews>
  <sheetFormatPr baseColWidth="10" defaultRowHeight="13"/>
  <cols>
    <col min="1" max="1" width="24.1640625" style="89" customWidth="1"/>
    <col min="2" max="2" width="14.83203125" style="89" bestFit="1" customWidth="1"/>
    <col min="3" max="3" width="15.5" style="89" bestFit="1" customWidth="1"/>
    <col min="4" max="21" width="12.1640625" style="89" customWidth="1"/>
    <col min="22" max="23" width="12.1640625" style="89" hidden="1" customWidth="1"/>
    <col min="24" max="27" width="12.1640625" style="89" customWidth="1"/>
    <col min="28" max="37" width="12.1640625" style="103" customWidth="1"/>
    <col min="38" max="156" width="10.83203125" style="103"/>
    <col min="157" max="16384" width="10.83203125" style="89"/>
  </cols>
  <sheetData>
    <row r="1" spans="1:156" s="103" customFormat="1" ht="14">
      <c r="A1" s="102" t="s">
        <v>55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2"/>
      <c r="CE1" s="102"/>
      <c r="CF1" s="102"/>
      <c r="CG1" s="102"/>
      <c r="CH1" s="102"/>
      <c r="CI1" s="102"/>
      <c r="CJ1" s="102"/>
      <c r="CK1" s="102"/>
      <c r="CL1" s="102"/>
      <c r="CM1" s="102"/>
      <c r="CN1" s="102"/>
      <c r="CO1" s="102"/>
      <c r="CP1" s="102"/>
      <c r="CQ1" s="102"/>
      <c r="CR1" s="102"/>
      <c r="CS1" s="102"/>
      <c r="CT1" s="102"/>
      <c r="CU1" s="102"/>
      <c r="CV1" s="102"/>
      <c r="CW1" s="102"/>
      <c r="CX1" s="102"/>
      <c r="CY1" s="102"/>
      <c r="CZ1" s="102"/>
      <c r="DA1" s="102"/>
      <c r="DB1" s="102"/>
      <c r="DC1" s="102"/>
      <c r="DD1" s="102"/>
      <c r="DE1" s="102"/>
      <c r="DF1" s="102"/>
      <c r="DG1" s="102"/>
      <c r="DH1" s="102"/>
      <c r="DI1" s="102"/>
      <c r="DJ1" s="102"/>
      <c r="DK1" s="102"/>
      <c r="DL1" s="102"/>
      <c r="DM1" s="102"/>
      <c r="DN1" s="102"/>
      <c r="DO1" s="102"/>
      <c r="DP1" s="102"/>
      <c r="DQ1" s="102"/>
      <c r="DR1" s="102"/>
      <c r="DS1" s="102"/>
      <c r="DT1" s="102"/>
      <c r="DU1" s="102"/>
      <c r="DV1" s="102"/>
      <c r="DW1" s="102"/>
      <c r="DX1" s="102"/>
      <c r="DY1" s="102"/>
      <c r="DZ1" s="102"/>
      <c r="EA1" s="102"/>
      <c r="EB1" s="102"/>
      <c r="EC1" s="102"/>
      <c r="ED1" s="102"/>
      <c r="EE1" s="102"/>
      <c r="EF1" s="102"/>
      <c r="EG1" s="102"/>
      <c r="EH1" s="102"/>
      <c r="EI1" s="102"/>
      <c r="EJ1" s="102"/>
      <c r="EK1" s="102"/>
      <c r="EL1" s="102"/>
    </row>
    <row r="2" spans="1:156" s="103" customFormat="1" ht="14">
      <c r="A2" s="104" t="s">
        <v>191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  <c r="BP2" s="102"/>
      <c r="BQ2" s="102"/>
      <c r="BR2" s="102"/>
      <c r="BS2" s="102"/>
      <c r="BT2" s="102"/>
      <c r="BU2" s="102"/>
      <c r="BV2" s="102"/>
      <c r="BW2" s="102"/>
      <c r="BX2" s="102"/>
      <c r="BY2" s="102"/>
      <c r="BZ2" s="102"/>
      <c r="CA2" s="102"/>
      <c r="CB2" s="102"/>
      <c r="CC2" s="102"/>
      <c r="CD2" s="102"/>
      <c r="CE2" s="102"/>
      <c r="CF2" s="102"/>
      <c r="CG2" s="102"/>
      <c r="CH2" s="102"/>
      <c r="CI2" s="102"/>
      <c r="CJ2" s="102"/>
      <c r="CK2" s="102"/>
      <c r="CL2" s="102"/>
      <c r="CM2" s="102"/>
      <c r="CN2" s="102"/>
      <c r="CO2" s="102"/>
      <c r="CP2" s="102"/>
      <c r="CQ2" s="102"/>
      <c r="CR2" s="102"/>
      <c r="CS2" s="102"/>
      <c r="CT2" s="102"/>
      <c r="CU2" s="102"/>
      <c r="CV2" s="102"/>
      <c r="CW2" s="102"/>
      <c r="CX2" s="102"/>
      <c r="CY2" s="102"/>
      <c r="CZ2" s="102"/>
      <c r="DA2" s="102"/>
      <c r="DB2" s="102"/>
      <c r="DC2" s="102"/>
      <c r="DD2" s="102"/>
      <c r="DE2" s="102"/>
      <c r="DF2" s="102"/>
      <c r="DG2" s="102"/>
      <c r="DH2" s="102"/>
      <c r="DI2" s="102"/>
      <c r="DJ2" s="102"/>
      <c r="DK2" s="102"/>
      <c r="DL2" s="102"/>
      <c r="DM2" s="102"/>
      <c r="DN2" s="102"/>
      <c r="DO2" s="102"/>
      <c r="DP2" s="102"/>
      <c r="DQ2" s="102"/>
      <c r="DR2" s="102"/>
      <c r="DS2" s="102"/>
      <c r="DT2" s="102"/>
      <c r="DU2" s="102"/>
      <c r="DV2" s="102"/>
      <c r="DW2" s="102"/>
      <c r="DX2" s="102"/>
      <c r="DY2" s="102"/>
      <c r="DZ2" s="102"/>
      <c r="EA2" s="102"/>
      <c r="EB2" s="102"/>
      <c r="EC2" s="102"/>
      <c r="ED2" s="102"/>
      <c r="EE2" s="102"/>
      <c r="EF2" s="102"/>
      <c r="EG2" s="102"/>
      <c r="EH2" s="102"/>
      <c r="EI2" s="102"/>
      <c r="EJ2" s="102"/>
      <c r="EK2" s="102"/>
      <c r="EL2" s="102"/>
    </row>
    <row r="3" spans="1:156" s="103" customFormat="1" ht="15" thickBot="1">
      <c r="A3" s="102"/>
      <c r="B3" s="105"/>
      <c r="C3" s="102"/>
      <c r="D3" s="102"/>
      <c r="E3" s="102"/>
      <c r="F3" s="102"/>
      <c r="G3" s="102"/>
      <c r="H3" s="105"/>
      <c r="I3" s="106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02"/>
      <c r="CX3" s="102"/>
      <c r="CY3" s="102"/>
      <c r="CZ3" s="102"/>
      <c r="DA3" s="102"/>
      <c r="DB3" s="102"/>
      <c r="DC3" s="102"/>
      <c r="DD3" s="102"/>
      <c r="DE3" s="102"/>
      <c r="DF3" s="102"/>
      <c r="DG3" s="102"/>
      <c r="DH3" s="102"/>
      <c r="DI3" s="102"/>
      <c r="DJ3" s="102"/>
      <c r="DK3" s="102"/>
      <c r="DL3" s="102"/>
      <c r="DM3" s="102"/>
      <c r="DN3" s="102"/>
      <c r="DO3" s="102"/>
      <c r="DP3" s="102"/>
      <c r="DQ3" s="102"/>
      <c r="DR3" s="102"/>
      <c r="DS3" s="102"/>
      <c r="DT3" s="102"/>
      <c r="DU3" s="102"/>
      <c r="DV3" s="102"/>
      <c r="DW3" s="102"/>
      <c r="DX3" s="102"/>
      <c r="DY3" s="102"/>
      <c r="DZ3" s="102"/>
      <c r="EA3" s="102"/>
      <c r="EB3" s="102"/>
      <c r="EC3" s="102"/>
      <c r="ED3" s="102"/>
      <c r="EE3" s="102"/>
      <c r="EF3" s="102"/>
      <c r="EG3" s="102"/>
      <c r="EH3" s="102"/>
      <c r="EI3" s="102"/>
      <c r="EJ3" s="102"/>
      <c r="EK3" s="102"/>
      <c r="EL3" s="102"/>
    </row>
    <row r="4" spans="1:156" ht="14">
      <c r="A4" s="91" t="s">
        <v>50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3"/>
      <c r="AB4" s="102"/>
      <c r="AC4" s="102"/>
      <c r="AD4" s="102"/>
      <c r="AE4" s="102"/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  <c r="DM4" s="102"/>
      <c r="DN4" s="102"/>
      <c r="DO4" s="102"/>
      <c r="DP4" s="102"/>
      <c r="DQ4" s="102"/>
      <c r="DR4" s="102"/>
      <c r="DS4" s="102"/>
      <c r="DT4" s="102"/>
      <c r="DU4" s="102"/>
      <c r="DV4" s="102"/>
      <c r="DW4" s="102"/>
      <c r="DX4" s="102"/>
      <c r="DY4" s="102"/>
      <c r="DZ4" s="102"/>
      <c r="EA4" s="102"/>
      <c r="EB4" s="102"/>
      <c r="EC4" s="102"/>
      <c r="ED4" s="102"/>
      <c r="EE4" s="102"/>
      <c r="EF4" s="102"/>
      <c r="EG4" s="102"/>
      <c r="EH4" s="102"/>
      <c r="EI4" s="102"/>
      <c r="EJ4" s="102"/>
      <c r="EK4" s="102"/>
      <c r="EL4" s="102"/>
    </row>
    <row r="5" spans="1:156" ht="14">
      <c r="A5" s="94" t="s">
        <v>292</v>
      </c>
      <c r="B5" s="70"/>
      <c r="C5" s="101">
        <v>100000</v>
      </c>
      <c r="D5" s="95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96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102"/>
      <c r="AM5" s="102"/>
      <c r="AN5" s="102"/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102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2"/>
      <c r="DC5" s="102"/>
      <c r="DD5" s="102"/>
      <c r="DE5" s="102"/>
      <c r="DF5" s="102"/>
      <c r="DG5" s="102"/>
      <c r="DH5" s="102"/>
      <c r="DI5" s="102"/>
      <c r="DJ5" s="102"/>
      <c r="DK5" s="102"/>
      <c r="DL5" s="102"/>
      <c r="DM5" s="102"/>
      <c r="DN5" s="102"/>
      <c r="DO5" s="102"/>
      <c r="DP5" s="102"/>
      <c r="DQ5" s="102"/>
      <c r="DR5" s="102"/>
      <c r="DS5" s="102"/>
      <c r="DT5" s="102"/>
      <c r="DU5" s="102"/>
      <c r="DV5" s="102"/>
      <c r="DW5" s="102"/>
      <c r="DX5" s="102"/>
      <c r="DY5" s="102"/>
      <c r="DZ5" s="102"/>
      <c r="EA5" s="102"/>
      <c r="EB5" s="102"/>
      <c r="EC5" s="102"/>
      <c r="ED5" s="102"/>
      <c r="EE5" s="102"/>
      <c r="EF5" s="102"/>
      <c r="EG5" s="102"/>
      <c r="EH5" s="102"/>
      <c r="EI5" s="102"/>
      <c r="EJ5" s="102"/>
      <c r="EK5" s="102"/>
      <c r="EL5" s="102"/>
    </row>
    <row r="6" spans="1:156" ht="14">
      <c r="A6" s="34" t="s">
        <v>131</v>
      </c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96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102"/>
      <c r="CV6" s="102"/>
      <c r="CW6" s="102"/>
      <c r="CX6" s="102"/>
      <c r="CY6" s="102"/>
      <c r="CZ6" s="102"/>
      <c r="DA6" s="102"/>
      <c r="DB6" s="102"/>
      <c r="DC6" s="102"/>
      <c r="DD6" s="102"/>
      <c r="DE6" s="102"/>
      <c r="DF6" s="102"/>
      <c r="DG6" s="102"/>
      <c r="DH6" s="102"/>
      <c r="DI6" s="102"/>
      <c r="DJ6" s="102"/>
      <c r="DK6" s="102"/>
      <c r="DL6" s="102"/>
      <c r="DM6" s="102"/>
      <c r="DN6" s="102"/>
      <c r="DO6" s="102"/>
      <c r="DP6" s="102"/>
      <c r="DQ6" s="102"/>
      <c r="DR6" s="102"/>
      <c r="DS6" s="102"/>
      <c r="DT6" s="102"/>
      <c r="DU6" s="102"/>
      <c r="DV6" s="102"/>
      <c r="DW6" s="102"/>
      <c r="DX6" s="102"/>
      <c r="DY6" s="102"/>
      <c r="DZ6" s="102"/>
      <c r="EA6" s="102"/>
      <c r="EB6" s="102"/>
      <c r="EC6" s="102"/>
      <c r="ED6" s="102"/>
      <c r="EE6" s="102"/>
      <c r="EF6" s="102"/>
      <c r="EG6" s="102"/>
      <c r="EH6" s="102"/>
      <c r="EI6" s="102"/>
      <c r="EJ6" s="102"/>
      <c r="EK6" s="102"/>
      <c r="EL6" s="102"/>
    </row>
    <row r="7" spans="1:156" ht="75">
      <c r="A7" s="286" t="s">
        <v>99</v>
      </c>
      <c r="B7" s="311" t="s">
        <v>51</v>
      </c>
      <c r="C7" s="312" t="s">
        <v>52</v>
      </c>
      <c r="D7" s="127" t="s">
        <v>194</v>
      </c>
      <c r="E7" s="127" t="s">
        <v>140</v>
      </c>
      <c r="F7" s="126" t="s">
        <v>141</v>
      </c>
      <c r="G7" s="127" t="s">
        <v>142</v>
      </c>
      <c r="H7" s="127" t="s">
        <v>143</v>
      </c>
      <c r="I7" s="127" t="s">
        <v>138</v>
      </c>
      <c r="J7" s="127" t="s">
        <v>90</v>
      </c>
      <c r="K7" s="127" t="s">
        <v>195</v>
      </c>
      <c r="L7" s="127" t="s">
        <v>91</v>
      </c>
      <c r="M7" s="127" t="s">
        <v>92</v>
      </c>
      <c r="N7" s="127" t="s">
        <v>93</v>
      </c>
      <c r="O7" s="127" t="s">
        <v>139</v>
      </c>
      <c r="P7" s="127" t="s">
        <v>49</v>
      </c>
      <c r="Q7" s="128" t="s">
        <v>84</v>
      </c>
      <c r="R7" s="129" t="s">
        <v>82</v>
      </c>
      <c r="S7" s="129" t="s">
        <v>85</v>
      </c>
      <c r="T7" s="129" t="s">
        <v>56</v>
      </c>
      <c r="U7" s="129" t="s">
        <v>22</v>
      </c>
      <c r="V7" s="130" t="s">
        <v>58</v>
      </c>
      <c r="W7" s="130" t="s">
        <v>65</v>
      </c>
      <c r="X7" s="130" t="s">
        <v>53</v>
      </c>
      <c r="Y7" s="130" t="s">
        <v>54</v>
      </c>
      <c r="Z7" s="131" t="s">
        <v>74</v>
      </c>
      <c r="AA7" s="132" t="s">
        <v>33</v>
      </c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  <c r="BR7" s="102"/>
      <c r="BS7" s="102"/>
      <c r="BT7" s="102"/>
      <c r="BU7" s="102"/>
      <c r="BV7" s="102"/>
      <c r="BW7" s="102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2"/>
      <c r="CU7" s="102"/>
      <c r="CV7" s="102"/>
      <c r="CW7" s="102"/>
      <c r="CX7" s="102"/>
      <c r="CY7" s="102"/>
      <c r="CZ7" s="102"/>
      <c r="DA7" s="102"/>
      <c r="DB7" s="102"/>
      <c r="DC7" s="102"/>
      <c r="DD7" s="102"/>
      <c r="DE7" s="102"/>
      <c r="DF7" s="102"/>
      <c r="DG7" s="102"/>
      <c r="DH7" s="102"/>
      <c r="DI7" s="102"/>
      <c r="DJ7" s="102"/>
      <c r="DK7" s="102"/>
      <c r="DL7" s="102"/>
      <c r="DM7" s="102"/>
      <c r="DN7" s="102"/>
      <c r="DO7" s="102"/>
      <c r="DP7" s="102"/>
      <c r="DQ7" s="102"/>
      <c r="DR7" s="102"/>
      <c r="DS7" s="102"/>
      <c r="DT7" s="102"/>
      <c r="DU7" s="102"/>
      <c r="DV7" s="102"/>
      <c r="DW7" s="102"/>
      <c r="DX7" s="102"/>
      <c r="DY7" s="102"/>
      <c r="DZ7" s="102"/>
      <c r="EA7" s="102"/>
      <c r="EB7" s="102"/>
      <c r="EC7" s="102"/>
      <c r="ED7" s="102"/>
      <c r="EE7" s="102"/>
      <c r="EF7" s="102"/>
      <c r="EG7" s="102"/>
      <c r="EH7" s="102"/>
      <c r="EI7" s="102"/>
      <c r="EJ7" s="102"/>
      <c r="EK7" s="102"/>
      <c r="EL7" s="102"/>
    </row>
    <row r="8" spans="1:156" s="107" customFormat="1" ht="23" customHeight="1">
      <c r="A8" s="453" t="str">
        <f>'NSW Apr 2017'!D2</f>
        <v>Jemena Sydney</v>
      </c>
      <c r="B8" s="98" t="str">
        <f>'NSW Apr 2017'!F2</f>
        <v>AGL</v>
      </c>
      <c r="C8" s="98" t="str">
        <f>'NSW Apr 2017'!G2</f>
        <v>Regulated</v>
      </c>
      <c r="D8" s="135">
        <f>365*'NSW Apr 2017'!H2/100</f>
        <v>235.27899999999997</v>
      </c>
      <c r="E8" s="136">
        <f>IF($C$5*'NSW Apr 2017'!AK2/'NSW Apr 2017'!AI2&gt;='NSW Apr 2017'!J2,('NSW Apr 2017'!J2*'NSW Apr 2017'!O2/100)*'NSW Apr 2017'!AI2,($C$5*'NSW Apr 2017'!AK2/'NSW Apr 2017'!AI2*'NSW Apr 2017'!O2/100)*'NSW Apr 2017'!AI2)</f>
        <v>138.42048000000003</v>
      </c>
      <c r="F8" s="137">
        <f>IF($C$5*'NSW Apr 2017'!AK2/'NSW Apr 2017'!AI2&lt;'NSW Apr 2017'!J2,0,IF($C$5*'NSW Apr 2017'!AK2/'NSW Apr 2017'!AI2&lt;='NSW Apr 2017'!K2,($C$5*'NSW Apr 2017'!AK2/'NSW Apr 2017'!AI2-'NSW Apr 2017'!J2)*('NSW Apr 2017'!P2/100)*'NSW Apr 2017'!AI2,('NSW Apr 2017'!K2-'NSW Apr 2017'!J2)*('NSW Apr 2017'!P2/100)*'NSW Apr 2017'!AI2))</f>
        <v>92.862390000000005</v>
      </c>
      <c r="G8" s="135">
        <f>IF($C$5*'NSW Apr 2017'!AK2/'NSW Apr 2017'!AI2&lt;'NSW Apr 2017'!K2,0,IF($C$5*'NSW Apr 2017'!AK2/'NSW Apr 2017'!AI2&lt;='NSW Apr 2017'!L2,($C$5*'NSW Apr 2017'!AK2/'NSW Apr 2017'!AI2-'NSW Apr 2017'!K2)*('NSW Apr 2017'!Q2/100)*'NSW Apr 2017'!AI2,('NSW Apr 2017'!L2-'NSW Apr 2017'!K2)*('NSW Apr 2017'!Q2/100)*'NSW Apr 2017'!AI2))</f>
        <v>207.98811000000001</v>
      </c>
      <c r="H8" s="136">
        <f>IF($C$5*'NSW Apr 2017'!AK2/'NSW Apr 2017'!AI2&lt;'NSW Apr 2017'!L2,0,IF($C$5*'NSW Apr 2017'!AK2/'NSW Apr 2017'!AI2&lt;='NSW Apr 2017'!M2,($C$5*'NSW Apr 2017'!AK2/'NSW Apr 2017'!AI2-'NSW Apr 2017'!L2)*('NSW Apr 2017'!R2/100)*'NSW Apr 2017'!AI2,('NSW Apr 2017'!M2-'NSW Apr 2017'!L2)*('NSW Apr 2017'!R2/100)*'NSW Apr 2017'!AI2))</f>
        <v>779.38474999999994</v>
      </c>
      <c r="I8" s="136">
        <f>IF($C$5*'NSW Apr 2017'!AK2/'NSW Apr 2017'!AI2&lt;'NSW Apr 2017'!M2,0,IF($C$5*'NSW Apr 2017'!AK2/'NSW Apr 2017'!AI2&lt;='NSW Apr 2017'!N2,($C$5*'NSW Apr 2017'!AK2/'NSW Apr 2017'!AI2-'NSW Apr 2017'!M2)*('NSW Apr 2017'!S2/100)*'NSW Apr 2017'!AI2,('NSW Apr 2017'!N2-'NSW Apr 2017'!M2)*('NSW Apr 2017'!S2/100)*'NSW Apr 2017'!AI2))</f>
        <v>0</v>
      </c>
      <c r="J8" s="135">
        <f>IF(($C$5*'NSW Apr 2017'!AK2/'NSW Apr 2017'!AI2&gt;'NSW Apr 2017'!N2),($C$5*'NSW Apr 2017'!AK2/'NSW Apr 2017'!AI2-'NSW Apr 2017'!N2)*'NSW Apr 2017'!T2/100*'NSW Apr 2017'!AI2,0)</f>
        <v>0</v>
      </c>
      <c r="K8" s="135">
        <f>IF($C$5*'NSW Apr 2017'!AL2/'NSW Apr 2017'!AJ2&gt;='NSW Apr 2017'!J2,('NSW Apr 2017'!J2*'NSW Apr 2017'!U2/100)*'NSW Apr 2017'!AJ2,($C$5*'NSW Apr 2017'!AL2/'NSW Apr 2017'!AJ2*'NSW Apr 2017'!U2/100)*'NSW Apr 2017'!AJ2)</f>
        <v>138.42048000000003</v>
      </c>
      <c r="L8" s="135">
        <f>IF($C$5*'NSW Apr 2017'!AL2/'NSW Apr 2017'!AJ2&lt;'NSW Apr 2017'!J2,0,IF($C$5*'NSW Apr 2017'!AL2/'NSW Apr 2017'!AJ2&lt;='NSW Apr 2017'!K2,($C$5*'NSW Apr 2017'!AL2/'NSW Apr 2017'!AJ2-'NSW Apr 2017'!J2)*('NSW Apr 2017'!V2/100)*'NSW Apr 2017'!AJ2,('NSW Apr 2017'!K2-'NSW Apr 2017'!J2)*('NSW Apr 2017'!V2/100)*'NSW Apr 2017'!AJ2))</f>
        <v>92.862390000000005</v>
      </c>
      <c r="M8" s="135">
        <f>IF($C$5*'NSW Apr 2017'!AL2/'NSW Apr 2017'!AJ2&lt;'NSW Apr 2017'!K2,0,IF($C$5*'NSW Apr 2017'!AL2/'NSW Apr 2017'!AJ2&lt;='NSW Apr 2017'!L2,($C$5*'NSW Apr 2017'!AL2/'NSW Apr 2017'!AJ2-'NSW Apr 2017'!K2)*('NSW Apr 2017'!W2/100)*'NSW Apr 2017'!AJ2,('NSW Apr 2017'!L2-'NSW Apr 2017'!K2)*('NSW Apr 2017'!W2/100)*'NSW Apr 2017'!AJ2))</f>
        <v>207.98811000000001</v>
      </c>
      <c r="N8" s="135">
        <f>IF($C$5*'NSW Apr 2017'!AL2/'NSW Apr 2017'!AJ2&lt;'NSW Apr 2017'!L2,0,IF($C$5*'NSW Apr 2017'!AL2/'NSW Apr 2017'!AJ2&lt;='NSW Apr 2017'!M2,($C$5*'NSW Apr 2017'!AL2/'NSW Apr 2017'!AJ2-'NSW Apr 2017'!L2)*('NSW Apr 2017'!X2/100)*'NSW Apr 2017'!AJ2,('NSW Apr 2017'!M2-'NSW Apr 2017'!L2)*('NSW Apr 2017'!X2/100)*'NSW Apr 2017'!AJ2))</f>
        <v>779.38474999999994</v>
      </c>
      <c r="O8" s="135">
        <f>IF($C$5*'NSW Apr 2017'!AL2/'NSW Apr 2017'!AJ2&lt;'NSW Apr 2017'!M2,0,IF($C$5*'NSW Apr 2017'!AL2/'NSW Apr 2017'!AJ2&lt;='NSW Apr 2017'!N2,($C$5*'NSW Apr 2017'!AL2/'NSW Apr 2017'!AJ2-'NSW Apr 2017'!M2)*('NSW Apr 2017'!Y2/100)*'NSW Apr 2017'!AJ2,('NSW Apr 2017'!N2-'NSW Apr 2017'!M2)*('NSW Apr 2017'!Y2/100)*'NSW Apr 2017'!AJ2))</f>
        <v>0</v>
      </c>
      <c r="P8" s="135">
        <f>IF(($C$5*'NSW Apr 2017'!AL2/'NSW Apr 2017'!AJ2&gt;'NSW Apr 2017'!N2),($C$5*'NSW Apr 2017'!AL2/'NSW Apr 2017'!AJ2-'NSW Apr 2017'!N2)*'NSW Apr 2017'!Z2/100*'NSW Apr 2017'!AJ3,0)</f>
        <v>0</v>
      </c>
      <c r="Q8" s="138">
        <f>SUM(D8:P8)</f>
        <v>2672.5904599999999</v>
      </c>
      <c r="R8" s="98">
        <f>'NSW Apr 2017'!AM2</f>
        <v>0</v>
      </c>
      <c r="S8" s="98">
        <f>'NSW Apr 2017'!AN2</f>
        <v>0</v>
      </c>
      <c r="T8" s="98">
        <f>'NSW Apr 2017'!AO2</f>
        <v>0</v>
      </c>
      <c r="U8" s="98">
        <f>'NSW Apr 2017'!AP2</f>
        <v>0</v>
      </c>
      <c r="V8" s="139">
        <f>Q8</f>
        <v>2672.5904599999999</v>
      </c>
      <c r="W8" s="139">
        <f>V8</f>
        <v>2672.5904599999999</v>
      </c>
      <c r="X8" s="138">
        <f>V8*1.1</f>
        <v>2939.849506</v>
      </c>
      <c r="Y8" s="138">
        <f>W8*1.1</f>
        <v>2939.849506</v>
      </c>
      <c r="Z8" s="140">
        <f>'NSW Apr 2017'!AW2</f>
        <v>0</v>
      </c>
      <c r="AA8" s="141" t="str">
        <f>'NSW Apr 2017'!AX2</f>
        <v>n</v>
      </c>
      <c r="AB8" s="102"/>
      <c r="AC8" s="102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V8" s="102"/>
      <c r="AW8" s="102"/>
      <c r="AX8" s="102"/>
      <c r="AY8" s="102"/>
      <c r="AZ8" s="102"/>
      <c r="BA8" s="102"/>
      <c r="BB8" s="102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T8" s="102"/>
      <c r="BU8" s="102"/>
      <c r="BV8" s="102"/>
      <c r="BW8" s="102"/>
      <c r="BX8" s="102"/>
      <c r="BY8" s="102"/>
      <c r="BZ8" s="102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R8" s="102"/>
      <c r="CS8" s="102"/>
      <c r="CT8" s="102"/>
      <c r="CU8" s="102"/>
      <c r="CV8" s="102"/>
      <c r="CW8" s="102"/>
      <c r="CX8" s="102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  <c r="DP8" s="102"/>
      <c r="DQ8" s="102"/>
      <c r="DR8" s="102"/>
      <c r="DS8" s="102"/>
      <c r="DT8" s="102"/>
      <c r="DU8" s="102"/>
      <c r="DV8" s="102"/>
      <c r="DW8" s="102"/>
      <c r="DX8" s="102"/>
      <c r="DY8" s="102"/>
      <c r="DZ8" s="102"/>
      <c r="EA8" s="102"/>
      <c r="EB8" s="102"/>
      <c r="EC8" s="102"/>
      <c r="ED8" s="102"/>
      <c r="EE8" s="102"/>
      <c r="EF8" s="102"/>
      <c r="EG8" s="102"/>
      <c r="EH8" s="102"/>
      <c r="EI8" s="102"/>
      <c r="EJ8" s="102"/>
      <c r="EK8" s="102"/>
      <c r="EL8" s="102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</row>
    <row r="9" spans="1:156" ht="23" customHeight="1">
      <c r="A9" s="453"/>
      <c r="B9" s="98" t="str">
        <f>'NSW Apr 2017'!F3</f>
        <v>AGL</v>
      </c>
      <c r="C9" s="98" t="str">
        <f>'NSW Apr 2017'!G3</f>
        <v>Business Savers</v>
      </c>
      <c r="D9" s="135">
        <f>365*'NSW Apr 2017'!H3/100</f>
        <v>235.27899999999997</v>
      </c>
      <c r="E9" s="136">
        <f>IF($C$5*'NSW Apr 2017'!AK3/'NSW Apr 2017'!AI3&gt;='NSW Apr 2017'!J3,('NSW Apr 2017'!J3*'NSW Apr 2017'!O3/100)*'NSW Apr 2017'!AI3,($C$5*'NSW Apr 2017'!AK3/'NSW Apr 2017'!AI3*'NSW Apr 2017'!O3/100)*'NSW Apr 2017'!AI3)</f>
        <v>138.42048000000003</v>
      </c>
      <c r="F9" s="137">
        <f>IF($C$5*'NSW Apr 2017'!AK3/'NSW Apr 2017'!AI3&lt;'NSW Apr 2017'!J3,0,IF($C$5*'NSW Apr 2017'!AK3/'NSW Apr 2017'!AI3&lt;='NSW Apr 2017'!K3,($C$5*'NSW Apr 2017'!AK3/'NSW Apr 2017'!AI3-'NSW Apr 2017'!J3)*('NSW Apr 2017'!P3/100)*'NSW Apr 2017'!AI3,('NSW Apr 2017'!K3-'NSW Apr 2017'!J3)*('NSW Apr 2017'!P3/100)*'NSW Apr 2017'!AI3))</f>
        <v>92.862390000000005</v>
      </c>
      <c r="G9" s="135">
        <f>IF($C$5*'NSW Apr 2017'!AK3/'NSW Apr 2017'!AI3&lt;'NSW Apr 2017'!K3,0,IF($C$5*'NSW Apr 2017'!AK3/'NSW Apr 2017'!AI3&lt;='NSW Apr 2017'!L3,($C$5*'NSW Apr 2017'!AK3/'NSW Apr 2017'!AI3-'NSW Apr 2017'!K3)*('NSW Apr 2017'!Q3/100)*'NSW Apr 2017'!AI3,('NSW Apr 2017'!L3-'NSW Apr 2017'!K3)*('NSW Apr 2017'!Q3/100)*'NSW Apr 2017'!AI3))</f>
        <v>207.98811000000001</v>
      </c>
      <c r="H9" s="136">
        <f>IF($C$5*'NSW Apr 2017'!AK3/'NSW Apr 2017'!AI3&lt;'NSW Apr 2017'!L3,0,IF($C$5*'NSW Apr 2017'!AK3/'NSW Apr 2017'!AI3&lt;='NSW Apr 2017'!M3,($C$5*'NSW Apr 2017'!AK3/'NSW Apr 2017'!AI3-'NSW Apr 2017'!L3)*('NSW Apr 2017'!R3/100)*'NSW Apr 2017'!AI3,('NSW Apr 2017'!M3-'NSW Apr 2017'!L3)*('NSW Apr 2017'!R3/100)*'NSW Apr 2017'!AI3))</f>
        <v>779.38474999999994</v>
      </c>
      <c r="I9" s="136">
        <f>IF($C$5*'NSW Apr 2017'!AK3/'NSW Apr 2017'!AI3&lt;'NSW Apr 2017'!M3,0,IF($C$5*'NSW Apr 2017'!AK3/'NSW Apr 2017'!AI3&lt;='NSW Apr 2017'!N3,($C$5*'NSW Apr 2017'!AK3/'NSW Apr 2017'!AI3-'NSW Apr 2017'!M3)*('NSW Apr 2017'!S3/100)*'NSW Apr 2017'!AI3,('NSW Apr 2017'!N3-'NSW Apr 2017'!M3)*('NSW Apr 2017'!S3/100)*'NSW Apr 2017'!AI3))</f>
        <v>0</v>
      </c>
      <c r="J9" s="135">
        <f>IF(($C$5*'NSW Apr 2017'!AK3/'NSW Apr 2017'!AI3&gt;'NSW Apr 2017'!N3),($C$5*'NSW Apr 2017'!AK3/'NSW Apr 2017'!AI3-'NSW Apr 2017'!N3)*'NSW Apr 2017'!T3/100*'NSW Apr 2017'!AI3,0)</f>
        <v>0</v>
      </c>
      <c r="K9" s="135">
        <f>IF($C$5*'NSW Apr 2017'!AL3/'NSW Apr 2017'!AJ3&gt;='NSW Apr 2017'!J3,('NSW Apr 2017'!J3*'NSW Apr 2017'!U3/100)*'NSW Apr 2017'!AJ3,($C$5*'NSW Apr 2017'!AL3/'NSW Apr 2017'!AJ3*'NSW Apr 2017'!U3/100)*'NSW Apr 2017'!AJ3)</f>
        <v>138.42048000000003</v>
      </c>
      <c r="L9" s="135">
        <f>IF($C$5*'NSW Apr 2017'!AL3/'NSW Apr 2017'!AJ3&lt;'NSW Apr 2017'!J3,0,IF($C$5*'NSW Apr 2017'!AL3/'NSW Apr 2017'!AJ3&lt;='NSW Apr 2017'!K3,($C$5*'NSW Apr 2017'!AL3/'NSW Apr 2017'!AJ3-'NSW Apr 2017'!J3)*('NSW Apr 2017'!V3/100)*'NSW Apr 2017'!AJ3,('NSW Apr 2017'!K3-'NSW Apr 2017'!J3)*('NSW Apr 2017'!V3/100)*'NSW Apr 2017'!AJ3))</f>
        <v>92.862390000000005</v>
      </c>
      <c r="M9" s="135">
        <f>IF($C$5*'NSW Apr 2017'!AL3/'NSW Apr 2017'!AJ3&lt;'NSW Apr 2017'!K3,0,IF($C$5*'NSW Apr 2017'!AL3/'NSW Apr 2017'!AJ3&lt;='NSW Apr 2017'!L3,($C$5*'NSW Apr 2017'!AL3/'NSW Apr 2017'!AJ3-'NSW Apr 2017'!K3)*('NSW Apr 2017'!W3/100)*'NSW Apr 2017'!AJ3,('NSW Apr 2017'!L3-'NSW Apr 2017'!K3)*('NSW Apr 2017'!W3/100)*'NSW Apr 2017'!AJ3))</f>
        <v>207.98811000000001</v>
      </c>
      <c r="N9" s="135">
        <f>IF($C$5*'NSW Apr 2017'!AL3/'NSW Apr 2017'!AJ3&lt;'NSW Apr 2017'!L3,0,IF($C$5*'NSW Apr 2017'!AL3/'NSW Apr 2017'!AJ3&lt;='NSW Apr 2017'!M3,($C$5*'NSW Apr 2017'!AL3/'NSW Apr 2017'!AJ3-'NSW Apr 2017'!L3)*('NSW Apr 2017'!X3/100)*'NSW Apr 2017'!AJ3,('NSW Apr 2017'!M3-'NSW Apr 2017'!L3)*('NSW Apr 2017'!X3/100)*'NSW Apr 2017'!AJ3))</f>
        <v>779.38474999999994</v>
      </c>
      <c r="O9" s="135">
        <f>IF($C$5*'NSW Apr 2017'!AL3/'NSW Apr 2017'!AJ3&lt;'NSW Apr 2017'!M3,0,IF($C$5*'NSW Apr 2017'!AL3/'NSW Apr 2017'!AJ3&lt;='NSW Apr 2017'!N3,($C$5*'NSW Apr 2017'!AL3/'NSW Apr 2017'!AJ3-'NSW Apr 2017'!M3)*('NSW Apr 2017'!Y3/100)*'NSW Apr 2017'!AJ3,('NSW Apr 2017'!N3-'NSW Apr 2017'!M3)*('NSW Apr 2017'!Y3/100)*'NSW Apr 2017'!AJ3))</f>
        <v>0</v>
      </c>
      <c r="P9" s="135">
        <f>IF(($C$5*'NSW Apr 2017'!AL3/'NSW Apr 2017'!AJ3&gt;'NSW Apr 2017'!N3),($C$5*'NSW Apr 2017'!AL3/'NSW Apr 2017'!AJ3-'NSW Apr 2017'!N3)*'NSW Apr 2017'!Z3/100*'NSW Apr 2017'!AJ4,0)</f>
        <v>0</v>
      </c>
      <c r="Q9" s="138">
        <f>SUM(D9:P9)</f>
        <v>2672.5904599999999</v>
      </c>
      <c r="R9" s="98">
        <f>'NSW Apr 2017'!AM3</f>
        <v>0</v>
      </c>
      <c r="S9" s="98">
        <f>'NSW Apr 2017'!AN3</f>
        <v>14</v>
      </c>
      <c r="T9" s="98">
        <f>'NSW Apr 2017'!AO3</f>
        <v>0</v>
      </c>
      <c r="U9" s="146">
        <f>'NSW Apr 2017'!AP3</f>
        <v>0</v>
      </c>
      <c r="V9" s="162">
        <f>(Q9-(Q9-D9)*S9/100)</f>
        <v>2331.3668555999998</v>
      </c>
      <c r="W9" s="162">
        <f>V9</f>
        <v>2331.3668555999998</v>
      </c>
      <c r="X9" s="138">
        <f t="shared" ref="X9:Y39" si="0">V9*1.1</f>
        <v>2564.5035411600002</v>
      </c>
      <c r="Y9" s="138">
        <f t="shared" si="0"/>
        <v>2564.5035411600002</v>
      </c>
      <c r="Z9" s="150">
        <f>'NSW Apr 2017'!AW3</f>
        <v>0</v>
      </c>
      <c r="AA9" s="141" t="str">
        <f>'NSW Apr 2017'!AX3</f>
        <v>n</v>
      </c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  <c r="BS9" s="102"/>
      <c r="BT9" s="102"/>
      <c r="BU9" s="102"/>
      <c r="BV9" s="102"/>
      <c r="BW9" s="102"/>
      <c r="BX9" s="102"/>
      <c r="BY9" s="102"/>
      <c r="BZ9" s="102"/>
      <c r="CA9" s="102"/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  <c r="CM9" s="102"/>
      <c r="CN9" s="102"/>
      <c r="CO9" s="102"/>
      <c r="CP9" s="102"/>
      <c r="CQ9" s="102"/>
      <c r="CR9" s="102"/>
      <c r="CS9" s="102"/>
      <c r="CT9" s="102"/>
      <c r="CU9" s="102"/>
      <c r="CV9" s="102"/>
      <c r="CW9" s="102"/>
      <c r="CX9" s="102"/>
      <c r="CY9" s="102"/>
      <c r="CZ9" s="102"/>
      <c r="DA9" s="102"/>
      <c r="DB9" s="102"/>
      <c r="DC9" s="102"/>
      <c r="DD9" s="102"/>
      <c r="DE9" s="102"/>
      <c r="DF9" s="102"/>
      <c r="DG9" s="102"/>
      <c r="DH9" s="102"/>
      <c r="DI9" s="102"/>
      <c r="DJ9" s="102"/>
      <c r="DK9" s="102"/>
      <c r="DL9" s="102"/>
      <c r="DM9" s="102"/>
      <c r="DN9" s="102"/>
      <c r="DO9" s="102"/>
      <c r="DP9" s="102"/>
      <c r="DQ9" s="102"/>
      <c r="DR9" s="102"/>
      <c r="DS9" s="102"/>
      <c r="DT9" s="102"/>
      <c r="DU9" s="102"/>
      <c r="DV9" s="102"/>
      <c r="DW9" s="102"/>
      <c r="DX9" s="102"/>
      <c r="DY9" s="102"/>
      <c r="DZ9" s="102"/>
      <c r="EA9" s="102"/>
      <c r="EB9" s="102"/>
      <c r="EC9" s="102"/>
      <c r="ED9" s="102"/>
      <c r="EE9" s="102"/>
      <c r="EF9" s="102"/>
      <c r="EG9" s="102"/>
      <c r="EH9" s="102"/>
      <c r="EI9" s="102"/>
      <c r="EJ9" s="102"/>
      <c r="EK9" s="102"/>
      <c r="EL9" s="102"/>
    </row>
    <row r="10" spans="1:156" s="97" customFormat="1" ht="23" customHeight="1">
      <c r="A10" s="453"/>
      <c r="B10" s="98" t="str">
        <f>'NSW Apr 2017'!F4</f>
        <v>Covau</v>
      </c>
      <c r="C10" s="98" t="str">
        <f>'NSW Apr 2017'!G4</f>
        <v>Rate Saver</v>
      </c>
      <c r="D10" s="135">
        <f>365*'NSW Apr 2017'!H4/100</f>
        <v>240.86349999999999</v>
      </c>
      <c r="E10" s="136">
        <f>IF($C$5*'NSW Apr 2017'!AK4/'NSW Apr 2017'!AI4&gt;='NSW Apr 2017'!J4,('NSW Apr 2017'!J4*'NSW Apr 2017'!O4/100)*'NSW Apr 2017'!AI4,($C$5*'NSW Apr 2017'!AK4/'NSW Apr 2017'!AI4*'NSW Apr 2017'!O4/100)*'NSW Apr 2017'!AI4)</f>
        <v>150.65160000000003</v>
      </c>
      <c r="F10" s="137">
        <f>IF($C$5*'NSW Apr 2017'!AK4/'NSW Apr 2017'!AI4&lt;'NSW Apr 2017'!J4,0,IF($C$5*'NSW Apr 2017'!AK4/'NSW Apr 2017'!AI4&lt;='NSW Apr 2017'!K4,($C$5*'NSW Apr 2017'!AK4/'NSW Apr 2017'!AI4-'NSW Apr 2017'!J4)*('NSW Apr 2017'!P4/100)*'NSW Apr 2017'!AI4,('NSW Apr 2017'!K4-'NSW Apr 2017'!J4)*('NSW Apr 2017'!P4/100)*'NSW Apr 2017'!AI4))</f>
        <v>98.329200000000014</v>
      </c>
      <c r="G10" s="135">
        <f>IF($C$5*'NSW Apr 2017'!AK4/'NSW Apr 2017'!AI4&lt;'NSW Apr 2017'!K4,0,IF($C$5*'NSW Apr 2017'!AK4/'NSW Apr 2017'!AI4&lt;='NSW Apr 2017'!L4,($C$5*'NSW Apr 2017'!AK4/'NSW Apr 2017'!AI4-'NSW Apr 2017'!K4)*('NSW Apr 2017'!Q4/100)*'NSW Apr 2017'!AI4,('NSW Apr 2017'!L4-'NSW Apr 2017'!K4)*('NSW Apr 2017'!Q4/100)*'NSW Apr 2017'!AI4))</f>
        <v>231.68970000000002</v>
      </c>
      <c r="H10" s="136">
        <f>IF($C$5*'NSW Apr 2017'!AK4/'NSW Apr 2017'!AI4&lt;'NSW Apr 2017'!L4,0,IF($C$5*'NSW Apr 2017'!AK4/'NSW Apr 2017'!AI4&lt;='NSW Apr 2017'!M4,($C$5*'NSW Apr 2017'!AK4/'NSW Apr 2017'!AI4-'NSW Apr 2017'!L4)*('NSW Apr 2017'!R4/100)*'NSW Apr 2017'!AI4,('NSW Apr 2017'!M4-'NSW Apr 2017'!L4)*('NSW Apr 2017'!R4/100)*'NSW Apr 2017'!AI4))</f>
        <v>870.10500000000002</v>
      </c>
      <c r="I10" s="136">
        <f>IF($C$5*'NSW Apr 2017'!AK4/'NSW Apr 2017'!AI4&lt;'NSW Apr 2017'!M4,0,IF($C$5*'NSW Apr 2017'!AK4/'NSW Apr 2017'!AI4&lt;='NSW Apr 2017'!N4,($C$5*'NSW Apr 2017'!AK4/'NSW Apr 2017'!AI4-'NSW Apr 2017'!M4)*('NSW Apr 2017'!S4/100)*'NSW Apr 2017'!AI4,('NSW Apr 2017'!N4-'NSW Apr 2017'!M4)*('NSW Apr 2017'!S4/100)*'NSW Apr 2017'!AI4))</f>
        <v>0</v>
      </c>
      <c r="J10" s="135">
        <f>IF(($C$5*'NSW Apr 2017'!AK4/'NSW Apr 2017'!AI4&gt;'NSW Apr 2017'!N4),($C$5*'NSW Apr 2017'!AK4/'NSW Apr 2017'!AI4-'NSW Apr 2017'!N4)*'NSW Apr 2017'!T4/100*'NSW Apr 2017'!AI4,0)</f>
        <v>0</v>
      </c>
      <c r="K10" s="135">
        <f>IF($C$5*'NSW Apr 2017'!AL4/'NSW Apr 2017'!AJ4&gt;='NSW Apr 2017'!J4,('NSW Apr 2017'!J4*'NSW Apr 2017'!U4/100)*'NSW Apr 2017'!AJ4,($C$5*'NSW Apr 2017'!AL4/'NSW Apr 2017'!AJ4*'NSW Apr 2017'!U4/100)*'NSW Apr 2017'!AJ4)</f>
        <v>150.65160000000003</v>
      </c>
      <c r="L10" s="135">
        <f>IF($C$5*'NSW Apr 2017'!AL4/'NSW Apr 2017'!AJ4&lt;'NSW Apr 2017'!J4,0,IF($C$5*'NSW Apr 2017'!AL4/'NSW Apr 2017'!AJ4&lt;='NSW Apr 2017'!K4,($C$5*'NSW Apr 2017'!AL4/'NSW Apr 2017'!AJ4-'NSW Apr 2017'!J4)*('NSW Apr 2017'!V4/100)*'NSW Apr 2017'!AJ4,('NSW Apr 2017'!K4-'NSW Apr 2017'!J4)*('NSW Apr 2017'!V4/100)*'NSW Apr 2017'!AJ4))</f>
        <v>98.329200000000014</v>
      </c>
      <c r="M10" s="135">
        <f>IF($C$5*'NSW Apr 2017'!AL4/'NSW Apr 2017'!AJ4&lt;'NSW Apr 2017'!K4,0,IF($C$5*'NSW Apr 2017'!AL4/'NSW Apr 2017'!AJ4&lt;='NSW Apr 2017'!L4,($C$5*'NSW Apr 2017'!AL4/'NSW Apr 2017'!AJ4-'NSW Apr 2017'!K4)*('NSW Apr 2017'!W4/100)*'NSW Apr 2017'!AJ4,('NSW Apr 2017'!L4-'NSW Apr 2017'!K4)*('NSW Apr 2017'!W4/100)*'NSW Apr 2017'!AJ4))</f>
        <v>231.68970000000002</v>
      </c>
      <c r="N10" s="135">
        <f>IF($C$5*'NSW Apr 2017'!AL4/'NSW Apr 2017'!AJ4&lt;'NSW Apr 2017'!L4,0,IF($C$5*'NSW Apr 2017'!AL4/'NSW Apr 2017'!AJ4&lt;='NSW Apr 2017'!M4,($C$5*'NSW Apr 2017'!AL4/'NSW Apr 2017'!AJ4-'NSW Apr 2017'!L4)*('NSW Apr 2017'!X4/100)*'NSW Apr 2017'!AJ4,('NSW Apr 2017'!M4-'NSW Apr 2017'!L4)*('NSW Apr 2017'!X4/100)*'NSW Apr 2017'!AJ4))</f>
        <v>870.10500000000002</v>
      </c>
      <c r="O10" s="135">
        <f>IF($C$5*'NSW Apr 2017'!AL4/'NSW Apr 2017'!AJ4&lt;'NSW Apr 2017'!M4,0,IF($C$5*'NSW Apr 2017'!AL4/'NSW Apr 2017'!AJ4&lt;='NSW Apr 2017'!N4,($C$5*'NSW Apr 2017'!AL4/'NSW Apr 2017'!AJ4-'NSW Apr 2017'!M4)*('NSW Apr 2017'!Y4/100)*'NSW Apr 2017'!AJ4,('NSW Apr 2017'!N4-'NSW Apr 2017'!M4)*('NSW Apr 2017'!Y4/100)*'NSW Apr 2017'!AJ4))</f>
        <v>0</v>
      </c>
      <c r="P10" s="135">
        <f>IF(($C$5*'NSW Apr 2017'!AL4/'NSW Apr 2017'!AJ4&gt;'NSW Apr 2017'!N4),($C$5*'NSW Apr 2017'!AL4/'NSW Apr 2017'!AJ4-'NSW Apr 2017'!N4)*'NSW Apr 2017'!Z4/100*'NSW Apr 2017'!AJ5,0)</f>
        <v>0</v>
      </c>
      <c r="Q10" s="138">
        <f t="shared" ref="Q10:Q39" si="1">SUM(D10:P10)</f>
        <v>2942.4145000000003</v>
      </c>
      <c r="R10" s="98">
        <f>'NSW Apr 2017'!AM4</f>
        <v>0</v>
      </c>
      <c r="S10" s="98">
        <f>'NSW Apr 2017'!AN4</f>
        <v>0</v>
      </c>
      <c r="T10" s="98">
        <f>'NSW Apr 2017'!AO4</f>
        <v>18</v>
      </c>
      <c r="U10" s="146">
        <f>'NSW Apr 2017'!AP4</f>
        <v>0</v>
      </c>
      <c r="V10" s="138">
        <f>Q10</f>
        <v>2942.4145000000003</v>
      </c>
      <c r="W10" s="138">
        <f>V10-(V10*T10/100)</f>
        <v>2412.7798900000003</v>
      </c>
      <c r="X10" s="138">
        <f>V10*1.1</f>
        <v>3236.6559500000008</v>
      </c>
      <c r="Y10" s="138">
        <f>W10*1.1</f>
        <v>2654.0578790000004</v>
      </c>
      <c r="Z10" s="150">
        <f>'NSW Apr 2017'!AW4</f>
        <v>0</v>
      </c>
      <c r="AA10" s="141" t="str">
        <f>'NSW Apr 2017'!AX4</f>
        <v>n</v>
      </c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  <c r="BM10" s="102"/>
      <c r="BN10" s="102"/>
      <c r="BO10" s="102"/>
      <c r="BP10" s="102"/>
      <c r="BQ10" s="102"/>
      <c r="BR10" s="102"/>
      <c r="BS10" s="102"/>
      <c r="BT10" s="102"/>
      <c r="BU10" s="102"/>
      <c r="BV10" s="102"/>
      <c r="BW10" s="102"/>
      <c r="BX10" s="102"/>
      <c r="BY10" s="102"/>
      <c r="BZ10" s="102"/>
      <c r="CA10" s="102"/>
      <c r="CB10" s="102"/>
      <c r="CC10" s="102"/>
      <c r="CD10" s="102"/>
      <c r="CE10" s="102"/>
      <c r="CF10" s="102"/>
      <c r="CG10" s="102"/>
      <c r="CH10" s="102"/>
      <c r="CI10" s="102"/>
      <c r="CJ10" s="102"/>
      <c r="CK10" s="102"/>
      <c r="CL10" s="102"/>
      <c r="CM10" s="102"/>
      <c r="CN10" s="102"/>
      <c r="CO10" s="102"/>
      <c r="CP10" s="102"/>
      <c r="CQ10" s="102"/>
      <c r="CR10" s="102"/>
      <c r="CS10" s="102"/>
      <c r="CT10" s="102"/>
      <c r="CU10" s="102"/>
      <c r="CV10" s="102"/>
      <c r="CW10" s="102"/>
      <c r="CX10" s="102"/>
      <c r="CY10" s="102"/>
      <c r="CZ10" s="102"/>
      <c r="DA10" s="102"/>
      <c r="DB10" s="102"/>
      <c r="DC10" s="102"/>
      <c r="DD10" s="102"/>
      <c r="DE10" s="102"/>
      <c r="DF10" s="102"/>
      <c r="DG10" s="102"/>
      <c r="DH10" s="102"/>
      <c r="DI10" s="102"/>
      <c r="DJ10" s="102"/>
      <c r="DK10" s="102"/>
      <c r="DL10" s="102"/>
      <c r="DM10" s="102"/>
      <c r="DN10" s="102"/>
      <c r="DO10" s="102"/>
      <c r="DP10" s="102"/>
      <c r="DQ10" s="102"/>
      <c r="DR10" s="102"/>
      <c r="DS10" s="102"/>
      <c r="DT10" s="102"/>
      <c r="DU10" s="102"/>
      <c r="DV10" s="102"/>
      <c r="DW10" s="102"/>
      <c r="DX10" s="102"/>
      <c r="DY10" s="102"/>
      <c r="DZ10" s="102"/>
      <c r="EA10" s="102"/>
      <c r="EB10" s="102"/>
      <c r="EC10" s="102"/>
      <c r="ED10" s="102"/>
      <c r="EE10" s="102"/>
      <c r="EF10" s="102"/>
      <c r="EG10" s="102"/>
      <c r="EH10" s="102"/>
      <c r="EI10" s="102"/>
      <c r="EJ10" s="102"/>
      <c r="EK10" s="102"/>
      <c r="EL10" s="102"/>
      <c r="EM10" s="103"/>
      <c r="EN10" s="103"/>
      <c r="EO10" s="103"/>
      <c r="EP10" s="103"/>
      <c r="EQ10" s="103"/>
      <c r="ER10" s="103"/>
      <c r="ES10" s="103"/>
      <c r="ET10" s="103"/>
      <c r="EU10" s="103"/>
      <c r="EV10" s="103"/>
      <c r="EW10" s="103"/>
      <c r="EX10" s="103"/>
      <c r="EY10" s="103"/>
      <c r="EZ10" s="103"/>
    </row>
    <row r="11" spans="1:156" ht="23" customHeight="1">
      <c r="A11" s="453"/>
      <c r="B11" s="98" t="str">
        <f>'NSW Apr 2017'!F5</f>
        <v>EnergyAustralia</v>
      </c>
      <c r="C11" s="98" t="str">
        <f>'NSW Apr 2017'!G5</f>
        <v xml:space="preserve">Everyday Saver </v>
      </c>
      <c r="D11" s="135">
        <f>365*'NSW Apr 2017'!H5/100</f>
        <v>235.06000000000003</v>
      </c>
      <c r="E11" s="136">
        <f>IF($C$5*'NSW Apr 2017'!AK5/'NSW Apr 2017'!AI5&gt;='NSW Apr 2017'!J5,('NSW Apr 2017'!J5*'NSW Apr 2017'!O5/100)*'NSW Apr 2017'!AI5,($C$5*'NSW Apr 2017'!AK5/'NSW Apr 2017'!AI5*'NSW Apr 2017'!O5/100)*'NSW Apr 2017'!AI5)</f>
        <v>139.46460000000002</v>
      </c>
      <c r="F11" s="137">
        <f>IF($C$5*'NSW Apr 2017'!AK5/'NSW Apr 2017'!AI5&lt;'NSW Apr 2017'!J5,0,IF($C$5*'NSW Apr 2017'!AK5/'NSW Apr 2017'!AI5&lt;='NSW Apr 2017'!K5,($C$5*'NSW Apr 2017'!AK5/'NSW Apr 2017'!AI5-'NSW Apr 2017'!J5)*('NSW Apr 2017'!P5/100)*'NSW Apr 2017'!AI5,('NSW Apr 2017'!K5-'NSW Apr 2017'!J5)*('NSW Apr 2017'!P5/100)*'NSW Apr 2017'!AI5))</f>
        <v>93.5595</v>
      </c>
      <c r="G11" s="135">
        <f>IF($C$5*'NSW Apr 2017'!AK5/'NSW Apr 2017'!AI5&lt;'NSW Apr 2017'!K5,0,IF($C$5*'NSW Apr 2017'!AK5/'NSW Apr 2017'!AI5&lt;='NSW Apr 2017'!L5,($C$5*'NSW Apr 2017'!AK5/'NSW Apr 2017'!AI5-'NSW Apr 2017'!K5)*('NSW Apr 2017'!Q5/100)*'NSW Apr 2017'!AI5,('NSW Apr 2017'!L5-'NSW Apr 2017'!K5)*('NSW Apr 2017'!Q5/100)*'NSW Apr 2017'!AI5))</f>
        <v>212.60415</v>
      </c>
      <c r="H11" s="136">
        <f>IF($C$5*'NSW Apr 2017'!AK5/'NSW Apr 2017'!AI5&lt;'NSW Apr 2017'!L5,0,IF($C$5*'NSW Apr 2017'!AK5/'NSW Apr 2017'!AI5&lt;='NSW Apr 2017'!M5,($C$5*'NSW Apr 2017'!AK5/'NSW Apr 2017'!AI5-'NSW Apr 2017'!L5)*('NSW Apr 2017'!R5/100)*'NSW Apr 2017'!AI5,('NSW Apr 2017'!M5-'NSW Apr 2017'!L5)*('NSW Apr 2017'!R5/100)*'NSW Apr 2017'!AI5))</f>
        <v>793.54925000000014</v>
      </c>
      <c r="I11" s="136">
        <f>IF($C$5*'NSW Apr 2017'!AK5/'NSW Apr 2017'!AI5&lt;'NSW Apr 2017'!M5,0,IF($C$5*'NSW Apr 2017'!AK5/'NSW Apr 2017'!AI5&lt;='NSW Apr 2017'!N5,($C$5*'NSW Apr 2017'!AK5/'NSW Apr 2017'!AI5-'NSW Apr 2017'!M5)*('NSW Apr 2017'!S5/100)*'NSW Apr 2017'!AI5,('NSW Apr 2017'!N5-'NSW Apr 2017'!M5)*('NSW Apr 2017'!S5/100)*'NSW Apr 2017'!AI5))</f>
        <v>0</v>
      </c>
      <c r="J11" s="135">
        <f>IF(($C$5*'NSW Apr 2017'!AK5/'NSW Apr 2017'!AI5&gt;'NSW Apr 2017'!N5),($C$5*'NSW Apr 2017'!AK5/'NSW Apr 2017'!AI5-'NSW Apr 2017'!N5)*'NSW Apr 2017'!T5/100*'NSW Apr 2017'!AI5,0)</f>
        <v>0</v>
      </c>
      <c r="K11" s="135">
        <f>IF($C$5*'NSW Apr 2017'!AL5/'NSW Apr 2017'!AJ5&gt;='NSW Apr 2017'!J5,('NSW Apr 2017'!J5*'NSW Apr 2017'!U5/100)*'NSW Apr 2017'!AJ5,($C$5*'NSW Apr 2017'!AL5/'NSW Apr 2017'!AJ5*'NSW Apr 2017'!U5/100)*'NSW Apr 2017'!AJ5)</f>
        <v>139.46460000000002</v>
      </c>
      <c r="L11" s="135">
        <f>IF($C$5*'NSW Apr 2017'!AL5/'NSW Apr 2017'!AJ5&lt;'NSW Apr 2017'!J5,0,IF($C$5*'NSW Apr 2017'!AL5/'NSW Apr 2017'!AJ5&lt;='NSW Apr 2017'!K5,($C$5*'NSW Apr 2017'!AL5/'NSW Apr 2017'!AJ5-'NSW Apr 2017'!J5)*('NSW Apr 2017'!V5/100)*'NSW Apr 2017'!AJ5,('NSW Apr 2017'!K5-'NSW Apr 2017'!J5)*('NSW Apr 2017'!V5/100)*'NSW Apr 2017'!AJ5))</f>
        <v>93.5595</v>
      </c>
      <c r="M11" s="135">
        <f>IF($C$5*'NSW Apr 2017'!AL5/'NSW Apr 2017'!AJ5&lt;'NSW Apr 2017'!K5,0,IF($C$5*'NSW Apr 2017'!AL5/'NSW Apr 2017'!AJ5&lt;='NSW Apr 2017'!L5,($C$5*'NSW Apr 2017'!AL5/'NSW Apr 2017'!AJ5-'NSW Apr 2017'!K5)*('NSW Apr 2017'!W5/100)*'NSW Apr 2017'!AJ5,('NSW Apr 2017'!L5-'NSW Apr 2017'!K5)*('NSW Apr 2017'!W5/100)*'NSW Apr 2017'!AJ5))</f>
        <v>212.60415</v>
      </c>
      <c r="N11" s="135">
        <f>IF($C$5*'NSW Apr 2017'!AL5/'NSW Apr 2017'!AJ5&lt;'NSW Apr 2017'!L5,0,IF($C$5*'NSW Apr 2017'!AL5/'NSW Apr 2017'!AJ5&lt;='NSW Apr 2017'!M5,($C$5*'NSW Apr 2017'!AL5/'NSW Apr 2017'!AJ5-'NSW Apr 2017'!L5)*('NSW Apr 2017'!X5/100)*'NSW Apr 2017'!AJ5,('NSW Apr 2017'!M5-'NSW Apr 2017'!L5)*('NSW Apr 2017'!X5/100)*'NSW Apr 2017'!AJ5))</f>
        <v>793.54925000000014</v>
      </c>
      <c r="O11" s="135">
        <f>IF($C$5*'NSW Apr 2017'!AL5/'NSW Apr 2017'!AJ5&lt;'NSW Apr 2017'!M5,0,IF($C$5*'NSW Apr 2017'!AL5/'NSW Apr 2017'!AJ5&lt;='NSW Apr 2017'!N5,($C$5*'NSW Apr 2017'!AL5/'NSW Apr 2017'!AJ5-'NSW Apr 2017'!M5)*('NSW Apr 2017'!Y5/100)*'NSW Apr 2017'!AJ5,('NSW Apr 2017'!N5-'NSW Apr 2017'!M5)*('NSW Apr 2017'!Y5/100)*'NSW Apr 2017'!AJ5))</f>
        <v>0</v>
      </c>
      <c r="P11" s="135">
        <f>IF(($C$5*'NSW Apr 2017'!AL5/'NSW Apr 2017'!AJ5&gt;'NSW Apr 2017'!N5),($C$5*'NSW Apr 2017'!AL5/'NSW Apr 2017'!AJ5-'NSW Apr 2017'!N5)*'NSW Apr 2017'!Z5/100*'NSW Apr 2017'!AJ6,0)</f>
        <v>0</v>
      </c>
      <c r="Q11" s="138">
        <f t="shared" si="1"/>
        <v>2713.4150000000004</v>
      </c>
      <c r="R11" s="98">
        <f>'NSW Apr 2017'!AM5</f>
        <v>0</v>
      </c>
      <c r="S11" s="98">
        <f>'NSW Apr 2017'!AN5</f>
        <v>14</v>
      </c>
      <c r="T11" s="98">
        <f>'NSW Apr 2017'!AO5</f>
        <v>0</v>
      </c>
      <c r="U11" s="98">
        <f>'NSW Apr 2017'!AP5</f>
        <v>0</v>
      </c>
      <c r="V11" s="138">
        <f>(Q11-(Q11-D11)*S11/100)</f>
        <v>2366.4453000000003</v>
      </c>
      <c r="W11" s="138">
        <f>V11</f>
        <v>2366.4453000000003</v>
      </c>
      <c r="X11" s="138">
        <f t="shared" si="0"/>
        <v>2603.0898300000003</v>
      </c>
      <c r="Y11" s="138">
        <f t="shared" si="0"/>
        <v>2603.0898300000003</v>
      </c>
      <c r="Z11" s="140">
        <f>'NSW Apr 2017'!AW5</f>
        <v>24</v>
      </c>
      <c r="AA11" s="141" t="str">
        <f>'NSW Apr 2017'!AX5</f>
        <v>y</v>
      </c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  <c r="BM11" s="102"/>
      <c r="BN11" s="102"/>
      <c r="BO11" s="102"/>
      <c r="BP11" s="102"/>
      <c r="BQ11" s="102"/>
      <c r="BR11" s="102"/>
      <c r="BS11" s="102"/>
      <c r="BT11" s="102"/>
      <c r="BU11" s="102"/>
      <c r="BV11" s="102"/>
      <c r="BW11" s="102"/>
      <c r="BX11" s="102"/>
      <c r="BY11" s="102"/>
      <c r="BZ11" s="102"/>
      <c r="CA11" s="102"/>
      <c r="CB11" s="102"/>
      <c r="CC11" s="102"/>
      <c r="CD11" s="102"/>
      <c r="CE11" s="102"/>
      <c r="CF11" s="102"/>
      <c r="CG11" s="102"/>
      <c r="CH11" s="102"/>
      <c r="CI11" s="102"/>
      <c r="CJ11" s="102"/>
      <c r="CK11" s="102"/>
      <c r="CL11" s="102"/>
      <c r="CM11" s="102"/>
      <c r="CN11" s="102"/>
      <c r="CO11" s="102"/>
      <c r="CP11" s="102"/>
      <c r="CQ11" s="102"/>
      <c r="CR11" s="102"/>
      <c r="CS11" s="102"/>
      <c r="CT11" s="102"/>
      <c r="CU11" s="102"/>
      <c r="CV11" s="102"/>
      <c r="CW11" s="102"/>
      <c r="CX11" s="102"/>
      <c r="CY11" s="102"/>
      <c r="CZ11" s="102"/>
      <c r="DA11" s="102"/>
      <c r="DB11" s="102"/>
      <c r="DC11" s="102"/>
      <c r="DD11" s="102"/>
      <c r="DE11" s="102"/>
      <c r="DF11" s="102"/>
      <c r="DG11" s="102"/>
      <c r="DH11" s="102"/>
      <c r="DI11" s="102"/>
      <c r="DJ11" s="102"/>
      <c r="DK11" s="102"/>
      <c r="DL11" s="102"/>
      <c r="DM11" s="102"/>
      <c r="DN11" s="102"/>
      <c r="DO11" s="102"/>
      <c r="DP11" s="102"/>
      <c r="DQ11" s="102"/>
      <c r="DR11" s="102"/>
      <c r="DS11" s="102"/>
      <c r="DT11" s="102"/>
      <c r="DU11" s="102"/>
      <c r="DV11" s="102"/>
      <c r="DW11" s="102"/>
      <c r="DX11" s="102"/>
      <c r="DY11" s="102"/>
      <c r="DZ11" s="102"/>
      <c r="EA11" s="102"/>
      <c r="EB11" s="102"/>
      <c r="EC11" s="102"/>
      <c r="ED11" s="102"/>
      <c r="EE11" s="102"/>
      <c r="EF11" s="102"/>
      <c r="EG11" s="102"/>
      <c r="EH11" s="102"/>
      <c r="EI11" s="102"/>
      <c r="EJ11" s="102"/>
      <c r="EK11" s="102"/>
      <c r="EL11" s="102"/>
    </row>
    <row r="12" spans="1:156" s="97" customFormat="1" ht="23" customHeight="1">
      <c r="A12" s="453"/>
      <c r="B12" s="98" t="str">
        <f>'NSW Apr 2017'!F6</f>
        <v>Origin Energy</v>
      </c>
      <c r="C12" s="98" t="str">
        <f>'NSW Apr 2017'!G6</f>
        <v>Business Saver</v>
      </c>
      <c r="D12" s="135">
        <f>365*'NSW Apr 2017'!H6/100</f>
        <v>235.27899999999997</v>
      </c>
      <c r="E12" s="136">
        <f>IF($C$5*'NSW Apr 2017'!AK6/'NSW Apr 2017'!AI6&gt;='NSW Apr 2017'!J6,('NSW Apr 2017'!J6*'NSW Apr 2017'!O6/100)*'NSW Apr 2017'!AI6,($C$5*'NSW Apr 2017'!AK6/'NSW Apr 2017'!AI6*'NSW Apr 2017'!O6/100)*'NSW Apr 2017'!AI6)</f>
        <v>138.42048000000003</v>
      </c>
      <c r="F12" s="137">
        <f>IF($C$5*'NSW Apr 2017'!AK6/'NSW Apr 2017'!AI6&lt;'NSW Apr 2017'!J6,0,IF($C$5*'NSW Apr 2017'!AK6/'NSW Apr 2017'!AI6&lt;='NSW Apr 2017'!K6,($C$5*'NSW Apr 2017'!AK6/'NSW Apr 2017'!AI6-'NSW Apr 2017'!J6)*('NSW Apr 2017'!P6/100)*'NSW Apr 2017'!AI6,('NSW Apr 2017'!K6-'NSW Apr 2017'!J6)*('NSW Apr 2017'!P6/100)*'NSW Apr 2017'!AI6))</f>
        <v>92.862390000000005</v>
      </c>
      <c r="G12" s="135">
        <f>IF($C$5*'NSW Apr 2017'!AK6/'NSW Apr 2017'!AI6&lt;'NSW Apr 2017'!K6,0,IF($C$5*'NSW Apr 2017'!AK6/'NSW Apr 2017'!AI6&lt;='NSW Apr 2017'!L6,($C$5*'NSW Apr 2017'!AK6/'NSW Apr 2017'!AI6-'NSW Apr 2017'!K6)*('NSW Apr 2017'!Q6/100)*'NSW Apr 2017'!AI6,('NSW Apr 2017'!L6-'NSW Apr 2017'!K6)*('NSW Apr 2017'!Q6/100)*'NSW Apr 2017'!AI6))</f>
        <v>207.98811000000001</v>
      </c>
      <c r="H12" s="136">
        <f>IF($C$5*'NSW Apr 2017'!AK6/'NSW Apr 2017'!AI6&lt;'NSW Apr 2017'!L6,0,IF($C$5*'NSW Apr 2017'!AK6/'NSW Apr 2017'!AI6&lt;='NSW Apr 2017'!M6,($C$5*'NSW Apr 2017'!AK6/'NSW Apr 2017'!AI6-'NSW Apr 2017'!L6)*('NSW Apr 2017'!R6/100)*'NSW Apr 2017'!AI6,('NSW Apr 2017'!M6-'NSW Apr 2017'!L6)*('NSW Apr 2017'!R6/100)*'NSW Apr 2017'!AI6))</f>
        <v>779.38474999999994</v>
      </c>
      <c r="I12" s="136">
        <f>IF($C$5*'NSW Apr 2017'!AK6/'NSW Apr 2017'!AI6&lt;'NSW Apr 2017'!M6,0,IF($C$5*'NSW Apr 2017'!AK6/'NSW Apr 2017'!AI6&lt;='NSW Apr 2017'!N6,($C$5*'NSW Apr 2017'!AK6/'NSW Apr 2017'!AI6-'NSW Apr 2017'!M6)*('NSW Apr 2017'!S6/100)*'NSW Apr 2017'!AI6,('NSW Apr 2017'!N6-'NSW Apr 2017'!M6)*('NSW Apr 2017'!S6/100)*'NSW Apr 2017'!AI6))</f>
        <v>0</v>
      </c>
      <c r="J12" s="135">
        <f>IF(($C$5*'NSW Apr 2017'!AK6/'NSW Apr 2017'!AI6&gt;'NSW Apr 2017'!N6),($C$5*'NSW Apr 2017'!AK6/'NSW Apr 2017'!AI6-'NSW Apr 2017'!N6)*'NSW Apr 2017'!T6/100*'NSW Apr 2017'!AI6,0)</f>
        <v>0</v>
      </c>
      <c r="K12" s="135">
        <f>IF($C$5*'NSW Apr 2017'!AL6/'NSW Apr 2017'!AJ6&gt;='NSW Apr 2017'!J6,('NSW Apr 2017'!J6*'NSW Apr 2017'!U6/100)*'NSW Apr 2017'!AJ6,($C$5*'NSW Apr 2017'!AL6/'NSW Apr 2017'!AJ6*'NSW Apr 2017'!U6/100)*'NSW Apr 2017'!AJ6)</f>
        <v>138.42048000000003</v>
      </c>
      <c r="L12" s="135">
        <f>IF($C$5*'NSW Apr 2017'!AL6/'NSW Apr 2017'!AJ6&lt;'NSW Apr 2017'!J6,0,IF($C$5*'NSW Apr 2017'!AL6/'NSW Apr 2017'!AJ6&lt;='NSW Apr 2017'!K6,($C$5*'NSW Apr 2017'!AL6/'NSW Apr 2017'!AJ6-'NSW Apr 2017'!J6)*('NSW Apr 2017'!V6/100)*'NSW Apr 2017'!AJ6,('NSW Apr 2017'!K6-'NSW Apr 2017'!J6)*('NSW Apr 2017'!V6/100)*'NSW Apr 2017'!AJ6))</f>
        <v>92.862390000000005</v>
      </c>
      <c r="M12" s="135">
        <f>IF($C$5*'NSW Apr 2017'!AL6/'NSW Apr 2017'!AJ6&lt;'NSW Apr 2017'!K6,0,IF($C$5*'NSW Apr 2017'!AL6/'NSW Apr 2017'!AJ6&lt;='NSW Apr 2017'!L6,($C$5*'NSW Apr 2017'!AL6/'NSW Apr 2017'!AJ6-'NSW Apr 2017'!K6)*('NSW Apr 2017'!W6/100)*'NSW Apr 2017'!AJ6,('NSW Apr 2017'!L6-'NSW Apr 2017'!K6)*('NSW Apr 2017'!W6/100)*'NSW Apr 2017'!AJ6))</f>
        <v>207.98811000000001</v>
      </c>
      <c r="N12" s="135">
        <f>IF($C$5*'NSW Apr 2017'!AL6/'NSW Apr 2017'!AJ6&lt;'NSW Apr 2017'!L6,0,IF($C$5*'NSW Apr 2017'!AL6/'NSW Apr 2017'!AJ6&lt;='NSW Apr 2017'!M6,($C$5*'NSW Apr 2017'!AL6/'NSW Apr 2017'!AJ6-'NSW Apr 2017'!L6)*('NSW Apr 2017'!X6/100)*'NSW Apr 2017'!AJ6,('NSW Apr 2017'!M6-'NSW Apr 2017'!L6)*('NSW Apr 2017'!X6/100)*'NSW Apr 2017'!AJ6))</f>
        <v>779.38474999999994</v>
      </c>
      <c r="O12" s="135">
        <f>IF($C$5*'NSW Apr 2017'!AL6/'NSW Apr 2017'!AJ6&lt;'NSW Apr 2017'!M6,0,IF($C$5*'NSW Apr 2017'!AL6/'NSW Apr 2017'!AJ6&lt;='NSW Apr 2017'!N6,($C$5*'NSW Apr 2017'!AL6/'NSW Apr 2017'!AJ6-'NSW Apr 2017'!M6)*('NSW Apr 2017'!Y6/100)*'NSW Apr 2017'!AJ6,('NSW Apr 2017'!N6-'NSW Apr 2017'!M6)*('NSW Apr 2017'!Y6/100)*'NSW Apr 2017'!AJ6))</f>
        <v>0</v>
      </c>
      <c r="P12" s="135">
        <f>IF(($C$5*'NSW Apr 2017'!AL6/'NSW Apr 2017'!AJ6&gt;'NSW Apr 2017'!N6),($C$5*'NSW Apr 2017'!AL6/'NSW Apr 2017'!AJ6-'NSW Apr 2017'!N6)*'NSW Apr 2017'!Z6/100*'NSW Apr 2017'!AJ7,0)</f>
        <v>0</v>
      </c>
      <c r="Q12" s="138">
        <f t="shared" si="1"/>
        <v>2672.5904599999999</v>
      </c>
      <c r="R12" s="98">
        <f>'NSW Apr 2017'!AM6</f>
        <v>0</v>
      </c>
      <c r="S12" s="98">
        <f>'NSW Apr 2017'!AN6</f>
        <v>14</v>
      </c>
      <c r="T12" s="98">
        <f>'NSW Apr 2017'!AO6</f>
        <v>0</v>
      </c>
      <c r="U12" s="98">
        <f>'NSW Apr 2017'!AP6</f>
        <v>0</v>
      </c>
      <c r="V12" s="138">
        <f>(Q12-(Q12-D12)*S12/100)</f>
        <v>2331.3668555999998</v>
      </c>
      <c r="W12" s="138">
        <f>V12</f>
        <v>2331.3668555999998</v>
      </c>
      <c r="X12" s="138">
        <f t="shared" si="0"/>
        <v>2564.5035411600002</v>
      </c>
      <c r="Y12" s="138">
        <f t="shared" si="0"/>
        <v>2564.5035411600002</v>
      </c>
      <c r="Z12" s="140">
        <f>'NSW Apr 2017'!AW6</f>
        <v>12</v>
      </c>
      <c r="AA12" s="141" t="str">
        <f>'NSW Apr 2017'!AX6</f>
        <v>y</v>
      </c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  <c r="BM12" s="102"/>
      <c r="BN12" s="102"/>
      <c r="BO12" s="102"/>
      <c r="BP12" s="102"/>
      <c r="BQ12" s="102"/>
      <c r="BR12" s="102"/>
      <c r="BS12" s="102"/>
      <c r="BT12" s="102"/>
      <c r="BU12" s="102"/>
      <c r="BV12" s="102"/>
      <c r="BW12" s="102"/>
      <c r="BX12" s="102"/>
      <c r="BY12" s="102"/>
      <c r="BZ12" s="102"/>
      <c r="CA12" s="102"/>
      <c r="CB12" s="102"/>
      <c r="CC12" s="102"/>
      <c r="CD12" s="102"/>
      <c r="CE12" s="102"/>
      <c r="CF12" s="102"/>
      <c r="CG12" s="102"/>
      <c r="CH12" s="102"/>
      <c r="CI12" s="102"/>
      <c r="CJ12" s="102"/>
      <c r="CK12" s="102"/>
      <c r="CL12" s="102"/>
      <c r="CM12" s="102"/>
      <c r="CN12" s="102"/>
      <c r="CO12" s="102"/>
      <c r="CP12" s="102"/>
      <c r="CQ12" s="102"/>
      <c r="CR12" s="102"/>
      <c r="CS12" s="102"/>
      <c r="CT12" s="102"/>
      <c r="CU12" s="102"/>
      <c r="CV12" s="102"/>
      <c r="CW12" s="102"/>
      <c r="CX12" s="102"/>
      <c r="CY12" s="102"/>
      <c r="CZ12" s="102"/>
      <c r="DA12" s="102"/>
      <c r="DB12" s="102"/>
      <c r="DC12" s="102"/>
      <c r="DD12" s="102"/>
      <c r="DE12" s="102"/>
      <c r="DF12" s="102"/>
      <c r="DG12" s="102"/>
      <c r="DH12" s="102"/>
      <c r="DI12" s="102"/>
      <c r="DJ12" s="102"/>
      <c r="DK12" s="102"/>
      <c r="DL12" s="102"/>
      <c r="DM12" s="102"/>
      <c r="DN12" s="102"/>
      <c r="DO12" s="102"/>
      <c r="DP12" s="102"/>
      <c r="DQ12" s="102"/>
      <c r="DR12" s="102"/>
      <c r="DS12" s="102"/>
      <c r="DT12" s="102"/>
      <c r="DU12" s="102"/>
      <c r="DV12" s="102"/>
      <c r="DW12" s="102"/>
      <c r="DX12" s="102"/>
      <c r="DY12" s="102"/>
      <c r="DZ12" s="102"/>
      <c r="EA12" s="102"/>
      <c r="EB12" s="102"/>
      <c r="EC12" s="102"/>
      <c r="ED12" s="102"/>
      <c r="EE12" s="102"/>
      <c r="EF12" s="102"/>
      <c r="EG12" s="102"/>
      <c r="EH12" s="102"/>
      <c r="EI12" s="102"/>
      <c r="EJ12" s="102"/>
      <c r="EK12" s="102"/>
      <c r="EL12" s="102"/>
      <c r="EM12" s="103"/>
      <c r="EN12" s="103"/>
      <c r="EO12" s="103"/>
      <c r="EP12" s="103"/>
      <c r="EQ12" s="103"/>
      <c r="ER12" s="103"/>
      <c r="ES12" s="103"/>
      <c r="ET12" s="103"/>
      <c r="EU12" s="103"/>
      <c r="EV12" s="103"/>
      <c r="EW12" s="103"/>
      <c r="EX12" s="103"/>
      <c r="EY12" s="103"/>
      <c r="EZ12" s="103"/>
    </row>
    <row r="13" spans="1:156" ht="23" customHeight="1" thickBot="1">
      <c r="A13" s="452"/>
      <c r="B13" s="99" t="str">
        <f>'NSW Apr 2017'!F7</f>
        <v>Red Energy</v>
      </c>
      <c r="C13" s="99" t="str">
        <f>'NSW Apr 2017'!G7</f>
        <v xml:space="preserve">Easy Saver </v>
      </c>
      <c r="D13" s="163">
        <f>365*'NSW Apr 2017'!H7/100</f>
        <v>235.27899999999997</v>
      </c>
      <c r="E13" s="164">
        <f>IF($C$5*'NSW Apr 2017'!AK7/'NSW Apr 2017'!AI7&gt;='NSW Apr 2017'!J7,('NSW Apr 2017'!J7*'NSW Apr 2017'!O7/100)*'NSW Apr 2017'!AI7,($C$5*'NSW Apr 2017'!AK7/'NSW Apr 2017'!AI7*'NSW Apr 2017'!O7/100)*'NSW Apr 2017'!AI7)</f>
        <v>138.3459</v>
      </c>
      <c r="F13" s="165">
        <f>IF($C$5*'NSW Apr 2017'!AK7/'NSW Apr 2017'!AI7&lt;'NSW Apr 2017'!J7,0,IF($C$5*'NSW Apr 2017'!AK7/'NSW Apr 2017'!AI7&lt;='NSW Apr 2017'!K7,($C$5*'NSW Apr 2017'!AK7/'NSW Apr 2017'!AI7-'NSW Apr 2017'!J7)*('NSW Apr 2017'!P7/100)*'NSW Apr 2017'!AI7,('NSW Apr 2017'!K7-'NSW Apr 2017'!J7)*('NSW Apr 2017'!P7/100)*'NSW Apr 2017'!AI7))</f>
        <v>92.825699999999998</v>
      </c>
      <c r="G13" s="163">
        <f>IF($C$5*'NSW Apr 2017'!AK7/'NSW Apr 2017'!AI7&lt;'NSW Apr 2017'!K7,0,IF($C$5*'NSW Apr 2017'!AK7/'NSW Apr 2017'!AI7&lt;='NSW Apr 2017'!L7,($C$5*'NSW Apr 2017'!AK7/'NSW Apr 2017'!AI7-'NSW Apr 2017'!K7)*('NSW Apr 2017'!Q7/100)*'NSW Apr 2017'!AI7,('NSW Apr 2017'!L7-'NSW Apr 2017'!K7)*('NSW Apr 2017'!Q7/100)*'NSW Apr 2017'!AI7))</f>
        <v>207.72179999999997</v>
      </c>
      <c r="H13" s="164">
        <f>IF($C$5*'NSW Apr 2017'!AK7/'NSW Apr 2017'!AI7&lt;'NSW Apr 2017'!L7,0,IF($C$5*'NSW Apr 2017'!AK7/'NSW Apr 2017'!AI7&lt;='NSW Apr 2017'!M7,($C$5*'NSW Apr 2017'!AK7/'NSW Apr 2017'!AI7-'NSW Apr 2017'!L7)*('NSW Apr 2017'!R7/100)*'NSW Apr 2017'!AI7,('NSW Apr 2017'!M7-'NSW Apr 2017'!L7)*('NSW Apr 2017'!R7/100)*'NSW Apr 2017'!AI7))</f>
        <v>779.04750000000001</v>
      </c>
      <c r="I13" s="164">
        <f>IF($C$5*'NSW Apr 2017'!AK7/'NSW Apr 2017'!AI7&lt;'NSW Apr 2017'!M7,0,IF($C$5*'NSW Apr 2017'!AK7/'NSW Apr 2017'!AI7&lt;='NSW Apr 2017'!N7,($C$5*'NSW Apr 2017'!AK7/'NSW Apr 2017'!AI7-'NSW Apr 2017'!M7)*('NSW Apr 2017'!S7/100)*'NSW Apr 2017'!AI7,('NSW Apr 2017'!N7-'NSW Apr 2017'!M7)*('NSW Apr 2017'!S7/100)*'NSW Apr 2017'!AI7))</f>
        <v>0</v>
      </c>
      <c r="J13" s="163">
        <f>IF(($C$5*'NSW Apr 2017'!AK7/'NSW Apr 2017'!AI7&gt;'NSW Apr 2017'!N7),($C$5*'NSW Apr 2017'!AK7/'NSW Apr 2017'!AI7-'NSW Apr 2017'!N7)*'NSW Apr 2017'!T7/100*'NSW Apr 2017'!AI7,0)</f>
        <v>0</v>
      </c>
      <c r="K13" s="163">
        <f>IF($C$5*'NSW Apr 2017'!AL7/'NSW Apr 2017'!AJ7&gt;='NSW Apr 2017'!J7,('NSW Apr 2017'!J7*'NSW Apr 2017'!U7/100)*'NSW Apr 2017'!AJ7,($C$5*'NSW Apr 2017'!AL7/'NSW Apr 2017'!AJ7*'NSW Apr 2017'!U7/100)*'NSW Apr 2017'!AJ7)</f>
        <v>138.3459</v>
      </c>
      <c r="L13" s="163">
        <f>IF($C$5*'NSW Apr 2017'!AL7/'NSW Apr 2017'!AJ7&lt;'NSW Apr 2017'!J7,0,IF($C$5*'NSW Apr 2017'!AL7/'NSW Apr 2017'!AJ7&lt;='NSW Apr 2017'!K7,($C$5*'NSW Apr 2017'!AL7/'NSW Apr 2017'!AJ7-'NSW Apr 2017'!J7)*('NSW Apr 2017'!V7/100)*'NSW Apr 2017'!AJ7,('NSW Apr 2017'!K7-'NSW Apr 2017'!J7)*('NSW Apr 2017'!V7/100)*'NSW Apr 2017'!AJ7))</f>
        <v>92.825699999999998</v>
      </c>
      <c r="M13" s="163">
        <f>IF($C$5*'NSW Apr 2017'!AL7/'NSW Apr 2017'!AJ7&lt;'NSW Apr 2017'!K7,0,IF($C$5*'NSW Apr 2017'!AL7/'NSW Apr 2017'!AJ7&lt;='NSW Apr 2017'!L7,($C$5*'NSW Apr 2017'!AL7/'NSW Apr 2017'!AJ7-'NSW Apr 2017'!K7)*('NSW Apr 2017'!W7/100)*'NSW Apr 2017'!AJ7,('NSW Apr 2017'!L7-'NSW Apr 2017'!K7)*('NSW Apr 2017'!W7/100)*'NSW Apr 2017'!AJ7))</f>
        <v>207.72179999999997</v>
      </c>
      <c r="N13" s="163">
        <f>IF($C$5*'NSW Apr 2017'!AL7/'NSW Apr 2017'!AJ7&lt;'NSW Apr 2017'!L7,0,IF($C$5*'NSW Apr 2017'!AL7/'NSW Apr 2017'!AJ7&lt;='NSW Apr 2017'!M7,($C$5*'NSW Apr 2017'!AL7/'NSW Apr 2017'!AJ7-'NSW Apr 2017'!L7)*('NSW Apr 2017'!X7/100)*'NSW Apr 2017'!AJ7,('NSW Apr 2017'!M7-'NSW Apr 2017'!L7)*('NSW Apr 2017'!X7/100)*'NSW Apr 2017'!AJ7))</f>
        <v>779.04750000000001</v>
      </c>
      <c r="O13" s="163">
        <f>IF($C$5*'NSW Apr 2017'!AL7/'NSW Apr 2017'!AJ7&lt;'NSW Apr 2017'!M7,0,IF($C$5*'NSW Apr 2017'!AL7/'NSW Apr 2017'!AJ7&lt;='NSW Apr 2017'!N7,($C$5*'NSW Apr 2017'!AL7/'NSW Apr 2017'!AJ7-'NSW Apr 2017'!M7)*('NSW Apr 2017'!Y7/100)*'NSW Apr 2017'!AJ7,('NSW Apr 2017'!N7-'NSW Apr 2017'!M7)*('NSW Apr 2017'!Y7/100)*'NSW Apr 2017'!AJ7))</f>
        <v>0</v>
      </c>
      <c r="P13" s="163">
        <f>IF(($C$5*'NSW Apr 2017'!AL7/'NSW Apr 2017'!AJ7&gt;'NSW Apr 2017'!N7),($C$5*'NSW Apr 2017'!AL7/'NSW Apr 2017'!AJ7-'NSW Apr 2017'!N7)*'NSW Apr 2017'!Z7/100*'NSW Apr 2017'!AJ9,0)</f>
        <v>0</v>
      </c>
      <c r="Q13" s="166">
        <f t="shared" si="1"/>
        <v>2671.1608000000001</v>
      </c>
      <c r="R13" s="99">
        <f>'NSW Apr 2017'!AM7</f>
        <v>0</v>
      </c>
      <c r="S13" s="99">
        <f>'NSW Apr 2017'!AN7</f>
        <v>0</v>
      </c>
      <c r="T13" s="167">
        <f>'NSW Apr 2017'!AO7</f>
        <v>10</v>
      </c>
      <c r="U13" s="99">
        <f>'NSW Apr 2017'!AP7</f>
        <v>0</v>
      </c>
      <c r="V13" s="168">
        <f t="shared" ref="V13:V19" si="2">Q13</f>
        <v>2671.1608000000001</v>
      </c>
      <c r="W13" s="166">
        <f>V13-(V13*T13/100)</f>
        <v>2404.0447199999999</v>
      </c>
      <c r="X13" s="166">
        <f t="shared" si="0"/>
        <v>2938.2768800000003</v>
      </c>
      <c r="Y13" s="166">
        <f t="shared" si="0"/>
        <v>2644.449192</v>
      </c>
      <c r="Z13" s="169">
        <f>'NSW Apr 2017'!AW7</f>
        <v>0</v>
      </c>
      <c r="AA13" s="170" t="str">
        <f>'NSW Apr 2017'!AX7</f>
        <v>n</v>
      </c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02"/>
      <c r="BD13" s="102"/>
      <c r="BE13" s="102"/>
      <c r="BF13" s="102"/>
      <c r="BG13" s="102"/>
      <c r="BH13" s="102"/>
      <c r="BI13" s="102"/>
      <c r="BJ13" s="102"/>
      <c r="BK13" s="102"/>
      <c r="BL13" s="102"/>
      <c r="BM13" s="102"/>
      <c r="BN13" s="102"/>
      <c r="BO13" s="102"/>
      <c r="BP13" s="102"/>
      <c r="BQ13" s="102"/>
      <c r="BR13" s="102"/>
      <c r="BS13" s="102"/>
      <c r="BT13" s="102"/>
      <c r="BU13" s="102"/>
      <c r="BV13" s="102"/>
      <c r="BW13" s="102"/>
      <c r="BX13" s="102"/>
      <c r="BY13" s="102"/>
      <c r="BZ13" s="102"/>
      <c r="CA13" s="102"/>
      <c r="CB13" s="102"/>
      <c r="CC13" s="102"/>
      <c r="CD13" s="102"/>
      <c r="CE13" s="102"/>
      <c r="CF13" s="102"/>
      <c r="CG13" s="102"/>
      <c r="CH13" s="102"/>
      <c r="CI13" s="102"/>
      <c r="CJ13" s="102"/>
      <c r="CK13" s="102"/>
      <c r="CL13" s="102"/>
      <c r="CM13" s="102"/>
      <c r="CN13" s="102"/>
      <c r="CO13" s="102"/>
      <c r="CP13" s="102"/>
      <c r="CQ13" s="102"/>
      <c r="CR13" s="102"/>
      <c r="CS13" s="102"/>
      <c r="CT13" s="102"/>
      <c r="CU13" s="102"/>
      <c r="CV13" s="102"/>
      <c r="CW13" s="102"/>
      <c r="CX13" s="102"/>
      <c r="CY13" s="102"/>
      <c r="CZ13" s="102"/>
      <c r="DA13" s="102"/>
      <c r="DB13" s="102"/>
      <c r="DC13" s="102"/>
      <c r="DD13" s="102"/>
      <c r="DE13" s="102"/>
      <c r="DF13" s="102"/>
      <c r="DG13" s="102"/>
      <c r="DH13" s="102"/>
      <c r="DI13" s="102"/>
      <c r="DJ13" s="102"/>
      <c r="DK13" s="102"/>
      <c r="DL13" s="102"/>
      <c r="DM13" s="102"/>
      <c r="DN13" s="102"/>
      <c r="DO13" s="102"/>
      <c r="DP13" s="102"/>
      <c r="DQ13" s="102"/>
      <c r="DR13" s="102"/>
      <c r="DS13" s="102"/>
      <c r="DT13" s="102"/>
      <c r="DU13" s="102"/>
      <c r="DV13" s="102"/>
      <c r="DW13" s="102"/>
      <c r="DX13" s="102"/>
      <c r="DY13" s="102"/>
      <c r="DZ13" s="102"/>
      <c r="EA13" s="102"/>
      <c r="EB13" s="102"/>
      <c r="EC13" s="102"/>
      <c r="ED13" s="102"/>
      <c r="EE13" s="102"/>
      <c r="EF13" s="102"/>
      <c r="EG13" s="102"/>
      <c r="EH13" s="102"/>
      <c r="EI13" s="102"/>
      <c r="EJ13" s="102"/>
      <c r="EK13" s="102"/>
      <c r="EL13" s="102"/>
    </row>
    <row r="14" spans="1:156" s="107" customFormat="1" ht="23" customHeight="1" thickTop="1">
      <c r="A14" s="451" t="str">
        <f>'NSW Apr 2017'!D8</f>
        <v xml:space="preserve">ActewAGL Queanbeyan </v>
      </c>
      <c r="B14" s="98" t="str">
        <f>'NSW Apr 2017'!F8</f>
        <v>ActewAGL</v>
      </c>
      <c r="C14" s="98" t="str">
        <f>'NSW Apr 2017'!G8</f>
        <v>Regulated</v>
      </c>
      <c r="D14" s="135">
        <f>365*'NSW Apr 2017'!H8/100</f>
        <v>318.46249999999998</v>
      </c>
      <c r="E14" s="136">
        <f>IF($C$5*'NSW Apr 2017'!AK8/'NSW Apr 2017'!AI8&gt;='NSW Apr 2017'!J8,('NSW Apr 2017'!J8*'NSW Apr 2017'!O8/100)*'NSW Apr 2017'!AI8,($C$5*'NSW Apr 2017'!AK8/'NSW Apr 2017'!AI8*'NSW Apr 2017'!O8/100)*'NSW Apr 2017'!AI8)</f>
        <v>315.27360000000004</v>
      </c>
      <c r="F14" s="137">
        <f>IF($C$5*'NSW Apr 2017'!AK8/'NSW Apr 2017'!AI8&lt;'NSW Apr 2017'!J8,0,IF($C$5*'NSW Apr 2017'!AK8/'NSW Apr 2017'!AI8&lt;='NSW Apr 2017'!K8,($C$5*'NSW Apr 2017'!AK8/'NSW Apr 2017'!AI8-'NSW Apr 2017'!J8)*('NSW Apr 2017'!P8/100)*'NSW Apr 2017'!AI8,('NSW Apr 2017'!K8-'NSW Apr 2017'!J8)*('NSW Apr 2017'!P8/100)*'NSW Apr 2017'!AI8))</f>
        <v>687.18000000000006</v>
      </c>
      <c r="G14" s="142">
        <f>IF($C$5*'NSW Apr 2017'!AK8/'NSW Apr 2017'!AI8&lt;'NSW Apr 2017'!K8,0,IF($C$5*'NSW Apr 2017'!AK8/'NSW Apr 2017'!AI8&lt;='NSW Apr 2017'!L8,($C$5*'NSW Apr 2017'!AK8/'NSW Apr 2017'!AI8-'NSW Apr 2017'!K8)*('NSW Apr 2017'!Q8/100)*'NSW Apr 2017'!AI8,('NSW Apr 2017'!L8-'NSW Apr 2017'!K8)*('NSW Apr 2017'!Q8/100)*'NSW Apr 2017'!AI8))</f>
        <v>0</v>
      </c>
      <c r="H14" s="143">
        <f>IF($C$5*'NSW Apr 2017'!AK8/'NSW Apr 2017'!AI8&lt;'NSW Apr 2017'!L8,0,IF($C$5*'NSW Apr 2017'!AK8/'NSW Apr 2017'!AI8&lt;='NSW Apr 2017'!M8,($C$5*'NSW Apr 2017'!AK8/'NSW Apr 2017'!AI8-'NSW Apr 2017'!L8)*('NSW Apr 2017'!R8/100)*'NSW Apr 2017'!AI8,('NSW Apr 2017'!M8-'NSW Apr 2017'!L8)*('NSW Apr 2017'!R8/100)*'NSW Apr 2017'!AI8))</f>
        <v>0</v>
      </c>
      <c r="I14" s="144">
        <f>IF($C$5*'NSW Apr 2017'!AK8/'NSW Apr 2017'!AI8&lt;'NSW Apr 2017'!M8,0,IF($C$5*'NSW Apr 2017'!AK8/'NSW Apr 2017'!AI8&lt;='NSW Apr 2017'!N8,($C$5*'NSW Apr 2017'!AK8/'NSW Apr 2017'!AI8-'NSW Apr 2017'!M8)*('NSW Apr 2017'!S8/100)*'NSW Apr 2017'!AI8,('NSW Apr 2017'!N8-'NSW Apr 2017'!M8)*('NSW Apr 2017'!S8/100)*'NSW Apr 2017'!AI8))</f>
        <v>0</v>
      </c>
      <c r="J14" s="145">
        <f>IF(($C$5*'NSW Apr 2017'!AK8/'NSW Apr 2017'!AI8&gt;'NSW Apr 2017'!N8),($C$5*'NSW Apr 2017'!AK8/'NSW Apr 2017'!AI8-'NSW Apr 2017'!N8)*'NSW Apr 2017'!T8/100*'NSW Apr 2017'!AI8,0)</f>
        <v>0</v>
      </c>
      <c r="K14" s="135">
        <f>IF($C$5*'NSW Apr 2017'!AL8/'NSW Apr 2017'!AJ8&gt;='NSW Apr 2017'!J8,('NSW Apr 2017'!J8*'NSW Apr 2017'!U8/100)*'NSW Apr 2017'!AJ8,($C$5*'NSW Apr 2017'!AL8/'NSW Apr 2017'!AJ8*'NSW Apr 2017'!U8/100)*'NSW Apr 2017'!AJ8)</f>
        <v>315.27360000000004</v>
      </c>
      <c r="L14" s="137">
        <f>IF($C$5*'NSW Apr 2017'!AL8/'NSW Apr 2017'!AJ8&lt;'NSW Apr 2017'!J8,0,IF($C$5*'NSW Apr 2017'!AL8/'NSW Apr 2017'!AJ8&lt;='NSW Apr 2017'!K8,($C$5*'NSW Apr 2017'!AL8/'NSW Apr 2017'!AJ8-'NSW Apr 2017'!J8)*('NSW Apr 2017'!V8/100)*'NSW Apr 2017'!AJ8,('NSW Apr 2017'!K8-'NSW Apr 2017'!J8)*('NSW Apr 2017'!V8/100)*'NSW Apr 2017'!AJ8))</f>
        <v>687.18000000000006</v>
      </c>
      <c r="M14" s="142">
        <f>IF($C$5*'NSW Apr 2017'!AL8/'NSW Apr 2017'!AJ8&lt;'NSW Apr 2017'!K8,0,IF($C$5*'NSW Apr 2017'!AL8/'NSW Apr 2017'!AJ8&lt;='NSW Apr 2017'!L8,($C$5*'NSW Apr 2017'!AL8/'NSW Apr 2017'!AJ8-'NSW Apr 2017'!K8)*('NSW Apr 2017'!W8/100)*'NSW Apr 2017'!AJ8,('NSW Apr 2017'!L8-'NSW Apr 2017'!K8)*('NSW Apr 2017'!W8/100)*'NSW Apr 2017'!AJ8))</f>
        <v>0</v>
      </c>
      <c r="N14" s="145">
        <f>IF($C$5*'NSW Apr 2017'!AL8/'NSW Apr 2017'!AJ8&lt;'NSW Apr 2017'!L8,0,IF($C$5*'NSW Apr 2017'!AL8/'NSW Apr 2017'!AJ8&lt;='NSW Apr 2017'!M8,($C$5*'NSW Apr 2017'!AL8/'NSW Apr 2017'!AJ8-'NSW Apr 2017'!L8)*('NSW Apr 2017'!X8/100)*'NSW Apr 2017'!AJ8,('NSW Apr 2017'!M8-'NSW Apr 2017'!L8)*('NSW Apr 2017'!X8/100)*'NSW Apr 2017'!AJ8))</f>
        <v>0</v>
      </c>
      <c r="O14" s="135">
        <f>IF($C$5*'NSW Apr 2017'!AL8/'NSW Apr 2017'!AJ8&lt;'NSW Apr 2017'!M8,0,IF($C$5*'NSW Apr 2017'!AL8/'NSW Apr 2017'!AJ8&lt;='NSW Apr 2017'!N8,($C$5*'NSW Apr 2017'!AL8/'NSW Apr 2017'!AJ8-'NSW Apr 2017'!M8)*('NSW Apr 2017'!Y8/100)*'NSW Apr 2017'!AJ8,('NSW Apr 2017'!N8-'NSW Apr 2017'!M8)*('NSW Apr 2017'!Y8/100)*'NSW Apr 2017'!AJ8))</f>
        <v>0</v>
      </c>
      <c r="P14" s="135">
        <f>IF(($C$5*'NSW Apr 2017'!AL8/'NSW Apr 2017'!AJ8&gt;'NSW Apr 2017'!N8),($C$5*'NSW Apr 2017'!AL8/'NSW Apr 2017'!AJ8-'NSW Apr 2017'!N8)*'NSW Apr 2017'!Z8/100*'NSW Apr 2017'!AJ9,0)</f>
        <v>0</v>
      </c>
      <c r="Q14" s="138">
        <f t="shared" si="1"/>
        <v>2323.3697000000002</v>
      </c>
      <c r="R14" s="146">
        <f>'NSW Apr 2017'!AM8</f>
        <v>0</v>
      </c>
      <c r="S14" s="147">
        <f>'NSW Apr 2017'!AN8</f>
        <v>0</v>
      </c>
      <c r="T14" s="148">
        <f>'NSW Apr 2017'!AO8</f>
        <v>0</v>
      </c>
      <c r="U14" s="98">
        <f>'NSW Apr 2017'!AP8</f>
        <v>0</v>
      </c>
      <c r="V14" s="149">
        <f t="shared" si="2"/>
        <v>2323.3697000000002</v>
      </c>
      <c r="W14" s="138">
        <f t="shared" ref="W14:W39" si="3">V14</f>
        <v>2323.3697000000002</v>
      </c>
      <c r="X14" s="138">
        <f t="shared" si="0"/>
        <v>2555.7066700000005</v>
      </c>
      <c r="Y14" s="138">
        <f t="shared" si="0"/>
        <v>2555.7066700000005</v>
      </c>
      <c r="Z14" s="150">
        <f>'NSW Apr 2017'!AW8</f>
        <v>0</v>
      </c>
      <c r="AA14" s="141" t="str">
        <f>'NSW Apr 2017'!AX8</f>
        <v>n</v>
      </c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  <c r="BR14" s="102"/>
      <c r="BS14" s="102"/>
      <c r="BT14" s="102"/>
      <c r="BU14" s="102"/>
      <c r="BV14" s="102"/>
      <c r="BW14" s="102"/>
      <c r="BX14" s="102"/>
      <c r="BY14" s="102"/>
      <c r="BZ14" s="102"/>
      <c r="CA14" s="102"/>
      <c r="CB14" s="102"/>
      <c r="CC14" s="102"/>
      <c r="CD14" s="102"/>
      <c r="CE14" s="102"/>
      <c r="CF14" s="102"/>
      <c r="CG14" s="102"/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102"/>
      <c r="CS14" s="102"/>
      <c r="CT14" s="102"/>
      <c r="CU14" s="102"/>
      <c r="CV14" s="102"/>
      <c r="CW14" s="102"/>
      <c r="CX14" s="102"/>
      <c r="CY14" s="102"/>
      <c r="CZ14" s="102"/>
      <c r="DA14" s="102"/>
      <c r="DB14" s="102"/>
      <c r="DC14" s="102"/>
      <c r="DD14" s="102"/>
      <c r="DE14" s="102"/>
      <c r="DF14" s="102"/>
      <c r="DG14" s="102"/>
      <c r="DH14" s="102"/>
      <c r="DI14" s="102"/>
      <c r="DJ14" s="102"/>
      <c r="DK14" s="102"/>
      <c r="DL14" s="102"/>
      <c r="DM14" s="102"/>
      <c r="DN14" s="102"/>
      <c r="DO14" s="102"/>
      <c r="DP14" s="102"/>
      <c r="DQ14" s="102"/>
      <c r="DR14" s="102"/>
      <c r="DS14" s="102"/>
      <c r="DT14" s="102"/>
      <c r="DU14" s="102"/>
      <c r="DV14" s="102"/>
      <c r="DW14" s="102"/>
      <c r="DX14" s="102"/>
      <c r="DY14" s="102"/>
      <c r="DZ14" s="102"/>
      <c r="EA14" s="102"/>
      <c r="EB14" s="102"/>
      <c r="EC14" s="102"/>
      <c r="ED14" s="102"/>
      <c r="EE14" s="102"/>
      <c r="EF14" s="102"/>
      <c r="EG14" s="102"/>
      <c r="EH14" s="102"/>
      <c r="EI14" s="102"/>
      <c r="EJ14" s="102"/>
      <c r="EK14" s="102"/>
      <c r="EL14" s="102"/>
      <c r="EM14" s="103"/>
      <c r="EN14" s="103"/>
      <c r="EO14" s="103"/>
      <c r="EP14" s="103"/>
      <c r="EQ14" s="103"/>
      <c r="ER14" s="103"/>
      <c r="ES14" s="103"/>
      <c r="ET14" s="103"/>
      <c r="EU14" s="103"/>
      <c r="EV14" s="103"/>
      <c r="EW14" s="103"/>
      <c r="EX14" s="103"/>
      <c r="EY14" s="103"/>
      <c r="EZ14" s="103"/>
    </row>
    <row r="15" spans="1:156" s="97" customFormat="1" ht="23" customHeight="1">
      <c r="A15" s="453"/>
      <c r="B15" s="98" t="str">
        <f>'NSW Apr 2017'!F9</f>
        <v>ActewAGL</v>
      </c>
      <c r="C15" s="98" t="str">
        <f>'NSW Apr 2017'!G9</f>
        <v>Business plan</v>
      </c>
      <c r="D15" s="135">
        <f>365*'NSW Apr 2017'!H9/100</f>
        <v>318.46249999999998</v>
      </c>
      <c r="E15" s="136">
        <f>IF($C$5*'NSW Apr 2017'!AK9/'NSW Apr 2017'!AI9&gt;='NSW Apr 2017'!J9,('NSW Apr 2017'!J9*'NSW Apr 2017'!O9/100)*'NSW Apr 2017'!AI9,($C$5*'NSW Apr 2017'!AK9/'NSW Apr 2017'!AI9*'NSW Apr 2017'!O9/100)*'NSW Apr 2017'!AI9)</f>
        <v>315.27360000000004</v>
      </c>
      <c r="F15" s="137">
        <f>IF($C$5*'NSW Apr 2017'!AK9/'NSW Apr 2017'!AI9&lt;'NSW Apr 2017'!J9,0,IF($C$5*'NSW Apr 2017'!AK9/'NSW Apr 2017'!AI9&lt;='NSW Apr 2017'!K9,($C$5*'NSW Apr 2017'!AK9/'NSW Apr 2017'!AI9-'NSW Apr 2017'!J9)*('NSW Apr 2017'!P9/100)*'NSW Apr 2017'!AI9,('NSW Apr 2017'!K9-'NSW Apr 2017'!J9)*('NSW Apr 2017'!P9/100)*'NSW Apr 2017'!AI9))</f>
        <v>687.18000000000006</v>
      </c>
      <c r="G15" s="135">
        <f>IF($C$5*'NSW Apr 2017'!AK9/'NSW Apr 2017'!AI9&lt;'NSW Apr 2017'!K9,0,IF($C$5*'NSW Apr 2017'!AK9/'NSW Apr 2017'!AI9&lt;='NSW Apr 2017'!L9,($C$5*'NSW Apr 2017'!AK9/'NSW Apr 2017'!AI9-'NSW Apr 2017'!K9)*('NSW Apr 2017'!Q9/100)*'NSW Apr 2017'!AI9,('NSW Apr 2017'!L9-'NSW Apr 2017'!K9)*('NSW Apr 2017'!Q9/100)*'NSW Apr 2017'!AI9))</f>
        <v>0</v>
      </c>
      <c r="H15" s="143">
        <f>IF($C$5*'NSW Apr 2017'!AK9/'NSW Apr 2017'!AI9&lt;'NSW Apr 2017'!L9,0,IF($C$5*'NSW Apr 2017'!AK9/'NSW Apr 2017'!AI9&lt;='NSW Apr 2017'!M9,($C$5*'NSW Apr 2017'!AK9/'NSW Apr 2017'!AI9-'NSW Apr 2017'!L9)*('NSW Apr 2017'!R9/100)*'NSW Apr 2017'!AI9,('NSW Apr 2017'!M9-'NSW Apr 2017'!L9)*('NSW Apr 2017'!R9/100)*'NSW Apr 2017'!AI9))</f>
        <v>0</v>
      </c>
      <c r="I15" s="136">
        <f>IF($C$5*'NSW Apr 2017'!AK9/'NSW Apr 2017'!AI9&lt;'NSW Apr 2017'!M9,0,IF($C$5*'NSW Apr 2017'!AK9/'NSW Apr 2017'!AI9&lt;='NSW Apr 2017'!N9,($C$5*'NSW Apr 2017'!AK9/'NSW Apr 2017'!AI9-'NSW Apr 2017'!M9)*('NSW Apr 2017'!S9/100)*'NSW Apr 2017'!AI9,('NSW Apr 2017'!N9-'NSW Apr 2017'!M9)*('NSW Apr 2017'!S9/100)*'NSW Apr 2017'!AI9))</f>
        <v>0</v>
      </c>
      <c r="J15" s="145">
        <f>IF(($C$5*'NSW Apr 2017'!AK9/'NSW Apr 2017'!AI9&gt;'NSW Apr 2017'!N9),($C$5*'NSW Apr 2017'!AK9/'NSW Apr 2017'!AI9-'NSW Apr 2017'!N9)*'NSW Apr 2017'!T9/100*'NSW Apr 2017'!AI9,0)</f>
        <v>0</v>
      </c>
      <c r="K15" s="135">
        <f>IF($C$5*'NSW Apr 2017'!AL9/'NSW Apr 2017'!AJ9&gt;='NSW Apr 2017'!J9,('NSW Apr 2017'!J9*'NSW Apr 2017'!U9/100)*'NSW Apr 2017'!AJ9,($C$5*'NSW Apr 2017'!AL9/'NSW Apr 2017'!AJ9*'NSW Apr 2017'!U9/100)*'NSW Apr 2017'!AJ9)</f>
        <v>315.27360000000004</v>
      </c>
      <c r="L15" s="153">
        <f>IF($C$5*'NSW Apr 2017'!AL9/'NSW Apr 2017'!AJ9&lt;'NSW Apr 2017'!J9,0,IF($C$5*'NSW Apr 2017'!AL9/'NSW Apr 2017'!AJ9&lt;='NSW Apr 2017'!K9,($C$5*'NSW Apr 2017'!AL9/'NSW Apr 2017'!AJ9-'NSW Apr 2017'!J9)*('NSW Apr 2017'!V9/100)*'NSW Apr 2017'!AJ9,('NSW Apr 2017'!K9-'NSW Apr 2017'!J9)*('NSW Apr 2017'!V9/100)*'NSW Apr 2017'!AJ9))</f>
        <v>687.18000000000006</v>
      </c>
      <c r="M15" s="135">
        <f>IF($C$5*'NSW Apr 2017'!AL9/'NSW Apr 2017'!AJ9&lt;'NSW Apr 2017'!K9,0,IF($C$5*'NSW Apr 2017'!AL9/'NSW Apr 2017'!AJ9&lt;='NSW Apr 2017'!L9,($C$5*'NSW Apr 2017'!AL9/'NSW Apr 2017'!AJ9-'NSW Apr 2017'!K9)*('NSW Apr 2017'!W9/100)*'NSW Apr 2017'!AJ9,('NSW Apr 2017'!L9-'NSW Apr 2017'!K9)*('NSW Apr 2017'!W9/100)*'NSW Apr 2017'!AJ9))</f>
        <v>0</v>
      </c>
      <c r="N15" s="145">
        <f>IF($C$5*'NSW Apr 2017'!AL9/'NSW Apr 2017'!AJ9&lt;'NSW Apr 2017'!L9,0,IF($C$5*'NSW Apr 2017'!AL9/'NSW Apr 2017'!AJ9&lt;='NSW Apr 2017'!M9,($C$5*'NSW Apr 2017'!AL9/'NSW Apr 2017'!AJ9-'NSW Apr 2017'!L9)*('NSW Apr 2017'!X9/100)*'NSW Apr 2017'!AJ9,('NSW Apr 2017'!M9-'NSW Apr 2017'!L9)*('NSW Apr 2017'!X9/100)*'NSW Apr 2017'!AJ9))</f>
        <v>0</v>
      </c>
      <c r="O15" s="135">
        <f>IF($C$5*'NSW Apr 2017'!AL9/'NSW Apr 2017'!AJ9&lt;'NSW Apr 2017'!M9,0,IF($C$5*'NSW Apr 2017'!AL9/'NSW Apr 2017'!AJ9&lt;='NSW Apr 2017'!N9,($C$5*'NSW Apr 2017'!AL9/'NSW Apr 2017'!AJ9-'NSW Apr 2017'!M9)*('NSW Apr 2017'!Y9/100)*'NSW Apr 2017'!AJ9,('NSW Apr 2017'!N9-'NSW Apr 2017'!M9)*('NSW Apr 2017'!Y9/100)*'NSW Apr 2017'!AJ9))</f>
        <v>0</v>
      </c>
      <c r="P15" s="135">
        <f>IF(($C$5*'NSW Apr 2017'!AL9/'NSW Apr 2017'!AJ9&gt;'NSW Apr 2017'!N9),($C$5*'NSW Apr 2017'!AL9/'NSW Apr 2017'!AJ9-'NSW Apr 2017'!N9)*'NSW Apr 2017'!Z9/100*'NSW Apr 2017'!AJ10,0)</f>
        <v>0</v>
      </c>
      <c r="Q15" s="138">
        <f t="shared" si="1"/>
        <v>2323.3697000000002</v>
      </c>
      <c r="R15" s="146">
        <f>'NSW Apr 2017'!AM9</f>
        <v>0</v>
      </c>
      <c r="S15" s="98">
        <f>'NSW Apr 2017'!AN9</f>
        <v>10</v>
      </c>
      <c r="T15" s="148">
        <f>'NSW Apr 2017'!AO9</f>
        <v>0</v>
      </c>
      <c r="U15" s="146">
        <f>'NSW Apr 2017'!AP9</f>
        <v>0</v>
      </c>
      <c r="V15" s="138">
        <f>(Q15-(Q15-D15)*S15/100)</f>
        <v>2122.8789800000004</v>
      </c>
      <c r="W15" s="174">
        <f t="shared" si="3"/>
        <v>2122.8789800000004</v>
      </c>
      <c r="X15" s="138">
        <f t="shared" si="0"/>
        <v>2335.1668780000005</v>
      </c>
      <c r="Y15" s="138">
        <f t="shared" si="0"/>
        <v>2335.1668780000005</v>
      </c>
      <c r="Z15" s="150">
        <f>'NSW Apr 2017'!AW9</f>
        <v>24</v>
      </c>
      <c r="AA15" s="141" t="str">
        <f>'NSW Apr 2017'!AX9</f>
        <v>y</v>
      </c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2"/>
      <c r="BL15" s="102"/>
      <c r="BM15" s="102"/>
      <c r="BN15" s="102"/>
      <c r="BO15" s="102"/>
      <c r="BP15" s="102"/>
      <c r="BQ15" s="102"/>
      <c r="BR15" s="102"/>
      <c r="BS15" s="102"/>
      <c r="BT15" s="102"/>
      <c r="BU15" s="102"/>
      <c r="BV15" s="102"/>
      <c r="BW15" s="102"/>
      <c r="BX15" s="102"/>
      <c r="BY15" s="102"/>
      <c r="BZ15" s="102"/>
      <c r="CA15" s="102"/>
      <c r="CB15" s="102"/>
      <c r="CC15" s="102"/>
      <c r="CD15" s="102"/>
      <c r="CE15" s="102"/>
      <c r="CF15" s="102"/>
      <c r="CG15" s="102"/>
      <c r="CH15" s="102"/>
      <c r="CI15" s="102"/>
      <c r="CJ15" s="102"/>
      <c r="CK15" s="102"/>
      <c r="CL15" s="102"/>
      <c r="CM15" s="102"/>
      <c r="CN15" s="102"/>
      <c r="CO15" s="102"/>
      <c r="CP15" s="102"/>
      <c r="CQ15" s="102"/>
      <c r="CR15" s="102"/>
      <c r="CS15" s="102"/>
      <c r="CT15" s="102"/>
      <c r="CU15" s="102"/>
      <c r="CV15" s="102"/>
      <c r="CW15" s="102"/>
      <c r="CX15" s="102"/>
      <c r="CY15" s="102"/>
      <c r="CZ15" s="102"/>
      <c r="DA15" s="102"/>
      <c r="DB15" s="102"/>
      <c r="DC15" s="102"/>
      <c r="DD15" s="102"/>
      <c r="DE15" s="102"/>
      <c r="DF15" s="102"/>
      <c r="DG15" s="102"/>
      <c r="DH15" s="102"/>
      <c r="DI15" s="102"/>
      <c r="DJ15" s="102"/>
      <c r="DK15" s="102"/>
      <c r="DL15" s="102"/>
      <c r="DM15" s="102"/>
      <c r="DN15" s="102"/>
      <c r="DO15" s="102"/>
      <c r="DP15" s="102"/>
      <c r="DQ15" s="102"/>
      <c r="DR15" s="102"/>
      <c r="DS15" s="102"/>
      <c r="DT15" s="102"/>
      <c r="DU15" s="102"/>
      <c r="DV15" s="102"/>
      <c r="DW15" s="102"/>
      <c r="DX15" s="102"/>
      <c r="DY15" s="102"/>
      <c r="DZ15" s="102"/>
      <c r="EA15" s="102"/>
      <c r="EB15" s="102"/>
      <c r="EC15" s="102"/>
      <c r="ED15" s="102"/>
      <c r="EE15" s="102"/>
      <c r="EF15" s="102"/>
      <c r="EG15" s="102"/>
      <c r="EH15" s="102"/>
      <c r="EI15" s="102"/>
      <c r="EJ15" s="102"/>
      <c r="EK15" s="102"/>
      <c r="EL15" s="102"/>
      <c r="EM15" s="103"/>
      <c r="EN15" s="103"/>
      <c r="EO15" s="103"/>
      <c r="EP15" s="103"/>
      <c r="EQ15" s="103"/>
      <c r="ER15" s="103"/>
      <c r="ES15" s="103"/>
      <c r="ET15" s="103"/>
      <c r="EU15" s="103"/>
      <c r="EV15" s="103"/>
      <c r="EW15" s="103"/>
      <c r="EX15" s="103"/>
      <c r="EY15" s="103"/>
      <c r="EZ15" s="103"/>
    </row>
    <row r="16" spans="1:156" ht="23" customHeight="1" thickBot="1">
      <c r="A16" s="452"/>
      <c r="B16" s="99" t="str">
        <f>'NSW Apr 2017'!F10</f>
        <v>EnergyAustralia</v>
      </c>
      <c r="C16" s="99" t="str">
        <f>'NSW Apr 2017'!G10</f>
        <v xml:space="preserve">Everyday Saver </v>
      </c>
      <c r="D16" s="163">
        <f>365*'NSW Apr 2017'!H10/100</f>
        <v>293.27749999999997</v>
      </c>
      <c r="E16" s="164">
        <f>IF($C$5*'NSW Apr 2017'!AK10/'NSW Apr 2017'!AI10&gt;='NSW Apr 2017'!J10,('NSW Apr 2017'!J10*'NSW Apr 2017'!O10/100)*'NSW Apr 2017'!AI10,($C$5*'NSW Apr 2017'!AK10/'NSW Apr 2017'!AI10*'NSW Apr 2017'!O10/100)*'NSW Apr 2017'!AI10)</f>
        <v>177.71965199999997</v>
      </c>
      <c r="F16" s="165">
        <f>IF($C$5*'NSW Apr 2017'!AK10/'NSW Apr 2017'!AI10&lt;'NSW Apr 2017'!J10,0,IF($C$5*'NSW Apr 2017'!AK10/'NSW Apr 2017'!AI10&lt;='NSW Apr 2017'!K10,($C$5*'NSW Apr 2017'!AK10/'NSW Apr 2017'!AI10-'NSW Apr 2017'!J10)*('NSW Apr 2017'!P10/100)*'NSW Apr 2017'!AI10,('NSW Apr 2017'!K10-'NSW Apr 2017'!J10)*('NSW Apr 2017'!P10/100)*'NSW Apr 2017'!AI10))</f>
        <v>934.02203328000019</v>
      </c>
      <c r="G16" s="163">
        <f>IF($C$5*'NSW Apr 2017'!AK10/'NSW Apr 2017'!AI10&lt;'NSW Apr 2017'!K10,0,IF($C$5*'NSW Apr 2017'!AK10/'NSW Apr 2017'!AI10&lt;='NSW Apr 2017'!L10,($C$5*'NSW Apr 2017'!AK10/'NSW Apr 2017'!AI10-'NSW Apr 2017'!K10)*('NSW Apr 2017'!Q10/100)*'NSW Apr 2017'!AI10,('NSW Apr 2017'!L10-'NSW Apr 2017'!K10)*('NSW Apr 2017'!Q10/100)*'NSW Apr 2017'!AI10))</f>
        <v>0</v>
      </c>
      <c r="H16" s="173">
        <f>IF($C$5*'NSW Apr 2017'!AK10/'NSW Apr 2017'!AI10&lt;'NSW Apr 2017'!L10,0,IF($C$5*'NSW Apr 2017'!AK10/'NSW Apr 2017'!AI10&lt;='NSW Apr 2017'!M10,($C$5*'NSW Apr 2017'!AK10/'NSW Apr 2017'!AI10-'NSW Apr 2017'!L10)*('NSW Apr 2017'!R10/100)*'NSW Apr 2017'!AI10,('NSW Apr 2017'!M10-'NSW Apr 2017'!L10)*('NSW Apr 2017'!R10/100)*'NSW Apr 2017'!AI10))</f>
        <v>0</v>
      </c>
      <c r="I16" s="164">
        <f>IF($C$5*'NSW Apr 2017'!AK10/'NSW Apr 2017'!AI10&lt;'NSW Apr 2017'!M10,0,IF($C$5*'NSW Apr 2017'!AK10/'NSW Apr 2017'!AI10&lt;='NSW Apr 2017'!N10,($C$5*'NSW Apr 2017'!AK10/'NSW Apr 2017'!AI10-'NSW Apr 2017'!M10)*('NSW Apr 2017'!S10/100)*'NSW Apr 2017'!AI10,('NSW Apr 2017'!N10-'NSW Apr 2017'!M10)*('NSW Apr 2017'!S10/100)*'NSW Apr 2017'!AI10))</f>
        <v>0</v>
      </c>
      <c r="J16" s="172">
        <f>IF(($C$5*'NSW Apr 2017'!AK10/'NSW Apr 2017'!AI10&gt;'NSW Apr 2017'!N10),($C$5*'NSW Apr 2017'!AK10/'NSW Apr 2017'!AI10-'NSW Apr 2017'!N10)*'NSW Apr 2017'!T10/100*'NSW Apr 2017'!AI10,0)</f>
        <v>0</v>
      </c>
      <c r="K16" s="163">
        <f>IF($C$5*'NSW Apr 2017'!AL10/'NSW Apr 2017'!AJ10&gt;='NSW Apr 2017'!J10,('NSW Apr 2017'!J10*'NSW Apr 2017'!U10/100)*'NSW Apr 2017'!AJ10,($C$5*'NSW Apr 2017'!AL10/'NSW Apr 2017'!AJ10*'NSW Apr 2017'!U10/100)*'NSW Apr 2017'!AJ10)</f>
        <v>177.71965199999997</v>
      </c>
      <c r="L16" s="172">
        <f>IF($C$5*'NSW Apr 2017'!AL10/'NSW Apr 2017'!AJ10&lt;'NSW Apr 2017'!J10,0,IF($C$5*'NSW Apr 2017'!AL10/'NSW Apr 2017'!AJ10&lt;='NSW Apr 2017'!K10,($C$5*'NSW Apr 2017'!AL10/'NSW Apr 2017'!AJ10-'NSW Apr 2017'!J10)*('NSW Apr 2017'!V10/100)*'NSW Apr 2017'!AJ10,('NSW Apr 2017'!K10-'NSW Apr 2017'!J10)*('NSW Apr 2017'!V10/100)*'NSW Apr 2017'!AJ10))</f>
        <v>934.02203328000019</v>
      </c>
      <c r="M16" s="163">
        <f>IF($C$5*'NSW Apr 2017'!AL10/'NSW Apr 2017'!AJ10&lt;'NSW Apr 2017'!K10,0,IF($C$5*'NSW Apr 2017'!AL10/'NSW Apr 2017'!AJ10&lt;='NSW Apr 2017'!L10,($C$5*'NSW Apr 2017'!AL10/'NSW Apr 2017'!AJ10-'NSW Apr 2017'!K10)*('NSW Apr 2017'!W10/100)*'NSW Apr 2017'!AJ10,('NSW Apr 2017'!L10-'NSW Apr 2017'!K10)*('NSW Apr 2017'!W10/100)*'NSW Apr 2017'!AJ10))</f>
        <v>0</v>
      </c>
      <c r="N16" s="175">
        <f>IF($C$5*'NSW Apr 2017'!AL10/'NSW Apr 2017'!AJ10&lt;'NSW Apr 2017'!L10,0,IF($C$5*'NSW Apr 2017'!AL10/'NSW Apr 2017'!AJ10&lt;='NSW Apr 2017'!M10,($C$5*'NSW Apr 2017'!AL10/'NSW Apr 2017'!AJ10-'NSW Apr 2017'!L10)*('NSW Apr 2017'!X10/100)*'NSW Apr 2017'!AJ10,('NSW Apr 2017'!M10-'NSW Apr 2017'!L10)*('NSW Apr 2017'!X10/100)*'NSW Apr 2017'!AJ10))</f>
        <v>0</v>
      </c>
      <c r="O16" s="163">
        <f>IF($C$5*'NSW Apr 2017'!AL10/'NSW Apr 2017'!AJ10&lt;'NSW Apr 2017'!M10,0,IF($C$5*'NSW Apr 2017'!AL10/'NSW Apr 2017'!AJ10&lt;='NSW Apr 2017'!N10,($C$5*'NSW Apr 2017'!AL10/'NSW Apr 2017'!AJ10-'NSW Apr 2017'!M10)*('NSW Apr 2017'!Y10/100)*'NSW Apr 2017'!AJ10,('NSW Apr 2017'!N10-'NSW Apr 2017'!M10)*('NSW Apr 2017'!Y10/100)*'NSW Apr 2017'!AJ10))</f>
        <v>0</v>
      </c>
      <c r="P16" s="163">
        <f>IF(($C$5*'NSW Apr 2017'!AL10/'NSW Apr 2017'!AJ10&gt;'NSW Apr 2017'!N10),($C$5*'NSW Apr 2017'!AL10/'NSW Apr 2017'!AJ10-'NSW Apr 2017'!N10)*'NSW Apr 2017'!Z10/100*'NSW Apr 2017'!AJ12,0)</f>
        <v>0</v>
      </c>
      <c r="Q16" s="166">
        <f t="shared" si="1"/>
        <v>2516.7608705600005</v>
      </c>
      <c r="R16" s="167">
        <f>'NSW Apr 2017'!AM10</f>
        <v>0</v>
      </c>
      <c r="S16" s="99">
        <f>'NSW Apr 2017'!AN10</f>
        <v>14</v>
      </c>
      <c r="T16" s="171">
        <f>'NSW Apr 2017'!AO10</f>
        <v>0</v>
      </c>
      <c r="U16" s="99">
        <f>'NSW Apr 2017'!AP10</f>
        <v>0</v>
      </c>
      <c r="V16" s="168">
        <f>(Q16-(Q16-D16)*S16/100)</f>
        <v>2205.4731986816005</v>
      </c>
      <c r="W16" s="166">
        <f t="shared" si="3"/>
        <v>2205.4731986816005</v>
      </c>
      <c r="X16" s="166">
        <f t="shared" si="0"/>
        <v>2426.0205185497607</v>
      </c>
      <c r="Y16" s="166">
        <f t="shared" si="0"/>
        <v>2426.0205185497607</v>
      </c>
      <c r="Z16" s="169">
        <f>'NSW Apr 2017'!AW10</f>
        <v>24</v>
      </c>
      <c r="AA16" s="170" t="str">
        <f>'NSW Apr 2017'!AX10</f>
        <v>y</v>
      </c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  <c r="BC16" s="102"/>
      <c r="BD16" s="102"/>
      <c r="BE16" s="102"/>
      <c r="BF16" s="102"/>
      <c r="BG16" s="102"/>
      <c r="BH16" s="102"/>
      <c r="BI16" s="102"/>
      <c r="BJ16" s="102"/>
      <c r="BK16" s="102"/>
      <c r="BL16" s="102"/>
      <c r="BM16" s="102"/>
      <c r="BN16" s="102"/>
      <c r="BO16" s="102"/>
      <c r="BP16" s="102"/>
      <c r="BQ16" s="102"/>
      <c r="BR16" s="102"/>
      <c r="BS16" s="102"/>
      <c r="BT16" s="102"/>
      <c r="BU16" s="102"/>
      <c r="BV16" s="102"/>
      <c r="BW16" s="102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102"/>
      <c r="CW16" s="102"/>
      <c r="CX16" s="102"/>
      <c r="CY16" s="102"/>
      <c r="CZ16" s="102"/>
      <c r="DA16" s="102"/>
      <c r="DB16" s="102"/>
      <c r="DC16" s="102"/>
      <c r="DD16" s="102"/>
      <c r="DE16" s="102"/>
      <c r="DF16" s="102"/>
      <c r="DG16" s="102"/>
      <c r="DH16" s="102"/>
      <c r="DI16" s="102"/>
      <c r="DJ16" s="102"/>
      <c r="DK16" s="102"/>
      <c r="DL16" s="102"/>
      <c r="DM16" s="102"/>
      <c r="DN16" s="102"/>
      <c r="DO16" s="102"/>
      <c r="DP16" s="102"/>
      <c r="DQ16" s="102"/>
      <c r="DR16" s="102"/>
      <c r="DS16" s="102"/>
      <c r="DT16" s="102"/>
      <c r="DU16" s="102"/>
      <c r="DV16" s="102"/>
      <c r="DW16" s="102"/>
      <c r="DX16" s="102"/>
      <c r="DY16" s="102"/>
      <c r="DZ16" s="102"/>
      <c r="EA16" s="102"/>
      <c r="EB16" s="102"/>
      <c r="EC16" s="102"/>
      <c r="ED16" s="102"/>
      <c r="EE16" s="102"/>
      <c r="EF16" s="102"/>
      <c r="EG16" s="102"/>
      <c r="EH16" s="102"/>
      <c r="EI16" s="102"/>
      <c r="EJ16" s="102"/>
      <c r="EK16" s="102"/>
      <c r="EL16" s="102"/>
    </row>
    <row r="17" spans="1:156" s="107" customFormat="1" ht="23" customHeight="1" thickTop="1">
      <c r="A17" s="453" t="str">
        <f>'NSW Apr 2017'!D11</f>
        <v>ActewAGL Shoalhaven</v>
      </c>
      <c r="B17" s="147" t="str">
        <f>'NSW Apr 2017'!F11</f>
        <v>ActewAGL</v>
      </c>
      <c r="C17" s="147" t="str">
        <f>'NSW Apr 2017'!G11</f>
        <v>Regulated</v>
      </c>
      <c r="D17" s="142">
        <f>365*'NSW Apr 2017'!H11/100</f>
        <v>289.26249999999999</v>
      </c>
      <c r="E17" s="144">
        <f>IF($C$5*'NSW Apr 2017'!AK11/'NSW Apr 2017'!AI11&gt;='NSW Apr 2017'!J11,('NSW Apr 2017'!J11*'NSW Apr 2017'!O11/100)*'NSW Apr 2017'!AI11,($C$5*'NSW Apr 2017'!AK11/'NSW Apr 2017'!AI11*'NSW Apr 2017'!O11/100)*'NSW Apr 2017'!AI11)</f>
        <v>1242.5</v>
      </c>
      <c r="F17" s="151">
        <f>IF($C$5*'NSW Apr 2017'!AK11/'NSW Apr 2017'!AI11&lt;'NSW Apr 2017'!J11,0,IF($C$5*'NSW Apr 2017'!AK11/'NSW Apr 2017'!AI11&lt;='NSW Apr 2017'!K11,($C$5*'NSW Apr 2017'!AK11/'NSW Apr 2017'!AI11-'NSW Apr 2017'!J11)*('NSW Apr 2017'!P11/100)*'NSW Apr 2017'!AI11,('NSW Apr 2017'!K11-'NSW Apr 2017'!J11)*('NSW Apr 2017'!P11/100)*'NSW Apr 2017'!AI11))</f>
        <v>0</v>
      </c>
      <c r="G17" s="142">
        <f>IF($C$5*'NSW Apr 2017'!AK11/'NSW Apr 2017'!AI11&lt;'NSW Apr 2017'!K11,0,IF($C$5*'NSW Apr 2017'!AK11/'NSW Apr 2017'!AI11&lt;='NSW Apr 2017'!L11,($C$5*'NSW Apr 2017'!AK11/'NSW Apr 2017'!AI11-'NSW Apr 2017'!K11)*('NSW Apr 2017'!Q11/100)*'NSW Apr 2017'!AI11,('NSW Apr 2017'!L11-'NSW Apr 2017'!K11)*('NSW Apr 2017'!Q11/100)*'NSW Apr 2017'!AI11))</f>
        <v>0</v>
      </c>
      <c r="H17" s="152">
        <f>IF($C$5*'NSW Apr 2017'!AK11/'NSW Apr 2017'!AI11&lt;'NSW Apr 2017'!L11,0,IF($C$5*'NSW Apr 2017'!AK11/'NSW Apr 2017'!AI11&lt;='NSW Apr 2017'!M11,($C$5*'NSW Apr 2017'!AK11/'NSW Apr 2017'!AI11-'NSW Apr 2017'!L11)*('NSW Apr 2017'!R11/100)*'NSW Apr 2017'!AI11,('NSW Apr 2017'!M11-'NSW Apr 2017'!L11)*('NSW Apr 2017'!R11/100)*'NSW Apr 2017'!AI11))</f>
        <v>0</v>
      </c>
      <c r="I17" s="136">
        <f>IF($C$5*'NSW Apr 2017'!AK11/'NSW Apr 2017'!AI11&lt;'NSW Apr 2017'!M11,0,IF($C$5*'NSW Apr 2017'!AK11/'NSW Apr 2017'!AI11&lt;='NSW Apr 2017'!N11,($C$5*'NSW Apr 2017'!AK11/'NSW Apr 2017'!AI11-'NSW Apr 2017'!M11)*('NSW Apr 2017'!S11/100)*'NSW Apr 2017'!AI11,('NSW Apr 2017'!N11-'NSW Apr 2017'!M11)*('NSW Apr 2017'!S11/100)*'NSW Apr 2017'!AI11))</f>
        <v>0</v>
      </c>
      <c r="J17" s="153">
        <f>IF(($C$5*'NSW Apr 2017'!AK11/'NSW Apr 2017'!AI11&gt;'NSW Apr 2017'!N11),($C$5*'NSW Apr 2017'!AK11/'NSW Apr 2017'!AI11-'NSW Apr 2017'!N11)*'NSW Apr 2017'!T11/100*'NSW Apr 2017'!AI11,0)</f>
        <v>0</v>
      </c>
      <c r="K17" s="142">
        <f>IF($C$5*'NSW Apr 2017'!AL11/'NSW Apr 2017'!AJ11&gt;='NSW Apr 2017'!J11,('NSW Apr 2017'!J11*'NSW Apr 2017'!U11/100)*'NSW Apr 2017'!AJ11,($C$5*'NSW Apr 2017'!AL11/'NSW Apr 2017'!AJ11*'NSW Apr 2017'!U11/100)*'NSW Apr 2017'!AJ11)</f>
        <v>1242.5</v>
      </c>
      <c r="L17" s="151">
        <f>IF($C$5*'NSW Apr 2017'!AL11/'NSW Apr 2017'!AJ11&lt;'NSW Apr 2017'!J11,0,IF($C$5*'NSW Apr 2017'!AL11/'NSW Apr 2017'!AJ11&lt;='NSW Apr 2017'!K11,($C$5*'NSW Apr 2017'!AL11/'NSW Apr 2017'!AJ11-'NSW Apr 2017'!J11)*('NSW Apr 2017'!V11/100)*'NSW Apr 2017'!AJ11,('NSW Apr 2017'!K11-'NSW Apr 2017'!J11)*('NSW Apr 2017'!V11/100)*'NSW Apr 2017'!AJ11))</f>
        <v>0</v>
      </c>
      <c r="M17" s="142">
        <f>IF($C$5*'NSW Apr 2017'!AL11/'NSW Apr 2017'!AJ11&lt;'NSW Apr 2017'!K11,0,IF($C$5*'NSW Apr 2017'!AL11/'NSW Apr 2017'!AJ11&lt;='NSW Apr 2017'!L11,($C$5*'NSW Apr 2017'!AL11/'NSW Apr 2017'!AJ11-'NSW Apr 2017'!K11)*('NSW Apr 2017'!W11/100)*'NSW Apr 2017'!AJ11,('NSW Apr 2017'!L11-'NSW Apr 2017'!K11)*('NSW Apr 2017'!W11/100)*'NSW Apr 2017'!AJ11))</f>
        <v>0</v>
      </c>
      <c r="N17" s="154">
        <f>IF($C$5*'NSW Apr 2017'!AL11/'NSW Apr 2017'!AJ11&lt;'NSW Apr 2017'!L11,0,IF($C$5*'NSW Apr 2017'!AL11/'NSW Apr 2017'!AJ11&lt;='NSW Apr 2017'!M11,($C$5*'NSW Apr 2017'!AL11/'NSW Apr 2017'!AJ11-'NSW Apr 2017'!L11)*('NSW Apr 2017'!X11/100)*'NSW Apr 2017'!AJ11,('NSW Apr 2017'!M11-'NSW Apr 2017'!L11)*('NSW Apr 2017'!X11/100)*'NSW Apr 2017'!AJ11))</f>
        <v>0</v>
      </c>
      <c r="O17" s="135">
        <f>IF($C$5*'NSW Apr 2017'!AL11/'NSW Apr 2017'!AJ11&lt;'NSW Apr 2017'!M11,0,IF($C$5*'NSW Apr 2017'!AL11/'NSW Apr 2017'!AJ11&lt;='NSW Apr 2017'!N11,($C$5*'NSW Apr 2017'!AL11/'NSW Apr 2017'!AJ11-'NSW Apr 2017'!M11)*('NSW Apr 2017'!Y11/100)*'NSW Apr 2017'!AJ11,('NSW Apr 2017'!N11-'NSW Apr 2017'!M11)*('NSW Apr 2017'!Y11/100)*'NSW Apr 2017'!AJ11))</f>
        <v>0</v>
      </c>
      <c r="P17" s="137">
        <f>IF(($C$5*'NSW Apr 2017'!AL11/'NSW Apr 2017'!AJ11&gt;'NSW Apr 2017'!N11),($C$5*'NSW Apr 2017'!AL11/'NSW Apr 2017'!AJ11-'NSW Apr 2017'!N11)*'NSW Apr 2017'!Z11/100*'NSW Apr 2017'!AJ12,0)</f>
        <v>0</v>
      </c>
      <c r="Q17" s="155">
        <f t="shared" si="1"/>
        <v>2774.2624999999998</v>
      </c>
      <c r="R17" s="156">
        <f>'NSW Apr 2017'!AM11</f>
        <v>0</v>
      </c>
      <c r="S17" s="147">
        <f>'NSW Apr 2017'!AN11</f>
        <v>0</v>
      </c>
      <c r="T17" s="156">
        <f>'NSW Apr 2017'!AO11</f>
        <v>0</v>
      </c>
      <c r="U17" s="147">
        <f>'NSW Apr 2017'!AP11</f>
        <v>0</v>
      </c>
      <c r="V17" s="157">
        <f t="shared" si="2"/>
        <v>2774.2624999999998</v>
      </c>
      <c r="W17" s="155">
        <f t="shared" si="3"/>
        <v>2774.2624999999998</v>
      </c>
      <c r="X17" s="138">
        <f t="shared" si="0"/>
        <v>3051.6887500000003</v>
      </c>
      <c r="Y17" s="138">
        <f t="shared" si="0"/>
        <v>3051.6887500000003</v>
      </c>
      <c r="Z17" s="158">
        <f>'NSW Apr 2017'!AW11</f>
        <v>0</v>
      </c>
      <c r="AA17" s="159" t="str">
        <f>'NSW Apr 2017'!AX11</f>
        <v>n</v>
      </c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02"/>
      <c r="BD17" s="102"/>
      <c r="BE17" s="102"/>
      <c r="BF17" s="102"/>
      <c r="BG17" s="102"/>
      <c r="BH17" s="102"/>
      <c r="BI17" s="102"/>
      <c r="BJ17" s="102"/>
      <c r="BK17" s="102"/>
      <c r="BL17" s="102"/>
      <c r="BM17" s="102"/>
      <c r="BN17" s="102"/>
      <c r="BO17" s="102"/>
      <c r="BP17" s="102"/>
      <c r="BQ17" s="102"/>
      <c r="BR17" s="102"/>
      <c r="BS17" s="102"/>
      <c r="BT17" s="102"/>
      <c r="BU17" s="102"/>
      <c r="BV17" s="102"/>
      <c r="BW17" s="102"/>
      <c r="BX17" s="102"/>
      <c r="BY17" s="102"/>
      <c r="BZ17" s="102"/>
      <c r="CA17" s="102"/>
      <c r="CB17" s="102"/>
      <c r="CC17" s="102"/>
      <c r="CD17" s="102"/>
      <c r="CE17" s="102"/>
      <c r="CF17" s="102"/>
      <c r="CG17" s="102"/>
      <c r="CH17" s="102"/>
      <c r="CI17" s="102"/>
      <c r="CJ17" s="102"/>
      <c r="CK17" s="102"/>
      <c r="CL17" s="102"/>
      <c r="CM17" s="102"/>
      <c r="CN17" s="102"/>
      <c r="CO17" s="102"/>
      <c r="CP17" s="102"/>
      <c r="CQ17" s="102"/>
      <c r="CR17" s="102"/>
      <c r="CS17" s="102"/>
      <c r="CT17" s="102"/>
      <c r="CU17" s="102"/>
      <c r="CV17" s="102"/>
      <c r="CW17" s="102"/>
      <c r="CX17" s="102"/>
      <c r="CY17" s="102"/>
      <c r="CZ17" s="102"/>
      <c r="DA17" s="102"/>
      <c r="DB17" s="102"/>
      <c r="DC17" s="102"/>
      <c r="DD17" s="102"/>
      <c r="DE17" s="102"/>
      <c r="DF17" s="102"/>
      <c r="DG17" s="102"/>
      <c r="DH17" s="102"/>
      <c r="DI17" s="102"/>
      <c r="DJ17" s="102"/>
      <c r="DK17" s="102"/>
      <c r="DL17" s="102"/>
      <c r="DM17" s="102"/>
      <c r="DN17" s="102"/>
      <c r="DO17" s="102"/>
      <c r="DP17" s="102"/>
      <c r="DQ17" s="102"/>
      <c r="DR17" s="102"/>
      <c r="DS17" s="102"/>
      <c r="DT17" s="102"/>
      <c r="DU17" s="102"/>
      <c r="DV17" s="102"/>
      <c r="DW17" s="102"/>
      <c r="DX17" s="102"/>
      <c r="DY17" s="102"/>
      <c r="DZ17" s="102"/>
      <c r="EA17" s="102"/>
      <c r="EB17" s="102"/>
      <c r="EC17" s="102"/>
      <c r="ED17" s="102"/>
      <c r="EE17" s="102"/>
      <c r="EF17" s="102"/>
      <c r="EG17" s="102"/>
      <c r="EH17" s="102"/>
      <c r="EI17" s="102"/>
      <c r="EJ17" s="102"/>
      <c r="EK17" s="102"/>
      <c r="EL17" s="102"/>
      <c r="EM17" s="103"/>
      <c r="EN17" s="103"/>
      <c r="EO17" s="103"/>
      <c r="EP17" s="103"/>
      <c r="EQ17" s="103"/>
      <c r="ER17" s="103"/>
      <c r="ES17" s="103"/>
      <c r="ET17" s="103"/>
      <c r="EU17" s="103"/>
      <c r="EV17" s="103"/>
      <c r="EW17" s="103"/>
      <c r="EX17" s="103"/>
      <c r="EY17" s="103"/>
      <c r="EZ17" s="103"/>
    </row>
    <row r="18" spans="1:156" s="97" customFormat="1" ht="23" customHeight="1" thickBot="1">
      <c r="A18" s="453"/>
      <c r="B18" s="99" t="str">
        <f>'NSW Apr 2017'!F12</f>
        <v>ActewAGL</v>
      </c>
      <c r="C18" s="99" t="str">
        <f>'NSW Apr 2017'!G12</f>
        <v>Business plan</v>
      </c>
      <c r="D18" s="163">
        <f>365*'NSW Apr 2017'!H12/100</f>
        <v>289.26249999999999</v>
      </c>
      <c r="E18" s="164">
        <f>IF($C$5*'NSW Apr 2017'!AK12/'NSW Apr 2017'!AI12&gt;='NSW Apr 2017'!J12,('NSW Apr 2017'!J12*'NSW Apr 2017'!O12/100)*'NSW Apr 2017'!AI12,($C$5*'NSW Apr 2017'!AK12/'NSW Apr 2017'!AI12*'NSW Apr 2017'!O12/100)*'NSW Apr 2017'!AI12)</f>
        <v>1242.5</v>
      </c>
      <c r="F18" s="172">
        <f>IF($C$5*'NSW Apr 2017'!AK12/'NSW Apr 2017'!AI12&lt;'NSW Apr 2017'!J12,0,IF($C$5*'NSW Apr 2017'!AK12/'NSW Apr 2017'!AI12&lt;='NSW Apr 2017'!K12,($C$5*'NSW Apr 2017'!AK12/'NSW Apr 2017'!AI12-'NSW Apr 2017'!J12)*('NSW Apr 2017'!P12/100)*'NSW Apr 2017'!AI12,('NSW Apr 2017'!K12-'NSW Apr 2017'!J12)*('NSW Apr 2017'!P12/100)*'NSW Apr 2017'!AI12))</f>
        <v>0</v>
      </c>
      <c r="G18" s="163">
        <f>IF($C$5*'NSW Apr 2017'!AK12/'NSW Apr 2017'!AI12&lt;'NSW Apr 2017'!K12,0,IF($C$5*'NSW Apr 2017'!AK12/'NSW Apr 2017'!AI12&lt;='NSW Apr 2017'!L12,($C$5*'NSW Apr 2017'!AK12/'NSW Apr 2017'!AI12-'NSW Apr 2017'!K12)*('NSW Apr 2017'!Q12/100)*'NSW Apr 2017'!AI12,('NSW Apr 2017'!L12-'NSW Apr 2017'!K12)*('NSW Apr 2017'!Q12/100)*'NSW Apr 2017'!AI12))</f>
        <v>0</v>
      </c>
      <c r="H18" s="173">
        <f>IF($C$5*'NSW Apr 2017'!AK12/'NSW Apr 2017'!AI12&lt;'NSW Apr 2017'!L12,0,IF($C$5*'NSW Apr 2017'!AK12/'NSW Apr 2017'!AI12&lt;='NSW Apr 2017'!M12,($C$5*'NSW Apr 2017'!AK12/'NSW Apr 2017'!AI12-'NSW Apr 2017'!L12)*('NSW Apr 2017'!R12/100)*'NSW Apr 2017'!AI12,('NSW Apr 2017'!M12-'NSW Apr 2017'!L12)*('NSW Apr 2017'!R12/100)*'NSW Apr 2017'!AI12))</f>
        <v>0</v>
      </c>
      <c r="I18" s="164">
        <f>IF($C$5*'NSW Apr 2017'!AK12/'NSW Apr 2017'!AI12&lt;'NSW Apr 2017'!M12,0,IF($C$5*'NSW Apr 2017'!AK12/'NSW Apr 2017'!AI12&lt;='NSW Apr 2017'!N12,($C$5*'NSW Apr 2017'!AK12/'NSW Apr 2017'!AI12-'NSW Apr 2017'!M12)*('NSW Apr 2017'!S12/100)*'NSW Apr 2017'!AI12,('NSW Apr 2017'!N12-'NSW Apr 2017'!M12)*('NSW Apr 2017'!S12/100)*'NSW Apr 2017'!AI12))</f>
        <v>0</v>
      </c>
      <c r="J18" s="172">
        <f>IF(($C$5*'NSW Apr 2017'!AK12/'NSW Apr 2017'!AI12&gt;'NSW Apr 2017'!N12),($C$5*'NSW Apr 2017'!AK12/'NSW Apr 2017'!AI12-'NSW Apr 2017'!N12)*'NSW Apr 2017'!T12/100*'NSW Apr 2017'!AI12,0)</f>
        <v>0</v>
      </c>
      <c r="K18" s="163">
        <f>IF($C$5*'NSW Apr 2017'!AL12/'NSW Apr 2017'!AJ12&gt;='NSW Apr 2017'!J12,('NSW Apr 2017'!J12*'NSW Apr 2017'!U12/100)*'NSW Apr 2017'!AJ12,($C$5*'NSW Apr 2017'!AL12/'NSW Apr 2017'!AJ12*'NSW Apr 2017'!U12/100)*'NSW Apr 2017'!AJ12)</f>
        <v>1242.5</v>
      </c>
      <c r="L18" s="172">
        <f>IF($C$5*'NSW Apr 2017'!AL12/'NSW Apr 2017'!AJ12&lt;'NSW Apr 2017'!J12,0,IF($C$5*'NSW Apr 2017'!AL12/'NSW Apr 2017'!AJ12&lt;='NSW Apr 2017'!K12,($C$5*'NSW Apr 2017'!AL12/'NSW Apr 2017'!AJ12-'NSW Apr 2017'!J12)*('NSW Apr 2017'!V12/100)*'NSW Apr 2017'!AJ12,('NSW Apr 2017'!K12-'NSW Apr 2017'!J12)*('NSW Apr 2017'!V12/100)*'NSW Apr 2017'!AJ12))</f>
        <v>0</v>
      </c>
      <c r="M18" s="163">
        <f>IF($C$5*'NSW Apr 2017'!AL12/'NSW Apr 2017'!AJ12&lt;'NSW Apr 2017'!K12,0,IF($C$5*'NSW Apr 2017'!AL12/'NSW Apr 2017'!AJ12&lt;='NSW Apr 2017'!L12,($C$5*'NSW Apr 2017'!AL12/'NSW Apr 2017'!AJ12-'NSW Apr 2017'!K12)*('NSW Apr 2017'!W12/100)*'NSW Apr 2017'!AJ12,('NSW Apr 2017'!L12-'NSW Apr 2017'!K12)*('NSW Apr 2017'!W12/100)*'NSW Apr 2017'!AJ12))</f>
        <v>0</v>
      </c>
      <c r="N18" s="172">
        <f>IF($C$5*'NSW Apr 2017'!AL12/'NSW Apr 2017'!AJ12&lt;'NSW Apr 2017'!L12,0,IF($C$5*'NSW Apr 2017'!AL12/'NSW Apr 2017'!AJ12&lt;='NSW Apr 2017'!M12,($C$5*'NSW Apr 2017'!AL12/'NSW Apr 2017'!AJ12-'NSW Apr 2017'!L12)*('NSW Apr 2017'!X12/100)*'NSW Apr 2017'!AJ12,('NSW Apr 2017'!M12-'NSW Apr 2017'!L12)*('NSW Apr 2017'!X12/100)*'NSW Apr 2017'!AJ12))</f>
        <v>0</v>
      </c>
      <c r="O18" s="163">
        <f>IF($C$5*'NSW Apr 2017'!AL12/'NSW Apr 2017'!AJ12&lt;'NSW Apr 2017'!M12,0,IF($C$5*'NSW Apr 2017'!AL12/'NSW Apr 2017'!AJ12&lt;='NSW Apr 2017'!N12,($C$5*'NSW Apr 2017'!AL12/'NSW Apr 2017'!AJ12-'NSW Apr 2017'!M12)*('NSW Apr 2017'!Y12/100)*'NSW Apr 2017'!AJ12,('NSW Apr 2017'!N12-'NSW Apr 2017'!M12)*('NSW Apr 2017'!Y12/100)*'NSW Apr 2017'!AJ12))</f>
        <v>0</v>
      </c>
      <c r="P18" s="172">
        <f>IF(($C$5*'NSW Apr 2017'!AL12/'NSW Apr 2017'!AJ12&gt;'NSW Apr 2017'!N12),($C$5*'NSW Apr 2017'!AL12/'NSW Apr 2017'!AJ12-'NSW Apr 2017'!N12)*'NSW Apr 2017'!Z12/100*'NSW Apr 2017'!AJ14,0)</f>
        <v>0</v>
      </c>
      <c r="Q18" s="166">
        <f t="shared" si="1"/>
        <v>2774.2624999999998</v>
      </c>
      <c r="R18" s="171">
        <f>'NSW Apr 2017'!AM12</f>
        <v>0</v>
      </c>
      <c r="S18" s="99">
        <f>'NSW Apr 2017'!AN12</f>
        <v>0</v>
      </c>
      <c r="T18" s="171">
        <f>'NSW Apr 2017'!AO12</f>
        <v>0</v>
      </c>
      <c r="U18" s="99">
        <f>'NSW Apr 2017'!AP12</f>
        <v>0</v>
      </c>
      <c r="V18" s="168">
        <f t="shared" si="2"/>
        <v>2774.2624999999998</v>
      </c>
      <c r="W18" s="166">
        <f t="shared" si="3"/>
        <v>2774.2624999999998</v>
      </c>
      <c r="X18" s="166">
        <f t="shared" si="0"/>
        <v>3051.6887500000003</v>
      </c>
      <c r="Y18" s="166">
        <f t="shared" si="0"/>
        <v>3051.6887500000003</v>
      </c>
      <c r="Z18" s="169">
        <f>'NSW Apr 2017'!AW12</f>
        <v>0</v>
      </c>
      <c r="AA18" s="170" t="str">
        <f>'NSW Apr 2017'!AX12</f>
        <v>n</v>
      </c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  <c r="BC18" s="102"/>
      <c r="BD18" s="102"/>
      <c r="BE18" s="102"/>
      <c r="BF18" s="102"/>
      <c r="BG18" s="102"/>
      <c r="BH18" s="102"/>
      <c r="BI18" s="102"/>
      <c r="BJ18" s="102"/>
      <c r="BK18" s="102"/>
      <c r="BL18" s="102"/>
      <c r="BM18" s="102"/>
      <c r="BN18" s="102"/>
      <c r="BO18" s="102"/>
      <c r="BP18" s="102"/>
      <c r="BQ18" s="102"/>
      <c r="BR18" s="102"/>
      <c r="BS18" s="102"/>
      <c r="BT18" s="102"/>
      <c r="BU18" s="102"/>
      <c r="BV18" s="102"/>
      <c r="BW18" s="102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102"/>
      <c r="CW18" s="102"/>
      <c r="CX18" s="102"/>
      <c r="CY18" s="102"/>
      <c r="CZ18" s="102"/>
      <c r="DA18" s="102"/>
      <c r="DB18" s="102"/>
      <c r="DC18" s="102"/>
      <c r="DD18" s="102"/>
      <c r="DE18" s="102"/>
      <c r="DF18" s="102"/>
      <c r="DG18" s="102"/>
      <c r="DH18" s="102"/>
      <c r="DI18" s="102"/>
      <c r="DJ18" s="102"/>
      <c r="DK18" s="102"/>
      <c r="DL18" s="102"/>
      <c r="DM18" s="102"/>
      <c r="DN18" s="102"/>
      <c r="DO18" s="102"/>
      <c r="DP18" s="102"/>
      <c r="DQ18" s="102"/>
      <c r="DR18" s="102"/>
      <c r="DS18" s="102"/>
      <c r="DT18" s="102"/>
      <c r="DU18" s="102"/>
      <c r="DV18" s="102"/>
      <c r="DW18" s="102"/>
      <c r="DX18" s="102"/>
      <c r="DY18" s="102"/>
      <c r="DZ18" s="102"/>
      <c r="EA18" s="102"/>
      <c r="EB18" s="102"/>
      <c r="EC18" s="102"/>
      <c r="ED18" s="102"/>
      <c r="EE18" s="102"/>
      <c r="EF18" s="102"/>
      <c r="EG18" s="102"/>
      <c r="EH18" s="102"/>
      <c r="EI18" s="102"/>
      <c r="EJ18" s="102"/>
      <c r="EK18" s="102"/>
      <c r="EL18" s="102"/>
      <c r="EM18" s="103"/>
      <c r="EN18" s="103"/>
      <c r="EO18" s="103"/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</row>
    <row r="19" spans="1:156" s="107" customFormat="1" ht="23" customHeight="1" thickTop="1">
      <c r="A19" s="451" t="str">
        <f>'NSW Apr 2017'!D13</f>
        <v>Capital Region</v>
      </c>
      <c r="B19" s="98" t="str">
        <f>'NSW Apr 2017'!F13</f>
        <v>ActewAGL</v>
      </c>
      <c r="C19" s="98" t="str">
        <f>'NSW Apr 2017'!G13</f>
        <v>Regulated</v>
      </c>
      <c r="D19" s="135">
        <f>365*'NSW Apr 2017'!H13/100</f>
        <v>274.00549999999998</v>
      </c>
      <c r="E19" s="136">
        <f>IF($C$5*'NSW Apr 2017'!AK13/'NSW Apr 2017'!AI13&gt;='NSW Apr 2017'!J13,('NSW Apr 2017'!J13*'NSW Apr 2017'!O13/100)*'NSW Apr 2017'!AI13,($C$5*'NSW Apr 2017'!AK13/'NSW Apr 2017'!AI13*'NSW Apr 2017'!O13/100)*'NSW Apr 2017'!AI13)</f>
        <v>127.41992999999999</v>
      </c>
      <c r="F19" s="153">
        <f>IF($C$5*'NSW Apr 2017'!AK13/'NSW Apr 2017'!AI13&lt;'NSW Apr 2017'!J13,0,IF($C$5*'NSW Apr 2017'!AK13/'NSW Apr 2017'!AI13&lt;='NSW Apr 2017'!K13,($C$5*'NSW Apr 2017'!AK13/'NSW Apr 2017'!AI13-'NSW Apr 2017'!J13)*('NSW Apr 2017'!P13/100)*'NSW Apr 2017'!AI13,('NSW Apr 2017'!K13-'NSW Apr 2017'!J13)*('NSW Apr 2017'!P13/100)*'NSW Apr 2017'!AI13))</f>
        <v>82.69926000000001</v>
      </c>
      <c r="G19" s="135">
        <f>IF($C$5*'NSW Apr 2017'!AK13/'NSW Apr 2017'!AI13&lt;'NSW Apr 2017'!K13,0,IF($C$5*'NSW Apr 2017'!AK13/'NSW Apr 2017'!AI13&lt;='NSW Apr 2017'!L13,($C$5*'NSW Apr 2017'!AK13/'NSW Apr 2017'!AI13-'NSW Apr 2017'!K13)*('NSW Apr 2017'!Q13/100)*'NSW Apr 2017'!AI13,('NSW Apr 2017'!L13-'NSW Apr 2017'!K13)*('NSW Apr 2017'!Q13/100)*'NSW Apr 2017'!AI13))</f>
        <v>128.94138000000001</v>
      </c>
      <c r="H19" s="143">
        <f>IF($C$5*'NSW Apr 2017'!AK13/'NSW Apr 2017'!AI13&lt;'NSW Apr 2017'!L13,0,IF($C$5*'NSW Apr 2017'!AK13/'NSW Apr 2017'!AI13&lt;='NSW Apr 2017'!M13,($C$5*'NSW Apr 2017'!AK13/'NSW Apr 2017'!AI13-'NSW Apr 2017'!L13)*('NSW Apr 2017'!R13/100)*'NSW Apr 2017'!AI13,('NSW Apr 2017'!M13-'NSW Apr 2017'!L13)*('NSW Apr 2017'!R13/100)*'NSW Apr 2017'!AI13))</f>
        <v>795.46349999999995</v>
      </c>
      <c r="I19" s="136">
        <f>IF($C$5*'NSW Apr 2017'!AK13/'NSW Apr 2017'!AI13&lt;'NSW Apr 2017'!M13,0,IF($C$5*'NSW Apr 2017'!AK13/'NSW Apr 2017'!AI13&lt;='NSW Apr 2017'!N13,($C$5*'NSW Apr 2017'!AK13/'NSW Apr 2017'!AI13-'NSW Apr 2017'!M13)*('NSW Apr 2017'!S13/100)*'NSW Apr 2017'!AI13,('NSW Apr 2017'!N13-'NSW Apr 2017'!M13)*('NSW Apr 2017'!S13/100)*'NSW Apr 2017'!AI13))</f>
        <v>0</v>
      </c>
      <c r="J19" s="153">
        <f>IF(($C$5*'NSW Apr 2017'!AK13/'NSW Apr 2017'!AI13&gt;'NSW Apr 2017'!N13),($C$5*'NSW Apr 2017'!AK13/'NSW Apr 2017'!AI13-'NSW Apr 2017'!N13)*'NSW Apr 2017'!T13/100*'NSW Apr 2017'!AI13,0)</f>
        <v>0</v>
      </c>
      <c r="K19" s="135">
        <f>IF($C$5*'NSW Apr 2017'!AL13/'NSW Apr 2017'!AJ13&gt;='NSW Apr 2017'!J13,('NSW Apr 2017'!J13*'NSW Apr 2017'!U13/100)*'NSW Apr 2017'!AJ13,($C$5*'NSW Apr 2017'!AL13/'NSW Apr 2017'!AJ13*'NSW Apr 2017'!U13/100)*'NSW Apr 2017'!AJ13)</f>
        <v>127.41992999999999</v>
      </c>
      <c r="L19" s="153">
        <f>IF($C$5*'NSW Apr 2017'!AL13/'NSW Apr 2017'!AJ13&lt;'NSW Apr 2017'!J13,0,IF($C$5*'NSW Apr 2017'!AL13/'NSW Apr 2017'!AJ13&lt;='NSW Apr 2017'!K13,($C$5*'NSW Apr 2017'!AL13/'NSW Apr 2017'!AJ13-'NSW Apr 2017'!J13)*('NSW Apr 2017'!V13/100)*'NSW Apr 2017'!AJ13,('NSW Apr 2017'!K13-'NSW Apr 2017'!J13)*('NSW Apr 2017'!V13/100)*'NSW Apr 2017'!AJ13))</f>
        <v>82.69926000000001</v>
      </c>
      <c r="M19" s="135">
        <f>IF($C$5*'NSW Apr 2017'!AL13/'NSW Apr 2017'!AJ13&lt;'NSW Apr 2017'!K13,0,IF($C$5*'NSW Apr 2017'!AL13/'NSW Apr 2017'!AJ13&lt;='NSW Apr 2017'!L13,($C$5*'NSW Apr 2017'!AL13/'NSW Apr 2017'!AJ13-'NSW Apr 2017'!K13)*('NSW Apr 2017'!W13/100)*'NSW Apr 2017'!AJ13,('NSW Apr 2017'!L13-'NSW Apr 2017'!K13)*('NSW Apr 2017'!W13/100)*'NSW Apr 2017'!AJ13))</f>
        <v>128.94138000000001</v>
      </c>
      <c r="N19" s="145">
        <f>IF($C$5*'NSW Apr 2017'!AL13/'NSW Apr 2017'!AJ13&lt;'NSW Apr 2017'!L13,0,IF($C$5*'NSW Apr 2017'!AL13/'NSW Apr 2017'!AJ13&lt;='NSW Apr 2017'!M13,($C$5*'NSW Apr 2017'!AL13/'NSW Apr 2017'!AJ13-'NSW Apr 2017'!L13)*('NSW Apr 2017'!X13/100)*'NSW Apr 2017'!AJ13,('NSW Apr 2017'!M13-'NSW Apr 2017'!L13)*('NSW Apr 2017'!X13/100)*'NSW Apr 2017'!AJ13))</f>
        <v>795.46349999999995</v>
      </c>
      <c r="O19" s="135">
        <f>IF($C$5*'NSW Apr 2017'!AL13/'NSW Apr 2017'!AJ13&lt;'NSW Apr 2017'!M13,0,IF($C$5*'NSW Apr 2017'!AL13/'NSW Apr 2017'!AJ13&lt;='NSW Apr 2017'!N13,($C$5*'NSW Apr 2017'!AL13/'NSW Apr 2017'!AJ13-'NSW Apr 2017'!M13)*('NSW Apr 2017'!Y13/100)*'NSW Apr 2017'!AJ13,('NSW Apr 2017'!N13-'NSW Apr 2017'!M13)*('NSW Apr 2017'!Y13/100)*'NSW Apr 2017'!AJ13))</f>
        <v>0</v>
      </c>
      <c r="P19" s="137">
        <f>IF(($C$5*'NSW Apr 2017'!AL13/'NSW Apr 2017'!AJ13&gt;'NSW Apr 2017'!N13),($C$5*'NSW Apr 2017'!AL13/'NSW Apr 2017'!AJ13-'NSW Apr 2017'!N13)*'NSW Apr 2017'!Z13/100*'NSW Apr 2017'!AJ14,0)</f>
        <v>0</v>
      </c>
      <c r="Q19" s="138">
        <f t="shared" si="1"/>
        <v>2543.0536400000001</v>
      </c>
      <c r="R19" s="148">
        <f>'NSW Apr 2017'!AM13</f>
        <v>0</v>
      </c>
      <c r="S19" s="98">
        <f>'NSW Apr 2017'!AN13</f>
        <v>0</v>
      </c>
      <c r="T19" s="148">
        <f>'NSW Apr 2017'!AO13</f>
        <v>0</v>
      </c>
      <c r="U19" s="98">
        <f>'NSW Apr 2017'!AP13</f>
        <v>0</v>
      </c>
      <c r="V19" s="149">
        <f t="shared" si="2"/>
        <v>2543.0536400000001</v>
      </c>
      <c r="W19" s="138">
        <f t="shared" si="3"/>
        <v>2543.0536400000001</v>
      </c>
      <c r="X19" s="138">
        <f t="shared" si="0"/>
        <v>2797.3590040000004</v>
      </c>
      <c r="Y19" s="138">
        <f t="shared" si="0"/>
        <v>2797.3590040000004</v>
      </c>
      <c r="Z19" s="150">
        <f>'NSW Apr 2017'!AW13</f>
        <v>0</v>
      </c>
      <c r="AA19" s="141" t="str">
        <f>'NSW Apr 2017'!AX13</f>
        <v>n</v>
      </c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02"/>
      <c r="BD19" s="102"/>
      <c r="BE19" s="102"/>
      <c r="BF19" s="102"/>
      <c r="BG19" s="102"/>
      <c r="BH19" s="102"/>
      <c r="BI19" s="102"/>
      <c r="BJ19" s="102"/>
      <c r="BK19" s="102"/>
      <c r="BL19" s="102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  <c r="BX19" s="102"/>
      <c r="BY19" s="102"/>
      <c r="BZ19" s="102"/>
      <c r="CA19" s="102"/>
      <c r="CB19" s="102"/>
      <c r="CC19" s="102"/>
      <c r="CD19" s="102"/>
      <c r="CE19" s="102"/>
      <c r="CF19" s="102"/>
      <c r="CG19" s="102"/>
      <c r="CH19" s="102"/>
      <c r="CI19" s="102"/>
      <c r="CJ19" s="102"/>
      <c r="CK19" s="102"/>
      <c r="CL19" s="102"/>
      <c r="CM19" s="102"/>
      <c r="CN19" s="102"/>
      <c r="CO19" s="102"/>
      <c r="CP19" s="102"/>
      <c r="CQ19" s="102"/>
      <c r="CR19" s="102"/>
      <c r="CS19" s="102"/>
      <c r="CT19" s="102"/>
      <c r="CU19" s="102"/>
      <c r="CV19" s="102"/>
      <c r="CW19" s="102"/>
      <c r="CX19" s="102"/>
      <c r="CY19" s="102"/>
      <c r="CZ19" s="102"/>
      <c r="DA19" s="102"/>
      <c r="DB19" s="102"/>
      <c r="DC19" s="102"/>
      <c r="DD19" s="102"/>
      <c r="DE19" s="102"/>
      <c r="DF19" s="102"/>
      <c r="DG19" s="102"/>
      <c r="DH19" s="102"/>
      <c r="DI19" s="102"/>
      <c r="DJ19" s="102"/>
      <c r="DK19" s="102"/>
      <c r="DL19" s="102"/>
      <c r="DM19" s="102"/>
      <c r="DN19" s="102"/>
      <c r="DO19" s="102"/>
      <c r="DP19" s="102"/>
      <c r="DQ19" s="102"/>
      <c r="DR19" s="102"/>
      <c r="DS19" s="102"/>
      <c r="DT19" s="102"/>
      <c r="DU19" s="102"/>
      <c r="DV19" s="102"/>
      <c r="DW19" s="102"/>
      <c r="DX19" s="102"/>
      <c r="DY19" s="102"/>
      <c r="DZ19" s="102"/>
      <c r="EA19" s="102"/>
      <c r="EB19" s="102"/>
      <c r="EC19" s="102"/>
      <c r="ED19" s="102"/>
      <c r="EE19" s="102"/>
      <c r="EF19" s="102"/>
      <c r="EG19" s="102"/>
      <c r="EH19" s="102"/>
      <c r="EI19" s="102"/>
      <c r="EJ19" s="102"/>
      <c r="EK19" s="102"/>
      <c r="EL19" s="102"/>
      <c r="EM19" s="103"/>
      <c r="EN19" s="103"/>
      <c r="EO19" s="103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</row>
    <row r="20" spans="1:156" ht="23" customHeight="1">
      <c r="A20" s="453"/>
      <c r="B20" s="98" t="str">
        <f>'NSW Apr 2017'!F14</f>
        <v>ActewAGL</v>
      </c>
      <c r="C20" s="98" t="str">
        <f>'NSW Apr 2017'!G14</f>
        <v>Business plan</v>
      </c>
      <c r="D20" s="135">
        <f>365*'NSW Apr 2017'!H14/100</f>
        <v>274.00549999999998</v>
      </c>
      <c r="E20" s="136">
        <f>IF($C$5*'NSW Apr 2017'!AK14/'NSW Apr 2017'!AI14&gt;='NSW Apr 2017'!J14,('NSW Apr 2017'!J14*'NSW Apr 2017'!O14/100)*'NSW Apr 2017'!AI14,($C$5*'NSW Apr 2017'!AK14/'NSW Apr 2017'!AI14*'NSW Apr 2017'!O14/100)*'NSW Apr 2017'!AI14)</f>
        <v>127.41992999999999</v>
      </c>
      <c r="F20" s="153">
        <f>IF($C$5*'NSW Apr 2017'!AK14/'NSW Apr 2017'!AI14&lt;'NSW Apr 2017'!J14,0,IF($C$5*'NSW Apr 2017'!AK14/'NSW Apr 2017'!AI14&lt;='NSW Apr 2017'!K14,($C$5*'NSW Apr 2017'!AK14/'NSW Apr 2017'!AI14-'NSW Apr 2017'!J14)*('NSW Apr 2017'!P14/100)*'NSW Apr 2017'!AI14,('NSW Apr 2017'!K14-'NSW Apr 2017'!J14)*('NSW Apr 2017'!P14/100)*'NSW Apr 2017'!AI14))</f>
        <v>82.69926000000001</v>
      </c>
      <c r="G20" s="135">
        <f>IF($C$5*'NSW Apr 2017'!AK14/'NSW Apr 2017'!AI14&lt;'NSW Apr 2017'!K14,0,IF($C$5*'NSW Apr 2017'!AK14/'NSW Apr 2017'!AI14&lt;='NSW Apr 2017'!L14,($C$5*'NSW Apr 2017'!AK14/'NSW Apr 2017'!AI14-'NSW Apr 2017'!K14)*('NSW Apr 2017'!Q14/100)*'NSW Apr 2017'!AI14,('NSW Apr 2017'!L14-'NSW Apr 2017'!K14)*('NSW Apr 2017'!Q14/100)*'NSW Apr 2017'!AI14))</f>
        <v>128.94138000000001</v>
      </c>
      <c r="H20" s="143">
        <f>IF($C$5*'NSW Apr 2017'!AK14/'NSW Apr 2017'!AI14&lt;'NSW Apr 2017'!L14,0,IF($C$5*'NSW Apr 2017'!AK14/'NSW Apr 2017'!AI14&lt;='NSW Apr 2017'!M14,($C$5*'NSW Apr 2017'!AK14/'NSW Apr 2017'!AI14-'NSW Apr 2017'!L14)*('NSW Apr 2017'!R14/100)*'NSW Apr 2017'!AI14,('NSW Apr 2017'!M14-'NSW Apr 2017'!L14)*('NSW Apr 2017'!R14/100)*'NSW Apr 2017'!AI14))</f>
        <v>795.46349999999995</v>
      </c>
      <c r="I20" s="136">
        <f>IF($C$5*'NSW Apr 2017'!AK14/'NSW Apr 2017'!AI14&lt;'NSW Apr 2017'!M14,0,IF($C$5*'NSW Apr 2017'!AK14/'NSW Apr 2017'!AI14&lt;='NSW Apr 2017'!N14,($C$5*'NSW Apr 2017'!AK14/'NSW Apr 2017'!AI14-'NSW Apr 2017'!M14)*('NSW Apr 2017'!S14/100)*'NSW Apr 2017'!AI14,('NSW Apr 2017'!N14-'NSW Apr 2017'!M14)*('NSW Apr 2017'!S14/100)*'NSW Apr 2017'!AI14))</f>
        <v>0</v>
      </c>
      <c r="J20" s="153">
        <f>IF(($C$5*'NSW Apr 2017'!AK14/'NSW Apr 2017'!AI14&gt;'NSW Apr 2017'!N14),($C$5*'NSW Apr 2017'!AK14/'NSW Apr 2017'!AI14-'NSW Apr 2017'!N14)*'NSW Apr 2017'!T14/100*'NSW Apr 2017'!AI14,0)</f>
        <v>0</v>
      </c>
      <c r="K20" s="135">
        <f>IF($C$5*'NSW Apr 2017'!AL14/'NSW Apr 2017'!AJ14&gt;='NSW Apr 2017'!J14,('NSW Apr 2017'!J14*'NSW Apr 2017'!U14/100)*'NSW Apr 2017'!AJ14,($C$5*'NSW Apr 2017'!AL14/'NSW Apr 2017'!AJ14*'NSW Apr 2017'!U14/100)*'NSW Apr 2017'!AJ14)</f>
        <v>127.41992999999999</v>
      </c>
      <c r="L20" s="153">
        <f>IF($C$5*'NSW Apr 2017'!AL14/'NSW Apr 2017'!AJ14&lt;'NSW Apr 2017'!J14,0,IF($C$5*'NSW Apr 2017'!AL14/'NSW Apr 2017'!AJ14&lt;='NSW Apr 2017'!K14,($C$5*'NSW Apr 2017'!AL14/'NSW Apr 2017'!AJ14-'NSW Apr 2017'!J14)*('NSW Apr 2017'!V14/100)*'NSW Apr 2017'!AJ14,('NSW Apr 2017'!K14-'NSW Apr 2017'!J14)*('NSW Apr 2017'!V14/100)*'NSW Apr 2017'!AJ14))</f>
        <v>82.69926000000001</v>
      </c>
      <c r="M20" s="135">
        <f>IF($C$5*'NSW Apr 2017'!AL14/'NSW Apr 2017'!AJ14&lt;'NSW Apr 2017'!K14,0,IF($C$5*'NSW Apr 2017'!AL14/'NSW Apr 2017'!AJ14&lt;='NSW Apr 2017'!L14,($C$5*'NSW Apr 2017'!AL14/'NSW Apr 2017'!AJ14-'NSW Apr 2017'!K14)*('NSW Apr 2017'!W14/100)*'NSW Apr 2017'!AJ14,('NSW Apr 2017'!L14-'NSW Apr 2017'!K14)*('NSW Apr 2017'!W14/100)*'NSW Apr 2017'!AJ14))</f>
        <v>128.94138000000001</v>
      </c>
      <c r="N20" s="145">
        <f>IF($C$5*'NSW Apr 2017'!AL14/'NSW Apr 2017'!AJ14&lt;'NSW Apr 2017'!L14,0,IF($C$5*'NSW Apr 2017'!AL14/'NSW Apr 2017'!AJ14&lt;='NSW Apr 2017'!M14,($C$5*'NSW Apr 2017'!AL14/'NSW Apr 2017'!AJ14-'NSW Apr 2017'!L14)*('NSW Apr 2017'!X14/100)*'NSW Apr 2017'!AJ14,('NSW Apr 2017'!M14-'NSW Apr 2017'!L14)*('NSW Apr 2017'!X14/100)*'NSW Apr 2017'!AJ14))</f>
        <v>795.46349999999995</v>
      </c>
      <c r="O20" s="135">
        <f>IF($C$5*'NSW Apr 2017'!AL14/'NSW Apr 2017'!AJ14&lt;'NSW Apr 2017'!M14,0,IF($C$5*'NSW Apr 2017'!AL14/'NSW Apr 2017'!AJ14&lt;='NSW Apr 2017'!N14,($C$5*'NSW Apr 2017'!AL14/'NSW Apr 2017'!AJ14-'NSW Apr 2017'!M14)*('NSW Apr 2017'!Y14/100)*'NSW Apr 2017'!AJ14,('NSW Apr 2017'!N14-'NSW Apr 2017'!M14)*('NSW Apr 2017'!Y14/100)*'NSW Apr 2017'!AJ14))</f>
        <v>0</v>
      </c>
      <c r="P20" s="137">
        <f>IF(($C$5*'NSW Apr 2017'!AL14/'NSW Apr 2017'!AJ14&gt;'NSW Apr 2017'!N14),($C$5*'NSW Apr 2017'!AL14/'NSW Apr 2017'!AJ14-'NSW Apr 2017'!N14)*'NSW Apr 2017'!Z14/100*'NSW Apr 2017'!AJ15,0)</f>
        <v>0</v>
      </c>
      <c r="Q20" s="138">
        <f t="shared" si="1"/>
        <v>2543.0536400000001</v>
      </c>
      <c r="R20" s="148">
        <f>'NSW Apr 2017'!AM14</f>
        <v>0</v>
      </c>
      <c r="S20" s="98">
        <f>'NSW Apr 2017'!AN14</f>
        <v>10</v>
      </c>
      <c r="T20" s="148">
        <f>'NSW Apr 2017'!AO14</f>
        <v>0</v>
      </c>
      <c r="U20" s="146">
        <f>'NSW Apr 2017'!AP14</f>
        <v>0</v>
      </c>
      <c r="V20" s="138">
        <f>(Q20-(Q20-D20)*S20/100)</f>
        <v>2316.1488260000001</v>
      </c>
      <c r="W20" s="174">
        <f t="shared" si="3"/>
        <v>2316.1488260000001</v>
      </c>
      <c r="X20" s="138">
        <f t="shared" si="0"/>
        <v>2547.7637086000004</v>
      </c>
      <c r="Y20" s="138">
        <f t="shared" si="0"/>
        <v>2547.7637086000004</v>
      </c>
      <c r="Z20" s="150">
        <f>'NSW Apr 2017'!AW14</f>
        <v>24</v>
      </c>
      <c r="AA20" s="141" t="str">
        <f>'NSW Apr 2017'!AX14</f>
        <v>y</v>
      </c>
      <c r="AB20" s="102"/>
      <c r="AC20" s="102"/>
      <c r="AD20" s="102"/>
      <c r="AE20" s="102"/>
      <c r="AF20" s="102"/>
      <c r="AG20" s="102"/>
      <c r="AH20" s="102"/>
      <c r="AI20" s="102"/>
      <c r="AJ20" s="102"/>
      <c r="AK20" s="102"/>
      <c r="AL20" s="102"/>
      <c r="AM20" s="102"/>
      <c r="AN20" s="102"/>
      <c r="AO20" s="102"/>
      <c r="AP20" s="102"/>
      <c r="AQ20" s="102"/>
      <c r="AR20" s="102"/>
      <c r="AS20" s="102"/>
      <c r="AT20" s="102"/>
      <c r="AU20" s="102"/>
      <c r="AV20" s="102"/>
      <c r="AW20" s="102"/>
      <c r="AX20" s="102"/>
      <c r="AY20" s="102"/>
      <c r="AZ20" s="102"/>
      <c r="BA20" s="102"/>
      <c r="BB20" s="102"/>
      <c r="BC20" s="102"/>
      <c r="BD20" s="102"/>
      <c r="BE20" s="102"/>
      <c r="BF20" s="102"/>
      <c r="BG20" s="102"/>
      <c r="BH20" s="102"/>
      <c r="BI20" s="102"/>
      <c r="BJ20" s="102"/>
      <c r="BK20" s="102"/>
      <c r="BL20" s="102"/>
      <c r="BM20" s="102"/>
      <c r="BN20" s="102"/>
      <c r="BO20" s="102"/>
      <c r="BP20" s="102"/>
      <c r="BQ20" s="102"/>
      <c r="BR20" s="102"/>
      <c r="BS20" s="102"/>
      <c r="BT20" s="102"/>
      <c r="BU20" s="102"/>
      <c r="BV20" s="102"/>
      <c r="BW20" s="102"/>
      <c r="BX20" s="102"/>
      <c r="BY20" s="102"/>
      <c r="BZ20" s="102"/>
      <c r="CA20" s="102"/>
      <c r="CB20" s="102"/>
      <c r="CC20" s="102"/>
      <c r="CD20" s="102"/>
      <c r="CE20" s="102"/>
      <c r="CF20" s="102"/>
      <c r="CG20" s="102"/>
      <c r="CH20" s="102"/>
      <c r="CI20" s="102"/>
      <c r="CJ20" s="102"/>
      <c r="CK20" s="102"/>
      <c r="CL20" s="102"/>
      <c r="CM20" s="102"/>
      <c r="CN20" s="102"/>
      <c r="CO20" s="102"/>
      <c r="CP20" s="102"/>
      <c r="CQ20" s="102"/>
      <c r="CR20" s="102"/>
      <c r="CS20" s="102"/>
      <c r="CT20" s="102"/>
      <c r="CU20" s="102"/>
      <c r="CV20" s="102"/>
      <c r="CW20" s="102"/>
      <c r="CX20" s="102"/>
      <c r="CY20" s="102"/>
      <c r="CZ20" s="102"/>
      <c r="DA20" s="102"/>
      <c r="DB20" s="102"/>
      <c r="DC20" s="102"/>
      <c r="DD20" s="102"/>
      <c r="DE20" s="102"/>
      <c r="DF20" s="102"/>
      <c r="DG20" s="102"/>
      <c r="DH20" s="102"/>
      <c r="DI20" s="102"/>
      <c r="DJ20" s="102"/>
      <c r="DK20" s="102"/>
      <c r="DL20" s="102"/>
      <c r="DM20" s="102"/>
      <c r="DN20" s="102"/>
      <c r="DO20" s="102"/>
      <c r="DP20" s="102"/>
      <c r="DQ20" s="102"/>
      <c r="DR20" s="102"/>
      <c r="DS20" s="102"/>
      <c r="DT20" s="102"/>
      <c r="DU20" s="102"/>
      <c r="DV20" s="102"/>
      <c r="DW20" s="102"/>
      <c r="DX20" s="102"/>
      <c r="DY20" s="102"/>
      <c r="DZ20" s="102"/>
      <c r="EA20" s="102"/>
      <c r="EB20" s="102"/>
      <c r="EC20" s="102"/>
      <c r="ED20" s="102"/>
      <c r="EE20" s="102"/>
      <c r="EF20" s="102"/>
      <c r="EG20" s="102"/>
      <c r="EH20" s="102"/>
      <c r="EI20" s="102"/>
      <c r="EJ20" s="102"/>
      <c r="EK20" s="102"/>
      <c r="EL20" s="102"/>
    </row>
    <row r="21" spans="1:156" s="97" customFormat="1" ht="23" customHeight="1" thickBot="1">
      <c r="A21" s="452"/>
      <c r="B21" s="99" t="str">
        <f>'NSW Apr 2017'!F15</f>
        <v>EnergyAustralia</v>
      </c>
      <c r="C21" s="99" t="str">
        <f>'NSW Apr 2017'!G15</f>
        <v xml:space="preserve">Everyday Saver </v>
      </c>
      <c r="D21" s="163">
        <f>365*'NSW Apr 2017'!H15/100</f>
        <v>235.06000000000003</v>
      </c>
      <c r="E21" s="164">
        <f>IF($C$5*'NSW Apr 2017'!AK15/'NSW Apr 2017'!AI15&gt;='NSW Apr 2017'!J15,('NSW Apr 2017'!J15*'NSW Apr 2017'!O15/100)*'NSW Apr 2017'!AI15,($C$5*'NSW Apr 2017'!AK15/'NSW Apr 2017'!AI15*'NSW Apr 2017'!O15/100)*'NSW Apr 2017'!AI15)</f>
        <v>139.46460000000002</v>
      </c>
      <c r="F21" s="172">
        <f>IF($C$5*'NSW Apr 2017'!AK15/'NSW Apr 2017'!AI15&lt;'NSW Apr 2017'!J15,0,IF($C$5*'NSW Apr 2017'!AK15/'NSW Apr 2017'!AI15&lt;='NSW Apr 2017'!K15,($C$5*'NSW Apr 2017'!AK15/'NSW Apr 2017'!AI15-'NSW Apr 2017'!J15)*('NSW Apr 2017'!P15/100)*'NSW Apr 2017'!AI15,('NSW Apr 2017'!K15-'NSW Apr 2017'!J15)*('NSW Apr 2017'!P15/100)*'NSW Apr 2017'!AI15))</f>
        <v>93.5595</v>
      </c>
      <c r="G21" s="163">
        <f>IF($C$5*'NSW Apr 2017'!AK15/'NSW Apr 2017'!AI15&lt;'NSW Apr 2017'!K15,0,IF($C$5*'NSW Apr 2017'!AK15/'NSW Apr 2017'!AI15&lt;='NSW Apr 2017'!L15,($C$5*'NSW Apr 2017'!AK15/'NSW Apr 2017'!AI15-'NSW Apr 2017'!K15)*('NSW Apr 2017'!Q15/100)*'NSW Apr 2017'!AI15,('NSW Apr 2017'!L15-'NSW Apr 2017'!K15)*('NSW Apr 2017'!Q15/100)*'NSW Apr 2017'!AI15))</f>
        <v>140.75415000000001</v>
      </c>
      <c r="H21" s="173">
        <f>IF($C$5*'NSW Apr 2017'!AK15/'NSW Apr 2017'!AI15&lt;'NSW Apr 2017'!L15,0,IF($C$5*'NSW Apr 2017'!AK15/'NSW Apr 2017'!AI15&lt;='NSW Apr 2017'!M15,($C$5*'NSW Apr 2017'!AK15/'NSW Apr 2017'!AI15-'NSW Apr 2017'!L15)*('NSW Apr 2017'!R15/100)*'NSW Apr 2017'!AI15,('NSW Apr 2017'!M15-'NSW Apr 2017'!L15)*('NSW Apr 2017'!R15/100)*'NSW Apr 2017'!AI15))</f>
        <v>864.13925000000017</v>
      </c>
      <c r="I21" s="164">
        <f>IF($C$5*'NSW Apr 2017'!AK15/'NSW Apr 2017'!AI15&lt;'NSW Apr 2017'!M15,0,IF($C$5*'NSW Apr 2017'!AK15/'NSW Apr 2017'!AI15&lt;='NSW Apr 2017'!N15,($C$5*'NSW Apr 2017'!AK15/'NSW Apr 2017'!AI15-'NSW Apr 2017'!M15)*('NSW Apr 2017'!S15/100)*'NSW Apr 2017'!AI15,('NSW Apr 2017'!N15-'NSW Apr 2017'!M15)*('NSW Apr 2017'!S15/100)*'NSW Apr 2017'!AI15))</f>
        <v>0</v>
      </c>
      <c r="J21" s="172">
        <f>IF(($C$5*'NSW Apr 2017'!AK15/'NSW Apr 2017'!AI15&gt;'NSW Apr 2017'!N15),($C$5*'NSW Apr 2017'!AK15/'NSW Apr 2017'!AI15-'NSW Apr 2017'!N15)*'NSW Apr 2017'!T15/100*'NSW Apr 2017'!AI15,0)</f>
        <v>0</v>
      </c>
      <c r="K21" s="163">
        <f>IF($C$5*'NSW Apr 2017'!AL15/'NSW Apr 2017'!AJ15&gt;='NSW Apr 2017'!J15,('NSW Apr 2017'!J15*'NSW Apr 2017'!U15/100)*'NSW Apr 2017'!AJ15,($C$5*'NSW Apr 2017'!AL15/'NSW Apr 2017'!AJ15*'NSW Apr 2017'!U15/100)*'NSW Apr 2017'!AJ15)</f>
        <v>139.46460000000002</v>
      </c>
      <c r="L21" s="172">
        <f>IF($C$5*'NSW Apr 2017'!AL15/'NSW Apr 2017'!AJ15&lt;'NSW Apr 2017'!J15,0,IF($C$5*'NSW Apr 2017'!AL15/'NSW Apr 2017'!AJ15&lt;='NSW Apr 2017'!K15,($C$5*'NSW Apr 2017'!AL15/'NSW Apr 2017'!AJ15-'NSW Apr 2017'!J15)*('NSW Apr 2017'!V15/100)*'NSW Apr 2017'!AJ15,('NSW Apr 2017'!K15-'NSW Apr 2017'!J15)*('NSW Apr 2017'!V15/100)*'NSW Apr 2017'!AJ15))</f>
        <v>93.5595</v>
      </c>
      <c r="M21" s="163">
        <f>IF($C$5*'NSW Apr 2017'!AL15/'NSW Apr 2017'!AJ15&lt;'NSW Apr 2017'!K15,0,IF($C$5*'NSW Apr 2017'!AL15/'NSW Apr 2017'!AJ15&lt;='NSW Apr 2017'!L15,($C$5*'NSW Apr 2017'!AL15/'NSW Apr 2017'!AJ15-'NSW Apr 2017'!K15)*('NSW Apr 2017'!W15/100)*'NSW Apr 2017'!AJ15,('NSW Apr 2017'!L15-'NSW Apr 2017'!K15)*('NSW Apr 2017'!W15/100)*'NSW Apr 2017'!AJ15))</f>
        <v>140.75415000000001</v>
      </c>
      <c r="N21" s="175">
        <f>IF($C$5*'NSW Apr 2017'!AL15/'NSW Apr 2017'!AJ15&lt;'NSW Apr 2017'!L15,0,IF($C$5*'NSW Apr 2017'!AL15/'NSW Apr 2017'!AJ15&lt;='NSW Apr 2017'!M15,($C$5*'NSW Apr 2017'!AL15/'NSW Apr 2017'!AJ15-'NSW Apr 2017'!L15)*('NSW Apr 2017'!X15/100)*'NSW Apr 2017'!AJ15,('NSW Apr 2017'!M15-'NSW Apr 2017'!L15)*('NSW Apr 2017'!X15/100)*'NSW Apr 2017'!AJ15))</f>
        <v>864.13925000000017</v>
      </c>
      <c r="O21" s="163">
        <f>IF($C$5*'NSW Apr 2017'!AL15/'NSW Apr 2017'!AJ15&lt;'NSW Apr 2017'!M15,0,IF($C$5*'NSW Apr 2017'!AL15/'NSW Apr 2017'!AJ15&lt;='NSW Apr 2017'!N15,($C$5*'NSW Apr 2017'!AL15/'NSW Apr 2017'!AJ15-'NSW Apr 2017'!M15)*('NSW Apr 2017'!Y15/100)*'NSW Apr 2017'!AJ15,('NSW Apr 2017'!N15-'NSW Apr 2017'!M15)*('NSW Apr 2017'!Y15/100)*'NSW Apr 2017'!AJ15))</f>
        <v>0</v>
      </c>
      <c r="P21" s="165">
        <f>IF(($C$5*'NSW Apr 2017'!AL15/'NSW Apr 2017'!AJ15&gt;'NSW Apr 2017'!N15),($C$5*'NSW Apr 2017'!AL15/'NSW Apr 2017'!AJ15-'NSW Apr 2017'!N15)*'NSW Apr 2017'!Z15/100*'NSW Apr 2017'!AJ17,0)</f>
        <v>0</v>
      </c>
      <c r="Q21" s="166">
        <f t="shared" si="1"/>
        <v>2710.8950000000004</v>
      </c>
      <c r="R21" s="171">
        <f>'NSW Apr 2017'!AM15</f>
        <v>0</v>
      </c>
      <c r="S21" s="99">
        <f>'NSW Apr 2017'!AN15</f>
        <v>14</v>
      </c>
      <c r="T21" s="171">
        <f>'NSW Apr 2017'!AO15</f>
        <v>0</v>
      </c>
      <c r="U21" s="99">
        <f>'NSW Apr 2017'!AP15</f>
        <v>0</v>
      </c>
      <c r="V21" s="168">
        <f>(Q21-(Q21-D21)*S21/100)</f>
        <v>2364.2781000000004</v>
      </c>
      <c r="W21" s="166">
        <f t="shared" si="3"/>
        <v>2364.2781000000004</v>
      </c>
      <c r="X21" s="166">
        <f t="shared" si="0"/>
        <v>2600.7059100000006</v>
      </c>
      <c r="Y21" s="166">
        <f t="shared" si="0"/>
        <v>2600.7059100000006</v>
      </c>
      <c r="Z21" s="169">
        <f>'NSW Apr 2017'!AW15</f>
        <v>24</v>
      </c>
      <c r="AA21" s="170" t="str">
        <f>'NSW Apr 2017'!AX15</f>
        <v>y</v>
      </c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102"/>
      <c r="AN21" s="102"/>
      <c r="AO21" s="102"/>
      <c r="AP21" s="102"/>
      <c r="AQ21" s="102"/>
      <c r="AR21" s="102"/>
      <c r="AS21" s="102"/>
      <c r="AT21" s="102"/>
      <c r="AU21" s="102"/>
      <c r="AV21" s="102"/>
      <c r="AW21" s="102"/>
      <c r="AX21" s="102"/>
      <c r="AY21" s="102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/>
      <c r="BO21" s="102"/>
      <c r="BP21" s="102"/>
      <c r="BQ21" s="102"/>
      <c r="BR21" s="102"/>
      <c r="BS21" s="102"/>
      <c r="BT21" s="102"/>
      <c r="BU21" s="102"/>
      <c r="BV21" s="102"/>
      <c r="BW21" s="102"/>
      <c r="BX21" s="102"/>
      <c r="BY21" s="102"/>
      <c r="BZ21" s="102"/>
      <c r="CA21" s="102"/>
      <c r="CB21" s="102"/>
      <c r="CC21" s="102"/>
      <c r="CD21" s="102"/>
      <c r="CE21" s="102"/>
      <c r="CF21" s="102"/>
      <c r="CG21" s="102"/>
      <c r="CH21" s="102"/>
      <c r="CI21" s="102"/>
      <c r="CJ21" s="102"/>
      <c r="CK21" s="102"/>
      <c r="CL21" s="102"/>
      <c r="CM21" s="102"/>
      <c r="CN21" s="102"/>
      <c r="CO21" s="102"/>
      <c r="CP21" s="102"/>
      <c r="CQ21" s="102"/>
      <c r="CR21" s="102"/>
      <c r="CS21" s="102"/>
      <c r="CT21" s="102"/>
      <c r="CU21" s="102"/>
      <c r="CV21" s="102"/>
      <c r="CW21" s="102"/>
      <c r="CX21" s="102"/>
      <c r="CY21" s="102"/>
      <c r="CZ21" s="102"/>
      <c r="DA21" s="102"/>
      <c r="DB21" s="102"/>
      <c r="DC21" s="102"/>
      <c r="DD21" s="102"/>
      <c r="DE21" s="102"/>
      <c r="DF21" s="102"/>
      <c r="DG21" s="102"/>
      <c r="DH21" s="102"/>
      <c r="DI21" s="102"/>
      <c r="DJ21" s="102"/>
      <c r="DK21" s="102"/>
      <c r="DL21" s="102"/>
      <c r="DM21" s="102"/>
      <c r="DN21" s="102"/>
      <c r="DO21" s="102"/>
      <c r="DP21" s="102"/>
      <c r="DQ21" s="102"/>
      <c r="DR21" s="102"/>
      <c r="DS21" s="102"/>
      <c r="DT21" s="102"/>
      <c r="DU21" s="102"/>
      <c r="DV21" s="102"/>
      <c r="DW21" s="102"/>
      <c r="DX21" s="102"/>
      <c r="DY21" s="102"/>
      <c r="DZ21" s="102"/>
      <c r="EA21" s="102"/>
      <c r="EB21" s="102"/>
      <c r="EC21" s="102"/>
      <c r="ED21" s="102"/>
      <c r="EE21" s="102"/>
      <c r="EF21" s="102"/>
      <c r="EG21" s="102"/>
      <c r="EH21" s="102"/>
      <c r="EI21" s="102"/>
      <c r="EJ21" s="102"/>
      <c r="EK21" s="102"/>
      <c r="EL21" s="102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</row>
    <row r="22" spans="1:156" s="107" customFormat="1" ht="23" customHeight="1" thickTop="1">
      <c r="A22" s="451" t="str">
        <f>'NSW Apr 2017'!D16</f>
        <v>Tamworth</v>
      </c>
      <c r="B22" s="147" t="str">
        <f>'NSW Apr 2017'!F16</f>
        <v>Origin Energy</v>
      </c>
      <c r="C22" s="147" t="str">
        <f>'NSW Apr 2017'!G16</f>
        <v>Regulated</v>
      </c>
      <c r="D22" s="142">
        <f>365*'NSW Apr 2017'!H16/100</f>
        <v>354.05</v>
      </c>
      <c r="E22" s="144">
        <f>($C$5*'NSW Apr 2017'!O16/100)/2</f>
        <v>1730</v>
      </c>
      <c r="F22" s="151">
        <v>0</v>
      </c>
      <c r="G22" s="142">
        <v>0</v>
      </c>
      <c r="H22" s="152">
        <v>0</v>
      </c>
      <c r="I22" s="136">
        <f>IF($C$5*'NSW Apr 2017'!AK16/'NSW Apr 2017'!AI16&lt;'NSW Apr 2017'!M16,0,IF($C$5*'NSW Apr 2017'!AK16/'NSW Apr 2017'!AI16&lt;='NSW Apr 2017'!N16,($C$5*'NSW Apr 2017'!AK16/'NSW Apr 2017'!AI16-'NSW Apr 2017'!M16)*('NSW Apr 2017'!S16/100)*'NSW Apr 2017'!AI16,('NSW Apr 2017'!N16-'NSW Apr 2017'!M16)*('NSW Apr 2017'!S16/100)*'NSW Apr 2017'!AI16))</f>
        <v>0</v>
      </c>
      <c r="J22" s="153">
        <f>IF(($C$5*'NSW Apr 2017'!AK16/'NSW Apr 2017'!AI16&gt;'NSW Apr 2017'!N16),($C$5*'NSW Apr 2017'!AK16/'NSW Apr 2017'!AI16-'NSW Apr 2017'!N16)*'NSW Apr 2017'!T16/100*'NSW Apr 2017'!AI16,0)</f>
        <v>0</v>
      </c>
      <c r="K22" s="142">
        <f>($C$5*'NSW Apr 2017'!U16/100)/2</f>
        <v>1730</v>
      </c>
      <c r="L22" s="151">
        <v>0</v>
      </c>
      <c r="M22" s="142">
        <v>0</v>
      </c>
      <c r="N22" s="151">
        <v>0</v>
      </c>
      <c r="O22" s="142">
        <f>IF($C$5*'NSW Apr 2017'!AL16/'NSW Apr 2017'!AJ16&lt;'NSW Apr 2017'!M16,0,IF($C$5*'NSW Apr 2017'!AL16/'NSW Apr 2017'!AJ16&lt;='NSW Apr 2017'!N16,($C$5*'NSW Apr 2017'!AL16/'NSW Apr 2017'!AJ16-'NSW Apr 2017'!M16)*('NSW Apr 2017'!Y16/100)*'NSW Apr 2017'!AJ16,('NSW Apr 2017'!N16-'NSW Apr 2017'!M16)*('NSW Apr 2017'!Y16/100)*'NSW Apr 2017'!AJ16))</f>
        <v>0</v>
      </c>
      <c r="P22" s="153">
        <f>IF(($C$5*'NSW Apr 2017'!AL16/'NSW Apr 2017'!AJ16&gt;'NSW Apr 2017'!N16),($C$5*'NSW Apr 2017'!AL16/'NSW Apr 2017'!AJ16-'NSW Apr 2017'!N16)*'NSW Apr 2017'!Z16/100*'NSW Apr 2017'!AJ17,0)</f>
        <v>0</v>
      </c>
      <c r="Q22" s="155">
        <f t="shared" si="1"/>
        <v>3814.05</v>
      </c>
      <c r="R22" s="156">
        <f>'NSW Apr 2017'!AM16</f>
        <v>0</v>
      </c>
      <c r="S22" s="147">
        <f>'NSW Apr 2017'!AN16</f>
        <v>0</v>
      </c>
      <c r="T22" s="156">
        <f>'NSW Apr 2017'!AO16</f>
        <v>0</v>
      </c>
      <c r="U22" s="147">
        <f>'NSW Apr 2017'!AP16</f>
        <v>0</v>
      </c>
      <c r="V22" s="157">
        <f>Q22</f>
        <v>3814.05</v>
      </c>
      <c r="W22" s="155">
        <f t="shared" si="3"/>
        <v>3814.05</v>
      </c>
      <c r="X22" s="138">
        <f t="shared" si="0"/>
        <v>4195.4550000000008</v>
      </c>
      <c r="Y22" s="138">
        <f t="shared" si="0"/>
        <v>4195.4550000000008</v>
      </c>
      <c r="Z22" s="158">
        <f>'NSW Apr 2017'!AW16</f>
        <v>0</v>
      </c>
      <c r="AA22" s="159" t="str">
        <f>'NSW Apr 2017'!AX16</f>
        <v>n</v>
      </c>
      <c r="AB22" s="102"/>
      <c r="AC22" s="102"/>
      <c r="AD22" s="102"/>
      <c r="AE22" s="102"/>
      <c r="AF22" s="102"/>
      <c r="AG22" s="102"/>
      <c r="AH22" s="102"/>
      <c r="AI22" s="102"/>
      <c r="AJ22" s="102"/>
      <c r="AK22" s="102"/>
      <c r="AL22" s="102"/>
      <c r="AM22" s="102"/>
      <c r="AN22" s="102"/>
      <c r="AO22" s="102"/>
      <c r="AP22" s="102"/>
      <c r="AQ22" s="102"/>
      <c r="AR22" s="102"/>
      <c r="AS22" s="102"/>
      <c r="AT22" s="102"/>
      <c r="AU22" s="102"/>
      <c r="AV22" s="102"/>
      <c r="AW22" s="102"/>
      <c r="AX22" s="102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R22" s="102"/>
      <c r="BS22" s="102"/>
      <c r="BT22" s="102"/>
      <c r="BU22" s="102"/>
      <c r="BV22" s="102"/>
      <c r="BW22" s="102"/>
      <c r="BX22" s="102"/>
      <c r="BY22" s="102"/>
      <c r="BZ22" s="102"/>
      <c r="CA22" s="102"/>
      <c r="CB22" s="102"/>
      <c r="CC22" s="102"/>
      <c r="CD22" s="102"/>
      <c r="CE22" s="102"/>
      <c r="CF22" s="102"/>
      <c r="CG22" s="102"/>
      <c r="CH22" s="102"/>
      <c r="CI22" s="102"/>
      <c r="CJ22" s="102"/>
      <c r="CK22" s="102"/>
      <c r="CL22" s="102"/>
      <c r="CM22" s="102"/>
      <c r="CN22" s="102"/>
      <c r="CO22" s="102"/>
      <c r="CP22" s="102"/>
      <c r="CQ22" s="102"/>
      <c r="CR22" s="102"/>
      <c r="CS22" s="102"/>
      <c r="CT22" s="102"/>
      <c r="CU22" s="102"/>
      <c r="CV22" s="102"/>
      <c r="CW22" s="102"/>
      <c r="CX22" s="102"/>
      <c r="CY22" s="102"/>
      <c r="CZ22" s="102"/>
      <c r="DA22" s="102"/>
      <c r="DB22" s="102"/>
      <c r="DC22" s="102"/>
      <c r="DD22" s="102"/>
      <c r="DE22" s="102"/>
      <c r="DF22" s="102"/>
      <c r="DG22" s="102"/>
      <c r="DH22" s="102"/>
      <c r="DI22" s="102"/>
      <c r="DJ22" s="102"/>
      <c r="DK22" s="102"/>
      <c r="DL22" s="102"/>
      <c r="DM22" s="102"/>
      <c r="DN22" s="102"/>
      <c r="DO22" s="102"/>
      <c r="DP22" s="102"/>
      <c r="DQ22" s="102"/>
      <c r="DR22" s="102"/>
      <c r="DS22" s="102"/>
      <c r="DT22" s="102"/>
      <c r="DU22" s="102"/>
      <c r="DV22" s="102"/>
      <c r="DW22" s="102"/>
      <c r="DX22" s="102"/>
      <c r="DY22" s="102"/>
      <c r="DZ22" s="102"/>
      <c r="EA22" s="102"/>
      <c r="EB22" s="102"/>
      <c r="EC22" s="102"/>
      <c r="ED22" s="102"/>
      <c r="EE22" s="102"/>
      <c r="EF22" s="102"/>
      <c r="EG22" s="102"/>
      <c r="EH22" s="102"/>
      <c r="EI22" s="102"/>
      <c r="EJ22" s="102"/>
      <c r="EK22" s="102"/>
      <c r="EL22" s="102"/>
      <c r="EM22" s="103"/>
      <c r="EN22" s="103"/>
      <c r="EO22" s="103"/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</row>
    <row r="23" spans="1:156" ht="23" customHeight="1" thickBot="1">
      <c r="A23" s="452"/>
      <c r="B23" s="99" t="str">
        <f>'NSW Apr 2017'!F17</f>
        <v>Origin Energy</v>
      </c>
      <c r="C23" s="99" t="str">
        <f>'NSW Apr 2017'!G17</f>
        <v>Business Saver</v>
      </c>
      <c r="D23" s="163">
        <f>365*'NSW Apr 2017'!H17/100</f>
        <v>354.05</v>
      </c>
      <c r="E23" s="164">
        <f>($C$5*'NSW Apr 2017'!O17/100)/2</f>
        <v>1730</v>
      </c>
      <c r="F23" s="172">
        <v>0</v>
      </c>
      <c r="G23" s="163">
        <v>0</v>
      </c>
      <c r="H23" s="173">
        <v>0</v>
      </c>
      <c r="I23" s="164">
        <f>IF($C$5*'NSW Apr 2017'!AK17/'NSW Apr 2017'!AI17&lt;'NSW Apr 2017'!M17,0,IF($C$5*'NSW Apr 2017'!AK17/'NSW Apr 2017'!AI17&lt;='NSW Apr 2017'!N17,($C$5*'NSW Apr 2017'!AK17/'NSW Apr 2017'!AI17-'NSW Apr 2017'!M17)*('NSW Apr 2017'!S17/100)*'NSW Apr 2017'!AI17,('NSW Apr 2017'!N17-'NSW Apr 2017'!M17)*('NSW Apr 2017'!S17/100)*'NSW Apr 2017'!AI17))</f>
        <v>0</v>
      </c>
      <c r="J23" s="172">
        <f>IF(($C$5*'NSW Apr 2017'!AK17/'NSW Apr 2017'!AI17&gt;'NSW Apr 2017'!N17),($C$5*'NSW Apr 2017'!AK17/'NSW Apr 2017'!AI17-'NSW Apr 2017'!N17)*'NSW Apr 2017'!T17/100*'NSW Apr 2017'!AI17,0)</f>
        <v>0</v>
      </c>
      <c r="K23" s="163">
        <f>($C$5*'NSW Apr 2017'!U17/100)/2</f>
        <v>1730</v>
      </c>
      <c r="L23" s="172">
        <v>0</v>
      </c>
      <c r="M23" s="163">
        <v>0</v>
      </c>
      <c r="N23" s="172">
        <v>0</v>
      </c>
      <c r="O23" s="163">
        <f>IF($C$5*'NSW Apr 2017'!AL17/'NSW Apr 2017'!AJ17&lt;'NSW Apr 2017'!M17,0,IF($C$5*'NSW Apr 2017'!AL17/'NSW Apr 2017'!AJ17&lt;='NSW Apr 2017'!N17,($C$5*'NSW Apr 2017'!AL17/'NSW Apr 2017'!AJ17-'NSW Apr 2017'!M17)*('NSW Apr 2017'!Y17/100)*'NSW Apr 2017'!AJ17,('NSW Apr 2017'!N17-'NSW Apr 2017'!M17)*('NSW Apr 2017'!Y17/100)*'NSW Apr 2017'!AJ17))</f>
        <v>0</v>
      </c>
      <c r="P23" s="172">
        <f>IF(($C$5*'NSW Apr 2017'!AL17/'NSW Apr 2017'!AJ17&gt;'NSW Apr 2017'!N17),($C$5*'NSW Apr 2017'!AL17/'NSW Apr 2017'!AJ17-'NSW Apr 2017'!N17)*'NSW Apr 2017'!Z17/100*'NSW Apr 2017'!AJ19,0)</f>
        <v>0</v>
      </c>
      <c r="Q23" s="166">
        <f t="shared" si="1"/>
        <v>3814.05</v>
      </c>
      <c r="R23" s="171">
        <f>'NSW Apr 2017'!AM17</f>
        <v>0</v>
      </c>
      <c r="S23" s="99">
        <f>'NSW Apr 2017'!AN17</f>
        <v>14</v>
      </c>
      <c r="T23" s="171">
        <f>'NSW Apr 2017'!AO17</f>
        <v>0</v>
      </c>
      <c r="U23" s="99">
        <f>'NSW Apr 2017'!AP17</f>
        <v>0</v>
      </c>
      <c r="V23" s="168">
        <f>(Q23-(Q23-D23)*S23/100)</f>
        <v>3329.65</v>
      </c>
      <c r="W23" s="166">
        <f t="shared" si="3"/>
        <v>3329.65</v>
      </c>
      <c r="X23" s="166">
        <f t="shared" si="0"/>
        <v>3662.6150000000002</v>
      </c>
      <c r="Y23" s="166">
        <f t="shared" si="0"/>
        <v>3662.6150000000002</v>
      </c>
      <c r="Z23" s="169">
        <f>'NSW Apr 2017'!AW17</f>
        <v>12</v>
      </c>
      <c r="AA23" s="170" t="str">
        <f>'NSW Apr 2017'!AX17</f>
        <v>y</v>
      </c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 s="102"/>
      <c r="AO23" s="102"/>
      <c r="AP23" s="102"/>
      <c r="AQ23" s="102"/>
      <c r="AR23" s="102"/>
      <c r="AS23" s="102"/>
      <c r="AT23" s="102"/>
      <c r="AU23" s="102"/>
      <c r="AV23" s="102"/>
      <c r="AW23" s="102"/>
      <c r="AX23" s="102"/>
      <c r="AY23" s="102"/>
      <c r="AZ23" s="102"/>
      <c r="BA23" s="102"/>
      <c r="BB23" s="102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2"/>
      <c r="BO23" s="102"/>
      <c r="BP23" s="102"/>
      <c r="BQ23" s="102"/>
      <c r="BR23" s="102"/>
      <c r="BS23" s="102"/>
      <c r="BT23" s="102"/>
      <c r="BU23" s="102"/>
      <c r="BV23" s="102"/>
      <c r="BW23" s="102"/>
      <c r="BX23" s="102"/>
      <c r="BY23" s="102"/>
      <c r="BZ23" s="102"/>
      <c r="CA23" s="102"/>
      <c r="CB23" s="102"/>
      <c r="CC23" s="102"/>
      <c r="CD23" s="102"/>
      <c r="CE23" s="102"/>
      <c r="CF23" s="102"/>
      <c r="CG23" s="102"/>
      <c r="CH23" s="102"/>
      <c r="CI23" s="102"/>
      <c r="CJ23" s="102"/>
      <c r="CK23" s="102"/>
      <c r="CL23" s="102"/>
      <c r="CM23" s="102"/>
      <c r="CN23" s="102"/>
      <c r="CO23" s="102"/>
      <c r="CP23" s="102"/>
      <c r="CQ23" s="102"/>
      <c r="CR23" s="102"/>
      <c r="CS23" s="102"/>
      <c r="CT23" s="102"/>
      <c r="CU23" s="102"/>
      <c r="CV23" s="102"/>
      <c r="CW23" s="102"/>
      <c r="CX23" s="102"/>
      <c r="CY23" s="102"/>
      <c r="CZ23" s="102"/>
      <c r="DA23" s="102"/>
      <c r="DB23" s="102"/>
      <c r="DC23" s="102"/>
      <c r="DD23" s="102"/>
      <c r="DE23" s="102"/>
      <c r="DF23" s="102"/>
      <c r="DG23" s="102"/>
      <c r="DH23" s="102"/>
      <c r="DI23" s="102"/>
      <c r="DJ23" s="102"/>
      <c r="DK23" s="102"/>
      <c r="DL23" s="102"/>
      <c r="DM23" s="102"/>
      <c r="DN23" s="102"/>
      <c r="DO23" s="102"/>
      <c r="DP23" s="102"/>
      <c r="DQ23" s="102"/>
      <c r="DR23" s="102"/>
      <c r="DS23" s="102"/>
      <c r="DT23" s="102"/>
      <c r="DU23" s="102"/>
      <c r="DV23" s="102"/>
      <c r="DW23" s="102"/>
      <c r="DX23" s="102"/>
      <c r="DY23" s="102"/>
      <c r="DZ23" s="102"/>
      <c r="EA23" s="102"/>
      <c r="EB23" s="102"/>
      <c r="EC23" s="102"/>
      <c r="ED23" s="102"/>
      <c r="EE23" s="102"/>
      <c r="EF23" s="102"/>
      <c r="EG23" s="102"/>
      <c r="EH23" s="102"/>
      <c r="EI23" s="102"/>
      <c r="EJ23" s="102"/>
      <c r="EK23" s="102"/>
      <c r="EL23" s="102"/>
    </row>
    <row r="24" spans="1:156" s="107" customFormat="1" ht="23" customHeight="1" thickTop="1">
      <c r="A24" s="451" t="str">
        <f>'NSW Apr 2017'!D18</f>
        <v>Envestra Albury</v>
      </c>
      <c r="B24" s="98" t="str">
        <f>'NSW Apr 2017'!F18</f>
        <v>Origin Energy</v>
      </c>
      <c r="C24" s="98" t="str">
        <f>'NSW Apr 2017'!G18</f>
        <v>Regulated</v>
      </c>
      <c r="D24" s="135">
        <f>365*'NSW Apr 2017'!H18/100</f>
        <v>215.35</v>
      </c>
      <c r="E24" s="136">
        <f>IF($C$5*'NSW Apr 2017'!AK18/'NSW Apr 2017'!AI18&gt;='NSW Apr 2017'!J18,('NSW Apr 2017'!J18*'NSW Apr 2017'!O18/100)*'NSW Apr 2017'!AI18,($C$5*'NSW Apr 2017'!AK18/'NSW Apr 2017'!AI18*'NSW Apr 2017'!O18/100)*'NSW Apr 2017'!AI18)</f>
        <v>184.49999999999997</v>
      </c>
      <c r="F24" s="153">
        <f>IF($C$5*'NSW Apr 2017'!AK18/'NSW Apr 2017'!AI18&lt;'NSW Apr 2017'!J18,0,IF($C$5*'NSW Apr 2017'!AK18/'NSW Apr 2017'!AI18&lt;='NSW Apr 2017'!K18,($C$5*'NSW Apr 2017'!AK18/'NSW Apr 2017'!AI18-'NSW Apr 2017'!J18)*('NSW Apr 2017'!P18/100)*'NSW Apr 2017'!AI18,('NSW Apr 2017'!K18-'NSW Apr 2017'!J18)*('NSW Apr 2017'!P18/100)*'NSW Apr 2017'!AI18))</f>
        <v>746.20000000000016</v>
      </c>
      <c r="G24" s="135">
        <f>IF($C$5*'NSW Apr 2017'!AK18/'NSW Apr 2017'!AI18&lt;'NSW Apr 2017'!K18,0,IF($C$5*'NSW Apr 2017'!AK18/'NSW Apr 2017'!AI18&lt;='NSW Apr 2017'!L18,($C$5*'NSW Apr 2017'!AK18/'NSW Apr 2017'!AI18-'NSW Apr 2017'!K18)*('NSW Apr 2017'!Q18/100)*'NSW Apr 2017'!AI18,('NSW Apr 2017'!L18-'NSW Apr 2017'!K18)*('NSW Apr 2017'!Q18/100)*'NSW Apr 2017'!AI18))</f>
        <v>0</v>
      </c>
      <c r="H24" s="143">
        <f>IF($C$5*'NSW Apr 2017'!AK18/'NSW Apr 2017'!AI18&lt;'NSW Apr 2017'!L18,0,IF($C$5*'NSW Apr 2017'!AK18/'NSW Apr 2017'!AI18&lt;='NSW Apr 2017'!M18,($C$5*'NSW Apr 2017'!AK18/'NSW Apr 2017'!AI18-'NSW Apr 2017'!L18)*('NSW Apr 2017'!R18/100)*'NSW Apr 2017'!AI18,('NSW Apr 2017'!M18-'NSW Apr 2017'!L18)*('NSW Apr 2017'!R18/100)*'NSW Apr 2017'!AI18))</f>
        <v>0</v>
      </c>
      <c r="I24" s="136">
        <f>IF($C$5*'NSW Apr 2017'!AK18/'NSW Apr 2017'!AI18&lt;'NSW Apr 2017'!M18,0,IF($C$5*'NSW Apr 2017'!AK18/'NSW Apr 2017'!AI18&lt;='NSW Apr 2017'!N18,($C$5*'NSW Apr 2017'!AK18/'NSW Apr 2017'!AI18-'NSW Apr 2017'!M18)*('NSW Apr 2017'!S18/100)*'NSW Apr 2017'!AI18,('NSW Apr 2017'!N18-'NSW Apr 2017'!M18)*('NSW Apr 2017'!S18/100)*'NSW Apr 2017'!AI18))</f>
        <v>0</v>
      </c>
      <c r="J24" s="153">
        <f>IF(($C$5*'NSW Apr 2017'!AK18/'NSW Apr 2017'!AI18&gt;'NSW Apr 2017'!N18),($C$5*'NSW Apr 2017'!AK18/'NSW Apr 2017'!AI18-'NSW Apr 2017'!N18)*'NSW Apr 2017'!T18/100*'NSW Apr 2017'!AI18,0)</f>
        <v>0</v>
      </c>
      <c r="K24" s="135">
        <f>IF($C$5*'NSW Apr 2017'!AL18/'NSW Apr 2017'!AJ18&gt;='NSW Apr 2017'!J18,('NSW Apr 2017'!J18*'NSW Apr 2017'!U18/100)*'NSW Apr 2017'!AJ18,($C$5*'NSW Apr 2017'!AL18/'NSW Apr 2017'!AJ18*'NSW Apr 2017'!U18/100)*'NSW Apr 2017'!AJ18)</f>
        <v>184.49999999999997</v>
      </c>
      <c r="L24" s="153">
        <f>IF($C$5*'NSW Apr 2017'!AL18/'NSW Apr 2017'!AJ18&lt;'NSW Apr 2017'!J18,0,IF($C$5*'NSW Apr 2017'!AL18/'NSW Apr 2017'!AJ18&lt;='NSW Apr 2017'!K18,($C$5*'NSW Apr 2017'!AL18/'NSW Apr 2017'!AJ18-'NSW Apr 2017'!J18)*('NSW Apr 2017'!V18/100)*'NSW Apr 2017'!AJ18,('NSW Apr 2017'!K18-'NSW Apr 2017'!J18)*('NSW Apr 2017'!V18/100)*'NSW Apr 2017'!AJ18))</f>
        <v>746.20000000000016</v>
      </c>
      <c r="M24" s="135">
        <f>IF($C$5*'NSW Apr 2017'!AL18/'NSW Apr 2017'!AJ18&lt;'NSW Apr 2017'!K18,0,IF($C$5*'NSW Apr 2017'!AL18/'NSW Apr 2017'!AJ18&lt;='NSW Apr 2017'!L18,($C$5*'NSW Apr 2017'!AL18/'NSW Apr 2017'!AJ18-'NSW Apr 2017'!K18)*('NSW Apr 2017'!W18/100)*'NSW Apr 2017'!AJ18,('NSW Apr 2017'!L18-'NSW Apr 2017'!K18)*('NSW Apr 2017'!W18/100)*'NSW Apr 2017'!AJ18))</f>
        <v>0</v>
      </c>
      <c r="N24" s="153">
        <f>IF($C$5*'NSW Apr 2017'!AL18/'NSW Apr 2017'!AJ18&lt;'NSW Apr 2017'!L18,0,IF($C$5*'NSW Apr 2017'!AL18/'NSW Apr 2017'!AJ18&lt;='NSW Apr 2017'!M18,($C$5*'NSW Apr 2017'!AL18/'NSW Apr 2017'!AJ18-'NSW Apr 2017'!L18)*('NSW Apr 2017'!X18/100)*'NSW Apr 2017'!AJ18,('NSW Apr 2017'!M18-'NSW Apr 2017'!L18)*('NSW Apr 2017'!X18/100)*'NSW Apr 2017'!AJ18))</f>
        <v>0</v>
      </c>
      <c r="O24" s="135">
        <f>IF($C$5*'NSW Apr 2017'!AL18/'NSW Apr 2017'!AJ18&lt;'NSW Apr 2017'!M18,0,IF($C$5*'NSW Apr 2017'!AL18/'NSW Apr 2017'!AJ18&lt;='NSW Apr 2017'!N18,($C$5*'NSW Apr 2017'!AL18/'NSW Apr 2017'!AJ18-'NSW Apr 2017'!M18)*('NSW Apr 2017'!Y18/100)*'NSW Apr 2017'!AJ18,('NSW Apr 2017'!N18-'NSW Apr 2017'!M18)*('NSW Apr 2017'!Y18/100)*'NSW Apr 2017'!AJ18))</f>
        <v>0</v>
      </c>
      <c r="P24" s="153">
        <f>IF(($C$5*'NSW Apr 2017'!AL18/'NSW Apr 2017'!AJ18&gt;'NSW Apr 2017'!N18),($C$5*'NSW Apr 2017'!AL18/'NSW Apr 2017'!AJ18-'NSW Apr 2017'!N18)*'NSW Apr 2017'!Z18/100*'NSW Apr 2017'!AJ19,0)</f>
        <v>0</v>
      </c>
      <c r="Q24" s="138">
        <f t="shared" si="1"/>
        <v>2076.7500000000005</v>
      </c>
      <c r="R24" s="148">
        <f>'NSW Apr 2017'!AM18</f>
        <v>0</v>
      </c>
      <c r="S24" s="98">
        <f>'NSW Apr 2017'!AN18</f>
        <v>0</v>
      </c>
      <c r="T24" s="148">
        <f>'NSW Apr 2017'!AO18</f>
        <v>0</v>
      </c>
      <c r="U24" s="98">
        <f>'NSW Apr 2017'!AP18</f>
        <v>0</v>
      </c>
      <c r="V24" s="149">
        <f>Q24</f>
        <v>2076.7500000000005</v>
      </c>
      <c r="W24" s="138">
        <f t="shared" si="3"/>
        <v>2076.7500000000005</v>
      </c>
      <c r="X24" s="138">
        <f t="shared" si="0"/>
        <v>2284.4250000000006</v>
      </c>
      <c r="Y24" s="138">
        <f t="shared" si="0"/>
        <v>2284.4250000000006</v>
      </c>
      <c r="Z24" s="150">
        <f>'NSW Apr 2017'!AW18</f>
        <v>0</v>
      </c>
      <c r="AA24" s="141" t="str">
        <f>'NSW Apr 2017'!AX18</f>
        <v>n</v>
      </c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02"/>
      <c r="BD24" s="102"/>
      <c r="BE24" s="102"/>
      <c r="BF24" s="102"/>
      <c r="BG24" s="102"/>
      <c r="BH24" s="102"/>
      <c r="BI24" s="102"/>
      <c r="BJ24" s="102"/>
      <c r="BK24" s="102"/>
      <c r="BL24" s="102"/>
      <c r="BM24" s="102"/>
      <c r="BN24" s="102"/>
      <c r="BO24" s="102"/>
      <c r="BP24" s="102"/>
      <c r="BQ24" s="102"/>
      <c r="BR24" s="102"/>
      <c r="BS24" s="102"/>
      <c r="BT24" s="102"/>
      <c r="BU24" s="102"/>
      <c r="BV24" s="102"/>
      <c r="BW24" s="102"/>
      <c r="BX24" s="102"/>
      <c r="BY24" s="102"/>
      <c r="BZ24" s="102"/>
      <c r="CA24" s="102"/>
      <c r="CB24" s="102"/>
      <c r="CC24" s="102"/>
      <c r="CD24" s="102"/>
      <c r="CE24" s="102"/>
      <c r="CF24" s="102"/>
      <c r="CG24" s="102"/>
      <c r="CH24" s="102"/>
      <c r="CI24" s="102"/>
      <c r="CJ24" s="102"/>
      <c r="CK24" s="102"/>
      <c r="CL24" s="102"/>
      <c r="CM24" s="102"/>
      <c r="CN24" s="102"/>
      <c r="CO24" s="102"/>
      <c r="CP24" s="102"/>
      <c r="CQ24" s="102"/>
      <c r="CR24" s="102"/>
      <c r="CS24" s="102"/>
      <c r="CT24" s="102"/>
      <c r="CU24" s="102"/>
      <c r="CV24" s="102"/>
      <c r="CW24" s="102"/>
      <c r="CX24" s="102"/>
      <c r="CY24" s="102"/>
      <c r="CZ24" s="102"/>
      <c r="DA24" s="102"/>
      <c r="DB24" s="102"/>
      <c r="DC24" s="102"/>
      <c r="DD24" s="102"/>
      <c r="DE24" s="102"/>
      <c r="DF24" s="102"/>
      <c r="DG24" s="102"/>
      <c r="DH24" s="102"/>
      <c r="DI24" s="102"/>
      <c r="DJ24" s="102"/>
      <c r="DK24" s="102"/>
      <c r="DL24" s="102"/>
      <c r="DM24" s="102"/>
      <c r="DN24" s="102"/>
      <c r="DO24" s="102"/>
      <c r="DP24" s="102"/>
      <c r="DQ24" s="102"/>
      <c r="DR24" s="102"/>
      <c r="DS24" s="102"/>
      <c r="DT24" s="102"/>
      <c r="DU24" s="102"/>
      <c r="DV24" s="102"/>
      <c r="DW24" s="102"/>
      <c r="DX24" s="102"/>
      <c r="DY24" s="102"/>
      <c r="DZ24" s="102"/>
      <c r="EA24" s="102"/>
      <c r="EB24" s="102"/>
      <c r="EC24" s="102"/>
      <c r="ED24" s="102"/>
      <c r="EE24" s="102"/>
      <c r="EF24" s="102"/>
      <c r="EG24" s="102"/>
      <c r="EH24" s="102"/>
      <c r="EI24" s="102"/>
      <c r="EJ24" s="102"/>
      <c r="EK24" s="102"/>
      <c r="EL24" s="102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</row>
    <row r="25" spans="1:156" s="97" customFormat="1" ht="23" customHeight="1">
      <c r="A25" s="453"/>
      <c r="B25" s="98" t="str">
        <f>'NSW Apr 2017'!F19</f>
        <v>EnergyAustralia</v>
      </c>
      <c r="C25" s="98" t="str">
        <f>'NSW Apr 2017'!G19</f>
        <v xml:space="preserve">Everyday Saver </v>
      </c>
      <c r="D25" s="135">
        <f>365*'NSW Apr 2017'!H19/100</f>
        <v>292</v>
      </c>
      <c r="E25" s="136">
        <f>IF($C$5*'NSW Apr 2017'!AK19/'NSW Apr 2017'!AI19&gt;='NSW Apr 2017'!J19,('NSW Apr 2017'!J19*'NSW Apr 2017'!O19/100)*'NSW Apr 2017'!AI19,($C$5*'NSW Apr 2017'!AK19/'NSW Apr 2017'!AI19*'NSW Apr 2017'!O19/100)*'NSW Apr 2017'!AI19)</f>
        <v>247.2</v>
      </c>
      <c r="F25" s="153">
        <f>IF($C$5*'NSW Apr 2017'!AK19/'NSW Apr 2017'!AI19&lt;'NSW Apr 2017'!J19,0,IF($C$5*'NSW Apr 2017'!AK19/'NSW Apr 2017'!AI19&lt;='NSW Apr 2017'!K19,($C$5*'NSW Apr 2017'!AK19/'NSW Apr 2017'!AI19-'NSW Apr 2017'!J19)*('NSW Apr 2017'!P19/100)*'NSW Apr 2017'!AI19,('NSW Apr 2017'!K19-'NSW Apr 2017'!J19)*('NSW Apr 2017'!P19/100)*'NSW Apr 2017'!AI19))</f>
        <v>222.00000000000003</v>
      </c>
      <c r="G25" s="135">
        <f>IF($C$5*'NSW Apr 2017'!AK19/'NSW Apr 2017'!AI19&lt;'NSW Apr 2017'!K19,0,IF($C$5*'NSW Apr 2017'!AK19/'NSW Apr 2017'!AI19&lt;='NSW Apr 2017'!L19,($C$5*'NSW Apr 2017'!AK19/'NSW Apr 2017'!AI19-'NSW Apr 2017'!K19)*('NSW Apr 2017'!Q19/100)*'NSW Apr 2017'!AI19,('NSW Apr 2017'!L19-'NSW Apr 2017'!K19)*('NSW Apr 2017'!Q19/100)*'NSW Apr 2017'!AI19))</f>
        <v>170.17919999999998</v>
      </c>
      <c r="H25" s="143">
        <f>IF($C$5*'NSW Apr 2017'!AK19/'NSW Apr 2017'!AI19&lt;'NSW Apr 2017'!L19,0,IF($C$5*'NSW Apr 2017'!AK19/'NSW Apr 2017'!AI19&lt;='NSW Apr 2017'!M19,($C$5*'NSW Apr 2017'!AK19/'NSW Apr 2017'!AI19-'NSW Apr 2017'!L19)*('NSW Apr 2017'!R19/100)*'NSW Apr 2017'!AI19,('NSW Apr 2017'!M19-'NSW Apr 2017'!L19)*('NSW Apr 2017'!R19/100)*'NSW Apr 2017'!AI19))</f>
        <v>0</v>
      </c>
      <c r="I25" s="136">
        <f>IF($C$5*'NSW Apr 2017'!AK19/'NSW Apr 2017'!AI19&lt;'NSW Apr 2017'!M19,0,IF($C$5*'NSW Apr 2017'!AK19/'NSW Apr 2017'!AI19&lt;='NSW Apr 2017'!N19,($C$5*'NSW Apr 2017'!AK19/'NSW Apr 2017'!AI19-'NSW Apr 2017'!M19)*('NSW Apr 2017'!S19/100)*'NSW Apr 2017'!AI19,('NSW Apr 2017'!N19-'NSW Apr 2017'!M19)*('NSW Apr 2017'!S19/100)*'NSW Apr 2017'!AI19))</f>
        <v>0</v>
      </c>
      <c r="J25" s="153">
        <f>IF(($C$5*'NSW Apr 2017'!AK19/'NSW Apr 2017'!AI19&gt;'NSW Apr 2017'!N19),($C$5*'NSW Apr 2017'!AK19/'NSW Apr 2017'!AI19-'NSW Apr 2017'!N19)*'NSW Apr 2017'!T19/100*'NSW Apr 2017'!AI19,0)</f>
        <v>0</v>
      </c>
      <c r="K25" s="135">
        <f>IF($C$5*'NSW Apr 2017'!AL19/'NSW Apr 2017'!AJ19&gt;='NSW Apr 2017'!J19,('NSW Apr 2017'!J19*'NSW Apr 2017'!U19/100)*'NSW Apr 2017'!AJ19,($C$5*'NSW Apr 2017'!AL19/'NSW Apr 2017'!AJ19*'NSW Apr 2017'!U19/100)*'NSW Apr 2017'!AJ19)</f>
        <v>494.4</v>
      </c>
      <c r="L25" s="153">
        <f>IF($C$5*'NSW Apr 2017'!AL19/'NSW Apr 2017'!AJ19&lt;'NSW Apr 2017'!J19,0,IF($C$5*'NSW Apr 2017'!AL19/'NSW Apr 2017'!AJ19&lt;='NSW Apr 2017'!K19,($C$5*'NSW Apr 2017'!AL19/'NSW Apr 2017'!AJ19-'NSW Apr 2017'!J19)*('NSW Apr 2017'!V19/100)*'NSW Apr 2017'!AJ19,('NSW Apr 2017'!K19-'NSW Apr 2017'!J19)*('NSW Apr 2017'!V19/100)*'NSW Apr 2017'!AJ19))</f>
        <v>444.00000000000006</v>
      </c>
      <c r="M25" s="135">
        <f>IF($C$5*'NSW Apr 2017'!AL19/'NSW Apr 2017'!AJ19&lt;'NSW Apr 2017'!K19,0,IF($C$5*'NSW Apr 2017'!AL19/'NSW Apr 2017'!AJ19&lt;='NSW Apr 2017'!L19,($C$5*'NSW Apr 2017'!AL19/'NSW Apr 2017'!AJ19-'NSW Apr 2017'!K19)*('NSW Apr 2017'!W19/100)*'NSW Apr 2017'!AJ19,('NSW Apr 2017'!L19-'NSW Apr 2017'!K19)*('NSW Apr 2017'!W19/100)*'NSW Apr 2017'!AJ19))</f>
        <v>340.35839999999996</v>
      </c>
      <c r="N25" s="153">
        <f>IF($C$5*'NSW Apr 2017'!AL19/'NSW Apr 2017'!AJ19&lt;'NSW Apr 2017'!L19,0,IF($C$5*'NSW Apr 2017'!AL19/'NSW Apr 2017'!AJ19&lt;='NSW Apr 2017'!M19,($C$5*'NSW Apr 2017'!AL19/'NSW Apr 2017'!AJ19-'NSW Apr 2017'!L19)*('NSW Apr 2017'!X19/100)*'NSW Apr 2017'!AJ19,('NSW Apr 2017'!M19-'NSW Apr 2017'!L19)*('NSW Apr 2017'!X19/100)*'NSW Apr 2017'!AJ19))</f>
        <v>0</v>
      </c>
      <c r="O25" s="135">
        <f>IF($C$5*'NSW Apr 2017'!AL19/'NSW Apr 2017'!AJ19&lt;'NSW Apr 2017'!M19,0,IF($C$5*'NSW Apr 2017'!AL19/'NSW Apr 2017'!AJ19&lt;='NSW Apr 2017'!N19,($C$5*'NSW Apr 2017'!AL19/'NSW Apr 2017'!AJ19-'NSW Apr 2017'!M19)*('NSW Apr 2017'!Y19/100)*'NSW Apr 2017'!AJ19,('NSW Apr 2017'!N19-'NSW Apr 2017'!M19)*('NSW Apr 2017'!Y19/100)*'NSW Apr 2017'!AJ19))</f>
        <v>0</v>
      </c>
      <c r="P25" s="153">
        <f>IF(($C$5*'NSW Apr 2017'!AL19/'NSW Apr 2017'!AJ19&gt;'NSW Apr 2017'!N19),($C$5*'NSW Apr 2017'!AL19/'NSW Apr 2017'!AJ19-'NSW Apr 2017'!N19)*'NSW Apr 2017'!Z19/100*'NSW Apr 2017'!AJ20,0)</f>
        <v>0</v>
      </c>
      <c r="Q25" s="138">
        <f t="shared" si="1"/>
        <v>2210.1376</v>
      </c>
      <c r="R25" s="148">
        <f>'NSW Apr 2017'!AM19</f>
        <v>0</v>
      </c>
      <c r="S25" s="98">
        <f>'NSW Apr 2017'!AN19</f>
        <v>14</v>
      </c>
      <c r="T25" s="148">
        <f>'NSW Apr 2017'!AO19</f>
        <v>0</v>
      </c>
      <c r="U25" s="98">
        <f>'NSW Apr 2017'!AP19</f>
        <v>0</v>
      </c>
      <c r="V25" s="149">
        <f>(Q25-(Q25-D25)*S25/100)</f>
        <v>1941.598336</v>
      </c>
      <c r="W25" s="138">
        <f t="shared" si="3"/>
        <v>1941.598336</v>
      </c>
      <c r="X25" s="138">
        <f t="shared" si="0"/>
        <v>2135.7581696000002</v>
      </c>
      <c r="Y25" s="138">
        <f t="shared" si="0"/>
        <v>2135.7581696000002</v>
      </c>
      <c r="Z25" s="150">
        <f>'NSW Apr 2017'!AW19</f>
        <v>24</v>
      </c>
      <c r="AA25" s="141" t="str">
        <f>'NSW Apr 2017'!AX19</f>
        <v>y</v>
      </c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  <c r="BL25" s="102"/>
      <c r="BM25" s="102"/>
      <c r="BN25" s="102"/>
      <c r="BO25" s="102"/>
      <c r="BP25" s="102"/>
      <c r="BQ25" s="102"/>
      <c r="BR25" s="102"/>
      <c r="BS25" s="102"/>
      <c r="BT25" s="102"/>
      <c r="BU25" s="102"/>
      <c r="BV25" s="102"/>
      <c r="BW25" s="102"/>
      <c r="BX25" s="102"/>
      <c r="BY25" s="102"/>
      <c r="BZ25" s="102"/>
      <c r="CA25" s="102"/>
      <c r="CB25" s="102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102"/>
      <c r="CW25" s="102"/>
      <c r="CX25" s="102"/>
      <c r="CY25" s="102"/>
      <c r="CZ25" s="102"/>
      <c r="DA25" s="102"/>
      <c r="DB25" s="102"/>
      <c r="DC25" s="102"/>
      <c r="DD25" s="102"/>
      <c r="DE25" s="102"/>
      <c r="DF25" s="102"/>
      <c r="DG25" s="102"/>
      <c r="DH25" s="102"/>
      <c r="DI25" s="102"/>
      <c r="DJ25" s="102"/>
      <c r="DK25" s="102"/>
      <c r="DL25" s="102"/>
      <c r="DM25" s="102"/>
      <c r="DN25" s="102"/>
      <c r="DO25" s="102"/>
      <c r="DP25" s="102"/>
      <c r="DQ25" s="102"/>
      <c r="DR25" s="102"/>
      <c r="DS25" s="102"/>
      <c r="DT25" s="102"/>
      <c r="DU25" s="102"/>
      <c r="DV25" s="102"/>
      <c r="DW25" s="102"/>
      <c r="DX25" s="102"/>
      <c r="DY25" s="102"/>
      <c r="DZ25" s="102"/>
      <c r="EA25" s="102"/>
      <c r="EB25" s="102"/>
      <c r="EC25" s="102"/>
      <c r="ED25" s="102"/>
      <c r="EE25" s="102"/>
      <c r="EF25" s="102"/>
      <c r="EG25" s="102"/>
      <c r="EH25" s="102"/>
      <c r="EI25" s="102"/>
      <c r="EJ25" s="102"/>
      <c r="EK25" s="102"/>
      <c r="EL25" s="102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</row>
    <row r="26" spans="1:156" ht="23" customHeight="1" thickBot="1">
      <c r="A26" s="452"/>
      <c r="B26" s="99" t="str">
        <f>'NSW Apr 2017'!F20</f>
        <v>Origin Energy</v>
      </c>
      <c r="C26" s="99" t="str">
        <f>'NSW Apr 2017'!G20</f>
        <v>Business Saver</v>
      </c>
      <c r="D26" s="163">
        <f>365*'NSW Apr 2017'!H20/100</f>
        <v>215.35</v>
      </c>
      <c r="E26" s="164">
        <f>IF($C$5*'NSW Apr 2017'!AK20/'NSW Apr 2017'!AI20&gt;='NSW Apr 2017'!J20,('NSW Apr 2017'!J20*'NSW Apr 2017'!O20/100)*'NSW Apr 2017'!AI20,($C$5*'NSW Apr 2017'!AK20/'NSW Apr 2017'!AI20*'NSW Apr 2017'!O20/100)*'NSW Apr 2017'!AI20)</f>
        <v>184.49999999999997</v>
      </c>
      <c r="F26" s="172">
        <f>IF($C$5*'NSW Apr 2017'!AK20/'NSW Apr 2017'!AI20&lt;'NSW Apr 2017'!J20,0,IF($C$5*'NSW Apr 2017'!AK20/'NSW Apr 2017'!AI20&lt;='NSW Apr 2017'!K20,($C$5*'NSW Apr 2017'!AK20/'NSW Apr 2017'!AI20-'NSW Apr 2017'!J20)*('NSW Apr 2017'!P20/100)*'NSW Apr 2017'!AI20,('NSW Apr 2017'!K20-'NSW Apr 2017'!J20)*('NSW Apr 2017'!P20/100)*'NSW Apr 2017'!AI20))</f>
        <v>746.20000000000016</v>
      </c>
      <c r="G26" s="163">
        <f>IF($C$5*'NSW Apr 2017'!AK20/'NSW Apr 2017'!AI20&lt;'NSW Apr 2017'!K20,0,IF($C$5*'NSW Apr 2017'!AK20/'NSW Apr 2017'!AI20&lt;='NSW Apr 2017'!L20,($C$5*'NSW Apr 2017'!AK20/'NSW Apr 2017'!AI20-'NSW Apr 2017'!K20)*('NSW Apr 2017'!Q20/100)*'NSW Apr 2017'!AI20,('NSW Apr 2017'!L20-'NSW Apr 2017'!K20)*('NSW Apr 2017'!Q20/100)*'NSW Apr 2017'!AI20))</f>
        <v>0</v>
      </c>
      <c r="H26" s="173">
        <f>IF($C$5*'NSW Apr 2017'!AK20/'NSW Apr 2017'!AI20&lt;'NSW Apr 2017'!L20,0,IF($C$5*'NSW Apr 2017'!AK20/'NSW Apr 2017'!AI20&lt;='NSW Apr 2017'!M20,($C$5*'NSW Apr 2017'!AK20/'NSW Apr 2017'!AI20-'NSW Apr 2017'!L20)*('NSW Apr 2017'!R20/100)*'NSW Apr 2017'!AI20,('NSW Apr 2017'!M20-'NSW Apr 2017'!L20)*('NSW Apr 2017'!R20/100)*'NSW Apr 2017'!AI20))</f>
        <v>0</v>
      </c>
      <c r="I26" s="164">
        <f>IF($C$5*'NSW Apr 2017'!AK20/'NSW Apr 2017'!AI20&lt;'NSW Apr 2017'!M20,0,IF($C$5*'NSW Apr 2017'!AK20/'NSW Apr 2017'!AI20&lt;='NSW Apr 2017'!N20,($C$5*'NSW Apr 2017'!AK20/'NSW Apr 2017'!AI20-'NSW Apr 2017'!M20)*('NSW Apr 2017'!S20/100)*'NSW Apr 2017'!AI20,('NSW Apr 2017'!N20-'NSW Apr 2017'!M20)*('NSW Apr 2017'!S20/100)*'NSW Apr 2017'!AI20))</f>
        <v>0</v>
      </c>
      <c r="J26" s="172">
        <f>IF(($C$5*'NSW Apr 2017'!AK20/'NSW Apr 2017'!AI20&gt;'NSW Apr 2017'!N20),($C$5*'NSW Apr 2017'!AK20/'NSW Apr 2017'!AI20-'NSW Apr 2017'!N20)*'NSW Apr 2017'!T20/100*'NSW Apr 2017'!AI20,0)</f>
        <v>0</v>
      </c>
      <c r="K26" s="163">
        <f>IF($C$5*'NSW Apr 2017'!AL20/'NSW Apr 2017'!AJ20&gt;='NSW Apr 2017'!J20,('NSW Apr 2017'!J20*'NSW Apr 2017'!U20/100)*'NSW Apr 2017'!AJ20,($C$5*'NSW Apr 2017'!AL20/'NSW Apr 2017'!AJ20*'NSW Apr 2017'!U20/100)*'NSW Apr 2017'!AJ20)</f>
        <v>184.49999999999997</v>
      </c>
      <c r="L26" s="172">
        <f>IF($C$5*'NSW Apr 2017'!AL20/'NSW Apr 2017'!AJ20&lt;'NSW Apr 2017'!J20,0,IF($C$5*'NSW Apr 2017'!AL20/'NSW Apr 2017'!AJ20&lt;='NSW Apr 2017'!K20,($C$5*'NSW Apr 2017'!AL20/'NSW Apr 2017'!AJ20-'NSW Apr 2017'!J20)*('NSW Apr 2017'!V20/100)*'NSW Apr 2017'!AJ20,('NSW Apr 2017'!K20-'NSW Apr 2017'!J20)*('NSW Apr 2017'!V20/100)*'NSW Apr 2017'!AJ20))</f>
        <v>746.20000000000016</v>
      </c>
      <c r="M26" s="163">
        <f>IF($C$5*'NSW Apr 2017'!AL20/'NSW Apr 2017'!AJ20&lt;'NSW Apr 2017'!K20,0,IF($C$5*'NSW Apr 2017'!AL20/'NSW Apr 2017'!AJ20&lt;='NSW Apr 2017'!L20,($C$5*'NSW Apr 2017'!AL20/'NSW Apr 2017'!AJ20-'NSW Apr 2017'!K20)*('NSW Apr 2017'!W20/100)*'NSW Apr 2017'!AJ20,('NSW Apr 2017'!L20-'NSW Apr 2017'!K20)*('NSW Apr 2017'!W20/100)*'NSW Apr 2017'!AJ20))</f>
        <v>0</v>
      </c>
      <c r="N26" s="172">
        <f>IF($C$5*'NSW Apr 2017'!AL20/'NSW Apr 2017'!AJ20&lt;'NSW Apr 2017'!L20,0,IF($C$5*'NSW Apr 2017'!AL20/'NSW Apr 2017'!AJ20&lt;='NSW Apr 2017'!M20,($C$5*'NSW Apr 2017'!AL20/'NSW Apr 2017'!AJ20-'NSW Apr 2017'!L20)*('NSW Apr 2017'!X20/100)*'NSW Apr 2017'!AJ20,('NSW Apr 2017'!M20-'NSW Apr 2017'!L20)*('NSW Apr 2017'!X20/100)*'NSW Apr 2017'!AJ20))</f>
        <v>0</v>
      </c>
      <c r="O26" s="163">
        <f>IF($C$5*'NSW Apr 2017'!AL20/'NSW Apr 2017'!AJ20&lt;'NSW Apr 2017'!M20,0,IF($C$5*'NSW Apr 2017'!AL20/'NSW Apr 2017'!AJ20&lt;='NSW Apr 2017'!N20,($C$5*'NSW Apr 2017'!AL20/'NSW Apr 2017'!AJ20-'NSW Apr 2017'!M20)*('NSW Apr 2017'!Y20/100)*'NSW Apr 2017'!AJ20,('NSW Apr 2017'!N20-'NSW Apr 2017'!M20)*('NSW Apr 2017'!Y20/100)*'NSW Apr 2017'!AJ20))</f>
        <v>0</v>
      </c>
      <c r="P26" s="172">
        <f>IF(($C$5*'NSW Apr 2017'!AL20/'NSW Apr 2017'!AJ20&gt;'NSW Apr 2017'!N20),($C$5*'NSW Apr 2017'!AL20/'NSW Apr 2017'!AJ20-'NSW Apr 2017'!N20)*'NSW Apr 2017'!Z20/100*'NSW Apr 2017'!AJ22,0)</f>
        <v>0</v>
      </c>
      <c r="Q26" s="166">
        <f t="shared" si="1"/>
        <v>2076.7500000000005</v>
      </c>
      <c r="R26" s="171">
        <f>'NSW Apr 2017'!AM20</f>
        <v>0</v>
      </c>
      <c r="S26" s="99">
        <f>'NSW Apr 2017'!AN20</f>
        <v>14</v>
      </c>
      <c r="T26" s="171">
        <f>'NSW Apr 2017'!AO20</f>
        <v>0</v>
      </c>
      <c r="U26" s="99">
        <f>'NSW Apr 2017'!AP20</f>
        <v>0</v>
      </c>
      <c r="V26" s="168">
        <f>(Q26-(Q26-D26)*S26/100)</f>
        <v>1816.1540000000005</v>
      </c>
      <c r="W26" s="166">
        <f t="shared" si="3"/>
        <v>1816.1540000000005</v>
      </c>
      <c r="X26" s="166">
        <f t="shared" si="0"/>
        <v>1997.7694000000006</v>
      </c>
      <c r="Y26" s="166">
        <f t="shared" si="0"/>
        <v>1997.7694000000006</v>
      </c>
      <c r="Z26" s="169">
        <f>'NSW Apr 2017'!AW20</f>
        <v>12</v>
      </c>
      <c r="AA26" s="170" t="str">
        <f>'NSW Apr 2017'!AX20</f>
        <v>y</v>
      </c>
      <c r="AB26" s="102"/>
      <c r="AC26" s="102"/>
      <c r="AD26" s="102"/>
      <c r="AE26" s="102"/>
      <c r="AF26" s="102"/>
      <c r="AG26" s="102"/>
      <c r="AH26" s="102"/>
      <c r="AI26" s="102"/>
      <c r="AJ26" s="102"/>
      <c r="AK26" s="102"/>
      <c r="AL26" s="102"/>
      <c r="AM26" s="102"/>
      <c r="AN26" s="102"/>
      <c r="AO26" s="102"/>
      <c r="AP26" s="102"/>
      <c r="AQ26" s="102"/>
      <c r="AR26" s="102"/>
      <c r="AS26" s="102"/>
      <c r="AT26" s="102"/>
      <c r="AU26" s="102"/>
      <c r="AV26" s="102"/>
      <c r="AW26" s="102"/>
      <c r="AX26" s="102"/>
      <c r="AY26" s="102"/>
      <c r="AZ26" s="102"/>
      <c r="BA26" s="102"/>
      <c r="BB26" s="102"/>
      <c r="BC26" s="102"/>
      <c r="BD26" s="102"/>
      <c r="BE26" s="102"/>
      <c r="BF26" s="102"/>
      <c r="BG26" s="102"/>
      <c r="BH26" s="102"/>
      <c r="BI26" s="102"/>
      <c r="BJ26" s="102"/>
      <c r="BK26" s="102"/>
      <c r="BL26" s="102"/>
      <c r="BM26" s="102"/>
      <c r="BN26" s="102"/>
      <c r="BO26" s="102"/>
      <c r="BP26" s="102"/>
      <c r="BQ26" s="102"/>
      <c r="BR26" s="102"/>
      <c r="BS26" s="102"/>
      <c r="BT26" s="102"/>
      <c r="BU26" s="102"/>
      <c r="BV26" s="102"/>
      <c r="BW26" s="102"/>
      <c r="BX26" s="102"/>
      <c r="BY26" s="102"/>
      <c r="BZ26" s="102"/>
      <c r="CA26" s="102"/>
      <c r="CB26" s="102"/>
      <c r="CC26" s="102"/>
      <c r="CD26" s="102"/>
      <c r="CE26" s="102"/>
      <c r="CF26" s="102"/>
      <c r="CG26" s="102"/>
      <c r="CH26" s="102"/>
      <c r="CI26" s="102"/>
      <c r="CJ26" s="102"/>
      <c r="CK26" s="102"/>
      <c r="CL26" s="102"/>
      <c r="CM26" s="102"/>
      <c r="CN26" s="102"/>
      <c r="CO26" s="102"/>
      <c r="CP26" s="102"/>
      <c r="CQ26" s="102"/>
      <c r="CR26" s="102"/>
      <c r="CS26" s="102"/>
      <c r="CT26" s="102"/>
      <c r="CU26" s="102"/>
      <c r="CV26" s="102"/>
      <c r="CW26" s="102"/>
      <c r="CX26" s="102"/>
      <c r="CY26" s="102"/>
      <c r="CZ26" s="102"/>
      <c r="DA26" s="102"/>
      <c r="DB26" s="102"/>
      <c r="DC26" s="102"/>
      <c r="DD26" s="102"/>
      <c r="DE26" s="102"/>
      <c r="DF26" s="102"/>
      <c r="DG26" s="102"/>
      <c r="DH26" s="102"/>
      <c r="DI26" s="102"/>
      <c r="DJ26" s="102"/>
      <c r="DK26" s="102"/>
      <c r="DL26" s="102"/>
      <c r="DM26" s="102"/>
      <c r="DN26" s="102"/>
      <c r="DO26" s="102"/>
      <c r="DP26" s="102"/>
      <c r="DQ26" s="102"/>
      <c r="DR26" s="102"/>
      <c r="DS26" s="102"/>
      <c r="DT26" s="102"/>
      <c r="DU26" s="102"/>
      <c r="DV26" s="102"/>
      <c r="DW26" s="102"/>
      <c r="DX26" s="102"/>
      <c r="DY26" s="102"/>
      <c r="DZ26" s="102"/>
      <c r="EA26" s="102"/>
      <c r="EB26" s="102"/>
      <c r="EC26" s="102"/>
      <c r="ED26" s="102"/>
      <c r="EE26" s="102"/>
      <c r="EF26" s="102"/>
      <c r="EG26" s="102"/>
      <c r="EH26" s="102"/>
      <c r="EI26" s="102"/>
      <c r="EJ26" s="102"/>
      <c r="EK26" s="102"/>
      <c r="EL26" s="102"/>
    </row>
    <row r="27" spans="1:156" s="107" customFormat="1" ht="23" customHeight="1" thickTop="1">
      <c r="A27" s="451" t="str">
        <f>'NSW Apr 2017'!D21</f>
        <v>Envestra Cooma</v>
      </c>
      <c r="B27" s="98" t="str">
        <f>'NSW Apr 2017'!F21</f>
        <v>Origin Energy</v>
      </c>
      <c r="C27" s="98" t="str">
        <f>'NSW Apr 2017'!G21</f>
        <v>Regulated</v>
      </c>
      <c r="D27" s="135">
        <f>365*'NSW Apr 2017'!H21/100</f>
        <v>350.4</v>
      </c>
      <c r="E27" s="136">
        <f>IF($C$5*'NSW Apr 2017'!AK21/'NSW Apr 2017'!AI21&gt;='NSW Apr 2017'!J21,('NSW Apr 2017'!J21*'NSW Apr 2017'!O21/100)*'NSW Apr 2017'!AI21,($C$5*'NSW Apr 2017'!AK21/'NSW Apr 2017'!AI21*'NSW Apr 2017'!O21/100)*'NSW Apr 2017'!AI21)</f>
        <v>1085.0000000000002</v>
      </c>
      <c r="F27" s="153">
        <f>IF($C$5*'NSW Apr 2017'!AK21/'NSW Apr 2017'!AI21&lt;'NSW Apr 2017'!J21,0,IF($C$5*'NSW Apr 2017'!AK21/'NSW Apr 2017'!AI21&lt;='NSW Apr 2017'!K21,($C$5*'NSW Apr 2017'!AK21/'NSW Apr 2017'!AI21-'NSW Apr 2017'!J21)*('NSW Apr 2017'!P21/100)*'NSW Apr 2017'!AI21,('NSW Apr 2017'!K21-'NSW Apr 2017'!J21)*('NSW Apr 2017'!P21/100)*'NSW Apr 2017'!AI21))</f>
        <v>0</v>
      </c>
      <c r="G27" s="135">
        <f>IF($C$5*'NSW Apr 2017'!AK21/'NSW Apr 2017'!AI21&lt;'NSW Apr 2017'!K21,0,IF($C$5*'NSW Apr 2017'!AK21/'NSW Apr 2017'!AI21&lt;='NSW Apr 2017'!L21,($C$5*'NSW Apr 2017'!AK21/'NSW Apr 2017'!AI21-'NSW Apr 2017'!K21)*('NSW Apr 2017'!Q21/100)*'NSW Apr 2017'!AI21,('NSW Apr 2017'!L21-'NSW Apr 2017'!K21)*('NSW Apr 2017'!Q21/100)*'NSW Apr 2017'!AI21))</f>
        <v>0</v>
      </c>
      <c r="H27" s="143">
        <f>IF($C$5*'NSW Apr 2017'!AK21/'NSW Apr 2017'!AI21&lt;'NSW Apr 2017'!L21,0,IF($C$5*'NSW Apr 2017'!AK21/'NSW Apr 2017'!AI21&lt;='NSW Apr 2017'!M21,($C$5*'NSW Apr 2017'!AK21/'NSW Apr 2017'!AI21-'NSW Apr 2017'!L21)*('NSW Apr 2017'!R21/100)*'NSW Apr 2017'!AI21,('NSW Apr 2017'!M21-'NSW Apr 2017'!L21)*('NSW Apr 2017'!R21/100)*'NSW Apr 2017'!AI21))</f>
        <v>0</v>
      </c>
      <c r="I27" s="136">
        <f>IF($C$5*'NSW Apr 2017'!AK21/'NSW Apr 2017'!AI21&lt;'NSW Apr 2017'!M21,0,IF($C$5*'NSW Apr 2017'!AK21/'NSW Apr 2017'!AI21&lt;='NSW Apr 2017'!N21,($C$5*'NSW Apr 2017'!AK21/'NSW Apr 2017'!AI21-'NSW Apr 2017'!M21)*('NSW Apr 2017'!S21/100)*'NSW Apr 2017'!AI21,('NSW Apr 2017'!N21-'NSW Apr 2017'!M21)*('NSW Apr 2017'!S21/100)*'NSW Apr 2017'!AI21))</f>
        <v>0</v>
      </c>
      <c r="J27" s="153">
        <f>IF(($C$5*'NSW Apr 2017'!AK21/'NSW Apr 2017'!AI21&gt;'NSW Apr 2017'!N21),($C$5*'NSW Apr 2017'!AK21/'NSW Apr 2017'!AI21-'NSW Apr 2017'!N21)*'NSW Apr 2017'!T21/100*'NSW Apr 2017'!AI21,0)</f>
        <v>0</v>
      </c>
      <c r="K27" s="135">
        <f>IF($C$5*'NSW Apr 2017'!AL21/'NSW Apr 2017'!AJ21&gt;='NSW Apr 2017'!J21,('NSW Apr 2017'!J21*'NSW Apr 2017'!U21/100)*'NSW Apr 2017'!AJ21,($C$5*'NSW Apr 2017'!AL21/'NSW Apr 2017'!AJ21*'NSW Apr 2017'!U21/100)*'NSW Apr 2017'!AJ21)</f>
        <v>1085.0000000000002</v>
      </c>
      <c r="L27" s="153">
        <f>IF($C$5*'NSW Apr 2017'!AL21/'NSW Apr 2017'!AJ21&lt;'NSW Apr 2017'!J21,0,IF($C$5*'NSW Apr 2017'!AL21/'NSW Apr 2017'!AJ21&lt;='NSW Apr 2017'!K21,($C$5*'NSW Apr 2017'!AL21/'NSW Apr 2017'!AJ21-'NSW Apr 2017'!J21)*('NSW Apr 2017'!V21/100)*'NSW Apr 2017'!AJ21,('NSW Apr 2017'!K21-'NSW Apr 2017'!J21)*('NSW Apr 2017'!V21/100)*'NSW Apr 2017'!AJ21))</f>
        <v>0</v>
      </c>
      <c r="M27" s="135">
        <f>IF($C$5*'NSW Apr 2017'!AL21/'NSW Apr 2017'!AJ21&lt;'NSW Apr 2017'!K21,0,IF($C$5*'NSW Apr 2017'!AL21/'NSW Apr 2017'!AJ21&lt;='NSW Apr 2017'!L21,($C$5*'NSW Apr 2017'!AL21/'NSW Apr 2017'!AJ21-'NSW Apr 2017'!K21)*('NSW Apr 2017'!W21/100)*'NSW Apr 2017'!AJ21,('NSW Apr 2017'!L21-'NSW Apr 2017'!K21)*('NSW Apr 2017'!W21/100)*'NSW Apr 2017'!AJ21))</f>
        <v>0</v>
      </c>
      <c r="N27" s="153">
        <f>IF($C$5*'NSW Apr 2017'!AL21/'NSW Apr 2017'!AJ21&lt;'NSW Apr 2017'!L21,0,IF($C$5*'NSW Apr 2017'!AL21/'NSW Apr 2017'!AJ21&lt;='NSW Apr 2017'!M21,($C$5*'NSW Apr 2017'!AL21/'NSW Apr 2017'!AJ21-'NSW Apr 2017'!L21)*('NSW Apr 2017'!X21/100)*'NSW Apr 2017'!AJ21,('NSW Apr 2017'!M21-'NSW Apr 2017'!L21)*('NSW Apr 2017'!X21/100)*'NSW Apr 2017'!AJ21))</f>
        <v>0</v>
      </c>
      <c r="O27" s="135">
        <f>IF($C$5*'NSW Apr 2017'!AL21/'NSW Apr 2017'!AJ21&lt;'NSW Apr 2017'!M21,0,IF($C$5*'NSW Apr 2017'!AL21/'NSW Apr 2017'!AJ21&lt;='NSW Apr 2017'!N21,($C$5*'NSW Apr 2017'!AL21/'NSW Apr 2017'!AJ21-'NSW Apr 2017'!M21)*('NSW Apr 2017'!Y21/100)*'NSW Apr 2017'!AJ21,('NSW Apr 2017'!N21-'NSW Apr 2017'!M21)*('NSW Apr 2017'!Y21/100)*'NSW Apr 2017'!AJ21))</f>
        <v>0</v>
      </c>
      <c r="P27" s="153">
        <f>IF(($C$5*'NSW Apr 2017'!AL21/'NSW Apr 2017'!AJ21&gt;'NSW Apr 2017'!N21),($C$5*'NSW Apr 2017'!AL21/'NSW Apr 2017'!AJ21-'NSW Apr 2017'!N21)*'NSW Apr 2017'!Z21/100*'NSW Apr 2017'!AJ22,0)</f>
        <v>0</v>
      </c>
      <c r="Q27" s="138">
        <f t="shared" si="1"/>
        <v>2520.4000000000005</v>
      </c>
      <c r="R27" s="148">
        <f>'NSW Apr 2017'!AM21</f>
        <v>0</v>
      </c>
      <c r="S27" s="98">
        <f>'NSW Apr 2017'!AN21</f>
        <v>0</v>
      </c>
      <c r="T27" s="148">
        <f>'NSW Apr 2017'!AO21</f>
        <v>0</v>
      </c>
      <c r="U27" s="98">
        <f>'NSW Apr 2017'!AP21</f>
        <v>0</v>
      </c>
      <c r="V27" s="149">
        <f>(Q27-(Q27-D27)*S27/100)</f>
        <v>2520.4000000000005</v>
      </c>
      <c r="W27" s="138">
        <f t="shared" si="3"/>
        <v>2520.4000000000005</v>
      </c>
      <c r="X27" s="138">
        <f t="shared" si="0"/>
        <v>2772.440000000001</v>
      </c>
      <c r="Y27" s="138">
        <f t="shared" si="0"/>
        <v>2772.440000000001</v>
      </c>
      <c r="Z27" s="150">
        <f>'NSW Apr 2017'!AW21</f>
        <v>0</v>
      </c>
      <c r="AA27" s="141" t="str">
        <f>'NSW Apr 2017'!AX21</f>
        <v>n</v>
      </c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/>
      <c r="AO27" s="102"/>
      <c r="AP27" s="102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2"/>
      <c r="BM27" s="102"/>
      <c r="BN27" s="102"/>
      <c r="BO27" s="102"/>
      <c r="BP27" s="102"/>
      <c r="BQ27" s="102"/>
      <c r="BR27" s="102"/>
      <c r="BS27" s="102"/>
      <c r="BT27" s="102"/>
      <c r="BU27" s="102"/>
      <c r="BV27" s="102"/>
      <c r="BW27" s="102"/>
      <c r="BX27" s="102"/>
      <c r="BY27" s="102"/>
      <c r="BZ27" s="102"/>
      <c r="CA27" s="102"/>
      <c r="CB27" s="102"/>
      <c r="CC27" s="102"/>
      <c r="CD27" s="102"/>
      <c r="CE27" s="102"/>
      <c r="CF27" s="102"/>
      <c r="CG27" s="102"/>
      <c r="CH27" s="102"/>
      <c r="CI27" s="102"/>
      <c r="CJ27" s="102"/>
      <c r="CK27" s="102"/>
      <c r="CL27" s="102"/>
      <c r="CM27" s="102"/>
      <c r="CN27" s="102"/>
      <c r="CO27" s="102"/>
      <c r="CP27" s="102"/>
      <c r="CQ27" s="102"/>
      <c r="CR27" s="102"/>
      <c r="CS27" s="102"/>
      <c r="CT27" s="102"/>
      <c r="CU27" s="102"/>
      <c r="CV27" s="102"/>
      <c r="CW27" s="102"/>
      <c r="CX27" s="102"/>
      <c r="CY27" s="102"/>
      <c r="CZ27" s="102"/>
      <c r="DA27" s="102"/>
      <c r="DB27" s="102"/>
      <c r="DC27" s="102"/>
      <c r="DD27" s="102"/>
      <c r="DE27" s="102"/>
      <c r="DF27" s="102"/>
      <c r="DG27" s="102"/>
      <c r="DH27" s="102"/>
      <c r="DI27" s="102"/>
      <c r="DJ27" s="102"/>
      <c r="DK27" s="102"/>
      <c r="DL27" s="102"/>
      <c r="DM27" s="102"/>
      <c r="DN27" s="102"/>
      <c r="DO27" s="102"/>
      <c r="DP27" s="102"/>
      <c r="DQ27" s="102"/>
      <c r="DR27" s="102"/>
      <c r="DS27" s="102"/>
      <c r="DT27" s="102"/>
      <c r="DU27" s="102"/>
      <c r="DV27" s="102"/>
      <c r="DW27" s="102"/>
      <c r="DX27" s="102"/>
      <c r="DY27" s="102"/>
      <c r="DZ27" s="102"/>
      <c r="EA27" s="102"/>
      <c r="EB27" s="102"/>
      <c r="EC27" s="102"/>
      <c r="ED27" s="102"/>
      <c r="EE27" s="102"/>
      <c r="EF27" s="102"/>
      <c r="EG27" s="102"/>
      <c r="EH27" s="102"/>
      <c r="EI27" s="102"/>
      <c r="EJ27" s="102"/>
      <c r="EK27" s="102"/>
      <c r="EL27" s="102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</row>
    <row r="28" spans="1:156" s="97" customFormat="1" ht="23" customHeight="1">
      <c r="A28" s="453"/>
      <c r="B28" s="98" t="str">
        <f>'NSW Apr 2017'!F22</f>
        <v>Origin Energy</v>
      </c>
      <c r="C28" s="98" t="str">
        <f>'NSW Apr 2017'!G22</f>
        <v>Business Saver</v>
      </c>
      <c r="D28" s="135">
        <f>365*'NSW Apr 2017'!H22/100</f>
        <v>350.4</v>
      </c>
      <c r="E28" s="136">
        <f>IF($C$5*'NSW Apr 2017'!AK22/'NSW Apr 2017'!AI22&gt;='NSW Apr 2017'!J22,('NSW Apr 2017'!J22*'NSW Apr 2017'!O22/100)*'NSW Apr 2017'!AI22,($C$5*'NSW Apr 2017'!AK22/'NSW Apr 2017'!AI22*'NSW Apr 2017'!O22/100)*'NSW Apr 2017'!AI22)</f>
        <v>1085.0000000000002</v>
      </c>
      <c r="F28" s="153">
        <f>IF($C$5*'NSW Apr 2017'!AK22/'NSW Apr 2017'!AI22&lt;'NSW Apr 2017'!J22,0,IF($C$5*'NSW Apr 2017'!AK22/'NSW Apr 2017'!AI22&lt;='NSW Apr 2017'!K22,($C$5*'NSW Apr 2017'!AK22/'NSW Apr 2017'!AI22-'NSW Apr 2017'!J22)*('NSW Apr 2017'!P22/100)*'NSW Apr 2017'!AI22,('NSW Apr 2017'!K22-'NSW Apr 2017'!J22)*('NSW Apr 2017'!P22/100)*'NSW Apr 2017'!AI22))</f>
        <v>0</v>
      </c>
      <c r="G28" s="135">
        <f>IF($C$5*'NSW Apr 2017'!AK22/'NSW Apr 2017'!AI22&lt;'NSW Apr 2017'!K22,0,IF($C$5*'NSW Apr 2017'!AK22/'NSW Apr 2017'!AI22&lt;='NSW Apr 2017'!L22,($C$5*'NSW Apr 2017'!AK22/'NSW Apr 2017'!AI22-'NSW Apr 2017'!K22)*('NSW Apr 2017'!Q22/100)*'NSW Apr 2017'!AI22,('NSW Apr 2017'!L22-'NSW Apr 2017'!K22)*('NSW Apr 2017'!Q22/100)*'NSW Apr 2017'!AI22))</f>
        <v>0</v>
      </c>
      <c r="H28" s="143">
        <f>IF($C$5*'NSW Apr 2017'!AK22/'NSW Apr 2017'!AI22&lt;'NSW Apr 2017'!L22,0,IF($C$5*'NSW Apr 2017'!AK22/'NSW Apr 2017'!AI22&lt;='NSW Apr 2017'!M22,($C$5*'NSW Apr 2017'!AK22/'NSW Apr 2017'!AI22-'NSW Apr 2017'!L22)*('NSW Apr 2017'!R22/100)*'NSW Apr 2017'!AI22,('NSW Apr 2017'!M22-'NSW Apr 2017'!L22)*('NSW Apr 2017'!R22/100)*'NSW Apr 2017'!AI22))</f>
        <v>0</v>
      </c>
      <c r="I28" s="136">
        <f>IF($C$5*'NSW Apr 2017'!AK22/'NSW Apr 2017'!AI22&lt;'NSW Apr 2017'!M22,0,IF($C$5*'NSW Apr 2017'!AK22/'NSW Apr 2017'!AI22&lt;='NSW Apr 2017'!N22,($C$5*'NSW Apr 2017'!AK22/'NSW Apr 2017'!AI22-'NSW Apr 2017'!M22)*('NSW Apr 2017'!S22/100)*'NSW Apr 2017'!AI22,('NSW Apr 2017'!N22-'NSW Apr 2017'!M22)*('NSW Apr 2017'!S22/100)*'NSW Apr 2017'!AI22))</f>
        <v>0</v>
      </c>
      <c r="J28" s="153">
        <f>IF(($C$5*'NSW Apr 2017'!AK22/'NSW Apr 2017'!AI22&gt;'NSW Apr 2017'!N22),($C$5*'NSW Apr 2017'!AK22/'NSW Apr 2017'!AI22-'NSW Apr 2017'!N22)*'NSW Apr 2017'!T22/100*'NSW Apr 2017'!AI22,0)</f>
        <v>0</v>
      </c>
      <c r="K28" s="135">
        <f>IF($C$5*'NSW Apr 2017'!AL22/'NSW Apr 2017'!AJ22&gt;='NSW Apr 2017'!J22,('NSW Apr 2017'!J22*'NSW Apr 2017'!U22/100)*'NSW Apr 2017'!AJ22,($C$5*'NSW Apr 2017'!AL22/'NSW Apr 2017'!AJ22*'NSW Apr 2017'!U22/100)*'NSW Apr 2017'!AJ22)</f>
        <v>1085.0000000000002</v>
      </c>
      <c r="L28" s="153">
        <f>IF($C$5*'NSW Apr 2017'!AL22/'NSW Apr 2017'!AJ22&lt;'NSW Apr 2017'!J22,0,IF($C$5*'NSW Apr 2017'!AL22/'NSW Apr 2017'!AJ22&lt;='NSW Apr 2017'!K22,($C$5*'NSW Apr 2017'!AL22/'NSW Apr 2017'!AJ22-'NSW Apr 2017'!J22)*('NSW Apr 2017'!V22/100)*'NSW Apr 2017'!AJ22,('NSW Apr 2017'!K22-'NSW Apr 2017'!J22)*('NSW Apr 2017'!V22/100)*'NSW Apr 2017'!AJ22))</f>
        <v>0</v>
      </c>
      <c r="M28" s="135">
        <f>IF($C$5*'NSW Apr 2017'!AL22/'NSW Apr 2017'!AJ22&lt;'NSW Apr 2017'!K22,0,IF($C$5*'NSW Apr 2017'!AL22/'NSW Apr 2017'!AJ22&lt;='NSW Apr 2017'!L22,($C$5*'NSW Apr 2017'!AL22/'NSW Apr 2017'!AJ22-'NSW Apr 2017'!K22)*('NSW Apr 2017'!W22/100)*'NSW Apr 2017'!AJ22,('NSW Apr 2017'!L22-'NSW Apr 2017'!K22)*('NSW Apr 2017'!W22/100)*'NSW Apr 2017'!AJ22))</f>
        <v>0</v>
      </c>
      <c r="N28" s="153">
        <f>IF($C$5*'NSW Apr 2017'!AL22/'NSW Apr 2017'!AJ22&lt;'NSW Apr 2017'!L22,0,IF($C$5*'NSW Apr 2017'!AL22/'NSW Apr 2017'!AJ22&lt;='NSW Apr 2017'!M22,($C$5*'NSW Apr 2017'!AL22/'NSW Apr 2017'!AJ22-'NSW Apr 2017'!L22)*('NSW Apr 2017'!X22/100)*'NSW Apr 2017'!AJ22,('NSW Apr 2017'!M22-'NSW Apr 2017'!L22)*('NSW Apr 2017'!X22/100)*'NSW Apr 2017'!AJ22))</f>
        <v>0</v>
      </c>
      <c r="O28" s="135">
        <f>IF($C$5*'NSW Apr 2017'!AL22/'NSW Apr 2017'!AJ22&lt;'NSW Apr 2017'!M22,0,IF($C$5*'NSW Apr 2017'!AL22/'NSW Apr 2017'!AJ22&lt;='NSW Apr 2017'!N22,($C$5*'NSW Apr 2017'!AL22/'NSW Apr 2017'!AJ22-'NSW Apr 2017'!M22)*('NSW Apr 2017'!Y22/100)*'NSW Apr 2017'!AJ22,('NSW Apr 2017'!N22-'NSW Apr 2017'!M22)*('NSW Apr 2017'!Y22/100)*'NSW Apr 2017'!AJ22))</f>
        <v>0</v>
      </c>
      <c r="P28" s="153">
        <f>IF(($C$5*'NSW Apr 2017'!AL22/'NSW Apr 2017'!AJ22&gt;'NSW Apr 2017'!N22),($C$5*'NSW Apr 2017'!AL22/'NSW Apr 2017'!AJ22-'NSW Apr 2017'!N22)*'NSW Apr 2017'!Z22/100*'NSW Apr 2017'!AJ25,0)</f>
        <v>0</v>
      </c>
      <c r="Q28" s="138">
        <f t="shared" si="1"/>
        <v>2520.4000000000005</v>
      </c>
      <c r="R28" s="148">
        <f>'NSW Apr 2017'!AM22</f>
        <v>0</v>
      </c>
      <c r="S28" s="98">
        <f>'NSW Apr 2017'!AN22</f>
        <v>14</v>
      </c>
      <c r="T28" s="148">
        <f>'NSW Apr 2017'!AO22</f>
        <v>0</v>
      </c>
      <c r="U28" s="98">
        <f>'NSW Apr 2017'!AP22</f>
        <v>0</v>
      </c>
      <c r="V28" s="149">
        <f>(Q28-(Q28-D28)*S28/100)</f>
        <v>2216.6000000000004</v>
      </c>
      <c r="W28" s="138">
        <f t="shared" si="3"/>
        <v>2216.6000000000004</v>
      </c>
      <c r="X28" s="138">
        <f t="shared" si="0"/>
        <v>2438.2600000000007</v>
      </c>
      <c r="Y28" s="138">
        <f t="shared" si="0"/>
        <v>2438.2600000000007</v>
      </c>
      <c r="Z28" s="150">
        <f>'NSW Apr 2017'!AW22</f>
        <v>12</v>
      </c>
      <c r="AA28" s="141" t="str">
        <f>'NSW Apr 2017'!AX22</f>
        <v>y</v>
      </c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2"/>
      <c r="BX28" s="102"/>
      <c r="BY28" s="102"/>
      <c r="BZ28" s="102"/>
      <c r="CA28" s="102"/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  <c r="CR28" s="102"/>
      <c r="CS28" s="102"/>
      <c r="CT28" s="102"/>
      <c r="CU28" s="102"/>
      <c r="CV28" s="102"/>
      <c r="CW28" s="102"/>
      <c r="CX28" s="102"/>
      <c r="CY28" s="102"/>
      <c r="CZ28" s="102"/>
      <c r="DA28" s="102"/>
      <c r="DB28" s="102"/>
      <c r="DC28" s="102"/>
      <c r="DD28" s="102"/>
      <c r="DE28" s="102"/>
      <c r="DF28" s="102"/>
      <c r="DG28" s="102"/>
      <c r="DH28" s="102"/>
      <c r="DI28" s="102"/>
      <c r="DJ28" s="102"/>
      <c r="DK28" s="102"/>
      <c r="DL28" s="102"/>
      <c r="DM28" s="102"/>
      <c r="DN28" s="102"/>
      <c r="DO28" s="102"/>
      <c r="DP28" s="102"/>
      <c r="DQ28" s="102"/>
      <c r="DR28" s="102"/>
      <c r="DS28" s="102"/>
      <c r="DT28" s="102"/>
      <c r="DU28" s="102"/>
      <c r="DV28" s="102"/>
      <c r="DW28" s="102"/>
      <c r="DX28" s="102"/>
      <c r="DY28" s="102"/>
      <c r="DZ28" s="102"/>
      <c r="EA28" s="102"/>
      <c r="EB28" s="102"/>
      <c r="EC28" s="102"/>
      <c r="ED28" s="102"/>
      <c r="EE28" s="102"/>
      <c r="EF28" s="102"/>
      <c r="EG28" s="102"/>
      <c r="EH28" s="102"/>
      <c r="EI28" s="102"/>
      <c r="EJ28" s="102"/>
      <c r="EK28" s="102"/>
      <c r="EL28" s="102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</row>
    <row r="29" spans="1:156" s="97" customFormat="1" ht="23" customHeight="1" thickBot="1">
      <c r="A29" s="452"/>
      <c r="B29" s="99" t="str">
        <f>'NSW Apr 2017'!F23</f>
        <v>Red Energy</v>
      </c>
      <c r="C29" s="99" t="str">
        <f>'NSW Apr 2017'!G23</f>
        <v xml:space="preserve">Easy Saver </v>
      </c>
      <c r="D29" s="163">
        <f>365*'NSW Apr 2017'!H23/100</f>
        <v>350.4</v>
      </c>
      <c r="E29" s="164">
        <f>IF($C$5*'NSW Apr 2017'!AK23/'NSW Apr 2017'!AI23&gt;='NSW Apr 2017'!J23,('NSW Apr 2017'!J23*'NSW Apr 2017'!O23/100)*'NSW Apr 2017'!AI23,($C$5*'NSW Apr 2017'!AK23/'NSW Apr 2017'!AI23*'NSW Apr 2017'!O23/100)*'NSW Apr 2017'!AI23)</f>
        <v>1085.0000000000002</v>
      </c>
      <c r="F29" s="172">
        <f>IF($C$5*'NSW Apr 2017'!AK23/'NSW Apr 2017'!AI23&lt;'NSW Apr 2017'!J23,0,IF($C$5*'NSW Apr 2017'!AK23/'NSW Apr 2017'!AI23&lt;='NSW Apr 2017'!K23,($C$5*'NSW Apr 2017'!AK23/'NSW Apr 2017'!AI23-'NSW Apr 2017'!J23)*('NSW Apr 2017'!P23/100)*'NSW Apr 2017'!AI23,('NSW Apr 2017'!K23-'NSW Apr 2017'!J23)*('NSW Apr 2017'!P23/100)*'NSW Apr 2017'!AI23))</f>
        <v>0</v>
      </c>
      <c r="G29" s="163">
        <f>IF($C$5*'NSW Apr 2017'!AK23/'NSW Apr 2017'!AI23&lt;'NSW Apr 2017'!K23,0,IF($C$5*'NSW Apr 2017'!AK23/'NSW Apr 2017'!AI23&lt;='NSW Apr 2017'!L23,($C$5*'NSW Apr 2017'!AK23/'NSW Apr 2017'!AI23-'NSW Apr 2017'!K23)*('NSW Apr 2017'!Q23/100)*'NSW Apr 2017'!AI23,('NSW Apr 2017'!L23-'NSW Apr 2017'!K23)*('NSW Apr 2017'!Q23/100)*'NSW Apr 2017'!AI23))</f>
        <v>0</v>
      </c>
      <c r="H29" s="173">
        <f>IF($C$5*'NSW Apr 2017'!AK23/'NSW Apr 2017'!AI23&lt;'NSW Apr 2017'!L23,0,IF($C$5*'NSW Apr 2017'!AK23/'NSW Apr 2017'!AI23&lt;='NSW Apr 2017'!M23,($C$5*'NSW Apr 2017'!AK23/'NSW Apr 2017'!AI23-'NSW Apr 2017'!L23)*('NSW Apr 2017'!R23/100)*'NSW Apr 2017'!AI23,('NSW Apr 2017'!M23-'NSW Apr 2017'!L23)*('NSW Apr 2017'!R23/100)*'NSW Apr 2017'!AI23))</f>
        <v>0</v>
      </c>
      <c r="I29" s="164">
        <f>IF($C$5*'NSW Apr 2017'!AK23/'NSW Apr 2017'!AI23&lt;'NSW Apr 2017'!M23,0,IF($C$5*'NSW Apr 2017'!AK23/'NSW Apr 2017'!AI23&lt;='NSW Apr 2017'!N23,($C$5*'NSW Apr 2017'!AK23/'NSW Apr 2017'!AI23-'NSW Apr 2017'!M23)*('NSW Apr 2017'!S23/100)*'NSW Apr 2017'!AI23,('NSW Apr 2017'!N23-'NSW Apr 2017'!M23)*('NSW Apr 2017'!S23/100)*'NSW Apr 2017'!AI23))</f>
        <v>0</v>
      </c>
      <c r="J29" s="172">
        <f>IF(($C$5*'NSW Apr 2017'!AK23/'NSW Apr 2017'!AI23&gt;'NSW Apr 2017'!N23),($C$5*'NSW Apr 2017'!AK23/'NSW Apr 2017'!AI23-'NSW Apr 2017'!N23)*'NSW Apr 2017'!T23/100*'NSW Apr 2017'!AI23,0)</f>
        <v>0</v>
      </c>
      <c r="K29" s="163">
        <f>IF($C$5*'NSW Apr 2017'!AL23/'NSW Apr 2017'!AJ23&gt;='NSW Apr 2017'!J23,('NSW Apr 2017'!J23*'NSW Apr 2017'!U23/100)*'NSW Apr 2017'!AJ23,($C$5*'NSW Apr 2017'!AL23/'NSW Apr 2017'!AJ23*'NSW Apr 2017'!U23/100)*'NSW Apr 2017'!AJ23)</f>
        <v>1085.0000000000002</v>
      </c>
      <c r="L29" s="172">
        <f>IF($C$5*'NSW Apr 2017'!AL23/'NSW Apr 2017'!AJ23&lt;'NSW Apr 2017'!J23,0,IF($C$5*'NSW Apr 2017'!AL23/'NSW Apr 2017'!AJ23&lt;='NSW Apr 2017'!K23,($C$5*'NSW Apr 2017'!AL23/'NSW Apr 2017'!AJ23-'NSW Apr 2017'!J23)*('NSW Apr 2017'!V23/100)*'NSW Apr 2017'!AJ23,('NSW Apr 2017'!K23-'NSW Apr 2017'!J23)*('NSW Apr 2017'!V23/100)*'NSW Apr 2017'!AJ23))</f>
        <v>0</v>
      </c>
      <c r="M29" s="163">
        <f>IF($C$5*'NSW Apr 2017'!AL23/'NSW Apr 2017'!AJ23&lt;'NSW Apr 2017'!K23,0,IF($C$5*'NSW Apr 2017'!AL23/'NSW Apr 2017'!AJ23&lt;='NSW Apr 2017'!L23,($C$5*'NSW Apr 2017'!AL23/'NSW Apr 2017'!AJ23-'NSW Apr 2017'!K23)*('NSW Apr 2017'!W23/100)*'NSW Apr 2017'!AJ23,('NSW Apr 2017'!L23-'NSW Apr 2017'!K23)*('NSW Apr 2017'!W23/100)*'NSW Apr 2017'!AJ23))</f>
        <v>0</v>
      </c>
      <c r="N29" s="172">
        <f>IF($C$5*'NSW Apr 2017'!AL23/'NSW Apr 2017'!AJ23&lt;'NSW Apr 2017'!L23,0,IF($C$5*'NSW Apr 2017'!AL23/'NSW Apr 2017'!AJ23&lt;='NSW Apr 2017'!M23,($C$5*'NSW Apr 2017'!AL23/'NSW Apr 2017'!AJ23-'NSW Apr 2017'!L23)*('NSW Apr 2017'!X23/100)*'NSW Apr 2017'!AJ23,('NSW Apr 2017'!M23-'NSW Apr 2017'!L23)*('NSW Apr 2017'!X23/100)*'NSW Apr 2017'!AJ23))</f>
        <v>0</v>
      </c>
      <c r="O29" s="163">
        <f>IF($C$5*'NSW Apr 2017'!AL23/'NSW Apr 2017'!AJ23&lt;'NSW Apr 2017'!M23,0,IF($C$5*'NSW Apr 2017'!AL23/'NSW Apr 2017'!AJ23&lt;='NSW Apr 2017'!N23,($C$5*'NSW Apr 2017'!AL23/'NSW Apr 2017'!AJ23-'NSW Apr 2017'!M23)*('NSW Apr 2017'!Y23/100)*'NSW Apr 2017'!AJ23,('NSW Apr 2017'!N23-'NSW Apr 2017'!M23)*('NSW Apr 2017'!Y23/100)*'NSW Apr 2017'!AJ23))</f>
        <v>0</v>
      </c>
      <c r="P29" s="172">
        <f>IF(($C$5*'NSW Apr 2017'!AL23/'NSW Apr 2017'!AJ23&gt;'NSW Apr 2017'!N23),($C$5*'NSW Apr 2017'!AL23/'NSW Apr 2017'!AJ23-'NSW Apr 2017'!N23)*'NSW Apr 2017'!Z23/100*'NSW Apr 2017'!AJ26,0)</f>
        <v>0</v>
      </c>
      <c r="Q29" s="166">
        <f>SUM(D29:P29)</f>
        <v>2520.4000000000005</v>
      </c>
      <c r="R29" s="171">
        <f>'NSW Apr 2017'!AM23</f>
        <v>0</v>
      </c>
      <c r="S29" s="99">
        <f>'NSW Apr 2017'!AN23</f>
        <v>0</v>
      </c>
      <c r="T29" s="171">
        <f>'NSW Apr 2017'!AO23</f>
        <v>10</v>
      </c>
      <c r="U29" s="99">
        <f>'NSW Apr 2017'!AP23</f>
        <v>0</v>
      </c>
      <c r="V29" s="168">
        <f>Q29</f>
        <v>2520.4000000000005</v>
      </c>
      <c r="W29" s="166">
        <f>V29-(V29*T29/100)</f>
        <v>2268.3600000000006</v>
      </c>
      <c r="X29" s="166">
        <f>V29*1.1</f>
        <v>2772.440000000001</v>
      </c>
      <c r="Y29" s="166">
        <f>W29*1.1</f>
        <v>2495.1960000000008</v>
      </c>
      <c r="Z29" s="169">
        <f>'NSW Apr 2017'!AW23</f>
        <v>0</v>
      </c>
      <c r="AA29" s="170" t="str">
        <f>'NSW Apr 2017'!AX23</f>
        <v>n</v>
      </c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  <c r="BR29" s="102"/>
      <c r="BS29" s="102"/>
      <c r="BT29" s="102"/>
      <c r="BU29" s="102"/>
      <c r="BV29" s="102"/>
      <c r="BW29" s="102"/>
      <c r="BX29" s="102"/>
      <c r="BY29" s="102"/>
      <c r="BZ29" s="102"/>
      <c r="CA29" s="102"/>
      <c r="CB29" s="102"/>
      <c r="CC29" s="102"/>
      <c r="CD29" s="102"/>
      <c r="CE29" s="102"/>
      <c r="CF29" s="102"/>
      <c r="CG29" s="102"/>
      <c r="CH29" s="102"/>
      <c r="CI29" s="102"/>
      <c r="CJ29" s="102"/>
      <c r="CK29" s="102"/>
      <c r="CL29" s="102"/>
      <c r="CM29" s="102"/>
      <c r="CN29" s="102"/>
      <c r="CO29" s="102"/>
      <c r="CP29" s="102"/>
      <c r="CQ29" s="102"/>
      <c r="CR29" s="102"/>
      <c r="CS29" s="102"/>
      <c r="CT29" s="102"/>
      <c r="CU29" s="102"/>
      <c r="CV29" s="102"/>
      <c r="CW29" s="102"/>
      <c r="CX29" s="102"/>
      <c r="CY29" s="102"/>
      <c r="CZ29" s="102"/>
      <c r="DA29" s="102"/>
      <c r="DB29" s="102"/>
      <c r="DC29" s="102"/>
      <c r="DD29" s="102"/>
      <c r="DE29" s="102"/>
      <c r="DF29" s="102"/>
      <c r="DG29" s="102"/>
      <c r="DH29" s="102"/>
      <c r="DI29" s="102"/>
      <c r="DJ29" s="102"/>
      <c r="DK29" s="102"/>
      <c r="DL29" s="102"/>
      <c r="DM29" s="102"/>
      <c r="DN29" s="102"/>
      <c r="DO29" s="102"/>
      <c r="DP29" s="102"/>
      <c r="DQ29" s="102"/>
      <c r="DR29" s="102"/>
      <c r="DS29" s="102"/>
      <c r="DT29" s="102"/>
      <c r="DU29" s="102"/>
      <c r="DV29" s="102"/>
      <c r="DW29" s="102"/>
      <c r="DX29" s="102"/>
      <c r="DY29" s="102"/>
      <c r="DZ29" s="102"/>
      <c r="EA29" s="102"/>
      <c r="EB29" s="102"/>
      <c r="EC29" s="102"/>
      <c r="ED29" s="102"/>
      <c r="EE29" s="102"/>
      <c r="EF29" s="102"/>
      <c r="EG29" s="102"/>
      <c r="EH29" s="102"/>
      <c r="EI29" s="102"/>
      <c r="EJ29" s="102"/>
      <c r="EK29" s="102"/>
      <c r="EL29" s="102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</row>
    <row r="30" spans="1:156" s="107" customFormat="1" ht="23" customHeight="1" thickTop="1">
      <c r="A30" s="451" t="str">
        <f>'NSW Apr 2017'!D24</f>
        <v>Envestra Holbrook</v>
      </c>
      <c r="B30" s="98" t="str">
        <f>'NSW Apr 2017'!F24</f>
        <v>Origin Energy</v>
      </c>
      <c r="C30" s="98" t="str">
        <f>'NSW Apr 2017'!G24</f>
        <v>Regulated</v>
      </c>
      <c r="D30" s="135">
        <f>365*'NSW Apr 2017'!H24/100</f>
        <v>251.85</v>
      </c>
      <c r="E30" s="136">
        <f>IF($C$5*'NSW Apr 2017'!AK24/'NSW Apr 2017'!AI24&gt;='NSW Apr 2017'!J24,('NSW Apr 2017'!J24*'NSW Apr 2017'!O24/100)*'NSW Apr 2017'!AI24,($C$5*'NSW Apr 2017'!AK24/'NSW Apr 2017'!AI24*'NSW Apr 2017'!O24/100)*'NSW Apr 2017'!AI24)</f>
        <v>1105</v>
      </c>
      <c r="F30" s="135">
        <f>IF($C$5*'NSW Apr 2017'!AK24/'NSW Apr 2017'!AI24&lt;'NSW Apr 2017'!J24,0,IF($C$5*'NSW Apr 2017'!AK24/'NSW Apr 2017'!AI24&lt;='NSW Apr 2017'!K24,($C$5*'NSW Apr 2017'!AK24/'NSW Apr 2017'!AI24-'NSW Apr 2017'!J24)*('NSW Apr 2017'!P24/100)*'NSW Apr 2017'!AI24,('NSW Apr 2017'!K24-'NSW Apr 2017'!J24)*('NSW Apr 2017'!P24/100)*'NSW Apr 2017'!AI24))</f>
        <v>0</v>
      </c>
      <c r="G30" s="135">
        <f>IF($C$5*'NSW Apr 2017'!AK24/'NSW Apr 2017'!AI24&lt;'NSW Apr 2017'!K24,0,IF($C$5*'NSW Apr 2017'!AK24/'NSW Apr 2017'!AI24&lt;='NSW Apr 2017'!L24,($C$5*'NSW Apr 2017'!AK24/'NSW Apr 2017'!AI24-'NSW Apr 2017'!K24)*('NSW Apr 2017'!Q24/100)*'NSW Apr 2017'!AI24,('NSW Apr 2017'!L24-'NSW Apr 2017'!K24)*('NSW Apr 2017'!Q24/100)*'NSW Apr 2017'!AI24))</f>
        <v>0</v>
      </c>
      <c r="H30" s="136">
        <f>IF($C$5*'NSW Apr 2017'!AK24/'NSW Apr 2017'!AI24&lt;'NSW Apr 2017'!L24,0,IF($C$5*'NSW Apr 2017'!AK24/'NSW Apr 2017'!AI24&lt;='NSW Apr 2017'!M24,($C$5*'NSW Apr 2017'!AK24/'NSW Apr 2017'!AI24-'NSW Apr 2017'!L24)*('NSW Apr 2017'!R24/100)*'NSW Apr 2017'!AI24,('NSW Apr 2017'!M24-'NSW Apr 2017'!L24)*('NSW Apr 2017'!R24/100)*'NSW Apr 2017'!AI24))</f>
        <v>0</v>
      </c>
      <c r="I30" s="136">
        <f>IF($C$5*'NSW Apr 2017'!AK24/'NSW Apr 2017'!AI24&lt;'NSW Apr 2017'!M24,0,IF($C$5*'NSW Apr 2017'!AK24/'NSW Apr 2017'!AI24&lt;='NSW Apr 2017'!N24,($C$5*'NSW Apr 2017'!AK24/'NSW Apr 2017'!AI24-'NSW Apr 2017'!M24)*('NSW Apr 2017'!S24/100)*'NSW Apr 2017'!AI24,('NSW Apr 2017'!N24-'NSW Apr 2017'!M24)*('NSW Apr 2017'!S24/100)*'NSW Apr 2017'!AI24))</f>
        <v>0</v>
      </c>
      <c r="J30" s="135">
        <f>IF(($C$5*'NSW Apr 2017'!AK24/'NSW Apr 2017'!AI24&gt;'NSW Apr 2017'!N24),($C$5*'NSW Apr 2017'!AK24/'NSW Apr 2017'!AI24-'NSW Apr 2017'!N24)*'NSW Apr 2017'!T24/100*'NSW Apr 2017'!AI24,0)</f>
        <v>0</v>
      </c>
      <c r="K30" s="135">
        <f>IF($C$5*'NSW Apr 2017'!AL24/'NSW Apr 2017'!AJ24&gt;='NSW Apr 2017'!J24,('NSW Apr 2017'!J24*'NSW Apr 2017'!U24/100)*'NSW Apr 2017'!AJ24,($C$5*'NSW Apr 2017'!AL24/'NSW Apr 2017'!AJ24*'NSW Apr 2017'!U24/100)*'NSW Apr 2017'!AJ24)</f>
        <v>1105</v>
      </c>
      <c r="L30" s="135">
        <f>IF($C$5*'NSW Apr 2017'!AL24/'NSW Apr 2017'!AJ24&lt;'NSW Apr 2017'!J24,0,IF($C$5*'NSW Apr 2017'!AL24/'NSW Apr 2017'!AJ24&lt;='NSW Apr 2017'!K24,($C$5*'NSW Apr 2017'!AL24/'NSW Apr 2017'!AJ24-'NSW Apr 2017'!J24)*('NSW Apr 2017'!V24/100)*'NSW Apr 2017'!AJ24,('NSW Apr 2017'!K24-'NSW Apr 2017'!J24)*('NSW Apr 2017'!V24/100)*'NSW Apr 2017'!AJ24))</f>
        <v>0</v>
      </c>
      <c r="M30" s="135">
        <f>IF($C$5*'NSW Apr 2017'!AL24/'NSW Apr 2017'!AJ24&lt;'NSW Apr 2017'!K24,0,IF($C$5*'NSW Apr 2017'!AL24/'NSW Apr 2017'!AJ24&lt;='NSW Apr 2017'!L24,($C$5*'NSW Apr 2017'!AL24/'NSW Apr 2017'!AJ24-'NSW Apr 2017'!K24)*('NSW Apr 2017'!W24/100)*'NSW Apr 2017'!AJ24,('NSW Apr 2017'!L24-'NSW Apr 2017'!K24)*('NSW Apr 2017'!W24/100)*'NSW Apr 2017'!AJ24))</f>
        <v>0</v>
      </c>
      <c r="N30" s="135">
        <f>IF($C$5*'NSW Apr 2017'!AL24/'NSW Apr 2017'!AJ24&lt;'NSW Apr 2017'!L24,0,IF($C$5*'NSW Apr 2017'!AL24/'NSW Apr 2017'!AJ24&lt;='NSW Apr 2017'!M24,($C$5*'NSW Apr 2017'!AL24/'NSW Apr 2017'!AJ24-'NSW Apr 2017'!L24)*('NSW Apr 2017'!X24/100)*'NSW Apr 2017'!AJ24,('NSW Apr 2017'!M24-'NSW Apr 2017'!L24)*('NSW Apr 2017'!X24/100)*'NSW Apr 2017'!AJ24))</f>
        <v>0</v>
      </c>
      <c r="O30" s="135">
        <f>IF($C$5*'NSW Apr 2017'!AL24/'NSW Apr 2017'!AJ24&lt;'NSW Apr 2017'!M24,0,IF($C$5*'NSW Apr 2017'!AL24/'NSW Apr 2017'!AJ24&lt;='NSW Apr 2017'!N24,($C$5*'NSW Apr 2017'!AL24/'NSW Apr 2017'!AJ24-'NSW Apr 2017'!M24)*('NSW Apr 2017'!Y24/100)*'NSW Apr 2017'!AJ24,('NSW Apr 2017'!N24-'NSW Apr 2017'!M24)*('NSW Apr 2017'!Y24/100)*'NSW Apr 2017'!AJ24))</f>
        <v>0</v>
      </c>
      <c r="P30" s="135">
        <f>IF(($C$5*'NSW Apr 2017'!AL24/'NSW Apr 2017'!AJ24&gt;'NSW Apr 2017'!N24),($C$5*'NSW Apr 2017'!AL24/'NSW Apr 2017'!AJ24-'NSW Apr 2017'!N24)*'NSW Apr 2017'!Z24/100*'NSW Apr 2017'!AJ25,0)</f>
        <v>0</v>
      </c>
      <c r="Q30" s="138">
        <f t="shared" si="1"/>
        <v>2461.85</v>
      </c>
      <c r="R30" s="98">
        <f>'NSW Apr 2017'!AM24</f>
        <v>0</v>
      </c>
      <c r="S30" s="98">
        <f>'NSW Apr 2017'!AN24</f>
        <v>0</v>
      </c>
      <c r="T30" s="98">
        <f>'NSW Apr 2017'!AO24</f>
        <v>0</v>
      </c>
      <c r="U30" s="98">
        <f>'NSW Apr 2017'!AP24</f>
        <v>0</v>
      </c>
      <c r="V30" s="138">
        <f>Q30</f>
        <v>2461.85</v>
      </c>
      <c r="W30" s="138">
        <f t="shared" si="3"/>
        <v>2461.85</v>
      </c>
      <c r="X30" s="138">
        <f t="shared" si="0"/>
        <v>2708.0350000000003</v>
      </c>
      <c r="Y30" s="138">
        <f t="shared" si="0"/>
        <v>2708.0350000000003</v>
      </c>
      <c r="Z30" s="150">
        <f>'NSW Apr 2017'!AW24</f>
        <v>0</v>
      </c>
      <c r="AA30" s="160" t="str">
        <f>'NSW Apr 2017'!AX24</f>
        <v>n</v>
      </c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  <c r="BR30" s="102"/>
      <c r="BS30" s="102"/>
      <c r="BT30" s="102"/>
      <c r="BU30" s="102"/>
      <c r="BV30" s="102"/>
      <c r="BW30" s="102"/>
      <c r="BX30" s="102"/>
      <c r="BY30" s="102"/>
      <c r="BZ30" s="102"/>
      <c r="CA30" s="102"/>
      <c r="CB30" s="102"/>
      <c r="CC30" s="102"/>
      <c r="CD30" s="102"/>
      <c r="CE30" s="102"/>
      <c r="CF30" s="102"/>
      <c r="CG30" s="102"/>
      <c r="CH30" s="102"/>
      <c r="CI30" s="102"/>
      <c r="CJ30" s="102"/>
      <c r="CK30" s="102"/>
      <c r="CL30" s="102"/>
      <c r="CM30" s="102"/>
      <c r="CN30" s="102"/>
      <c r="CO30" s="102"/>
      <c r="CP30" s="102"/>
      <c r="CQ30" s="102"/>
      <c r="CR30" s="102"/>
      <c r="CS30" s="102"/>
      <c r="CT30" s="102"/>
      <c r="CU30" s="102"/>
      <c r="CV30" s="102"/>
      <c r="CW30" s="102"/>
      <c r="CX30" s="102"/>
      <c r="CY30" s="102"/>
      <c r="CZ30" s="102"/>
      <c r="DA30" s="102"/>
      <c r="DB30" s="102"/>
      <c r="DC30" s="102"/>
      <c r="DD30" s="102"/>
      <c r="DE30" s="102"/>
      <c r="DF30" s="102"/>
      <c r="DG30" s="102"/>
      <c r="DH30" s="102"/>
      <c r="DI30" s="102"/>
      <c r="DJ30" s="102"/>
      <c r="DK30" s="102"/>
      <c r="DL30" s="102"/>
      <c r="DM30" s="102"/>
      <c r="DN30" s="102"/>
      <c r="DO30" s="102"/>
      <c r="DP30" s="102"/>
      <c r="DQ30" s="102"/>
      <c r="DR30" s="102"/>
      <c r="DS30" s="102"/>
      <c r="DT30" s="102"/>
      <c r="DU30" s="102"/>
      <c r="DV30" s="102"/>
      <c r="DW30" s="102"/>
      <c r="DX30" s="102"/>
      <c r="DY30" s="102"/>
      <c r="DZ30" s="102"/>
      <c r="EA30" s="102"/>
      <c r="EB30" s="102"/>
      <c r="EC30" s="102"/>
      <c r="ED30" s="102"/>
      <c r="EE30" s="102"/>
      <c r="EF30" s="102"/>
      <c r="EG30" s="102"/>
      <c r="EH30" s="102"/>
      <c r="EI30" s="102"/>
      <c r="EJ30" s="102"/>
      <c r="EK30" s="102"/>
      <c r="EL30" s="102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</row>
    <row r="31" spans="1:156" ht="23" customHeight="1" thickBot="1">
      <c r="A31" s="453"/>
      <c r="B31" s="99" t="str">
        <f>'NSW Apr 2017'!F25</f>
        <v>Origin Energy</v>
      </c>
      <c r="C31" s="99" t="str">
        <f>'NSW Apr 2017'!G25</f>
        <v>Business Saver</v>
      </c>
      <c r="D31" s="163">
        <f>365*'NSW Apr 2017'!H25/100</f>
        <v>251.85</v>
      </c>
      <c r="E31" s="164">
        <f>IF($C$5*'NSW Apr 2017'!AK25/'NSW Apr 2017'!AI25&gt;='NSW Apr 2017'!J25,('NSW Apr 2017'!J25*'NSW Apr 2017'!O25/100)*'NSW Apr 2017'!AI25,($C$5*'NSW Apr 2017'!AK25/'NSW Apr 2017'!AI25*'NSW Apr 2017'!O25/100)*'NSW Apr 2017'!AI25)</f>
        <v>1105</v>
      </c>
      <c r="F31" s="172">
        <f>IF($C$5*'NSW Apr 2017'!AK25/'NSW Apr 2017'!AI25&lt;'NSW Apr 2017'!J25,0,IF($C$5*'NSW Apr 2017'!AK25/'NSW Apr 2017'!AI25&lt;='NSW Apr 2017'!K25,($C$5*'NSW Apr 2017'!AK25/'NSW Apr 2017'!AI25-'NSW Apr 2017'!J25)*('NSW Apr 2017'!P25/100)*'NSW Apr 2017'!AI25,('NSW Apr 2017'!K25-'NSW Apr 2017'!J25)*('NSW Apr 2017'!P25/100)*'NSW Apr 2017'!AI25))</f>
        <v>0</v>
      </c>
      <c r="G31" s="163">
        <f>IF($C$5*'NSW Apr 2017'!AK25/'NSW Apr 2017'!AI25&lt;'NSW Apr 2017'!K25,0,IF($C$5*'NSW Apr 2017'!AK25/'NSW Apr 2017'!AI25&lt;='NSW Apr 2017'!L25,($C$5*'NSW Apr 2017'!AK25/'NSW Apr 2017'!AI25-'NSW Apr 2017'!K25)*('NSW Apr 2017'!Q25/100)*'NSW Apr 2017'!AI25,('NSW Apr 2017'!L25-'NSW Apr 2017'!K25)*('NSW Apr 2017'!Q25/100)*'NSW Apr 2017'!AI25))</f>
        <v>0</v>
      </c>
      <c r="H31" s="173">
        <f>IF($C$5*'NSW Apr 2017'!AK25/'NSW Apr 2017'!AI25&lt;'NSW Apr 2017'!L25,0,IF($C$5*'NSW Apr 2017'!AK25/'NSW Apr 2017'!AI25&lt;='NSW Apr 2017'!M25,($C$5*'NSW Apr 2017'!AK25/'NSW Apr 2017'!AI25-'NSW Apr 2017'!L25)*('NSW Apr 2017'!R25/100)*'NSW Apr 2017'!AI25,('NSW Apr 2017'!M25-'NSW Apr 2017'!L25)*('NSW Apr 2017'!R25/100)*'NSW Apr 2017'!AI25))</f>
        <v>0</v>
      </c>
      <c r="I31" s="164">
        <f>IF($C$5*'NSW Apr 2017'!AK25/'NSW Apr 2017'!AI25&lt;'NSW Apr 2017'!M25,0,IF($C$5*'NSW Apr 2017'!AK25/'NSW Apr 2017'!AI25&lt;='NSW Apr 2017'!N25,($C$5*'NSW Apr 2017'!AK25/'NSW Apr 2017'!AI25-'NSW Apr 2017'!M25)*('NSW Apr 2017'!S25/100)*'NSW Apr 2017'!AI25,('NSW Apr 2017'!N25-'NSW Apr 2017'!M25)*('NSW Apr 2017'!S25/100)*'NSW Apr 2017'!AI25))</f>
        <v>0</v>
      </c>
      <c r="J31" s="172">
        <f>IF(($C$5*'NSW Apr 2017'!AK25/'NSW Apr 2017'!AI25&gt;'NSW Apr 2017'!N25),($C$5*'NSW Apr 2017'!AK25/'NSW Apr 2017'!AI25-'NSW Apr 2017'!N25)*'NSW Apr 2017'!T25/100*'NSW Apr 2017'!AI25,0)</f>
        <v>0</v>
      </c>
      <c r="K31" s="163">
        <f>IF($C$5*'NSW Apr 2017'!AL25/'NSW Apr 2017'!AJ25&gt;='NSW Apr 2017'!J25,('NSW Apr 2017'!J25*'NSW Apr 2017'!U25/100)*'NSW Apr 2017'!AJ25,($C$5*'NSW Apr 2017'!AL25/'NSW Apr 2017'!AJ25*'NSW Apr 2017'!U25/100)*'NSW Apr 2017'!AJ25)</f>
        <v>1105</v>
      </c>
      <c r="L31" s="172">
        <f>IF($C$5*'NSW Apr 2017'!AL25/'NSW Apr 2017'!AJ25&lt;'NSW Apr 2017'!J25,0,IF($C$5*'NSW Apr 2017'!AL25/'NSW Apr 2017'!AJ25&lt;='NSW Apr 2017'!K25,($C$5*'NSW Apr 2017'!AL25/'NSW Apr 2017'!AJ25-'NSW Apr 2017'!J25)*('NSW Apr 2017'!V25/100)*'NSW Apr 2017'!AJ25,('NSW Apr 2017'!K25-'NSW Apr 2017'!J25)*('NSW Apr 2017'!V25/100)*'NSW Apr 2017'!AJ25))</f>
        <v>0</v>
      </c>
      <c r="M31" s="163">
        <f>IF($C$5*'NSW Apr 2017'!AL25/'NSW Apr 2017'!AJ25&lt;'NSW Apr 2017'!K25,0,IF($C$5*'NSW Apr 2017'!AL25/'NSW Apr 2017'!AJ25&lt;='NSW Apr 2017'!L25,($C$5*'NSW Apr 2017'!AL25/'NSW Apr 2017'!AJ25-'NSW Apr 2017'!K25)*('NSW Apr 2017'!W25/100)*'NSW Apr 2017'!AJ25,('NSW Apr 2017'!L25-'NSW Apr 2017'!K25)*('NSW Apr 2017'!W25/100)*'NSW Apr 2017'!AJ25))</f>
        <v>0</v>
      </c>
      <c r="N31" s="172">
        <f>IF($C$5*'NSW Apr 2017'!AL25/'NSW Apr 2017'!AJ25&lt;'NSW Apr 2017'!L25,0,IF($C$5*'NSW Apr 2017'!AL25/'NSW Apr 2017'!AJ25&lt;='NSW Apr 2017'!M25,($C$5*'NSW Apr 2017'!AL25/'NSW Apr 2017'!AJ25-'NSW Apr 2017'!L25)*('NSW Apr 2017'!X25/100)*'NSW Apr 2017'!AJ25,('NSW Apr 2017'!M25-'NSW Apr 2017'!L25)*('NSW Apr 2017'!X25/100)*'NSW Apr 2017'!AJ25))</f>
        <v>0</v>
      </c>
      <c r="O31" s="163">
        <f>IF($C$5*'NSW Apr 2017'!AL25/'NSW Apr 2017'!AJ25&lt;'NSW Apr 2017'!M25,0,IF($C$5*'NSW Apr 2017'!AL25/'NSW Apr 2017'!AJ25&lt;='NSW Apr 2017'!N25,($C$5*'NSW Apr 2017'!AL25/'NSW Apr 2017'!AJ25-'NSW Apr 2017'!M25)*('NSW Apr 2017'!Y25/100)*'NSW Apr 2017'!AJ25,('NSW Apr 2017'!N25-'NSW Apr 2017'!M25)*('NSW Apr 2017'!Y25/100)*'NSW Apr 2017'!AJ25))</f>
        <v>0</v>
      </c>
      <c r="P31" s="172">
        <f>IF(($C$5*'NSW Apr 2017'!AL25/'NSW Apr 2017'!AJ25&gt;'NSW Apr 2017'!N25),($C$5*'NSW Apr 2017'!AL25/'NSW Apr 2017'!AJ25-'NSW Apr 2017'!N25)*'NSW Apr 2017'!Z25/100*'NSW Apr 2017'!AJ27,0)</f>
        <v>0</v>
      </c>
      <c r="Q31" s="166">
        <f t="shared" si="1"/>
        <v>2461.85</v>
      </c>
      <c r="R31" s="171">
        <f>'NSW Apr 2017'!AM25</f>
        <v>0</v>
      </c>
      <c r="S31" s="99">
        <f>'NSW Apr 2017'!AN25</f>
        <v>14</v>
      </c>
      <c r="T31" s="171">
        <f>'NSW Apr 2017'!AO25</f>
        <v>0</v>
      </c>
      <c r="U31" s="99">
        <f>'NSW Apr 2017'!AP25</f>
        <v>0</v>
      </c>
      <c r="V31" s="168">
        <f>(Q31-(Q31-D31)*S31/100)</f>
        <v>2152.4499999999998</v>
      </c>
      <c r="W31" s="166">
        <f t="shared" si="3"/>
        <v>2152.4499999999998</v>
      </c>
      <c r="X31" s="166">
        <f t="shared" si="0"/>
        <v>2367.6950000000002</v>
      </c>
      <c r="Y31" s="166">
        <f t="shared" si="0"/>
        <v>2367.6950000000002</v>
      </c>
      <c r="Z31" s="169">
        <f>'NSW Apr 2017'!AW25</f>
        <v>12</v>
      </c>
      <c r="AA31" s="170" t="str">
        <f>'NSW Apr 2017'!AX25</f>
        <v>y</v>
      </c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/>
      <c r="BO31" s="102"/>
      <c r="BP31" s="102"/>
      <c r="BQ31" s="102"/>
      <c r="BR31" s="102"/>
      <c r="BS31" s="102"/>
      <c r="BT31" s="102"/>
      <c r="BU31" s="102"/>
      <c r="BV31" s="102"/>
      <c r="BW31" s="102"/>
      <c r="BX31" s="102"/>
      <c r="BY31" s="102"/>
      <c r="BZ31" s="102"/>
      <c r="CA31" s="102"/>
      <c r="CB31" s="102"/>
      <c r="CC31" s="102"/>
      <c r="CD31" s="102"/>
      <c r="CE31" s="102"/>
      <c r="CF31" s="102"/>
      <c r="CG31" s="102"/>
      <c r="CH31" s="102"/>
      <c r="CI31" s="102"/>
      <c r="CJ31" s="102"/>
      <c r="CK31" s="102"/>
      <c r="CL31" s="102"/>
      <c r="CM31" s="102"/>
      <c r="CN31" s="102"/>
      <c r="CO31" s="102"/>
      <c r="CP31" s="102"/>
      <c r="CQ31" s="102"/>
      <c r="CR31" s="102"/>
      <c r="CS31" s="102"/>
      <c r="CT31" s="102"/>
      <c r="CU31" s="102"/>
      <c r="CV31" s="102"/>
      <c r="CW31" s="102"/>
      <c r="CX31" s="102"/>
      <c r="CY31" s="102"/>
      <c r="CZ31" s="102"/>
      <c r="DA31" s="102"/>
      <c r="DB31" s="102"/>
      <c r="DC31" s="102"/>
      <c r="DD31" s="102"/>
      <c r="DE31" s="102"/>
      <c r="DF31" s="102"/>
      <c r="DG31" s="102"/>
      <c r="DH31" s="102"/>
      <c r="DI31" s="102"/>
      <c r="DJ31" s="102"/>
      <c r="DK31" s="102"/>
      <c r="DL31" s="102"/>
      <c r="DM31" s="102"/>
      <c r="DN31" s="102"/>
      <c r="DO31" s="102"/>
      <c r="DP31" s="102"/>
      <c r="DQ31" s="102"/>
      <c r="DR31" s="102"/>
      <c r="DS31" s="102"/>
      <c r="DT31" s="102"/>
      <c r="DU31" s="102"/>
      <c r="DV31" s="102"/>
      <c r="DW31" s="102"/>
      <c r="DX31" s="102"/>
      <c r="DY31" s="102"/>
      <c r="DZ31" s="102"/>
      <c r="EA31" s="102"/>
      <c r="EB31" s="102"/>
      <c r="EC31" s="102"/>
      <c r="ED31" s="102"/>
      <c r="EE31" s="102"/>
      <c r="EF31" s="102"/>
      <c r="EG31" s="102"/>
      <c r="EH31" s="102"/>
      <c r="EI31" s="102"/>
      <c r="EJ31" s="102"/>
      <c r="EK31" s="102"/>
      <c r="EL31" s="102"/>
    </row>
    <row r="32" spans="1:156" s="107" customFormat="1" ht="23" customHeight="1" thickTop="1">
      <c r="A32" s="451" t="str">
        <f>'NSW Apr 2017'!D26</f>
        <v>Envestra Murray Valley</v>
      </c>
      <c r="B32" s="98" t="str">
        <f>'NSW Apr 2017'!F26</f>
        <v>Origin Energy</v>
      </c>
      <c r="C32" s="98" t="str">
        <f>'NSW Apr 2017'!G26</f>
        <v>Regulated</v>
      </c>
      <c r="D32" s="135">
        <f>365*'NSW Apr 2017'!H26/100</f>
        <v>284.7</v>
      </c>
      <c r="E32" s="136">
        <f>IF($C$5*'NSW Apr 2017'!AK26/'NSW Apr 2017'!AI26&gt;='NSW Apr 2017'!J26,('NSW Apr 2017'!J26*'NSW Apr 2017'!O26/100)*'NSW Apr 2017'!AI26,($C$5*'NSW Apr 2017'!AK26/'NSW Apr 2017'!AI26*'NSW Apr 2017'!O26/100)*'NSW Apr 2017'!AI26)</f>
        <v>196.20000000000002</v>
      </c>
      <c r="F32" s="153">
        <f>IF($C$5*'NSW Apr 2017'!AK26/'NSW Apr 2017'!AI26&lt;'NSW Apr 2017'!J26,0,IF($C$5*'NSW Apr 2017'!AK26/'NSW Apr 2017'!AI26&lt;='NSW Apr 2017'!K26,($C$5*'NSW Apr 2017'!AK26/'NSW Apr 2017'!AI26-'NSW Apr 2017'!J26)*('NSW Apr 2017'!P26/100)*'NSW Apr 2017'!AI26,('NSW Apr 2017'!K26-'NSW Apr 2017'!J26)*('NSW Apr 2017'!P26/100)*'NSW Apr 2017'!AI26))</f>
        <v>815.90000000000009</v>
      </c>
      <c r="G32" s="135">
        <f>IF($C$5*'NSW Apr 2017'!AK26/'NSW Apr 2017'!AI26&lt;'NSW Apr 2017'!K26,0,IF($C$5*'NSW Apr 2017'!AK26/'NSW Apr 2017'!AI26&lt;='NSW Apr 2017'!L26,($C$5*'NSW Apr 2017'!AK26/'NSW Apr 2017'!AI26-'NSW Apr 2017'!K26)*('NSW Apr 2017'!Q26/100)*'NSW Apr 2017'!AI26,('NSW Apr 2017'!L26-'NSW Apr 2017'!K26)*('NSW Apr 2017'!Q26/100)*'NSW Apr 2017'!AI26))</f>
        <v>0</v>
      </c>
      <c r="H32" s="143">
        <f>IF($C$5*'NSW Apr 2017'!AK26/'NSW Apr 2017'!AI26&lt;'NSW Apr 2017'!L26,0,IF($C$5*'NSW Apr 2017'!AK26/'NSW Apr 2017'!AI26&lt;='NSW Apr 2017'!M26,($C$5*'NSW Apr 2017'!AK26/'NSW Apr 2017'!AI26-'NSW Apr 2017'!L26)*('NSW Apr 2017'!R26/100)*'NSW Apr 2017'!AI26,('NSW Apr 2017'!M26-'NSW Apr 2017'!L26)*('NSW Apr 2017'!R26/100)*'NSW Apr 2017'!AI26))</f>
        <v>0</v>
      </c>
      <c r="I32" s="136">
        <f>IF($C$5*'NSW Apr 2017'!AK26/'NSW Apr 2017'!AI26&lt;'NSW Apr 2017'!M26,0,IF($C$5*'NSW Apr 2017'!AK26/'NSW Apr 2017'!AI26&lt;='NSW Apr 2017'!N26,($C$5*'NSW Apr 2017'!AK26/'NSW Apr 2017'!AI26-'NSW Apr 2017'!M26)*('NSW Apr 2017'!S26/100)*'NSW Apr 2017'!AI26,('NSW Apr 2017'!N26-'NSW Apr 2017'!M26)*('NSW Apr 2017'!S26/100)*'NSW Apr 2017'!AI26))</f>
        <v>0</v>
      </c>
      <c r="J32" s="153">
        <f>IF(($C$5*'NSW Apr 2017'!AK26/'NSW Apr 2017'!AI26&gt;'NSW Apr 2017'!N26),($C$5*'NSW Apr 2017'!AK26/'NSW Apr 2017'!AI26-'NSW Apr 2017'!N26)*'NSW Apr 2017'!T26/100*'NSW Apr 2017'!AI26,0)</f>
        <v>0</v>
      </c>
      <c r="K32" s="135">
        <f>IF($C$5*'NSW Apr 2017'!AL26/'NSW Apr 2017'!AJ26&gt;='NSW Apr 2017'!J26,('NSW Apr 2017'!J26*'NSW Apr 2017'!U26/100)*'NSW Apr 2017'!AJ26,($C$5*'NSW Apr 2017'!AL26/'NSW Apr 2017'!AJ26*'NSW Apr 2017'!U26/100)*'NSW Apr 2017'!AJ26)</f>
        <v>196.20000000000002</v>
      </c>
      <c r="L32" s="153">
        <f>IF($C$5*'NSW Apr 2017'!AL26/'NSW Apr 2017'!AJ26&lt;'NSW Apr 2017'!J26,0,IF($C$5*'NSW Apr 2017'!AL26/'NSW Apr 2017'!AJ26&lt;='NSW Apr 2017'!K26,($C$5*'NSW Apr 2017'!AL26/'NSW Apr 2017'!AJ26-'NSW Apr 2017'!J26)*('NSW Apr 2017'!V26/100)*'NSW Apr 2017'!AJ26,('NSW Apr 2017'!K26-'NSW Apr 2017'!J26)*('NSW Apr 2017'!V26/100)*'NSW Apr 2017'!AJ26))</f>
        <v>815.90000000000009</v>
      </c>
      <c r="M32" s="135">
        <f>IF($C$5*'NSW Apr 2017'!AL26/'NSW Apr 2017'!AJ26&lt;'NSW Apr 2017'!K26,0,IF($C$5*'NSW Apr 2017'!AL26/'NSW Apr 2017'!AJ26&lt;='NSW Apr 2017'!L26,($C$5*'NSW Apr 2017'!AL26/'NSW Apr 2017'!AJ26-'NSW Apr 2017'!K26)*('NSW Apr 2017'!W26/100)*'NSW Apr 2017'!AJ26,('NSW Apr 2017'!L26-'NSW Apr 2017'!K26)*('NSW Apr 2017'!W26/100)*'NSW Apr 2017'!AJ26))</f>
        <v>0</v>
      </c>
      <c r="N32" s="153">
        <f>IF($C$5*'NSW Apr 2017'!AL26/'NSW Apr 2017'!AJ26&lt;'NSW Apr 2017'!L26,0,IF($C$5*'NSW Apr 2017'!AL26/'NSW Apr 2017'!AJ26&lt;='NSW Apr 2017'!M26,($C$5*'NSW Apr 2017'!AL26/'NSW Apr 2017'!AJ26-'NSW Apr 2017'!L26)*('NSW Apr 2017'!X26/100)*'NSW Apr 2017'!AJ26,('NSW Apr 2017'!M26-'NSW Apr 2017'!L26)*('NSW Apr 2017'!X26/100)*'NSW Apr 2017'!AJ26))</f>
        <v>0</v>
      </c>
      <c r="O32" s="135">
        <f>IF($C$5*'NSW Apr 2017'!AL26/'NSW Apr 2017'!AJ26&lt;'NSW Apr 2017'!M26,0,IF($C$5*'NSW Apr 2017'!AL26/'NSW Apr 2017'!AJ26&lt;='NSW Apr 2017'!N26,($C$5*'NSW Apr 2017'!AL26/'NSW Apr 2017'!AJ26-'NSW Apr 2017'!M26)*('NSW Apr 2017'!Y26/100)*'NSW Apr 2017'!AJ26,('NSW Apr 2017'!N26-'NSW Apr 2017'!M26)*('NSW Apr 2017'!Y26/100)*'NSW Apr 2017'!AJ26))</f>
        <v>0</v>
      </c>
      <c r="P32" s="153">
        <f>IF(($C$5*'NSW Apr 2017'!AL26/'NSW Apr 2017'!AJ26&gt;'NSW Apr 2017'!N26),($C$5*'NSW Apr 2017'!AL26/'NSW Apr 2017'!AJ26-'NSW Apr 2017'!N26)*'NSW Apr 2017'!Z26/100*'NSW Apr 2017'!AJ27,0)</f>
        <v>0</v>
      </c>
      <c r="Q32" s="138">
        <f t="shared" si="1"/>
        <v>2308.9000000000005</v>
      </c>
      <c r="R32" s="148">
        <f>'NSW Apr 2017'!AM26</f>
        <v>0</v>
      </c>
      <c r="S32" s="98">
        <f>'NSW Apr 2017'!AN26</f>
        <v>0</v>
      </c>
      <c r="T32" s="148">
        <f>'NSW Apr 2017'!AO26</f>
        <v>0</v>
      </c>
      <c r="U32" s="98">
        <f>'NSW Apr 2017'!AP26</f>
        <v>0</v>
      </c>
      <c r="V32" s="149">
        <f>Q32</f>
        <v>2308.9000000000005</v>
      </c>
      <c r="W32" s="138">
        <f t="shared" si="3"/>
        <v>2308.9000000000005</v>
      </c>
      <c r="X32" s="138">
        <f t="shared" si="0"/>
        <v>2539.7900000000009</v>
      </c>
      <c r="Y32" s="138">
        <f t="shared" si="0"/>
        <v>2539.7900000000009</v>
      </c>
      <c r="Z32" s="150">
        <f>'NSW Apr 2017'!AW26</f>
        <v>0</v>
      </c>
      <c r="AA32" s="141" t="str">
        <f>'NSW Apr 2017'!AX26</f>
        <v>n</v>
      </c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</row>
    <row r="33" spans="1:156" s="97" customFormat="1" ht="23" customHeight="1">
      <c r="A33" s="453"/>
      <c r="B33" s="98" t="str">
        <f>'NSW Apr 2017'!F27</f>
        <v>EnergyAustralia</v>
      </c>
      <c r="C33" s="98" t="str">
        <f>'NSW Apr 2017'!G27</f>
        <v xml:space="preserve">Everyday Saver </v>
      </c>
      <c r="D33" s="135">
        <f>365*'NSW Apr 2017'!H27/100</f>
        <v>328.5</v>
      </c>
      <c r="E33" s="136">
        <f>IF($C$5*'NSW Apr 2017'!AK27/'NSW Apr 2017'!AI27&gt;='NSW Apr 2017'!J27,('NSW Apr 2017'!J27*'NSW Apr 2017'!O27/100)*'NSW Apr 2017'!AI27,($C$5*'NSW Apr 2017'!AK27/'NSW Apr 2017'!AI27*'NSW Apr 2017'!O27/100)*'NSW Apr 2017'!AI27)</f>
        <v>264.00000000000006</v>
      </c>
      <c r="F33" s="153">
        <f>IF($C$5*'NSW Apr 2017'!AK27/'NSW Apr 2017'!AI27&lt;'NSW Apr 2017'!J27,0,IF($C$5*'NSW Apr 2017'!AK27/'NSW Apr 2017'!AI27&lt;='NSW Apr 2017'!K27,($C$5*'NSW Apr 2017'!AK27/'NSW Apr 2017'!AI27-'NSW Apr 2017'!J27)*('NSW Apr 2017'!P27/100)*'NSW Apr 2017'!AI27,('NSW Apr 2017'!K27-'NSW Apr 2017'!J27)*('NSW Apr 2017'!P27/100)*'NSW Apr 2017'!AI27))</f>
        <v>258</v>
      </c>
      <c r="G33" s="135">
        <f>IF($C$5*'NSW Apr 2017'!AK27/'NSW Apr 2017'!AI27&lt;'NSW Apr 2017'!K27,0,IF($C$5*'NSW Apr 2017'!AK27/'NSW Apr 2017'!AI27&lt;='NSW Apr 2017'!L27,($C$5*'NSW Apr 2017'!AK27/'NSW Apr 2017'!AI27-'NSW Apr 2017'!K27)*('NSW Apr 2017'!Q27/100)*'NSW Apr 2017'!AI27,('NSW Apr 2017'!L27-'NSW Apr 2017'!K27)*('NSW Apr 2017'!Q27/100)*'NSW Apr 2017'!AI27))</f>
        <v>181.935</v>
      </c>
      <c r="H33" s="143">
        <f>IF($C$5*'NSW Apr 2017'!AK27/'NSW Apr 2017'!AI27&lt;'NSW Apr 2017'!L27,0,IF($C$5*'NSW Apr 2017'!AK27/'NSW Apr 2017'!AI27&lt;='NSW Apr 2017'!M27,($C$5*'NSW Apr 2017'!AK27/'NSW Apr 2017'!AI27-'NSW Apr 2017'!L27)*('NSW Apr 2017'!R27/100)*'NSW Apr 2017'!AI27,('NSW Apr 2017'!M27-'NSW Apr 2017'!L27)*('NSW Apr 2017'!R27/100)*'NSW Apr 2017'!AI27))</f>
        <v>0</v>
      </c>
      <c r="I33" s="136">
        <f>IF($C$5*'NSW Apr 2017'!AK27/'NSW Apr 2017'!AI27&lt;'NSW Apr 2017'!M27,0,IF($C$5*'NSW Apr 2017'!AK27/'NSW Apr 2017'!AI27&lt;='NSW Apr 2017'!N27,($C$5*'NSW Apr 2017'!AK27/'NSW Apr 2017'!AI27-'NSW Apr 2017'!M27)*('NSW Apr 2017'!S27/100)*'NSW Apr 2017'!AI27,('NSW Apr 2017'!N27-'NSW Apr 2017'!M27)*('NSW Apr 2017'!S27/100)*'NSW Apr 2017'!AI27))</f>
        <v>0</v>
      </c>
      <c r="J33" s="153">
        <f>IF(($C$5*'NSW Apr 2017'!AK27/'NSW Apr 2017'!AI27&gt;'NSW Apr 2017'!N27),($C$5*'NSW Apr 2017'!AK27/'NSW Apr 2017'!AI27-'NSW Apr 2017'!N27)*'NSW Apr 2017'!T27/100*'NSW Apr 2017'!AI27,0)</f>
        <v>0</v>
      </c>
      <c r="K33" s="135">
        <f>IF($C$5*'NSW Apr 2017'!AL27/'NSW Apr 2017'!AJ27&gt;='NSW Apr 2017'!J27,('NSW Apr 2017'!J27*'NSW Apr 2017'!U27/100)*'NSW Apr 2017'!AJ27,($C$5*'NSW Apr 2017'!AL27/'NSW Apr 2017'!AJ27*'NSW Apr 2017'!U27/100)*'NSW Apr 2017'!AJ27)</f>
        <v>528.00000000000011</v>
      </c>
      <c r="L33" s="153">
        <f>IF($C$5*'NSW Apr 2017'!AL27/'NSW Apr 2017'!AJ27&lt;'NSW Apr 2017'!J27,0,IF($C$5*'NSW Apr 2017'!AL27/'NSW Apr 2017'!AJ27&lt;='NSW Apr 2017'!K27,($C$5*'NSW Apr 2017'!AL27/'NSW Apr 2017'!AJ27-'NSW Apr 2017'!J27)*('NSW Apr 2017'!V27/100)*'NSW Apr 2017'!AJ27,('NSW Apr 2017'!K27-'NSW Apr 2017'!J27)*('NSW Apr 2017'!V27/100)*'NSW Apr 2017'!AJ27))</f>
        <v>516</v>
      </c>
      <c r="M33" s="135">
        <f>IF($C$5*'NSW Apr 2017'!AL27/'NSW Apr 2017'!AJ27&lt;'NSW Apr 2017'!K27,0,IF($C$5*'NSW Apr 2017'!AL27/'NSW Apr 2017'!AJ27&lt;='NSW Apr 2017'!L27,($C$5*'NSW Apr 2017'!AL27/'NSW Apr 2017'!AJ27-'NSW Apr 2017'!K27)*('NSW Apr 2017'!W27/100)*'NSW Apr 2017'!AJ27,('NSW Apr 2017'!L27-'NSW Apr 2017'!K27)*('NSW Apr 2017'!W27/100)*'NSW Apr 2017'!AJ27))</f>
        <v>363.87</v>
      </c>
      <c r="N33" s="153">
        <f>IF($C$5*'NSW Apr 2017'!AL27/'NSW Apr 2017'!AJ27&lt;'NSW Apr 2017'!L27,0,IF($C$5*'NSW Apr 2017'!AL27/'NSW Apr 2017'!AJ27&lt;='NSW Apr 2017'!M27,($C$5*'NSW Apr 2017'!AL27/'NSW Apr 2017'!AJ27-'NSW Apr 2017'!L27)*('NSW Apr 2017'!X27/100)*'NSW Apr 2017'!AJ27,('NSW Apr 2017'!M27-'NSW Apr 2017'!L27)*('NSW Apr 2017'!X27/100)*'NSW Apr 2017'!AJ27))</f>
        <v>0</v>
      </c>
      <c r="O33" s="135">
        <f>IF($C$5*'NSW Apr 2017'!AL27/'NSW Apr 2017'!AJ27&lt;'NSW Apr 2017'!M27,0,IF($C$5*'NSW Apr 2017'!AL27/'NSW Apr 2017'!AJ27&lt;='NSW Apr 2017'!N27,($C$5*'NSW Apr 2017'!AL27/'NSW Apr 2017'!AJ27-'NSW Apr 2017'!M27)*('NSW Apr 2017'!Y27/100)*'NSW Apr 2017'!AJ27,('NSW Apr 2017'!N27-'NSW Apr 2017'!M27)*('NSW Apr 2017'!Y27/100)*'NSW Apr 2017'!AJ27))</f>
        <v>0</v>
      </c>
      <c r="P33" s="153">
        <f>IF(($C$5*'NSW Apr 2017'!AL27/'NSW Apr 2017'!AJ27&gt;'NSW Apr 2017'!N27),($C$5*'NSW Apr 2017'!AL27/'NSW Apr 2017'!AJ27-'NSW Apr 2017'!N27)*'NSW Apr 2017'!Z27/100*'NSW Apr 2017'!AJ28,0)</f>
        <v>0</v>
      </c>
      <c r="Q33" s="138">
        <f t="shared" si="1"/>
        <v>2440.3049999999998</v>
      </c>
      <c r="R33" s="148">
        <f>'NSW Apr 2017'!AM27</f>
        <v>0</v>
      </c>
      <c r="S33" s="98">
        <f>'NSW Apr 2017'!AN27</f>
        <v>14</v>
      </c>
      <c r="T33" s="148">
        <f>'NSW Apr 2017'!AO27</f>
        <v>0</v>
      </c>
      <c r="U33" s="98">
        <f>'NSW Apr 2017'!AP27</f>
        <v>0</v>
      </c>
      <c r="V33" s="149">
        <f>(Q33-(Q33-D33)*S33/100)</f>
        <v>2144.6522999999997</v>
      </c>
      <c r="W33" s="138">
        <f t="shared" si="3"/>
        <v>2144.6522999999997</v>
      </c>
      <c r="X33" s="138">
        <f t="shared" si="0"/>
        <v>2359.11753</v>
      </c>
      <c r="Y33" s="138">
        <f t="shared" si="0"/>
        <v>2359.11753</v>
      </c>
      <c r="Z33" s="150">
        <f>'NSW Apr 2017'!AW27</f>
        <v>24</v>
      </c>
      <c r="AA33" s="141" t="str">
        <f>'NSW Apr 2017'!AX27</f>
        <v>y</v>
      </c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/>
      <c r="BO33" s="102"/>
      <c r="BP33" s="102"/>
      <c r="BQ33" s="102"/>
      <c r="BR33" s="102"/>
      <c r="BS33" s="102"/>
      <c r="BT33" s="102"/>
      <c r="BU33" s="102"/>
      <c r="BV33" s="102"/>
      <c r="BW33" s="102"/>
      <c r="BX33" s="102"/>
      <c r="BY33" s="102"/>
      <c r="BZ33" s="102"/>
      <c r="CA33" s="102"/>
      <c r="CB33" s="102"/>
      <c r="CC33" s="102"/>
      <c r="CD33" s="102"/>
      <c r="CE33" s="102"/>
      <c r="CF33" s="102"/>
      <c r="CG33" s="102"/>
      <c r="CH33" s="102"/>
      <c r="CI33" s="102"/>
      <c r="CJ33" s="102"/>
      <c r="CK33" s="102"/>
      <c r="CL33" s="102"/>
      <c r="CM33" s="102"/>
      <c r="CN33" s="102"/>
      <c r="CO33" s="102"/>
      <c r="CP33" s="102"/>
      <c r="CQ33" s="102"/>
      <c r="CR33" s="102"/>
      <c r="CS33" s="102"/>
      <c r="CT33" s="102"/>
      <c r="CU33" s="102"/>
      <c r="CV33" s="102"/>
      <c r="CW33" s="102"/>
      <c r="CX33" s="102"/>
      <c r="CY33" s="102"/>
      <c r="CZ33" s="102"/>
      <c r="DA33" s="102"/>
      <c r="DB33" s="102"/>
      <c r="DC33" s="102"/>
      <c r="DD33" s="102"/>
      <c r="DE33" s="102"/>
      <c r="DF33" s="102"/>
      <c r="DG33" s="102"/>
      <c r="DH33" s="102"/>
      <c r="DI33" s="102"/>
      <c r="DJ33" s="102"/>
      <c r="DK33" s="102"/>
      <c r="DL33" s="102"/>
      <c r="DM33" s="102"/>
      <c r="DN33" s="102"/>
      <c r="DO33" s="102"/>
      <c r="DP33" s="102"/>
      <c r="DQ33" s="102"/>
      <c r="DR33" s="102"/>
      <c r="DS33" s="102"/>
      <c r="DT33" s="102"/>
      <c r="DU33" s="102"/>
      <c r="DV33" s="102"/>
      <c r="DW33" s="102"/>
      <c r="DX33" s="102"/>
      <c r="DY33" s="102"/>
      <c r="DZ33" s="102"/>
      <c r="EA33" s="102"/>
      <c r="EB33" s="102"/>
      <c r="EC33" s="102"/>
      <c r="ED33" s="102"/>
      <c r="EE33" s="102"/>
      <c r="EF33" s="102"/>
      <c r="EG33" s="102"/>
      <c r="EH33" s="102"/>
      <c r="EI33" s="102"/>
      <c r="EJ33" s="102"/>
      <c r="EK33" s="102"/>
      <c r="EL33" s="102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</row>
    <row r="34" spans="1:156" ht="23" customHeight="1" thickBot="1">
      <c r="A34" s="452"/>
      <c r="B34" s="99" t="str">
        <f>'NSW Apr 2017'!F28</f>
        <v>Origin Energy</v>
      </c>
      <c r="C34" s="99" t="str">
        <f>'NSW Apr 2017'!G28</f>
        <v>Business Saver</v>
      </c>
      <c r="D34" s="163">
        <f>365*'NSW Apr 2017'!H28/100</f>
        <v>284.7</v>
      </c>
      <c r="E34" s="164">
        <f>IF($C$5*'NSW Apr 2017'!AK28/'NSW Apr 2017'!AI28&gt;='NSW Apr 2017'!J28,('NSW Apr 2017'!J28*'NSW Apr 2017'!O28/100)*'NSW Apr 2017'!AI28,($C$5*'NSW Apr 2017'!AK28/'NSW Apr 2017'!AI28*'NSW Apr 2017'!O28/100)*'NSW Apr 2017'!AI28)</f>
        <v>196.20000000000002</v>
      </c>
      <c r="F34" s="172">
        <f>IF($C$5*'NSW Apr 2017'!AK28/'NSW Apr 2017'!AI28&lt;'NSW Apr 2017'!J28,0,IF($C$5*'NSW Apr 2017'!AK28/'NSW Apr 2017'!AI28&lt;='NSW Apr 2017'!K28,($C$5*'NSW Apr 2017'!AK28/'NSW Apr 2017'!AI28-'NSW Apr 2017'!J28)*('NSW Apr 2017'!P28/100)*'NSW Apr 2017'!AI28,('NSW Apr 2017'!K28-'NSW Apr 2017'!J28)*('NSW Apr 2017'!P28/100)*'NSW Apr 2017'!AI28))</f>
        <v>815.90000000000009</v>
      </c>
      <c r="G34" s="163">
        <f>IF($C$5*'NSW Apr 2017'!AK28/'NSW Apr 2017'!AI28&lt;'NSW Apr 2017'!K28,0,IF($C$5*'NSW Apr 2017'!AK28/'NSW Apr 2017'!AI28&lt;='NSW Apr 2017'!L28,($C$5*'NSW Apr 2017'!AK28/'NSW Apr 2017'!AI28-'NSW Apr 2017'!K28)*('NSW Apr 2017'!Q28/100)*'NSW Apr 2017'!AI28,('NSW Apr 2017'!L28-'NSW Apr 2017'!K28)*('NSW Apr 2017'!Q28/100)*'NSW Apr 2017'!AI28))</f>
        <v>0</v>
      </c>
      <c r="H34" s="173">
        <f>IF($C$5*'NSW Apr 2017'!AK28/'NSW Apr 2017'!AI28&lt;'NSW Apr 2017'!L28,0,IF($C$5*'NSW Apr 2017'!AK28/'NSW Apr 2017'!AI28&lt;='NSW Apr 2017'!M28,($C$5*'NSW Apr 2017'!AK28/'NSW Apr 2017'!AI28-'NSW Apr 2017'!L28)*('NSW Apr 2017'!R28/100)*'NSW Apr 2017'!AI28,('NSW Apr 2017'!M28-'NSW Apr 2017'!L28)*('NSW Apr 2017'!R28/100)*'NSW Apr 2017'!AI28))</f>
        <v>0</v>
      </c>
      <c r="I34" s="164">
        <f>IF($C$5*'NSW Apr 2017'!AK28/'NSW Apr 2017'!AI28&lt;'NSW Apr 2017'!M28,0,IF($C$5*'NSW Apr 2017'!AK28/'NSW Apr 2017'!AI28&lt;='NSW Apr 2017'!N28,($C$5*'NSW Apr 2017'!AK28/'NSW Apr 2017'!AI28-'NSW Apr 2017'!M28)*('NSW Apr 2017'!S28/100)*'NSW Apr 2017'!AI28,('NSW Apr 2017'!N28-'NSW Apr 2017'!M28)*('NSW Apr 2017'!S28/100)*'NSW Apr 2017'!AI28))</f>
        <v>0</v>
      </c>
      <c r="J34" s="172">
        <f>IF(($C$5*'NSW Apr 2017'!AK28/'NSW Apr 2017'!AI28&gt;'NSW Apr 2017'!N28),($C$5*'NSW Apr 2017'!AK28/'NSW Apr 2017'!AI28-'NSW Apr 2017'!N28)*'NSW Apr 2017'!T28/100*'NSW Apr 2017'!AI28,0)</f>
        <v>0</v>
      </c>
      <c r="K34" s="163">
        <f>IF($C$5*'NSW Apr 2017'!AL28/'NSW Apr 2017'!AJ28&gt;='NSW Apr 2017'!J28,('NSW Apr 2017'!J28*'NSW Apr 2017'!U28/100)*'NSW Apr 2017'!AJ28,($C$5*'NSW Apr 2017'!AL28/'NSW Apr 2017'!AJ28*'NSW Apr 2017'!U28/100)*'NSW Apr 2017'!AJ28)</f>
        <v>196.20000000000002</v>
      </c>
      <c r="L34" s="172">
        <f>IF($C$5*'NSW Apr 2017'!AL28/'NSW Apr 2017'!AJ28&lt;'NSW Apr 2017'!J28,0,IF($C$5*'NSW Apr 2017'!AL28/'NSW Apr 2017'!AJ28&lt;='NSW Apr 2017'!K28,($C$5*'NSW Apr 2017'!AL28/'NSW Apr 2017'!AJ28-'NSW Apr 2017'!J28)*('NSW Apr 2017'!V28/100)*'NSW Apr 2017'!AJ28,('NSW Apr 2017'!K28-'NSW Apr 2017'!J28)*('NSW Apr 2017'!V28/100)*'NSW Apr 2017'!AJ28))</f>
        <v>815.90000000000009</v>
      </c>
      <c r="M34" s="163">
        <f>IF($C$5*'NSW Apr 2017'!AL28/'NSW Apr 2017'!AJ28&lt;'NSW Apr 2017'!K28,0,IF($C$5*'NSW Apr 2017'!AL28/'NSW Apr 2017'!AJ28&lt;='NSW Apr 2017'!L28,($C$5*'NSW Apr 2017'!AL28/'NSW Apr 2017'!AJ28-'NSW Apr 2017'!K28)*('NSW Apr 2017'!W28/100)*'NSW Apr 2017'!AJ28,('NSW Apr 2017'!L28-'NSW Apr 2017'!K28)*('NSW Apr 2017'!W28/100)*'NSW Apr 2017'!AJ28))</f>
        <v>0</v>
      </c>
      <c r="N34" s="172">
        <f>IF($C$5*'NSW Apr 2017'!AL28/'NSW Apr 2017'!AJ28&lt;'NSW Apr 2017'!L28,0,IF($C$5*'NSW Apr 2017'!AL28/'NSW Apr 2017'!AJ28&lt;='NSW Apr 2017'!M28,($C$5*'NSW Apr 2017'!AL28/'NSW Apr 2017'!AJ28-'NSW Apr 2017'!L28)*('NSW Apr 2017'!X28/100)*'NSW Apr 2017'!AJ28,('NSW Apr 2017'!M28-'NSW Apr 2017'!L28)*('NSW Apr 2017'!X28/100)*'NSW Apr 2017'!AJ28))</f>
        <v>0</v>
      </c>
      <c r="O34" s="163">
        <f>IF($C$5*'NSW Apr 2017'!AL28/'NSW Apr 2017'!AJ28&lt;'NSW Apr 2017'!M28,0,IF($C$5*'NSW Apr 2017'!AL28/'NSW Apr 2017'!AJ28&lt;='NSW Apr 2017'!N28,($C$5*'NSW Apr 2017'!AL28/'NSW Apr 2017'!AJ28-'NSW Apr 2017'!M28)*('NSW Apr 2017'!Y28/100)*'NSW Apr 2017'!AJ28,('NSW Apr 2017'!N28-'NSW Apr 2017'!M28)*('NSW Apr 2017'!Y28/100)*'NSW Apr 2017'!AJ28))</f>
        <v>0</v>
      </c>
      <c r="P34" s="172">
        <f>IF(($C$5*'NSW Apr 2017'!AL28/'NSW Apr 2017'!AJ28&gt;'NSW Apr 2017'!N28),($C$5*'NSW Apr 2017'!AL28/'NSW Apr 2017'!AJ28-'NSW Apr 2017'!N28)*'NSW Apr 2017'!Z28/100*'NSW Apr 2017'!AJ30,0)</f>
        <v>0</v>
      </c>
      <c r="Q34" s="166">
        <f t="shared" si="1"/>
        <v>2308.9000000000005</v>
      </c>
      <c r="R34" s="171">
        <f>'NSW Apr 2017'!AM28</f>
        <v>0</v>
      </c>
      <c r="S34" s="99">
        <f>'NSW Apr 2017'!AN28</f>
        <v>14</v>
      </c>
      <c r="T34" s="171">
        <f>'NSW Apr 2017'!AO28</f>
        <v>0</v>
      </c>
      <c r="U34" s="99">
        <f>'NSW Apr 2017'!AP28</f>
        <v>0</v>
      </c>
      <c r="V34" s="168">
        <f>(Q34-(Q34-D34)*S34/100)</f>
        <v>2025.5120000000004</v>
      </c>
      <c r="W34" s="166">
        <f t="shared" si="3"/>
        <v>2025.5120000000004</v>
      </c>
      <c r="X34" s="166">
        <f t="shared" si="0"/>
        <v>2228.0632000000005</v>
      </c>
      <c r="Y34" s="166">
        <f t="shared" si="0"/>
        <v>2228.0632000000005</v>
      </c>
      <c r="Z34" s="169">
        <f>'NSW Apr 2017'!AW28</f>
        <v>12</v>
      </c>
      <c r="AA34" s="170" t="str">
        <f>'NSW Apr 2017'!AX28</f>
        <v>y</v>
      </c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T34" s="102"/>
      <c r="BU34" s="102"/>
      <c r="BV34" s="102"/>
      <c r="BW34" s="102"/>
      <c r="BX34" s="102"/>
      <c r="BY34" s="102"/>
      <c r="BZ34" s="102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R34" s="102"/>
      <c r="CS34" s="102"/>
      <c r="CT34" s="102"/>
      <c r="CU34" s="102"/>
      <c r="CV34" s="102"/>
      <c r="CW34" s="102"/>
      <c r="CX34" s="102"/>
      <c r="CY34" s="102"/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  <c r="DL34" s="102"/>
      <c r="DM34" s="102"/>
      <c r="DN34" s="102"/>
      <c r="DO34" s="102"/>
      <c r="DP34" s="102"/>
      <c r="DQ34" s="102"/>
      <c r="DR34" s="102"/>
      <c r="DS34" s="102"/>
      <c r="DT34" s="102"/>
      <c r="DU34" s="102"/>
      <c r="DV34" s="102"/>
      <c r="DW34" s="102"/>
      <c r="DX34" s="102"/>
      <c r="DY34" s="102"/>
      <c r="DZ34" s="102"/>
      <c r="EA34" s="102"/>
      <c r="EB34" s="102"/>
      <c r="EC34" s="102"/>
      <c r="ED34" s="102"/>
      <c r="EE34" s="102"/>
      <c r="EF34" s="102"/>
      <c r="EG34" s="102"/>
      <c r="EH34" s="102"/>
      <c r="EI34" s="102"/>
      <c r="EJ34" s="102"/>
      <c r="EK34" s="102"/>
      <c r="EL34" s="102"/>
    </row>
    <row r="35" spans="1:156" s="107" customFormat="1" ht="23" customHeight="1" thickTop="1">
      <c r="A35" s="451" t="str">
        <f>'NSW Apr 2017'!D29</f>
        <v>Envestra Tumut</v>
      </c>
      <c r="B35" s="147" t="str">
        <f>'NSW Apr 2017'!F29</f>
        <v>Origin Energy</v>
      </c>
      <c r="C35" s="147" t="str">
        <f>'NSW Apr 2017'!G29</f>
        <v>Regulated</v>
      </c>
      <c r="D35" s="142">
        <f>365*'NSW Apr 2017'!H29/100</f>
        <v>339.45</v>
      </c>
      <c r="E35" s="144">
        <f>IF($C$5*'NSW Apr 2017'!AK29/'NSW Apr 2017'!AI29&gt;='NSW Apr 2017'!J29,('NSW Apr 2017'!J29*'NSW Apr 2017'!O29/100)*'NSW Apr 2017'!AI29,($C$5*'NSW Apr 2017'!AK29/'NSW Apr 2017'!AI29*'NSW Apr 2017'!O29/100)*'NSW Apr 2017'!AI29)</f>
        <v>1075</v>
      </c>
      <c r="F35" s="151">
        <f>IF($C$5*'NSW Apr 2017'!AK29/'NSW Apr 2017'!AI29&lt;'NSW Apr 2017'!J29,0,IF($C$5*'NSW Apr 2017'!AK29/'NSW Apr 2017'!AI29&lt;='NSW Apr 2017'!K29,($C$5*'NSW Apr 2017'!AK29/'NSW Apr 2017'!AI29-'NSW Apr 2017'!J29)*('NSW Apr 2017'!P29/100)*'NSW Apr 2017'!AI29,('NSW Apr 2017'!K29-'NSW Apr 2017'!J29)*('NSW Apr 2017'!P29/100)*'NSW Apr 2017'!AI29))</f>
        <v>0</v>
      </c>
      <c r="G35" s="142">
        <f>IF($C$5*'NSW Apr 2017'!AK29/'NSW Apr 2017'!AI29&lt;'NSW Apr 2017'!K29,0,IF($C$5*'NSW Apr 2017'!AK29/'NSW Apr 2017'!AI29&lt;='NSW Apr 2017'!L29,($C$5*'NSW Apr 2017'!AK29/'NSW Apr 2017'!AI29-'NSW Apr 2017'!K29)*('NSW Apr 2017'!Q29/100)*'NSW Apr 2017'!AI29,('NSW Apr 2017'!L29-'NSW Apr 2017'!K29)*('NSW Apr 2017'!Q29/100)*'NSW Apr 2017'!AI29))</f>
        <v>0</v>
      </c>
      <c r="H35" s="161">
        <f>IF($C$5*'NSW Apr 2017'!AK29/'NSW Apr 2017'!AI29&lt;'NSW Apr 2017'!L29,0,IF($C$5*'NSW Apr 2017'!AK29/'NSW Apr 2017'!AI29&lt;='NSW Apr 2017'!M29,($C$5*'NSW Apr 2017'!AK29/'NSW Apr 2017'!AI29-'NSW Apr 2017'!L29)*('NSW Apr 2017'!R29/100)*'NSW Apr 2017'!AI29,('NSW Apr 2017'!M29-'NSW Apr 2017'!L29)*('NSW Apr 2017'!R29/100)*'NSW Apr 2017'!AI29))</f>
        <v>0</v>
      </c>
      <c r="I35" s="136">
        <f>IF($C$5*'NSW Apr 2017'!AK29/'NSW Apr 2017'!AI29&lt;'NSW Apr 2017'!M29,0,IF($C$5*'NSW Apr 2017'!AK29/'NSW Apr 2017'!AI29&lt;='NSW Apr 2017'!N29,($C$5*'NSW Apr 2017'!AK29/'NSW Apr 2017'!AI29-'NSW Apr 2017'!M29)*('NSW Apr 2017'!S29/100)*'NSW Apr 2017'!AI29,('NSW Apr 2017'!N29-'NSW Apr 2017'!M29)*('NSW Apr 2017'!S29/100)*'NSW Apr 2017'!AI29))</f>
        <v>0</v>
      </c>
      <c r="J35" s="153">
        <f>IF(($C$5*'NSW Apr 2017'!AK29/'NSW Apr 2017'!AI29&gt;'NSW Apr 2017'!N29),($C$5*'NSW Apr 2017'!AK29/'NSW Apr 2017'!AI29-'NSW Apr 2017'!N29)*'NSW Apr 2017'!T29/100*'NSW Apr 2017'!AI29,0)</f>
        <v>0</v>
      </c>
      <c r="K35" s="142">
        <f>IF($C$5*'NSW Apr 2017'!AL29/'NSW Apr 2017'!AJ29&gt;='NSW Apr 2017'!J29,('NSW Apr 2017'!J29*'NSW Apr 2017'!U29/100)*'NSW Apr 2017'!AJ29,($C$5*'NSW Apr 2017'!AL29/'NSW Apr 2017'!AJ29*'NSW Apr 2017'!U29/100)*'NSW Apr 2017'!AJ29)</f>
        <v>1075</v>
      </c>
      <c r="L35" s="151">
        <f>IF($C$5*'NSW Apr 2017'!AL29/'NSW Apr 2017'!AJ29&lt;'NSW Apr 2017'!J29,0,IF($C$5*'NSW Apr 2017'!AL29/'NSW Apr 2017'!AJ29&lt;='NSW Apr 2017'!K29,($C$5*'NSW Apr 2017'!AL29/'NSW Apr 2017'!AJ29-'NSW Apr 2017'!J29)*('NSW Apr 2017'!V29/100)*'NSW Apr 2017'!AJ29,('NSW Apr 2017'!K29-'NSW Apr 2017'!J29)*('NSW Apr 2017'!V29/100)*'NSW Apr 2017'!AJ29))</f>
        <v>0</v>
      </c>
      <c r="M35" s="142">
        <f>IF($C$5*'NSW Apr 2017'!AL29/'NSW Apr 2017'!AJ29&lt;'NSW Apr 2017'!K29,0,IF($C$5*'NSW Apr 2017'!AL29/'NSW Apr 2017'!AJ29&lt;='NSW Apr 2017'!L29,($C$5*'NSW Apr 2017'!AL29/'NSW Apr 2017'!AJ29-'NSW Apr 2017'!K29)*('NSW Apr 2017'!W29/100)*'NSW Apr 2017'!AJ29,('NSW Apr 2017'!L29-'NSW Apr 2017'!K29)*('NSW Apr 2017'!W29/100)*'NSW Apr 2017'!AJ29))</f>
        <v>0</v>
      </c>
      <c r="N35" s="151">
        <f>IF($C$5*'NSW Apr 2017'!AL29/'NSW Apr 2017'!AJ29&lt;'NSW Apr 2017'!L29,0,IF($C$5*'NSW Apr 2017'!AL29/'NSW Apr 2017'!AJ29&lt;='NSW Apr 2017'!M29,($C$5*'NSW Apr 2017'!AL29/'NSW Apr 2017'!AJ29-'NSW Apr 2017'!L29)*('NSW Apr 2017'!X29/100)*'NSW Apr 2017'!AJ29,('NSW Apr 2017'!M29-'NSW Apr 2017'!L29)*('NSW Apr 2017'!X29/100)*'NSW Apr 2017'!AJ29))</f>
        <v>0</v>
      </c>
      <c r="O35" s="135">
        <f>IF($C$5*'NSW Apr 2017'!AL29/'NSW Apr 2017'!AJ29&lt;'NSW Apr 2017'!M29,0,IF($C$5*'NSW Apr 2017'!AL29/'NSW Apr 2017'!AJ29&lt;='NSW Apr 2017'!N29,($C$5*'NSW Apr 2017'!AL29/'NSW Apr 2017'!AJ29-'NSW Apr 2017'!M29)*('NSW Apr 2017'!Y29/100)*'NSW Apr 2017'!AJ29,('NSW Apr 2017'!N29-'NSW Apr 2017'!M29)*('NSW Apr 2017'!Y29/100)*'NSW Apr 2017'!AJ29))</f>
        <v>0</v>
      </c>
      <c r="P35" s="153">
        <f>IF(($C$5*'NSW Apr 2017'!AL29/'NSW Apr 2017'!AJ29&gt;'NSW Apr 2017'!N29),($C$5*'NSW Apr 2017'!AL29/'NSW Apr 2017'!AJ29-'NSW Apr 2017'!N29)*'NSW Apr 2017'!Z29/100*'NSW Apr 2017'!AJ30,0)</f>
        <v>0</v>
      </c>
      <c r="Q35" s="155">
        <f t="shared" si="1"/>
        <v>2489.4499999999998</v>
      </c>
      <c r="R35" s="156">
        <f>'NSW Apr 2017'!AM29</f>
        <v>0</v>
      </c>
      <c r="S35" s="147">
        <f>'NSW Apr 2017'!AN29</f>
        <v>0</v>
      </c>
      <c r="T35" s="156">
        <f>'NSW Apr 2017'!AO29</f>
        <v>0</v>
      </c>
      <c r="U35" s="147">
        <f>'NSW Apr 2017'!AP29</f>
        <v>0</v>
      </c>
      <c r="V35" s="157">
        <f>Q35</f>
        <v>2489.4499999999998</v>
      </c>
      <c r="W35" s="155">
        <f t="shared" si="3"/>
        <v>2489.4499999999998</v>
      </c>
      <c r="X35" s="138">
        <f t="shared" si="0"/>
        <v>2738.395</v>
      </c>
      <c r="Y35" s="138">
        <f t="shared" si="0"/>
        <v>2738.395</v>
      </c>
      <c r="Z35" s="158">
        <f>'NSW Apr 2017'!AW29</f>
        <v>0</v>
      </c>
      <c r="AA35" s="159" t="str">
        <f>'NSW Apr 2017'!AX29</f>
        <v>n</v>
      </c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/>
      <c r="BO35" s="102"/>
      <c r="BP35" s="102"/>
      <c r="BQ35" s="102"/>
      <c r="BR35" s="102"/>
      <c r="BS35" s="102"/>
      <c r="BT35" s="102"/>
      <c r="BU35" s="102"/>
      <c r="BV35" s="102"/>
      <c r="BW35" s="102"/>
      <c r="BX35" s="102"/>
      <c r="BY35" s="102"/>
      <c r="BZ35" s="102"/>
      <c r="CA35" s="102"/>
      <c r="CB35" s="102"/>
      <c r="CC35" s="102"/>
      <c r="CD35" s="102"/>
      <c r="CE35" s="102"/>
      <c r="CF35" s="102"/>
      <c r="CG35" s="102"/>
      <c r="CH35" s="102"/>
      <c r="CI35" s="102"/>
      <c r="CJ35" s="102"/>
      <c r="CK35" s="102"/>
      <c r="CL35" s="102"/>
      <c r="CM35" s="102"/>
      <c r="CN35" s="102"/>
      <c r="CO35" s="102"/>
      <c r="CP35" s="102"/>
      <c r="CQ35" s="102"/>
      <c r="CR35" s="102"/>
      <c r="CS35" s="102"/>
      <c r="CT35" s="102"/>
      <c r="CU35" s="102"/>
      <c r="CV35" s="102"/>
      <c r="CW35" s="102"/>
      <c r="CX35" s="102"/>
      <c r="CY35" s="102"/>
      <c r="CZ35" s="102"/>
      <c r="DA35" s="102"/>
      <c r="DB35" s="102"/>
      <c r="DC35" s="102"/>
      <c r="DD35" s="102"/>
      <c r="DE35" s="102"/>
      <c r="DF35" s="102"/>
      <c r="DG35" s="102"/>
      <c r="DH35" s="102"/>
      <c r="DI35" s="102"/>
      <c r="DJ35" s="102"/>
      <c r="DK35" s="102"/>
      <c r="DL35" s="102"/>
      <c r="DM35" s="102"/>
      <c r="DN35" s="102"/>
      <c r="DO35" s="102"/>
      <c r="DP35" s="102"/>
      <c r="DQ35" s="102"/>
      <c r="DR35" s="102"/>
      <c r="DS35" s="102"/>
      <c r="DT35" s="102"/>
      <c r="DU35" s="102"/>
      <c r="DV35" s="102"/>
      <c r="DW35" s="102"/>
      <c r="DX35" s="102"/>
      <c r="DY35" s="102"/>
      <c r="DZ35" s="102"/>
      <c r="EA35" s="102"/>
      <c r="EB35" s="102"/>
      <c r="EC35" s="102"/>
      <c r="ED35" s="102"/>
      <c r="EE35" s="102"/>
      <c r="EF35" s="102"/>
      <c r="EG35" s="102"/>
      <c r="EH35" s="102"/>
      <c r="EI35" s="102"/>
      <c r="EJ35" s="102"/>
      <c r="EK35" s="102"/>
      <c r="EL35" s="102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</row>
    <row r="36" spans="1:156" s="97" customFormat="1" ht="23" customHeight="1">
      <c r="A36" s="453"/>
      <c r="B36" s="146" t="str">
        <f>'NSW Apr 2017'!F30</f>
        <v>Origin Energy</v>
      </c>
      <c r="C36" s="146" t="str">
        <f>'NSW Apr 2017'!G30</f>
        <v>Business Saver</v>
      </c>
      <c r="D36" s="137">
        <f>365*'NSW Apr 2017'!H30/100</f>
        <v>339.45</v>
      </c>
      <c r="E36" s="176">
        <f>IF($C$5*'NSW Apr 2017'!AK30/'NSW Apr 2017'!AI30&gt;='NSW Apr 2017'!J30,('NSW Apr 2017'!J30*'NSW Apr 2017'!O30/100)*'NSW Apr 2017'!AI30,($C$5*'NSW Apr 2017'!AK30/'NSW Apr 2017'!AI30*'NSW Apr 2017'!O30/100)*'NSW Apr 2017'!AI30)</f>
        <v>1075</v>
      </c>
      <c r="F36" s="137">
        <f>IF($C$5*'NSW Apr 2017'!AK30/'NSW Apr 2017'!AI30&lt;'NSW Apr 2017'!J30,0,IF($C$5*'NSW Apr 2017'!AK30/'NSW Apr 2017'!AI30&lt;='NSW Apr 2017'!K30,($C$5*'NSW Apr 2017'!AK30/'NSW Apr 2017'!AI30-'NSW Apr 2017'!J30)*('NSW Apr 2017'!P30/100)*'NSW Apr 2017'!AI30,('NSW Apr 2017'!K30-'NSW Apr 2017'!J30)*('NSW Apr 2017'!P30/100)*'NSW Apr 2017'!AI30))</f>
        <v>0</v>
      </c>
      <c r="G36" s="137">
        <f>IF($C$5*'NSW Apr 2017'!AK30/'NSW Apr 2017'!AI30&lt;'NSW Apr 2017'!K30,0,IF($C$5*'NSW Apr 2017'!AK30/'NSW Apr 2017'!AI30&lt;='NSW Apr 2017'!L30,($C$5*'NSW Apr 2017'!AK30/'NSW Apr 2017'!AI30-'NSW Apr 2017'!K30)*('NSW Apr 2017'!Q30/100)*'NSW Apr 2017'!AI30,('NSW Apr 2017'!L30-'NSW Apr 2017'!K30)*('NSW Apr 2017'!Q30/100)*'NSW Apr 2017'!AI30))</f>
        <v>0</v>
      </c>
      <c r="H36" s="176">
        <f>IF($C$5*'NSW Apr 2017'!AK30/'NSW Apr 2017'!AI30&lt;'NSW Apr 2017'!L30,0,IF($C$5*'NSW Apr 2017'!AK30/'NSW Apr 2017'!AI30&lt;='NSW Apr 2017'!M30,($C$5*'NSW Apr 2017'!AK30/'NSW Apr 2017'!AI30-'NSW Apr 2017'!L30)*('NSW Apr 2017'!R30/100)*'NSW Apr 2017'!AI30,('NSW Apr 2017'!M30-'NSW Apr 2017'!L30)*('NSW Apr 2017'!R30/100)*'NSW Apr 2017'!AI30))</f>
        <v>0</v>
      </c>
      <c r="I36" s="176">
        <f>IF($C$5*'NSW Apr 2017'!AK30/'NSW Apr 2017'!AI30&lt;'NSW Apr 2017'!M30,0,IF($C$5*'NSW Apr 2017'!AK30/'NSW Apr 2017'!AI30&lt;='NSW Apr 2017'!N30,($C$5*'NSW Apr 2017'!AK30/'NSW Apr 2017'!AI30-'NSW Apr 2017'!M30)*('NSW Apr 2017'!S30/100)*'NSW Apr 2017'!AI30,('NSW Apr 2017'!N30-'NSW Apr 2017'!M30)*('NSW Apr 2017'!S30/100)*'NSW Apr 2017'!AI30))</f>
        <v>0</v>
      </c>
      <c r="J36" s="137">
        <f>IF(($C$5*'NSW Apr 2017'!AK30/'NSW Apr 2017'!AI30&gt;'NSW Apr 2017'!N30),($C$5*'NSW Apr 2017'!AK30/'NSW Apr 2017'!AI30-'NSW Apr 2017'!N30)*'NSW Apr 2017'!T30/100*'NSW Apr 2017'!AI30,0)</f>
        <v>0</v>
      </c>
      <c r="K36" s="137">
        <f>IF($C$5*'NSW Apr 2017'!AL30/'NSW Apr 2017'!AJ30&gt;='NSW Apr 2017'!J30,('NSW Apr 2017'!J30*'NSW Apr 2017'!U30/100)*'NSW Apr 2017'!AJ30,($C$5*'NSW Apr 2017'!AL30/'NSW Apr 2017'!AJ30*'NSW Apr 2017'!U30/100)*'NSW Apr 2017'!AJ30)</f>
        <v>1075</v>
      </c>
      <c r="L36" s="137">
        <f>IF($C$5*'NSW Apr 2017'!AL30/'NSW Apr 2017'!AJ30&lt;'NSW Apr 2017'!J30,0,IF($C$5*'NSW Apr 2017'!AL30/'NSW Apr 2017'!AJ30&lt;='NSW Apr 2017'!K30,($C$5*'NSW Apr 2017'!AL30/'NSW Apr 2017'!AJ30-'NSW Apr 2017'!J30)*('NSW Apr 2017'!V30/100)*'NSW Apr 2017'!AJ30,('NSW Apr 2017'!K30-'NSW Apr 2017'!J30)*('NSW Apr 2017'!V30/100)*'NSW Apr 2017'!AJ30))</f>
        <v>0</v>
      </c>
      <c r="M36" s="137">
        <f>IF($C$5*'NSW Apr 2017'!AL30/'NSW Apr 2017'!AJ30&lt;'NSW Apr 2017'!K30,0,IF($C$5*'NSW Apr 2017'!AL30/'NSW Apr 2017'!AJ30&lt;='NSW Apr 2017'!L30,($C$5*'NSW Apr 2017'!AL30/'NSW Apr 2017'!AJ30-'NSW Apr 2017'!K30)*('NSW Apr 2017'!W30/100)*'NSW Apr 2017'!AJ30,('NSW Apr 2017'!L30-'NSW Apr 2017'!K30)*('NSW Apr 2017'!W30/100)*'NSW Apr 2017'!AJ30))</f>
        <v>0</v>
      </c>
      <c r="N36" s="137">
        <f>IF($C$5*'NSW Apr 2017'!AL30/'NSW Apr 2017'!AJ30&lt;'NSW Apr 2017'!L30,0,IF($C$5*'NSW Apr 2017'!AL30/'NSW Apr 2017'!AJ30&lt;='NSW Apr 2017'!M30,($C$5*'NSW Apr 2017'!AL30/'NSW Apr 2017'!AJ30-'NSW Apr 2017'!L30)*('NSW Apr 2017'!X30/100)*'NSW Apr 2017'!AJ30,('NSW Apr 2017'!M30-'NSW Apr 2017'!L30)*('NSW Apr 2017'!X30/100)*'NSW Apr 2017'!AJ30))</f>
        <v>0</v>
      </c>
      <c r="O36" s="135">
        <f>IF($C$5*'NSW Apr 2017'!AL30/'NSW Apr 2017'!AJ30&lt;'NSW Apr 2017'!M30,0,IF($C$5*'NSW Apr 2017'!AL30/'NSW Apr 2017'!AJ30&lt;='NSW Apr 2017'!N30,($C$5*'NSW Apr 2017'!AL30/'NSW Apr 2017'!AJ30-'NSW Apr 2017'!M30)*('NSW Apr 2017'!Y30/100)*'NSW Apr 2017'!AJ30,('NSW Apr 2017'!N30-'NSW Apr 2017'!M30)*('NSW Apr 2017'!Y30/100)*'NSW Apr 2017'!AJ30))</f>
        <v>0</v>
      </c>
      <c r="P36" s="137">
        <f>IF(($C$5*'NSW Apr 2017'!AL30/'NSW Apr 2017'!AJ30&gt;'NSW Apr 2017'!N30),($C$5*'NSW Apr 2017'!AL30/'NSW Apr 2017'!AJ30-'NSW Apr 2017'!N30)*'NSW Apr 2017'!Z30/100*'NSW Apr 2017'!AJ31,0)</f>
        <v>0</v>
      </c>
      <c r="Q36" s="162">
        <f t="shared" si="1"/>
        <v>2489.4499999999998</v>
      </c>
      <c r="R36" s="146">
        <f>'NSW Apr 2017'!AM30</f>
        <v>0</v>
      </c>
      <c r="S36" s="146">
        <f>'NSW Apr 2017'!AN30</f>
        <v>14</v>
      </c>
      <c r="T36" s="146">
        <f>'NSW Apr 2017'!AO30</f>
        <v>0</v>
      </c>
      <c r="U36" s="146">
        <f>'NSW Apr 2017'!AP30</f>
        <v>0</v>
      </c>
      <c r="V36" s="162">
        <f>(Q36-(Q36-D36)*S36/100)</f>
        <v>2188.4499999999998</v>
      </c>
      <c r="W36" s="162">
        <f t="shared" si="3"/>
        <v>2188.4499999999998</v>
      </c>
      <c r="X36" s="162">
        <f t="shared" si="0"/>
        <v>2407.2950000000001</v>
      </c>
      <c r="Y36" s="162">
        <f t="shared" si="0"/>
        <v>2407.2950000000001</v>
      </c>
      <c r="Z36" s="177">
        <f>'NSW Apr 2017'!AW30</f>
        <v>12</v>
      </c>
      <c r="AA36" s="160" t="str">
        <f>'NSW Apr 2017'!AX30</f>
        <v>y</v>
      </c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102"/>
      <c r="CC36" s="102"/>
      <c r="CD36" s="102"/>
      <c r="CE36" s="102"/>
      <c r="CF36" s="102"/>
      <c r="CG36" s="102"/>
      <c r="CH36" s="102"/>
      <c r="CI36" s="102"/>
      <c r="CJ36" s="102"/>
      <c r="CK36" s="102"/>
      <c r="CL36" s="102"/>
      <c r="CM36" s="102"/>
      <c r="CN36" s="102"/>
      <c r="CO36" s="102"/>
      <c r="CP36" s="102"/>
      <c r="CQ36" s="102"/>
      <c r="CR36" s="102"/>
      <c r="CS36" s="102"/>
      <c r="CT36" s="102"/>
      <c r="CU36" s="102"/>
      <c r="CV36" s="102"/>
      <c r="CW36" s="102"/>
      <c r="CX36" s="102"/>
      <c r="CY36" s="102"/>
      <c r="CZ36" s="102"/>
      <c r="DA36" s="102"/>
      <c r="DB36" s="102"/>
      <c r="DC36" s="102"/>
      <c r="DD36" s="102"/>
      <c r="DE36" s="102"/>
      <c r="DF36" s="102"/>
      <c r="DG36" s="102"/>
      <c r="DH36" s="102"/>
      <c r="DI36" s="102"/>
      <c r="DJ36" s="102"/>
      <c r="DK36" s="102"/>
      <c r="DL36" s="102"/>
      <c r="DM36" s="102"/>
      <c r="DN36" s="102"/>
      <c r="DO36" s="102"/>
      <c r="DP36" s="102"/>
      <c r="DQ36" s="102"/>
      <c r="DR36" s="102"/>
      <c r="DS36" s="102"/>
      <c r="DT36" s="102"/>
      <c r="DU36" s="102"/>
      <c r="DV36" s="102"/>
      <c r="DW36" s="102"/>
      <c r="DX36" s="102"/>
      <c r="DY36" s="102"/>
      <c r="DZ36" s="102"/>
      <c r="EA36" s="102"/>
      <c r="EB36" s="102"/>
      <c r="EC36" s="102"/>
      <c r="ED36" s="102"/>
      <c r="EE36" s="102"/>
      <c r="EF36" s="102"/>
      <c r="EG36" s="102"/>
      <c r="EH36" s="102"/>
      <c r="EI36" s="102"/>
      <c r="EJ36" s="102"/>
      <c r="EK36" s="102"/>
      <c r="EL36" s="102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03"/>
      <c r="EZ36" s="103"/>
    </row>
    <row r="37" spans="1:156" s="97" customFormat="1" ht="23" customHeight="1" thickBot="1">
      <c r="A37" s="452"/>
      <c r="B37" s="99" t="str">
        <f>'NSW Apr 2017'!F31</f>
        <v>Red Energy</v>
      </c>
      <c r="C37" s="99" t="str">
        <f>'NSW Apr 2017'!G31</f>
        <v xml:space="preserve">Easy Saver </v>
      </c>
      <c r="D37" s="163">
        <f>365*'NSW Apr 2017'!H31/100</f>
        <v>339.45</v>
      </c>
      <c r="E37" s="164">
        <f>IF($C$5*'NSW Apr 2017'!AK31/'NSW Apr 2017'!AI31&gt;='NSW Apr 2017'!J31,('NSW Apr 2017'!J31*'NSW Apr 2017'!O31/100)*'NSW Apr 2017'!AI31,($C$5*'NSW Apr 2017'!AK31/'NSW Apr 2017'!AI31*'NSW Apr 2017'!O31/100)*'NSW Apr 2017'!AI31)</f>
        <v>1075</v>
      </c>
      <c r="F37" s="172">
        <f>IF($C$5*'NSW Apr 2017'!AK31/'NSW Apr 2017'!AI31&lt;'NSW Apr 2017'!J31,0,IF($C$5*'NSW Apr 2017'!AK31/'NSW Apr 2017'!AI31&lt;='NSW Apr 2017'!K31,($C$5*'NSW Apr 2017'!AK31/'NSW Apr 2017'!AI31-'NSW Apr 2017'!J31)*('NSW Apr 2017'!P31/100)*'NSW Apr 2017'!AI31,('NSW Apr 2017'!K31-'NSW Apr 2017'!J31)*('NSW Apr 2017'!P31/100)*'NSW Apr 2017'!AI31))</f>
        <v>0</v>
      </c>
      <c r="G37" s="163">
        <f>IF($C$5*'NSW Apr 2017'!AK31/'NSW Apr 2017'!AI31&lt;'NSW Apr 2017'!K31,0,IF($C$5*'NSW Apr 2017'!AK31/'NSW Apr 2017'!AI31&lt;='NSW Apr 2017'!L31,($C$5*'NSW Apr 2017'!AK31/'NSW Apr 2017'!AI31-'NSW Apr 2017'!K31)*('NSW Apr 2017'!Q31/100)*'NSW Apr 2017'!AI31,('NSW Apr 2017'!L31-'NSW Apr 2017'!K31)*('NSW Apr 2017'!Q31/100)*'NSW Apr 2017'!AI31))</f>
        <v>0</v>
      </c>
      <c r="H37" s="173">
        <f>IF($C$5*'NSW Apr 2017'!AK31/'NSW Apr 2017'!AI31&lt;'NSW Apr 2017'!L31,0,IF($C$5*'NSW Apr 2017'!AK31/'NSW Apr 2017'!AI31&lt;='NSW Apr 2017'!M31,($C$5*'NSW Apr 2017'!AK31/'NSW Apr 2017'!AI31-'NSW Apr 2017'!L31)*('NSW Apr 2017'!R31/100)*'NSW Apr 2017'!AI31,('NSW Apr 2017'!M31-'NSW Apr 2017'!L31)*('NSW Apr 2017'!R31/100)*'NSW Apr 2017'!AI31))</f>
        <v>0</v>
      </c>
      <c r="I37" s="164">
        <f>IF($C$5*'NSW Apr 2017'!AK31/'NSW Apr 2017'!AI31&lt;'NSW Apr 2017'!M31,0,IF($C$5*'NSW Apr 2017'!AK31/'NSW Apr 2017'!AI31&lt;='NSW Apr 2017'!N31,($C$5*'NSW Apr 2017'!AK31/'NSW Apr 2017'!AI31-'NSW Apr 2017'!M31)*('NSW Apr 2017'!S31/100)*'NSW Apr 2017'!AI31,('NSW Apr 2017'!N31-'NSW Apr 2017'!M31)*('NSW Apr 2017'!S31/100)*'NSW Apr 2017'!AI31))</f>
        <v>0</v>
      </c>
      <c r="J37" s="172">
        <f>IF(($C$5*'NSW Apr 2017'!AK31/'NSW Apr 2017'!AI31&gt;'NSW Apr 2017'!N31),($C$5*'NSW Apr 2017'!AK31/'NSW Apr 2017'!AI31-'NSW Apr 2017'!N31)*'NSW Apr 2017'!T31/100*'NSW Apr 2017'!AI31,0)</f>
        <v>0</v>
      </c>
      <c r="K37" s="163">
        <f>IF($C$5*'NSW Apr 2017'!AL31/'NSW Apr 2017'!AJ31&gt;='NSW Apr 2017'!J31,('NSW Apr 2017'!J31*'NSW Apr 2017'!U31/100)*'NSW Apr 2017'!AJ31,($C$5*'NSW Apr 2017'!AL31/'NSW Apr 2017'!AJ31*'NSW Apr 2017'!U31/100)*'NSW Apr 2017'!AJ31)</f>
        <v>1075</v>
      </c>
      <c r="L37" s="172">
        <f>IF($C$5*'NSW Apr 2017'!AL31/'NSW Apr 2017'!AJ31&lt;'NSW Apr 2017'!J31,0,IF($C$5*'NSW Apr 2017'!AL31/'NSW Apr 2017'!AJ31&lt;='NSW Apr 2017'!K31,($C$5*'NSW Apr 2017'!AL31/'NSW Apr 2017'!AJ31-'NSW Apr 2017'!J31)*('NSW Apr 2017'!V31/100)*'NSW Apr 2017'!AJ31,('NSW Apr 2017'!K31-'NSW Apr 2017'!J31)*('NSW Apr 2017'!V31/100)*'NSW Apr 2017'!AJ31))</f>
        <v>0</v>
      </c>
      <c r="M37" s="163">
        <f>IF($C$5*'NSW Apr 2017'!AL31/'NSW Apr 2017'!AJ31&lt;'NSW Apr 2017'!K31,0,IF($C$5*'NSW Apr 2017'!AL31/'NSW Apr 2017'!AJ31&lt;='NSW Apr 2017'!L31,($C$5*'NSW Apr 2017'!AL31/'NSW Apr 2017'!AJ31-'NSW Apr 2017'!K31)*('NSW Apr 2017'!W31/100)*'NSW Apr 2017'!AJ31,('NSW Apr 2017'!L31-'NSW Apr 2017'!K31)*('NSW Apr 2017'!W31/100)*'NSW Apr 2017'!AJ31))</f>
        <v>0</v>
      </c>
      <c r="N37" s="172">
        <f>IF($C$5*'NSW Apr 2017'!AL31/'NSW Apr 2017'!AJ31&lt;'NSW Apr 2017'!L31,0,IF($C$5*'NSW Apr 2017'!AL31/'NSW Apr 2017'!AJ31&lt;='NSW Apr 2017'!M31,($C$5*'NSW Apr 2017'!AL31/'NSW Apr 2017'!AJ31-'NSW Apr 2017'!L31)*('NSW Apr 2017'!X31/100)*'NSW Apr 2017'!AJ31,('NSW Apr 2017'!M31-'NSW Apr 2017'!L31)*('NSW Apr 2017'!X31/100)*'NSW Apr 2017'!AJ31))</f>
        <v>0</v>
      </c>
      <c r="O37" s="163">
        <f>IF($C$5*'NSW Apr 2017'!AL31/'NSW Apr 2017'!AJ31&lt;'NSW Apr 2017'!M31,0,IF($C$5*'NSW Apr 2017'!AL31/'NSW Apr 2017'!AJ31&lt;='NSW Apr 2017'!N31,($C$5*'NSW Apr 2017'!AL31/'NSW Apr 2017'!AJ31-'NSW Apr 2017'!M31)*('NSW Apr 2017'!Y31/100)*'NSW Apr 2017'!AJ31,('NSW Apr 2017'!N31-'NSW Apr 2017'!M31)*('NSW Apr 2017'!Y31/100)*'NSW Apr 2017'!AJ31))</f>
        <v>0</v>
      </c>
      <c r="P37" s="172">
        <f>IF(($C$5*'NSW Apr 2017'!AL31/'NSW Apr 2017'!AJ31&gt;'NSW Apr 2017'!N31),($C$5*'NSW Apr 2017'!AL31/'NSW Apr 2017'!AJ31-'NSW Apr 2017'!N31)*'NSW Apr 2017'!Z31/100*'NSW Apr 2017'!AJ32,0)</f>
        <v>0</v>
      </c>
      <c r="Q37" s="178">
        <f>SUM(D37:P37)</f>
        <v>2489.4499999999998</v>
      </c>
      <c r="R37" s="99">
        <f>'NSW Apr 2017'!AM31</f>
        <v>0</v>
      </c>
      <c r="S37" s="99">
        <f>'NSW Apr 2017'!AN31</f>
        <v>0</v>
      </c>
      <c r="T37" s="99">
        <f>'NSW Apr 2017'!AO31</f>
        <v>10</v>
      </c>
      <c r="U37" s="99">
        <f>'NSW Apr 2017'!AP31</f>
        <v>0</v>
      </c>
      <c r="V37" s="166">
        <f>Q37</f>
        <v>2489.4499999999998</v>
      </c>
      <c r="W37" s="166">
        <f>V37-(V37*T37/100)</f>
        <v>2240.5049999999997</v>
      </c>
      <c r="X37" s="166">
        <f t="shared" si="0"/>
        <v>2738.395</v>
      </c>
      <c r="Y37" s="166">
        <f t="shared" si="0"/>
        <v>2464.5554999999999</v>
      </c>
      <c r="Z37" s="169">
        <f>'NSW Apr 2017'!AW31</f>
        <v>0</v>
      </c>
      <c r="AA37" s="179" t="str">
        <f>'NSW Apr 2017'!AX31</f>
        <v>n</v>
      </c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  <c r="CM37" s="102"/>
      <c r="CN37" s="102"/>
      <c r="CO37" s="102"/>
      <c r="CP37" s="102"/>
      <c r="CQ37" s="102"/>
      <c r="CR37" s="102"/>
      <c r="CS37" s="102"/>
      <c r="CT37" s="102"/>
      <c r="CU37" s="102"/>
      <c r="CV37" s="102"/>
      <c r="CW37" s="102"/>
      <c r="CX37" s="102"/>
      <c r="CY37" s="102"/>
      <c r="CZ37" s="102"/>
      <c r="DA37" s="102"/>
      <c r="DB37" s="102"/>
      <c r="DC37" s="102"/>
      <c r="DD37" s="102"/>
      <c r="DE37" s="102"/>
      <c r="DF37" s="102"/>
      <c r="DG37" s="102"/>
      <c r="DH37" s="102"/>
      <c r="DI37" s="102"/>
      <c r="DJ37" s="102"/>
      <c r="DK37" s="102"/>
      <c r="DL37" s="102"/>
      <c r="DM37" s="102"/>
      <c r="DN37" s="102"/>
      <c r="DO37" s="102"/>
      <c r="DP37" s="102"/>
      <c r="DQ37" s="102"/>
      <c r="DR37" s="102"/>
      <c r="DS37" s="102"/>
      <c r="DT37" s="102"/>
      <c r="DU37" s="102"/>
      <c r="DV37" s="102"/>
      <c r="DW37" s="102"/>
      <c r="DX37" s="102"/>
      <c r="DY37" s="102"/>
      <c r="DZ37" s="102"/>
      <c r="EA37" s="102"/>
      <c r="EB37" s="102"/>
      <c r="EC37" s="102"/>
      <c r="ED37" s="102"/>
      <c r="EE37" s="102"/>
      <c r="EF37" s="102"/>
      <c r="EG37" s="102"/>
      <c r="EH37" s="102"/>
      <c r="EI37" s="102"/>
      <c r="EJ37" s="102"/>
      <c r="EK37" s="102"/>
      <c r="EL37" s="102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</row>
    <row r="38" spans="1:156" s="107" customFormat="1" ht="23" customHeight="1" thickTop="1">
      <c r="A38" s="451" t="str">
        <f>'NSW Apr 2017'!D32</f>
        <v>Envestra Wagga Wagga</v>
      </c>
      <c r="B38" s="98" t="str">
        <f>'NSW Apr 2017'!F32</f>
        <v>Origin Energy</v>
      </c>
      <c r="C38" s="98" t="str">
        <f>'NSW Apr 2017'!G32</f>
        <v>Regulated</v>
      </c>
      <c r="D38" s="135">
        <f>365*'NSW Apr 2017'!H32/100</f>
        <v>423.4</v>
      </c>
      <c r="E38" s="136">
        <f>($C$5*'NSW Apr 2017'!O32/100)/2</f>
        <v>795</v>
      </c>
      <c r="F38" s="153">
        <f>IF($C$5*'NSW Apr 2017'!AK32/'NSW Apr 2017'!AI32&lt;'NSW Apr 2017'!J32,0,IF($C$5*'NSW Apr 2017'!AK32/'NSW Apr 2017'!AI32&lt;='NSW Apr 2017'!K32,($C$5*'NSW Apr 2017'!AK32/'NSW Apr 2017'!AI32-'NSW Apr 2017'!J32)*('NSW Apr 2017'!P32/100)*'NSW Apr 2017'!AI32,('NSW Apr 2017'!K32-'NSW Apr 2017'!J32)*('NSW Apr 2017'!P32/100)*'NSW Apr 2017'!AI32))</f>
        <v>0</v>
      </c>
      <c r="G38" s="135">
        <f>IF($C$5*'NSW Apr 2017'!AK32/'NSW Apr 2017'!AI32&lt;'NSW Apr 2017'!K32,0,IF($C$5*'NSW Apr 2017'!AK32/'NSW Apr 2017'!AI32&lt;='NSW Apr 2017'!L32,($C$5*'NSW Apr 2017'!AK32/'NSW Apr 2017'!AI32-'NSW Apr 2017'!K32)*('NSW Apr 2017'!Q32/100)*'NSW Apr 2017'!AI32,('NSW Apr 2017'!L32-'NSW Apr 2017'!K32)*('NSW Apr 2017'!Q32/100)*'NSW Apr 2017'!AI32))</f>
        <v>0</v>
      </c>
      <c r="H38" s="143">
        <f>IF($C$5*'NSW Apr 2017'!AK32/'NSW Apr 2017'!AI32&lt;'NSW Apr 2017'!L32,0,IF($C$5*'NSW Apr 2017'!AK32/'NSW Apr 2017'!AI32&lt;='NSW Apr 2017'!M32,($C$5*'NSW Apr 2017'!AK32/'NSW Apr 2017'!AI32-'NSW Apr 2017'!L32)*('NSW Apr 2017'!R32/100)*'NSW Apr 2017'!AI32,('NSW Apr 2017'!M32-'NSW Apr 2017'!L32)*('NSW Apr 2017'!R32/100)*'NSW Apr 2017'!AI32))</f>
        <v>0</v>
      </c>
      <c r="I38" s="136">
        <f>IF($C$5*'NSW Apr 2017'!AK32/'NSW Apr 2017'!AI32&lt;'NSW Apr 2017'!M32,0,IF($C$5*'NSW Apr 2017'!AK32/'NSW Apr 2017'!AI32&lt;='NSW Apr 2017'!N32,($C$5*'NSW Apr 2017'!AK32/'NSW Apr 2017'!AI32-'NSW Apr 2017'!M32)*('NSW Apr 2017'!S32/100)*'NSW Apr 2017'!AI32,('NSW Apr 2017'!N32-'NSW Apr 2017'!M32)*('NSW Apr 2017'!S32/100)*'NSW Apr 2017'!AI32))</f>
        <v>0</v>
      </c>
      <c r="J38" s="153">
        <f>IF(($C$5*'NSW Apr 2017'!AK32/'NSW Apr 2017'!AI32&gt;'NSW Apr 2017'!N32),($C$5*'NSW Apr 2017'!AK32/'NSW Apr 2017'!AI32-'NSW Apr 2017'!N32)*'NSW Apr 2017'!T32/100*'NSW Apr 2017'!AI32,0)</f>
        <v>0</v>
      </c>
      <c r="K38" s="135">
        <f>($C$5*'NSW Apr 2017'!U32/100)/2</f>
        <v>795</v>
      </c>
      <c r="L38" s="153">
        <v>0</v>
      </c>
      <c r="M38" s="135">
        <v>0</v>
      </c>
      <c r="N38" s="153">
        <v>0</v>
      </c>
      <c r="O38" s="135">
        <f>IF($C$5*'NSW Apr 2017'!AL32/'NSW Apr 2017'!AJ32&lt;'NSW Apr 2017'!M32,0,IF($C$5*'NSW Apr 2017'!AL32/'NSW Apr 2017'!AJ32&lt;='NSW Apr 2017'!N32,($C$5*'NSW Apr 2017'!AL32/'NSW Apr 2017'!AJ32-'NSW Apr 2017'!M32)*('NSW Apr 2017'!Y32/100)*'NSW Apr 2017'!AJ32,('NSW Apr 2017'!N32-'NSW Apr 2017'!M32)*('NSW Apr 2017'!Y32/100)*'NSW Apr 2017'!AJ32))</f>
        <v>0</v>
      </c>
      <c r="P38" s="153">
        <f>IF(($C$5*'NSW Apr 2017'!AL32/'NSW Apr 2017'!AJ32&gt;'NSW Apr 2017'!N32),($C$5*'NSW Apr 2017'!AL32/'NSW Apr 2017'!AJ32-'NSW Apr 2017'!N32)*'NSW Apr 2017'!Z32/100*'NSW Apr 2017'!AJ33,0)</f>
        <v>0</v>
      </c>
      <c r="Q38" s="138">
        <f t="shared" si="1"/>
        <v>2013.4</v>
      </c>
      <c r="R38" s="148">
        <f>'NSW Apr 2017'!AM32</f>
        <v>0</v>
      </c>
      <c r="S38" s="98">
        <f>'NSW Apr 2017'!AN32</f>
        <v>0</v>
      </c>
      <c r="T38" s="148">
        <f>'NSW Apr 2017'!AO32</f>
        <v>0</v>
      </c>
      <c r="U38" s="98">
        <f>'NSW Apr 2017'!AP32</f>
        <v>0</v>
      </c>
      <c r="V38" s="149">
        <f>Q38</f>
        <v>2013.4</v>
      </c>
      <c r="W38" s="138">
        <f t="shared" si="3"/>
        <v>2013.4</v>
      </c>
      <c r="X38" s="138">
        <f t="shared" si="0"/>
        <v>2214.7400000000002</v>
      </c>
      <c r="Y38" s="138">
        <f t="shared" si="0"/>
        <v>2214.7400000000002</v>
      </c>
      <c r="Z38" s="150">
        <f>'NSW Apr 2017'!AW32</f>
        <v>0</v>
      </c>
      <c r="AA38" s="141" t="str">
        <f>'NSW Apr 2017'!AX32</f>
        <v>n</v>
      </c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/>
      <c r="CT38" s="102"/>
      <c r="CU38" s="102"/>
      <c r="CV38" s="102"/>
      <c r="CW38" s="102"/>
      <c r="CX38" s="102"/>
      <c r="CY38" s="102"/>
      <c r="CZ38" s="102"/>
      <c r="DA38" s="102"/>
      <c r="DB38" s="102"/>
      <c r="DC38" s="102"/>
      <c r="DD38" s="102"/>
      <c r="DE38" s="102"/>
      <c r="DF38" s="102"/>
      <c r="DG38" s="102"/>
      <c r="DH38" s="102"/>
      <c r="DI38" s="102"/>
      <c r="DJ38" s="102"/>
      <c r="DK38" s="102"/>
      <c r="DL38" s="102"/>
      <c r="DM38" s="102"/>
      <c r="DN38" s="102"/>
      <c r="DO38" s="102"/>
      <c r="DP38" s="102"/>
      <c r="DQ38" s="102"/>
      <c r="DR38" s="102"/>
      <c r="DS38" s="102"/>
      <c r="DT38" s="102"/>
      <c r="DU38" s="102"/>
      <c r="DV38" s="102"/>
      <c r="DW38" s="102"/>
      <c r="DX38" s="102"/>
      <c r="DY38" s="102"/>
      <c r="DZ38" s="102"/>
      <c r="EA38" s="102"/>
      <c r="EB38" s="102"/>
      <c r="EC38" s="102"/>
      <c r="ED38" s="102"/>
      <c r="EE38" s="102"/>
      <c r="EF38" s="102"/>
      <c r="EG38" s="102"/>
      <c r="EH38" s="102"/>
      <c r="EI38" s="102"/>
      <c r="EJ38" s="102"/>
      <c r="EK38" s="102"/>
      <c r="EL38" s="102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</row>
    <row r="39" spans="1:156" ht="23" customHeight="1" thickBot="1">
      <c r="A39" s="455"/>
      <c r="B39" s="180" t="str">
        <f>'NSW Apr 2017'!F33</f>
        <v>Origin Energy</v>
      </c>
      <c r="C39" s="180" t="str">
        <f>'NSW Apr 2017'!G33</f>
        <v>Business Saver</v>
      </c>
      <c r="D39" s="181">
        <f>365*'NSW Apr 2017'!H33/100</f>
        <v>423.4</v>
      </c>
      <c r="E39" s="182">
        <f>($C$5*'NSW Apr 2017'!O33/100)/2</f>
        <v>795</v>
      </c>
      <c r="F39" s="183">
        <f>IF($C$5*'NSW Apr 2017'!AK33/'NSW Apr 2017'!AI33&lt;'NSW Apr 2017'!J33,0,IF($C$5*'NSW Apr 2017'!AK33/'NSW Apr 2017'!AI33&lt;='NSW Apr 2017'!K33,($C$5*'NSW Apr 2017'!AK33/'NSW Apr 2017'!AI33-'NSW Apr 2017'!J33)*('NSW Apr 2017'!P33/100)*'NSW Apr 2017'!AI33,('NSW Apr 2017'!K33-'NSW Apr 2017'!J33)*('NSW Apr 2017'!P33/100)*'NSW Apr 2017'!AI33))</f>
        <v>0</v>
      </c>
      <c r="G39" s="181">
        <f>IF($C$5*'NSW Apr 2017'!AK33/'NSW Apr 2017'!AI33&lt;'NSW Apr 2017'!K33,0,IF($C$5*'NSW Apr 2017'!AK33/'NSW Apr 2017'!AI33&lt;='NSW Apr 2017'!L33,($C$5*'NSW Apr 2017'!AK33/'NSW Apr 2017'!AI33-'NSW Apr 2017'!K33)*('NSW Apr 2017'!Q33/100)*'NSW Apr 2017'!AI33,('NSW Apr 2017'!L33-'NSW Apr 2017'!K33)*('NSW Apr 2017'!Q33/100)*'NSW Apr 2017'!AI33))</f>
        <v>0</v>
      </c>
      <c r="H39" s="184">
        <f>IF($C$5*'NSW Apr 2017'!AK33/'NSW Apr 2017'!AI33&lt;'NSW Apr 2017'!L33,0,IF($C$5*'NSW Apr 2017'!AK33/'NSW Apr 2017'!AI33&lt;='NSW Apr 2017'!M33,($C$5*'NSW Apr 2017'!AK33/'NSW Apr 2017'!AI33-'NSW Apr 2017'!L33)*('NSW Apr 2017'!R33/100)*'NSW Apr 2017'!AI33,('NSW Apr 2017'!M33-'NSW Apr 2017'!L33)*('NSW Apr 2017'!R33/100)*'NSW Apr 2017'!AI33))</f>
        <v>0</v>
      </c>
      <c r="I39" s="182">
        <f>IF($C$5*'NSW Apr 2017'!AK33/'NSW Apr 2017'!AI33&lt;'NSW Apr 2017'!M33,0,IF($C$5*'NSW Apr 2017'!AK33/'NSW Apr 2017'!AI33&lt;='NSW Apr 2017'!N33,($C$5*'NSW Apr 2017'!AK33/'NSW Apr 2017'!AI33-'NSW Apr 2017'!M33)*('NSW Apr 2017'!S33/100)*'NSW Apr 2017'!AI33,('NSW Apr 2017'!N33-'NSW Apr 2017'!M33)*('NSW Apr 2017'!S33/100)*'NSW Apr 2017'!AI33))</f>
        <v>0</v>
      </c>
      <c r="J39" s="183">
        <f>IF(($C$5*'NSW Apr 2017'!AK33/'NSW Apr 2017'!AI33&gt;'NSW Apr 2017'!N33),($C$5*'NSW Apr 2017'!AK33/'NSW Apr 2017'!AI33-'NSW Apr 2017'!N33)*'NSW Apr 2017'!T33/100*'NSW Apr 2017'!AI33,0)</f>
        <v>0</v>
      </c>
      <c r="K39" s="181">
        <f>($C$5*'NSW Apr 2017'!U33/100)/2</f>
        <v>795</v>
      </c>
      <c r="L39" s="183">
        <v>0</v>
      </c>
      <c r="M39" s="181">
        <v>0</v>
      </c>
      <c r="N39" s="183">
        <v>0</v>
      </c>
      <c r="O39" s="181">
        <f>IF($C$5*'NSW Apr 2017'!AL33/'NSW Apr 2017'!AJ33&lt;'NSW Apr 2017'!M33,0,IF($C$5*'NSW Apr 2017'!AL33/'NSW Apr 2017'!AJ33&lt;='NSW Apr 2017'!N33,($C$5*'NSW Apr 2017'!AL33/'NSW Apr 2017'!AJ33-'NSW Apr 2017'!M33)*('NSW Apr 2017'!Y33/100)*'NSW Apr 2017'!AJ33,('NSW Apr 2017'!N33-'NSW Apr 2017'!M33)*('NSW Apr 2017'!Y33/100)*'NSW Apr 2017'!AJ33))</f>
        <v>0</v>
      </c>
      <c r="P39" s="183">
        <f>IF(($C$5*'NSW Apr 2017'!AL33/'NSW Apr 2017'!AJ33&gt;'NSW Apr 2017'!N33),($C$5*'NSW Apr 2017'!AL33/'NSW Apr 2017'!AJ33-'NSW Apr 2017'!N33)*'NSW Apr 2017'!Z33/100*'NSW Apr 2017'!AJ33,0)</f>
        <v>0</v>
      </c>
      <c r="Q39" s="185">
        <f t="shared" si="1"/>
        <v>2013.4</v>
      </c>
      <c r="R39" s="186">
        <f>'NSW Apr 2017'!AM33</f>
        <v>0</v>
      </c>
      <c r="S39" s="180">
        <f>'NSW Apr 2017'!AN33</f>
        <v>14</v>
      </c>
      <c r="T39" s="186">
        <f>'NSW Apr 2017'!AO33</f>
        <v>0</v>
      </c>
      <c r="U39" s="180">
        <f>'NSW Apr 2017'!AP33</f>
        <v>0</v>
      </c>
      <c r="V39" s="187">
        <f>(Q39-(Q39-D39)*S39/100)</f>
        <v>1790.8000000000002</v>
      </c>
      <c r="W39" s="185">
        <f t="shared" si="3"/>
        <v>1790.8000000000002</v>
      </c>
      <c r="X39" s="185">
        <f t="shared" si="0"/>
        <v>1969.8800000000003</v>
      </c>
      <c r="Y39" s="185">
        <f t="shared" si="0"/>
        <v>1969.8800000000003</v>
      </c>
      <c r="Z39" s="188">
        <f>'NSW Apr 2017'!AW33</f>
        <v>12</v>
      </c>
      <c r="AA39" s="189" t="str">
        <f>'NSW Apr 2017'!AX33</f>
        <v>y</v>
      </c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/>
      <c r="BO39" s="102"/>
      <c r="BP39" s="102"/>
      <c r="BQ39" s="102"/>
      <c r="BR39" s="102"/>
      <c r="BS39" s="102"/>
      <c r="BT39" s="102"/>
      <c r="BU39" s="102"/>
      <c r="BV39" s="102"/>
      <c r="BW39" s="102"/>
      <c r="BX39" s="102"/>
      <c r="BY39" s="102"/>
      <c r="BZ39" s="102"/>
      <c r="CA39" s="102"/>
      <c r="CB39" s="102"/>
      <c r="CC39" s="102"/>
      <c r="CD39" s="102"/>
      <c r="CE39" s="102"/>
      <c r="CF39" s="102"/>
      <c r="CG39" s="102"/>
      <c r="CH39" s="102"/>
      <c r="CI39" s="102"/>
      <c r="CJ39" s="102"/>
      <c r="CK39" s="102"/>
      <c r="CL39" s="102"/>
      <c r="CM39" s="102"/>
      <c r="CN39" s="102"/>
      <c r="CO39" s="102"/>
      <c r="CP39" s="102"/>
      <c r="CQ39" s="102"/>
      <c r="CR39" s="102"/>
      <c r="CS39" s="102"/>
      <c r="CT39" s="102"/>
      <c r="CU39" s="102"/>
      <c r="CV39" s="102"/>
      <c r="CW39" s="102"/>
      <c r="CX39" s="102"/>
      <c r="CY39" s="102"/>
      <c r="CZ39" s="102"/>
      <c r="DA39" s="102"/>
      <c r="DB39" s="102"/>
      <c r="DC39" s="102"/>
      <c r="DD39" s="102"/>
      <c r="DE39" s="102"/>
      <c r="DF39" s="102"/>
      <c r="DG39" s="102"/>
      <c r="DH39" s="102"/>
      <c r="DI39" s="102"/>
      <c r="DJ39" s="102"/>
      <c r="DK39" s="102"/>
      <c r="DL39" s="102"/>
      <c r="DM39" s="102"/>
      <c r="DN39" s="102"/>
      <c r="DO39" s="102"/>
      <c r="DP39" s="102"/>
      <c r="DQ39" s="102"/>
      <c r="DR39" s="102"/>
      <c r="DS39" s="102"/>
      <c r="DT39" s="102"/>
      <c r="DU39" s="102"/>
      <c r="DV39" s="102"/>
      <c r="DW39" s="102"/>
      <c r="DX39" s="102"/>
      <c r="DY39" s="102"/>
      <c r="DZ39" s="102"/>
      <c r="EA39" s="102"/>
      <c r="EB39" s="102"/>
      <c r="EC39" s="102"/>
      <c r="ED39" s="102"/>
      <c r="EE39" s="102"/>
      <c r="EF39" s="102"/>
      <c r="EG39" s="102"/>
      <c r="EH39" s="102"/>
      <c r="EI39" s="102"/>
      <c r="EJ39" s="102"/>
      <c r="EK39" s="102"/>
      <c r="EL39" s="102"/>
    </row>
    <row r="40" spans="1:156" s="103" customFormat="1"/>
    <row r="41" spans="1:156" s="103" customFormat="1"/>
    <row r="42" spans="1:156" s="103" customFormat="1"/>
    <row r="43" spans="1:156" s="103" customFormat="1"/>
    <row r="44" spans="1:156" s="103" customFormat="1"/>
    <row r="45" spans="1:156" s="103" customFormat="1"/>
    <row r="46" spans="1:156" s="103" customFormat="1"/>
    <row r="47" spans="1:156" s="103" customFormat="1"/>
    <row r="48" spans="1:156" s="103" customFormat="1"/>
    <row r="49" s="103" customFormat="1"/>
    <row r="50" s="103" customFormat="1"/>
    <row r="51" s="103" customFormat="1"/>
    <row r="52" s="103" customFormat="1"/>
    <row r="53" s="103" customFormat="1"/>
    <row r="54" s="103" customFormat="1"/>
    <row r="55" s="103" customFormat="1"/>
    <row r="56" s="103" customFormat="1"/>
    <row r="57" s="103" customFormat="1"/>
    <row r="58" s="103" customFormat="1"/>
    <row r="59" s="103" customFormat="1"/>
    <row r="60" s="103" customFormat="1"/>
    <row r="61" s="103" customFormat="1"/>
    <row r="62" s="103" customFormat="1"/>
    <row r="63" s="103" customFormat="1"/>
    <row r="64" s="103" customFormat="1"/>
    <row r="65" s="103" customFormat="1"/>
    <row r="66" s="103" customFormat="1"/>
    <row r="67" s="103" customFormat="1"/>
    <row r="68" s="103" customFormat="1"/>
    <row r="69" s="103" customFormat="1"/>
    <row r="70" s="103" customFormat="1"/>
    <row r="71" s="103" customFormat="1"/>
    <row r="72" s="103" customFormat="1"/>
    <row r="73" s="103" customFormat="1"/>
    <row r="74" s="103" customFormat="1"/>
    <row r="75" s="103" customFormat="1"/>
    <row r="76" s="103" customFormat="1"/>
    <row r="77" s="103" customFormat="1"/>
    <row r="78" s="103" customFormat="1"/>
    <row r="79" s="103" customFormat="1"/>
    <row r="80" s="103" customFormat="1"/>
    <row r="81" s="103" customFormat="1"/>
    <row r="82" s="103" customFormat="1"/>
    <row r="83" s="103" customFormat="1"/>
    <row r="84" s="103" customFormat="1"/>
    <row r="85" s="103" customFormat="1"/>
    <row r="86" s="103" customFormat="1"/>
    <row r="87" s="103" customFormat="1"/>
    <row r="88" s="103" customFormat="1"/>
    <row r="89" s="103" customFormat="1"/>
    <row r="90" s="103" customFormat="1"/>
    <row r="91" s="103" customFormat="1"/>
    <row r="92" s="103" customFormat="1"/>
    <row r="93" s="103" customFormat="1"/>
    <row r="94" s="103" customFormat="1"/>
    <row r="95" s="103" customFormat="1"/>
    <row r="96" s="103" customFormat="1"/>
    <row r="97" s="103" customFormat="1"/>
    <row r="98" s="103" customFormat="1"/>
    <row r="99" s="103" customFormat="1"/>
    <row r="100" s="103" customFormat="1"/>
    <row r="101" s="103" customFormat="1"/>
    <row r="102" s="103" customFormat="1"/>
    <row r="103" s="103" customFormat="1"/>
    <row r="104" s="103" customFormat="1"/>
    <row r="105" s="103" customFormat="1"/>
    <row r="106" s="103" customFormat="1"/>
    <row r="107" s="103" customFormat="1"/>
    <row r="108" s="103" customFormat="1"/>
    <row r="109" s="103" customFormat="1"/>
    <row r="110" s="103" customFormat="1"/>
    <row r="111" s="103" customFormat="1"/>
    <row r="112" s="103" customFormat="1"/>
    <row r="113" s="103" customFormat="1"/>
    <row r="114" s="103" customFormat="1"/>
    <row r="115" s="103" customFormat="1"/>
    <row r="116" s="103" customFormat="1"/>
    <row r="117" s="103" customFormat="1"/>
    <row r="118" s="103" customFormat="1"/>
    <row r="119" s="103" customFormat="1"/>
    <row r="120" s="103" customFormat="1"/>
    <row r="121" s="103" customFormat="1"/>
    <row r="122" s="103" customFormat="1"/>
    <row r="123" s="103" customFormat="1"/>
    <row r="124" s="103" customFormat="1"/>
    <row r="125" s="103" customFormat="1"/>
    <row r="126" s="103" customFormat="1"/>
    <row r="127" s="103" customFormat="1"/>
    <row r="128" s="103" customFormat="1"/>
    <row r="129" s="103" customFormat="1"/>
    <row r="130" s="103" customFormat="1"/>
    <row r="131" s="103" customFormat="1"/>
    <row r="132" s="103" customFormat="1"/>
    <row r="133" s="103" customFormat="1"/>
    <row r="134" s="103" customFormat="1"/>
    <row r="135" s="103" customFormat="1"/>
    <row r="136" s="103" customFormat="1"/>
    <row r="137" s="103" customFormat="1"/>
    <row r="138" s="103" customFormat="1"/>
    <row r="139" s="103" customFormat="1"/>
    <row r="140" s="103" customFormat="1"/>
    <row r="141" s="103" customFormat="1"/>
    <row r="142" s="103" customFormat="1"/>
    <row r="143" s="103" customFormat="1"/>
    <row r="144" s="103" customFormat="1"/>
    <row r="145" s="103" customFormat="1"/>
    <row r="146" s="103" customFormat="1"/>
    <row r="147" s="103" customFormat="1"/>
    <row r="148" s="103" customFormat="1"/>
    <row r="149" s="103" customFormat="1"/>
    <row r="150" s="103" customFormat="1"/>
    <row r="151" s="103" customFormat="1"/>
    <row r="152" s="103" customFormat="1"/>
    <row r="153" s="103" customFormat="1"/>
    <row r="154" s="103" customFormat="1"/>
    <row r="155" s="103" customFormat="1"/>
    <row r="156" s="103" customFormat="1"/>
    <row r="157" s="103" customFormat="1"/>
    <row r="158" s="103" customFormat="1"/>
    <row r="159" s="103" customFormat="1"/>
    <row r="160" s="103" customFormat="1"/>
    <row r="161" s="103" customFormat="1"/>
    <row r="162" s="103" customFormat="1"/>
    <row r="163" s="103" customFormat="1"/>
    <row r="164" s="103" customFormat="1"/>
    <row r="165" s="103" customFormat="1"/>
    <row r="166" s="103" customFormat="1"/>
    <row r="167" s="103" customFormat="1"/>
    <row r="168" s="103" customFormat="1"/>
    <row r="169" s="103" customFormat="1"/>
    <row r="170" s="103" customFormat="1"/>
    <row r="171" s="103" customFormat="1"/>
    <row r="172" s="103" customFormat="1"/>
    <row r="173" s="103" customFormat="1"/>
    <row r="174" s="103" customFormat="1"/>
    <row r="175" s="103" customFormat="1"/>
    <row r="176" s="103" customFormat="1"/>
    <row r="177" s="103" customFormat="1"/>
    <row r="178" s="103" customFormat="1"/>
    <row r="179" s="103" customFormat="1"/>
    <row r="180" s="103" customFormat="1"/>
    <row r="181" s="103" customFormat="1"/>
    <row r="182" s="103" customFormat="1"/>
    <row r="183" s="103" customFormat="1"/>
    <row r="184" s="103" customFormat="1"/>
    <row r="185" s="103" customFormat="1"/>
    <row r="186" s="103" customFormat="1"/>
    <row r="187" s="103" customFormat="1"/>
    <row r="188" s="103" customFormat="1"/>
    <row r="189" s="103" customFormat="1"/>
    <row r="190" s="103" customFormat="1"/>
    <row r="191" s="103" customFormat="1"/>
    <row r="192" s="103" customFormat="1"/>
    <row r="193" s="103" customFormat="1"/>
    <row r="194" s="103" customFormat="1"/>
    <row r="195" s="103" customFormat="1"/>
    <row r="196" s="103" customFormat="1"/>
    <row r="197" s="103" customFormat="1"/>
    <row r="198" s="103" customFormat="1"/>
    <row r="199" s="103" customFormat="1"/>
    <row r="200" s="103" customFormat="1"/>
    <row r="201" s="103" customFormat="1"/>
    <row r="202" s="103" customFormat="1"/>
    <row r="203" s="103" customFormat="1"/>
    <row r="204" s="103" customFormat="1"/>
    <row r="205" s="103" customFormat="1"/>
    <row r="206" s="103" customFormat="1"/>
    <row r="207" s="103" customFormat="1"/>
    <row r="208" s="103" customFormat="1"/>
    <row r="209" s="103" customFormat="1"/>
    <row r="210" s="103" customFormat="1"/>
    <row r="211" s="103" customFormat="1"/>
    <row r="212" s="103" customFormat="1"/>
    <row r="213" s="103" customFormat="1"/>
    <row r="214" s="103" customFormat="1"/>
    <row r="215" s="103" customFormat="1"/>
    <row r="216" s="103" customFormat="1"/>
    <row r="217" s="103" customFormat="1"/>
    <row r="218" s="103" customFormat="1"/>
    <row r="219" s="103" customFormat="1"/>
    <row r="220" s="103" customFormat="1"/>
    <row r="221" s="103" customFormat="1"/>
    <row r="222" s="103" customFormat="1"/>
    <row r="223" s="103" customFormat="1"/>
    <row r="224" s="103" customFormat="1"/>
    <row r="225" s="103" customFormat="1"/>
    <row r="226" s="103" customFormat="1"/>
    <row r="227" s="103" customFormat="1"/>
    <row r="228" s="103" customFormat="1"/>
    <row r="229" s="103" customFormat="1"/>
    <row r="230" s="103" customFormat="1"/>
    <row r="231" s="103" customFormat="1"/>
    <row r="232" s="103" customFormat="1"/>
    <row r="233" s="103" customFormat="1"/>
    <row r="234" s="103" customFormat="1"/>
    <row r="235" s="103" customFormat="1"/>
    <row r="236" s="103" customFormat="1"/>
    <row r="237" s="103" customFormat="1"/>
    <row r="238" s="103" customFormat="1"/>
    <row r="239" s="103" customFormat="1"/>
    <row r="240" s="103" customFormat="1"/>
    <row r="241" s="103" customFormat="1"/>
    <row r="242" s="103" customFormat="1"/>
    <row r="243" s="103" customFormat="1"/>
    <row r="244" s="103" customFormat="1"/>
    <row r="245" s="103" customFormat="1"/>
    <row r="246" s="103" customFormat="1"/>
    <row r="247" s="103" customFormat="1"/>
    <row r="248" s="103" customFormat="1"/>
    <row r="249" s="103" customFormat="1"/>
    <row r="250" s="103" customFormat="1"/>
    <row r="251" s="103" customFormat="1"/>
    <row r="252" s="103" customFormat="1"/>
    <row r="253" s="103" customFormat="1"/>
    <row r="254" s="103" customFormat="1"/>
    <row r="255" s="103" customFormat="1"/>
    <row r="256" s="103" customFormat="1"/>
    <row r="257" s="103" customFormat="1"/>
    <row r="258" s="103" customFormat="1"/>
    <row r="259" s="103" customFormat="1"/>
    <row r="260" s="103" customFormat="1"/>
    <row r="261" s="103" customFormat="1"/>
    <row r="262" s="103" customFormat="1"/>
    <row r="263" s="103" customFormat="1"/>
    <row r="264" s="103" customFormat="1"/>
    <row r="265" s="103" customFormat="1"/>
    <row r="266" s="103" customFormat="1"/>
    <row r="267" s="103" customFormat="1"/>
    <row r="268" s="103" customFormat="1"/>
    <row r="269" s="103" customFormat="1"/>
    <row r="270" s="103" customFormat="1"/>
    <row r="271" s="103" customFormat="1"/>
    <row r="272" s="103" customFormat="1"/>
    <row r="273" s="103" customFormat="1"/>
    <row r="274" s="103" customFormat="1"/>
    <row r="275" s="103" customFormat="1"/>
    <row r="276" s="103" customFormat="1"/>
    <row r="277" s="103" customFormat="1"/>
    <row r="278" s="103" customFormat="1"/>
    <row r="279" s="103" customFormat="1"/>
    <row r="280" s="103" customFormat="1"/>
    <row r="281" s="103" customFormat="1"/>
    <row r="282" s="103" customFormat="1"/>
    <row r="283" s="103" customFormat="1"/>
    <row r="284" s="103" customFormat="1"/>
    <row r="285" s="103" customFormat="1"/>
    <row r="286" s="103" customFormat="1"/>
    <row r="287" s="103" customFormat="1"/>
    <row r="288" s="103" customFormat="1"/>
    <row r="289" s="103" customFormat="1"/>
    <row r="290" s="103" customFormat="1"/>
    <row r="291" s="103" customFormat="1"/>
    <row r="292" s="103" customFormat="1"/>
    <row r="293" s="103" customFormat="1"/>
    <row r="294" s="103" customFormat="1"/>
    <row r="295" s="103" customFormat="1"/>
    <row r="296" s="103" customFormat="1"/>
    <row r="297" s="103" customFormat="1"/>
    <row r="298" s="103" customFormat="1"/>
    <row r="299" s="103" customFormat="1"/>
    <row r="300" s="103" customFormat="1"/>
    <row r="301" s="103" customFormat="1"/>
    <row r="302" s="103" customFormat="1"/>
    <row r="303" s="103" customFormat="1"/>
    <row r="304" s="103" customFormat="1"/>
    <row r="305" s="103" customFormat="1"/>
    <row r="306" s="103" customFormat="1"/>
    <row r="307" s="103" customFormat="1"/>
    <row r="308" s="103" customFormat="1"/>
    <row r="309" s="103" customFormat="1"/>
    <row r="310" s="103" customFormat="1"/>
    <row r="311" s="103" customFormat="1"/>
    <row r="312" s="103" customFormat="1"/>
    <row r="313" s="103" customFormat="1"/>
    <row r="314" s="103" customFormat="1"/>
    <row r="315" s="103" customFormat="1"/>
    <row r="316" s="103" customFormat="1"/>
    <row r="317" s="103" customFormat="1"/>
    <row r="318" s="103" customFormat="1"/>
    <row r="319" s="103" customFormat="1"/>
    <row r="320" s="103" customFormat="1"/>
    <row r="321" s="103" customFormat="1"/>
    <row r="322" s="103" customFormat="1"/>
    <row r="323" s="103" customFormat="1"/>
    <row r="324" s="103" customFormat="1"/>
    <row r="325" s="103" customFormat="1"/>
    <row r="326" s="103" customFormat="1"/>
    <row r="327" s="103" customFormat="1"/>
    <row r="328" s="103" customFormat="1"/>
    <row r="329" s="103" customFormat="1"/>
    <row r="330" s="103" customFormat="1"/>
    <row r="331" s="103" customFormat="1"/>
    <row r="332" s="103" customFormat="1"/>
    <row r="333" s="103" customFormat="1"/>
    <row r="334" s="103" customFormat="1"/>
    <row r="335" s="103" customFormat="1"/>
    <row r="336" s="103" customFormat="1"/>
    <row r="337" s="103" customFormat="1"/>
    <row r="338" s="103" customFormat="1"/>
    <row r="339" s="103" customFormat="1"/>
    <row r="340" s="103" customFormat="1"/>
    <row r="341" s="103" customFormat="1"/>
    <row r="342" s="103" customFormat="1"/>
    <row r="343" s="103" customFormat="1"/>
    <row r="344" s="103" customFormat="1"/>
    <row r="345" s="103" customFormat="1"/>
    <row r="346" s="103" customFormat="1"/>
    <row r="347" s="103" customFormat="1"/>
    <row r="348" s="103" customFormat="1"/>
    <row r="349" s="103" customFormat="1"/>
    <row r="350" s="103" customFormat="1"/>
    <row r="351" s="103" customFormat="1"/>
    <row r="352" s="103" customFormat="1"/>
    <row r="353" s="103" customFormat="1"/>
    <row r="354" s="103" customFormat="1"/>
    <row r="355" s="103" customFormat="1"/>
    <row r="356" s="103" customFormat="1"/>
    <row r="357" s="103" customFormat="1"/>
    <row r="358" s="103" customFormat="1"/>
    <row r="359" s="103" customFormat="1"/>
    <row r="360" s="103" customFormat="1"/>
    <row r="361" s="103" customFormat="1"/>
    <row r="362" s="103" customFormat="1"/>
    <row r="363" s="103" customFormat="1"/>
    <row r="364" s="103" customFormat="1"/>
    <row r="365" s="103" customFormat="1"/>
    <row r="366" s="103" customFormat="1"/>
    <row r="367" s="103" customFormat="1"/>
    <row r="368" s="103" customFormat="1"/>
    <row r="369" s="103" customFormat="1"/>
    <row r="370" s="103" customFormat="1"/>
    <row r="371" s="103" customFormat="1"/>
    <row r="372" s="103" customFormat="1"/>
    <row r="373" s="103" customFormat="1"/>
    <row r="374" s="103" customFormat="1"/>
    <row r="375" s="103" customFormat="1"/>
    <row r="376" s="103" customFormat="1"/>
    <row r="377" s="103" customFormat="1"/>
    <row r="378" s="103" customFormat="1"/>
    <row r="379" s="103" customFormat="1"/>
    <row r="380" s="103" customFormat="1"/>
    <row r="381" s="103" customFormat="1"/>
    <row r="382" s="103" customFormat="1"/>
    <row r="383" s="103" customFormat="1"/>
    <row r="384" s="103" customFormat="1"/>
    <row r="385" s="103" customFormat="1"/>
    <row r="386" s="103" customFormat="1"/>
    <row r="387" s="103" customFormat="1"/>
    <row r="388" s="103" customFormat="1"/>
    <row r="389" s="103" customFormat="1"/>
    <row r="390" s="103" customFormat="1"/>
    <row r="391" s="103" customFormat="1"/>
    <row r="392" s="103" customFormat="1"/>
    <row r="393" s="103" customFormat="1"/>
    <row r="394" s="103" customFormat="1"/>
    <row r="395" s="103" customFormat="1"/>
    <row r="396" s="103" customFormat="1"/>
    <row r="397" s="103" customFormat="1"/>
    <row r="398" s="103" customFormat="1"/>
    <row r="399" s="103" customFormat="1"/>
    <row r="400" s="103" customFormat="1"/>
    <row r="401" s="103" customFormat="1"/>
    <row r="402" s="103" customFormat="1"/>
    <row r="403" s="103" customFormat="1"/>
    <row r="404" s="103" customFormat="1"/>
    <row r="405" s="103" customFormat="1"/>
    <row r="406" s="103" customFormat="1"/>
    <row r="407" s="103" customFormat="1"/>
    <row r="408" s="103" customFormat="1"/>
    <row r="409" s="103" customFormat="1"/>
    <row r="410" s="103" customFormat="1"/>
    <row r="411" s="103" customFormat="1"/>
    <row r="412" s="103" customFormat="1"/>
    <row r="413" s="103" customFormat="1"/>
    <row r="414" s="103" customFormat="1"/>
    <row r="415" s="103" customFormat="1"/>
    <row r="416" s="103" customFormat="1"/>
    <row r="417" s="103" customFormat="1"/>
    <row r="418" s="103" customFormat="1"/>
    <row r="419" s="103" customFormat="1"/>
    <row r="420" s="103" customFormat="1"/>
    <row r="421" s="103" customFormat="1"/>
    <row r="422" s="103" customFormat="1"/>
    <row r="423" s="103" customFormat="1"/>
    <row r="424" s="103" customFormat="1"/>
    <row r="425" s="103" customFormat="1"/>
    <row r="426" s="103" customFormat="1"/>
    <row r="427" s="103" customFormat="1"/>
    <row r="428" s="103" customFormat="1"/>
    <row r="429" s="103" customFormat="1"/>
    <row r="430" s="103" customFormat="1"/>
    <row r="431" s="103" customFormat="1"/>
    <row r="432" s="103" customFormat="1"/>
    <row r="433" s="103" customFormat="1"/>
    <row r="434" s="103" customFormat="1"/>
    <row r="435" s="103" customFormat="1"/>
    <row r="436" s="103" customFormat="1"/>
    <row r="437" s="103" customFormat="1"/>
    <row r="438" s="103" customFormat="1"/>
    <row r="439" s="103" customFormat="1"/>
    <row r="440" s="103" customFormat="1"/>
    <row r="441" s="103" customFormat="1"/>
    <row r="442" s="103" customFormat="1"/>
    <row r="443" s="103" customFormat="1"/>
    <row r="444" s="103" customFormat="1"/>
    <row r="445" s="103" customFormat="1"/>
    <row r="446" s="103" customFormat="1"/>
    <row r="447" s="103" customFormat="1"/>
    <row r="448" s="103" customFormat="1"/>
    <row r="449" s="103" customFormat="1"/>
    <row r="450" s="103" customFormat="1"/>
    <row r="451" s="103" customFormat="1"/>
    <row r="452" s="103" customFormat="1"/>
    <row r="453" s="103" customFormat="1"/>
    <row r="454" s="103" customFormat="1"/>
    <row r="455" s="103" customFormat="1"/>
    <row r="456" s="103" customFormat="1"/>
    <row r="457" s="103" customFormat="1"/>
    <row r="458" s="103" customFormat="1"/>
    <row r="459" s="103" customFormat="1"/>
    <row r="460" s="103" customFormat="1"/>
    <row r="461" s="103" customFormat="1"/>
    <row r="462" s="103" customFormat="1"/>
    <row r="463" s="103" customFormat="1"/>
    <row r="464" s="103" customFormat="1"/>
    <row r="465" s="103" customFormat="1"/>
    <row r="466" s="103" customFormat="1"/>
    <row r="467" s="103" customFormat="1"/>
    <row r="468" s="103" customFormat="1"/>
    <row r="469" s="103" customFormat="1"/>
    <row r="470" s="103" customFormat="1"/>
    <row r="471" s="103" customFormat="1"/>
    <row r="472" s="103" customFormat="1"/>
    <row r="473" s="103" customFormat="1"/>
    <row r="474" s="103" customFormat="1"/>
    <row r="475" s="103" customFormat="1"/>
    <row r="476" s="103" customFormat="1"/>
    <row r="477" s="103" customFormat="1"/>
    <row r="478" s="103" customFormat="1"/>
    <row r="479" s="103" customFormat="1"/>
    <row r="480" s="103" customFormat="1"/>
    <row r="481" s="103" customFormat="1"/>
    <row r="482" s="103" customFormat="1"/>
    <row r="483" s="103" customFormat="1"/>
    <row r="484" s="103" customFormat="1"/>
    <row r="485" s="103" customFormat="1"/>
    <row r="486" s="103" customFormat="1"/>
    <row r="487" s="103" customFormat="1"/>
    <row r="488" s="103" customFormat="1"/>
    <row r="489" s="103" customFormat="1"/>
    <row r="490" s="103" customFormat="1"/>
    <row r="491" s="103" customFormat="1"/>
    <row r="492" s="103" customFormat="1"/>
    <row r="493" s="103" customFormat="1"/>
    <row r="494" s="103" customFormat="1"/>
    <row r="495" s="103" customFormat="1"/>
    <row r="496" s="103" customFormat="1"/>
    <row r="497" s="103" customFormat="1"/>
    <row r="498" s="103" customFormat="1"/>
    <row r="499" s="103" customFormat="1"/>
    <row r="500" s="103" customFormat="1"/>
    <row r="501" s="103" customFormat="1"/>
    <row r="502" s="103" customFormat="1"/>
    <row r="503" s="103" customFormat="1"/>
    <row r="504" s="103" customFormat="1"/>
    <row r="505" s="103" customFormat="1"/>
    <row r="506" s="103" customFormat="1"/>
    <row r="507" s="103" customFormat="1"/>
    <row r="508" s="103" customFormat="1"/>
    <row r="509" s="103" customFormat="1"/>
    <row r="510" s="103" customFormat="1"/>
    <row r="511" s="103" customFormat="1"/>
    <row r="512" s="103" customFormat="1"/>
    <row r="513" s="103" customFormat="1"/>
    <row r="514" s="103" customFormat="1"/>
    <row r="515" s="103" customFormat="1"/>
    <row r="516" s="103" customFormat="1"/>
    <row r="517" s="103" customFormat="1"/>
    <row r="518" s="103" customFormat="1"/>
    <row r="519" s="103" customFormat="1"/>
    <row r="520" s="103" customFormat="1"/>
    <row r="521" s="103" customFormat="1"/>
    <row r="522" s="103" customFormat="1"/>
    <row r="523" s="103" customFormat="1"/>
    <row r="524" s="103" customFormat="1"/>
    <row r="525" s="103" customFormat="1"/>
    <row r="526" s="103" customFormat="1"/>
    <row r="527" s="103" customFormat="1"/>
    <row r="528" s="103" customFormat="1"/>
    <row r="529" s="103" customFormat="1"/>
    <row r="530" s="103" customFormat="1"/>
    <row r="531" s="103" customFormat="1"/>
    <row r="532" s="103" customFormat="1"/>
    <row r="533" s="103" customFormat="1"/>
    <row r="534" s="103" customFormat="1"/>
    <row r="535" s="103" customFormat="1"/>
    <row r="536" s="103" customFormat="1"/>
    <row r="537" s="103" customFormat="1"/>
    <row r="538" s="103" customFormat="1"/>
    <row r="539" s="103" customFormat="1"/>
    <row r="540" s="103" customFormat="1"/>
    <row r="541" s="103" customFormat="1"/>
    <row r="542" s="103" customFormat="1"/>
    <row r="543" s="103" customFormat="1"/>
    <row r="544" s="103" customFormat="1"/>
    <row r="545" s="103" customFormat="1"/>
    <row r="546" s="103" customFormat="1"/>
    <row r="547" s="103" customFormat="1"/>
    <row r="548" s="103" customFormat="1"/>
    <row r="549" s="103" customFormat="1"/>
    <row r="550" s="103" customFormat="1"/>
    <row r="551" s="103" customFormat="1"/>
    <row r="552" s="103" customFormat="1"/>
    <row r="553" s="103" customFormat="1"/>
    <row r="554" s="103" customFormat="1"/>
    <row r="555" s="103" customFormat="1"/>
    <row r="556" s="103" customFormat="1"/>
    <row r="557" s="103" customFormat="1"/>
    <row r="558" s="103" customFormat="1"/>
    <row r="559" s="103" customFormat="1"/>
    <row r="560" s="103" customFormat="1"/>
    <row r="561" s="103" customFormat="1"/>
    <row r="562" s="103" customFormat="1"/>
    <row r="563" s="103" customFormat="1"/>
    <row r="564" s="103" customFormat="1"/>
    <row r="565" s="103" customFormat="1"/>
  </sheetData>
  <sheetProtection algorithmName="SHA-512" hashValue="gJJGhyRmwi2qJIsS8Fr9YYezbXK3gBAUrVjaYSi0yy2kUVOEwHP0F5LLm0OH5RQjhudXrLtPO1jjZWghabf/ZQ==" saltValue="y1IGp1iIn0kTl6bwLGDfiQ==" spinCount="100000" sheet="1" objects="1" scenarios="1"/>
  <mergeCells count="11">
    <mergeCell ref="A27:A29"/>
    <mergeCell ref="A30:A31"/>
    <mergeCell ref="A32:A34"/>
    <mergeCell ref="A35:A37"/>
    <mergeCell ref="A38:A39"/>
    <mergeCell ref="A8:A13"/>
    <mergeCell ref="A14:A16"/>
    <mergeCell ref="A17:A18"/>
    <mergeCell ref="A19:A21"/>
    <mergeCell ref="A24:A26"/>
    <mergeCell ref="A22:A23"/>
  </mergeCells>
  <phoneticPr fontId="3" type="noConversion"/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</sheetPr>
  <dimension ref="A1:EL695"/>
  <sheetViews>
    <sheetView zoomScaleNormal="100" workbookViewId="0">
      <selection activeCell="C7" sqref="A7:C7"/>
    </sheetView>
  </sheetViews>
  <sheetFormatPr baseColWidth="10" defaultRowHeight="13"/>
  <cols>
    <col min="1" max="1" width="23.5" style="89" customWidth="1"/>
    <col min="2" max="2" width="14.1640625" style="89" customWidth="1"/>
    <col min="3" max="3" width="15.5" style="89" customWidth="1"/>
    <col min="4" max="21" width="12.1640625" style="89" customWidth="1"/>
    <col min="22" max="23" width="12.1640625" style="89" hidden="1" customWidth="1"/>
    <col min="24" max="37" width="12.1640625" style="89" customWidth="1"/>
    <col min="38" max="16384" width="10.83203125" style="89"/>
  </cols>
  <sheetData>
    <row r="1" spans="1:142" ht="14">
      <c r="A1" s="87" t="s">
        <v>17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  <c r="CA1" s="87"/>
      <c r="CB1" s="87"/>
      <c r="CC1" s="87"/>
      <c r="CD1" s="87"/>
      <c r="CE1" s="87"/>
      <c r="CF1" s="87"/>
      <c r="CG1" s="87"/>
      <c r="CH1" s="87"/>
      <c r="CI1" s="87"/>
      <c r="CJ1" s="87"/>
      <c r="CK1" s="88"/>
      <c r="CL1" s="88"/>
      <c r="CM1" s="88"/>
      <c r="CN1" s="88"/>
      <c r="CO1" s="88"/>
      <c r="CP1" s="88"/>
      <c r="CQ1" s="88"/>
      <c r="CR1" s="88"/>
      <c r="CS1" s="88"/>
      <c r="CT1" s="88"/>
      <c r="CU1" s="88"/>
      <c r="CV1" s="88"/>
      <c r="CW1" s="88"/>
      <c r="CX1" s="88"/>
      <c r="CY1" s="88"/>
      <c r="CZ1" s="88"/>
      <c r="DA1" s="88"/>
      <c r="DB1" s="88"/>
      <c r="DC1" s="88"/>
      <c r="DD1" s="88"/>
      <c r="DE1" s="88"/>
      <c r="DF1" s="88"/>
      <c r="DG1" s="88"/>
      <c r="DH1" s="88"/>
      <c r="DI1" s="88"/>
      <c r="DJ1" s="88"/>
      <c r="DK1" s="88"/>
      <c r="DL1" s="88"/>
      <c r="DM1" s="88"/>
      <c r="DN1" s="88"/>
      <c r="DO1" s="88"/>
      <c r="DP1" s="88"/>
      <c r="DQ1" s="88"/>
      <c r="DR1" s="88"/>
      <c r="DS1" s="88"/>
      <c r="DT1" s="88"/>
      <c r="DU1" s="88"/>
      <c r="DV1" s="88"/>
      <c r="DW1" s="88"/>
      <c r="DX1" s="88"/>
      <c r="DY1" s="88"/>
      <c r="DZ1" s="88"/>
      <c r="EA1" s="88"/>
      <c r="EB1" s="88"/>
      <c r="EC1" s="88"/>
      <c r="ED1" s="88"/>
      <c r="EE1" s="88"/>
      <c r="EF1" s="88"/>
      <c r="EG1" s="88"/>
      <c r="EH1" s="88"/>
      <c r="EI1" s="88"/>
      <c r="EJ1" s="88"/>
      <c r="EK1" s="88"/>
      <c r="EL1" s="88"/>
    </row>
    <row r="2" spans="1:142" ht="14">
      <c r="A2" s="90" t="s">
        <v>18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87"/>
      <c r="BP2" s="87"/>
      <c r="BQ2" s="87"/>
      <c r="BR2" s="87"/>
      <c r="BS2" s="87"/>
      <c r="BT2" s="87"/>
      <c r="BU2" s="87"/>
      <c r="BV2" s="87"/>
      <c r="BW2" s="87"/>
      <c r="BX2" s="87"/>
      <c r="BY2" s="87"/>
      <c r="BZ2" s="87"/>
      <c r="CA2" s="87"/>
      <c r="CB2" s="87"/>
      <c r="CC2" s="87"/>
      <c r="CD2" s="87"/>
      <c r="CE2" s="87"/>
      <c r="CF2" s="87"/>
      <c r="CG2" s="87"/>
      <c r="CH2" s="87"/>
      <c r="CI2" s="87"/>
      <c r="CJ2" s="87"/>
      <c r="CK2" s="88"/>
      <c r="CL2" s="88"/>
      <c r="CM2" s="88"/>
      <c r="CN2" s="88"/>
      <c r="CO2" s="88"/>
      <c r="CP2" s="88"/>
      <c r="CQ2" s="88"/>
      <c r="CR2" s="88"/>
      <c r="CS2" s="88"/>
      <c r="CT2" s="88"/>
      <c r="CU2" s="88"/>
      <c r="CV2" s="88"/>
      <c r="CW2" s="88"/>
      <c r="CX2" s="88"/>
      <c r="CY2" s="88"/>
      <c r="CZ2" s="88"/>
      <c r="DA2" s="88"/>
      <c r="DB2" s="88"/>
      <c r="DC2" s="88"/>
      <c r="DD2" s="88"/>
      <c r="DE2" s="88"/>
      <c r="DF2" s="88"/>
      <c r="DG2" s="88"/>
      <c r="DH2" s="88"/>
      <c r="DI2" s="88"/>
      <c r="DJ2" s="88"/>
      <c r="DK2" s="88"/>
      <c r="DL2" s="88"/>
      <c r="DM2" s="88"/>
      <c r="DN2" s="88"/>
      <c r="DO2" s="88"/>
      <c r="DP2" s="88"/>
      <c r="DQ2" s="88"/>
      <c r="DR2" s="88"/>
      <c r="DS2" s="88"/>
      <c r="DT2" s="88"/>
      <c r="DU2" s="88"/>
      <c r="DV2" s="88"/>
      <c r="DW2" s="88"/>
      <c r="DX2" s="88"/>
      <c r="DY2" s="88"/>
      <c r="DZ2" s="88"/>
      <c r="EA2" s="88"/>
      <c r="EB2" s="88"/>
      <c r="EC2" s="88"/>
      <c r="ED2" s="88"/>
      <c r="EE2" s="88"/>
      <c r="EF2" s="88"/>
      <c r="EG2" s="88"/>
      <c r="EH2" s="88"/>
      <c r="EI2" s="88"/>
      <c r="EJ2" s="88"/>
      <c r="EK2" s="88"/>
      <c r="EL2" s="88"/>
    </row>
    <row r="3" spans="1:142" ht="15" thickBot="1">
      <c r="A3" s="87"/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7"/>
      <c r="BO3" s="87"/>
      <c r="BP3" s="87"/>
      <c r="BQ3" s="87"/>
      <c r="BR3" s="87"/>
      <c r="BS3" s="87"/>
      <c r="BT3" s="87"/>
      <c r="BU3" s="87"/>
      <c r="BV3" s="87"/>
      <c r="BW3" s="87"/>
      <c r="BX3" s="87"/>
      <c r="BY3" s="87"/>
      <c r="BZ3" s="87"/>
      <c r="CA3" s="87"/>
      <c r="CB3" s="87"/>
      <c r="CC3" s="87"/>
      <c r="CD3" s="87"/>
      <c r="CE3" s="87"/>
      <c r="CF3" s="87"/>
      <c r="CG3" s="87"/>
      <c r="CH3" s="87"/>
      <c r="CI3" s="87"/>
      <c r="CJ3" s="87"/>
      <c r="CK3" s="88"/>
      <c r="CL3" s="88"/>
      <c r="CM3" s="88"/>
      <c r="CN3" s="88"/>
      <c r="CO3" s="88"/>
      <c r="CP3" s="88"/>
      <c r="CQ3" s="88"/>
      <c r="CR3" s="88"/>
      <c r="CS3" s="88"/>
      <c r="CT3" s="88"/>
      <c r="CU3" s="88"/>
      <c r="CV3" s="88"/>
      <c r="CW3" s="88"/>
      <c r="CX3" s="88"/>
      <c r="CY3" s="88"/>
      <c r="CZ3" s="88"/>
      <c r="DA3" s="88"/>
      <c r="DB3" s="88"/>
      <c r="DC3" s="88"/>
      <c r="DD3" s="88"/>
      <c r="DE3" s="88"/>
      <c r="DF3" s="88"/>
      <c r="DG3" s="88"/>
      <c r="DH3" s="88"/>
      <c r="DI3" s="88"/>
      <c r="DJ3" s="88"/>
      <c r="DK3" s="88"/>
      <c r="DL3" s="88"/>
      <c r="DM3" s="88"/>
      <c r="DN3" s="88"/>
      <c r="DO3" s="88"/>
      <c r="DP3" s="88"/>
      <c r="DQ3" s="88"/>
      <c r="DR3" s="88"/>
      <c r="DS3" s="88"/>
      <c r="DT3" s="88"/>
      <c r="DU3" s="88"/>
      <c r="DV3" s="88"/>
      <c r="DW3" s="88"/>
      <c r="DX3" s="88"/>
      <c r="DY3" s="88"/>
      <c r="DZ3" s="88"/>
      <c r="EA3" s="88"/>
      <c r="EB3" s="88"/>
      <c r="EC3" s="88"/>
      <c r="ED3" s="88"/>
      <c r="EE3" s="88"/>
      <c r="EF3" s="88"/>
      <c r="EG3" s="88"/>
      <c r="EH3" s="88"/>
      <c r="EI3" s="88"/>
      <c r="EJ3" s="88"/>
      <c r="EK3" s="88"/>
      <c r="EL3" s="88"/>
    </row>
    <row r="4" spans="1:142" ht="14">
      <c r="A4" s="91" t="s">
        <v>50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3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8"/>
      <c r="CL4" s="88"/>
      <c r="CM4" s="88"/>
      <c r="CN4" s="88"/>
      <c r="CO4" s="88"/>
      <c r="CP4" s="88"/>
      <c r="CQ4" s="88"/>
      <c r="CR4" s="88"/>
      <c r="CS4" s="88"/>
      <c r="CT4" s="88"/>
      <c r="CU4" s="88"/>
      <c r="CV4" s="88"/>
      <c r="CW4" s="88"/>
      <c r="CX4" s="88"/>
      <c r="CY4" s="88"/>
      <c r="CZ4" s="88"/>
      <c r="DA4" s="88"/>
      <c r="DB4" s="88"/>
      <c r="DC4" s="88"/>
      <c r="DD4" s="88"/>
      <c r="DE4" s="88"/>
      <c r="DF4" s="88"/>
      <c r="DG4" s="88"/>
      <c r="DH4" s="88"/>
      <c r="DI4" s="88"/>
      <c r="DJ4" s="88"/>
      <c r="DK4" s="88"/>
      <c r="DL4" s="88"/>
      <c r="DM4" s="88"/>
      <c r="DN4" s="88"/>
      <c r="DO4" s="88"/>
      <c r="DP4" s="88"/>
      <c r="DQ4" s="88"/>
      <c r="DR4" s="88"/>
      <c r="DS4" s="88"/>
      <c r="DT4" s="88"/>
      <c r="DU4" s="88"/>
      <c r="DV4" s="88"/>
      <c r="DW4" s="88"/>
      <c r="DX4" s="88"/>
      <c r="DY4" s="88"/>
      <c r="DZ4" s="88"/>
      <c r="EA4" s="88"/>
      <c r="EB4" s="88"/>
      <c r="EC4" s="88"/>
      <c r="ED4" s="88"/>
      <c r="EE4" s="88"/>
      <c r="EF4" s="88"/>
      <c r="EG4" s="88"/>
      <c r="EH4" s="88"/>
      <c r="EI4" s="88"/>
      <c r="EJ4" s="88"/>
      <c r="EK4" s="88"/>
      <c r="EL4" s="88"/>
    </row>
    <row r="5" spans="1:142" ht="14">
      <c r="A5" s="94" t="s">
        <v>292</v>
      </c>
      <c r="B5" s="70"/>
      <c r="C5" s="101">
        <v>100000</v>
      </c>
      <c r="D5" s="95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96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8"/>
      <c r="CL5" s="88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8"/>
      <c r="DL5" s="88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  <c r="EK5" s="88"/>
      <c r="EL5" s="88"/>
    </row>
    <row r="6" spans="1:142" ht="14">
      <c r="A6" s="34" t="s">
        <v>131</v>
      </c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96"/>
      <c r="AB6" s="87"/>
      <c r="AC6" s="87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8"/>
      <c r="CL6" s="88"/>
      <c r="CM6" s="88"/>
      <c r="CN6" s="88"/>
      <c r="CO6" s="88"/>
      <c r="CP6" s="88"/>
      <c r="CQ6" s="88"/>
      <c r="CR6" s="88"/>
      <c r="CS6" s="88"/>
      <c r="CT6" s="88"/>
      <c r="CU6" s="88"/>
      <c r="CV6" s="88"/>
      <c r="CW6" s="88"/>
      <c r="CX6" s="88"/>
      <c r="CY6" s="88"/>
      <c r="CZ6" s="88"/>
      <c r="DA6" s="88"/>
      <c r="DB6" s="88"/>
      <c r="DC6" s="88"/>
      <c r="DD6" s="88"/>
      <c r="DE6" s="88"/>
      <c r="DF6" s="88"/>
      <c r="DG6" s="88"/>
      <c r="DH6" s="88"/>
      <c r="DI6" s="88"/>
      <c r="DJ6" s="88"/>
      <c r="DK6" s="88"/>
      <c r="DL6" s="88"/>
      <c r="DM6" s="88"/>
      <c r="DN6" s="88"/>
      <c r="DO6" s="88"/>
      <c r="DP6" s="88"/>
      <c r="DQ6" s="88"/>
      <c r="DR6" s="88"/>
      <c r="DS6" s="88"/>
      <c r="DT6" s="88"/>
      <c r="DU6" s="88"/>
      <c r="DV6" s="88"/>
      <c r="DW6" s="88"/>
      <c r="DX6" s="88"/>
      <c r="DY6" s="88"/>
      <c r="DZ6" s="88"/>
      <c r="EA6" s="88"/>
      <c r="EB6" s="88"/>
      <c r="EC6" s="88"/>
      <c r="ED6" s="88"/>
      <c r="EE6" s="88"/>
      <c r="EF6" s="88"/>
      <c r="EG6" s="88"/>
      <c r="EH6" s="88"/>
      <c r="EI6" s="88"/>
      <c r="EJ6" s="88"/>
      <c r="EK6" s="88"/>
      <c r="EL6" s="88"/>
    </row>
    <row r="7" spans="1:142" ht="75">
      <c r="A7" s="286" t="s">
        <v>99</v>
      </c>
      <c r="B7" s="311" t="s">
        <v>51</v>
      </c>
      <c r="C7" s="312" t="s">
        <v>52</v>
      </c>
      <c r="D7" s="127" t="s">
        <v>194</v>
      </c>
      <c r="E7" s="127" t="s">
        <v>140</v>
      </c>
      <c r="F7" s="126" t="s">
        <v>141</v>
      </c>
      <c r="G7" s="127" t="s">
        <v>142</v>
      </c>
      <c r="H7" s="127" t="s">
        <v>143</v>
      </c>
      <c r="I7" s="127" t="s">
        <v>138</v>
      </c>
      <c r="J7" s="127" t="s">
        <v>90</v>
      </c>
      <c r="K7" s="127" t="s">
        <v>195</v>
      </c>
      <c r="L7" s="127" t="s">
        <v>91</v>
      </c>
      <c r="M7" s="127" t="s">
        <v>92</v>
      </c>
      <c r="N7" s="127" t="s">
        <v>93</v>
      </c>
      <c r="O7" s="127" t="s">
        <v>139</v>
      </c>
      <c r="P7" s="127" t="s">
        <v>49</v>
      </c>
      <c r="Q7" s="128" t="s">
        <v>84</v>
      </c>
      <c r="R7" s="129" t="s">
        <v>82</v>
      </c>
      <c r="S7" s="129" t="s">
        <v>85</v>
      </c>
      <c r="T7" s="129" t="s">
        <v>56</v>
      </c>
      <c r="U7" s="129" t="s">
        <v>57</v>
      </c>
      <c r="V7" s="130" t="s">
        <v>58</v>
      </c>
      <c r="W7" s="130" t="s">
        <v>65</v>
      </c>
      <c r="X7" s="130" t="s">
        <v>53</v>
      </c>
      <c r="Y7" s="130" t="s">
        <v>54</v>
      </c>
      <c r="Z7" s="131" t="s">
        <v>74</v>
      </c>
      <c r="AA7" s="132" t="s">
        <v>33</v>
      </c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/>
      <c r="BM7" s="87"/>
      <c r="BN7" s="87"/>
      <c r="BO7" s="87"/>
      <c r="BP7" s="87"/>
      <c r="BQ7" s="87"/>
      <c r="BR7" s="87"/>
      <c r="BS7" s="87"/>
      <c r="BT7" s="87"/>
      <c r="BU7" s="87"/>
      <c r="BV7" s="87"/>
      <c r="BW7" s="87"/>
      <c r="BX7" s="87"/>
      <c r="BY7" s="87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8"/>
      <c r="CL7" s="88"/>
      <c r="CM7" s="88"/>
      <c r="CN7" s="88"/>
      <c r="CO7" s="88"/>
      <c r="CP7" s="88"/>
      <c r="CQ7" s="88"/>
      <c r="CR7" s="88"/>
      <c r="CS7" s="88"/>
      <c r="CT7" s="88"/>
      <c r="CU7" s="88"/>
      <c r="CV7" s="88"/>
      <c r="CW7" s="88"/>
      <c r="CX7" s="88"/>
      <c r="CY7" s="88"/>
      <c r="CZ7" s="88"/>
      <c r="DA7" s="88"/>
      <c r="DB7" s="88"/>
      <c r="DC7" s="88"/>
      <c r="DD7" s="88"/>
      <c r="DE7" s="88"/>
      <c r="DF7" s="88"/>
      <c r="DG7" s="88"/>
      <c r="DH7" s="88"/>
      <c r="DI7" s="88"/>
      <c r="DJ7" s="88"/>
      <c r="DK7" s="88"/>
      <c r="DL7" s="88"/>
      <c r="DM7" s="88"/>
      <c r="DN7" s="88"/>
      <c r="DO7" s="88"/>
      <c r="DP7" s="88"/>
      <c r="DQ7" s="88"/>
      <c r="DR7" s="88"/>
      <c r="DS7" s="88"/>
      <c r="DT7" s="88"/>
      <c r="DU7" s="88"/>
      <c r="DV7" s="88"/>
      <c r="DW7" s="88"/>
      <c r="DX7" s="88"/>
      <c r="DY7" s="88"/>
      <c r="DZ7" s="88"/>
      <c r="EA7" s="88"/>
      <c r="EB7" s="88"/>
      <c r="EC7" s="88"/>
      <c r="ED7" s="88"/>
      <c r="EE7" s="88"/>
      <c r="EF7" s="88"/>
      <c r="EG7" s="88"/>
      <c r="EH7" s="88"/>
      <c r="EI7" s="88"/>
      <c r="EJ7" s="88"/>
      <c r="EK7" s="88"/>
      <c r="EL7" s="88"/>
    </row>
    <row r="8" spans="1:142" ht="23" customHeight="1">
      <c r="A8" s="453" t="str">
        <f>'NSW Apr 2016'!D2</f>
        <v>Jemena Sydney</v>
      </c>
      <c r="B8" s="98" t="str">
        <f>'NSW Apr 2016'!F2</f>
        <v>AGL</v>
      </c>
      <c r="C8" s="98" t="str">
        <f>'NSW Apr 2016'!G2</f>
        <v>Regulated</v>
      </c>
      <c r="D8" s="135">
        <f>365*'NSW Apr 2016'!H2/100</f>
        <v>232.32249999999999</v>
      </c>
      <c r="E8" s="136">
        <f>IF($C$5*'NSW Apr 2016'!AK2/'NSW Apr 2016'!AI2&gt;='NSW Apr 2016'!J2,('NSW Apr 2016'!J2*'NSW Apr 2016'!O2/100)*'NSW Apr 2016'!AI2,($C$5*'NSW Apr 2016'!AK2/'NSW Apr 2016'!AI2*'NSW Apr 2016'!O2/100)*'NSW Apr 2016'!AI2)</f>
        <v>137.41364999999999</v>
      </c>
      <c r="F8" s="137">
        <f>IF($C$5*'NSW Apr 2016'!AK2/'NSW Apr 2016'!AI2&lt;'NSW Apr 2016'!J2,0,IF($C$5*'NSW Apr 2016'!AK2/'NSW Apr 2016'!AI2&lt;='NSW Apr 2016'!K2,($C$5*'NSW Apr 2016'!AK2/'NSW Apr 2016'!AI2-'NSW Apr 2016'!J2)*('NSW Apr 2016'!P2/100)*'NSW Apr 2016'!AI2,('NSW Apr 2016'!K2-'NSW Apr 2016'!J2)*('NSW Apr 2016'!P2/100)*'NSW Apr 2016'!AI2))</f>
        <v>92.31204000000001</v>
      </c>
      <c r="G8" s="135">
        <f>IF($C$5*'NSW Apr 2016'!AK2/'NSW Apr 2016'!AI2&lt;'NSW Apr 2016'!K2,0,IF($C$5*'NSW Apr 2016'!AK2/'NSW Apr 2016'!AI2&lt;='NSW Apr 2016'!L2,($C$5*'NSW Apr 2016'!AK2/'NSW Apr 2016'!AI2-'NSW Apr 2016'!K2)*('NSW Apr 2016'!Q2/100)*'NSW Apr 2016'!AI2,('NSW Apr 2016'!L2-'NSW Apr 2016'!K2)*('NSW Apr 2016'!Q2/100)*'NSW Apr 2016'!AI2))</f>
        <v>206.30147999999997</v>
      </c>
      <c r="H8" s="136">
        <f>IF($C$5*'NSW Apr 2016'!AK2/'NSW Apr 2016'!AI2&lt;'NSW Apr 2016'!L2,0,IF($C$5*'NSW Apr 2016'!AK2/'NSW Apr 2016'!AI2&lt;='NSW Apr 2016'!M2,($C$5*'NSW Apr 2016'!AK2/'NSW Apr 2016'!AI2-'NSW Apr 2016'!L2)*('NSW Apr 2016'!R2/100)*'NSW Apr 2016'!AI2,('NSW Apr 2016'!M2-'NSW Apr 2016'!L2)*('NSW Apr 2016'!R2/100)*'NSW Apr 2016'!AI2))</f>
        <v>773.31425000000013</v>
      </c>
      <c r="I8" s="136">
        <f>IF($C$5*'NSW Apr 2016'!AK2/'NSW Apr 2016'!AI2&lt;'NSW Apr 2016'!M2,0,IF($C$5*'NSW Apr 2016'!AK2/'NSW Apr 2016'!AI2&lt;='NSW Apr 2016'!N2,($C$5*'NSW Apr 2016'!AK2/'NSW Apr 2016'!AI2-'NSW Apr 2016'!M2)*('NSW Apr 2016'!S2/100)*'NSW Apr 2016'!AI2,('NSW Apr 2016'!N2-'NSW Apr 2016'!M2)*('NSW Apr 2016'!S2/100)*'NSW Apr 2016'!AI2))</f>
        <v>0</v>
      </c>
      <c r="J8" s="135">
        <f>IF(($C$5*'NSW Apr 2016'!AK2/'NSW Apr 2016'!AI2&gt;'NSW Apr 2016'!N2),($C$5*'NSW Apr 2016'!AK2/'NSW Apr 2016'!AI2-'NSW Apr 2016'!N2)*'NSW Apr 2016'!T2/100*'NSW Apr 2016'!AI2,0)</f>
        <v>0</v>
      </c>
      <c r="K8" s="135">
        <f>IF($C$5*'NSW Apr 2016'!AL2/'NSW Apr 2016'!AJ2&gt;='NSW Apr 2016'!J2,('NSW Apr 2016'!J2*'NSW Apr 2016'!U2/100)*'NSW Apr 2016'!AJ2,($C$5*'NSW Apr 2016'!AL2/'NSW Apr 2016'!AJ2*'NSW Apr 2016'!U2/100)*'NSW Apr 2016'!AJ2)</f>
        <v>137.41364999999999</v>
      </c>
      <c r="L8" s="135">
        <f>IF($C$5*'NSW Apr 2016'!AL2/'NSW Apr 2016'!AJ2&lt;'NSW Apr 2016'!J2,0,IF($C$5*'NSW Apr 2016'!AL2/'NSW Apr 2016'!AJ2&lt;='NSW Apr 2016'!K2,($C$5*'NSW Apr 2016'!AL2/'NSW Apr 2016'!AJ2-'NSW Apr 2016'!J2)*('NSW Apr 2016'!V2/100)*'NSW Apr 2016'!AJ2,('NSW Apr 2016'!K2-'NSW Apr 2016'!J2)*('NSW Apr 2016'!V2/100)*'NSW Apr 2016'!AJ2))</f>
        <v>92.31204000000001</v>
      </c>
      <c r="M8" s="135">
        <f>IF($C$5*'NSW Apr 2016'!AL2/'NSW Apr 2016'!AJ2&lt;'NSW Apr 2016'!K2,0,IF($C$5*'NSW Apr 2016'!AL2/'NSW Apr 2016'!AJ2&lt;='NSW Apr 2016'!L2,($C$5*'NSW Apr 2016'!AL2/'NSW Apr 2016'!AJ2-'NSW Apr 2016'!K2)*('NSW Apr 2016'!W2/100)*'NSW Apr 2016'!AJ2,('NSW Apr 2016'!L2-'NSW Apr 2016'!K2)*('NSW Apr 2016'!W2/100)*'NSW Apr 2016'!AJ2))</f>
        <v>206.30147999999997</v>
      </c>
      <c r="N8" s="135">
        <f>IF($C$5*'NSW Apr 2016'!AL2/'NSW Apr 2016'!AJ2&lt;'NSW Apr 2016'!L2,0,IF($C$5*'NSW Apr 2016'!AL2/'NSW Apr 2016'!AJ2&lt;='NSW Apr 2016'!M2,($C$5*'NSW Apr 2016'!AL2/'NSW Apr 2016'!AJ2-'NSW Apr 2016'!L2)*('NSW Apr 2016'!X2/100)*'NSW Apr 2016'!AJ2,('NSW Apr 2016'!M2-'NSW Apr 2016'!L2)*('NSW Apr 2016'!X2/100)*'NSW Apr 2016'!AJ2))</f>
        <v>773.31425000000013</v>
      </c>
      <c r="O8" s="135">
        <f>IF($C$5*'NSW Apr 2016'!AL2/'NSW Apr 2016'!AJ2&lt;'NSW Apr 2016'!M2,0,IF($C$5*'NSW Apr 2016'!AL2/'NSW Apr 2016'!AJ2&lt;='NSW Apr 2016'!N2,($C$5*'NSW Apr 2016'!AL2/'NSW Apr 2016'!AJ2-'NSW Apr 2016'!M2)*('NSW Apr 2016'!Y2/100)*'NSW Apr 2016'!AJ2,('NSW Apr 2016'!N2-'NSW Apr 2016'!M2)*('NSW Apr 2016'!Y2/100)*'NSW Apr 2016'!AJ2))</f>
        <v>0</v>
      </c>
      <c r="P8" s="135">
        <f>IF(($C$5*'NSW Apr 2016'!AL2/'NSW Apr 2016'!AJ2&gt;'NSW Apr 2016'!N2),($C$5*'NSW Apr 2016'!AL2/'NSW Apr 2016'!AJ2-'NSW Apr 2016'!N2)*'NSW Apr 2016'!Z2/100*'NSW Apr 2016'!AJ3,0)</f>
        <v>0</v>
      </c>
      <c r="Q8" s="138">
        <f>SUM(D8:P8)</f>
        <v>2651.0053399999997</v>
      </c>
      <c r="R8" s="98">
        <f>'NSW Apr 2016'!AM2</f>
        <v>0</v>
      </c>
      <c r="S8" s="98">
        <f>'NSW Apr 2016'!AN2</f>
        <v>0</v>
      </c>
      <c r="T8" s="98">
        <f>'NSW Apr 2016'!AO2</f>
        <v>0</v>
      </c>
      <c r="U8" s="98">
        <f>'NSW Apr 2016'!AP2</f>
        <v>0</v>
      </c>
      <c r="V8" s="139">
        <f>Q8</f>
        <v>2651.0053399999997</v>
      </c>
      <c r="W8" s="139">
        <f>V8</f>
        <v>2651.0053399999997</v>
      </c>
      <c r="X8" s="138">
        <f>V8*1.1</f>
        <v>2916.1058739999999</v>
      </c>
      <c r="Y8" s="138">
        <f>W8*1.1</f>
        <v>2916.1058739999999</v>
      </c>
      <c r="Z8" s="140">
        <f>'NSW Apr 2016'!AW2</f>
        <v>0</v>
      </c>
      <c r="AA8" s="141" t="str">
        <f>'NSW Apr 2016'!AX2</f>
        <v>n</v>
      </c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87"/>
      <c r="BI8" s="87"/>
      <c r="BJ8" s="87"/>
      <c r="BK8" s="87"/>
      <c r="BL8" s="87"/>
      <c r="BM8" s="87"/>
      <c r="BN8" s="87"/>
      <c r="BO8" s="87"/>
      <c r="BP8" s="87"/>
      <c r="BQ8" s="87"/>
      <c r="BR8" s="87"/>
      <c r="BS8" s="87"/>
      <c r="BT8" s="87"/>
      <c r="BU8" s="87"/>
      <c r="BV8" s="87"/>
      <c r="BW8" s="87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8"/>
      <c r="CL8" s="88"/>
      <c r="CM8" s="88"/>
      <c r="CN8" s="88"/>
      <c r="CO8" s="88"/>
      <c r="CP8" s="88"/>
      <c r="CQ8" s="88"/>
      <c r="CR8" s="88"/>
      <c r="CS8" s="88"/>
      <c r="CT8" s="88"/>
      <c r="CU8" s="88"/>
      <c r="CV8" s="88"/>
      <c r="CW8" s="88"/>
      <c r="CX8" s="88"/>
      <c r="CY8" s="88"/>
      <c r="CZ8" s="88"/>
      <c r="DA8" s="88"/>
      <c r="DB8" s="88"/>
      <c r="DC8" s="88"/>
      <c r="DD8" s="88"/>
      <c r="DE8" s="88"/>
      <c r="DF8" s="88"/>
      <c r="DG8" s="88"/>
      <c r="DH8" s="88"/>
      <c r="DI8" s="88"/>
      <c r="DJ8" s="88"/>
      <c r="DK8" s="88"/>
      <c r="DL8" s="88"/>
      <c r="DM8" s="88"/>
      <c r="DN8" s="88"/>
      <c r="DO8" s="88"/>
      <c r="DP8" s="88"/>
      <c r="DQ8" s="88"/>
      <c r="DR8" s="88"/>
      <c r="DS8" s="88"/>
      <c r="DT8" s="88"/>
      <c r="DU8" s="88"/>
      <c r="DV8" s="88"/>
      <c r="DW8" s="88"/>
      <c r="DX8" s="88"/>
      <c r="DY8" s="88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</row>
    <row r="9" spans="1:142" ht="23" customHeight="1">
      <c r="A9" s="453"/>
      <c r="B9" s="98" t="str">
        <f>'NSW Apr 2016'!F3</f>
        <v>AGL</v>
      </c>
      <c r="C9" s="98" t="str">
        <f>'NSW Apr 2016'!G3</f>
        <v>Business Savers</v>
      </c>
      <c r="D9" s="135">
        <f>365*'NSW Apr 2016'!H3/100</f>
        <v>232.32249999999999</v>
      </c>
      <c r="E9" s="136">
        <f>IF($C$5*'NSW Apr 2016'!AK3/'NSW Apr 2016'!AI3&gt;='NSW Apr 2016'!J3,('NSW Apr 2016'!J3*'NSW Apr 2016'!O3/100)*'NSW Apr 2016'!AI3,($C$5*'NSW Apr 2016'!AK3/'NSW Apr 2016'!AI3*'NSW Apr 2016'!O3/100)*'NSW Apr 2016'!AI3)</f>
        <v>137.41364999999999</v>
      </c>
      <c r="F9" s="137">
        <f>IF($C$5*'NSW Apr 2016'!AK3/'NSW Apr 2016'!AI3&lt;'NSW Apr 2016'!J3,0,IF($C$5*'NSW Apr 2016'!AK3/'NSW Apr 2016'!AI3&lt;='NSW Apr 2016'!K3,($C$5*'NSW Apr 2016'!AK3/'NSW Apr 2016'!AI3-'NSW Apr 2016'!J3)*('NSW Apr 2016'!P3/100)*'NSW Apr 2016'!AI3,('NSW Apr 2016'!K3-'NSW Apr 2016'!J3)*('NSW Apr 2016'!P3/100)*'NSW Apr 2016'!AI3))</f>
        <v>92.31204000000001</v>
      </c>
      <c r="G9" s="135">
        <f>IF($C$5*'NSW Apr 2016'!AK3/'NSW Apr 2016'!AI3&lt;'NSW Apr 2016'!K3,0,IF($C$5*'NSW Apr 2016'!AK3/'NSW Apr 2016'!AI3&lt;='NSW Apr 2016'!L3,($C$5*'NSW Apr 2016'!AK3/'NSW Apr 2016'!AI3-'NSW Apr 2016'!K3)*('NSW Apr 2016'!Q3/100)*'NSW Apr 2016'!AI3,('NSW Apr 2016'!L3-'NSW Apr 2016'!K3)*('NSW Apr 2016'!Q3/100)*'NSW Apr 2016'!AI3))</f>
        <v>206.30147999999997</v>
      </c>
      <c r="H9" s="136">
        <f>IF($C$5*'NSW Apr 2016'!AK3/'NSW Apr 2016'!AI3&lt;'NSW Apr 2016'!L3,0,IF($C$5*'NSW Apr 2016'!AK3/'NSW Apr 2016'!AI3&lt;='NSW Apr 2016'!M3,($C$5*'NSW Apr 2016'!AK3/'NSW Apr 2016'!AI3-'NSW Apr 2016'!L3)*('NSW Apr 2016'!R3/100)*'NSW Apr 2016'!AI3,('NSW Apr 2016'!M3-'NSW Apr 2016'!L3)*('NSW Apr 2016'!R3/100)*'NSW Apr 2016'!AI3))</f>
        <v>773.31425000000013</v>
      </c>
      <c r="I9" s="136">
        <f>IF($C$5*'NSW Apr 2016'!AK3/'NSW Apr 2016'!AI3&lt;'NSW Apr 2016'!M3,0,IF($C$5*'NSW Apr 2016'!AK3/'NSW Apr 2016'!AI3&lt;='NSW Apr 2016'!N3,($C$5*'NSW Apr 2016'!AK3/'NSW Apr 2016'!AI3-'NSW Apr 2016'!M3)*('NSW Apr 2016'!S3/100)*'NSW Apr 2016'!AI3,('NSW Apr 2016'!N3-'NSW Apr 2016'!M3)*('NSW Apr 2016'!S3/100)*'NSW Apr 2016'!AI3))</f>
        <v>0</v>
      </c>
      <c r="J9" s="135">
        <f>IF(($C$5*'NSW Apr 2016'!AK3/'NSW Apr 2016'!AI3&gt;'NSW Apr 2016'!N3),($C$5*'NSW Apr 2016'!AK3/'NSW Apr 2016'!AI3-'NSW Apr 2016'!N3)*'NSW Apr 2016'!T3/100*'NSW Apr 2016'!AI3,0)</f>
        <v>0</v>
      </c>
      <c r="K9" s="135">
        <f>IF($C$5*'NSW Apr 2016'!AL3/'NSW Apr 2016'!AJ3&gt;='NSW Apr 2016'!J3,('NSW Apr 2016'!J3*'NSW Apr 2016'!U3/100)*'NSW Apr 2016'!AJ3,($C$5*'NSW Apr 2016'!AL3/'NSW Apr 2016'!AJ3*'NSW Apr 2016'!U3/100)*'NSW Apr 2016'!AJ3)</f>
        <v>137.41364999999999</v>
      </c>
      <c r="L9" s="135">
        <f>IF($C$5*'NSW Apr 2016'!AL3/'NSW Apr 2016'!AJ3&lt;'NSW Apr 2016'!J3,0,IF($C$5*'NSW Apr 2016'!AL3/'NSW Apr 2016'!AJ3&lt;='NSW Apr 2016'!K3,($C$5*'NSW Apr 2016'!AL3/'NSW Apr 2016'!AJ3-'NSW Apr 2016'!J3)*('NSW Apr 2016'!V3/100)*'NSW Apr 2016'!AJ3,('NSW Apr 2016'!K3-'NSW Apr 2016'!J3)*('NSW Apr 2016'!V3/100)*'NSW Apr 2016'!AJ3))</f>
        <v>92.31204000000001</v>
      </c>
      <c r="M9" s="135">
        <f>IF($C$5*'NSW Apr 2016'!AL3/'NSW Apr 2016'!AJ3&lt;'NSW Apr 2016'!K3,0,IF($C$5*'NSW Apr 2016'!AL3/'NSW Apr 2016'!AJ3&lt;='NSW Apr 2016'!L3,($C$5*'NSW Apr 2016'!AL3/'NSW Apr 2016'!AJ3-'NSW Apr 2016'!K3)*('NSW Apr 2016'!W3/100)*'NSW Apr 2016'!AJ3,('NSW Apr 2016'!L3-'NSW Apr 2016'!K3)*('NSW Apr 2016'!W3/100)*'NSW Apr 2016'!AJ3))</f>
        <v>206.30147999999997</v>
      </c>
      <c r="N9" s="135">
        <f>IF($C$5*'NSW Apr 2016'!AL3/'NSW Apr 2016'!AJ3&lt;'NSW Apr 2016'!L3,0,IF($C$5*'NSW Apr 2016'!AL3/'NSW Apr 2016'!AJ3&lt;='NSW Apr 2016'!M3,($C$5*'NSW Apr 2016'!AL3/'NSW Apr 2016'!AJ3-'NSW Apr 2016'!L3)*('NSW Apr 2016'!X3/100)*'NSW Apr 2016'!AJ3,('NSW Apr 2016'!M3-'NSW Apr 2016'!L3)*('NSW Apr 2016'!X3/100)*'NSW Apr 2016'!AJ3))</f>
        <v>773.31425000000013</v>
      </c>
      <c r="O9" s="135">
        <f>IF($C$5*'NSW Apr 2016'!AL3/'NSW Apr 2016'!AJ3&lt;'NSW Apr 2016'!M3,0,IF($C$5*'NSW Apr 2016'!AL3/'NSW Apr 2016'!AJ3&lt;='NSW Apr 2016'!N3,($C$5*'NSW Apr 2016'!AL3/'NSW Apr 2016'!AJ3-'NSW Apr 2016'!M3)*('NSW Apr 2016'!Y3/100)*'NSW Apr 2016'!AJ3,('NSW Apr 2016'!N3-'NSW Apr 2016'!M3)*('NSW Apr 2016'!Y3/100)*'NSW Apr 2016'!AJ3))</f>
        <v>0</v>
      </c>
      <c r="P9" s="135">
        <f>IF(($C$5*'NSW Apr 2016'!AL3/'NSW Apr 2016'!AJ3&gt;'NSW Apr 2016'!N3),($C$5*'NSW Apr 2016'!AL3/'NSW Apr 2016'!AJ3-'NSW Apr 2016'!N3)*'NSW Apr 2016'!Z3/100*'NSW Apr 2016'!AJ4,0)</f>
        <v>0</v>
      </c>
      <c r="Q9" s="138">
        <f>SUM(D9:P9)</f>
        <v>2651.0053399999997</v>
      </c>
      <c r="R9" s="98">
        <f>'NSW Apr 2016'!AM3</f>
        <v>0</v>
      </c>
      <c r="S9" s="98">
        <f>'NSW Apr 2016'!AN3</f>
        <v>14</v>
      </c>
      <c r="T9" s="98">
        <f>'NSW Apr 2016'!AO3</f>
        <v>0</v>
      </c>
      <c r="U9" s="98">
        <f>'NSW Apr 2016'!AP3</f>
        <v>0</v>
      </c>
      <c r="V9" s="138">
        <f>(Q9-(Q9-D9)*S9/100)</f>
        <v>2312.3897423999997</v>
      </c>
      <c r="W9" s="138">
        <f>V9</f>
        <v>2312.3897423999997</v>
      </c>
      <c r="X9" s="138">
        <f t="shared" ref="X9:X37" si="0">V9*1.1</f>
        <v>2543.6287166399998</v>
      </c>
      <c r="Y9" s="138">
        <f t="shared" ref="Y9:Y37" si="1">W9*1.1</f>
        <v>2543.6287166399998</v>
      </c>
      <c r="Z9" s="140">
        <f>'NSW Apr 2016'!AW3</f>
        <v>0</v>
      </c>
      <c r="AA9" s="141" t="str">
        <f>'NSW Apr 2016'!AX3</f>
        <v>n</v>
      </c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  <c r="DJ9" s="88"/>
      <c r="DK9" s="88"/>
      <c r="DL9" s="88"/>
      <c r="DM9" s="88"/>
      <c r="DN9" s="88"/>
      <c r="DO9" s="88"/>
      <c r="DP9" s="88"/>
      <c r="DQ9" s="88"/>
      <c r="DR9" s="88"/>
      <c r="DS9" s="88"/>
      <c r="DT9" s="88"/>
      <c r="DU9" s="88"/>
      <c r="DV9" s="88"/>
      <c r="DW9" s="88"/>
      <c r="DX9" s="88"/>
      <c r="DY9" s="88"/>
      <c r="DZ9" s="88"/>
      <c r="EA9" s="88"/>
      <c r="EB9" s="88"/>
      <c r="EC9" s="88"/>
      <c r="ED9" s="88"/>
      <c r="EE9" s="88"/>
      <c r="EF9" s="88"/>
      <c r="EG9" s="88"/>
      <c r="EH9" s="88"/>
      <c r="EI9" s="88"/>
      <c r="EJ9" s="88"/>
      <c r="EK9" s="88"/>
      <c r="EL9" s="88"/>
    </row>
    <row r="10" spans="1:142" s="97" customFormat="1" ht="23" customHeight="1">
      <c r="A10" s="453"/>
      <c r="B10" s="98" t="str">
        <f>'NSW Apr 2016'!F4</f>
        <v>Covau</v>
      </c>
      <c r="C10" s="98" t="str">
        <f>'NSW Apr 2016'!G4</f>
        <v>Freedom Saver</v>
      </c>
      <c r="D10" s="135">
        <f>365*'NSW Apr 2016'!H4/100</f>
        <v>232.32249999999999</v>
      </c>
      <c r="E10" s="136">
        <f>IF($C$5*'NSW Apr 2016'!AK4/'NSW Apr 2016'!AI4&gt;='NSW Apr 2016'!J4,('NSW Apr 2016'!J4*'NSW Apr 2016'!O4/100)*'NSW Apr 2016'!AI4,($C$5*'NSW Apr 2016'!AK4/'NSW Apr 2016'!AI4*'NSW Apr 2016'!O4/100)*'NSW Apr 2016'!AI4)</f>
        <v>137.6001</v>
      </c>
      <c r="F10" s="137">
        <f>IF($C$5*'NSW Apr 2016'!AK4/'NSW Apr 2016'!AI4&lt;'NSW Apr 2016'!J4,0,IF($C$5*'NSW Apr 2016'!AK4/'NSW Apr 2016'!AI4&lt;='NSW Apr 2016'!K4,($C$5*'NSW Apr 2016'!AK4/'NSW Apr 2016'!AI4-'NSW Apr 2016'!J4)*('NSW Apr 2016'!P4/100)*'NSW Apr 2016'!AI4,('NSW Apr 2016'!K4-'NSW Apr 2016'!J4)*('NSW Apr 2016'!P4/100)*'NSW Apr 2016'!AI4))</f>
        <v>92.458799999999997</v>
      </c>
      <c r="G10" s="135">
        <f>IF($C$5*'NSW Apr 2016'!AK4/'NSW Apr 2016'!AI4&lt;'NSW Apr 2016'!K4,0,IF($C$5*'NSW Apr 2016'!AK4/'NSW Apr 2016'!AI4&lt;='NSW Apr 2016'!L4,($C$5*'NSW Apr 2016'!AK4/'NSW Apr 2016'!AI4-'NSW Apr 2016'!K4)*('NSW Apr 2016'!Q4/100)*'NSW Apr 2016'!AI4,('NSW Apr 2016'!L4-'NSW Apr 2016'!K4)*('NSW Apr 2016'!Q4/100)*'NSW Apr 2016'!AI4))</f>
        <v>205.94639999999998</v>
      </c>
      <c r="H10" s="136">
        <f>IF($C$5*'NSW Apr 2016'!AK4/'NSW Apr 2016'!AI4&lt;'NSW Apr 2016'!L4,0,IF($C$5*'NSW Apr 2016'!AK4/'NSW Apr 2016'!AI4&lt;='NSW Apr 2016'!M4,($C$5*'NSW Apr 2016'!AK4/'NSW Apr 2016'!AI4-'NSW Apr 2016'!L4)*('NSW Apr 2016'!R4/100)*'NSW Apr 2016'!AI4,('NSW Apr 2016'!M4-'NSW Apr 2016'!L4)*('NSW Apr 2016'!R4/100)*'NSW Apr 2016'!AI4))</f>
        <v>772.30250000000001</v>
      </c>
      <c r="I10" s="136">
        <f>IF($C$5*'NSW Apr 2016'!AK4/'NSW Apr 2016'!AI4&lt;'NSW Apr 2016'!M4,0,IF($C$5*'NSW Apr 2016'!AK4/'NSW Apr 2016'!AI4&lt;='NSW Apr 2016'!N4,($C$5*'NSW Apr 2016'!AK4/'NSW Apr 2016'!AI4-'NSW Apr 2016'!M4)*('NSW Apr 2016'!S4/100)*'NSW Apr 2016'!AI4,('NSW Apr 2016'!N4-'NSW Apr 2016'!M4)*('NSW Apr 2016'!S4/100)*'NSW Apr 2016'!AI4))</f>
        <v>0</v>
      </c>
      <c r="J10" s="135">
        <f>IF(($C$5*'NSW Apr 2016'!AK4/'NSW Apr 2016'!AI4&gt;'NSW Apr 2016'!N4),($C$5*'NSW Apr 2016'!AK4/'NSW Apr 2016'!AI4-'NSW Apr 2016'!N4)*'NSW Apr 2016'!T4/100*'NSW Apr 2016'!AI4,0)</f>
        <v>0</v>
      </c>
      <c r="K10" s="135">
        <f>IF($C$5*'NSW Apr 2016'!AL4/'NSW Apr 2016'!AJ4&gt;='NSW Apr 2016'!J4,('NSW Apr 2016'!J4*'NSW Apr 2016'!U4/100)*'NSW Apr 2016'!AJ4,($C$5*'NSW Apr 2016'!AL4/'NSW Apr 2016'!AJ4*'NSW Apr 2016'!U4/100)*'NSW Apr 2016'!AJ4)</f>
        <v>137.6001</v>
      </c>
      <c r="L10" s="135">
        <f>IF($C$5*'NSW Apr 2016'!AL4/'NSW Apr 2016'!AJ4&lt;'NSW Apr 2016'!J4,0,IF($C$5*'NSW Apr 2016'!AL4/'NSW Apr 2016'!AJ4&lt;='NSW Apr 2016'!K4,($C$5*'NSW Apr 2016'!AL4/'NSW Apr 2016'!AJ4-'NSW Apr 2016'!J4)*('NSW Apr 2016'!V4/100)*'NSW Apr 2016'!AJ4,('NSW Apr 2016'!K4-'NSW Apr 2016'!J4)*('NSW Apr 2016'!V4/100)*'NSW Apr 2016'!AJ4))</f>
        <v>92.458799999999997</v>
      </c>
      <c r="M10" s="135">
        <f>IF($C$5*'NSW Apr 2016'!AL4/'NSW Apr 2016'!AJ4&lt;'NSW Apr 2016'!K4,0,IF($C$5*'NSW Apr 2016'!AL4/'NSW Apr 2016'!AJ4&lt;='NSW Apr 2016'!L4,($C$5*'NSW Apr 2016'!AL4/'NSW Apr 2016'!AJ4-'NSW Apr 2016'!K4)*('NSW Apr 2016'!W4/100)*'NSW Apr 2016'!AJ4,('NSW Apr 2016'!L4-'NSW Apr 2016'!K4)*('NSW Apr 2016'!W4/100)*'NSW Apr 2016'!AJ4))</f>
        <v>205.94639999999998</v>
      </c>
      <c r="N10" s="135">
        <f>IF($C$5*'NSW Apr 2016'!AL4/'NSW Apr 2016'!AJ4&lt;'NSW Apr 2016'!L4,0,IF($C$5*'NSW Apr 2016'!AL4/'NSW Apr 2016'!AJ4&lt;='NSW Apr 2016'!M4,($C$5*'NSW Apr 2016'!AL4/'NSW Apr 2016'!AJ4-'NSW Apr 2016'!L4)*('NSW Apr 2016'!X4/100)*'NSW Apr 2016'!AJ4,('NSW Apr 2016'!M4-'NSW Apr 2016'!L4)*('NSW Apr 2016'!X4/100)*'NSW Apr 2016'!AJ4))</f>
        <v>772.30250000000001</v>
      </c>
      <c r="O10" s="135">
        <f>IF($C$5*'NSW Apr 2016'!AL4/'NSW Apr 2016'!AJ4&lt;'NSW Apr 2016'!M4,0,IF($C$5*'NSW Apr 2016'!AL4/'NSW Apr 2016'!AJ4&lt;='NSW Apr 2016'!N4,($C$5*'NSW Apr 2016'!AL4/'NSW Apr 2016'!AJ4-'NSW Apr 2016'!M4)*('NSW Apr 2016'!Y4/100)*'NSW Apr 2016'!AJ4,('NSW Apr 2016'!N4-'NSW Apr 2016'!M4)*('NSW Apr 2016'!Y4/100)*'NSW Apr 2016'!AJ4))</f>
        <v>0</v>
      </c>
      <c r="P10" s="135">
        <f>IF(($C$5*'NSW Apr 2016'!AL4/'NSW Apr 2016'!AJ4&gt;'NSW Apr 2016'!N4),($C$5*'NSW Apr 2016'!AL4/'NSW Apr 2016'!AJ4-'NSW Apr 2016'!N4)*'NSW Apr 2016'!Z4/100*'NSW Apr 2016'!AJ5,0)</f>
        <v>0</v>
      </c>
      <c r="Q10" s="138">
        <f t="shared" ref="Q10:Q37" si="2">SUM(D10:P10)</f>
        <v>2648.9380999999998</v>
      </c>
      <c r="R10" s="98">
        <f>'NSW Apr 2016'!AM4</f>
        <v>0</v>
      </c>
      <c r="S10" s="98">
        <f>'NSW Apr 2016'!AN4</f>
        <v>0</v>
      </c>
      <c r="T10" s="98">
        <f>'NSW Apr 2016'!AO4</f>
        <v>0</v>
      </c>
      <c r="U10" s="98">
        <f>'NSW Apr 2016'!AP4</f>
        <v>18</v>
      </c>
      <c r="V10" s="138">
        <f>Q10</f>
        <v>2648.9380999999998</v>
      </c>
      <c r="W10" s="138">
        <f>(V10-(V10-D10)*U10/100)</f>
        <v>2213.9472919999998</v>
      </c>
      <c r="X10" s="138">
        <f t="shared" si="0"/>
        <v>2913.8319099999999</v>
      </c>
      <c r="Y10" s="138">
        <f t="shared" si="1"/>
        <v>2435.3420212000001</v>
      </c>
      <c r="Z10" s="140">
        <f>'NSW Apr 2016'!AW4</f>
        <v>0</v>
      </c>
      <c r="AA10" s="141" t="str">
        <f>'NSW Apr 2016'!AX4</f>
        <v>n</v>
      </c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  <c r="DJ10" s="88"/>
      <c r="DK10" s="88"/>
      <c r="DL10" s="88"/>
      <c r="DM10" s="88"/>
      <c r="DN10" s="88"/>
      <c r="DO10" s="88"/>
      <c r="DP10" s="88"/>
      <c r="DQ10" s="88"/>
      <c r="DR10" s="88"/>
      <c r="DS10" s="88"/>
      <c r="DT10" s="88"/>
      <c r="DU10" s="88"/>
      <c r="DV10" s="88"/>
      <c r="DW10" s="88"/>
      <c r="DX10" s="88"/>
      <c r="DY10" s="88"/>
      <c r="DZ10" s="88"/>
      <c r="EA10" s="88"/>
      <c r="EB10" s="88"/>
      <c r="EC10" s="88"/>
      <c r="ED10" s="88"/>
      <c r="EE10" s="88"/>
      <c r="EF10" s="88"/>
      <c r="EG10" s="88"/>
      <c r="EH10" s="88"/>
      <c r="EI10" s="88"/>
      <c r="EJ10" s="88"/>
      <c r="EK10" s="88"/>
      <c r="EL10" s="88"/>
    </row>
    <row r="11" spans="1:142" ht="23" customHeight="1">
      <c r="A11" s="453"/>
      <c r="B11" s="98" t="str">
        <f>'NSW Apr 2016'!F5</f>
        <v>EnergyAustralia</v>
      </c>
      <c r="C11" s="98" t="str">
        <f>'NSW Apr 2016'!G5</f>
        <v xml:space="preserve">Everyday Saver </v>
      </c>
      <c r="D11" s="135">
        <f>365*'NSW Apr 2016'!H5/100</f>
        <v>232.32249999999999</v>
      </c>
      <c r="E11" s="136">
        <f>IF($C$5*'NSW Apr 2016'!AK5/'NSW Apr 2016'!AI5&gt;='NSW Apr 2016'!J5,('NSW Apr 2016'!J5*'NSW Apr 2016'!O5/100)*'NSW Apr 2016'!AI5,($C$5*'NSW Apr 2016'!AK5/'NSW Apr 2016'!AI5*'NSW Apr 2016'!O5/100)*'NSW Apr 2016'!AI5)</f>
        <v>137.41364999999999</v>
      </c>
      <c r="F11" s="137">
        <f>IF($C$5*'NSW Apr 2016'!AK5/'NSW Apr 2016'!AI5&lt;'NSW Apr 2016'!J5,0,IF($C$5*'NSW Apr 2016'!AK5/'NSW Apr 2016'!AI5&lt;='NSW Apr 2016'!K5,($C$5*'NSW Apr 2016'!AK5/'NSW Apr 2016'!AI5-'NSW Apr 2016'!J5)*('NSW Apr 2016'!P5/100)*'NSW Apr 2016'!AI5,('NSW Apr 2016'!K5-'NSW Apr 2016'!J5)*('NSW Apr 2016'!P5/100)*'NSW Apr 2016'!AI5))</f>
        <v>92.31204000000001</v>
      </c>
      <c r="G11" s="135">
        <f>IF($C$5*'NSW Apr 2016'!AK5/'NSW Apr 2016'!AI5&lt;'NSW Apr 2016'!K5,0,IF($C$5*'NSW Apr 2016'!AK5/'NSW Apr 2016'!AI5&lt;='NSW Apr 2016'!L5,($C$5*'NSW Apr 2016'!AK5/'NSW Apr 2016'!AI5-'NSW Apr 2016'!K5)*('NSW Apr 2016'!Q5/100)*'NSW Apr 2016'!AI5,('NSW Apr 2016'!L5-'NSW Apr 2016'!K5)*('NSW Apr 2016'!Q5/100)*'NSW Apr 2016'!AI5))</f>
        <v>206.30147999999997</v>
      </c>
      <c r="H11" s="136">
        <f>IF($C$5*'NSW Apr 2016'!AK5/'NSW Apr 2016'!AI5&lt;'NSW Apr 2016'!L5,0,IF($C$5*'NSW Apr 2016'!AK5/'NSW Apr 2016'!AI5&lt;='NSW Apr 2016'!M5,($C$5*'NSW Apr 2016'!AK5/'NSW Apr 2016'!AI5-'NSW Apr 2016'!L5)*('NSW Apr 2016'!R5/100)*'NSW Apr 2016'!AI5,('NSW Apr 2016'!M5-'NSW Apr 2016'!L5)*('NSW Apr 2016'!R5/100)*'NSW Apr 2016'!AI5))</f>
        <v>773.31425000000013</v>
      </c>
      <c r="I11" s="136">
        <f>IF($C$5*'NSW Apr 2016'!AK5/'NSW Apr 2016'!AI5&lt;'NSW Apr 2016'!M5,0,IF($C$5*'NSW Apr 2016'!AK5/'NSW Apr 2016'!AI5&lt;='NSW Apr 2016'!N5,($C$5*'NSW Apr 2016'!AK5/'NSW Apr 2016'!AI5-'NSW Apr 2016'!M5)*('NSW Apr 2016'!S5/100)*'NSW Apr 2016'!AI5,('NSW Apr 2016'!N5-'NSW Apr 2016'!M5)*('NSW Apr 2016'!S5/100)*'NSW Apr 2016'!AI5))</f>
        <v>0</v>
      </c>
      <c r="J11" s="135">
        <f>IF(($C$5*'NSW Apr 2016'!AK5/'NSW Apr 2016'!AI5&gt;'NSW Apr 2016'!N5),($C$5*'NSW Apr 2016'!AK5/'NSW Apr 2016'!AI5-'NSW Apr 2016'!N5)*'NSW Apr 2016'!T5/100*'NSW Apr 2016'!AI5,0)</f>
        <v>0</v>
      </c>
      <c r="K11" s="135">
        <f>IF($C$5*'NSW Apr 2016'!AL5/'NSW Apr 2016'!AJ5&gt;='NSW Apr 2016'!J5,('NSW Apr 2016'!J5*'NSW Apr 2016'!U5/100)*'NSW Apr 2016'!AJ5,($C$5*'NSW Apr 2016'!AL5/'NSW Apr 2016'!AJ5*'NSW Apr 2016'!U5/100)*'NSW Apr 2016'!AJ5)</f>
        <v>137.41364999999999</v>
      </c>
      <c r="L11" s="135">
        <f>IF($C$5*'NSW Apr 2016'!AL5/'NSW Apr 2016'!AJ5&lt;'NSW Apr 2016'!J5,0,IF($C$5*'NSW Apr 2016'!AL5/'NSW Apr 2016'!AJ5&lt;='NSW Apr 2016'!K5,($C$5*'NSW Apr 2016'!AL5/'NSW Apr 2016'!AJ5-'NSW Apr 2016'!J5)*('NSW Apr 2016'!V5/100)*'NSW Apr 2016'!AJ5,('NSW Apr 2016'!K5-'NSW Apr 2016'!J5)*('NSW Apr 2016'!V5/100)*'NSW Apr 2016'!AJ5))</f>
        <v>92.31204000000001</v>
      </c>
      <c r="M11" s="135">
        <f>IF($C$5*'NSW Apr 2016'!AL5/'NSW Apr 2016'!AJ5&lt;'NSW Apr 2016'!K5,0,IF($C$5*'NSW Apr 2016'!AL5/'NSW Apr 2016'!AJ5&lt;='NSW Apr 2016'!L5,($C$5*'NSW Apr 2016'!AL5/'NSW Apr 2016'!AJ5-'NSW Apr 2016'!K5)*('NSW Apr 2016'!W5/100)*'NSW Apr 2016'!AJ5,('NSW Apr 2016'!L5-'NSW Apr 2016'!K5)*('NSW Apr 2016'!W5/100)*'NSW Apr 2016'!AJ5))</f>
        <v>206.30147999999997</v>
      </c>
      <c r="N11" s="135">
        <f>IF($C$5*'NSW Apr 2016'!AL5/'NSW Apr 2016'!AJ5&lt;'NSW Apr 2016'!L5,0,IF($C$5*'NSW Apr 2016'!AL5/'NSW Apr 2016'!AJ5&lt;='NSW Apr 2016'!M5,($C$5*'NSW Apr 2016'!AL5/'NSW Apr 2016'!AJ5-'NSW Apr 2016'!L5)*('NSW Apr 2016'!X5/100)*'NSW Apr 2016'!AJ5,('NSW Apr 2016'!M5-'NSW Apr 2016'!L5)*('NSW Apr 2016'!X5/100)*'NSW Apr 2016'!AJ5))</f>
        <v>773.31425000000013</v>
      </c>
      <c r="O11" s="135">
        <f>IF($C$5*'NSW Apr 2016'!AL5/'NSW Apr 2016'!AJ5&lt;'NSW Apr 2016'!M5,0,IF($C$5*'NSW Apr 2016'!AL5/'NSW Apr 2016'!AJ5&lt;='NSW Apr 2016'!N5,($C$5*'NSW Apr 2016'!AL5/'NSW Apr 2016'!AJ5-'NSW Apr 2016'!M5)*('NSW Apr 2016'!Y5/100)*'NSW Apr 2016'!AJ5,('NSW Apr 2016'!N5-'NSW Apr 2016'!M5)*('NSW Apr 2016'!Y5/100)*'NSW Apr 2016'!AJ5))</f>
        <v>0</v>
      </c>
      <c r="P11" s="135">
        <f>IF(($C$5*'NSW Apr 2016'!AL5/'NSW Apr 2016'!AJ5&gt;'NSW Apr 2016'!N5),($C$5*'NSW Apr 2016'!AL5/'NSW Apr 2016'!AJ5-'NSW Apr 2016'!N5)*'NSW Apr 2016'!Z5/100*'NSW Apr 2016'!AJ6,0)</f>
        <v>0</v>
      </c>
      <c r="Q11" s="138">
        <f t="shared" si="2"/>
        <v>2651.0053399999997</v>
      </c>
      <c r="R11" s="98">
        <f>'NSW Apr 2016'!AM5</f>
        <v>0</v>
      </c>
      <c r="S11" s="98">
        <f>'NSW Apr 2016'!AN5</f>
        <v>16</v>
      </c>
      <c r="T11" s="98">
        <f>'NSW Apr 2016'!AO5</f>
        <v>0</v>
      </c>
      <c r="U11" s="98">
        <f>'NSW Apr 2016'!AP5</f>
        <v>0</v>
      </c>
      <c r="V11" s="138">
        <f>(Q11-(Q11-D11)*S11/100)</f>
        <v>2264.0160855999998</v>
      </c>
      <c r="W11" s="138">
        <f>V11</f>
        <v>2264.0160855999998</v>
      </c>
      <c r="X11" s="138">
        <f t="shared" si="0"/>
        <v>2490.4176941599999</v>
      </c>
      <c r="Y11" s="138">
        <f t="shared" si="1"/>
        <v>2490.4176941599999</v>
      </c>
      <c r="Z11" s="140">
        <f>'NSW Apr 2016'!AW5</f>
        <v>24</v>
      </c>
      <c r="AA11" s="141" t="str">
        <f>'NSW Apr 2016'!AX5</f>
        <v>y</v>
      </c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  <c r="DJ11" s="88"/>
      <c r="DK11" s="88"/>
      <c r="DL11" s="88"/>
      <c r="DM11" s="88"/>
      <c r="DN11" s="88"/>
      <c r="DO11" s="88"/>
      <c r="DP11" s="88"/>
      <c r="DQ11" s="88"/>
      <c r="DR11" s="88"/>
      <c r="DS11" s="88"/>
      <c r="DT11" s="88"/>
      <c r="DU11" s="88"/>
      <c r="DV11" s="88"/>
      <c r="DW11" s="88"/>
      <c r="DX11" s="88"/>
      <c r="DY11" s="88"/>
      <c r="DZ11" s="88"/>
      <c r="EA11" s="88"/>
      <c r="EB11" s="88"/>
      <c r="EC11" s="88"/>
      <c r="ED11" s="88"/>
      <c r="EE11" s="88"/>
      <c r="EF11" s="88"/>
      <c r="EG11" s="88"/>
      <c r="EH11" s="88"/>
      <c r="EI11" s="88"/>
      <c r="EJ11" s="88"/>
      <c r="EK11" s="88"/>
      <c r="EL11" s="88"/>
    </row>
    <row r="12" spans="1:142" s="97" customFormat="1" ht="23" customHeight="1">
      <c r="A12" s="453"/>
      <c r="B12" s="98" t="str">
        <f>'NSW Apr 2016'!F6</f>
        <v>Origin Energy</v>
      </c>
      <c r="C12" s="98" t="str">
        <f>'NSW Apr 2016'!G6</f>
        <v>Business Saver</v>
      </c>
      <c r="D12" s="135">
        <f>365*'NSW Apr 2016'!H6/100</f>
        <v>232.32249999999999</v>
      </c>
      <c r="E12" s="136">
        <f>IF($C$5*'NSW Apr 2016'!AK6/'NSW Apr 2016'!AI6&gt;='NSW Apr 2016'!J6,('NSW Apr 2016'!J6*'NSW Apr 2016'!O6/100)*'NSW Apr 2016'!AI6,($C$5*'NSW Apr 2016'!AK6/'NSW Apr 2016'!AI6*'NSW Apr 2016'!O6/100)*'NSW Apr 2016'!AI6)</f>
        <v>137.41364999999999</v>
      </c>
      <c r="F12" s="137">
        <f>IF($C$5*'NSW Apr 2016'!AK6/'NSW Apr 2016'!AI6&lt;'NSW Apr 2016'!J6,0,IF($C$5*'NSW Apr 2016'!AK6/'NSW Apr 2016'!AI6&lt;='NSW Apr 2016'!K6,($C$5*'NSW Apr 2016'!AK6/'NSW Apr 2016'!AI6-'NSW Apr 2016'!J6)*('NSW Apr 2016'!P6/100)*'NSW Apr 2016'!AI6,('NSW Apr 2016'!K6-'NSW Apr 2016'!J6)*('NSW Apr 2016'!P6/100)*'NSW Apr 2016'!AI6))</f>
        <v>92.31204000000001</v>
      </c>
      <c r="G12" s="135">
        <f>IF($C$5*'NSW Apr 2016'!AK6/'NSW Apr 2016'!AI6&lt;'NSW Apr 2016'!K6,0,IF($C$5*'NSW Apr 2016'!AK6/'NSW Apr 2016'!AI6&lt;='NSW Apr 2016'!L6,($C$5*'NSW Apr 2016'!AK6/'NSW Apr 2016'!AI6-'NSW Apr 2016'!K6)*('NSW Apr 2016'!Q6/100)*'NSW Apr 2016'!AI6,('NSW Apr 2016'!L6-'NSW Apr 2016'!K6)*('NSW Apr 2016'!Q6/100)*'NSW Apr 2016'!AI6))</f>
        <v>206.30147999999997</v>
      </c>
      <c r="H12" s="136">
        <f>IF($C$5*'NSW Apr 2016'!AK6/'NSW Apr 2016'!AI6&lt;'NSW Apr 2016'!L6,0,IF($C$5*'NSW Apr 2016'!AK6/'NSW Apr 2016'!AI6&lt;='NSW Apr 2016'!M6,($C$5*'NSW Apr 2016'!AK6/'NSW Apr 2016'!AI6-'NSW Apr 2016'!L6)*('NSW Apr 2016'!R6/100)*'NSW Apr 2016'!AI6,('NSW Apr 2016'!M6-'NSW Apr 2016'!L6)*('NSW Apr 2016'!R6/100)*'NSW Apr 2016'!AI6))</f>
        <v>773.31425000000013</v>
      </c>
      <c r="I12" s="136">
        <f>IF($C$5*'NSW Apr 2016'!AK6/'NSW Apr 2016'!AI6&lt;'NSW Apr 2016'!M6,0,IF($C$5*'NSW Apr 2016'!AK6/'NSW Apr 2016'!AI6&lt;='NSW Apr 2016'!N6,($C$5*'NSW Apr 2016'!AK6/'NSW Apr 2016'!AI6-'NSW Apr 2016'!M6)*('NSW Apr 2016'!S6/100)*'NSW Apr 2016'!AI6,('NSW Apr 2016'!N6-'NSW Apr 2016'!M6)*('NSW Apr 2016'!S6/100)*'NSW Apr 2016'!AI6))</f>
        <v>0</v>
      </c>
      <c r="J12" s="135">
        <f>IF(($C$5*'NSW Apr 2016'!AK6/'NSW Apr 2016'!AI6&gt;'NSW Apr 2016'!N6),($C$5*'NSW Apr 2016'!AK6/'NSW Apr 2016'!AI6-'NSW Apr 2016'!N6)*'NSW Apr 2016'!T6/100*'NSW Apr 2016'!AI6,0)</f>
        <v>0</v>
      </c>
      <c r="K12" s="135">
        <f>IF($C$5*'NSW Apr 2016'!AL6/'NSW Apr 2016'!AJ6&gt;='NSW Apr 2016'!J6,('NSW Apr 2016'!J6*'NSW Apr 2016'!U6/100)*'NSW Apr 2016'!AJ6,($C$5*'NSW Apr 2016'!AL6/'NSW Apr 2016'!AJ6*'NSW Apr 2016'!U6/100)*'NSW Apr 2016'!AJ6)</f>
        <v>137.41364999999999</v>
      </c>
      <c r="L12" s="135">
        <f>IF($C$5*'NSW Apr 2016'!AL6/'NSW Apr 2016'!AJ6&lt;'NSW Apr 2016'!J6,0,IF($C$5*'NSW Apr 2016'!AL6/'NSW Apr 2016'!AJ6&lt;='NSW Apr 2016'!K6,($C$5*'NSW Apr 2016'!AL6/'NSW Apr 2016'!AJ6-'NSW Apr 2016'!J6)*('NSW Apr 2016'!V6/100)*'NSW Apr 2016'!AJ6,('NSW Apr 2016'!K6-'NSW Apr 2016'!J6)*('NSW Apr 2016'!V6/100)*'NSW Apr 2016'!AJ6))</f>
        <v>92.31204000000001</v>
      </c>
      <c r="M12" s="135">
        <f>IF($C$5*'NSW Apr 2016'!AL6/'NSW Apr 2016'!AJ6&lt;'NSW Apr 2016'!K6,0,IF($C$5*'NSW Apr 2016'!AL6/'NSW Apr 2016'!AJ6&lt;='NSW Apr 2016'!L6,($C$5*'NSW Apr 2016'!AL6/'NSW Apr 2016'!AJ6-'NSW Apr 2016'!K6)*('NSW Apr 2016'!W6/100)*'NSW Apr 2016'!AJ6,('NSW Apr 2016'!L6-'NSW Apr 2016'!K6)*('NSW Apr 2016'!W6/100)*'NSW Apr 2016'!AJ6))</f>
        <v>206.30147999999997</v>
      </c>
      <c r="N12" s="135">
        <f>IF($C$5*'NSW Apr 2016'!AL6/'NSW Apr 2016'!AJ6&lt;'NSW Apr 2016'!L6,0,IF($C$5*'NSW Apr 2016'!AL6/'NSW Apr 2016'!AJ6&lt;='NSW Apr 2016'!M6,($C$5*'NSW Apr 2016'!AL6/'NSW Apr 2016'!AJ6-'NSW Apr 2016'!L6)*('NSW Apr 2016'!X6/100)*'NSW Apr 2016'!AJ6,('NSW Apr 2016'!M6-'NSW Apr 2016'!L6)*('NSW Apr 2016'!X6/100)*'NSW Apr 2016'!AJ6))</f>
        <v>773.31425000000013</v>
      </c>
      <c r="O12" s="135">
        <f>IF($C$5*'NSW Apr 2016'!AL6/'NSW Apr 2016'!AJ6&lt;'NSW Apr 2016'!M6,0,IF($C$5*'NSW Apr 2016'!AL6/'NSW Apr 2016'!AJ6&lt;='NSW Apr 2016'!N6,($C$5*'NSW Apr 2016'!AL6/'NSW Apr 2016'!AJ6-'NSW Apr 2016'!M6)*('NSW Apr 2016'!Y6/100)*'NSW Apr 2016'!AJ6,('NSW Apr 2016'!N6-'NSW Apr 2016'!M6)*('NSW Apr 2016'!Y6/100)*'NSW Apr 2016'!AJ6))</f>
        <v>0</v>
      </c>
      <c r="P12" s="135">
        <f>IF(($C$5*'NSW Apr 2016'!AL6/'NSW Apr 2016'!AJ6&gt;'NSW Apr 2016'!N6),($C$5*'NSW Apr 2016'!AL6/'NSW Apr 2016'!AJ6-'NSW Apr 2016'!N6)*'NSW Apr 2016'!Z6/100*'NSW Apr 2016'!AJ7,0)</f>
        <v>0</v>
      </c>
      <c r="Q12" s="138">
        <f t="shared" si="2"/>
        <v>2651.0053399999997</v>
      </c>
      <c r="R12" s="98">
        <f>'NSW Apr 2016'!AM6</f>
        <v>0</v>
      </c>
      <c r="S12" s="98">
        <f>'NSW Apr 2016'!AN6</f>
        <v>14</v>
      </c>
      <c r="T12" s="98">
        <f>'NSW Apr 2016'!AO6</f>
        <v>0</v>
      </c>
      <c r="U12" s="98">
        <f>'NSW Apr 2016'!AP6</f>
        <v>0</v>
      </c>
      <c r="V12" s="138">
        <f>(Q12-(Q12-D12)*S12/100)</f>
        <v>2312.3897423999997</v>
      </c>
      <c r="W12" s="138">
        <f>V12</f>
        <v>2312.3897423999997</v>
      </c>
      <c r="X12" s="138">
        <f t="shared" si="0"/>
        <v>2543.6287166399998</v>
      </c>
      <c r="Y12" s="138">
        <f t="shared" si="1"/>
        <v>2543.6287166399998</v>
      </c>
      <c r="Z12" s="140">
        <f>'NSW Apr 2016'!AW6</f>
        <v>12</v>
      </c>
      <c r="AA12" s="141" t="str">
        <f>'NSW Apr 2016'!AX6</f>
        <v>y</v>
      </c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  <c r="DJ12" s="88"/>
      <c r="DK12" s="88"/>
      <c r="DL12" s="88"/>
      <c r="DM12" s="88"/>
      <c r="DN12" s="88"/>
      <c r="DO12" s="88"/>
      <c r="DP12" s="88"/>
      <c r="DQ12" s="88"/>
      <c r="DR12" s="88"/>
      <c r="DS12" s="88"/>
      <c r="DT12" s="88"/>
      <c r="DU12" s="88"/>
      <c r="DV12" s="88"/>
      <c r="DW12" s="88"/>
      <c r="DX12" s="88"/>
      <c r="DY12" s="88"/>
      <c r="DZ12" s="88"/>
      <c r="EA12" s="88"/>
      <c r="EB12" s="88"/>
      <c r="EC12" s="88"/>
      <c r="ED12" s="88"/>
      <c r="EE12" s="88"/>
      <c r="EF12" s="88"/>
      <c r="EG12" s="88"/>
      <c r="EH12" s="88"/>
      <c r="EI12" s="88"/>
      <c r="EJ12" s="88"/>
      <c r="EK12" s="88"/>
      <c r="EL12" s="88"/>
    </row>
    <row r="13" spans="1:142" ht="23" customHeight="1" thickBot="1">
      <c r="A13" s="452"/>
      <c r="B13" s="99" t="str">
        <f>'NSW Apr 2016'!F7</f>
        <v>Red Energy</v>
      </c>
      <c r="C13" s="99" t="str">
        <f>'NSW Apr 2016'!G7</f>
        <v xml:space="preserve">Easy Saver </v>
      </c>
      <c r="D13" s="163">
        <f>365*'NSW Apr 2016'!H7/100</f>
        <v>232.32249999999999</v>
      </c>
      <c r="E13" s="164">
        <f>IF($C$5*'NSW Apr 2016'!AK7/'NSW Apr 2016'!AI7&gt;='NSW Apr 2016'!J7,('NSW Apr 2016'!J7*'NSW Apr 2016'!O7/100)*'NSW Apr 2016'!AI7,($C$5*'NSW Apr 2016'!AK7/'NSW Apr 2016'!AI7*'NSW Apr 2016'!O7/100)*'NSW Apr 2016'!AI7)</f>
        <v>137.41364999999999</v>
      </c>
      <c r="F13" s="165">
        <f>IF($C$5*'NSW Apr 2016'!AK7/'NSW Apr 2016'!AI7&lt;'NSW Apr 2016'!J7,0,IF($C$5*'NSW Apr 2016'!AK7/'NSW Apr 2016'!AI7&lt;='NSW Apr 2016'!K7,($C$5*'NSW Apr 2016'!AK7/'NSW Apr 2016'!AI7-'NSW Apr 2016'!J7)*('NSW Apr 2016'!P7/100)*'NSW Apr 2016'!AI7,('NSW Apr 2016'!K7-'NSW Apr 2016'!J7)*('NSW Apr 2016'!P7/100)*'NSW Apr 2016'!AI7))</f>
        <v>92.31204000000001</v>
      </c>
      <c r="G13" s="163">
        <f>IF($C$5*'NSW Apr 2016'!AK7/'NSW Apr 2016'!AI7&lt;'NSW Apr 2016'!K7,0,IF($C$5*'NSW Apr 2016'!AK7/'NSW Apr 2016'!AI7&lt;='NSW Apr 2016'!L7,($C$5*'NSW Apr 2016'!AK7/'NSW Apr 2016'!AI7-'NSW Apr 2016'!K7)*('NSW Apr 2016'!Q7/100)*'NSW Apr 2016'!AI7,('NSW Apr 2016'!L7-'NSW Apr 2016'!K7)*('NSW Apr 2016'!Q7/100)*'NSW Apr 2016'!AI7))</f>
        <v>206.30147999999997</v>
      </c>
      <c r="H13" s="164">
        <f>IF($C$5*'NSW Apr 2016'!AK7/'NSW Apr 2016'!AI7&lt;'NSW Apr 2016'!L7,0,IF($C$5*'NSW Apr 2016'!AK7/'NSW Apr 2016'!AI7&lt;='NSW Apr 2016'!M7,($C$5*'NSW Apr 2016'!AK7/'NSW Apr 2016'!AI7-'NSW Apr 2016'!L7)*('NSW Apr 2016'!R7/100)*'NSW Apr 2016'!AI7,('NSW Apr 2016'!M7-'NSW Apr 2016'!L7)*('NSW Apr 2016'!R7/100)*'NSW Apr 2016'!AI7))</f>
        <v>773.31425000000013</v>
      </c>
      <c r="I13" s="164">
        <f>IF($C$5*'NSW Apr 2016'!AK7/'NSW Apr 2016'!AI7&lt;'NSW Apr 2016'!M7,0,IF($C$5*'NSW Apr 2016'!AK7/'NSW Apr 2016'!AI7&lt;='NSW Apr 2016'!N7,($C$5*'NSW Apr 2016'!AK7/'NSW Apr 2016'!AI7-'NSW Apr 2016'!M7)*('NSW Apr 2016'!S7/100)*'NSW Apr 2016'!AI7,('NSW Apr 2016'!N7-'NSW Apr 2016'!M7)*('NSW Apr 2016'!S7/100)*'NSW Apr 2016'!AI7))</f>
        <v>0</v>
      </c>
      <c r="J13" s="163">
        <f>IF(($C$5*'NSW Apr 2016'!AK7/'NSW Apr 2016'!AI7&gt;'NSW Apr 2016'!N7),($C$5*'NSW Apr 2016'!AK7/'NSW Apr 2016'!AI7-'NSW Apr 2016'!N7)*'NSW Apr 2016'!T7/100*'NSW Apr 2016'!AI7,0)</f>
        <v>0</v>
      </c>
      <c r="K13" s="163">
        <f>IF($C$5*'NSW Apr 2016'!AL7/'NSW Apr 2016'!AJ7&gt;='NSW Apr 2016'!J7,('NSW Apr 2016'!J7*'NSW Apr 2016'!U7/100)*'NSW Apr 2016'!AJ7,($C$5*'NSW Apr 2016'!AL7/'NSW Apr 2016'!AJ7*'NSW Apr 2016'!U7/100)*'NSW Apr 2016'!AJ7)</f>
        <v>137.41364999999999</v>
      </c>
      <c r="L13" s="163">
        <f>IF($C$5*'NSW Apr 2016'!AL7/'NSW Apr 2016'!AJ7&lt;'NSW Apr 2016'!J7,0,IF($C$5*'NSW Apr 2016'!AL7/'NSW Apr 2016'!AJ7&lt;='NSW Apr 2016'!K7,($C$5*'NSW Apr 2016'!AL7/'NSW Apr 2016'!AJ7-'NSW Apr 2016'!J7)*('NSW Apr 2016'!V7/100)*'NSW Apr 2016'!AJ7,('NSW Apr 2016'!K7-'NSW Apr 2016'!J7)*('NSW Apr 2016'!V7/100)*'NSW Apr 2016'!AJ7))</f>
        <v>92.31204000000001</v>
      </c>
      <c r="M13" s="163">
        <f>IF($C$5*'NSW Apr 2016'!AL7/'NSW Apr 2016'!AJ7&lt;'NSW Apr 2016'!K7,0,IF($C$5*'NSW Apr 2016'!AL7/'NSW Apr 2016'!AJ7&lt;='NSW Apr 2016'!L7,($C$5*'NSW Apr 2016'!AL7/'NSW Apr 2016'!AJ7-'NSW Apr 2016'!K7)*('NSW Apr 2016'!W7/100)*'NSW Apr 2016'!AJ7,('NSW Apr 2016'!L7-'NSW Apr 2016'!K7)*('NSW Apr 2016'!W7/100)*'NSW Apr 2016'!AJ7))</f>
        <v>206.30147999999997</v>
      </c>
      <c r="N13" s="163">
        <f>IF($C$5*'NSW Apr 2016'!AL7/'NSW Apr 2016'!AJ7&lt;'NSW Apr 2016'!L7,0,IF($C$5*'NSW Apr 2016'!AL7/'NSW Apr 2016'!AJ7&lt;='NSW Apr 2016'!M7,($C$5*'NSW Apr 2016'!AL7/'NSW Apr 2016'!AJ7-'NSW Apr 2016'!L7)*('NSW Apr 2016'!X7/100)*'NSW Apr 2016'!AJ7,('NSW Apr 2016'!M7-'NSW Apr 2016'!L7)*('NSW Apr 2016'!X7/100)*'NSW Apr 2016'!AJ7))</f>
        <v>773.31425000000013</v>
      </c>
      <c r="O13" s="163">
        <f>IF($C$5*'NSW Apr 2016'!AL7/'NSW Apr 2016'!AJ7&lt;'NSW Apr 2016'!M7,0,IF($C$5*'NSW Apr 2016'!AL7/'NSW Apr 2016'!AJ7&lt;='NSW Apr 2016'!N7,($C$5*'NSW Apr 2016'!AL7/'NSW Apr 2016'!AJ7-'NSW Apr 2016'!M7)*('NSW Apr 2016'!Y7/100)*'NSW Apr 2016'!AJ7,('NSW Apr 2016'!N7-'NSW Apr 2016'!M7)*('NSW Apr 2016'!Y7/100)*'NSW Apr 2016'!AJ7))</f>
        <v>0</v>
      </c>
      <c r="P13" s="163">
        <f>IF(($C$5*'NSW Apr 2016'!AL7/'NSW Apr 2016'!AJ7&gt;'NSW Apr 2016'!N7),($C$5*'NSW Apr 2016'!AL7/'NSW Apr 2016'!AJ7-'NSW Apr 2016'!N7)*'NSW Apr 2016'!Z7/100*'NSW Apr 2016'!AJ9,0)</f>
        <v>0</v>
      </c>
      <c r="Q13" s="166">
        <f t="shared" si="2"/>
        <v>2651.0053399999997</v>
      </c>
      <c r="R13" s="99">
        <f>'NSW Apr 2016'!AM7</f>
        <v>0</v>
      </c>
      <c r="S13" s="99">
        <f>'NSW Apr 2016'!AN7</f>
        <v>0</v>
      </c>
      <c r="T13" s="167">
        <f>'NSW Apr 2016'!AO7</f>
        <v>10</v>
      </c>
      <c r="U13" s="99">
        <f>'NSW Apr 2016'!AP7</f>
        <v>0</v>
      </c>
      <c r="V13" s="168">
        <f t="shared" ref="V13:V20" si="3">Q13</f>
        <v>2651.0053399999997</v>
      </c>
      <c r="W13" s="166">
        <f>V13-(V13*T13/100)</f>
        <v>2385.9048059999996</v>
      </c>
      <c r="X13" s="166">
        <f t="shared" si="0"/>
        <v>2916.1058739999999</v>
      </c>
      <c r="Y13" s="166">
        <f t="shared" si="1"/>
        <v>2624.4952865999999</v>
      </c>
      <c r="Z13" s="169">
        <f>'NSW Apr 2016'!AW7</f>
        <v>0</v>
      </c>
      <c r="AA13" s="170" t="str">
        <f>'NSW Apr 2016'!AX7</f>
        <v>n</v>
      </c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  <c r="DJ13" s="88"/>
      <c r="DK13" s="88"/>
      <c r="DL13" s="88"/>
      <c r="DM13" s="88"/>
      <c r="DN13" s="88"/>
      <c r="DO13" s="88"/>
      <c r="DP13" s="88"/>
      <c r="DQ13" s="88"/>
      <c r="DR13" s="88"/>
      <c r="DS13" s="88"/>
      <c r="DT13" s="88"/>
      <c r="DU13" s="88"/>
      <c r="DV13" s="88"/>
      <c r="DW13" s="88"/>
      <c r="DX13" s="88"/>
      <c r="DY13" s="88"/>
      <c r="DZ13" s="88"/>
      <c r="EA13" s="88"/>
      <c r="EB13" s="88"/>
      <c r="EC13" s="88"/>
      <c r="ED13" s="88"/>
      <c r="EE13" s="88"/>
      <c r="EF13" s="88"/>
      <c r="EG13" s="88"/>
      <c r="EH13" s="88"/>
      <c r="EI13" s="88"/>
      <c r="EJ13" s="88"/>
      <c r="EK13" s="88"/>
      <c r="EL13" s="88"/>
    </row>
    <row r="14" spans="1:142" ht="23" customHeight="1" thickTop="1">
      <c r="A14" s="451" t="str">
        <f>'NSW Apr 2016'!D8</f>
        <v xml:space="preserve">ActewAGL Queanbeyan </v>
      </c>
      <c r="B14" s="98" t="str">
        <f>'NSW Apr 2016'!F8</f>
        <v>ActewAGL</v>
      </c>
      <c r="C14" s="98" t="str">
        <f>'NSW Apr 2016'!G8</f>
        <v>Regulated</v>
      </c>
      <c r="D14" s="135">
        <f>365*'NSW Apr 2016'!H8/100</f>
        <v>288.93399999999997</v>
      </c>
      <c r="E14" s="136">
        <f>IF($C$5*'NSW Apr 2016'!AK8/'NSW Apr 2016'!AI8&gt;='NSW Apr 2016'!J8,('NSW Apr 2016'!J8*'NSW Apr 2016'!O8/100)*'NSW Apr 2016'!AI8,($C$5*'NSW Apr 2016'!AK8/'NSW Apr 2016'!AI8*'NSW Apr 2016'!O8/100)*'NSW Apr 2016'!AI8)</f>
        <v>175.09361759999996</v>
      </c>
      <c r="F14" s="137">
        <f>IF($C$5*'NSW Apr 2016'!AK8/'NSW Apr 2016'!AI8&lt;'NSW Apr 2016'!J8,0,IF($C$5*'NSW Apr 2016'!AK8/'NSW Apr 2016'!AI8&lt;='NSW Apr 2016'!K8,($C$5*'NSW Apr 2016'!AK8/'NSW Apr 2016'!AI8-'NSW Apr 2016'!J8)*('NSW Apr 2016'!P8/100)*'NSW Apr 2016'!AI8,('NSW Apr 2016'!K8-'NSW Apr 2016'!J8)*('NSW Apr 2016'!P8/100)*'NSW Apr 2016'!AI8))</f>
        <v>920.21875200000011</v>
      </c>
      <c r="G14" s="142">
        <f>IF($C$5*'NSW Apr 2016'!AK8/'NSW Apr 2016'!AI8&lt;'NSW Apr 2016'!K8,0,IF($C$5*'NSW Apr 2016'!AK8/'NSW Apr 2016'!AI8&lt;='NSW Apr 2016'!L8,($C$5*'NSW Apr 2016'!AK8/'NSW Apr 2016'!AI8-'NSW Apr 2016'!K8)*('NSW Apr 2016'!Q8/100)*'NSW Apr 2016'!AI8,('NSW Apr 2016'!L8-'NSW Apr 2016'!K8)*('NSW Apr 2016'!Q8/100)*'NSW Apr 2016'!AI8))</f>
        <v>0</v>
      </c>
      <c r="H14" s="143">
        <f>IF($C$5*'NSW Apr 2016'!AK8/'NSW Apr 2016'!AI8&lt;'NSW Apr 2016'!L8,0,IF($C$5*'NSW Apr 2016'!AK8/'NSW Apr 2016'!AI8&lt;='NSW Apr 2016'!M8,($C$5*'NSW Apr 2016'!AK8/'NSW Apr 2016'!AI8-'NSW Apr 2016'!L8)*('NSW Apr 2016'!R8/100)*'NSW Apr 2016'!AI8,('NSW Apr 2016'!M8-'NSW Apr 2016'!L8)*('NSW Apr 2016'!R8/100)*'NSW Apr 2016'!AI8))</f>
        <v>0</v>
      </c>
      <c r="I14" s="144">
        <f>IF($C$5*'NSW Apr 2016'!AK8/'NSW Apr 2016'!AI8&lt;'NSW Apr 2016'!M8,0,IF($C$5*'NSW Apr 2016'!AK8/'NSW Apr 2016'!AI8&lt;='NSW Apr 2016'!N8,($C$5*'NSW Apr 2016'!AK8/'NSW Apr 2016'!AI8-'NSW Apr 2016'!M8)*('NSW Apr 2016'!S8/100)*'NSW Apr 2016'!AI8,('NSW Apr 2016'!N8-'NSW Apr 2016'!M8)*('NSW Apr 2016'!S8/100)*'NSW Apr 2016'!AI8))</f>
        <v>0</v>
      </c>
      <c r="J14" s="145">
        <f>IF(($C$5*'NSW Apr 2016'!AK8/'NSW Apr 2016'!AI8&gt;'NSW Apr 2016'!N8),($C$5*'NSW Apr 2016'!AK8/'NSW Apr 2016'!AI8-'NSW Apr 2016'!N8)*'NSW Apr 2016'!T8/100*'NSW Apr 2016'!AI8,0)</f>
        <v>0</v>
      </c>
      <c r="K14" s="135">
        <f>IF($C$5*'NSW Apr 2016'!AL8/'NSW Apr 2016'!AJ8&gt;='NSW Apr 2016'!J8,('NSW Apr 2016'!J8*'NSW Apr 2016'!U8/100)*'NSW Apr 2016'!AJ8,($C$5*'NSW Apr 2016'!AL8/'NSW Apr 2016'!AJ8*'NSW Apr 2016'!U8/100)*'NSW Apr 2016'!AJ8)</f>
        <v>175.09361759999996</v>
      </c>
      <c r="L14" s="137">
        <f>IF($C$5*'NSW Apr 2016'!AL8/'NSW Apr 2016'!AJ8&lt;'NSW Apr 2016'!J8,0,IF($C$5*'NSW Apr 2016'!AL8/'NSW Apr 2016'!AJ8&lt;='NSW Apr 2016'!K8,($C$5*'NSW Apr 2016'!AL8/'NSW Apr 2016'!AJ8-'NSW Apr 2016'!J8)*('NSW Apr 2016'!V8/100)*'NSW Apr 2016'!AJ8,('NSW Apr 2016'!K8-'NSW Apr 2016'!J8)*('NSW Apr 2016'!V8/100)*'NSW Apr 2016'!AJ8))</f>
        <v>920.21875200000011</v>
      </c>
      <c r="M14" s="142">
        <f>IF($C$5*'NSW Apr 2016'!AL8/'NSW Apr 2016'!AJ8&lt;'NSW Apr 2016'!K8,0,IF($C$5*'NSW Apr 2016'!AL8/'NSW Apr 2016'!AJ8&lt;='NSW Apr 2016'!L8,($C$5*'NSW Apr 2016'!AL8/'NSW Apr 2016'!AJ8-'NSW Apr 2016'!K8)*('NSW Apr 2016'!W8/100)*'NSW Apr 2016'!AJ8,('NSW Apr 2016'!L8-'NSW Apr 2016'!K8)*('NSW Apr 2016'!W8/100)*'NSW Apr 2016'!AJ8))</f>
        <v>0</v>
      </c>
      <c r="N14" s="145">
        <f>IF($C$5*'NSW Apr 2016'!AL8/'NSW Apr 2016'!AJ8&lt;'NSW Apr 2016'!L8,0,IF($C$5*'NSW Apr 2016'!AL8/'NSW Apr 2016'!AJ8&lt;='NSW Apr 2016'!M8,($C$5*'NSW Apr 2016'!AL8/'NSW Apr 2016'!AJ8-'NSW Apr 2016'!L8)*('NSW Apr 2016'!X8/100)*'NSW Apr 2016'!AJ8,('NSW Apr 2016'!M8-'NSW Apr 2016'!L8)*('NSW Apr 2016'!X8/100)*'NSW Apr 2016'!AJ8))</f>
        <v>0</v>
      </c>
      <c r="O14" s="135">
        <f>IF($C$5*'NSW Apr 2016'!AL8/'NSW Apr 2016'!AJ8&lt;'NSW Apr 2016'!M8,0,IF($C$5*'NSW Apr 2016'!AL8/'NSW Apr 2016'!AJ8&lt;='NSW Apr 2016'!N8,($C$5*'NSW Apr 2016'!AL8/'NSW Apr 2016'!AJ8-'NSW Apr 2016'!M8)*('NSW Apr 2016'!Y8/100)*'NSW Apr 2016'!AJ8,('NSW Apr 2016'!N8-'NSW Apr 2016'!M8)*('NSW Apr 2016'!Y8/100)*'NSW Apr 2016'!AJ8))</f>
        <v>0</v>
      </c>
      <c r="P14" s="135">
        <f>IF(($C$5*'NSW Apr 2016'!AL8/'NSW Apr 2016'!AJ8&gt;'NSW Apr 2016'!N8),($C$5*'NSW Apr 2016'!AL8/'NSW Apr 2016'!AJ8-'NSW Apr 2016'!N8)*'NSW Apr 2016'!Z8/100*'NSW Apr 2016'!AJ9,0)</f>
        <v>0</v>
      </c>
      <c r="Q14" s="138">
        <f>SUM(D14:P14)</f>
        <v>2479.5587392000002</v>
      </c>
      <c r="R14" s="146">
        <f>'NSW Apr 2016'!AM8</f>
        <v>0</v>
      </c>
      <c r="S14" s="147">
        <f>'NSW Apr 2016'!AN8</f>
        <v>0</v>
      </c>
      <c r="T14" s="148">
        <f>'NSW Apr 2016'!AO8</f>
        <v>0</v>
      </c>
      <c r="U14" s="98">
        <f>'NSW Apr 2016'!AP8</f>
        <v>0</v>
      </c>
      <c r="V14" s="149">
        <f t="shared" si="3"/>
        <v>2479.5587392000002</v>
      </c>
      <c r="W14" s="138">
        <f t="shared" ref="W14:W21" si="4">V14</f>
        <v>2479.5587392000002</v>
      </c>
      <c r="X14" s="138">
        <f t="shared" si="0"/>
        <v>2727.5146131200004</v>
      </c>
      <c r="Y14" s="138">
        <f t="shared" si="1"/>
        <v>2727.5146131200004</v>
      </c>
      <c r="Z14" s="150">
        <f>'NSW Apr 2016'!AW8</f>
        <v>0</v>
      </c>
      <c r="AA14" s="141" t="str">
        <f>'NSW Apr 2016'!AX8</f>
        <v>n</v>
      </c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H14" s="88"/>
      <c r="DI14" s="88"/>
      <c r="DJ14" s="88"/>
      <c r="DK14" s="88"/>
      <c r="DL14" s="88"/>
      <c r="DM14" s="88"/>
      <c r="DN14" s="88"/>
      <c r="DO14" s="88"/>
      <c r="DP14" s="88"/>
      <c r="DQ14" s="88"/>
      <c r="DR14" s="88"/>
      <c r="DS14" s="88"/>
      <c r="DT14" s="88"/>
      <c r="DU14" s="88"/>
      <c r="DV14" s="88"/>
      <c r="DW14" s="88"/>
      <c r="DX14" s="88"/>
      <c r="DY14" s="88"/>
      <c r="DZ14" s="88"/>
      <c r="EA14" s="88"/>
      <c r="EB14" s="88"/>
      <c r="EC14" s="88"/>
      <c r="ED14" s="88"/>
      <c r="EE14" s="88"/>
      <c r="EF14" s="88"/>
      <c r="EG14" s="88"/>
      <c r="EH14" s="88"/>
      <c r="EI14" s="88"/>
      <c r="EJ14" s="88"/>
      <c r="EK14" s="88"/>
      <c r="EL14" s="88"/>
    </row>
    <row r="15" spans="1:142" s="97" customFormat="1" ht="23" customHeight="1">
      <c r="A15" s="453"/>
      <c r="B15" s="98" t="str">
        <f>'NSW Apr 2016'!F9</f>
        <v>ActewAGL</v>
      </c>
      <c r="C15" s="98" t="str">
        <f>'NSW Apr 2016'!G9</f>
        <v>Business plan</v>
      </c>
      <c r="D15" s="135">
        <f>365*'NSW Apr 2016'!H9/100</f>
        <v>288.93399999999997</v>
      </c>
      <c r="E15" s="136">
        <f>IF($C$5*'NSW Apr 2016'!AK9/'NSW Apr 2016'!AI9&gt;='NSW Apr 2016'!J9,('NSW Apr 2016'!J9*'NSW Apr 2016'!O9/100)*'NSW Apr 2016'!AI9,($C$5*'NSW Apr 2016'!AK9/'NSW Apr 2016'!AI9*'NSW Apr 2016'!O9/100)*'NSW Apr 2016'!AI9)</f>
        <v>175.09361759999996</v>
      </c>
      <c r="F15" s="137">
        <f>IF($C$5*'NSW Apr 2016'!AK9/'NSW Apr 2016'!AI9&lt;'NSW Apr 2016'!J9,0,IF($C$5*'NSW Apr 2016'!AK9/'NSW Apr 2016'!AI9&lt;='NSW Apr 2016'!K9,($C$5*'NSW Apr 2016'!AK9/'NSW Apr 2016'!AI9-'NSW Apr 2016'!J9)*('NSW Apr 2016'!P9/100)*'NSW Apr 2016'!AI9,('NSW Apr 2016'!K9-'NSW Apr 2016'!J9)*('NSW Apr 2016'!P9/100)*'NSW Apr 2016'!AI9))</f>
        <v>920.21875200000011</v>
      </c>
      <c r="G15" s="135">
        <f>IF($C$5*'NSW Apr 2016'!AK9/'NSW Apr 2016'!AI9&lt;'NSW Apr 2016'!K9,0,IF($C$5*'NSW Apr 2016'!AK9/'NSW Apr 2016'!AI9&lt;='NSW Apr 2016'!L9,($C$5*'NSW Apr 2016'!AK9/'NSW Apr 2016'!AI9-'NSW Apr 2016'!K9)*('NSW Apr 2016'!Q9/100)*'NSW Apr 2016'!AI9,('NSW Apr 2016'!L9-'NSW Apr 2016'!K9)*('NSW Apr 2016'!Q9/100)*'NSW Apr 2016'!AI9))</f>
        <v>0</v>
      </c>
      <c r="H15" s="143">
        <f>IF($C$5*'NSW Apr 2016'!AK9/'NSW Apr 2016'!AI9&lt;'NSW Apr 2016'!L9,0,IF($C$5*'NSW Apr 2016'!AK9/'NSW Apr 2016'!AI9&lt;='NSW Apr 2016'!M9,($C$5*'NSW Apr 2016'!AK9/'NSW Apr 2016'!AI9-'NSW Apr 2016'!L9)*('NSW Apr 2016'!R9/100)*'NSW Apr 2016'!AI9,('NSW Apr 2016'!M9-'NSW Apr 2016'!L9)*('NSW Apr 2016'!R9/100)*'NSW Apr 2016'!AI9))</f>
        <v>0</v>
      </c>
      <c r="I15" s="136">
        <f>IF($C$5*'NSW Apr 2016'!AK9/'NSW Apr 2016'!AI9&lt;'NSW Apr 2016'!M9,0,IF($C$5*'NSW Apr 2016'!AK9/'NSW Apr 2016'!AI9&lt;='NSW Apr 2016'!N9,($C$5*'NSW Apr 2016'!AK9/'NSW Apr 2016'!AI9-'NSW Apr 2016'!M9)*('NSW Apr 2016'!S9/100)*'NSW Apr 2016'!AI9,('NSW Apr 2016'!N9-'NSW Apr 2016'!M9)*('NSW Apr 2016'!S9/100)*'NSW Apr 2016'!AI9))</f>
        <v>0</v>
      </c>
      <c r="J15" s="153">
        <f>IF(($C$5*'NSW Apr 2016'!AK9/'NSW Apr 2016'!AI9&gt;'NSW Apr 2016'!N9),($C$5*'NSW Apr 2016'!AK9/'NSW Apr 2016'!AI9-'NSW Apr 2016'!N9)*'NSW Apr 2016'!T9/100*'NSW Apr 2016'!AI9,0)</f>
        <v>0</v>
      </c>
      <c r="K15" s="135">
        <f>IF($C$5*'NSW Apr 2016'!AL9/'NSW Apr 2016'!AJ9&gt;='NSW Apr 2016'!J9,('NSW Apr 2016'!J9*'NSW Apr 2016'!U9/100)*'NSW Apr 2016'!AJ9,($C$5*'NSW Apr 2016'!AL9/'NSW Apr 2016'!AJ9*'NSW Apr 2016'!U9/100)*'NSW Apr 2016'!AJ9)</f>
        <v>175.09361759999996</v>
      </c>
      <c r="L15" s="153">
        <f>IF($C$5*'NSW Apr 2016'!AL9/'NSW Apr 2016'!AJ9&lt;'NSW Apr 2016'!J9,0,IF($C$5*'NSW Apr 2016'!AL9/'NSW Apr 2016'!AJ9&lt;='NSW Apr 2016'!K9,($C$5*'NSW Apr 2016'!AL9/'NSW Apr 2016'!AJ9-'NSW Apr 2016'!J9)*('NSW Apr 2016'!V9/100)*'NSW Apr 2016'!AJ9,('NSW Apr 2016'!K9-'NSW Apr 2016'!J9)*('NSW Apr 2016'!V9/100)*'NSW Apr 2016'!AJ9))</f>
        <v>920.21875200000011</v>
      </c>
      <c r="M15" s="135">
        <f>IF($C$5*'NSW Apr 2016'!AL9/'NSW Apr 2016'!AJ9&lt;'NSW Apr 2016'!K9,0,IF($C$5*'NSW Apr 2016'!AL9/'NSW Apr 2016'!AJ9&lt;='NSW Apr 2016'!L9,($C$5*'NSW Apr 2016'!AL9/'NSW Apr 2016'!AJ9-'NSW Apr 2016'!K9)*('NSW Apr 2016'!W9/100)*'NSW Apr 2016'!AJ9,('NSW Apr 2016'!L9-'NSW Apr 2016'!K9)*('NSW Apr 2016'!W9/100)*'NSW Apr 2016'!AJ9))</f>
        <v>0</v>
      </c>
      <c r="N15" s="145">
        <f>IF($C$5*'NSW Apr 2016'!AL9/'NSW Apr 2016'!AJ9&lt;'NSW Apr 2016'!L9,0,IF($C$5*'NSW Apr 2016'!AL9/'NSW Apr 2016'!AJ9&lt;='NSW Apr 2016'!M9,($C$5*'NSW Apr 2016'!AL9/'NSW Apr 2016'!AJ9-'NSW Apr 2016'!L9)*('NSW Apr 2016'!X9/100)*'NSW Apr 2016'!AJ9,('NSW Apr 2016'!M9-'NSW Apr 2016'!L9)*('NSW Apr 2016'!X9/100)*'NSW Apr 2016'!AJ9))</f>
        <v>0</v>
      </c>
      <c r="O15" s="135">
        <f>IF($C$5*'NSW Apr 2016'!AL9/'NSW Apr 2016'!AJ9&lt;'NSW Apr 2016'!M9,0,IF($C$5*'NSW Apr 2016'!AL9/'NSW Apr 2016'!AJ9&lt;='NSW Apr 2016'!N9,($C$5*'NSW Apr 2016'!AL9/'NSW Apr 2016'!AJ9-'NSW Apr 2016'!M9)*('NSW Apr 2016'!Y9/100)*'NSW Apr 2016'!AJ9,('NSW Apr 2016'!N9-'NSW Apr 2016'!M9)*('NSW Apr 2016'!Y9/100)*'NSW Apr 2016'!AJ9))</f>
        <v>0</v>
      </c>
      <c r="P15" s="135">
        <f>IF(($C$5*'NSW Apr 2016'!AL9/'NSW Apr 2016'!AJ9&gt;'NSW Apr 2016'!N9),($C$5*'NSW Apr 2016'!AL9/'NSW Apr 2016'!AJ9-'NSW Apr 2016'!N9)*'NSW Apr 2016'!Z9/100*'NSW Apr 2016'!AJ10,0)</f>
        <v>0</v>
      </c>
      <c r="Q15" s="138">
        <f t="shared" si="2"/>
        <v>2479.5587392000002</v>
      </c>
      <c r="R15" s="146">
        <f>'NSW Apr 2016'!AM9</f>
        <v>0</v>
      </c>
      <c r="S15" s="98">
        <f>'NSW Apr 2016'!AN9</f>
        <v>0</v>
      </c>
      <c r="T15" s="148">
        <f>'NSW Apr 2016'!AO9</f>
        <v>0</v>
      </c>
      <c r="U15" s="98">
        <f>'NSW Apr 2016'!AP9</f>
        <v>0</v>
      </c>
      <c r="V15" s="149">
        <f t="shared" si="3"/>
        <v>2479.5587392000002</v>
      </c>
      <c r="W15" s="138">
        <f t="shared" si="4"/>
        <v>2479.5587392000002</v>
      </c>
      <c r="X15" s="138">
        <f t="shared" si="0"/>
        <v>2727.5146131200004</v>
      </c>
      <c r="Y15" s="138">
        <f t="shared" si="1"/>
        <v>2727.5146131200004</v>
      </c>
      <c r="Z15" s="150">
        <f>'NSW Apr 2016'!AW9</f>
        <v>0</v>
      </c>
      <c r="AA15" s="141" t="str">
        <f>'NSW Apr 2016'!AX9</f>
        <v>n</v>
      </c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8"/>
      <c r="CL15" s="88"/>
      <c r="CM15" s="88"/>
      <c r="CN15" s="88"/>
      <c r="CO15" s="88"/>
      <c r="CP15" s="88"/>
      <c r="CQ15" s="88"/>
      <c r="CR15" s="88"/>
      <c r="CS15" s="88"/>
      <c r="CT15" s="88"/>
      <c r="CU15" s="88"/>
      <c r="CV15" s="88"/>
      <c r="CW15" s="88"/>
      <c r="CX15" s="88"/>
      <c r="CY15" s="88"/>
      <c r="CZ15" s="88"/>
      <c r="DA15" s="88"/>
      <c r="DB15" s="88"/>
      <c r="DC15" s="88"/>
      <c r="DD15" s="88"/>
      <c r="DE15" s="88"/>
      <c r="DF15" s="88"/>
      <c r="DG15" s="88"/>
      <c r="DH15" s="88"/>
      <c r="DI15" s="88"/>
      <c r="DJ15" s="88"/>
      <c r="DK15" s="88"/>
      <c r="DL15" s="88"/>
      <c r="DM15" s="88"/>
      <c r="DN15" s="88"/>
      <c r="DO15" s="88"/>
      <c r="DP15" s="88"/>
      <c r="DQ15" s="88"/>
      <c r="DR15" s="88"/>
      <c r="DS15" s="88"/>
      <c r="DT15" s="88"/>
      <c r="DU15" s="88"/>
      <c r="DV15" s="88"/>
      <c r="DW15" s="88"/>
      <c r="DX15" s="88"/>
      <c r="DY15" s="88"/>
      <c r="DZ15" s="88"/>
      <c r="EA15" s="88"/>
      <c r="EB15" s="88"/>
      <c r="EC15" s="88"/>
      <c r="ED15" s="88"/>
      <c r="EE15" s="88"/>
      <c r="EF15" s="88"/>
      <c r="EG15" s="88"/>
      <c r="EH15" s="88"/>
      <c r="EI15" s="88"/>
      <c r="EJ15" s="88"/>
      <c r="EK15" s="88"/>
      <c r="EL15" s="88"/>
    </row>
    <row r="16" spans="1:142" ht="23" customHeight="1" thickBot="1">
      <c r="A16" s="452"/>
      <c r="B16" s="99" t="str">
        <f>'NSW Apr 2016'!F10</f>
        <v>EnergyAustralia</v>
      </c>
      <c r="C16" s="99" t="str">
        <f>'NSW Apr 2016'!G10</f>
        <v>Basic Business</v>
      </c>
      <c r="D16" s="163">
        <f>365*'NSW Apr 2016'!H10/100</f>
        <v>288.93399999999997</v>
      </c>
      <c r="E16" s="164">
        <f>IF($C$5*'NSW Apr 2016'!AK10/'NSW Apr 2016'!AI10&gt;='NSW Apr 2016'!J10,('NSW Apr 2016'!J10*'NSW Apr 2016'!O10/100)*'NSW Apr 2016'!AI10,($C$5*'NSW Apr 2016'!AK10/'NSW Apr 2016'!AI10*'NSW Apr 2016'!O10/100)*'NSW Apr 2016'!AI10)</f>
        <v>175.09361759999996</v>
      </c>
      <c r="F16" s="165">
        <f>IF($C$5*'NSW Apr 2016'!AK10/'NSW Apr 2016'!AI10&lt;'NSW Apr 2016'!J10,0,IF($C$5*'NSW Apr 2016'!AK10/'NSW Apr 2016'!AI10&lt;='NSW Apr 2016'!K10,($C$5*'NSW Apr 2016'!AK10/'NSW Apr 2016'!AI10-'NSW Apr 2016'!J10)*('NSW Apr 2016'!P10/100)*'NSW Apr 2016'!AI10,('NSW Apr 2016'!K10-'NSW Apr 2016'!J10)*('NSW Apr 2016'!P10/100)*'NSW Apr 2016'!AI10))</f>
        <v>920.21875200000011</v>
      </c>
      <c r="G16" s="163">
        <f>IF($C$5*'NSW Apr 2016'!AK10/'NSW Apr 2016'!AI10&lt;'NSW Apr 2016'!K10,0,IF($C$5*'NSW Apr 2016'!AK10/'NSW Apr 2016'!AI10&lt;='NSW Apr 2016'!L10,($C$5*'NSW Apr 2016'!AK10/'NSW Apr 2016'!AI10-'NSW Apr 2016'!K10)*('NSW Apr 2016'!Q10/100)*'NSW Apr 2016'!AI10,('NSW Apr 2016'!L10-'NSW Apr 2016'!K10)*('NSW Apr 2016'!Q10/100)*'NSW Apr 2016'!AI10))</f>
        <v>0</v>
      </c>
      <c r="H16" s="173">
        <f>IF($C$5*'NSW Apr 2016'!AK10/'NSW Apr 2016'!AI10&lt;'NSW Apr 2016'!L10,0,IF($C$5*'NSW Apr 2016'!AK10/'NSW Apr 2016'!AI10&lt;='NSW Apr 2016'!M10,($C$5*'NSW Apr 2016'!AK10/'NSW Apr 2016'!AI10-'NSW Apr 2016'!L10)*('NSW Apr 2016'!R10/100)*'NSW Apr 2016'!AI10,('NSW Apr 2016'!M10-'NSW Apr 2016'!L10)*('NSW Apr 2016'!R10/100)*'NSW Apr 2016'!AI10))</f>
        <v>0</v>
      </c>
      <c r="I16" s="164">
        <f>IF($C$5*'NSW Apr 2016'!AK10/'NSW Apr 2016'!AI10&lt;'NSW Apr 2016'!M10,0,IF($C$5*'NSW Apr 2016'!AK10/'NSW Apr 2016'!AI10&lt;='NSW Apr 2016'!N10,($C$5*'NSW Apr 2016'!AK10/'NSW Apr 2016'!AI10-'NSW Apr 2016'!M10)*('NSW Apr 2016'!S10/100)*'NSW Apr 2016'!AI10,('NSW Apr 2016'!N10-'NSW Apr 2016'!M10)*('NSW Apr 2016'!S10/100)*'NSW Apr 2016'!AI10))</f>
        <v>0</v>
      </c>
      <c r="J16" s="172">
        <f>IF(($C$5*'NSW Apr 2016'!AK10/'NSW Apr 2016'!AI10&gt;'NSW Apr 2016'!N10),($C$5*'NSW Apr 2016'!AK10/'NSW Apr 2016'!AI10-'NSW Apr 2016'!N10)*'NSW Apr 2016'!T10/100*'NSW Apr 2016'!AI10,0)</f>
        <v>0</v>
      </c>
      <c r="K16" s="163">
        <f>IF($C$5*'NSW Apr 2016'!AL10/'NSW Apr 2016'!AJ10&gt;='NSW Apr 2016'!J10,('NSW Apr 2016'!J10*'NSW Apr 2016'!U10/100)*'NSW Apr 2016'!AJ10,($C$5*'NSW Apr 2016'!AL10/'NSW Apr 2016'!AJ10*'NSW Apr 2016'!U10/100)*'NSW Apr 2016'!AJ10)</f>
        <v>175.09361759999996</v>
      </c>
      <c r="L16" s="172">
        <f>IF($C$5*'NSW Apr 2016'!AL10/'NSW Apr 2016'!AJ10&lt;'NSW Apr 2016'!J10,0,IF($C$5*'NSW Apr 2016'!AL10/'NSW Apr 2016'!AJ10&lt;='NSW Apr 2016'!K10,($C$5*'NSW Apr 2016'!AL10/'NSW Apr 2016'!AJ10-'NSW Apr 2016'!J10)*('NSW Apr 2016'!V10/100)*'NSW Apr 2016'!AJ10,('NSW Apr 2016'!K10-'NSW Apr 2016'!J10)*('NSW Apr 2016'!V10/100)*'NSW Apr 2016'!AJ10))</f>
        <v>920.21875200000011</v>
      </c>
      <c r="M16" s="163">
        <f>IF($C$5*'NSW Apr 2016'!AL10/'NSW Apr 2016'!AJ10&lt;'NSW Apr 2016'!K10,0,IF($C$5*'NSW Apr 2016'!AL10/'NSW Apr 2016'!AJ10&lt;='NSW Apr 2016'!L10,($C$5*'NSW Apr 2016'!AL10/'NSW Apr 2016'!AJ10-'NSW Apr 2016'!K10)*('NSW Apr 2016'!W10/100)*'NSW Apr 2016'!AJ10,('NSW Apr 2016'!L10-'NSW Apr 2016'!K10)*('NSW Apr 2016'!W10/100)*'NSW Apr 2016'!AJ10))</f>
        <v>0</v>
      </c>
      <c r="N16" s="175">
        <f>IF($C$5*'NSW Apr 2016'!AL10/'NSW Apr 2016'!AJ10&lt;'NSW Apr 2016'!L10,0,IF($C$5*'NSW Apr 2016'!AL10/'NSW Apr 2016'!AJ10&lt;='NSW Apr 2016'!M10,($C$5*'NSW Apr 2016'!AL10/'NSW Apr 2016'!AJ10-'NSW Apr 2016'!L10)*('NSW Apr 2016'!X10/100)*'NSW Apr 2016'!AJ10,('NSW Apr 2016'!M10-'NSW Apr 2016'!L10)*('NSW Apr 2016'!X10/100)*'NSW Apr 2016'!AJ10))</f>
        <v>0</v>
      </c>
      <c r="O16" s="163">
        <f>IF($C$5*'NSW Apr 2016'!AL10/'NSW Apr 2016'!AJ10&lt;'NSW Apr 2016'!M10,0,IF($C$5*'NSW Apr 2016'!AL10/'NSW Apr 2016'!AJ10&lt;='NSW Apr 2016'!N10,($C$5*'NSW Apr 2016'!AL10/'NSW Apr 2016'!AJ10-'NSW Apr 2016'!M10)*('NSW Apr 2016'!Y10/100)*'NSW Apr 2016'!AJ10,('NSW Apr 2016'!N10-'NSW Apr 2016'!M10)*('NSW Apr 2016'!Y10/100)*'NSW Apr 2016'!AJ10))</f>
        <v>0</v>
      </c>
      <c r="P16" s="163">
        <f>IF(($C$5*'NSW Apr 2016'!AL10/'NSW Apr 2016'!AJ10&gt;'NSW Apr 2016'!N10),($C$5*'NSW Apr 2016'!AL10/'NSW Apr 2016'!AJ10-'NSW Apr 2016'!N10)*'NSW Apr 2016'!Z10/100*'NSW Apr 2016'!AJ12,0)</f>
        <v>0</v>
      </c>
      <c r="Q16" s="166">
        <f t="shared" si="2"/>
        <v>2479.5587392000002</v>
      </c>
      <c r="R16" s="167">
        <f>'NSW Apr 2016'!AM10</f>
        <v>0</v>
      </c>
      <c r="S16" s="99">
        <f>'NSW Apr 2016'!AN10</f>
        <v>0</v>
      </c>
      <c r="T16" s="171">
        <f>'NSW Apr 2016'!AO10</f>
        <v>0</v>
      </c>
      <c r="U16" s="99">
        <f>'NSW Apr 2016'!AP10</f>
        <v>0</v>
      </c>
      <c r="V16" s="168">
        <f t="shared" si="3"/>
        <v>2479.5587392000002</v>
      </c>
      <c r="W16" s="166">
        <f t="shared" si="4"/>
        <v>2479.5587392000002</v>
      </c>
      <c r="X16" s="166">
        <f t="shared" si="0"/>
        <v>2727.5146131200004</v>
      </c>
      <c r="Y16" s="166">
        <f t="shared" si="1"/>
        <v>2727.5146131200004</v>
      </c>
      <c r="Z16" s="169">
        <f>'NSW Apr 2016'!AW10</f>
        <v>0</v>
      </c>
      <c r="AA16" s="170" t="str">
        <f>'NSW Apr 2016'!AX10</f>
        <v>n</v>
      </c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88"/>
      <c r="DA16" s="88"/>
      <c r="DB16" s="88"/>
      <c r="DC16" s="88"/>
      <c r="DD16" s="88"/>
      <c r="DE16" s="88"/>
      <c r="DF16" s="88"/>
      <c r="DG16" s="88"/>
      <c r="DH16" s="88"/>
      <c r="DI16" s="88"/>
      <c r="DJ16" s="88"/>
      <c r="DK16" s="88"/>
      <c r="DL16" s="88"/>
      <c r="DM16" s="88"/>
      <c r="DN16" s="88"/>
      <c r="DO16" s="88"/>
      <c r="DP16" s="88"/>
      <c r="DQ16" s="88"/>
      <c r="DR16" s="88"/>
      <c r="DS16" s="88"/>
      <c r="DT16" s="88"/>
      <c r="DU16" s="88"/>
      <c r="DV16" s="88"/>
      <c r="DW16" s="88"/>
      <c r="DX16" s="88"/>
      <c r="DY16" s="88"/>
      <c r="DZ16" s="88"/>
      <c r="EA16" s="88"/>
      <c r="EB16" s="88"/>
      <c r="EC16" s="88"/>
      <c r="ED16" s="88"/>
      <c r="EE16" s="88"/>
      <c r="EF16" s="88"/>
      <c r="EG16" s="88"/>
      <c r="EH16" s="88"/>
      <c r="EI16" s="88"/>
      <c r="EJ16" s="88"/>
      <c r="EK16" s="88"/>
      <c r="EL16" s="88"/>
    </row>
    <row r="17" spans="1:142" ht="23" customHeight="1" thickTop="1">
      <c r="A17" s="451" t="str">
        <f>'NSW Apr 2016'!D11</f>
        <v>ActewAGL Shoalhaven</v>
      </c>
      <c r="B17" s="147" t="str">
        <f>'NSW Apr 2016'!F11</f>
        <v>ActewAGL</v>
      </c>
      <c r="C17" s="147" t="str">
        <f>'NSW Apr 2016'!G11</f>
        <v>Regulated</v>
      </c>
      <c r="D17" s="142">
        <f>365*'NSW Apr 2016'!H11/100</f>
        <v>288.56900000000002</v>
      </c>
      <c r="E17" s="144">
        <f>IF($C$5*'NSW Apr 2016'!AK11/'NSW Apr 2016'!AI11&gt;='NSW Apr 2016'!J11,('NSW Apr 2016'!J11*'NSW Apr 2016'!O11/100)*'NSW Apr 2016'!AI11,($C$5*'NSW Apr 2016'!AK11/'NSW Apr 2016'!AI11*'NSW Apr 2016'!O11/100)*'NSW Apr 2016'!AI11)</f>
        <v>1239.5000000000002</v>
      </c>
      <c r="F17" s="151">
        <f>IF($C$5*'NSW Apr 2016'!AK11/'NSW Apr 2016'!AI11&lt;'NSW Apr 2016'!J11,0,IF($C$5*'NSW Apr 2016'!AK11/'NSW Apr 2016'!AI11&lt;='NSW Apr 2016'!K11,($C$5*'NSW Apr 2016'!AK11/'NSW Apr 2016'!AI11-'NSW Apr 2016'!J11)*('NSW Apr 2016'!P11/100)*'NSW Apr 2016'!AI11,('NSW Apr 2016'!K11-'NSW Apr 2016'!J11)*('NSW Apr 2016'!P11/100)*'NSW Apr 2016'!AI11))</f>
        <v>0</v>
      </c>
      <c r="G17" s="142">
        <f>IF($C$5*'NSW Apr 2016'!AK11/'NSW Apr 2016'!AI11&lt;'NSW Apr 2016'!K11,0,IF($C$5*'NSW Apr 2016'!AK11/'NSW Apr 2016'!AI11&lt;='NSW Apr 2016'!L11,($C$5*'NSW Apr 2016'!AK11/'NSW Apr 2016'!AI11-'NSW Apr 2016'!K11)*('NSW Apr 2016'!Q11/100)*'NSW Apr 2016'!AI11,('NSW Apr 2016'!L11-'NSW Apr 2016'!K11)*('NSW Apr 2016'!Q11/100)*'NSW Apr 2016'!AI11))</f>
        <v>0</v>
      </c>
      <c r="H17" s="152">
        <f>IF($C$5*'NSW Apr 2016'!AK11/'NSW Apr 2016'!AI11&lt;'NSW Apr 2016'!L11,0,IF($C$5*'NSW Apr 2016'!AK11/'NSW Apr 2016'!AI11&lt;='NSW Apr 2016'!M11,($C$5*'NSW Apr 2016'!AK11/'NSW Apr 2016'!AI11-'NSW Apr 2016'!L11)*('NSW Apr 2016'!R11/100)*'NSW Apr 2016'!AI11,('NSW Apr 2016'!M11-'NSW Apr 2016'!L11)*('NSW Apr 2016'!R11/100)*'NSW Apr 2016'!AI11))</f>
        <v>0</v>
      </c>
      <c r="I17" s="136">
        <f>IF($C$5*'NSW Apr 2016'!AK11/'NSW Apr 2016'!AI11&lt;'NSW Apr 2016'!M11,0,IF($C$5*'NSW Apr 2016'!AK11/'NSW Apr 2016'!AI11&lt;='NSW Apr 2016'!N11,($C$5*'NSW Apr 2016'!AK11/'NSW Apr 2016'!AI11-'NSW Apr 2016'!M11)*('NSW Apr 2016'!S11/100)*'NSW Apr 2016'!AI11,('NSW Apr 2016'!N11-'NSW Apr 2016'!M11)*('NSW Apr 2016'!S11/100)*'NSW Apr 2016'!AI11))</f>
        <v>0</v>
      </c>
      <c r="J17" s="153">
        <f>IF(($C$5*'NSW Apr 2016'!AK11/'NSW Apr 2016'!AI11&gt;'NSW Apr 2016'!N11),($C$5*'NSW Apr 2016'!AK11/'NSW Apr 2016'!AI11-'NSW Apr 2016'!N11)*'NSW Apr 2016'!T11/100*'NSW Apr 2016'!AI11,0)</f>
        <v>0</v>
      </c>
      <c r="K17" s="142">
        <f>IF($C$5*'NSW Apr 2016'!AL11/'NSW Apr 2016'!AJ11&gt;='NSW Apr 2016'!J11,('NSW Apr 2016'!J11*'NSW Apr 2016'!U11/100)*'NSW Apr 2016'!AJ11,($C$5*'NSW Apr 2016'!AL11/'NSW Apr 2016'!AJ11*'NSW Apr 2016'!U11/100)*'NSW Apr 2016'!AJ11)</f>
        <v>1239.5000000000002</v>
      </c>
      <c r="L17" s="151">
        <f>IF($C$5*'NSW Apr 2016'!AL11/'NSW Apr 2016'!AJ11&lt;'NSW Apr 2016'!J11,0,IF($C$5*'NSW Apr 2016'!AL11/'NSW Apr 2016'!AJ11&lt;='NSW Apr 2016'!K11,($C$5*'NSW Apr 2016'!AL11/'NSW Apr 2016'!AJ11-'NSW Apr 2016'!J11)*('NSW Apr 2016'!V11/100)*'NSW Apr 2016'!AJ11,('NSW Apr 2016'!K11-'NSW Apr 2016'!J11)*('NSW Apr 2016'!V11/100)*'NSW Apr 2016'!AJ11))</f>
        <v>0</v>
      </c>
      <c r="M17" s="142">
        <f>IF($C$5*'NSW Apr 2016'!AL11/'NSW Apr 2016'!AJ11&lt;'NSW Apr 2016'!K11,0,IF($C$5*'NSW Apr 2016'!AL11/'NSW Apr 2016'!AJ11&lt;='NSW Apr 2016'!L11,($C$5*'NSW Apr 2016'!AL11/'NSW Apr 2016'!AJ11-'NSW Apr 2016'!K11)*('NSW Apr 2016'!W11/100)*'NSW Apr 2016'!AJ11,('NSW Apr 2016'!L11-'NSW Apr 2016'!K11)*('NSW Apr 2016'!W11/100)*'NSW Apr 2016'!AJ11))</f>
        <v>0</v>
      </c>
      <c r="N17" s="154">
        <f>IF($C$5*'NSW Apr 2016'!AL11/'NSW Apr 2016'!AJ11&lt;'NSW Apr 2016'!L11,0,IF($C$5*'NSW Apr 2016'!AL11/'NSW Apr 2016'!AJ11&lt;='NSW Apr 2016'!M11,($C$5*'NSW Apr 2016'!AL11/'NSW Apr 2016'!AJ11-'NSW Apr 2016'!L11)*('NSW Apr 2016'!X11/100)*'NSW Apr 2016'!AJ11,('NSW Apr 2016'!M11-'NSW Apr 2016'!L11)*('NSW Apr 2016'!X11/100)*'NSW Apr 2016'!AJ11))</f>
        <v>0</v>
      </c>
      <c r="O17" s="135">
        <f>IF($C$5*'NSW Apr 2016'!AL11/'NSW Apr 2016'!AJ11&lt;'NSW Apr 2016'!M11,0,IF($C$5*'NSW Apr 2016'!AL11/'NSW Apr 2016'!AJ11&lt;='NSW Apr 2016'!N11,($C$5*'NSW Apr 2016'!AL11/'NSW Apr 2016'!AJ11-'NSW Apr 2016'!M11)*('NSW Apr 2016'!Y11/100)*'NSW Apr 2016'!AJ11,('NSW Apr 2016'!N11-'NSW Apr 2016'!M11)*('NSW Apr 2016'!Y11/100)*'NSW Apr 2016'!AJ11))</f>
        <v>0</v>
      </c>
      <c r="P17" s="137">
        <f>IF(($C$5*'NSW Apr 2016'!AL11/'NSW Apr 2016'!AJ11&gt;'NSW Apr 2016'!N11),($C$5*'NSW Apr 2016'!AL11/'NSW Apr 2016'!AJ11-'NSW Apr 2016'!N11)*'NSW Apr 2016'!Z11/100*'NSW Apr 2016'!AJ12,0)</f>
        <v>0</v>
      </c>
      <c r="Q17" s="155">
        <f>SUM(D17:P17)</f>
        <v>2767.5690000000004</v>
      </c>
      <c r="R17" s="156">
        <f>'NSW Apr 2016'!AM11</f>
        <v>0</v>
      </c>
      <c r="S17" s="147">
        <f>'NSW Apr 2016'!AN11</f>
        <v>0</v>
      </c>
      <c r="T17" s="156">
        <f>'NSW Apr 2016'!AO11</f>
        <v>0</v>
      </c>
      <c r="U17" s="147">
        <f>'NSW Apr 2016'!AP11</f>
        <v>0</v>
      </c>
      <c r="V17" s="157">
        <f t="shared" si="3"/>
        <v>2767.5690000000004</v>
      </c>
      <c r="W17" s="155">
        <f t="shared" si="4"/>
        <v>2767.5690000000004</v>
      </c>
      <c r="X17" s="138">
        <f t="shared" si="0"/>
        <v>3044.3259000000007</v>
      </c>
      <c r="Y17" s="138">
        <f t="shared" si="1"/>
        <v>3044.3259000000007</v>
      </c>
      <c r="Z17" s="158">
        <f>'NSW Apr 2016'!AW11</f>
        <v>0</v>
      </c>
      <c r="AA17" s="159" t="str">
        <f>'NSW Apr 2016'!AX11</f>
        <v>n</v>
      </c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88"/>
      <c r="DH17" s="88"/>
      <c r="DI17" s="88"/>
      <c r="DJ17" s="88"/>
      <c r="DK17" s="88"/>
      <c r="DL17" s="88"/>
      <c r="DM17" s="88"/>
      <c r="DN17" s="88"/>
      <c r="DO17" s="88"/>
      <c r="DP17" s="88"/>
      <c r="DQ17" s="88"/>
      <c r="DR17" s="88"/>
      <c r="DS17" s="88"/>
      <c r="DT17" s="88"/>
      <c r="DU17" s="88"/>
      <c r="DV17" s="88"/>
      <c r="DW17" s="88"/>
      <c r="DX17" s="88"/>
      <c r="DY17" s="88"/>
      <c r="DZ17" s="88"/>
      <c r="EA17" s="88"/>
      <c r="EB17" s="88"/>
      <c r="EC17" s="88"/>
      <c r="ED17" s="88"/>
      <c r="EE17" s="88"/>
      <c r="EF17" s="88"/>
      <c r="EG17" s="88"/>
      <c r="EH17" s="88"/>
      <c r="EI17" s="88"/>
      <c r="EJ17" s="88"/>
      <c r="EK17" s="88"/>
      <c r="EL17" s="88"/>
    </row>
    <row r="18" spans="1:142" s="97" customFormat="1" ht="23" customHeight="1" thickBot="1">
      <c r="A18" s="453"/>
      <c r="B18" s="99" t="str">
        <f>'NSW Apr 2016'!F12</f>
        <v>ActewAGL</v>
      </c>
      <c r="C18" s="99" t="str">
        <f>'NSW Apr 2016'!G12</f>
        <v>Business plan</v>
      </c>
      <c r="D18" s="163">
        <f>365*'NSW Apr 2016'!H12/100</f>
        <v>288.56900000000002</v>
      </c>
      <c r="E18" s="164">
        <f>IF($C$5*'NSW Apr 2016'!AK12/'NSW Apr 2016'!AI12&gt;='NSW Apr 2016'!J12,('NSW Apr 2016'!J12*'NSW Apr 2016'!O12/100)*'NSW Apr 2016'!AI12,($C$5*'NSW Apr 2016'!AK12/'NSW Apr 2016'!AI12*'NSW Apr 2016'!O12/100)*'NSW Apr 2016'!AI12)</f>
        <v>1239.5000000000002</v>
      </c>
      <c r="F18" s="172">
        <f>IF($C$5*'NSW Apr 2016'!AK12/'NSW Apr 2016'!AI12&lt;'NSW Apr 2016'!J12,0,IF($C$5*'NSW Apr 2016'!AK12/'NSW Apr 2016'!AI12&lt;='NSW Apr 2016'!K12,($C$5*'NSW Apr 2016'!AK12/'NSW Apr 2016'!AI12-'NSW Apr 2016'!J12)*('NSW Apr 2016'!P12/100)*'NSW Apr 2016'!AI12,('NSW Apr 2016'!K12-'NSW Apr 2016'!J12)*('NSW Apr 2016'!P12/100)*'NSW Apr 2016'!AI12))</f>
        <v>0</v>
      </c>
      <c r="G18" s="163">
        <f>IF($C$5*'NSW Apr 2016'!AK12/'NSW Apr 2016'!AI12&lt;'NSW Apr 2016'!K12,0,IF($C$5*'NSW Apr 2016'!AK12/'NSW Apr 2016'!AI12&lt;='NSW Apr 2016'!L12,($C$5*'NSW Apr 2016'!AK12/'NSW Apr 2016'!AI12-'NSW Apr 2016'!K12)*('NSW Apr 2016'!Q12/100)*'NSW Apr 2016'!AI12,('NSW Apr 2016'!L12-'NSW Apr 2016'!K12)*('NSW Apr 2016'!Q12/100)*'NSW Apr 2016'!AI12))</f>
        <v>0</v>
      </c>
      <c r="H18" s="173">
        <f>IF($C$5*'NSW Apr 2016'!AK12/'NSW Apr 2016'!AI12&lt;'NSW Apr 2016'!L12,0,IF($C$5*'NSW Apr 2016'!AK12/'NSW Apr 2016'!AI12&lt;='NSW Apr 2016'!M12,($C$5*'NSW Apr 2016'!AK12/'NSW Apr 2016'!AI12-'NSW Apr 2016'!L12)*('NSW Apr 2016'!R12/100)*'NSW Apr 2016'!AI12,('NSW Apr 2016'!M12-'NSW Apr 2016'!L12)*('NSW Apr 2016'!R12/100)*'NSW Apr 2016'!AI12))</f>
        <v>0</v>
      </c>
      <c r="I18" s="164">
        <f>IF($C$5*'NSW Apr 2016'!AK12/'NSW Apr 2016'!AI12&lt;'NSW Apr 2016'!M12,0,IF($C$5*'NSW Apr 2016'!AK12/'NSW Apr 2016'!AI12&lt;='NSW Apr 2016'!N12,($C$5*'NSW Apr 2016'!AK12/'NSW Apr 2016'!AI12-'NSW Apr 2016'!M12)*('NSW Apr 2016'!S12/100)*'NSW Apr 2016'!AI12,('NSW Apr 2016'!N12-'NSW Apr 2016'!M12)*('NSW Apr 2016'!S12/100)*'NSW Apr 2016'!AI12))</f>
        <v>0</v>
      </c>
      <c r="J18" s="172">
        <f>IF(($C$5*'NSW Apr 2016'!AK12/'NSW Apr 2016'!AI12&gt;'NSW Apr 2016'!N12),($C$5*'NSW Apr 2016'!AK12/'NSW Apr 2016'!AI12-'NSW Apr 2016'!N12)*'NSW Apr 2016'!T12/100*'NSW Apr 2016'!AI12,0)</f>
        <v>0</v>
      </c>
      <c r="K18" s="163">
        <f>IF($C$5*'NSW Apr 2016'!AL12/'NSW Apr 2016'!AJ12&gt;='NSW Apr 2016'!J12,('NSW Apr 2016'!J12*'NSW Apr 2016'!U12/100)*'NSW Apr 2016'!AJ12,($C$5*'NSW Apr 2016'!AL12/'NSW Apr 2016'!AJ12*'NSW Apr 2016'!U12/100)*'NSW Apr 2016'!AJ12)</f>
        <v>1239.5000000000002</v>
      </c>
      <c r="L18" s="172">
        <f>IF($C$5*'NSW Apr 2016'!AL12/'NSW Apr 2016'!AJ12&lt;'NSW Apr 2016'!J12,0,IF($C$5*'NSW Apr 2016'!AL12/'NSW Apr 2016'!AJ12&lt;='NSW Apr 2016'!K12,($C$5*'NSW Apr 2016'!AL12/'NSW Apr 2016'!AJ12-'NSW Apr 2016'!J12)*('NSW Apr 2016'!V12/100)*'NSW Apr 2016'!AJ12,('NSW Apr 2016'!K12-'NSW Apr 2016'!J12)*('NSW Apr 2016'!V12/100)*'NSW Apr 2016'!AJ12))</f>
        <v>0</v>
      </c>
      <c r="M18" s="163">
        <f>IF($C$5*'NSW Apr 2016'!AL12/'NSW Apr 2016'!AJ12&lt;'NSW Apr 2016'!K12,0,IF($C$5*'NSW Apr 2016'!AL12/'NSW Apr 2016'!AJ12&lt;='NSW Apr 2016'!L12,($C$5*'NSW Apr 2016'!AL12/'NSW Apr 2016'!AJ12-'NSW Apr 2016'!K12)*('NSW Apr 2016'!W12/100)*'NSW Apr 2016'!AJ12,('NSW Apr 2016'!L12-'NSW Apr 2016'!K12)*('NSW Apr 2016'!W12/100)*'NSW Apr 2016'!AJ12))</f>
        <v>0</v>
      </c>
      <c r="N18" s="172">
        <f>IF($C$5*'NSW Apr 2016'!AL12/'NSW Apr 2016'!AJ12&lt;'NSW Apr 2016'!L12,0,IF($C$5*'NSW Apr 2016'!AL12/'NSW Apr 2016'!AJ12&lt;='NSW Apr 2016'!M12,($C$5*'NSW Apr 2016'!AL12/'NSW Apr 2016'!AJ12-'NSW Apr 2016'!L12)*('NSW Apr 2016'!X12/100)*'NSW Apr 2016'!AJ12,('NSW Apr 2016'!M12-'NSW Apr 2016'!L12)*('NSW Apr 2016'!X12/100)*'NSW Apr 2016'!AJ12))</f>
        <v>0</v>
      </c>
      <c r="O18" s="163">
        <f>IF($C$5*'NSW Apr 2016'!AL12/'NSW Apr 2016'!AJ12&lt;'NSW Apr 2016'!M12,0,IF($C$5*'NSW Apr 2016'!AL12/'NSW Apr 2016'!AJ12&lt;='NSW Apr 2016'!N12,($C$5*'NSW Apr 2016'!AL12/'NSW Apr 2016'!AJ12-'NSW Apr 2016'!M12)*('NSW Apr 2016'!Y12/100)*'NSW Apr 2016'!AJ12,('NSW Apr 2016'!N12-'NSW Apr 2016'!M12)*('NSW Apr 2016'!Y12/100)*'NSW Apr 2016'!AJ12))</f>
        <v>0</v>
      </c>
      <c r="P18" s="172">
        <f>IF(($C$5*'NSW Apr 2016'!AL12/'NSW Apr 2016'!AJ12&gt;'NSW Apr 2016'!N12),($C$5*'NSW Apr 2016'!AL12/'NSW Apr 2016'!AJ12-'NSW Apr 2016'!N12)*'NSW Apr 2016'!Z12/100*'NSW Apr 2016'!AJ14,0)</f>
        <v>0</v>
      </c>
      <c r="Q18" s="166">
        <f t="shared" si="2"/>
        <v>2767.5690000000004</v>
      </c>
      <c r="R18" s="171">
        <f>'NSW Apr 2016'!AM12</f>
        <v>0</v>
      </c>
      <c r="S18" s="99">
        <f>'NSW Apr 2016'!AN12</f>
        <v>0</v>
      </c>
      <c r="T18" s="171">
        <f>'NSW Apr 2016'!AO12</f>
        <v>0</v>
      </c>
      <c r="U18" s="99">
        <f>'NSW Apr 2016'!AP12</f>
        <v>0</v>
      </c>
      <c r="V18" s="168">
        <f t="shared" si="3"/>
        <v>2767.5690000000004</v>
      </c>
      <c r="W18" s="166">
        <f t="shared" si="4"/>
        <v>2767.5690000000004</v>
      </c>
      <c r="X18" s="166">
        <f t="shared" si="0"/>
        <v>3044.3259000000007</v>
      </c>
      <c r="Y18" s="166">
        <f t="shared" si="1"/>
        <v>3044.3259000000007</v>
      </c>
      <c r="Z18" s="169">
        <f>'NSW Apr 2016'!AW12</f>
        <v>0</v>
      </c>
      <c r="AA18" s="170" t="str">
        <f>'NSW Apr 2016'!AX12</f>
        <v>n</v>
      </c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8"/>
      <c r="DC18" s="88"/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8"/>
      <c r="DU18" s="88"/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</row>
    <row r="19" spans="1:142" s="97" customFormat="1" ht="23" customHeight="1" thickTop="1">
      <c r="A19" s="451" t="str">
        <f>'NSW Apr 2016'!D13</f>
        <v>Capital Region</v>
      </c>
      <c r="B19" s="98" t="str">
        <f>'NSW Apr 2016'!F13</f>
        <v>ActewAGL</v>
      </c>
      <c r="C19" s="98" t="str">
        <f>'NSW Apr 2016'!G13</f>
        <v>Regulated</v>
      </c>
      <c r="D19" s="135">
        <f>365*'NSW Apr 2016'!H13/100</f>
        <v>274.00549999999998</v>
      </c>
      <c r="E19" s="136">
        <f>IF($C$5*'NSW Apr 2016'!AK13/'NSW Apr 2016'!AI13&gt;='NSW Apr 2016'!J13,('NSW Apr 2016'!J13*'NSW Apr 2016'!O13/100)*'NSW Apr 2016'!AI13,($C$5*'NSW Apr 2016'!AK13/'NSW Apr 2016'!AI13*'NSW Apr 2016'!O13/100)*'NSW Apr 2016'!AI13)</f>
        <v>127.79283000000001</v>
      </c>
      <c r="F19" s="153">
        <f>IF($C$5*'NSW Apr 2016'!AK13/'NSW Apr 2016'!AI13&lt;'NSW Apr 2016'!J13,0,IF($C$5*'NSW Apr 2016'!AK13/'NSW Apr 2016'!AI13&lt;='NSW Apr 2016'!K13,($C$5*'NSW Apr 2016'!AK13/'NSW Apr 2016'!AI13-'NSW Apr 2016'!J13)*('NSW Apr 2016'!P13/100)*'NSW Apr 2016'!AI13,('NSW Apr 2016'!K13-'NSW Apr 2016'!J13)*('NSW Apr 2016'!P13/100)*'NSW Apr 2016'!AI13))</f>
        <v>83.066159999999996</v>
      </c>
      <c r="G19" s="135">
        <f>IF($C$5*'NSW Apr 2016'!AK13/'NSW Apr 2016'!AI13&lt;'NSW Apr 2016'!K13,0,IF($C$5*'NSW Apr 2016'!AK13/'NSW Apr 2016'!AI13&lt;='NSW Apr 2016'!L13,($C$5*'NSW Apr 2016'!AK13/'NSW Apr 2016'!AI13-'NSW Apr 2016'!K13)*('NSW Apr 2016'!Q13/100)*'NSW Apr 2016'!AI13,('NSW Apr 2016'!L13-'NSW Apr 2016'!K13)*('NSW Apr 2016'!Q13/100)*'NSW Apr 2016'!AI13))</f>
        <v>129.52908000000002</v>
      </c>
      <c r="H19" s="143">
        <f>IF($C$5*'NSW Apr 2016'!AK13/'NSW Apr 2016'!AI13&lt;'NSW Apr 2016'!L13,0,IF($C$5*'NSW Apr 2016'!AK13/'NSW Apr 2016'!AI13&lt;='NSW Apr 2016'!M13,($C$5*'NSW Apr 2016'!AK13/'NSW Apr 2016'!AI13-'NSW Apr 2016'!L13)*('NSW Apr 2016'!R13/100)*'NSW Apr 2016'!AI13,('NSW Apr 2016'!M13-'NSW Apr 2016'!L13)*('NSW Apr 2016'!R13/100)*'NSW Apr 2016'!AI13))</f>
        <v>799.13600000000019</v>
      </c>
      <c r="I19" s="136">
        <f>IF($C$5*'NSW Apr 2016'!AK13/'NSW Apr 2016'!AI13&lt;'NSW Apr 2016'!M13,0,IF($C$5*'NSW Apr 2016'!AK13/'NSW Apr 2016'!AI13&lt;='NSW Apr 2016'!N13,($C$5*'NSW Apr 2016'!AK13/'NSW Apr 2016'!AI13-'NSW Apr 2016'!M13)*('NSW Apr 2016'!S13/100)*'NSW Apr 2016'!AI13,('NSW Apr 2016'!N13-'NSW Apr 2016'!M13)*('NSW Apr 2016'!S13/100)*'NSW Apr 2016'!AI13))</f>
        <v>0</v>
      </c>
      <c r="J19" s="153">
        <f>IF(($C$5*'NSW Apr 2016'!AK13/'NSW Apr 2016'!AI13&gt;'NSW Apr 2016'!N13),($C$5*'NSW Apr 2016'!AK13/'NSW Apr 2016'!AI13-'NSW Apr 2016'!N13)*'NSW Apr 2016'!T13/100*'NSW Apr 2016'!AI13,0)</f>
        <v>0</v>
      </c>
      <c r="K19" s="135">
        <f>IF($C$5*'NSW Apr 2016'!AL13/'NSW Apr 2016'!AJ13&gt;='NSW Apr 2016'!J13,('NSW Apr 2016'!J13*'NSW Apr 2016'!U13/100)*'NSW Apr 2016'!AJ13,($C$5*'NSW Apr 2016'!AL13/'NSW Apr 2016'!AJ13*'NSW Apr 2016'!U13/100)*'NSW Apr 2016'!AJ13)</f>
        <v>127.79283000000001</v>
      </c>
      <c r="L19" s="153">
        <f>IF($C$5*'NSW Apr 2016'!AL13/'NSW Apr 2016'!AJ13&lt;'NSW Apr 2016'!J13,0,IF($C$5*'NSW Apr 2016'!AL13/'NSW Apr 2016'!AJ13&lt;='NSW Apr 2016'!K13,($C$5*'NSW Apr 2016'!AL13/'NSW Apr 2016'!AJ13-'NSW Apr 2016'!J13)*('NSW Apr 2016'!V13/100)*'NSW Apr 2016'!AJ13,('NSW Apr 2016'!K13-'NSW Apr 2016'!J13)*('NSW Apr 2016'!V13/100)*'NSW Apr 2016'!AJ13))</f>
        <v>83.066159999999996</v>
      </c>
      <c r="M19" s="135">
        <f>IF($C$5*'NSW Apr 2016'!AL13/'NSW Apr 2016'!AJ13&lt;'NSW Apr 2016'!K13,0,IF($C$5*'NSW Apr 2016'!AL13/'NSW Apr 2016'!AJ13&lt;='NSW Apr 2016'!L13,($C$5*'NSW Apr 2016'!AL13/'NSW Apr 2016'!AJ13-'NSW Apr 2016'!K13)*('NSW Apr 2016'!W13/100)*'NSW Apr 2016'!AJ13,('NSW Apr 2016'!L13-'NSW Apr 2016'!K13)*('NSW Apr 2016'!W13/100)*'NSW Apr 2016'!AJ13))</f>
        <v>129.52908000000002</v>
      </c>
      <c r="N19" s="145">
        <f>IF($C$5*'NSW Apr 2016'!AL13/'NSW Apr 2016'!AJ13&lt;'NSW Apr 2016'!L13,0,IF($C$5*'NSW Apr 2016'!AL13/'NSW Apr 2016'!AJ13&lt;='NSW Apr 2016'!M13,($C$5*'NSW Apr 2016'!AL13/'NSW Apr 2016'!AJ13-'NSW Apr 2016'!L13)*('NSW Apr 2016'!X13/100)*'NSW Apr 2016'!AJ13,('NSW Apr 2016'!M13-'NSW Apr 2016'!L13)*('NSW Apr 2016'!X13/100)*'NSW Apr 2016'!AJ13))</f>
        <v>799.13600000000019</v>
      </c>
      <c r="O19" s="135">
        <f>IF($C$5*'NSW Apr 2016'!AL13/'NSW Apr 2016'!AJ13&lt;'NSW Apr 2016'!M13,0,IF($C$5*'NSW Apr 2016'!AL13/'NSW Apr 2016'!AJ13&lt;='NSW Apr 2016'!N13,($C$5*'NSW Apr 2016'!AL13/'NSW Apr 2016'!AJ13-'NSW Apr 2016'!M13)*('NSW Apr 2016'!Y13/100)*'NSW Apr 2016'!AJ13,('NSW Apr 2016'!N13-'NSW Apr 2016'!M13)*('NSW Apr 2016'!Y13/100)*'NSW Apr 2016'!AJ13))</f>
        <v>0</v>
      </c>
      <c r="P19" s="137">
        <f>IF(($C$5*'NSW Apr 2016'!AL13/'NSW Apr 2016'!AJ13&gt;'NSW Apr 2016'!N13),($C$5*'NSW Apr 2016'!AL13/'NSW Apr 2016'!AJ13-'NSW Apr 2016'!N13)*'NSW Apr 2016'!Z13/100*'NSW Apr 2016'!AJ14,0)</f>
        <v>0</v>
      </c>
      <c r="Q19" s="138">
        <f>SUM(D19:P19)</f>
        <v>2553.0536400000005</v>
      </c>
      <c r="R19" s="148">
        <f>'NSW Apr 2016'!AM13</f>
        <v>0</v>
      </c>
      <c r="S19" s="98">
        <f>'NSW Apr 2016'!AN13</f>
        <v>0</v>
      </c>
      <c r="T19" s="148">
        <f>'NSW Apr 2016'!AO13</f>
        <v>0</v>
      </c>
      <c r="U19" s="98">
        <f>'NSW Apr 2016'!AP13</f>
        <v>0</v>
      </c>
      <c r="V19" s="149">
        <f t="shared" si="3"/>
        <v>2553.0536400000005</v>
      </c>
      <c r="W19" s="138">
        <f t="shared" si="4"/>
        <v>2553.0536400000005</v>
      </c>
      <c r="X19" s="138">
        <f t="shared" si="0"/>
        <v>2808.3590040000008</v>
      </c>
      <c r="Y19" s="138">
        <f t="shared" si="1"/>
        <v>2808.3590040000008</v>
      </c>
      <c r="Z19" s="150">
        <f>'NSW Apr 2016'!AW13</f>
        <v>0</v>
      </c>
      <c r="AA19" s="141" t="str">
        <f>'NSW Apr 2016'!AX13</f>
        <v>n</v>
      </c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8"/>
      <c r="DU19" s="88"/>
      <c r="DV19" s="88"/>
      <c r="DW19" s="88"/>
      <c r="DX19" s="88"/>
      <c r="DY19" s="88"/>
      <c r="DZ19" s="88"/>
      <c r="EA19" s="88"/>
      <c r="EB19" s="88"/>
      <c r="EC19" s="88"/>
      <c r="ED19" s="88"/>
      <c r="EE19" s="88"/>
      <c r="EF19" s="88"/>
      <c r="EG19" s="88"/>
      <c r="EH19" s="88"/>
      <c r="EI19" s="88"/>
      <c r="EJ19" s="88"/>
      <c r="EK19" s="88"/>
      <c r="EL19" s="88"/>
    </row>
    <row r="20" spans="1:142" ht="23" customHeight="1">
      <c r="A20" s="453"/>
      <c r="B20" s="98" t="str">
        <f>'NSW Apr 2016'!F14</f>
        <v>ActewAGL</v>
      </c>
      <c r="C20" s="98" t="str">
        <f>'NSW Apr 2016'!G14</f>
        <v>Business plan</v>
      </c>
      <c r="D20" s="135">
        <f>365*'NSW Apr 2016'!H14/100</f>
        <v>274.00549999999998</v>
      </c>
      <c r="E20" s="136">
        <f>IF($C$5*'NSW Apr 2016'!AK14/'NSW Apr 2016'!AI14&gt;='NSW Apr 2016'!J14,('NSW Apr 2016'!J14*'NSW Apr 2016'!O14/100)*'NSW Apr 2016'!AI14,($C$5*'NSW Apr 2016'!AK14/'NSW Apr 2016'!AI14*'NSW Apr 2016'!O14/100)*'NSW Apr 2016'!AI14)</f>
        <v>127.79283000000001</v>
      </c>
      <c r="F20" s="153">
        <f>IF($C$5*'NSW Apr 2016'!AK14/'NSW Apr 2016'!AI14&lt;'NSW Apr 2016'!J14,0,IF($C$5*'NSW Apr 2016'!AK14/'NSW Apr 2016'!AI14&lt;='NSW Apr 2016'!K14,($C$5*'NSW Apr 2016'!AK14/'NSW Apr 2016'!AI14-'NSW Apr 2016'!J14)*('NSW Apr 2016'!P14/100)*'NSW Apr 2016'!AI14,('NSW Apr 2016'!K14-'NSW Apr 2016'!J14)*('NSW Apr 2016'!P14/100)*'NSW Apr 2016'!AI14))</f>
        <v>83.066159999999996</v>
      </c>
      <c r="G20" s="135">
        <f>IF($C$5*'NSW Apr 2016'!AK14/'NSW Apr 2016'!AI14&lt;'NSW Apr 2016'!K14,0,IF($C$5*'NSW Apr 2016'!AK14/'NSW Apr 2016'!AI14&lt;='NSW Apr 2016'!L14,($C$5*'NSW Apr 2016'!AK14/'NSW Apr 2016'!AI14-'NSW Apr 2016'!K14)*('NSW Apr 2016'!Q14/100)*'NSW Apr 2016'!AI14,('NSW Apr 2016'!L14-'NSW Apr 2016'!K14)*('NSW Apr 2016'!Q14/100)*'NSW Apr 2016'!AI14))</f>
        <v>129.52908000000002</v>
      </c>
      <c r="H20" s="143">
        <f>IF($C$5*'NSW Apr 2016'!AK14/'NSW Apr 2016'!AI14&lt;'NSW Apr 2016'!L14,0,IF($C$5*'NSW Apr 2016'!AK14/'NSW Apr 2016'!AI14&lt;='NSW Apr 2016'!M14,($C$5*'NSW Apr 2016'!AK14/'NSW Apr 2016'!AI14-'NSW Apr 2016'!L14)*('NSW Apr 2016'!R14/100)*'NSW Apr 2016'!AI14,('NSW Apr 2016'!M14-'NSW Apr 2016'!L14)*('NSW Apr 2016'!R14/100)*'NSW Apr 2016'!AI14))</f>
        <v>799.13600000000019</v>
      </c>
      <c r="I20" s="136">
        <f>IF($C$5*'NSW Apr 2016'!AK14/'NSW Apr 2016'!AI14&lt;'NSW Apr 2016'!M14,0,IF($C$5*'NSW Apr 2016'!AK14/'NSW Apr 2016'!AI14&lt;='NSW Apr 2016'!N14,($C$5*'NSW Apr 2016'!AK14/'NSW Apr 2016'!AI14-'NSW Apr 2016'!M14)*('NSW Apr 2016'!S14/100)*'NSW Apr 2016'!AI14,('NSW Apr 2016'!N14-'NSW Apr 2016'!M14)*('NSW Apr 2016'!S14/100)*'NSW Apr 2016'!AI14))</f>
        <v>0</v>
      </c>
      <c r="J20" s="153">
        <f>IF(($C$5*'NSW Apr 2016'!AK14/'NSW Apr 2016'!AI14&gt;'NSW Apr 2016'!N14),($C$5*'NSW Apr 2016'!AK14/'NSW Apr 2016'!AI14-'NSW Apr 2016'!N14)*'NSW Apr 2016'!T14/100*'NSW Apr 2016'!AI14,0)</f>
        <v>0</v>
      </c>
      <c r="K20" s="135">
        <f>IF($C$5*'NSW Apr 2016'!AL14/'NSW Apr 2016'!AJ14&gt;='NSW Apr 2016'!J14,('NSW Apr 2016'!J14*'NSW Apr 2016'!U14/100)*'NSW Apr 2016'!AJ14,($C$5*'NSW Apr 2016'!AL14/'NSW Apr 2016'!AJ14*'NSW Apr 2016'!U14/100)*'NSW Apr 2016'!AJ14)</f>
        <v>127.79283000000001</v>
      </c>
      <c r="L20" s="153">
        <f>IF($C$5*'NSW Apr 2016'!AL14/'NSW Apr 2016'!AJ14&lt;'NSW Apr 2016'!J14,0,IF($C$5*'NSW Apr 2016'!AL14/'NSW Apr 2016'!AJ14&lt;='NSW Apr 2016'!K14,($C$5*'NSW Apr 2016'!AL14/'NSW Apr 2016'!AJ14-'NSW Apr 2016'!J14)*('NSW Apr 2016'!V14/100)*'NSW Apr 2016'!AJ14,('NSW Apr 2016'!K14-'NSW Apr 2016'!J14)*('NSW Apr 2016'!V14/100)*'NSW Apr 2016'!AJ14))</f>
        <v>83.066159999999996</v>
      </c>
      <c r="M20" s="135">
        <f>IF($C$5*'NSW Apr 2016'!AL14/'NSW Apr 2016'!AJ14&lt;'NSW Apr 2016'!K14,0,IF($C$5*'NSW Apr 2016'!AL14/'NSW Apr 2016'!AJ14&lt;='NSW Apr 2016'!L14,($C$5*'NSW Apr 2016'!AL14/'NSW Apr 2016'!AJ14-'NSW Apr 2016'!K14)*('NSW Apr 2016'!W14/100)*'NSW Apr 2016'!AJ14,('NSW Apr 2016'!L14-'NSW Apr 2016'!K14)*('NSW Apr 2016'!W14/100)*'NSW Apr 2016'!AJ14))</f>
        <v>129.52908000000002</v>
      </c>
      <c r="N20" s="145">
        <f>IF($C$5*'NSW Apr 2016'!AL14/'NSW Apr 2016'!AJ14&lt;'NSW Apr 2016'!L14,0,IF($C$5*'NSW Apr 2016'!AL14/'NSW Apr 2016'!AJ14&lt;='NSW Apr 2016'!M14,($C$5*'NSW Apr 2016'!AL14/'NSW Apr 2016'!AJ14-'NSW Apr 2016'!L14)*('NSW Apr 2016'!X14/100)*'NSW Apr 2016'!AJ14,('NSW Apr 2016'!M14-'NSW Apr 2016'!L14)*('NSW Apr 2016'!X14/100)*'NSW Apr 2016'!AJ14))</f>
        <v>799.13600000000019</v>
      </c>
      <c r="O20" s="135">
        <f>IF($C$5*'NSW Apr 2016'!AL14/'NSW Apr 2016'!AJ14&lt;'NSW Apr 2016'!M14,0,IF($C$5*'NSW Apr 2016'!AL14/'NSW Apr 2016'!AJ14&lt;='NSW Apr 2016'!N14,($C$5*'NSW Apr 2016'!AL14/'NSW Apr 2016'!AJ14-'NSW Apr 2016'!M14)*('NSW Apr 2016'!Y14/100)*'NSW Apr 2016'!AJ14,('NSW Apr 2016'!N14-'NSW Apr 2016'!M14)*('NSW Apr 2016'!Y14/100)*'NSW Apr 2016'!AJ14))</f>
        <v>0</v>
      </c>
      <c r="P20" s="137">
        <f>IF(($C$5*'NSW Apr 2016'!AL14/'NSW Apr 2016'!AJ14&gt;'NSW Apr 2016'!N14),($C$5*'NSW Apr 2016'!AL14/'NSW Apr 2016'!AJ14-'NSW Apr 2016'!N14)*'NSW Apr 2016'!Z14/100*'NSW Apr 2016'!AJ15,0)</f>
        <v>0</v>
      </c>
      <c r="Q20" s="138">
        <f t="shared" si="2"/>
        <v>2553.0536400000005</v>
      </c>
      <c r="R20" s="148">
        <f>'NSW Apr 2016'!AM14</f>
        <v>0</v>
      </c>
      <c r="S20" s="98">
        <f>'NSW Apr 2016'!AN14</f>
        <v>0</v>
      </c>
      <c r="T20" s="148">
        <f>'NSW Apr 2016'!AO14</f>
        <v>0</v>
      </c>
      <c r="U20" s="98">
        <f>'NSW Apr 2016'!AP14</f>
        <v>0</v>
      </c>
      <c r="V20" s="149">
        <f t="shared" si="3"/>
        <v>2553.0536400000005</v>
      </c>
      <c r="W20" s="138">
        <f t="shared" si="4"/>
        <v>2553.0536400000005</v>
      </c>
      <c r="X20" s="138">
        <f t="shared" si="0"/>
        <v>2808.3590040000008</v>
      </c>
      <c r="Y20" s="138">
        <f t="shared" si="1"/>
        <v>2808.3590040000008</v>
      </c>
      <c r="Z20" s="150">
        <f>'NSW Apr 2016'!AW14</f>
        <v>0</v>
      </c>
      <c r="AA20" s="141" t="str">
        <f>'NSW Apr 2016'!AX14</f>
        <v>n</v>
      </c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8"/>
      <c r="DU20" s="88"/>
      <c r="DV20" s="88"/>
      <c r="DW20" s="88"/>
      <c r="DX20" s="88"/>
      <c r="DY20" s="88"/>
      <c r="DZ20" s="88"/>
      <c r="EA20" s="88"/>
      <c r="EB20" s="88"/>
      <c r="EC20" s="88"/>
      <c r="ED20" s="88"/>
      <c r="EE20" s="88"/>
      <c r="EF20" s="88"/>
      <c r="EG20" s="88"/>
      <c r="EH20" s="88"/>
      <c r="EI20" s="88"/>
      <c r="EJ20" s="88"/>
      <c r="EK20" s="88"/>
      <c r="EL20" s="88"/>
    </row>
    <row r="21" spans="1:142" s="97" customFormat="1" ht="23" customHeight="1" thickBot="1">
      <c r="A21" s="452"/>
      <c r="B21" s="99" t="str">
        <f>'NSW Apr 2016'!F15</f>
        <v>EnergyAustralia</v>
      </c>
      <c r="C21" s="99" t="str">
        <f>'NSW Apr 2016'!G15</f>
        <v xml:space="preserve">Everyday Saver </v>
      </c>
      <c r="D21" s="163">
        <f>365*'NSW Apr 2016'!H15/100</f>
        <v>232.32249999999999</v>
      </c>
      <c r="E21" s="164">
        <f>IF($C$5*'NSW Apr 2016'!AK15/'NSW Apr 2016'!AI15&gt;='NSW Apr 2016'!J15,('NSW Apr 2016'!J15*'NSW Apr 2016'!O15/100)*'NSW Apr 2016'!AI15,($C$5*'NSW Apr 2016'!AK15/'NSW Apr 2016'!AI15*'NSW Apr 2016'!O15/100)*'NSW Apr 2016'!AI15)</f>
        <v>137.41364999999999</v>
      </c>
      <c r="F21" s="172">
        <f>IF($C$5*'NSW Apr 2016'!AK15/'NSW Apr 2016'!AI15&lt;'NSW Apr 2016'!J15,0,IF($C$5*'NSW Apr 2016'!AK15/'NSW Apr 2016'!AI15&lt;='NSW Apr 2016'!K15,($C$5*'NSW Apr 2016'!AK15/'NSW Apr 2016'!AI15-'NSW Apr 2016'!J15)*('NSW Apr 2016'!P15/100)*'NSW Apr 2016'!AI15,('NSW Apr 2016'!K15-'NSW Apr 2016'!J15)*('NSW Apr 2016'!P15/100)*'NSW Apr 2016'!AI15))</f>
        <v>92.31204000000001</v>
      </c>
      <c r="G21" s="163">
        <f>IF($C$5*'NSW Apr 2016'!AK15/'NSW Apr 2016'!AI15&lt;'NSW Apr 2016'!K15,0,IF($C$5*'NSW Apr 2016'!AK15/'NSW Apr 2016'!AI15&lt;='NSW Apr 2016'!L15,($C$5*'NSW Apr 2016'!AK15/'NSW Apr 2016'!AI15-'NSW Apr 2016'!K15)*('NSW Apr 2016'!Q15/100)*'NSW Apr 2016'!AI15,('NSW Apr 2016'!L15-'NSW Apr 2016'!K15)*('NSW Apr 2016'!Q15/100)*'NSW Apr 2016'!AI15))</f>
        <v>136.58148</v>
      </c>
      <c r="H21" s="173">
        <f>IF($C$5*'NSW Apr 2016'!AK15/'NSW Apr 2016'!AI15&lt;'NSW Apr 2016'!L15,0,IF($C$5*'NSW Apr 2016'!AK15/'NSW Apr 2016'!AI15&lt;='NSW Apr 2016'!M15,($C$5*'NSW Apr 2016'!AK15/'NSW Apr 2016'!AI15-'NSW Apr 2016'!L15)*('NSW Apr 2016'!R15/100)*'NSW Apr 2016'!AI15,('NSW Apr 2016'!M15-'NSW Apr 2016'!L15)*('NSW Apr 2016'!R15/100)*'NSW Apr 2016'!AI15))</f>
        <v>842.10425000000009</v>
      </c>
      <c r="I21" s="164">
        <f>IF($C$5*'NSW Apr 2016'!AK15/'NSW Apr 2016'!AI15&lt;'NSW Apr 2016'!M15,0,IF($C$5*'NSW Apr 2016'!AK15/'NSW Apr 2016'!AI15&lt;='NSW Apr 2016'!N15,($C$5*'NSW Apr 2016'!AK15/'NSW Apr 2016'!AI15-'NSW Apr 2016'!M15)*('NSW Apr 2016'!S15/100)*'NSW Apr 2016'!AI15,('NSW Apr 2016'!N15-'NSW Apr 2016'!M15)*('NSW Apr 2016'!S15/100)*'NSW Apr 2016'!AI15))</f>
        <v>0</v>
      </c>
      <c r="J21" s="172">
        <f>IF(($C$5*'NSW Apr 2016'!AK15/'NSW Apr 2016'!AI15&gt;'NSW Apr 2016'!N15),($C$5*'NSW Apr 2016'!AK15/'NSW Apr 2016'!AI15-'NSW Apr 2016'!N15)*'NSW Apr 2016'!T15/100*'NSW Apr 2016'!AI15,0)</f>
        <v>0</v>
      </c>
      <c r="K21" s="163">
        <f>IF($C$5*'NSW Apr 2016'!AL15/'NSW Apr 2016'!AJ15&gt;='NSW Apr 2016'!J15,('NSW Apr 2016'!J15*'NSW Apr 2016'!U15/100)*'NSW Apr 2016'!AJ15,($C$5*'NSW Apr 2016'!AL15/'NSW Apr 2016'!AJ15*'NSW Apr 2016'!U15/100)*'NSW Apr 2016'!AJ15)</f>
        <v>137.41364999999999</v>
      </c>
      <c r="L21" s="172">
        <f>IF($C$5*'NSW Apr 2016'!AL15/'NSW Apr 2016'!AJ15&lt;'NSW Apr 2016'!J15,0,IF($C$5*'NSW Apr 2016'!AL15/'NSW Apr 2016'!AJ15&lt;='NSW Apr 2016'!K15,($C$5*'NSW Apr 2016'!AL15/'NSW Apr 2016'!AJ15-'NSW Apr 2016'!J15)*('NSW Apr 2016'!V15/100)*'NSW Apr 2016'!AJ15,('NSW Apr 2016'!K15-'NSW Apr 2016'!J15)*('NSW Apr 2016'!V15/100)*'NSW Apr 2016'!AJ15))</f>
        <v>92.31204000000001</v>
      </c>
      <c r="M21" s="163">
        <f>IF($C$5*'NSW Apr 2016'!AL15/'NSW Apr 2016'!AJ15&lt;'NSW Apr 2016'!K15,0,IF($C$5*'NSW Apr 2016'!AL15/'NSW Apr 2016'!AJ15&lt;='NSW Apr 2016'!L15,($C$5*'NSW Apr 2016'!AL15/'NSW Apr 2016'!AJ15-'NSW Apr 2016'!K15)*('NSW Apr 2016'!W15/100)*'NSW Apr 2016'!AJ15,('NSW Apr 2016'!L15-'NSW Apr 2016'!K15)*('NSW Apr 2016'!W15/100)*'NSW Apr 2016'!AJ15))</f>
        <v>136.58148</v>
      </c>
      <c r="N21" s="175">
        <f>IF($C$5*'NSW Apr 2016'!AL15/'NSW Apr 2016'!AJ15&lt;'NSW Apr 2016'!L15,0,IF($C$5*'NSW Apr 2016'!AL15/'NSW Apr 2016'!AJ15&lt;='NSW Apr 2016'!M15,($C$5*'NSW Apr 2016'!AL15/'NSW Apr 2016'!AJ15-'NSW Apr 2016'!L15)*('NSW Apr 2016'!X15/100)*'NSW Apr 2016'!AJ15,('NSW Apr 2016'!M15-'NSW Apr 2016'!L15)*('NSW Apr 2016'!X15/100)*'NSW Apr 2016'!AJ15))</f>
        <v>842.10425000000009</v>
      </c>
      <c r="O21" s="163">
        <f>IF($C$5*'NSW Apr 2016'!AL15/'NSW Apr 2016'!AJ15&lt;'NSW Apr 2016'!M15,0,IF($C$5*'NSW Apr 2016'!AL15/'NSW Apr 2016'!AJ15&lt;='NSW Apr 2016'!N15,($C$5*'NSW Apr 2016'!AL15/'NSW Apr 2016'!AJ15-'NSW Apr 2016'!M15)*('NSW Apr 2016'!Y15/100)*'NSW Apr 2016'!AJ15,('NSW Apr 2016'!N15-'NSW Apr 2016'!M15)*('NSW Apr 2016'!Y15/100)*'NSW Apr 2016'!AJ15))</f>
        <v>0</v>
      </c>
      <c r="P21" s="165">
        <f>IF(($C$5*'NSW Apr 2016'!AL15/'NSW Apr 2016'!AJ15&gt;'NSW Apr 2016'!N15),($C$5*'NSW Apr 2016'!AL15/'NSW Apr 2016'!AJ15-'NSW Apr 2016'!N15)*'NSW Apr 2016'!Z15/100*'NSW Apr 2016'!AJ17,0)</f>
        <v>0</v>
      </c>
      <c r="Q21" s="166">
        <f t="shared" si="2"/>
        <v>2649.14534</v>
      </c>
      <c r="R21" s="171">
        <f>'NSW Apr 2016'!AM15</f>
        <v>0</v>
      </c>
      <c r="S21" s="99">
        <f>'NSW Apr 2016'!AN15</f>
        <v>16</v>
      </c>
      <c r="T21" s="171">
        <f>'NSW Apr 2016'!AO15</f>
        <v>0</v>
      </c>
      <c r="U21" s="99">
        <f>'NSW Apr 2016'!AP15</f>
        <v>0</v>
      </c>
      <c r="V21" s="168">
        <f>(Q21-(Q21-D21)*S21/100)</f>
        <v>2262.4536856</v>
      </c>
      <c r="W21" s="166">
        <f t="shared" si="4"/>
        <v>2262.4536856</v>
      </c>
      <c r="X21" s="166">
        <f t="shared" si="0"/>
        <v>2488.6990541600003</v>
      </c>
      <c r="Y21" s="166">
        <f t="shared" si="1"/>
        <v>2488.6990541600003</v>
      </c>
      <c r="Z21" s="169">
        <f>'NSW Apr 2016'!AW15</f>
        <v>24</v>
      </c>
      <c r="AA21" s="170" t="str">
        <f>'NSW Apr 2016'!AX15</f>
        <v>y</v>
      </c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8"/>
      <c r="CL21" s="88"/>
      <c r="CM21" s="88"/>
      <c r="CN21" s="88"/>
      <c r="CO21" s="88"/>
      <c r="CP21" s="88"/>
      <c r="CQ21" s="88"/>
      <c r="CR21" s="88"/>
      <c r="CS21" s="88"/>
      <c r="CT21" s="88"/>
      <c r="CU21" s="88"/>
      <c r="CV21" s="88"/>
      <c r="CW21" s="88"/>
      <c r="CX21" s="88"/>
      <c r="CY21" s="88"/>
      <c r="CZ21" s="88"/>
      <c r="DA21" s="88"/>
      <c r="DB21" s="88"/>
      <c r="DC21" s="88"/>
      <c r="DD21" s="88"/>
      <c r="DE21" s="88"/>
      <c r="DF21" s="88"/>
      <c r="DG21" s="88"/>
      <c r="DH21" s="88"/>
      <c r="DI21" s="88"/>
      <c r="DJ21" s="88"/>
      <c r="DK21" s="88"/>
      <c r="DL21" s="88"/>
      <c r="DM21" s="88"/>
      <c r="DN21" s="88"/>
      <c r="DO21" s="88"/>
      <c r="DP21" s="88"/>
      <c r="DQ21" s="88"/>
      <c r="DR21" s="88"/>
      <c r="DS21" s="88"/>
      <c r="DT21" s="88"/>
      <c r="DU21" s="88"/>
      <c r="DV21" s="88"/>
      <c r="DW21" s="88"/>
      <c r="DX21" s="88"/>
      <c r="DY21" s="88"/>
      <c r="DZ21" s="88"/>
      <c r="EA21" s="88"/>
      <c r="EB21" s="88"/>
      <c r="EC21" s="88"/>
      <c r="ED21" s="88"/>
      <c r="EE21" s="88"/>
      <c r="EF21" s="88"/>
      <c r="EG21" s="88"/>
      <c r="EH21" s="88"/>
      <c r="EI21" s="88"/>
      <c r="EJ21" s="88"/>
      <c r="EK21" s="88"/>
      <c r="EL21" s="88"/>
    </row>
    <row r="22" spans="1:142" s="97" customFormat="1" ht="23" customHeight="1" thickTop="1">
      <c r="A22" s="451" t="str">
        <f>'NSW Apr 2016'!D16</f>
        <v>Tamworth</v>
      </c>
      <c r="B22" s="147" t="str">
        <f>'NSW Apr 2016'!F16</f>
        <v>Origin Energy</v>
      </c>
      <c r="C22" s="147" t="str">
        <f>'NSW Apr 2016'!G16</f>
        <v>Regulated</v>
      </c>
      <c r="D22" s="142">
        <f>365*'NSW Apr 2016'!H16/100</f>
        <v>354.52449999999999</v>
      </c>
      <c r="E22" s="144">
        <f>($C$5*'NSW Apr 2016'!O16/100)/2</f>
        <v>1730</v>
      </c>
      <c r="F22" s="151">
        <v>0</v>
      </c>
      <c r="G22" s="142">
        <v>0</v>
      </c>
      <c r="H22" s="152">
        <v>0</v>
      </c>
      <c r="I22" s="136">
        <f>IF($C$5*'NSW Apr 2016'!AK16/'NSW Apr 2016'!AI16&lt;'NSW Apr 2016'!M16,0,IF($C$5*'NSW Apr 2016'!AK16/'NSW Apr 2016'!AI16&lt;='NSW Apr 2016'!N16,($C$5*'NSW Apr 2016'!AK16/'NSW Apr 2016'!AI16-'NSW Apr 2016'!M16)*('NSW Apr 2016'!S16/100)*'NSW Apr 2016'!AI16,('NSW Apr 2016'!N16-'NSW Apr 2016'!M16)*('NSW Apr 2016'!S16/100)*'NSW Apr 2016'!AI16))</f>
        <v>0</v>
      </c>
      <c r="J22" s="153">
        <f>IF(($C$5*'NSW Apr 2016'!AK16/'NSW Apr 2016'!AI16&gt;'NSW Apr 2016'!N16),($C$5*'NSW Apr 2016'!AK16/'NSW Apr 2016'!AI16-'NSW Apr 2016'!N16)*'NSW Apr 2016'!T16/100*'NSW Apr 2016'!AI16,0)</f>
        <v>0</v>
      </c>
      <c r="K22" s="142">
        <f>($C$5*'NSW Apr 2016'!U16/100)/2</f>
        <v>1730</v>
      </c>
      <c r="L22" s="151">
        <v>0</v>
      </c>
      <c r="M22" s="142">
        <v>0</v>
      </c>
      <c r="N22" s="151">
        <v>0</v>
      </c>
      <c r="O22" s="142">
        <f>IF($C$5*'NSW Apr 2016'!AL16/'NSW Apr 2016'!AJ16&lt;'NSW Apr 2016'!M16,0,IF($C$5*'NSW Apr 2016'!AL16/'NSW Apr 2016'!AJ16&lt;='NSW Apr 2016'!N16,($C$5*'NSW Apr 2016'!AL16/'NSW Apr 2016'!AJ16-'NSW Apr 2016'!M16)*('NSW Apr 2016'!Y16/100)*'NSW Apr 2016'!AJ16,('NSW Apr 2016'!N16-'NSW Apr 2016'!M16)*('NSW Apr 2016'!Y16/100)*'NSW Apr 2016'!AJ16))</f>
        <v>0</v>
      </c>
      <c r="P22" s="153">
        <f>IF(($C$5*'NSW Apr 2016'!AL16/'NSW Apr 2016'!AJ16&gt;'NSW Apr 2016'!N16),($C$5*'NSW Apr 2016'!AL16/'NSW Apr 2016'!AJ16-'NSW Apr 2016'!N16)*'NSW Apr 2016'!Z16/100*'NSW Apr 2016'!AJ17,0)</f>
        <v>0</v>
      </c>
      <c r="Q22" s="155">
        <f>SUM(D22:P22)</f>
        <v>3814.5245</v>
      </c>
      <c r="R22" s="156">
        <f>'NSW Apr 2016'!AM16</f>
        <v>0</v>
      </c>
      <c r="S22" s="147">
        <f>'NSW Apr 2016'!AN16</f>
        <v>0</v>
      </c>
      <c r="T22" s="156">
        <f>'NSW Apr 2016'!AO16</f>
        <v>0</v>
      </c>
      <c r="U22" s="147">
        <f>'NSW Apr 2016'!AP16</f>
        <v>0</v>
      </c>
      <c r="V22" s="157">
        <f>Q22</f>
        <v>3814.5245</v>
      </c>
      <c r="W22" s="155">
        <f>V22</f>
        <v>3814.5245</v>
      </c>
      <c r="X22" s="138">
        <f t="shared" si="0"/>
        <v>4195.9769500000002</v>
      </c>
      <c r="Y22" s="138">
        <f t="shared" si="1"/>
        <v>4195.9769500000002</v>
      </c>
      <c r="Z22" s="158">
        <f>'NSW Apr 2016'!AW16</f>
        <v>0</v>
      </c>
      <c r="AA22" s="159" t="str">
        <f>'NSW Apr 2016'!AX16</f>
        <v>n</v>
      </c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/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88"/>
      <c r="DV22" s="88"/>
      <c r="DW22" s="88"/>
      <c r="DX22" s="88"/>
      <c r="DY22" s="88"/>
      <c r="DZ22" s="88"/>
      <c r="EA22" s="88"/>
      <c r="EB22" s="88"/>
      <c r="EC22" s="88"/>
      <c r="ED22" s="88"/>
      <c r="EE22" s="88"/>
      <c r="EF22" s="88"/>
      <c r="EG22" s="88"/>
      <c r="EH22" s="88"/>
      <c r="EI22" s="88"/>
      <c r="EJ22" s="88"/>
      <c r="EK22" s="88"/>
      <c r="EL22" s="88"/>
    </row>
    <row r="23" spans="1:142" ht="23" customHeight="1" thickBot="1">
      <c r="A23" s="453"/>
      <c r="B23" s="99" t="str">
        <f>'NSW Apr 2016'!F17</f>
        <v>Origin Energy</v>
      </c>
      <c r="C23" s="99" t="str">
        <f>'NSW Apr 2016'!G17</f>
        <v>Business Saver</v>
      </c>
      <c r="D23" s="163">
        <f>365*'NSW Apr 2016'!H17/100</f>
        <v>354.52449999999999</v>
      </c>
      <c r="E23" s="164">
        <f>($C$5*'NSW Apr 2016'!O17/100)/2</f>
        <v>1730</v>
      </c>
      <c r="F23" s="172">
        <v>0</v>
      </c>
      <c r="G23" s="163">
        <v>0</v>
      </c>
      <c r="H23" s="173">
        <v>0</v>
      </c>
      <c r="I23" s="164">
        <f>IF($C$5*'NSW Apr 2016'!AK17/'NSW Apr 2016'!AI17&lt;'NSW Apr 2016'!M17,0,IF($C$5*'NSW Apr 2016'!AK17/'NSW Apr 2016'!AI17&lt;='NSW Apr 2016'!N17,($C$5*'NSW Apr 2016'!AK17/'NSW Apr 2016'!AI17-'NSW Apr 2016'!M17)*('NSW Apr 2016'!S17/100)*'NSW Apr 2016'!AI17,('NSW Apr 2016'!N17-'NSW Apr 2016'!M17)*('NSW Apr 2016'!S17/100)*'NSW Apr 2016'!AI17))</f>
        <v>0</v>
      </c>
      <c r="J23" s="172">
        <f>IF(($C$5*'NSW Apr 2016'!AK17/'NSW Apr 2016'!AI17&gt;'NSW Apr 2016'!N17),($C$5*'NSW Apr 2016'!AK17/'NSW Apr 2016'!AI17-'NSW Apr 2016'!N17)*'NSW Apr 2016'!T17/100*'NSW Apr 2016'!AI17,0)</f>
        <v>0</v>
      </c>
      <c r="K23" s="163">
        <f>($C$5*'NSW Apr 2016'!U17/100)/2</f>
        <v>1730</v>
      </c>
      <c r="L23" s="172">
        <v>0</v>
      </c>
      <c r="M23" s="163">
        <v>0</v>
      </c>
      <c r="N23" s="172">
        <v>0</v>
      </c>
      <c r="O23" s="163">
        <f>IF($C$5*'NSW Apr 2016'!AL17/'NSW Apr 2016'!AJ17&lt;'NSW Apr 2016'!M17,0,IF($C$5*'NSW Apr 2016'!AL17/'NSW Apr 2016'!AJ17&lt;='NSW Apr 2016'!N17,($C$5*'NSW Apr 2016'!AL17/'NSW Apr 2016'!AJ17-'NSW Apr 2016'!M17)*('NSW Apr 2016'!Y17/100)*'NSW Apr 2016'!AJ17,('NSW Apr 2016'!N17-'NSW Apr 2016'!M17)*('NSW Apr 2016'!Y17/100)*'NSW Apr 2016'!AJ17))</f>
        <v>0</v>
      </c>
      <c r="P23" s="172">
        <f>IF(($C$5*'NSW Apr 2016'!AL17/'NSW Apr 2016'!AJ17&gt;'NSW Apr 2016'!N17),($C$5*'NSW Apr 2016'!AL17/'NSW Apr 2016'!AJ17-'NSW Apr 2016'!N17)*'NSW Apr 2016'!Z17/100*'NSW Apr 2016'!AJ19,0)</f>
        <v>0</v>
      </c>
      <c r="Q23" s="166">
        <f t="shared" si="2"/>
        <v>3814.5245</v>
      </c>
      <c r="R23" s="171">
        <f>'NSW Apr 2016'!AM17</f>
        <v>0</v>
      </c>
      <c r="S23" s="99">
        <f>'NSW Apr 2016'!AN17</f>
        <v>14</v>
      </c>
      <c r="T23" s="171">
        <f>'NSW Apr 2016'!AO17</f>
        <v>0</v>
      </c>
      <c r="U23" s="99">
        <f>'NSW Apr 2016'!AP17</f>
        <v>0</v>
      </c>
      <c r="V23" s="168">
        <f>(Q23-(Q23-D23)*S23/100)</f>
        <v>3330.1244999999999</v>
      </c>
      <c r="W23" s="166">
        <f t="shared" ref="W23:W37" si="5">V23</f>
        <v>3330.1244999999999</v>
      </c>
      <c r="X23" s="166">
        <f t="shared" si="0"/>
        <v>3663.1369500000001</v>
      </c>
      <c r="Y23" s="166">
        <f t="shared" si="1"/>
        <v>3663.1369500000001</v>
      </c>
      <c r="Z23" s="169">
        <f>'NSW Apr 2016'!AW17</f>
        <v>12</v>
      </c>
      <c r="AA23" s="170" t="str">
        <f>'NSW Apr 2016'!AX17</f>
        <v>y</v>
      </c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88"/>
      <c r="DH23" s="88"/>
      <c r="DI23" s="88"/>
      <c r="DJ23" s="88"/>
      <c r="DK23" s="88"/>
      <c r="DL23" s="88"/>
      <c r="DM23" s="88"/>
      <c r="DN23" s="88"/>
      <c r="DO23" s="88"/>
      <c r="DP23" s="88"/>
      <c r="DQ23" s="88"/>
      <c r="DR23" s="88"/>
      <c r="DS23" s="88"/>
      <c r="DT23" s="88"/>
      <c r="DU23" s="88"/>
      <c r="DV23" s="88"/>
      <c r="DW23" s="88"/>
      <c r="DX23" s="88"/>
      <c r="DY23" s="88"/>
      <c r="DZ23" s="88"/>
      <c r="EA23" s="88"/>
      <c r="EB23" s="88"/>
      <c r="EC23" s="88"/>
      <c r="ED23" s="88"/>
      <c r="EE23" s="88"/>
      <c r="EF23" s="88"/>
      <c r="EG23" s="88"/>
      <c r="EH23" s="88"/>
      <c r="EI23" s="88"/>
      <c r="EJ23" s="88"/>
      <c r="EK23" s="88"/>
      <c r="EL23" s="88"/>
    </row>
    <row r="24" spans="1:142" ht="23" customHeight="1" thickTop="1">
      <c r="A24" s="451" t="str">
        <f>'NSW Apr 2016'!D18</f>
        <v>Envestra Albury</v>
      </c>
      <c r="B24" s="98" t="str">
        <f>'NSW Apr 2016'!F18</f>
        <v>Origin Energy</v>
      </c>
      <c r="C24" s="98" t="str">
        <f>'NSW Apr 2016'!G18</f>
        <v>Regulated</v>
      </c>
      <c r="D24" s="135">
        <f>365*'NSW Apr 2016'!H18/100</f>
        <v>215.35</v>
      </c>
      <c r="E24" s="136">
        <f>IF($C$5*'NSW Apr 2016'!AK18/'NSW Apr 2016'!AI18&gt;='NSW Apr 2016'!J18,('NSW Apr 2016'!J18*'NSW Apr 2016'!O18/100)*'NSW Apr 2016'!AI18,($C$5*'NSW Apr 2016'!AK18/'NSW Apr 2016'!AI18*'NSW Apr 2016'!O18/100)*'NSW Apr 2016'!AI18)</f>
        <v>184.49999999999997</v>
      </c>
      <c r="F24" s="153">
        <f>IF($C$5*'NSW Apr 2016'!AK18/'NSW Apr 2016'!AI18&lt;'NSW Apr 2016'!J18,0,IF($C$5*'NSW Apr 2016'!AK18/'NSW Apr 2016'!AI18&lt;='NSW Apr 2016'!K18,($C$5*'NSW Apr 2016'!AK18/'NSW Apr 2016'!AI18-'NSW Apr 2016'!J18)*('NSW Apr 2016'!P18/100)*'NSW Apr 2016'!AI18,('NSW Apr 2016'!K18-'NSW Apr 2016'!J18)*('NSW Apr 2016'!P18/100)*'NSW Apr 2016'!AI18))</f>
        <v>746.20000000000016</v>
      </c>
      <c r="G24" s="135">
        <f>IF($C$5*'NSW Apr 2016'!AK18/'NSW Apr 2016'!AI18&lt;'NSW Apr 2016'!K18,0,IF($C$5*'NSW Apr 2016'!AK18/'NSW Apr 2016'!AI18&lt;='NSW Apr 2016'!L18,($C$5*'NSW Apr 2016'!AK18/'NSW Apr 2016'!AI18-'NSW Apr 2016'!K18)*('NSW Apr 2016'!Q18/100)*'NSW Apr 2016'!AI18,('NSW Apr 2016'!L18-'NSW Apr 2016'!K18)*('NSW Apr 2016'!Q18/100)*'NSW Apr 2016'!AI18))</f>
        <v>0</v>
      </c>
      <c r="H24" s="143">
        <f>IF($C$5*'NSW Apr 2016'!AK18/'NSW Apr 2016'!AI18&lt;'NSW Apr 2016'!L18,0,IF($C$5*'NSW Apr 2016'!AK18/'NSW Apr 2016'!AI18&lt;='NSW Apr 2016'!M18,($C$5*'NSW Apr 2016'!AK18/'NSW Apr 2016'!AI18-'NSW Apr 2016'!L18)*('NSW Apr 2016'!R18/100)*'NSW Apr 2016'!AI18,('NSW Apr 2016'!M18-'NSW Apr 2016'!L18)*('NSW Apr 2016'!R18/100)*'NSW Apr 2016'!AI18))</f>
        <v>0</v>
      </c>
      <c r="I24" s="136">
        <f>IF($C$5*'NSW Apr 2016'!AK18/'NSW Apr 2016'!AI18&lt;'NSW Apr 2016'!M18,0,IF($C$5*'NSW Apr 2016'!AK18/'NSW Apr 2016'!AI18&lt;='NSW Apr 2016'!N18,($C$5*'NSW Apr 2016'!AK18/'NSW Apr 2016'!AI18-'NSW Apr 2016'!M18)*('NSW Apr 2016'!S18/100)*'NSW Apr 2016'!AI18,('NSW Apr 2016'!N18-'NSW Apr 2016'!M18)*('NSW Apr 2016'!S18/100)*'NSW Apr 2016'!AI18))</f>
        <v>0</v>
      </c>
      <c r="J24" s="153">
        <f>IF(($C$5*'NSW Apr 2016'!AK18/'NSW Apr 2016'!AI18&gt;'NSW Apr 2016'!N18),($C$5*'NSW Apr 2016'!AK18/'NSW Apr 2016'!AI18-'NSW Apr 2016'!N18)*'NSW Apr 2016'!T18/100*'NSW Apr 2016'!AI18,0)</f>
        <v>0</v>
      </c>
      <c r="K24" s="135">
        <f>IF($C$5*'NSW Apr 2016'!AL18/'NSW Apr 2016'!AJ18&gt;='NSW Apr 2016'!J18,('NSW Apr 2016'!J18*'NSW Apr 2016'!U18/100)*'NSW Apr 2016'!AJ18,($C$5*'NSW Apr 2016'!AL18/'NSW Apr 2016'!AJ18*'NSW Apr 2016'!U18/100)*'NSW Apr 2016'!AJ18)</f>
        <v>184.49999999999997</v>
      </c>
      <c r="L24" s="153">
        <f>IF($C$5*'NSW Apr 2016'!AL18/'NSW Apr 2016'!AJ18&lt;'NSW Apr 2016'!J18,0,IF($C$5*'NSW Apr 2016'!AL18/'NSW Apr 2016'!AJ18&lt;='NSW Apr 2016'!K18,($C$5*'NSW Apr 2016'!AL18/'NSW Apr 2016'!AJ18-'NSW Apr 2016'!J18)*('NSW Apr 2016'!V18/100)*'NSW Apr 2016'!AJ18,('NSW Apr 2016'!K18-'NSW Apr 2016'!J18)*('NSW Apr 2016'!V18/100)*'NSW Apr 2016'!AJ18))</f>
        <v>746.20000000000016</v>
      </c>
      <c r="M24" s="135">
        <f>IF($C$5*'NSW Apr 2016'!AL18/'NSW Apr 2016'!AJ18&lt;'NSW Apr 2016'!K18,0,IF($C$5*'NSW Apr 2016'!AL18/'NSW Apr 2016'!AJ18&lt;='NSW Apr 2016'!L18,($C$5*'NSW Apr 2016'!AL18/'NSW Apr 2016'!AJ18-'NSW Apr 2016'!K18)*('NSW Apr 2016'!W18/100)*'NSW Apr 2016'!AJ18,('NSW Apr 2016'!L18-'NSW Apr 2016'!K18)*('NSW Apr 2016'!W18/100)*'NSW Apr 2016'!AJ18))</f>
        <v>0</v>
      </c>
      <c r="N24" s="153">
        <f>IF($C$5*'NSW Apr 2016'!AL18/'NSW Apr 2016'!AJ18&lt;'NSW Apr 2016'!L18,0,IF($C$5*'NSW Apr 2016'!AL18/'NSW Apr 2016'!AJ18&lt;='NSW Apr 2016'!M18,($C$5*'NSW Apr 2016'!AL18/'NSW Apr 2016'!AJ18-'NSW Apr 2016'!L18)*('NSW Apr 2016'!X18/100)*'NSW Apr 2016'!AJ18,('NSW Apr 2016'!M18-'NSW Apr 2016'!L18)*('NSW Apr 2016'!X18/100)*'NSW Apr 2016'!AJ18))</f>
        <v>0</v>
      </c>
      <c r="O24" s="135">
        <f>IF($C$5*'NSW Apr 2016'!AL18/'NSW Apr 2016'!AJ18&lt;'NSW Apr 2016'!M18,0,IF($C$5*'NSW Apr 2016'!AL18/'NSW Apr 2016'!AJ18&lt;='NSW Apr 2016'!N18,($C$5*'NSW Apr 2016'!AL18/'NSW Apr 2016'!AJ18-'NSW Apr 2016'!M18)*('NSW Apr 2016'!Y18/100)*'NSW Apr 2016'!AJ18,('NSW Apr 2016'!N18-'NSW Apr 2016'!M18)*('NSW Apr 2016'!Y18/100)*'NSW Apr 2016'!AJ18))</f>
        <v>0</v>
      </c>
      <c r="P24" s="153">
        <f>IF(($C$5*'NSW Apr 2016'!AL18/'NSW Apr 2016'!AJ18&gt;'NSW Apr 2016'!N18),($C$5*'NSW Apr 2016'!AL18/'NSW Apr 2016'!AJ18-'NSW Apr 2016'!N18)*'NSW Apr 2016'!Z18/100*'NSW Apr 2016'!AJ19,0)</f>
        <v>0</v>
      </c>
      <c r="Q24" s="138">
        <f>SUM(D24:P24)</f>
        <v>2076.7500000000005</v>
      </c>
      <c r="R24" s="148">
        <f>'NSW Apr 2016'!AM18</f>
        <v>0</v>
      </c>
      <c r="S24" s="98">
        <f>'NSW Apr 2016'!AN18</f>
        <v>0</v>
      </c>
      <c r="T24" s="148">
        <f>'NSW Apr 2016'!AO18</f>
        <v>0</v>
      </c>
      <c r="U24" s="98">
        <f>'NSW Apr 2016'!AP18</f>
        <v>0</v>
      </c>
      <c r="V24" s="149">
        <f>Q24</f>
        <v>2076.7500000000005</v>
      </c>
      <c r="W24" s="138">
        <f>V24</f>
        <v>2076.7500000000005</v>
      </c>
      <c r="X24" s="138">
        <f t="shared" si="0"/>
        <v>2284.4250000000006</v>
      </c>
      <c r="Y24" s="138">
        <f t="shared" si="1"/>
        <v>2284.4250000000006</v>
      </c>
      <c r="Z24" s="150">
        <f>'NSW Apr 2016'!AW18</f>
        <v>0</v>
      </c>
      <c r="AA24" s="141" t="str">
        <f>'NSW Apr 2016'!AX18</f>
        <v>n</v>
      </c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88"/>
      <c r="DH24" s="88"/>
      <c r="DI24" s="88"/>
      <c r="DJ24" s="88"/>
      <c r="DK24" s="88"/>
      <c r="DL24" s="88"/>
      <c r="DM24" s="88"/>
      <c r="DN24" s="88"/>
      <c r="DO24" s="88"/>
      <c r="DP24" s="88"/>
      <c r="DQ24" s="88"/>
      <c r="DR24" s="88"/>
      <c r="DS24" s="88"/>
      <c r="DT24" s="88"/>
      <c r="DU24" s="88"/>
      <c r="DV24" s="88"/>
      <c r="DW24" s="88"/>
      <c r="DX24" s="88"/>
      <c r="DY24" s="88"/>
      <c r="DZ24" s="88"/>
      <c r="EA24" s="88"/>
      <c r="EB24" s="88"/>
      <c r="EC24" s="88"/>
      <c r="ED24" s="88"/>
      <c r="EE24" s="88"/>
      <c r="EF24" s="88"/>
      <c r="EG24" s="88"/>
      <c r="EH24" s="88"/>
      <c r="EI24" s="88"/>
      <c r="EJ24" s="88"/>
      <c r="EK24" s="88"/>
      <c r="EL24" s="88"/>
    </row>
    <row r="25" spans="1:142" s="97" customFormat="1" ht="23" customHeight="1">
      <c r="A25" s="453"/>
      <c r="B25" s="98" t="str">
        <f>'NSW Apr 2016'!F19</f>
        <v>EnergyAustralia</v>
      </c>
      <c r="C25" s="98" t="str">
        <f>'NSW Apr 2016'!G19</f>
        <v xml:space="preserve">Everyday Saver </v>
      </c>
      <c r="D25" s="135">
        <f>365*'NSW Apr 2016'!H19/100</f>
        <v>397.39740000000006</v>
      </c>
      <c r="E25" s="136">
        <f>IF($C$5*'NSW Apr 2016'!AK19/'NSW Apr 2016'!AI19&gt;='NSW Apr 2016'!J19,('NSW Apr 2016'!J19*'NSW Apr 2016'!O19/100)*'NSW Apr 2016'!AI19,($C$5*'NSW Apr 2016'!AK19/'NSW Apr 2016'!AI19*'NSW Apr 2016'!O19/100)*'NSW Apr 2016'!AI19)</f>
        <v>246.72</v>
      </c>
      <c r="F25" s="153">
        <f>IF($C$5*'NSW Apr 2016'!AK19/'NSW Apr 2016'!AI19&lt;'NSW Apr 2016'!J19,0,IF($C$5*'NSW Apr 2016'!AK19/'NSW Apr 2016'!AI19&lt;='NSW Apr 2016'!K19,($C$5*'NSW Apr 2016'!AK19/'NSW Apr 2016'!AI19-'NSW Apr 2016'!J19)*('NSW Apr 2016'!P19/100)*'NSW Apr 2016'!AI19,('NSW Apr 2016'!K19-'NSW Apr 2016'!J19)*('NSW Apr 2016'!P19/100)*'NSW Apr 2016'!AI19))</f>
        <v>242.208</v>
      </c>
      <c r="G25" s="135">
        <f>IF($C$5*'NSW Apr 2016'!AK19/'NSW Apr 2016'!AI19&lt;'NSW Apr 2016'!K19,0,IF($C$5*'NSW Apr 2016'!AK19/'NSW Apr 2016'!AI19&lt;='NSW Apr 2016'!L19,($C$5*'NSW Apr 2016'!AK19/'NSW Apr 2016'!AI19-'NSW Apr 2016'!K19)*('NSW Apr 2016'!Q19/100)*'NSW Apr 2016'!AI19,('NSW Apr 2016'!L19-'NSW Apr 2016'!K19)*('NSW Apr 2016'!Q19/100)*'NSW Apr 2016'!AI19))</f>
        <v>185.98421999999999</v>
      </c>
      <c r="H25" s="143">
        <f>IF($C$5*'NSW Apr 2016'!AK19/'NSW Apr 2016'!AI19&lt;'NSW Apr 2016'!L19,0,IF($C$5*'NSW Apr 2016'!AK19/'NSW Apr 2016'!AI19&lt;='NSW Apr 2016'!M19,($C$5*'NSW Apr 2016'!AK19/'NSW Apr 2016'!AI19-'NSW Apr 2016'!L19)*('NSW Apr 2016'!R19/100)*'NSW Apr 2016'!AI19,('NSW Apr 2016'!M19-'NSW Apr 2016'!L19)*('NSW Apr 2016'!R19/100)*'NSW Apr 2016'!AI19))</f>
        <v>0</v>
      </c>
      <c r="I25" s="136">
        <f>IF($C$5*'NSW Apr 2016'!AK19/'NSW Apr 2016'!AI19&lt;'NSW Apr 2016'!M19,0,IF($C$5*'NSW Apr 2016'!AK19/'NSW Apr 2016'!AI19&lt;='NSW Apr 2016'!N19,($C$5*'NSW Apr 2016'!AK19/'NSW Apr 2016'!AI19-'NSW Apr 2016'!M19)*('NSW Apr 2016'!S19/100)*'NSW Apr 2016'!AI19,('NSW Apr 2016'!N19-'NSW Apr 2016'!M19)*('NSW Apr 2016'!S19/100)*'NSW Apr 2016'!AI19))</f>
        <v>0</v>
      </c>
      <c r="J25" s="153">
        <f>IF(($C$5*'NSW Apr 2016'!AK19/'NSW Apr 2016'!AI19&gt;'NSW Apr 2016'!N19),($C$5*'NSW Apr 2016'!AK19/'NSW Apr 2016'!AI19-'NSW Apr 2016'!N19)*'NSW Apr 2016'!T19/100*'NSW Apr 2016'!AI19,0)</f>
        <v>0</v>
      </c>
      <c r="K25" s="135">
        <f>IF($C$5*'NSW Apr 2016'!AL19/'NSW Apr 2016'!AJ19&gt;='NSW Apr 2016'!J19,('NSW Apr 2016'!J19*'NSW Apr 2016'!U19/100)*'NSW Apr 2016'!AJ19,($C$5*'NSW Apr 2016'!AL19/'NSW Apr 2016'!AJ19*'NSW Apr 2016'!U19/100)*'NSW Apr 2016'!AJ19)</f>
        <v>463.416</v>
      </c>
      <c r="L25" s="153">
        <f>IF($C$5*'NSW Apr 2016'!AL19/'NSW Apr 2016'!AJ19&lt;'NSW Apr 2016'!J19,0,IF($C$5*'NSW Apr 2016'!AL19/'NSW Apr 2016'!AJ19&lt;='NSW Apr 2016'!K19,($C$5*'NSW Apr 2016'!AL19/'NSW Apr 2016'!AJ19-'NSW Apr 2016'!J19)*('NSW Apr 2016'!V19/100)*'NSW Apr 2016'!AJ19,('NSW Apr 2016'!K19-'NSW Apr 2016'!J19)*('NSW Apr 2016'!V19/100)*'NSW Apr 2016'!AJ19))</f>
        <v>454.39199999999994</v>
      </c>
      <c r="M25" s="135">
        <f>IF($C$5*'NSW Apr 2016'!AL19/'NSW Apr 2016'!AJ19&lt;'NSW Apr 2016'!K19,0,IF($C$5*'NSW Apr 2016'!AL19/'NSW Apr 2016'!AJ19&lt;='NSW Apr 2016'!L19,($C$5*'NSW Apr 2016'!AL19/'NSW Apr 2016'!AJ19-'NSW Apr 2016'!K19)*('NSW Apr 2016'!W19/100)*'NSW Apr 2016'!AJ19,('NSW Apr 2016'!L19-'NSW Apr 2016'!K19)*('NSW Apr 2016'!W19/100)*'NSW Apr 2016'!AJ19))</f>
        <v>348.62478000000004</v>
      </c>
      <c r="N25" s="153">
        <f>IF($C$5*'NSW Apr 2016'!AL19/'NSW Apr 2016'!AJ19&lt;'NSW Apr 2016'!L19,0,IF($C$5*'NSW Apr 2016'!AL19/'NSW Apr 2016'!AJ19&lt;='NSW Apr 2016'!M19,($C$5*'NSW Apr 2016'!AL19/'NSW Apr 2016'!AJ19-'NSW Apr 2016'!L19)*('NSW Apr 2016'!X19/100)*'NSW Apr 2016'!AJ19,('NSW Apr 2016'!M19-'NSW Apr 2016'!L19)*('NSW Apr 2016'!X19/100)*'NSW Apr 2016'!AJ19))</f>
        <v>0</v>
      </c>
      <c r="O25" s="135">
        <f>IF($C$5*'NSW Apr 2016'!AL19/'NSW Apr 2016'!AJ19&lt;'NSW Apr 2016'!M19,0,IF($C$5*'NSW Apr 2016'!AL19/'NSW Apr 2016'!AJ19&lt;='NSW Apr 2016'!N19,($C$5*'NSW Apr 2016'!AL19/'NSW Apr 2016'!AJ19-'NSW Apr 2016'!M19)*('NSW Apr 2016'!Y19/100)*'NSW Apr 2016'!AJ19,('NSW Apr 2016'!N19-'NSW Apr 2016'!M19)*('NSW Apr 2016'!Y19/100)*'NSW Apr 2016'!AJ19))</f>
        <v>0</v>
      </c>
      <c r="P25" s="153">
        <f>IF(($C$5*'NSW Apr 2016'!AL19/'NSW Apr 2016'!AJ19&gt;'NSW Apr 2016'!N19),($C$5*'NSW Apr 2016'!AL19/'NSW Apr 2016'!AJ19-'NSW Apr 2016'!N19)*'NSW Apr 2016'!Z19/100*'NSW Apr 2016'!AJ20,0)</f>
        <v>0</v>
      </c>
      <c r="Q25" s="138">
        <f t="shared" si="2"/>
        <v>2338.7424000000001</v>
      </c>
      <c r="R25" s="148">
        <f>'NSW Apr 2016'!AM19</f>
        <v>0</v>
      </c>
      <c r="S25" s="98">
        <f>'NSW Apr 2016'!AN19</f>
        <v>16</v>
      </c>
      <c r="T25" s="148">
        <f>'NSW Apr 2016'!AO19</f>
        <v>0</v>
      </c>
      <c r="U25" s="98">
        <f>'NSW Apr 2016'!AP19</f>
        <v>0</v>
      </c>
      <c r="V25" s="149">
        <f>(Q25-(Q25-D25)*S25/100)</f>
        <v>2028.1272000000001</v>
      </c>
      <c r="W25" s="138">
        <f t="shared" si="5"/>
        <v>2028.1272000000001</v>
      </c>
      <c r="X25" s="138">
        <f t="shared" si="0"/>
        <v>2230.9399200000003</v>
      </c>
      <c r="Y25" s="138">
        <f t="shared" si="1"/>
        <v>2230.9399200000003</v>
      </c>
      <c r="Z25" s="150">
        <f>'NSW Apr 2016'!AW19</f>
        <v>24</v>
      </c>
      <c r="AA25" s="141" t="str">
        <f>'NSW Apr 2016'!AX19</f>
        <v>y</v>
      </c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8"/>
      <c r="CL25" s="88"/>
      <c r="CM25" s="88"/>
      <c r="CN25" s="88"/>
      <c r="CO25" s="88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88"/>
      <c r="DH25" s="88"/>
      <c r="DI25" s="88"/>
      <c r="DJ25" s="88"/>
      <c r="DK25" s="88"/>
      <c r="DL25" s="88"/>
      <c r="DM25" s="88"/>
      <c r="DN25" s="88"/>
      <c r="DO25" s="88"/>
      <c r="DP25" s="88"/>
      <c r="DQ25" s="88"/>
      <c r="DR25" s="88"/>
      <c r="DS25" s="88"/>
      <c r="DT25" s="88"/>
      <c r="DU25" s="88"/>
      <c r="DV25" s="88"/>
      <c r="DW25" s="88"/>
      <c r="DX25" s="88"/>
      <c r="DY25" s="88"/>
      <c r="DZ25" s="88"/>
      <c r="EA25" s="88"/>
      <c r="EB25" s="88"/>
      <c r="EC25" s="88"/>
      <c r="ED25" s="88"/>
      <c r="EE25" s="88"/>
      <c r="EF25" s="88"/>
      <c r="EG25" s="88"/>
      <c r="EH25" s="88"/>
      <c r="EI25" s="88"/>
      <c r="EJ25" s="88"/>
      <c r="EK25" s="88"/>
      <c r="EL25" s="88"/>
    </row>
    <row r="26" spans="1:142" ht="23" customHeight="1" thickBot="1">
      <c r="A26" s="452"/>
      <c r="B26" s="99" t="str">
        <f>'NSW Apr 2016'!F20</f>
        <v>Origin Energy</v>
      </c>
      <c r="C26" s="99" t="str">
        <f>'NSW Apr 2016'!G20</f>
        <v>Business Saver</v>
      </c>
      <c r="D26" s="163">
        <f>365*'NSW Apr 2016'!H20/100</f>
        <v>215.35</v>
      </c>
      <c r="E26" s="164">
        <f>IF($C$5*'NSW Apr 2016'!AK20/'NSW Apr 2016'!AI20&gt;='NSW Apr 2016'!J20,('NSW Apr 2016'!J20*'NSW Apr 2016'!O20/100)*'NSW Apr 2016'!AI20,($C$5*'NSW Apr 2016'!AK20/'NSW Apr 2016'!AI20*'NSW Apr 2016'!O20/100)*'NSW Apr 2016'!AI20)</f>
        <v>184.49999999999997</v>
      </c>
      <c r="F26" s="172">
        <f>IF($C$5*'NSW Apr 2016'!AK20/'NSW Apr 2016'!AI20&lt;'NSW Apr 2016'!J20,0,IF($C$5*'NSW Apr 2016'!AK20/'NSW Apr 2016'!AI20&lt;='NSW Apr 2016'!K20,($C$5*'NSW Apr 2016'!AK20/'NSW Apr 2016'!AI20-'NSW Apr 2016'!J20)*('NSW Apr 2016'!P20/100)*'NSW Apr 2016'!AI20,('NSW Apr 2016'!K20-'NSW Apr 2016'!J20)*('NSW Apr 2016'!P20/100)*'NSW Apr 2016'!AI20))</f>
        <v>746.20000000000016</v>
      </c>
      <c r="G26" s="163">
        <f>IF($C$5*'NSW Apr 2016'!AK20/'NSW Apr 2016'!AI20&lt;'NSW Apr 2016'!K20,0,IF($C$5*'NSW Apr 2016'!AK20/'NSW Apr 2016'!AI20&lt;='NSW Apr 2016'!L20,($C$5*'NSW Apr 2016'!AK20/'NSW Apr 2016'!AI20-'NSW Apr 2016'!K20)*('NSW Apr 2016'!Q20/100)*'NSW Apr 2016'!AI20,('NSW Apr 2016'!L20-'NSW Apr 2016'!K20)*('NSW Apr 2016'!Q20/100)*'NSW Apr 2016'!AI20))</f>
        <v>0</v>
      </c>
      <c r="H26" s="173">
        <f>IF($C$5*'NSW Apr 2016'!AK20/'NSW Apr 2016'!AI20&lt;'NSW Apr 2016'!L20,0,IF($C$5*'NSW Apr 2016'!AK20/'NSW Apr 2016'!AI20&lt;='NSW Apr 2016'!M20,($C$5*'NSW Apr 2016'!AK20/'NSW Apr 2016'!AI20-'NSW Apr 2016'!L20)*('NSW Apr 2016'!R20/100)*'NSW Apr 2016'!AI20,('NSW Apr 2016'!M20-'NSW Apr 2016'!L20)*('NSW Apr 2016'!R20/100)*'NSW Apr 2016'!AI20))</f>
        <v>0</v>
      </c>
      <c r="I26" s="164">
        <f>IF($C$5*'NSW Apr 2016'!AK20/'NSW Apr 2016'!AI20&lt;'NSW Apr 2016'!M20,0,IF($C$5*'NSW Apr 2016'!AK20/'NSW Apr 2016'!AI20&lt;='NSW Apr 2016'!N20,($C$5*'NSW Apr 2016'!AK20/'NSW Apr 2016'!AI20-'NSW Apr 2016'!M20)*('NSW Apr 2016'!S20/100)*'NSW Apr 2016'!AI20,('NSW Apr 2016'!N20-'NSW Apr 2016'!M20)*('NSW Apr 2016'!S20/100)*'NSW Apr 2016'!AI20))</f>
        <v>0</v>
      </c>
      <c r="J26" s="172">
        <f>IF(($C$5*'NSW Apr 2016'!AK20/'NSW Apr 2016'!AI20&gt;'NSW Apr 2016'!N20),($C$5*'NSW Apr 2016'!AK20/'NSW Apr 2016'!AI20-'NSW Apr 2016'!N20)*'NSW Apr 2016'!T20/100*'NSW Apr 2016'!AI20,0)</f>
        <v>0</v>
      </c>
      <c r="K26" s="163">
        <f>IF($C$5*'NSW Apr 2016'!AL20/'NSW Apr 2016'!AJ20&gt;='NSW Apr 2016'!J20,('NSW Apr 2016'!J20*'NSW Apr 2016'!U20/100)*'NSW Apr 2016'!AJ20,($C$5*'NSW Apr 2016'!AL20/'NSW Apr 2016'!AJ20*'NSW Apr 2016'!U20/100)*'NSW Apr 2016'!AJ20)</f>
        <v>184.49999999999997</v>
      </c>
      <c r="L26" s="172">
        <f>IF($C$5*'NSW Apr 2016'!AL20/'NSW Apr 2016'!AJ20&lt;'NSW Apr 2016'!J20,0,IF($C$5*'NSW Apr 2016'!AL20/'NSW Apr 2016'!AJ20&lt;='NSW Apr 2016'!K20,($C$5*'NSW Apr 2016'!AL20/'NSW Apr 2016'!AJ20-'NSW Apr 2016'!J20)*('NSW Apr 2016'!V20/100)*'NSW Apr 2016'!AJ20,('NSW Apr 2016'!K20-'NSW Apr 2016'!J20)*('NSW Apr 2016'!V20/100)*'NSW Apr 2016'!AJ20))</f>
        <v>746.20000000000016</v>
      </c>
      <c r="M26" s="163">
        <f>IF($C$5*'NSW Apr 2016'!AL20/'NSW Apr 2016'!AJ20&lt;'NSW Apr 2016'!K20,0,IF($C$5*'NSW Apr 2016'!AL20/'NSW Apr 2016'!AJ20&lt;='NSW Apr 2016'!L20,($C$5*'NSW Apr 2016'!AL20/'NSW Apr 2016'!AJ20-'NSW Apr 2016'!K20)*('NSW Apr 2016'!W20/100)*'NSW Apr 2016'!AJ20,('NSW Apr 2016'!L20-'NSW Apr 2016'!K20)*('NSW Apr 2016'!W20/100)*'NSW Apr 2016'!AJ20))</f>
        <v>0</v>
      </c>
      <c r="N26" s="172">
        <f>IF($C$5*'NSW Apr 2016'!AL20/'NSW Apr 2016'!AJ20&lt;'NSW Apr 2016'!L20,0,IF($C$5*'NSW Apr 2016'!AL20/'NSW Apr 2016'!AJ20&lt;='NSW Apr 2016'!M20,($C$5*'NSW Apr 2016'!AL20/'NSW Apr 2016'!AJ20-'NSW Apr 2016'!L20)*('NSW Apr 2016'!X20/100)*'NSW Apr 2016'!AJ20,('NSW Apr 2016'!M20-'NSW Apr 2016'!L20)*('NSW Apr 2016'!X20/100)*'NSW Apr 2016'!AJ20))</f>
        <v>0</v>
      </c>
      <c r="O26" s="163">
        <f>IF($C$5*'NSW Apr 2016'!AL20/'NSW Apr 2016'!AJ20&lt;'NSW Apr 2016'!M20,0,IF($C$5*'NSW Apr 2016'!AL20/'NSW Apr 2016'!AJ20&lt;='NSW Apr 2016'!N20,($C$5*'NSW Apr 2016'!AL20/'NSW Apr 2016'!AJ20-'NSW Apr 2016'!M20)*('NSW Apr 2016'!Y20/100)*'NSW Apr 2016'!AJ20,('NSW Apr 2016'!N20-'NSW Apr 2016'!M20)*('NSW Apr 2016'!Y20/100)*'NSW Apr 2016'!AJ20))</f>
        <v>0</v>
      </c>
      <c r="P26" s="172">
        <f>IF(($C$5*'NSW Apr 2016'!AL20/'NSW Apr 2016'!AJ20&gt;'NSW Apr 2016'!N20),($C$5*'NSW Apr 2016'!AL20/'NSW Apr 2016'!AJ20-'NSW Apr 2016'!N20)*'NSW Apr 2016'!Z20/100*'NSW Apr 2016'!AJ22,0)</f>
        <v>0</v>
      </c>
      <c r="Q26" s="166">
        <f t="shared" si="2"/>
        <v>2076.7500000000005</v>
      </c>
      <c r="R26" s="171">
        <f>'NSW Apr 2016'!AM20</f>
        <v>0</v>
      </c>
      <c r="S26" s="99">
        <f>'NSW Apr 2016'!AN20</f>
        <v>14</v>
      </c>
      <c r="T26" s="171">
        <f>'NSW Apr 2016'!AO20</f>
        <v>0</v>
      </c>
      <c r="U26" s="99">
        <f>'NSW Apr 2016'!AP20</f>
        <v>0</v>
      </c>
      <c r="V26" s="168">
        <f>(Q26-(Q26-D26)*S26/100)</f>
        <v>1816.1540000000005</v>
      </c>
      <c r="W26" s="166">
        <f t="shared" si="5"/>
        <v>1816.1540000000005</v>
      </c>
      <c r="X26" s="166">
        <f t="shared" si="0"/>
        <v>1997.7694000000006</v>
      </c>
      <c r="Y26" s="166">
        <f t="shared" si="1"/>
        <v>1997.7694000000006</v>
      </c>
      <c r="Z26" s="169">
        <f>'NSW Apr 2016'!AW20</f>
        <v>12</v>
      </c>
      <c r="AA26" s="170" t="str">
        <f>'NSW Apr 2016'!AX20</f>
        <v>y</v>
      </c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8"/>
      <c r="CL26" s="88"/>
      <c r="CM26" s="88"/>
      <c r="CN26" s="88"/>
      <c r="CO26" s="88"/>
      <c r="CP26" s="88"/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/>
      <c r="DD26" s="88"/>
      <c r="DE26" s="88"/>
      <c r="DF26" s="88"/>
      <c r="DG26" s="88"/>
      <c r="DH26" s="88"/>
      <c r="DI26" s="88"/>
      <c r="DJ26" s="88"/>
      <c r="DK26" s="88"/>
      <c r="DL26" s="88"/>
      <c r="DM26" s="88"/>
      <c r="DN26" s="88"/>
      <c r="DO26" s="88"/>
      <c r="DP26" s="88"/>
      <c r="DQ26" s="88"/>
      <c r="DR26" s="88"/>
      <c r="DS26" s="88"/>
      <c r="DT26" s="88"/>
      <c r="DU26" s="88"/>
      <c r="DV26" s="88"/>
      <c r="DW26" s="88"/>
      <c r="DX26" s="88"/>
      <c r="DY26" s="88"/>
      <c r="DZ26" s="88"/>
      <c r="EA26" s="88"/>
      <c r="EB26" s="88"/>
      <c r="EC26" s="88"/>
      <c r="ED26" s="88"/>
      <c r="EE26" s="88"/>
      <c r="EF26" s="88"/>
      <c r="EG26" s="88"/>
      <c r="EH26" s="88"/>
      <c r="EI26" s="88"/>
      <c r="EJ26" s="88"/>
      <c r="EK26" s="88"/>
      <c r="EL26" s="88"/>
    </row>
    <row r="27" spans="1:142" ht="23" customHeight="1" thickTop="1">
      <c r="A27" s="451" t="str">
        <f>'NSW Apr 2016'!D21</f>
        <v>Envestra Cooma</v>
      </c>
      <c r="B27" s="98" t="str">
        <f>'NSW Apr 2016'!F21</f>
        <v>Origin Energy</v>
      </c>
      <c r="C27" s="98" t="str">
        <f>'NSW Apr 2016'!G21</f>
        <v>Regulated</v>
      </c>
      <c r="D27" s="135">
        <f>365*'NSW Apr 2016'!H21/100</f>
        <v>349.26849999999996</v>
      </c>
      <c r="E27" s="136">
        <f>IF($C$5*'NSW Apr 2016'!AK21/'NSW Apr 2016'!AI21&gt;='NSW Apr 2016'!J21,('NSW Apr 2016'!J21*'NSW Apr 2016'!O21/100)*'NSW Apr 2016'!AI21,($C$5*'NSW Apr 2016'!AK21/'NSW Apr 2016'!AI21*'NSW Apr 2016'!O21/100)*'NSW Apr 2016'!AI21)</f>
        <v>1190</v>
      </c>
      <c r="F27" s="153">
        <f>IF($C$5*'NSW Apr 2016'!AK21/'NSW Apr 2016'!AI21&lt;'NSW Apr 2016'!J21,0,IF($C$5*'NSW Apr 2016'!AK21/'NSW Apr 2016'!AI21&lt;='NSW Apr 2016'!K21,($C$5*'NSW Apr 2016'!AK21/'NSW Apr 2016'!AI21-'NSW Apr 2016'!J21)*('NSW Apr 2016'!P21/100)*'NSW Apr 2016'!AI21,('NSW Apr 2016'!K21-'NSW Apr 2016'!J21)*('NSW Apr 2016'!P21/100)*'NSW Apr 2016'!AI21))</f>
        <v>0</v>
      </c>
      <c r="G27" s="135">
        <f>IF($C$5*'NSW Apr 2016'!AK21/'NSW Apr 2016'!AI21&lt;'NSW Apr 2016'!K21,0,IF($C$5*'NSW Apr 2016'!AK21/'NSW Apr 2016'!AI21&lt;='NSW Apr 2016'!L21,($C$5*'NSW Apr 2016'!AK21/'NSW Apr 2016'!AI21-'NSW Apr 2016'!K21)*('NSW Apr 2016'!Q21/100)*'NSW Apr 2016'!AI21,('NSW Apr 2016'!L21-'NSW Apr 2016'!K21)*('NSW Apr 2016'!Q21/100)*'NSW Apr 2016'!AI21))</f>
        <v>0</v>
      </c>
      <c r="H27" s="143">
        <f>IF($C$5*'NSW Apr 2016'!AK21/'NSW Apr 2016'!AI21&lt;'NSW Apr 2016'!L21,0,IF($C$5*'NSW Apr 2016'!AK21/'NSW Apr 2016'!AI21&lt;='NSW Apr 2016'!M21,($C$5*'NSW Apr 2016'!AK21/'NSW Apr 2016'!AI21-'NSW Apr 2016'!L21)*('NSW Apr 2016'!R21/100)*'NSW Apr 2016'!AI21,('NSW Apr 2016'!M21-'NSW Apr 2016'!L21)*('NSW Apr 2016'!R21/100)*'NSW Apr 2016'!AI21))</f>
        <v>0</v>
      </c>
      <c r="I27" s="136">
        <f>IF($C$5*'NSW Apr 2016'!AK21/'NSW Apr 2016'!AI21&lt;'NSW Apr 2016'!M21,0,IF($C$5*'NSW Apr 2016'!AK21/'NSW Apr 2016'!AI21&lt;='NSW Apr 2016'!N21,($C$5*'NSW Apr 2016'!AK21/'NSW Apr 2016'!AI21-'NSW Apr 2016'!M21)*('NSW Apr 2016'!S21/100)*'NSW Apr 2016'!AI21,('NSW Apr 2016'!N21-'NSW Apr 2016'!M21)*('NSW Apr 2016'!S21/100)*'NSW Apr 2016'!AI21))</f>
        <v>0</v>
      </c>
      <c r="J27" s="153">
        <f>IF(($C$5*'NSW Apr 2016'!AK21/'NSW Apr 2016'!AI21&gt;'NSW Apr 2016'!N21),($C$5*'NSW Apr 2016'!AK21/'NSW Apr 2016'!AI21-'NSW Apr 2016'!N21)*'NSW Apr 2016'!T21/100*'NSW Apr 2016'!AI21,0)</f>
        <v>0</v>
      </c>
      <c r="K27" s="135">
        <f>IF($C$5*'NSW Apr 2016'!AL21/'NSW Apr 2016'!AJ21&gt;='NSW Apr 2016'!J21,('NSW Apr 2016'!J21*'NSW Apr 2016'!U21/100)*'NSW Apr 2016'!AJ21,($C$5*'NSW Apr 2016'!AL21/'NSW Apr 2016'!AJ21*'NSW Apr 2016'!U21/100)*'NSW Apr 2016'!AJ21)</f>
        <v>1190</v>
      </c>
      <c r="L27" s="153">
        <f>IF($C$5*'NSW Apr 2016'!AL21/'NSW Apr 2016'!AJ21&lt;'NSW Apr 2016'!J21,0,IF($C$5*'NSW Apr 2016'!AL21/'NSW Apr 2016'!AJ21&lt;='NSW Apr 2016'!K21,($C$5*'NSW Apr 2016'!AL21/'NSW Apr 2016'!AJ21-'NSW Apr 2016'!J21)*('NSW Apr 2016'!V21/100)*'NSW Apr 2016'!AJ21,('NSW Apr 2016'!K21-'NSW Apr 2016'!J21)*('NSW Apr 2016'!V21/100)*'NSW Apr 2016'!AJ21))</f>
        <v>0</v>
      </c>
      <c r="M27" s="135">
        <f>IF($C$5*'NSW Apr 2016'!AL21/'NSW Apr 2016'!AJ21&lt;'NSW Apr 2016'!K21,0,IF($C$5*'NSW Apr 2016'!AL21/'NSW Apr 2016'!AJ21&lt;='NSW Apr 2016'!L21,($C$5*'NSW Apr 2016'!AL21/'NSW Apr 2016'!AJ21-'NSW Apr 2016'!K21)*('NSW Apr 2016'!W21/100)*'NSW Apr 2016'!AJ21,('NSW Apr 2016'!L21-'NSW Apr 2016'!K21)*('NSW Apr 2016'!W21/100)*'NSW Apr 2016'!AJ21))</f>
        <v>0</v>
      </c>
      <c r="N27" s="153">
        <f>IF($C$5*'NSW Apr 2016'!AL21/'NSW Apr 2016'!AJ21&lt;'NSW Apr 2016'!L21,0,IF($C$5*'NSW Apr 2016'!AL21/'NSW Apr 2016'!AJ21&lt;='NSW Apr 2016'!M21,($C$5*'NSW Apr 2016'!AL21/'NSW Apr 2016'!AJ21-'NSW Apr 2016'!L21)*('NSW Apr 2016'!X21/100)*'NSW Apr 2016'!AJ21,('NSW Apr 2016'!M21-'NSW Apr 2016'!L21)*('NSW Apr 2016'!X21/100)*'NSW Apr 2016'!AJ21))</f>
        <v>0</v>
      </c>
      <c r="O27" s="135">
        <f>IF($C$5*'NSW Apr 2016'!AL21/'NSW Apr 2016'!AJ21&lt;'NSW Apr 2016'!M21,0,IF($C$5*'NSW Apr 2016'!AL21/'NSW Apr 2016'!AJ21&lt;='NSW Apr 2016'!N21,($C$5*'NSW Apr 2016'!AL21/'NSW Apr 2016'!AJ21-'NSW Apr 2016'!M21)*('NSW Apr 2016'!Y21/100)*'NSW Apr 2016'!AJ21,('NSW Apr 2016'!N21-'NSW Apr 2016'!M21)*('NSW Apr 2016'!Y21/100)*'NSW Apr 2016'!AJ21))</f>
        <v>0</v>
      </c>
      <c r="P27" s="153">
        <f>IF(($C$5*'NSW Apr 2016'!AL21/'NSW Apr 2016'!AJ21&gt;'NSW Apr 2016'!N21),($C$5*'NSW Apr 2016'!AL21/'NSW Apr 2016'!AJ21-'NSW Apr 2016'!N21)*'NSW Apr 2016'!Z21/100*'NSW Apr 2016'!AJ22,0)</f>
        <v>0</v>
      </c>
      <c r="Q27" s="138">
        <f>SUM(D27:P27)</f>
        <v>2729.2685000000001</v>
      </c>
      <c r="R27" s="148">
        <f>'NSW Apr 2016'!AM21</f>
        <v>0</v>
      </c>
      <c r="S27" s="98">
        <f>'NSW Apr 2016'!AN21</f>
        <v>0</v>
      </c>
      <c r="T27" s="148">
        <f>'NSW Apr 2016'!AO21</f>
        <v>0</v>
      </c>
      <c r="U27" s="98">
        <f>'NSW Apr 2016'!AP21</f>
        <v>0</v>
      </c>
      <c r="V27" s="149">
        <f>(Q27-(Q27-D27)*S27/100)</f>
        <v>2729.2685000000001</v>
      </c>
      <c r="W27" s="138">
        <f>V27</f>
        <v>2729.2685000000001</v>
      </c>
      <c r="X27" s="138">
        <f t="shared" si="0"/>
        <v>3002.1953500000004</v>
      </c>
      <c r="Y27" s="138">
        <f t="shared" si="1"/>
        <v>3002.1953500000004</v>
      </c>
      <c r="Z27" s="150">
        <f>'NSW Apr 2016'!AW21</f>
        <v>0</v>
      </c>
      <c r="AA27" s="141" t="str">
        <f>'NSW Apr 2016'!AX21</f>
        <v>n</v>
      </c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  <c r="DD27" s="88"/>
      <c r="DE27" s="88"/>
      <c r="DF27" s="88"/>
      <c r="DG27" s="88"/>
      <c r="DH27" s="88"/>
      <c r="DI27" s="88"/>
      <c r="DJ27" s="88"/>
      <c r="DK27" s="88"/>
      <c r="DL27" s="88"/>
      <c r="DM27" s="88"/>
      <c r="DN27" s="88"/>
      <c r="DO27" s="88"/>
      <c r="DP27" s="88"/>
      <c r="DQ27" s="88"/>
      <c r="DR27" s="88"/>
      <c r="DS27" s="88"/>
      <c r="DT27" s="88"/>
      <c r="DU27" s="88"/>
      <c r="DV27" s="88"/>
      <c r="DW27" s="88"/>
      <c r="DX27" s="88"/>
      <c r="DY27" s="88"/>
      <c r="DZ27" s="88"/>
      <c r="EA27" s="88"/>
      <c r="EB27" s="88"/>
      <c r="EC27" s="88"/>
      <c r="ED27" s="88"/>
      <c r="EE27" s="88"/>
      <c r="EF27" s="88"/>
      <c r="EG27" s="88"/>
      <c r="EH27" s="88"/>
      <c r="EI27" s="88"/>
      <c r="EJ27" s="88"/>
      <c r="EK27" s="88"/>
      <c r="EL27" s="88"/>
    </row>
    <row r="28" spans="1:142" s="97" customFormat="1" ht="23" customHeight="1" thickBot="1">
      <c r="A28" s="453"/>
      <c r="B28" s="99" t="str">
        <f>'NSW Apr 2016'!F22</f>
        <v>Origin Energy</v>
      </c>
      <c r="C28" s="99" t="str">
        <f>'NSW Apr 2016'!G22</f>
        <v>Business Saver</v>
      </c>
      <c r="D28" s="163">
        <f>365*'NSW Apr 2016'!H22/100</f>
        <v>349.26849999999996</v>
      </c>
      <c r="E28" s="164">
        <f>IF($C$5*'NSW Apr 2016'!AK22/'NSW Apr 2016'!AI22&gt;='NSW Apr 2016'!J22,('NSW Apr 2016'!J22*'NSW Apr 2016'!O22/100)*'NSW Apr 2016'!AI22,($C$5*'NSW Apr 2016'!AK22/'NSW Apr 2016'!AI22*'NSW Apr 2016'!O22/100)*'NSW Apr 2016'!AI22)</f>
        <v>1190</v>
      </c>
      <c r="F28" s="172">
        <f>IF($C$5*'NSW Apr 2016'!AK22/'NSW Apr 2016'!AI22&lt;'NSW Apr 2016'!J22,0,IF($C$5*'NSW Apr 2016'!AK22/'NSW Apr 2016'!AI22&lt;='NSW Apr 2016'!K22,($C$5*'NSW Apr 2016'!AK22/'NSW Apr 2016'!AI22-'NSW Apr 2016'!J22)*('NSW Apr 2016'!P22/100)*'NSW Apr 2016'!AI22,('NSW Apr 2016'!K22-'NSW Apr 2016'!J22)*('NSW Apr 2016'!P22/100)*'NSW Apr 2016'!AI22))</f>
        <v>0</v>
      </c>
      <c r="G28" s="163">
        <f>IF($C$5*'NSW Apr 2016'!AK22/'NSW Apr 2016'!AI22&lt;'NSW Apr 2016'!K22,0,IF($C$5*'NSW Apr 2016'!AK22/'NSW Apr 2016'!AI22&lt;='NSW Apr 2016'!L22,($C$5*'NSW Apr 2016'!AK22/'NSW Apr 2016'!AI22-'NSW Apr 2016'!K22)*('NSW Apr 2016'!Q22/100)*'NSW Apr 2016'!AI22,('NSW Apr 2016'!L22-'NSW Apr 2016'!K22)*('NSW Apr 2016'!Q22/100)*'NSW Apr 2016'!AI22))</f>
        <v>0</v>
      </c>
      <c r="H28" s="173">
        <f>IF($C$5*'NSW Apr 2016'!AK22/'NSW Apr 2016'!AI22&lt;'NSW Apr 2016'!L22,0,IF($C$5*'NSW Apr 2016'!AK22/'NSW Apr 2016'!AI22&lt;='NSW Apr 2016'!M22,($C$5*'NSW Apr 2016'!AK22/'NSW Apr 2016'!AI22-'NSW Apr 2016'!L22)*('NSW Apr 2016'!R22/100)*'NSW Apr 2016'!AI22,('NSW Apr 2016'!M22-'NSW Apr 2016'!L22)*('NSW Apr 2016'!R22/100)*'NSW Apr 2016'!AI22))</f>
        <v>0</v>
      </c>
      <c r="I28" s="164">
        <f>IF($C$5*'NSW Apr 2016'!AK22/'NSW Apr 2016'!AI22&lt;'NSW Apr 2016'!M22,0,IF($C$5*'NSW Apr 2016'!AK22/'NSW Apr 2016'!AI22&lt;='NSW Apr 2016'!N22,($C$5*'NSW Apr 2016'!AK22/'NSW Apr 2016'!AI22-'NSW Apr 2016'!M22)*('NSW Apr 2016'!S22/100)*'NSW Apr 2016'!AI22,('NSW Apr 2016'!N22-'NSW Apr 2016'!M22)*('NSW Apr 2016'!S22/100)*'NSW Apr 2016'!AI22))</f>
        <v>0</v>
      </c>
      <c r="J28" s="172">
        <f>IF(($C$5*'NSW Apr 2016'!AK22/'NSW Apr 2016'!AI22&gt;'NSW Apr 2016'!N22),($C$5*'NSW Apr 2016'!AK22/'NSW Apr 2016'!AI22-'NSW Apr 2016'!N22)*'NSW Apr 2016'!T22/100*'NSW Apr 2016'!AI22,0)</f>
        <v>0</v>
      </c>
      <c r="K28" s="163">
        <f>IF($C$5*'NSW Apr 2016'!AL22/'NSW Apr 2016'!AJ22&gt;='NSW Apr 2016'!J22,('NSW Apr 2016'!J22*'NSW Apr 2016'!U22/100)*'NSW Apr 2016'!AJ22,($C$5*'NSW Apr 2016'!AL22/'NSW Apr 2016'!AJ22*'NSW Apr 2016'!U22/100)*'NSW Apr 2016'!AJ22)</f>
        <v>1190</v>
      </c>
      <c r="L28" s="172">
        <f>IF($C$5*'NSW Apr 2016'!AL22/'NSW Apr 2016'!AJ22&lt;'NSW Apr 2016'!J22,0,IF($C$5*'NSW Apr 2016'!AL22/'NSW Apr 2016'!AJ22&lt;='NSW Apr 2016'!K22,($C$5*'NSW Apr 2016'!AL22/'NSW Apr 2016'!AJ22-'NSW Apr 2016'!J22)*('NSW Apr 2016'!V22/100)*'NSW Apr 2016'!AJ22,('NSW Apr 2016'!K22-'NSW Apr 2016'!J22)*('NSW Apr 2016'!V22/100)*'NSW Apr 2016'!AJ22))</f>
        <v>0</v>
      </c>
      <c r="M28" s="163">
        <f>IF($C$5*'NSW Apr 2016'!AL22/'NSW Apr 2016'!AJ22&lt;'NSW Apr 2016'!K22,0,IF($C$5*'NSW Apr 2016'!AL22/'NSW Apr 2016'!AJ22&lt;='NSW Apr 2016'!L22,($C$5*'NSW Apr 2016'!AL22/'NSW Apr 2016'!AJ22-'NSW Apr 2016'!K22)*('NSW Apr 2016'!W22/100)*'NSW Apr 2016'!AJ22,('NSW Apr 2016'!L22-'NSW Apr 2016'!K22)*('NSW Apr 2016'!W22/100)*'NSW Apr 2016'!AJ22))</f>
        <v>0</v>
      </c>
      <c r="N28" s="172">
        <f>IF($C$5*'NSW Apr 2016'!AL22/'NSW Apr 2016'!AJ22&lt;'NSW Apr 2016'!L22,0,IF($C$5*'NSW Apr 2016'!AL22/'NSW Apr 2016'!AJ22&lt;='NSW Apr 2016'!M22,($C$5*'NSW Apr 2016'!AL22/'NSW Apr 2016'!AJ22-'NSW Apr 2016'!L22)*('NSW Apr 2016'!X22/100)*'NSW Apr 2016'!AJ22,('NSW Apr 2016'!M22-'NSW Apr 2016'!L22)*('NSW Apr 2016'!X22/100)*'NSW Apr 2016'!AJ22))</f>
        <v>0</v>
      </c>
      <c r="O28" s="163">
        <f>IF($C$5*'NSW Apr 2016'!AL22/'NSW Apr 2016'!AJ22&lt;'NSW Apr 2016'!M22,0,IF($C$5*'NSW Apr 2016'!AL22/'NSW Apr 2016'!AJ22&lt;='NSW Apr 2016'!N22,($C$5*'NSW Apr 2016'!AL22/'NSW Apr 2016'!AJ22-'NSW Apr 2016'!M22)*('NSW Apr 2016'!Y22/100)*'NSW Apr 2016'!AJ22,('NSW Apr 2016'!N22-'NSW Apr 2016'!M22)*('NSW Apr 2016'!Y22/100)*'NSW Apr 2016'!AJ22))</f>
        <v>0</v>
      </c>
      <c r="P28" s="172">
        <f>IF(($C$5*'NSW Apr 2016'!AL22/'NSW Apr 2016'!AJ22&gt;'NSW Apr 2016'!N22),($C$5*'NSW Apr 2016'!AL22/'NSW Apr 2016'!AJ22-'NSW Apr 2016'!N22)*'NSW Apr 2016'!Z22/100*'NSW Apr 2016'!AJ24,0)</f>
        <v>0</v>
      </c>
      <c r="Q28" s="166">
        <f t="shared" si="2"/>
        <v>2729.2685000000001</v>
      </c>
      <c r="R28" s="171">
        <f>'NSW Apr 2016'!AM22</f>
        <v>0</v>
      </c>
      <c r="S28" s="99">
        <f>'NSW Apr 2016'!AN22</f>
        <v>14</v>
      </c>
      <c r="T28" s="171">
        <f>'NSW Apr 2016'!AO22</f>
        <v>0</v>
      </c>
      <c r="U28" s="99">
        <f>'NSW Apr 2016'!AP22</f>
        <v>0</v>
      </c>
      <c r="V28" s="168">
        <f>(Q28-(Q28-D28)*S28/100)</f>
        <v>2396.0685000000003</v>
      </c>
      <c r="W28" s="166">
        <f t="shared" si="5"/>
        <v>2396.0685000000003</v>
      </c>
      <c r="X28" s="166">
        <f t="shared" si="0"/>
        <v>2635.6753500000004</v>
      </c>
      <c r="Y28" s="166">
        <f t="shared" si="1"/>
        <v>2635.6753500000004</v>
      </c>
      <c r="Z28" s="169">
        <f>'NSW Apr 2016'!AW22</f>
        <v>12</v>
      </c>
      <c r="AA28" s="170" t="str">
        <f>'NSW Apr 2016'!AX22</f>
        <v>y</v>
      </c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88"/>
      <c r="DH28" s="88"/>
      <c r="DI28" s="88"/>
      <c r="DJ28" s="88"/>
      <c r="DK28" s="88"/>
      <c r="DL28" s="88"/>
      <c r="DM28" s="88"/>
      <c r="DN28" s="88"/>
      <c r="DO28" s="88"/>
      <c r="DP28" s="88"/>
      <c r="DQ28" s="88"/>
      <c r="DR28" s="88"/>
      <c r="DS28" s="88"/>
      <c r="DT28" s="88"/>
      <c r="DU28" s="88"/>
      <c r="DV28" s="88"/>
      <c r="DW28" s="88"/>
      <c r="DX28" s="88"/>
      <c r="DY28" s="88"/>
      <c r="DZ28" s="88"/>
      <c r="EA28" s="88"/>
      <c r="EB28" s="88"/>
      <c r="EC28" s="88"/>
      <c r="ED28" s="88"/>
      <c r="EE28" s="88"/>
      <c r="EF28" s="88"/>
      <c r="EG28" s="88"/>
      <c r="EH28" s="88"/>
      <c r="EI28" s="88"/>
      <c r="EJ28" s="88"/>
      <c r="EK28" s="88"/>
      <c r="EL28" s="88"/>
    </row>
    <row r="29" spans="1:142" s="97" customFormat="1" ht="23" customHeight="1" thickTop="1">
      <c r="A29" s="451" t="str">
        <f>'NSW Apr 2016'!D23</f>
        <v>Envestra Holbrook</v>
      </c>
      <c r="B29" s="98" t="str">
        <f>'NSW Apr 2016'!F23</f>
        <v>Origin Energy</v>
      </c>
      <c r="C29" s="98" t="str">
        <f>'NSW Apr 2016'!G23</f>
        <v>Regulated</v>
      </c>
      <c r="D29" s="135">
        <f>365*'NSW Apr 2016'!H23/100</f>
        <v>227.28550000000004</v>
      </c>
      <c r="E29" s="136">
        <f>IF($C$5*'NSW Apr 2016'!AK23/'NSW Apr 2016'!AI23&gt;='NSW Apr 2016'!J23,('NSW Apr 2016'!J23*'NSW Apr 2016'!O23/100)*'NSW Apr 2016'!AI23,($C$5*'NSW Apr 2016'!AK23/'NSW Apr 2016'!AI23*'NSW Apr 2016'!O23/100)*'NSW Apr 2016'!AI23)</f>
        <v>1130</v>
      </c>
      <c r="F29" s="135">
        <f>IF($C$5*'NSW Apr 2016'!AK23/'NSW Apr 2016'!AI23&lt;'NSW Apr 2016'!J23,0,IF($C$5*'NSW Apr 2016'!AK23/'NSW Apr 2016'!AI23&lt;='NSW Apr 2016'!K23,($C$5*'NSW Apr 2016'!AK23/'NSW Apr 2016'!AI23-'NSW Apr 2016'!J23)*('NSW Apr 2016'!P23/100)*'NSW Apr 2016'!AI23,('NSW Apr 2016'!K23-'NSW Apr 2016'!J23)*('NSW Apr 2016'!P23/100)*'NSW Apr 2016'!AI23))</f>
        <v>0</v>
      </c>
      <c r="G29" s="135">
        <f>IF($C$5*'NSW Apr 2016'!AK23/'NSW Apr 2016'!AI23&lt;'NSW Apr 2016'!K23,0,IF($C$5*'NSW Apr 2016'!AK23/'NSW Apr 2016'!AI23&lt;='NSW Apr 2016'!L23,($C$5*'NSW Apr 2016'!AK23/'NSW Apr 2016'!AI23-'NSW Apr 2016'!K23)*('NSW Apr 2016'!Q23/100)*'NSW Apr 2016'!AI23,('NSW Apr 2016'!L23-'NSW Apr 2016'!K23)*('NSW Apr 2016'!Q23/100)*'NSW Apr 2016'!AI23))</f>
        <v>0</v>
      </c>
      <c r="H29" s="136">
        <f>IF($C$5*'NSW Apr 2016'!AK23/'NSW Apr 2016'!AI23&lt;'NSW Apr 2016'!L23,0,IF($C$5*'NSW Apr 2016'!AK23/'NSW Apr 2016'!AI23&lt;='NSW Apr 2016'!M23,($C$5*'NSW Apr 2016'!AK23/'NSW Apr 2016'!AI23-'NSW Apr 2016'!L23)*('NSW Apr 2016'!R23/100)*'NSW Apr 2016'!AI23,('NSW Apr 2016'!M23-'NSW Apr 2016'!L23)*('NSW Apr 2016'!R23/100)*'NSW Apr 2016'!AI23))</f>
        <v>0</v>
      </c>
      <c r="I29" s="136">
        <f>IF($C$5*'NSW Apr 2016'!AK23/'NSW Apr 2016'!AI23&lt;'NSW Apr 2016'!M23,0,IF($C$5*'NSW Apr 2016'!AK23/'NSW Apr 2016'!AI23&lt;='NSW Apr 2016'!N23,($C$5*'NSW Apr 2016'!AK23/'NSW Apr 2016'!AI23-'NSW Apr 2016'!M23)*('NSW Apr 2016'!S23/100)*'NSW Apr 2016'!AI23,('NSW Apr 2016'!N23-'NSW Apr 2016'!M23)*('NSW Apr 2016'!S23/100)*'NSW Apr 2016'!AI23))</f>
        <v>0</v>
      </c>
      <c r="J29" s="135">
        <f>IF(($C$5*'NSW Apr 2016'!AK23/'NSW Apr 2016'!AI23&gt;'NSW Apr 2016'!N23),($C$5*'NSW Apr 2016'!AK23/'NSW Apr 2016'!AI23-'NSW Apr 2016'!N23)*'NSW Apr 2016'!T23/100*'NSW Apr 2016'!AI23,0)</f>
        <v>0</v>
      </c>
      <c r="K29" s="135">
        <f>IF($C$5*'NSW Apr 2016'!AL23/'NSW Apr 2016'!AJ23&gt;='NSW Apr 2016'!J23,('NSW Apr 2016'!J23*'NSW Apr 2016'!U23/100)*'NSW Apr 2016'!AJ23,($C$5*'NSW Apr 2016'!AL23/'NSW Apr 2016'!AJ23*'NSW Apr 2016'!U23/100)*'NSW Apr 2016'!AJ23)</f>
        <v>1130</v>
      </c>
      <c r="L29" s="135">
        <f>IF($C$5*'NSW Apr 2016'!AL23/'NSW Apr 2016'!AJ23&lt;'NSW Apr 2016'!J23,0,IF($C$5*'NSW Apr 2016'!AL23/'NSW Apr 2016'!AJ23&lt;='NSW Apr 2016'!K23,($C$5*'NSW Apr 2016'!AL23/'NSW Apr 2016'!AJ23-'NSW Apr 2016'!J23)*('NSW Apr 2016'!V23/100)*'NSW Apr 2016'!AJ23,('NSW Apr 2016'!K23-'NSW Apr 2016'!J23)*('NSW Apr 2016'!V23/100)*'NSW Apr 2016'!AJ23))</f>
        <v>0</v>
      </c>
      <c r="M29" s="135">
        <f>IF($C$5*'NSW Apr 2016'!AL23/'NSW Apr 2016'!AJ23&lt;'NSW Apr 2016'!K23,0,IF($C$5*'NSW Apr 2016'!AL23/'NSW Apr 2016'!AJ23&lt;='NSW Apr 2016'!L23,($C$5*'NSW Apr 2016'!AL23/'NSW Apr 2016'!AJ23-'NSW Apr 2016'!K23)*('NSW Apr 2016'!W23/100)*'NSW Apr 2016'!AJ23,('NSW Apr 2016'!L23-'NSW Apr 2016'!K23)*('NSW Apr 2016'!W23/100)*'NSW Apr 2016'!AJ23))</f>
        <v>0</v>
      </c>
      <c r="N29" s="135">
        <f>IF($C$5*'NSW Apr 2016'!AL23/'NSW Apr 2016'!AJ23&lt;'NSW Apr 2016'!L23,0,IF($C$5*'NSW Apr 2016'!AL23/'NSW Apr 2016'!AJ23&lt;='NSW Apr 2016'!M23,($C$5*'NSW Apr 2016'!AL23/'NSW Apr 2016'!AJ23-'NSW Apr 2016'!L23)*('NSW Apr 2016'!X23/100)*'NSW Apr 2016'!AJ23,('NSW Apr 2016'!M23-'NSW Apr 2016'!L23)*('NSW Apr 2016'!X23/100)*'NSW Apr 2016'!AJ23))</f>
        <v>0</v>
      </c>
      <c r="O29" s="135">
        <f>IF($C$5*'NSW Apr 2016'!AL23/'NSW Apr 2016'!AJ23&lt;'NSW Apr 2016'!M23,0,IF($C$5*'NSW Apr 2016'!AL23/'NSW Apr 2016'!AJ23&lt;='NSW Apr 2016'!N23,($C$5*'NSW Apr 2016'!AL23/'NSW Apr 2016'!AJ23-'NSW Apr 2016'!M23)*('NSW Apr 2016'!Y23/100)*'NSW Apr 2016'!AJ23,('NSW Apr 2016'!N23-'NSW Apr 2016'!M23)*('NSW Apr 2016'!Y23/100)*'NSW Apr 2016'!AJ23))</f>
        <v>0</v>
      </c>
      <c r="P29" s="135">
        <f>IF(($C$5*'NSW Apr 2016'!AL23/'NSW Apr 2016'!AJ23&gt;'NSW Apr 2016'!N23),($C$5*'NSW Apr 2016'!AL23/'NSW Apr 2016'!AJ23-'NSW Apr 2016'!N23)*'NSW Apr 2016'!Z23/100*'NSW Apr 2016'!AJ24,0)</f>
        <v>0</v>
      </c>
      <c r="Q29" s="138">
        <f>SUM(D29:P29)</f>
        <v>2487.2855</v>
      </c>
      <c r="R29" s="98">
        <f>'NSW Apr 2016'!AM23</f>
        <v>0</v>
      </c>
      <c r="S29" s="98">
        <f>'NSW Apr 2016'!AN23</f>
        <v>0</v>
      </c>
      <c r="T29" s="98">
        <f>'NSW Apr 2016'!AO23</f>
        <v>0</v>
      </c>
      <c r="U29" s="98">
        <f>'NSW Apr 2016'!AP23</f>
        <v>0</v>
      </c>
      <c r="V29" s="138">
        <f>Q29</f>
        <v>2487.2855</v>
      </c>
      <c r="W29" s="138">
        <f>V29</f>
        <v>2487.2855</v>
      </c>
      <c r="X29" s="138">
        <f t="shared" si="0"/>
        <v>2736.0140500000002</v>
      </c>
      <c r="Y29" s="138">
        <f t="shared" si="1"/>
        <v>2736.0140500000002</v>
      </c>
      <c r="Z29" s="150">
        <f>'NSW Apr 2016'!AW23</f>
        <v>0</v>
      </c>
      <c r="AA29" s="160" t="str">
        <f>'NSW Apr 2016'!AX23</f>
        <v>n</v>
      </c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88"/>
      <c r="DH29" s="88"/>
      <c r="DI29" s="88"/>
      <c r="DJ29" s="88"/>
      <c r="DK29" s="88"/>
      <c r="DL29" s="88"/>
      <c r="DM29" s="88"/>
      <c r="DN29" s="88"/>
      <c r="DO29" s="88"/>
      <c r="DP29" s="88"/>
      <c r="DQ29" s="88"/>
      <c r="DR29" s="88"/>
      <c r="DS29" s="88"/>
      <c r="DT29" s="88"/>
      <c r="DU29" s="88"/>
      <c r="DV29" s="88"/>
      <c r="DW29" s="88"/>
      <c r="DX29" s="88"/>
      <c r="DY29" s="88"/>
      <c r="DZ29" s="88"/>
      <c r="EA29" s="88"/>
      <c r="EB29" s="88"/>
      <c r="EC29" s="88"/>
      <c r="ED29" s="88"/>
      <c r="EE29" s="88"/>
      <c r="EF29" s="88"/>
      <c r="EG29" s="88"/>
      <c r="EH29" s="88"/>
      <c r="EI29" s="88"/>
      <c r="EJ29" s="88"/>
      <c r="EK29" s="88"/>
      <c r="EL29" s="88"/>
    </row>
    <row r="30" spans="1:142" ht="23" customHeight="1" thickBot="1">
      <c r="A30" s="453"/>
      <c r="B30" s="99" t="str">
        <f>'NSW Apr 2016'!F24</f>
        <v>Origin Energy</v>
      </c>
      <c r="C30" s="99" t="str">
        <f>'NSW Apr 2016'!G24</f>
        <v>Business Saver</v>
      </c>
      <c r="D30" s="163">
        <f>365*'NSW Apr 2016'!H24/100</f>
        <v>227.28550000000004</v>
      </c>
      <c r="E30" s="164">
        <f>IF($C$5*'NSW Apr 2016'!AK24/'NSW Apr 2016'!AI24&gt;='NSW Apr 2016'!J24,('NSW Apr 2016'!J24*'NSW Apr 2016'!O24/100)*'NSW Apr 2016'!AI24,($C$5*'NSW Apr 2016'!AK24/'NSW Apr 2016'!AI24*'NSW Apr 2016'!O24/100)*'NSW Apr 2016'!AI24)</f>
        <v>1130</v>
      </c>
      <c r="F30" s="172">
        <f>IF($C$5*'NSW Apr 2016'!AK24/'NSW Apr 2016'!AI24&lt;'NSW Apr 2016'!J24,0,IF($C$5*'NSW Apr 2016'!AK24/'NSW Apr 2016'!AI24&lt;='NSW Apr 2016'!K24,($C$5*'NSW Apr 2016'!AK24/'NSW Apr 2016'!AI24-'NSW Apr 2016'!J24)*('NSW Apr 2016'!P24/100)*'NSW Apr 2016'!AI24,('NSW Apr 2016'!K24-'NSW Apr 2016'!J24)*('NSW Apr 2016'!P24/100)*'NSW Apr 2016'!AI24))</f>
        <v>0</v>
      </c>
      <c r="G30" s="163">
        <f>IF($C$5*'NSW Apr 2016'!AK24/'NSW Apr 2016'!AI24&lt;'NSW Apr 2016'!K24,0,IF($C$5*'NSW Apr 2016'!AK24/'NSW Apr 2016'!AI24&lt;='NSW Apr 2016'!L24,($C$5*'NSW Apr 2016'!AK24/'NSW Apr 2016'!AI24-'NSW Apr 2016'!K24)*('NSW Apr 2016'!Q24/100)*'NSW Apr 2016'!AI24,('NSW Apr 2016'!L24-'NSW Apr 2016'!K24)*('NSW Apr 2016'!Q24/100)*'NSW Apr 2016'!AI24))</f>
        <v>0</v>
      </c>
      <c r="H30" s="173">
        <f>IF($C$5*'NSW Apr 2016'!AK24/'NSW Apr 2016'!AI24&lt;'NSW Apr 2016'!L24,0,IF($C$5*'NSW Apr 2016'!AK24/'NSW Apr 2016'!AI24&lt;='NSW Apr 2016'!M24,($C$5*'NSW Apr 2016'!AK24/'NSW Apr 2016'!AI24-'NSW Apr 2016'!L24)*('NSW Apr 2016'!R24/100)*'NSW Apr 2016'!AI24,('NSW Apr 2016'!M24-'NSW Apr 2016'!L24)*('NSW Apr 2016'!R24/100)*'NSW Apr 2016'!AI24))</f>
        <v>0</v>
      </c>
      <c r="I30" s="164">
        <f>IF($C$5*'NSW Apr 2016'!AK24/'NSW Apr 2016'!AI24&lt;'NSW Apr 2016'!M24,0,IF($C$5*'NSW Apr 2016'!AK24/'NSW Apr 2016'!AI24&lt;='NSW Apr 2016'!N24,($C$5*'NSW Apr 2016'!AK24/'NSW Apr 2016'!AI24-'NSW Apr 2016'!M24)*('NSW Apr 2016'!S24/100)*'NSW Apr 2016'!AI24,('NSW Apr 2016'!N24-'NSW Apr 2016'!M24)*('NSW Apr 2016'!S24/100)*'NSW Apr 2016'!AI24))</f>
        <v>0</v>
      </c>
      <c r="J30" s="172">
        <f>IF(($C$5*'NSW Apr 2016'!AK24/'NSW Apr 2016'!AI24&gt;'NSW Apr 2016'!N24),($C$5*'NSW Apr 2016'!AK24/'NSW Apr 2016'!AI24-'NSW Apr 2016'!N24)*'NSW Apr 2016'!T24/100*'NSW Apr 2016'!AI24,0)</f>
        <v>0</v>
      </c>
      <c r="K30" s="163">
        <f>IF($C$5*'NSW Apr 2016'!AL24/'NSW Apr 2016'!AJ24&gt;='NSW Apr 2016'!J24,('NSW Apr 2016'!J24*'NSW Apr 2016'!U24/100)*'NSW Apr 2016'!AJ24,($C$5*'NSW Apr 2016'!AL24/'NSW Apr 2016'!AJ24*'NSW Apr 2016'!U24/100)*'NSW Apr 2016'!AJ24)</f>
        <v>1130</v>
      </c>
      <c r="L30" s="172">
        <f>IF($C$5*'NSW Apr 2016'!AL24/'NSW Apr 2016'!AJ24&lt;'NSW Apr 2016'!J24,0,IF($C$5*'NSW Apr 2016'!AL24/'NSW Apr 2016'!AJ24&lt;='NSW Apr 2016'!K24,($C$5*'NSW Apr 2016'!AL24/'NSW Apr 2016'!AJ24-'NSW Apr 2016'!J24)*('NSW Apr 2016'!V24/100)*'NSW Apr 2016'!AJ24,('NSW Apr 2016'!K24-'NSW Apr 2016'!J24)*('NSW Apr 2016'!V24/100)*'NSW Apr 2016'!AJ24))</f>
        <v>0</v>
      </c>
      <c r="M30" s="163">
        <f>IF($C$5*'NSW Apr 2016'!AL24/'NSW Apr 2016'!AJ24&lt;'NSW Apr 2016'!K24,0,IF($C$5*'NSW Apr 2016'!AL24/'NSW Apr 2016'!AJ24&lt;='NSW Apr 2016'!L24,($C$5*'NSW Apr 2016'!AL24/'NSW Apr 2016'!AJ24-'NSW Apr 2016'!K24)*('NSW Apr 2016'!W24/100)*'NSW Apr 2016'!AJ24,('NSW Apr 2016'!L24-'NSW Apr 2016'!K24)*('NSW Apr 2016'!W24/100)*'NSW Apr 2016'!AJ24))</f>
        <v>0</v>
      </c>
      <c r="N30" s="172">
        <f>IF($C$5*'NSW Apr 2016'!AL24/'NSW Apr 2016'!AJ24&lt;'NSW Apr 2016'!L24,0,IF($C$5*'NSW Apr 2016'!AL24/'NSW Apr 2016'!AJ24&lt;='NSW Apr 2016'!M24,($C$5*'NSW Apr 2016'!AL24/'NSW Apr 2016'!AJ24-'NSW Apr 2016'!L24)*('NSW Apr 2016'!X24/100)*'NSW Apr 2016'!AJ24,('NSW Apr 2016'!M24-'NSW Apr 2016'!L24)*('NSW Apr 2016'!X24/100)*'NSW Apr 2016'!AJ24))</f>
        <v>0</v>
      </c>
      <c r="O30" s="163">
        <f>IF($C$5*'NSW Apr 2016'!AL24/'NSW Apr 2016'!AJ24&lt;'NSW Apr 2016'!M24,0,IF($C$5*'NSW Apr 2016'!AL24/'NSW Apr 2016'!AJ24&lt;='NSW Apr 2016'!N24,($C$5*'NSW Apr 2016'!AL24/'NSW Apr 2016'!AJ24-'NSW Apr 2016'!M24)*('NSW Apr 2016'!Y24/100)*'NSW Apr 2016'!AJ24,('NSW Apr 2016'!N24-'NSW Apr 2016'!M24)*('NSW Apr 2016'!Y24/100)*'NSW Apr 2016'!AJ24))</f>
        <v>0</v>
      </c>
      <c r="P30" s="172">
        <f>IF(($C$5*'NSW Apr 2016'!AL24/'NSW Apr 2016'!AJ24&gt;'NSW Apr 2016'!N24),($C$5*'NSW Apr 2016'!AL24/'NSW Apr 2016'!AJ24-'NSW Apr 2016'!N24)*'NSW Apr 2016'!Z24/100*'NSW Apr 2016'!AJ26,0)</f>
        <v>0</v>
      </c>
      <c r="Q30" s="166">
        <f t="shared" si="2"/>
        <v>2487.2855</v>
      </c>
      <c r="R30" s="171">
        <f>'NSW Apr 2016'!AM24</f>
        <v>0</v>
      </c>
      <c r="S30" s="99">
        <f>'NSW Apr 2016'!AN24</f>
        <v>14</v>
      </c>
      <c r="T30" s="171">
        <f>'NSW Apr 2016'!AO24</f>
        <v>0</v>
      </c>
      <c r="U30" s="99">
        <f>'NSW Apr 2016'!AP24</f>
        <v>0</v>
      </c>
      <c r="V30" s="168">
        <f>(Q30-(Q30-D30)*S30/100)</f>
        <v>2170.8854999999999</v>
      </c>
      <c r="W30" s="166">
        <f t="shared" si="5"/>
        <v>2170.8854999999999</v>
      </c>
      <c r="X30" s="166">
        <f t="shared" si="0"/>
        <v>2387.9740500000003</v>
      </c>
      <c r="Y30" s="166">
        <f t="shared" si="1"/>
        <v>2387.9740500000003</v>
      </c>
      <c r="Z30" s="169">
        <f>'NSW Apr 2016'!AW24</f>
        <v>12</v>
      </c>
      <c r="AA30" s="170" t="str">
        <f>'NSW Apr 2016'!AX24</f>
        <v>y</v>
      </c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88"/>
      <c r="DH30" s="88"/>
      <c r="DI30" s="88"/>
      <c r="DJ30" s="88"/>
      <c r="DK30" s="88"/>
      <c r="DL30" s="88"/>
      <c r="DM30" s="88"/>
      <c r="DN30" s="88"/>
      <c r="DO30" s="88"/>
      <c r="DP30" s="88"/>
      <c r="DQ30" s="88"/>
      <c r="DR30" s="88"/>
      <c r="DS30" s="88"/>
      <c r="DT30" s="88"/>
      <c r="DU30" s="88"/>
      <c r="DV30" s="88"/>
      <c r="DW30" s="88"/>
      <c r="DX30" s="88"/>
      <c r="DY30" s="88"/>
      <c r="DZ30" s="88"/>
      <c r="EA30" s="88"/>
      <c r="EB30" s="88"/>
      <c r="EC30" s="88"/>
      <c r="ED30" s="88"/>
      <c r="EE30" s="88"/>
      <c r="EF30" s="88"/>
      <c r="EG30" s="88"/>
      <c r="EH30" s="88"/>
      <c r="EI30" s="88"/>
      <c r="EJ30" s="88"/>
      <c r="EK30" s="88"/>
      <c r="EL30" s="88"/>
    </row>
    <row r="31" spans="1:142" ht="23" customHeight="1" thickTop="1">
      <c r="A31" s="451" t="str">
        <f>'NSW Apr 2016'!D25</f>
        <v>Envestra Murray Valley</v>
      </c>
      <c r="B31" s="98" t="str">
        <f>'NSW Apr 2016'!F25</f>
        <v>Origin Energy</v>
      </c>
      <c r="C31" s="98" t="str">
        <f>'NSW Apr 2016'!G25</f>
        <v>Regulated</v>
      </c>
      <c r="D31" s="135">
        <f>365*'NSW Apr 2016'!H25/100</f>
        <v>281.05</v>
      </c>
      <c r="E31" s="136">
        <f>IF($C$5*'NSW Apr 2016'!AK25/'NSW Apr 2016'!AI25&gt;='NSW Apr 2016'!J25,('NSW Apr 2016'!J25*'NSW Apr 2016'!O25/100)*'NSW Apr 2016'!AI25,($C$5*'NSW Apr 2016'!AK25/'NSW Apr 2016'!AI25*'NSW Apr 2016'!O25/100)*'NSW Apr 2016'!AI25)</f>
        <v>196.20000000000002</v>
      </c>
      <c r="F31" s="153">
        <f>IF($C$5*'NSW Apr 2016'!AK25/'NSW Apr 2016'!AI25&lt;'NSW Apr 2016'!J25,0,IF($C$5*'NSW Apr 2016'!AK25/'NSW Apr 2016'!AI25&lt;='NSW Apr 2016'!K25,($C$5*'NSW Apr 2016'!AK25/'NSW Apr 2016'!AI25-'NSW Apr 2016'!J25)*('NSW Apr 2016'!P25/100)*'NSW Apr 2016'!AI25,('NSW Apr 2016'!K25-'NSW Apr 2016'!J25)*('NSW Apr 2016'!P25/100)*'NSW Apr 2016'!AI25))</f>
        <v>820.00000000000011</v>
      </c>
      <c r="G31" s="135">
        <f>IF($C$5*'NSW Apr 2016'!AK25/'NSW Apr 2016'!AI25&lt;'NSW Apr 2016'!K25,0,IF($C$5*'NSW Apr 2016'!AK25/'NSW Apr 2016'!AI25&lt;='NSW Apr 2016'!L25,($C$5*'NSW Apr 2016'!AK25/'NSW Apr 2016'!AI25-'NSW Apr 2016'!K25)*('NSW Apr 2016'!Q25/100)*'NSW Apr 2016'!AI25,('NSW Apr 2016'!L25-'NSW Apr 2016'!K25)*('NSW Apr 2016'!Q25/100)*'NSW Apr 2016'!AI25))</f>
        <v>0</v>
      </c>
      <c r="H31" s="143">
        <f>IF($C$5*'NSW Apr 2016'!AK25/'NSW Apr 2016'!AI25&lt;'NSW Apr 2016'!L25,0,IF($C$5*'NSW Apr 2016'!AK25/'NSW Apr 2016'!AI25&lt;='NSW Apr 2016'!M25,($C$5*'NSW Apr 2016'!AK25/'NSW Apr 2016'!AI25-'NSW Apr 2016'!L25)*('NSW Apr 2016'!R25/100)*'NSW Apr 2016'!AI25,('NSW Apr 2016'!M25-'NSW Apr 2016'!L25)*('NSW Apr 2016'!R25/100)*'NSW Apr 2016'!AI25))</f>
        <v>0</v>
      </c>
      <c r="I31" s="136">
        <f>IF($C$5*'NSW Apr 2016'!AK25/'NSW Apr 2016'!AI25&lt;'NSW Apr 2016'!M25,0,IF($C$5*'NSW Apr 2016'!AK25/'NSW Apr 2016'!AI25&lt;='NSW Apr 2016'!N25,($C$5*'NSW Apr 2016'!AK25/'NSW Apr 2016'!AI25-'NSW Apr 2016'!M25)*('NSW Apr 2016'!S25/100)*'NSW Apr 2016'!AI25,('NSW Apr 2016'!N25-'NSW Apr 2016'!M25)*('NSW Apr 2016'!S25/100)*'NSW Apr 2016'!AI25))</f>
        <v>0</v>
      </c>
      <c r="J31" s="153">
        <f>IF(($C$5*'NSW Apr 2016'!AK25/'NSW Apr 2016'!AI25&gt;'NSW Apr 2016'!N25),($C$5*'NSW Apr 2016'!AK25/'NSW Apr 2016'!AI25-'NSW Apr 2016'!N25)*'NSW Apr 2016'!T25/100*'NSW Apr 2016'!AI25,0)</f>
        <v>0</v>
      </c>
      <c r="K31" s="135">
        <f>IF($C$5*'NSW Apr 2016'!AL25/'NSW Apr 2016'!AJ25&gt;='NSW Apr 2016'!J25,('NSW Apr 2016'!J25*'NSW Apr 2016'!U25/100)*'NSW Apr 2016'!AJ25,($C$5*'NSW Apr 2016'!AL25/'NSW Apr 2016'!AJ25*'NSW Apr 2016'!U25/100)*'NSW Apr 2016'!AJ25)</f>
        <v>196.20000000000002</v>
      </c>
      <c r="L31" s="153">
        <f>IF($C$5*'NSW Apr 2016'!AL25/'NSW Apr 2016'!AJ25&lt;'NSW Apr 2016'!J25,0,IF($C$5*'NSW Apr 2016'!AL25/'NSW Apr 2016'!AJ25&lt;='NSW Apr 2016'!K25,($C$5*'NSW Apr 2016'!AL25/'NSW Apr 2016'!AJ25-'NSW Apr 2016'!J25)*('NSW Apr 2016'!V25/100)*'NSW Apr 2016'!AJ25,('NSW Apr 2016'!K25-'NSW Apr 2016'!J25)*('NSW Apr 2016'!V25/100)*'NSW Apr 2016'!AJ25))</f>
        <v>820.00000000000011</v>
      </c>
      <c r="M31" s="135">
        <f>IF($C$5*'NSW Apr 2016'!AL25/'NSW Apr 2016'!AJ25&lt;'NSW Apr 2016'!K25,0,IF($C$5*'NSW Apr 2016'!AL25/'NSW Apr 2016'!AJ25&lt;='NSW Apr 2016'!L25,($C$5*'NSW Apr 2016'!AL25/'NSW Apr 2016'!AJ25-'NSW Apr 2016'!K25)*('NSW Apr 2016'!W25/100)*'NSW Apr 2016'!AJ25,('NSW Apr 2016'!L25-'NSW Apr 2016'!K25)*('NSW Apr 2016'!W25/100)*'NSW Apr 2016'!AJ25))</f>
        <v>0</v>
      </c>
      <c r="N31" s="153">
        <f>IF($C$5*'NSW Apr 2016'!AL25/'NSW Apr 2016'!AJ25&lt;'NSW Apr 2016'!L25,0,IF($C$5*'NSW Apr 2016'!AL25/'NSW Apr 2016'!AJ25&lt;='NSW Apr 2016'!M25,($C$5*'NSW Apr 2016'!AL25/'NSW Apr 2016'!AJ25-'NSW Apr 2016'!L25)*('NSW Apr 2016'!X25/100)*'NSW Apr 2016'!AJ25,('NSW Apr 2016'!M25-'NSW Apr 2016'!L25)*('NSW Apr 2016'!X25/100)*'NSW Apr 2016'!AJ25))</f>
        <v>0</v>
      </c>
      <c r="O31" s="135">
        <f>IF($C$5*'NSW Apr 2016'!AL25/'NSW Apr 2016'!AJ25&lt;'NSW Apr 2016'!M25,0,IF($C$5*'NSW Apr 2016'!AL25/'NSW Apr 2016'!AJ25&lt;='NSW Apr 2016'!N25,($C$5*'NSW Apr 2016'!AL25/'NSW Apr 2016'!AJ25-'NSW Apr 2016'!M25)*('NSW Apr 2016'!Y25/100)*'NSW Apr 2016'!AJ25,('NSW Apr 2016'!N25-'NSW Apr 2016'!M25)*('NSW Apr 2016'!Y25/100)*'NSW Apr 2016'!AJ25))</f>
        <v>0</v>
      </c>
      <c r="P31" s="153">
        <f>IF(($C$5*'NSW Apr 2016'!AL25/'NSW Apr 2016'!AJ25&gt;'NSW Apr 2016'!N25),($C$5*'NSW Apr 2016'!AL25/'NSW Apr 2016'!AJ25-'NSW Apr 2016'!N25)*'NSW Apr 2016'!Z25/100*'NSW Apr 2016'!AJ26,0)</f>
        <v>0</v>
      </c>
      <c r="Q31" s="138">
        <f>SUM(D31:P31)</f>
        <v>2313.4500000000003</v>
      </c>
      <c r="R31" s="148">
        <f>'NSW Apr 2016'!AM25</f>
        <v>0</v>
      </c>
      <c r="S31" s="98">
        <f>'NSW Apr 2016'!AN25</f>
        <v>0</v>
      </c>
      <c r="T31" s="148">
        <f>'NSW Apr 2016'!AO25</f>
        <v>0</v>
      </c>
      <c r="U31" s="98">
        <f>'NSW Apr 2016'!AP25</f>
        <v>0</v>
      </c>
      <c r="V31" s="149">
        <f>Q31</f>
        <v>2313.4500000000003</v>
      </c>
      <c r="W31" s="138">
        <f>V31</f>
        <v>2313.4500000000003</v>
      </c>
      <c r="X31" s="138">
        <f t="shared" si="0"/>
        <v>2544.7950000000005</v>
      </c>
      <c r="Y31" s="138">
        <f t="shared" si="1"/>
        <v>2544.7950000000005</v>
      </c>
      <c r="Z31" s="150">
        <f>'NSW Apr 2016'!AW25</f>
        <v>0</v>
      </c>
      <c r="AA31" s="141" t="str">
        <f>'NSW Apr 2016'!AX25</f>
        <v>n</v>
      </c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88"/>
      <c r="DH31" s="88"/>
      <c r="DI31" s="88"/>
      <c r="DJ31" s="88"/>
      <c r="DK31" s="88"/>
      <c r="DL31" s="88"/>
      <c r="DM31" s="88"/>
      <c r="DN31" s="88"/>
      <c r="DO31" s="88"/>
      <c r="DP31" s="88"/>
      <c r="DQ31" s="88"/>
      <c r="DR31" s="88"/>
      <c r="DS31" s="88"/>
      <c r="DT31" s="88"/>
      <c r="DU31" s="88"/>
      <c r="DV31" s="88"/>
      <c r="DW31" s="88"/>
      <c r="DX31" s="88"/>
      <c r="DY31" s="88"/>
      <c r="DZ31" s="88"/>
      <c r="EA31" s="88"/>
      <c r="EB31" s="88"/>
      <c r="EC31" s="88"/>
      <c r="ED31" s="88"/>
      <c r="EE31" s="88"/>
      <c r="EF31" s="88"/>
      <c r="EG31" s="88"/>
      <c r="EH31" s="88"/>
      <c r="EI31" s="88"/>
      <c r="EJ31" s="88"/>
      <c r="EK31" s="88"/>
      <c r="EL31" s="88"/>
    </row>
    <row r="32" spans="1:142" s="97" customFormat="1" ht="23" customHeight="1">
      <c r="A32" s="453"/>
      <c r="B32" s="98" t="str">
        <f>'NSW Apr 2016'!F26</f>
        <v>EnergyAustralia</v>
      </c>
      <c r="C32" s="98" t="str">
        <f>'NSW Apr 2016'!G26</f>
        <v xml:space="preserve">Everyday Saver </v>
      </c>
      <c r="D32" s="135">
        <f>365*'NSW Apr 2016'!H26/100</f>
        <v>319.99914999999999</v>
      </c>
      <c r="E32" s="136">
        <f>IF($C$5*'NSW Apr 2016'!AK26/'NSW Apr 2016'!AI26&gt;='NSW Apr 2016'!J26,('NSW Apr 2016'!J26*'NSW Apr 2016'!O26/100)*'NSW Apr 2016'!AI26,($C$5*'NSW Apr 2016'!AK26/'NSW Apr 2016'!AI26*'NSW Apr 2016'!O26/100)*'NSW Apr 2016'!AI26)</f>
        <v>363.084</v>
      </c>
      <c r="F32" s="153">
        <f>IF($C$5*'NSW Apr 2016'!AK26/'NSW Apr 2016'!AI26&lt;'NSW Apr 2016'!J26,0,IF($C$5*'NSW Apr 2016'!AK26/'NSW Apr 2016'!AI26&lt;='NSW Apr 2016'!K26,($C$5*'NSW Apr 2016'!AK26/'NSW Apr 2016'!AI26-'NSW Apr 2016'!J26)*('NSW Apr 2016'!P26/100)*'NSW Apr 2016'!AI26,('NSW Apr 2016'!K26-'NSW Apr 2016'!J26)*('NSW Apr 2016'!P26/100)*'NSW Apr 2016'!AI26))</f>
        <v>285.75600000000003</v>
      </c>
      <c r="G32" s="135">
        <f>IF($C$5*'NSW Apr 2016'!AK26/'NSW Apr 2016'!AI26&lt;'NSW Apr 2016'!K26,0,IF($C$5*'NSW Apr 2016'!AK26/'NSW Apr 2016'!AI26&lt;='NSW Apr 2016'!L26,($C$5*'NSW Apr 2016'!AK26/'NSW Apr 2016'!AI26-'NSW Apr 2016'!K26)*('NSW Apr 2016'!Q26/100)*'NSW Apr 2016'!AI26,('NSW Apr 2016'!L26-'NSW Apr 2016'!K26)*('NSW Apr 2016'!Q26/100)*'NSW Apr 2016'!AI26))</f>
        <v>186.10550999999998</v>
      </c>
      <c r="H32" s="143">
        <f>IF($C$5*'NSW Apr 2016'!AK26/'NSW Apr 2016'!AI26&lt;'NSW Apr 2016'!L26,0,IF($C$5*'NSW Apr 2016'!AK26/'NSW Apr 2016'!AI26&lt;='NSW Apr 2016'!M26,($C$5*'NSW Apr 2016'!AK26/'NSW Apr 2016'!AI26-'NSW Apr 2016'!L26)*('NSW Apr 2016'!R26/100)*'NSW Apr 2016'!AI26,('NSW Apr 2016'!M26-'NSW Apr 2016'!L26)*('NSW Apr 2016'!R26/100)*'NSW Apr 2016'!AI26))</f>
        <v>0</v>
      </c>
      <c r="I32" s="136">
        <f>IF($C$5*'NSW Apr 2016'!AK26/'NSW Apr 2016'!AI26&lt;'NSW Apr 2016'!M26,0,IF($C$5*'NSW Apr 2016'!AK26/'NSW Apr 2016'!AI26&lt;='NSW Apr 2016'!N26,($C$5*'NSW Apr 2016'!AK26/'NSW Apr 2016'!AI26-'NSW Apr 2016'!M26)*('NSW Apr 2016'!S26/100)*'NSW Apr 2016'!AI26,('NSW Apr 2016'!N26-'NSW Apr 2016'!M26)*('NSW Apr 2016'!S26/100)*'NSW Apr 2016'!AI26))</f>
        <v>0</v>
      </c>
      <c r="J32" s="153">
        <f>IF(($C$5*'NSW Apr 2016'!AK26/'NSW Apr 2016'!AI26&gt;'NSW Apr 2016'!N26),($C$5*'NSW Apr 2016'!AK26/'NSW Apr 2016'!AI26-'NSW Apr 2016'!N26)*'NSW Apr 2016'!T26/100*'NSW Apr 2016'!AI26,0)</f>
        <v>0</v>
      </c>
      <c r="K32" s="135">
        <f>IF($C$5*'NSW Apr 2016'!AL26/'NSW Apr 2016'!AJ26&gt;='NSW Apr 2016'!J26,('NSW Apr 2016'!J26*'NSW Apr 2016'!U26/100)*'NSW Apr 2016'!AJ26,($C$5*'NSW Apr 2016'!AL26/'NSW Apr 2016'!AJ26*'NSW Apr 2016'!U26/100)*'NSW Apr 2016'!AJ26)</f>
        <v>710.71199999999999</v>
      </c>
      <c r="L32" s="153">
        <f>IF($C$5*'NSW Apr 2016'!AL26/'NSW Apr 2016'!AJ26&lt;'NSW Apr 2016'!J26,0,IF($C$5*'NSW Apr 2016'!AL26/'NSW Apr 2016'!AJ26&lt;='NSW Apr 2016'!K26,($C$5*'NSW Apr 2016'!AL26/'NSW Apr 2016'!AJ26-'NSW Apr 2016'!J26)*('NSW Apr 2016'!V26/100)*'NSW Apr 2016'!AJ26,('NSW Apr 2016'!K26-'NSW Apr 2016'!J26)*('NSW Apr 2016'!V26/100)*'NSW Apr 2016'!AJ26))</f>
        <v>556.05599999999993</v>
      </c>
      <c r="M32" s="135">
        <f>IF($C$5*'NSW Apr 2016'!AL26/'NSW Apr 2016'!AJ26&lt;'NSW Apr 2016'!K26,0,IF($C$5*'NSW Apr 2016'!AL26/'NSW Apr 2016'!AJ26&lt;='NSW Apr 2016'!L26,($C$5*'NSW Apr 2016'!AL26/'NSW Apr 2016'!AJ26-'NSW Apr 2016'!K26)*('NSW Apr 2016'!W26/100)*'NSW Apr 2016'!AJ26,('NSW Apr 2016'!L26-'NSW Apr 2016'!K26)*('NSW Apr 2016'!W26/100)*'NSW Apr 2016'!AJ26))</f>
        <v>360.17532</v>
      </c>
      <c r="N32" s="153">
        <f>IF($C$5*'NSW Apr 2016'!AL26/'NSW Apr 2016'!AJ26&lt;'NSW Apr 2016'!L26,0,IF($C$5*'NSW Apr 2016'!AL26/'NSW Apr 2016'!AJ26&lt;='NSW Apr 2016'!M26,($C$5*'NSW Apr 2016'!AL26/'NSW Apr 2016'!AJ26-'NSW Apr 2016'!L26)*('NSW Apr 2016'!X26/100)*'NSW Apr 2016'!AJ26,('NSW Apr 2016'!M26-'NSW Apr 2016'!L26)*('NSW Apr 2016'!X26/100)*'NSW Apr 2016'!AJ26))</f>
        <v>0</v>
      </c>
      <c r="O32" s="135">
        <f>IF($C$5*'NSW Apr 2016'!AL26/'NSW Apr 2016'!AJ26&lt;'NSW Apr 2016'!M26,0,IF($C$5*'NSW Apr 2016'!AL26/'NSW Apr 2016'!AJ26&lt;='NSW Apr 2016'!N26,($C$5*'NSW Apr 2016'!AL26/'NSW Apr 2016'!AJ26-'NSW Apr 2016'!M26)*('NSW Apr 2016'!Y26/100)*'NSW Apr 2016'!AJ26,('NSW Apr 2016'!N26-'NSW Apr 2016'!M26)*('NSW Apr 2016'!Y26/100)*'NSW Apr 2016'!AJ26))</f>
        <v>0</v>
      </c>
      <c r="P32" s="153">
        <f>IF(($C$5*'NSW Apr 2016'!AL26/'NSW Apr 2016'!AJ26&gt;'NSW Apr 2016'!N26),($C$5*'NSW Apr 2016'!AL26/'NSW Apr 2016'!AJ26-'NSW Apr 2016'!N26)*'NSW Apr 2016'!Z26/100*'NSW Apr 2016'!AJ27,0)</f>
        <v>0</v>
      </c>
      <c r="Q32" s="138">
        <f t="shared" si="2"/>
        <v>2781.88798</v>
      </c>
      <c r="R32" s="148">
        <f>'NSW Apr 2016'!AM26</f>
        <v>0</v>
      </c>
      <c r="S32" s="98">
        <f>'NSW Apr 2016'!AN26</f>
        <v>16</v>
      </c>
      <c r="T32" s="148">
        <f>'NSW Apr 2016'!AO26</f>
        <v>0</v>
      </c>
      <c r="U32" s="98">
        <f>'NSW Apr 2016'!AP26</f>
        <v>0</v>
      </c>
      <c r="V32" s="149">
        <f>(Q32-(Q32-D32)*S32/100)</f>
        <v>2387.9857671999998</v>
      </c>
      <c r="W32" s="138">
        <f t="shared" si="5"/>
        <v>2387.9857671999998</v>
      </c>
      <c r="X32" s="138">
        <f t="shared" si="0"/>
        <v>2626.7843439200001</v>
      </c>
      <c r="Y32" s="138">
        <f t="shared" si="1"/>
        <v>2626.7843439200001</v>
      </c>
      <c r="Z32" s="150">
        <f>'NSW Apr 2016'!AW26</f>
        <v>24</v>
      </c>
      <c r="AA32" s="141" t="str">
        <f>'NSW Apr 2016'!AX26</f>
        <v>y</v>
      </c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</row>
    <row r="33" spans="1:142" ht="23" customHeight="1" thickBot="1">
      <c r="A33" s="452"/>
      <c r="B33" s="99" t="str">
        <f>'NSW Apr 2016'!F27</f>
        <v>Origin Energy</v>
      </c>
      <c r="C33" s="99" t="str">
        <f>'NSW Apr 2016'!G27</f>
        <v>Business Saver</v>
      </c>
      <c r="D33" s="163">
        <f>365*'NSW Apr 2016'!H27/100</f>
        <v>281.05</v>
      </c>
      <c r="E33" s="164">
        <f>IF($C$5*'NSW Apr 2016'!AK27/'NSW Apr 2016'!AI27&gt;='NSW Apr 2016'!J27,('NSW Apr 2016'!J27*'NSW Apr 2016'!O27/100)*'NSW Apr 2016'!AI27,($C$5*'NSW Apr 2016'!AK27/'NSW Apr 2016'!AI27*'NSW Apr 2016'!O27/100)*'NSW Apr 2016'!AI27)</f>
        <v>196.20000000000002</v>
      </c>
      <c r="F33" s="172">
        <f>IF($C$5*'NSW Apr 2016'!AK27/'NSW Apr 2016'!AI27&lt;'NSW Apr 2016'!J27,0,IF($C$5*'NSW Apr 2016'!AK27/'NSW Apr 2016'!AI27&lt;='NSW Apr 2016'!K27,($C$5*'NSW Apr 2016'!AK27/'NSW Apr 2016'!AI27-'NSW Apr 2016'!J27)*('NSW Apr 2016'!P27/100)*'NSW Apr 2016'!AI27,('NSW Apr 2016'!K27-'NSW Apr 2016'!J27)*('NSW Apr 2016'!P27/100)*'NSW Apr 2016'!AI27))</f>
        <v>820.00000000000011</v>
      </c>
      <c r="G33" s="163">
        <f>IF($C$5*'NSW Apr 2016'!AK27/'NSW Apr 2016'!AI27&lt;'NSW Apr 2016'!K27,0,IF($C$5*'NSW Apr 2016'!AK27/'NSW Apr 2016'!AI27&lt;='NSW Apr 2016'!L27,($C$5*'NSW Apr 2016'!AK27/'NSW Apr 2016'!AI27-'NSW Apr 2016'!K27)*('NSW Apr 2016'!Q27/100)*'NSW Apr 2016'!AI27,('NSW Apr 2016'!L27-'NSW Apr 2016'!K27)*('NSW Apr 2016'!Q27/100)*'NSW Apr 2016'!AI27))</f>
        <v>0</v>
      </c>
      <c r="H33" s="173">
        <f>IF($C$5*'NSW Apr 2016'!AK27/'NSW Apr 2016'!AI27&lt;'NSW Apr 2016'!L27,0,IF($C$5*'NSW Apr 2016'!AK27/'NSW Apr 2016'!AI27&lt;='NSW Apr 2016'!M27,($C$5*'NSW Apr 2016'!AK27/'NSW Apr 2016'!AI27-'NSW Apr 2016'!L27)*('NSW Apr 2016'!R27/100)*'NSW Apr 2016'!AI27,('NSW Apr 2016'!M27-'NSW Apr 2016'!L27)*('NSW Apr 2016'!R27/100)*'NSW Apr 2016'!AI27))</f>
        <v>0</v>
      </c>
      <c r="I33" s="164">
        <f>IF($C$5*'NSW Apr 2016'!AK27/'NSW Apr 2016'!AI27&lt;'NSW Apr 2016'!M27,0,IF($C$5*'NSW Apr 2016'!AK27/'NSW Apr 2016'!AI27&lt;='NSW Apr 2016'!N27,($C$5*'NSW Apr 2016'!AK27/'NSW Apr 2016'!AI27-'NSW Apr 2016'!M27)*('NSW Apr 2016'!S27/100)*'NSW Apr 2016'!AI27,('NSW Apr 2016'!N27-'NSW Apr 2016'!M27)*('NSW Apr 2016'!S27/100)*'NSW Apr 2016'!AI27))</f>
        <v>0</v>
      </c>
      <c r="J33" s="172">
        <f>IF(($C$5*'NSW Apr 2016'!AK27/'NSW Apr 2016'!AI27&gt;'NSW Apr 2016'!N27),($C$5*'NSW Apr 2016'!AK27/'NSW Apr 2016'!AI27-'NSW Apr 2016'!N27)*'NSW Apr 2016'!T27/100*'NSW Apr 2016'!AI27,0)</f>
        <v>0</v>
      </c>
      <c r="K33" s="163">
        <f>IF($C$5*'NSW Apr 2016'!AL27/'NSW Apr 2016'!AJ27&gt;='NSW Apr 2016'!J27,('NSW Apr 2016'!J27*'NSW Apr 2016'!U27/100)*'NSW Apr 2016'!AJ27,($C$5*'NSW Apr 2016'!AL27/'NSW Apr 2016'!AJ27*'NSW Apr 2016'!U27/100)*'NSW Apr 2016'!AJ27)</f>
        <v>196.20000000000002</v>
      </c>
      <c r="L33" s="172">
        <f>IF($C$5*'NSW Apr 2016'!AL27/'NSW Apr 2016'!AJ27&lt;'NSW Apr 2016'!J27,0,IF($C$5*'NSW Apr 2016'!AL27/'NSW Apr 2016'!AJ27&lt;='NSW Apr 2016'!K27,($C$5*'NSW Apr 2016'!AL27/'NSW Apr 2016'!AJ27-'NSW Apr 2016'!J27)*('NSW Apr 2016'!V27/100)*'NSW Apr 2016'!AJ27,('NSW Apr 2016'!K27-'NSW Apr 2016'!J27)*('NSW Apr 2016'!V27/100)*'NSW Apr 2016'!AJ27))</f>
        <v>820.00000000000011</v>
      </c>
      <c r="M33" s="163">
        <f>IF($C$5*'NSW Apr 2016'!AL27/'NSW Apr 2016'!AJ27&lt;'NSW Apr 2016'!K27,0,IF($C$5*'NSW Apr 2016'!AL27/'NSW Apr 2016'!AJ27&lt;='NSW Apr 2016'!L27,($C$5*'NSW Apr 2016'!AL27/'NSW Apr 2016'!AJ27-'NSW Apr 2016'!K27)*('NSW Apr 2016'!W27/100)*'NSW Apr 2016'!AJ27,('NSW Apr 2016'!L27-'NSW Apr 2016'!K27)*('NSW Apr 2016'!W27/100)*'NSW Apr 2016'!AJ27))</f>
        <v>0</v>
      </c>
      <c r="N33" s="172">
        <f>IF($C$5*'NSW Apr 2016'!AL27/'NSW Apr 2016'!AJ27&lt;'NSW Apr 2016'!L27,0,IF($C$5*'NSW Apr 2016'!AL27/'NSW Apr 2016'!AJ27&lt;='NSW Apr 2016'!M27,($C$5*'NSW Apr 2016'!AL27/'NSW Apr 2016'!AJ27-'NSW Apr 2016'!L27)*('NSW Apr 2016'!X27/100)*'NSW Apr 2016'!AJ27,('NSW Apr 2016'!M27-'NSW Apr 2016'!L27)*('NSW Apr 2016'!X27/100)*'NSW Apr 2016'!AJ27))</f>
        <v>0</v>
      </c>
      <c r="O33" s="163">
        <f>IF($C$5*'NSW Apr 2016'!AL27/'NSW Apr 2016'!AJ27&lt;'NSW Apr 2016'!M27,0,IF($C$5*'NSW Apr 2016'!AL27/'NSW Apr 2016'!AJ27&lt;='NSW Apr 2016'!N27,($C$5*'NSW Apr 2016'!AL27/'NSW Apr 2016'!AJ27-'NSW Apr 2016'!M27)*('NSW Apr 2016'!Y27/100)*'NSW Apr 2016'!AJ27,('NSW Apr 2016'!N27-'NSW Apr 2016'!M27)*('NSW Apr 2016'!Y27/100)*'NSW Apr 2016'!AJ27))</f>
        <v>0</v>
      </c>
      <c r="P33" s="172">
        <f>IF(($C$5*'NSW Apr 2016'!AL27/'NSW Apr 2016'!AJ27&gt;'NSW Apr 2016'!N27),($C$5*'NSW Apr 2016'!AL27/'NSW Apr 2016'!AJ27-'NSW Apr 2016'!N27)*'NSW Apr 2016'!Z27/100*'NSW Apr 2016'!AJ29,0)</f>
        <v>0</v>
      </c>
      <c r="Q33" s="166">
        <f t="shared" si="2"/>
        <v>2313.4500000000003</v>
      </c>
      <c r="R33" s="171">
        <f>'NSW Apr 2016'!AM27</f>
        <v>0</v>
      </c>
      <c r="S33" s="99">
        <f>'NSW Apr 2016'!AN27</f>
        <v>14</v>
      </c>
      <c r="T33" s="171">
        <f>'NSW Apr 2016'!AO27</f>
        <v>0</v>
      </c>
      <c r="U33" s="99">
        <f>'NSW Apr 2016'!AP27</f>
        <v>0</v>
      </c>
      <c r="V33" s="168">
        <f>(Q33-(Q33-D33)*S33/100)</f>
        <v>2028.9140000000002</v>
      </c>
      <c r="W33" s="166">
        <f t="shared" si="5"/>
        <v>2028.9140000000002</v>
      </c>
      <c r="X33" s="166">
        <f t="shared" si="0"/>
        <v>2231.8054000000002</v>
      </c>
      <c r="Y33" s="166">
        <f t="shared" si="1"/>
        <v>2231.8054000000002</v>
      </c>
      <c r="Z33" s="169">
        <f>'NSW Apr 2016'!AW27</f>
        <v>12</v>
      </c>
      <c r="AA33" s="170" t="str">
        <f>'NSW Apr 2016'!AX27</f>
        <v>y</v>
      </c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88"/>
      <c r="DH33" s="88"/>
      <c r="DI33" s="88"/>
      <c r="DJ33" s="88"/>
      <c r="DK33" s="88"/>
      <c r="DL33" s="88"/>
      <c r="DM33" s="88"/>
      <c r="DN33" s="88"/>
      <c r="DO33" s="88"/>
      <c r="DP33" s="88"/>
      <c r="DQ33" s="88"/>
      <c r="DR33" s="88"/>
      <c r="DS33" s="88"/>
      <c r="DT33" s="88"/>
      <c r="DU33" s="88"/>
      <c r="DV33" s="88"/>
      <c r="DW33" s="88"/>
      <c r="DX33" s="88"/>
      <c r="DY33" s="88"/>
      <c r="DZ33" s="88"/>
      <c r="EA33" s="88"/>
      <c r="EB33" s="88"/>
      <c r="EC33" s="88"/>
      <c r="ED33" s="88"/>
      <c r="EE33" s="88"/>
      <c r="EF33" s="88"/>
      <c r="EG33" s="88"/>
      <c r="EH33" s="88"/>
      <c r="EI33" s="88"/>
      <c r="EJ33" s="88"/>
      <c r="EK33" s="88"/>
      <c r="EL33" s="88"/>
    </row>
    <row r="34" spans="1:142" s="100" customFormat="1" ht="23" customHeight="1" thickTop="1">
      <c r="A34" s="451" t="str">
        <f>'NSW Apr 2016'!D28</f>
        <v>Envestra Tumut</v>
      </c>
      <c r="B34" s="147" t="str">
        <f>'NSW Apr 2016'!F28</f>
        <v>Origin Energy</v>
      </c>
      <c r="C34" s="147" t="str">
        <f>'NSW Apr 2016'!G28</f>
        <v>Regulated</v>
      </c>
      <c r="D34" s="142">
        <f>365*'NSW Apr 2016'!H28/100</f>
        <v>303.53399999999999</v>
      </c>
      <c r="E34" s="144">
        <f>IF($C$5*'NSW Apr 2016'!AK28/'NSW Apr 2016'!AI28&gt;='NSW Apr 2016'!J28,('NSW Apr 2016'!J28*'NSW Apr 2016'!O28/100)*'NSW Apr 2016'!AI28,($C$5*'NSW Apr 2016'!AK28/'NSW Apr 2016'!AI28*'NSW Apr 2016'!O28/100)*'NSW Apr 2016'!AI28)</f>
        <v>1080.0000000000002</v>
      </c>
      <c r="F34" s="151">
        <f>IF($C$5*'NSW Apr 2016'!AK28/'NSW Apr 2016'!AI28&lt;'NSW Apr 2016'!J28,0,IF($C$5*'NSW Apr 2016'!AK28/'NSW Apr 2016'!AI28&lt;='NSW Apr 2016'!K28,($C$5*'NSW Apr 2016'!AK28/'NSW Apr 2016'!AI28-'NSW Apr 2016'!J28)*('NSW Apr 2016'!P28/100)*'NSW Apr 2016'!AI28,('NSW Apr 2016'!K28-'NSW Apr 2016'!J28)*('NSW Apr 2016'!P28/100)*'NSW Apr 2016'!AI28))</f>
        <v>0</v>
      </c>
      <c r="G34" s="142">
        <f>IF($C$5*'NSW Apr 2016'!AK28/'NSW Apr 2016'!AI28&lt;'NSW Apr 2016'!K28,0,IF($C$5*'NSW Apr 2016'!AK28/'NSW Apr 2016'!AI28&lt;='NSW Apr 2016'!L28,($C$5*'NSW Apr 2016'!AK28/'NSW Apr 2016'!AI28-'NSW Apr 2016'!K28)*('NSW Apr 2016'!Q28/100)*'NSW Apr 2016'!AI28,('NSW Apr 2016'!L28-'NSW Apr 2016'!K28)*('NSW Apr 2016'!Q28/100)*'NSW Apr 2016'!AI28))</f>
        <v>0</v>
      </c>
      <c r="H34" s="152">
        <f>IF($C$5*'NSW Apr 2016'!AK28/'NSW Apr 2016'!AI28&lt;'NSW Apr 2016'!L28,0,IF($C$5*'NSW Apr 2016'!AK28/'NSW Apr 2016'!AI28&lt;='NSW Apr 2016'!M28,($C$5*'NSW Apr 2016'!AK28/'NSW Apr 2016'!AI28-'NSW Apr 2016'!L28)*('NSW Apr 2016'!R28/100)*'NSW Apr 2016'!AI28,('NSW Apr 2016'!M28-'NSW Apr 2016'!L28)*('NSW Apr 2016'!R28/100)*'NSW Apr 2016'!AI28))</f>
        <v>0</v>
      </c>
      <c r="I34" s="136">
        <f>IF($C$5*'NSW Apr 2016'!AK28/'NSW Apr 2016'!AI28&lt;'NSW Apr 2016'!M28,0,IF($C$5*'NSW Apr 2016'!AK28/'NSW Apr 2016'!AI28&lt;='NSW Apr 2016'!N28,($C$5*'NSW Apr 2016'!AK28/'NSW Apr 2016'!AI28-'NSW Apr 2016'!M28)*('NSW Apr 2016'!S28/100)*'NSW Apr 2016'!AI28,('NSW Apr 2016'!N28-'NSW Apr 2016'!M28)*('NSW Apr 2016'!S28/100)*'NSW Apr 2016'!AI28))</f>
        <v>0</v>
      </c>
      <c r="J34" s="153">
        <f>IF(($C$5*'NSW Apr 2016'!AK28/'NSW Apr 2016'!AI28&gt;'NSW Apr 2016'!N28),($C$5*'NSW Apr 2016'!AK28/'NSW Apr 2016'!AI28-'NSW Apr 2016'!N28)*'NSW Apr 2016'!T28/100*'NSW Apr 2016'!AI28,0)</f>
        <v>0</v>
      </c>
      <c r="K34" s="142">
        <f>IF($C$5*'NSW Apr 2016'!AL28/'NSW Apr 2016'!AJ28&gt;='NSW Apr 2016'!J28,('NSW Apr 2016'!J28*'NSW Apr 2016'!U28/100)*'NSW Apr 2016'!AJ28,($C$5*'NSW Apr 2016'!AL28/'NSW Apr 2016'!AJ28*'NSW Apr 2016'!U28/100)*'NSW Apr 2016'!AJ28)</f>
        <v>1080.0000000000002</v>
      </c>
      <c r="L34" s="151">
        <f>IF($C$5*'NSW Apr 2016'!AL28/'NSW Apr 2016'!AJ28&lt;'NSW Apr 2016'!J28,0,IF($C$5*'NSW Apr 2016'!AL28/'NSW Apr 2016'!AJ28&lt;='NSW Apr 2016'!K28,($C$5*'NSW Apr 2016'!AL28/'NSW Apr 2016'!AJ28-'NSW Apr 2016'!J28)*('NSW Apr 2016'!V28/100)*'NSW Apr 2016'!AJ28,('NSW Apr 2016'!K28-'NSW Apr 2016'!J28)*('NSW Apr 2016'!V28/100)*'NSW Apr 2016'!AJ28))</f>
        <v>0</v>
      </c>
      <c r="M34" s="142">
        <f>IF($C$5*'NSW Apr 2016'!AL28/'NSW Apr 2016'!AJ28&lt;'NSW Apr 2016'!K28,0,IF($C$5*'NSW Apr 2016'!AL28/'NSW Apr 2016'!AJ28&lt;='NSW Apr 2016'!L28,($C$5*'NSW Apr 2016'!AL28/'NSW Apr 2016'!AJ28-'NSW Apr 2016'!K28)*('NSW Apr 2016'!W28/100)*'NSW Apr 2016'!AJ28,('NSW Apr 2016'!L28-'NSW Apr 2016'!K28)*('NSW Apr 2016'!W28/100)*'NSW Apr 2016'!AJ28))</f>
        <v>0</v>
      </c>
      <c r="N34" s="151">
        <f>IF($C$5*'NSW Apr 2016'!AL28/'NSW Apr 2016'!AJ28&lt;'NSW Apr 2016'!L28,0,IF($C$5*'NSW Apr 2016'!AL28/'NSW Apr 2016'!AJ28&lt;='NSW Apr 2016'!M28,($C$5*'NSW Apr 2016'!AL28/'NSW Apr 2016'!AJ28-'NSW Apr 2016'!L28)*('NSW Apr 2016'!X28/100)*'NSW Apr 2016'!AJ28,('NSW Apr 2016'!M28-'NSW Apr 2016'!L28)*('NSW Apr 2016'!X28/100)*'NSW Apr 2016'!AJ28))</f>
        <v>0</v>
      </c>
      <c r="O34" s="135">
        <f>IF($C$5*'NSW Apr 2016'!AL28/'NSW Apr 2016'!AJ28&lt;'NSW Apr 2016'!M28,0,IF($C$5*'NSW Apr 2016'!AL28/'NSW Apr 2016'!AJ28&lt;='NSW Apr 2016'!N28,($C$5*'NSW Apr 2016'!AL28/'NSW Apr 2016'!AJ28-'NSW Apr 2016'!M28)*('NSW Apr 2016'!Y28/100)*'NSW Apr 2016'!AJ28,('NSW Apr 2016'!N28-'NSW Apr 2016'!M28)*('NSW Apr 2016'!Y28/100)*'NSW Apr 2016'!AJ28))</f>
        <v>0</v>
      </c>
      <c r="P34" s="153">
        <f>IF(($C$5*'NSW Apr 2016'!AL28/'NSW Apr 2016'!AJ28&gt;'NSW Apr 2016'!N28),($C$5*'NSW Apr 2016'!AL28/'NSW Apr 2016'!AJ28-'NSW Apr 2016'!N28)*'NSW Apr 2016'!Z28/100*'NSW Apr 2016'!AJ29,0)</f>
        <v>0</v>
      </c>
      <c r="Q34" s="155">
        <f>SUM(D34:P34)</f>
        <v>2463.5340000000006</v>
      </c>
      <c r="R34" s="156">
        <f>'NSW Apr 2016'!AM28</f>
        <v>0</v>
      </c>
      <c r="S34" s="147">
        <f>'NSW Apr 2016'!AN28</f>
        <v>0</v>
      </c>
      <c r="T34" s="156">
        <f>'NSW Apr 2016'!AO28</f>
        <v>0</v>
      </c>
      <c r="U34" s="147">
        <f>'NSW Apr 2016'!AP28</f>
        <v>0</v>
      </c>
      <c r="V34" s="157">
        <f>Q34</f>
        <v>2463.5340000000006</v>
      </c>
      <c r="W34" s="155">
        <f>V34</f>
        <v>2463.5340000000006</v>
      </c>
      <c r="X34" s="138">
        <f t="shared" si="0"/>
        <v>2709.887400000001</v>
      </c>
      <c r="Y34" s="138">
        <f t="shared" si="1"/>
        <v>2709.887400000001</v>
      </c>
      <c r="Z34" s="158">
        <f>'NSW Apr 2016'!AW28</f>
        <v>0</v>
      </c>
      <c r="AA34" s="159" t="str">
        <f>'NSW Apr 2016'!AX28</f>
        <v>n</v>
      </c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88"/>
      <c r="DH34" s="88"/>
      <c r="DI34" s="88"/>
      <c r="DJ34" s="88"/>
      <c r="DK34" s="88"/>
      <c r="DL34" s="88"/>
      <c r="DM34" s="88"/>
      <c r="DN34" s="88"/>
      <c r="DO34" s="88"/>
      <c r="DP34" s="88"/>
      <c r="DQ34" s="88"/>
      <c r="DR34" s="88"/>
      <c r="DS34" s="88"/>
      <c r="DT34" s="88"/>
      <c r="DU34" s="88"/>
      <c r="DV34" s="88"/>
      <c r="DW34" s="88"/>
      <c r="DX34" s="88"/>
      <c r="DY34" s="88"/>
      <c r="DZ34" s="88"/>
      <c r="EA34" s="88"/>
      <c r="EB34" s="88"/>
      <c r="EC34" s="88"/>
      <c r="ED34" s="88"/>
      <c r="EE34" s="88"/>
      <c r="EF34" s="88"/>
      <c r="EG34" s="88"/>
      <c r="EH34" s="88"/>
      <c r="EI34" s="88"/>
      <c r="EJ34" s="88"/>
      <c r="EK34" s="88"/>
      <c r="EL34" s="88"/>
    </row>
    <row r="35" spans="1:142" s="97" customFormat="1" ht="23" customHeight="1" thickBot="1">
      <c r="A35" s="453"/>
      <c r="B35" s="99" t="str">
        <f>'NSW Apr 2016'!F29</f>
        <v>Origin Energy</v>
      </c>
      <c r="C35" s="99" t="str">
        <f>'NSW Apr 2016'!G29</f>
        <v>Business Saver</v>
      </c>
      <c r="D35" s="163">
        <f>365*'NSW Apr 2016'!H29/100</f>
        <v>303.53399999999999</v>
      </c>
      <c r="E35" s="164">
        <f>IF($C$5*'NSW Apr 2016'!AK29/'NSW Apr 2016'!AI29&gt;='NSW Apr 2016'!J29,('NSW Apr 2016'!J29*'NSW Apr 2016'!O29/100)*'NSW Apr 2016'!AI29,($C$5*'NSW Apr 2016'!AK29/'NSW Apr 2016'!AI29*'NSW Apr 2016'!O29/100)*'NSW Apr 2016'!AI29)</f>
        <v>1080.0000000000002</v>
      </c>
      <c r="F35" s="172">
        <f>IF($C$5*'NSW Apr 2016'!AK29/'NSW Apr 2016'!AI29&lt;'NSW Apr 2016'!J29,0,IF($C$5*'NSW Apr 2016'!AK29/'NSW Apr 2016'!AI29&lt;='NSW Apr 2016'!K29,($C$5*'NSW Apr 2016'!AK29/'NSW Apr 2016'!AI29-'NSW Apr 2016'!J29)*('NSW Apr 2016'!P29/100)*'NSW Apr 2016'!AI29,('NSW Apr 2016'!K29-'NSW Apr 2016'!J29)*('NSW Apr 2016'!P29/100)*'NSW Apr 2016'!AI29))</f>
        <v>0</v>
      </c>
      <c r="G35" s="163">
        <f>IF($C$5*'NSW Apr 2016'!AK29/'NSW Apr 2016'!AI29&lt;'NSW Apr 2016'!K29,0,IF($C$5*'NSW Apr 2016'!AK29/'NSW Apr 2016'!AI29&lt;='NSW Apr 2016'!L29,($C$5*'NSW Apr 2016'!AK29/'NSW Apr 2016'!AI29-'NSW Apr 2016'!K29)*('NSW Apr 2016'!Q29/100)*'NSW Apr 2016'!AI29,('NSW Apr 2016'!L29-'NSW Apr 2016'!K29)*('NSW Apr 2016'!Q29/100)*'NSW Apr 2016'!AI29))</f>
        <v>0</v>
      </c>
      <c r="H35" s="173">
        <f>IF($C$5*'NSW Apr 2016'!AK29/'NSW Apr 2016'!AI29&lt;'NSW Apr 2016'!L29,0,IF($C$5*'NSW Apr 2016'!AK29/'NSW Apr 2016'!AI29&lt;='NSW Apr 2016'!M29,($C$5*'NSW Apr 2016'!AK29/'NSW Apr 2016'!AI29-'NSW Apr 2016'!L29)*('NSW Apr 2016'!R29/100)*'NSW Apr 2016'!AI29,('NSW Apr 2016'!M29-'NSW Apr 2016'!L29)*('NSW Apr 2016'!R29/100)*'NSW Apr 2016'!AI29))</f>
        <v>0</v>
      </c>
      <c r="I35" s="164">
        <f>IF($C$5*'NSW Apr 2016'!AK29/'NSW Apr 2016'!AI29&lt;'NSW Apr 2016'!M29,0,IF($C$5*'NSW Apr 2016'!AK29/'NSW Apr 2016'!AI29&lt;='NSW Apr 2016'!N29,($C$5*'NSW Apr 2016'!AK29/'NSW Apr 2016'!AI29-'NSW Apr 2016'!M29)*('NSW Apr 2016'!S29/100)*'NSW Apr 2016'!AI29,('NSW Apr 2016'!N29-'NSW Apr 2016'!M29)*('NSW Apr 2016'!S29/100)*'NSW Apr 2016'!AI29))</f>
        <v>0</v>
      </c>
      <c r="J35" s="172">
        <f>IF(($C$5*'NSW Apr 2016'!AK29/'NSW Apr 2016'!AI29&gt;'NSW Apr 2016'!N29),($C$5*'NSW Apr 2016'!AK29/'NSW Apr 2016'!AI29-'NSW Apr 2016'!N29)*'NSW Apr 2016'!T29/100*'NSW Apr 2016'!AI29,0)</f>
        <v>0</v>
      </c>
      <c r="K35" s="163">
        <f>IF($C$5*'NSW Apr 2016'!AL29/'NSW Apr 2016'!AJ29&gt;='NSW Apr 2016'!J29,('NSW Apr 2016'!J29*'NSW Apr 2016'!U29/100)*'NSW Apr 2016'!AJ29,($C$5*'NSW Apr 2016'!AL29/'NSW Apr 2016'!AJ29*'NSW Apr 2016'!U29/100)*'NSW Apr 2016'!AJ29)</f>
        <v>1080.0000000000002</v>
      </c>
      <c r="L35" s="172">
        <f>IF($C$5*'NSW Apr 2016'!AL29/'NSW Apr 2016'!AJ29&lt;'NSW Apr 2016'!J29,0,IF($C$5*'NSW Apr 2016'!AL29/'NSW Apr 2016'!AJ29&lt;='NSW Apr 2016'!K29,($C$5*'NSW Apr 2016'!AL29/'NSW Apr 2016'!AJ29-'NSW Apr 2016'!J29)*('NSW Apr 2016'!V29/100)*'NSW Apr 2016'!AJ29,('NSW Apr 2016'!K29-'NSW Apr 2016'!J29)*('NSW Apr 2016'!V29/100)*'NSW Apr 2016'!AJ29))</f>
        <v>0</v>
      </c>
      <c r="M35" s="163">
        <f>IF($C$5*'NSW Apr 2016'!AL29/'NSW Apr 2016'!AJ29&lt;'NSW Apr 2016'!K29,0,IF($C$5*'NSW Apr 2016'!AL29/'NSW Apr 2016'!AJ29&lt;='NSW Apr 2016'!L29,($C$5*'NSW Apr 2016'!AL29/'NSW Apr 2016'!AJ29-'NSW Apr 2016'!K29)*('NSW Apr 2016'!W29/100)*'NSW Apr 2016'!AJ29,('NSW Apr 2016'!L29-'NSW Apr 2016'!K29)*('NSW Apr 2016'!W29/100)*'NSW Apr 2016'!AJ29))</f>
        <v>0</v>
      </c>
      <c r="N35" s="172">
        <f>IF($C$5*'NSW Apr 2016'!AL29/'NSW Apr 2016'!AJ29&lt;'NSW Apr 2016'!L29,0,IF($C$5*'NSW Apr 2016'!AL29/'NSW Apr 2016'!AJ29&lt;='NSW Apr 2016'!M29,($C$5*'NSW Apr 2016'!AL29/'NSW Apr 2016'!AJ29-'NSW Apr 2016'!L29)*('NSW Apr 2016'!X29/100)*'NSW Apr 2016'!AJ29,('NSW Apr 2016'!M29-'NSW Apr 2016'!L29)*('NSW Apr 2016'!X29/100)*'NSW Apr 2016'!AJ29))</f>
        <v>0</v>
      </c>
      <c r="O35" s="163">
        <f>IF($C$5*'NSW Apr 2016'!AL29/'NSW Apr 2016'!AJ29&lt;'NSW Apr 2016'!M29,0,IF($C$5*'NSW Apr 2016'!AL29/'NSW Apr 2016'!AJ29&lt;='NSW Apr 2016'!N29,($C$5*'NSW Apr 2016'!AL29/'NSW Apr 2016'!AJ29-'NSW Apr 2016'!M29)*('NSW Apr 2016'!Y29/100)*'NSW Apr 2016'!AJ29,('NSW Apr 2016'!N29-'NSW Apr 2016'!M29)*('NSW Apr 2016'!Y29/100)*'NSW Apr 2016'!AJ29))</f>
        <v>0</v>
      </c>
      <c r="P35" s="172">
        <f>IF(($C$5*'NSW Apr 2016'!AL29/'NSW Apr 2016'!AJ29&gt;'NSW Apr 2016'!N29),($C$5*'NSW Apr 2016'!AL29/'NSW Apr 2016'!AJ29-'NSW Apr 2016'!N29)*'NSW Apr 2016'!Z29/100*'NSW Apr 2016'!AJ31,0)</f>
        <v>0</v>
      </c>
      <c r="Q35" s="166">
        <f t="shared" si="2"/>
        <v>2463.5340000000006</v>
      </c>
      <c r="R35" s="171">
        <f>'NSW Apr 2016'!AM29</f>
        <v>0</v>
      </c>
      <c r="S35" s="99">
        <f>'NSW Apr 2016'!AN29</f>
        <v>14</v>
      </c>
      <c r="T35" s="171">
        <f>'NSW Apr 2016'!AO29</f>
        <v>0</v>
      </c>
      <c r="U35" s="99">
        <f>'NSW Apr 2016'!AP29</f>
        <v>0</v>
      </c>
      <c r="V35" s="168">
        <f>(Q35-(Q35-D35)*S35/100)</f>
        <v>2161.1340000000005</v>
      </c>
      <c r="W35" s="166">
        <f t="shared" si="5"/>
        <v>2161.1340000000005</v>
      </c>
      <c r="X35" s="166">
        <f t="shared" si="0"/>
        <v>2377.2474000000007</v>
      </c>
      <c r="Y35" s="166">
        <f t="shared" si="1"/>
        <v>2377.2474000000007</v>
      </c>
      <c r="Z35" s="169">
        <f>'NSW Apr 2016'!AW29</f>
        <v>12</v>
      </c>
      <c r="AA35" s="170" t="str">
        <f>'NSW Apr 2016'!AX29</f>
        <v>y</v>
      </c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88"/>
      <c r="DH35" s="88"/>
      <c r="DI35" s="88"/>
      <c r="DJ35" s="88"/>
      <c r="DK35" s="88"/>
      <c r="DL35" s="88"/>
      <c r="DM35" s="88"/>
      <c r="DN35" s="88"/>
      <c r="DO35" s="88"/>
      <c r="DP35" s="88"/>
      <c r="DQ35" s="88"/>
      <c r="DR35" s="88"/>
      <c r="DS35" s="88"/>
      <c r="DT35" s="88"/>
      <c r="DU35" s="88"/>
      <c r="DV35" s="88"/>
      <c r="DW35" s="88"/>
      <c r="DX35" s="88"/>
      <c r="DY35" s="88"/>
      <c r="DZ35" s="88"/>
      <c r="EA35" s="88"/>
      <c r="EB35" s="88"/>
      <c r="EC35" s="88"/>
      <c r="ED35" s="88"/>
      <c r="EE35" s="88"/>
      <c r="EF35" s="88"/>
      <c r="EG35" s="88"/>
      <c r="EH35" s="88"/>
      <c r="EI35" s="88"/>
      <c r="EJ35" s="88"/>
      <c r="EK35" s="88"/>
      <c r="EL35" s="88"/>
    </row>
    <row r="36" spans="1:142" s="100" customFormat="1" ht="23" customHeight="1" thickTop="1">
      <c r="A36" s="451" t="str">
        <f>'NSW Apr 2016'!D30</f>
        <v>Envestra Wagga Wagga</v>
      </c>
      <c r="B36" s="98" t="str">
        <f>'NSW Apr 2016'!F30</f>
        <v>Origin Energy</v>
      </c>
      <c r="C36" s="98" t="str">
        <f>'NSW Apr 2016'!G30</f>
        <v>Regulated</v>
      </c>
      <c r="D36" s="135">
        <f>365*'NSW Apr 2016'!H30/100</f>
        <v>375.69450000000006</v>
      </c>
      <c r="E36" s="136">
        <f>($C$5*'NSW Apr 2016'!O30/100)/2</f>
        <v>795</v>
      </c>
      <c r="F36" s="153">
        <f>IF($C$5*'NSW Apr 2016'!AK30/'NSW Apr 2016'!AI30&lt;'NSW Apr 2016'!J30,0,IF($C$5*'NSW Apr 2016'!AK30/'NSW Apr 2016'!AI30&lt;='NSW Apr 2016'!K30,($C$5*'NSW Apr 2016'!AK30/'NSW Apr 2016'!AI30-'NSW Apr 2016'!J30)*('NSW Apr 2016'!P30/100)*'NSW Apr 2016'!AI30,('NSW Apr 2016'!K30-'NSW Apr 2016'!J30)*('NSW Apr 2016'!P30/100)*'NSW Apr 2016'!AI30))</f>
        <v>0</v>
      </c>
      <c r="G36" s="135">
        <f>IF($C$5*'NSW Apr 2016'!AK30/'NSW Apr 2016'!AI30&lt;'NSW Apr 2016'!K30,0,IF($C$5*'NSW Apr 2016'!AK30/'NSW Apr 2016'!AI30&lt;='NSW Apr 2016'!L30,($C$5*'NSW Apr 2016'!AK30/'NSW Apr 2016'!AI30-'NSW Apr 2016'!K30)*('NSW Apr 2016'!Q30/100)*'NSW Apr 2016'!AI30,('NSW Apr 2016'!L30-'NSW Apr 2016'!K30)*('NSW Apr 2016'!Q30/100)*'NSW Apr 2016'!AI30))</f>
        <v>0</v>
      </c>
      <c r="H36" s="143">
        <f>IF($C$5*'NSW Apr 2016'!AK30/'NSW Apr 2016'!AI30&lt;'NSW Apr 2016'!L30,0,IF($C$5*'NSW Apr 2016'!AK30/'NSW Apr 2016'!AI30&lt;='NSW Apr 2016'!M30,($C$5*'NSW Apr 2016'!AK30/'NSW Apr 2016'!AI30-'NSW Apr 2016'!L30)*('NSW Apr 2016'!R30/100)*'NSW Apr 2016'!AI30,('NSW Apr 2016'!M30-'NSW Apr 2016'!L30)*('NSW Apr 2016'!R30/100)*'NSW Apr 2016'!AI30))</f>
        <v>0</v>
      </c>
      <c r="I36" s="136">
        <f>IF($C$5*'NSW Apr 2016'!AK30/'NSW Apr 2016'!AI30&lt;'NSW Apr 2016'!M30,0,IF($C$5*'NSW Apr 2016'!AK30/'NSW Apr 2016'!AI30&lt;='NSW Apr 2016'!N30,($C$5*'NSW Apr 2016'!AK30/'NSW Apr 2016'!AI30-'NSW Apr 2016'!M30)*('NSW Apr 2016'!S30/100)*'NSW Apr 2016'!AI30,('NSW Apr 2016'!N30-'NSW Apr 2016'!M30)*('NSW Apr 2016'!S30/100)*'NSW Apr 2016'!AI30))</f>
        <v>0</v>
      </c>
      <c r="J36" s="153">
        <f>IF(($C$5*'NSW Apr 2016'!AK30/'NSW Apr 2016'!AI30&gt;'NSW Apr 2016'!N30),($C$5*'NSW Apr 2016'!AK30/'NSW Apr 2016'!AI30-'NSW Apr 2016'!N30)*'NSW Apr 2016'!T30/100*'NSW Apr 2016'!AI30,0)</f>
        <v>0</v>
      </c>
      <c r="K36" s="135">
        <f>($C$5*'NSW Apr 2016'!U30/100)/2</f>
        <v>795</v>
      </c>
      <c r="L36" s="153">
        <v>0</v>
      </c>
      <c r="M36" s="135">
        <v>0</v>
      </c>
      <c r="N36" s="153">
        <v>0</v>
      </c>
      <c r="O36" s="135">
        <f>IF($C$5*'NSW Apr 2016'!AL30/'NSW Apr 2016'!AJ30&lt;'NSW Apr 2016'!M30,0,IF($C$5*'NSW Apr 2016'!AL30/'NSW Apr 2016'!AJ30&lt;='NSW Apr 2016'!N30,($C$5*'NSW Apr 2016'!AL30/'NSW Apr 2016'!AJ30-'NSW Apr 2016'!M30)*('NSW Apr 2016'!Y30/100)*'NSW Apr 2016'!AJ30,('NSW Apr 2016'!N30-'NSW Apr 2016'!M30)*('NSW Apr 2016'!Y30/100)*'NSW Apr 2016'!AJ30))</f>
        <v>0</v>
      </c>
      <c r="P36" s="153">
        <f>IF(($C$5*'NSW Apr 2016'!AL30/'NSW Apr 2016'!AJ30&gt;'NSW Apr 2016'!N30),($C$5*'NSW Apr 2016'!AL30/'NSW Apr 2016'!AJ30-'NSW Apr 2016'!N30)*'NSW Apr 2016'!Z30/100*'NSW Apr 2016'!AJ31,0)</f>
        <v>0</v>
      </c>
      <c r="Q36" s="138">
        <f>SUM(D36:P36)</f>
        <v>1965.6945000000001</v>
      </c>
      <c r="R36" s="148">
        <f>'NSW Apr 2016'!AM30</f>
        <v>0</v>
      </c>
      <c r="S36" s="98">
        <f>'NSW Apr 2016'!AN30</f>
        <v>0</v>
      </c>
      <c r="T36" s="148">
        <f>'NSW Apr 2016'!AO30</f>
        <v>0</v>
      </c>
      <c r="U36" s="98">
        <f>'NSW Apr 2016'!AP30</f>
        <v>0</v>
      </c>
      <c r="V36" s="149">
        <f>Q36</f>
        <v>1965.6945000000001</v>
      </c>
      <c r="W36" s="138">
        <f>V36</f>
        <v>1965.6945000000001</v>
      </c>
      <c r="X36" s="138">
        <f t="shared" si="0"/>
        <v>2162.26395</v>
      </c>
      <c r="Y36" s="138">
        <f t="shared" si="1"/>
        <v>2162.26395</v>
      </c>
      <c r="Z36" s="150">
        <f>'NSW Apr 2016'!AW30</f>
        <v>0</v>
      </c>
      <c r="AA36" s="141" t="str">
        <f>'NSW Apr 2016'!AX30</f>
        <v>n</v>
      </c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88"/>
      <c r="DH36" s="88"/>
      <c r="DI36" s="88"/>
      <c r="DJ36" s="88"/>
      <c r="DK36" s="88"/>
      <c r="DL36" s="88"/>
      <c r="DM36" s="88"/>
      <c r="DN36" s="88"/>
      <c r="DO36" s="88"/>
      <c r="DP36" s="88"/>
      <c r="DQ36" s="88"/>
      <c r="DR36" s="88"/>
      <c r="DS36" s="88"/>
      <c r="DT36" s="88"/>
      <c r="DU36" s="88"/>
      <c r="DV36" s="88"/>
      <c r="DW36" s="88"/>
      <c r="DX36" s="88"/>
      <c r="DY36" s="88"/>
      <c r="DZ36" s="88"/>
      <c r="EA36" s="88"/>
      <c r="EB36" s="88"/>
      <c r="EC36" s="88"/>
      <c r="ED36" s="88"/>
      <c r="EE36" s="88"/>
      <c r="EF36" s="88"/>
      <c r="EG36" s="88"/>
      <c r="EH36" s="88"/>
      <c r="EI36" s="88"/>
      <c r="EJ36" s="88"/>
      <c r="EK36" s="88"/>
      <c r="EL36" s="88"/>
    </row>
    <row r="37" spans="1:142" ht="23" customHeight="1" thickBot="1">
      <c r="A37" s="455"/>
      <c r="B37" s="180" t="str">
        <f>'NSW Apr 2016'!F31</f>
        <v>Origin Energy</v>
      </c>
      <c r="C37" s="180" t="str">
        <f>'NSW Apr 2016'!G31</f>
        <v>Business Saver</v>
      </c>
      <c r="D37" s="181">
        <f>365*'NSW Apr 2016'!H31/100</f>
        <v>375.69450000000006</v>
      </c>
      <c r="E37" s="182">
        <f>($C$5*'NSW Apr 2016'!O31/100)/2</f>
        <v>795</v>
      </c>
      <c r="F37" s="183">
        <f>IF($C$5*'NSW Apr 2016'!AK31/'NSW Apr 2016'!AI31&lt;'NSW Apr 2016'!J31,0,IF($C$5*'NSW Apr 2016'!AK31/'NSW Apr 2016'!AI31&lt;='NSW Apr 2016'!K31,($C$5*'NSW Apr 2016'!AK31/'NSW Apr 2016'!AI31-'NSW Apr 2016'!J31)*('NSW Apr 2016'!P31/100)*'NSW Apr 2016'!AI31,('NSW Apr 2016'!K31-'NSW Apr 2016'!J31)*('NSW Apr 2016'!P31/100)*'NSW Apr 2016'!AI31))</f>
        <v>0</v>
      </c>
      <c r="G37" s="181">
        <f>IF($C$5*'NSW Apr 2016'!AK31/'NSW Apr 2016'!AI31&lt;'NSW Apr 2016'!K31,0,IF($C$5*'NSW Apr 2016'!AK31/'NSW Apr 2016'!AI31&lt;='NSW Apr 2016'!L31,($C$5*'NSW Apr 2016'!AK31/'NSW Apr 2016'!AI31-'NSW Apr 2016'!K31)*('NSW Apr 2016'!Q31/100)*'NSW Apr 2016'!AI31,('NSW Apr 2016'!L31-'NSW Apr 2016'!K31)*('NSW Apr 2016'!Q31/100)*'NSW Apr 2016'!AI31))</f>
        <v>0</v>
      </c>
      <c r="H37" s="184">
        <f>IF($C$5*'NSW Apr 2016'!AK31/'NSW Apr 2016'!AI31&lt;'NSW Apr 2016'!L31,0,IF($C$5*'NSW Apr 2016'!AK31/'NSW Apr 2016'!AI31&lt;='NSW Apr 2016'!M31,($C$5*'NSW Apr 2016'!AK31/'NSW Apr 2016'!AI31-'NSW Apr 2016'!L31)*('NSW Apr 2016'!R31/100)*'NSW Apr 2016'!AI31,('NSW Apr 2016'!M31-'NSW Apr 2016'!L31)*('NSW Apr 2016'!R31/100)*'NSW Apr 2016'!AI31))</f>
        <v>0</v>
      </c>
      <c r="I37" s="182">
        <f>IF($C$5*'NSW Apr 2016'!AK31/'NSW Apr 2016'!AI31&lt;'NSW Apr 2016'!M31,0,IF($C$5*'NSW Apr 2016'!AK31/'NSW Apr 2016'!AI31&lt;='NSW Apr 2016'!N31,($C$5*'NSW Apr 2016'!AK31/'NSW Apr 2016'!AI31-'NSW Apr 2016'!M31)*('NSW Apr 2016'!S31/100)*'NSW Apr 2016'!AI31,('NSW Apr 2016'!N31-'NSW Apr 2016'!M31)*('NSW Apr 2016'!S31/100)*'NSW Apr 2016'!AI31))</f>
        <v>0</v>
      </c>
      <c r="J37" s="183">
        <f>IF(($C$5*'NSW Apr 2016'!AK31/'NSW Apr 2016'!AI31&gt;'NSW Apr 2016'!N31),($C$5*'NSW Apr 2016'!AK31/'NSW Apr 2016'!AI31-'NSW Apr 2016'!N31)*'NSW Apr 2016'!T31/100*'NSW Apr 2016'!AI31,0)</f>
        <v>0</v>
      </c>
      <c r="K37" s="181">
        <f>($C$5*'NSW Apr 2016'!U31/100)/2</f>
        <v>795</v>
      </c>
      <c r="L37" s="183">
        <v>0</v>
      </c>
      <c r="M37" s="181">
        <v>0</v>
      </c>
      <c r="N37" s="183">
        <v>0</v>
      </c>
      <c r="O37" s="181">
        <f>IF($C$5*'NSW Apr 2016'!AL31/'NSW Apr 2016'!AJ31&lt;'NSW Apr 2016'!M31,0,IF($C$5*'NSW Apr 2016'!AL31/'NSW Apr 2016'!AJ31&lt;='NSW Apr 2016'!N31,($C$5*'NSW Apr 2016'!AL31/'NSW Apr 2016'!AJ31-'NSW Apr 2016'!M31)*('NSW Apr 2016'!Y31/100)*'NSW Apr 2016'!AJ31,('NSW Apr 2016'!N31-'NSW Apr 2016'!M31)*('NSW Apr 2016'!Y31/100)*'NSW Apr 2016'!AJ31))</f>
        <v>0</v>
      </c>
      <c r="P37" s="183">
        <f>IF(($C$5*'NSW Apr 2016'!AL31/'NSW Apr 2016'!AJ31&gt;'NSW Apr 2016'!N31),($C$5*'NSW Apr 2016'!AL31/'NSW Apr 2016'!AJ31-'NSW Apr 2016'!N31)*'NSW Apr 2016'!Z31/100*'NSW Apr 2016'!AJ31,0)</f>
        <v>0</v>
      </c>
      <c r="Q37" s="185">
        <f t="shared" si="2"/>
        <v>1965.6945000000001</v>
      </c>
      <c r="R37" s="186">
        <f>'NSW Apr 2016'!AM31</f>
        <v>0</v>
      </c>
      <c r="S37" s="180">
        <f>'NSW Apr 2016'!AN31</f>
        <v>14</v>
      </c>
      <c r="T37" s="186">
        <f>'NSW Apr 2016'!AO31</f>
        <v>0</v>
      </c>
      <c r="U37" s="180">
        <f>'NSW Apr 2016'!AP31</f>
        <v>0</v>
      </c>
      <c r="V37" s="187">
        <f>(Q37-(Q37-D37)*S37/100)</f>
        <v>1743.0945000000002</v>
      </c>
      <c r="W37" s="185">
        <f t="shared" si="5"/>
        <v>1743.0945000000002</v>
      </c>
      <c r="X37" s="185">
        <f t="shared" si="0"/>
        <v>1917.4039500000003</v>
      </c>
      <c r="Y37" s="185">
        <f t="shared" si="1"/>
        <v>1917.4039500000003</v>
      </c>
      <c r="Z37" s="188">
        <f>'NSW Apr 2016'!AW31</f>
        <v>12</v>
      </c>
      <c r="AA37" s="189" t="str">
        <f>'NSW Apr 2016'!AX31</f>
        <v>y</v>
      </c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88"/>
      <c r="DH37" s="88"/>
      <c r="DI37" s="88"/>
      <c r="DJ37" s="88"/>
      <c r="DK37" s="88"/>
      <c r="DL37" s="88"/>
      <c r="DM37" s="88"/>
      <c r="DN37" s="88"/>
      <c r="DO37" s="88"/>
      <c r="DP37" s="88"/>
      <c r="DQ37" s="88"/>
      <c r="DR37" s="88"/>
      <c r="DS37" s="88"/>
      <c r="DT37" s="88"/>
      <c r="DU37" s="88"/>
      <c r="DV37" s="88"/>
      <c r="DW37" s="88"/>
      <c r="DX37" s="88"/>
      <c r="DY37" s="88"/>
      <c r="DZ37" s="88"/>
      <c r="EA37" s="88"/>
      <c r="EB37" s="88"/>
      <c r="EC37" s="88"/>
      <c r="ED37" s="88"/>
      <c r="EE37" s="88"/>
      <c r="EF37" s="88"/>
      <c r="EG37" s="88"/>
      <c r="EH37" s="88"/>
      <c r="EI37" s="88"/>
      <c r="EJ37" s="88"/>
      <c r="EK37" s="88"/>
      <c r="EL37" s="88"/>
    </row>
    <row r="38" spans="1:142" ht="14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</row>
    <row r="39" spans="1:142" ht="14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100"/>
      <c r="CL39" s="100"/>
      <c r="CM39" s="100"/>
      <c r="CN39" s="100"/>
      <c r="CO39" s="100"/>
      <c r="CP39" s="100"/>
      <c r="CQ39" s="100"/>
      <c r="CR39" s="100"/>
      <c r="CS39" s="100"/>
      <c r="CT39" s="100"/>
      <c r="CU39" s="100"/>
      <c r="CV39" s="100"/>
      <c r="CW39" s="100"/>
      <c r="CX39" s="100"/>
      <c r="CY39" s="100"/>
      <c r="CZ39" s="100"/>
      <c r="DA39" s="100"/>
      <c r="DB39" s="100"/>
      <c r="DC39" s="100"/>
      <c r="DD39" s="100"/>
      <c r="DE39" s="100"/>
      <c r="DF39" s="100"/>
      <c r="DG39" s="100"/>
      <c r="DH39" s="100"/>
      <c r="DI39" s="100"/>
      <c r="DJ39" s="100"/>
      <c r="DK39" s="100"/>
      <c r="DL39" s="100"/>
      <c r="DM39" s="100"/>
      <c r="DN39" s="100"/>
      <c r="DO39" s="100"/>
      <c r="DP39" s="100"/>
      <c r="DQ39" s="100"/>
      <c r="DR39" s="100"/>
      <c r="DS39" s="100"/>
      <c r="DT39" s="100"/>
      <c r="DU39" s="100"/>
      <c r="DV39" s="100"/>
      <c r="DW39" s="100"/>
      <c r="DX39" s="100"/>
      <c r="DY39" s="100"/>
      <c r="DZ39" s="100"/>
      <c r="EA39" s="100"/>
      <c r="EB39" s="100"/>
      <c r="EC39" s="100"/>
      <c r="ED39" s="100"/>
      <c r="EE39" s="100"/>
      <c r="EF39" s="100"/>
      <c r="EG39" s="100"/>
      <c r="EH39" s="100"/>
      <c r="EI39" s="100"/>
      <c r="EJ39" s="100"/>
      <c r="EK39" s="100"/>
      <c r="EL39" s="100"/>
    </row>
    <row r="40" spans="1:142" ht="14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100"/>
      <c r="CL40" s="100"/>
      <c r="CM40" s="100"/>
      <c r="CN40" s="100"/>
      <c r="CO40" s="100"/>
      <c r="CP40" s="100"/>
      <c r="CQ40" s="100"/>
      <c r="CR40" s="100"/>
      <c r="CS40" s="100"/>
      <c r="CT40" s="100"/>
      <c r="CU40" s="100"/>
      <c r="CV40" s="100"/>
      <c r="CW40" s="100"/>
      <c r="CX40" s="100"/>
      <c r="CY40" s="100"/>
      <c r="CZ40" s="100"/>
      <c r="DA40" s="100"/>
      <c r="DB40" s="100"/>
      <c r="DC40" s="100"/>
      <c r="DD40" s="100"/>
      <c r="DE40" s="100"/>
      <c r="DF40" s="100"/>
      <c r="DG40" s="100"/>
      <c r="DH40" s="100"/>
      <c r="DI40" s="100"/>
      <c r="DJ40" s="100"/>
      <c r="DK40" s="100"/>
      <c r="DL40" s="100"/>
      <c r="DM40" s="100"/>
      <c r="DN40" s="100"/>
      <c r="DO40" s="100"/>
      <c r="DP40" s="100"/>
      <c r="DQ40" s="100"/>
      <c r="DR40" s="100"/>
      <c r="DS40" s="100"/>
      <c r="DT40" s="100"/>
      <c r="DU40" s="100"/>
      <c r="DV40" s="100"/>
      <c r="DW40" s="100"/>
      <c r="DX40" s="100"/>
      <c r="DY40" s="100"/>
      <c r="DZ40" s="100"/>
      <c r="EA40" s="100"/>
      <c r="EB40" s="100"/>
      <c r="EC40" s="100"/>
      <c r="ED40" s="100"/>
      <c r="EE40" s="100"/>
      <c r="EF40" s="100"/>
      <c r="EG40" s="100"/>
      <c r="EH40" s="100"/>
      <c r="EI40" s="100"/>
      <c r="EJ40" s="100"/>
      <c r="EK40" s="100"/>
      <c r="EL40" s="100"/>
    </row>
    <row r="41" spans="1:142" ht="14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100"/>
      <c r="CL41" s="100"/>
      <c r="CM41" s="100"/>
      <c r="CN41" s="100"/>
      <c r="CO41" s="100"/>
      <c r="CP41" s="100"/>
      <c r="CQ41" s="100"/>
      <c r="CR41" s="100"/>
      <c r="CS41" s="100"/>
      <c r="CT41" s="100"/>
      <c r="CU41" s="100"/>
      <c r="CV41" s="100"/>
      <c r="CW41" s="100"/>
      <c r="CX41" s="100"/>
      <c r="CY41" s="100"/>
      <c r="CZ41" s="100"/>
      <c r="DA41" s="100"/>
      <c r="DB41" s="100"/>
      <c r="DC41" s="100"/>
      <c r="DD41" s="100"/>
      <c r="DE41" s="100"/>
      <c r="DF41" s="100"/>
      <c r="DG41" s="100"/>
      <c r="DH41" s="100"/>
      <c r="DI41" s="100"/>
      <c r="DJ41" s="100"/>
      <c r="DK41" s="100"/>
      <c r="DL41" s="100"/>
      <c r="DM41" s="100"/>
      <c r="DN41" s="100"/>
      <c r="DO41" s="100"/>
      <c r="DP41" s="100"/>
      <c r="DQ41" s="100"/>
      <c r="DR41" s="100"/>
      <c r="DS41" s="100"/>
      <c r="DT41" s="100"/>
      <c r="DU41" s="100"/>
      <c r="DV41" s="100"/>
      <c r="DW41" s="100"/>
      <c r="DX41" s="100"/>
      <c r="DY41" s="100"/>
      <c r="DZ41" s="100"/>
      <c r="EA41" s="100"/>
      <c r="EB41" s="100"/>
      <c r="EC41" s="100"/>
      <c r="ED41" s="100"/>
      <c r="EE41" s="100"/>
      <c r="EF41" s="100"/>
      <c r="EG41" s="100"/>
      <c r="EH41" s="100"/>
      <c r="EI41" s="100"/>
      <c r="EJ41" s="100"/>
      <c r="EK41" s="100"/>
      <c r="EL41" s="100"/>
    </row>
    <row r="42" spans="1:142" ht="14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100"/>
      <c r="CL42" s="100"/>
      <c r="CM42" s="100"/>
      <c r="CN42" s="100"/>
      <c r="CO42" s="100"/>
      <c r="CP42" s="100"/>
      <c r="CQ42" s="100"/>
      <c r="CR42" s="100"/>
      <c r="CS42" s="100"/>
      <c r="CT42" s="100"/>
      <c r="CU42" s="100"/>
      <c r="CV42" s="100"/>
      <c r="CW42" s="100"/>
      <c r="CX42" s="100"/>
      <c r="CY42" s="100"/>
      <c r="CZ42" s="100"/>
      <c r="DA42" s="100"/>
      <c r="DB42" s="100"/>
      <c r="DC42" s="100"/>
      <c r="DD42" s="100"/>
      <c r="DE42" s="100"/>
      <c r="DF42" s="100"/>
      <c r="DG42" s="100"/>
      <c r="DH42" s="100"/>
      <c r="DI42" s="100"/>
      <c r="DJ42" s="100"/>
      <c r="DK42" s="100"/>
      <c r="DL42" s="100"/>
      <c r="DM42" s="100"/>
      <c r="DN42" s="100"/>
      <c r="DO42" s="100"/>
      <c r="DP42" s="100"/>
      <c r="DQ42" s="100"/>
      <c r="DR42" s="100"/>
      <c r="DS42" s="100"/>
      <c r="DT42" s="100"/>
      <c r="DU42" s="100"/>
      <c r="DV42" s="100"/>
      <c r="DW42" s="100"/>
      <c r="DX42" s="100"/>
      <c r="DY42" s="100"/>
      <c r="DZ42" s="100"/>
      <c r="EA42" s="100"/>
      <c r="EB42" s="100"/>
      <c r="EC42" s="100"/>
      <c r="ED42" s="100"/>
      <c r="EE42" s="100"/>
      <c r="EF42" s="100"/>
      <c r="EG42" s="100"/>
      <c r="EH42" s="100"/>
      <c r="EI42" s="100"/>
      <c r="EJ42" s="100"/>
      <c r="EK42" s="100"/>
      <c r="EL42" s="100"/>
    </row>
    <row r="43" spans="1:142" ht="14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100"/>
      <c r="CL43" s="100"/>
      <c r="CM43" s="100"/>
      <c r="CN43" s="100"/>
      <c r="CO43" s="100"/>
      <c r="CP43" s="100"/>
      <c r="CQ43" s="100"/>
      <c r="CR43" s="100"/>
      <c r="CS43" s="100"/>
      <c r="CT43" s="100"/>
      <c r="CU43" s="100"/>
      <c r="CV43" s="100"/>
      <c r="CW43" s="100"/>
      <c r="CX43" s="100"/>
      <c r="CY43" s="100"/>
      <c r="CZ43" s="100"/>
      <c r="DA43" s="100"/>
      <c r="DB43" s="100"/>
      <c r="DC43" s="100"/>
      <c r="DD43" s="100"/>
      <c r="DE43" s="100"/>
      <c r="DF43" s="100"/>
      <c r="DG43" s="100"/>
      <c r="DH43" s="100"/>
      <c r="DI43" s="100"/>
      <c r="DJ43" s="100"/>
      <c r="DK43" s="100"/>
      <c r="DL43" s="100"/>
      <c r="DM43" s="100"/>
      <c r="DN43" s="100"/>
      <c r="DO43" s="100"/>
      <c r="DP43" s="100"/>
      <c r="DQ43" s="100"/>
      <c r="DR43" s="100"/>
      <c r="DS43" s="100"/>
      <c r="DT43" s="100"/>
      <c r="DU43" s="100"/>
      <c r="DV43" s="100"/>
      <c r="DW43" s="100"/>
      <c r="DX43" s="100"/>
      <c r="DY43" s="100"/>
      <c r="DZ43" s="100"/>
      <c r="EA43" s="100"/>
      <c r="EB43" s="100"/>
      <c r="EC43" s="100"/>
      <c r="ED43" s="100"/>
      <c r="EE43" s="100"/>
      <c r="EF43" s="100"/>
      <c r="EG43" s="100"/>
      <c r="EH43" s="100"/>
      <c r="EI43" s="100"/>
      <c r="EJ43" s="100"/>
      <c r="EK43" s="100"/>
      <c r="EL43" s="100"/>
    </row>
    <row r="44" spans="1:142" ht="14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100"/>
      <c r="CL44" s="100"/>
      <c r="CM44" s="100"/>
      <c r="CN44" s="100"/>
      <c r="CO44" s="100"/>
      <c r="CP44" s="100"/>
      <c r="CQ44" s="100"/>
      <c r="CR44" s="100"/>
      <c r="CS44" s="100"/>
      <c r="CT44" s="100"/>
      <c r="CU44" s="100"/>
      <c r="CV44" s="100"/>
      <c r="CW44" s="100"/>
      <c r="CX44" s="100"/>
      <c r="CY44" s="100"/>
      <c r="CZ44" s="100"/>
      <c r="DA44" s="100"/>
      <c r="DB44" s="100"/>
      <c r="DC44" s="100"/>
      <c r="DD44" s="100"/>
      <c r="DE44" s="100"/>
      <c r="DF44" s="100"/>
      <c r="DG44" s="100"/>
      <c r="DH44" s="100"/>
      <c r="DI44" s="100"/>
      <c r="DJ44" s="100"/>
      <c r="DK44" s="100"/>
      <c r="DL44" s="100"/>
      <c r="DM44" s="100"/>
      <c r="DN44" s="100"/>
      <c r="DO44" s="100"/>
      <c r="DP44" s="100"/>
      <c r="DQ44" s="100"/>
      <c r="DR44" s="100"/>
      <c r="DS44" s="100"/>
      <c r="DT44" s="100"/>
      <c r="DU44" s="100"/>
      <c r="DV44" s="100"/>
      <c r="DW44" s="100"/>
      <c r="DX44" s="100"/>
      <c r="DY44" s="100"/>
      <c r="DZ44" s="100"/>
      <c r="EA44" s="100"/>
      <c r="EB44" s="100"/>
      <c r="EC44" s="100"/>
      <c r="ED44" s="100"/>
      <c r="EE44" s="100"/>
      <c r="EF44" s="100"/>
      <c r="EG44" s="100"/>
      <c r="EH44" s="100"/>
      <c r="EI44" s="100"/>
      <c r="EJ44" s="100"/>
      <c r="EK44" s="100"/>
      <c r="EL44" s="100"/>
    </row>
    <row r="45" spans="1:142" ht="14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100"/>
      <c r="CL45" s="100"/>
      <c r="CM45" s="100"/>
      <c r="CN45" s="100"/>
      <c r="CO45" s="100"/>
      <c r="CP45" s="100"/>
      <c r="CQ45" s="100"/>
      <c r="CR45" s="100"/>
      <c r="CS45" s="100"/>
      <c r="CT45" s="100"/>
      <c r="CU45" s="100"/>
      <c r="CV45" s="100"/>
      <c r="CW45" s="100"/>
      <c r="CX45" s="100"/>
      <c r="CY45" s="100"/>
      <c r="CZ45" s="100"/>
      <c r="DA45" s="100"/>
      <c r="DB45" s="100"/>
      <c r="DC45" s="100"/>
      <c r="DD45" s="100"/>
      <c r="DE45" s="100"/>
      <c r="DF45" s="100"/>
      <c r="DG45" s="100"/>
      <c r="DH45" s="100"/>
      <c r="DI45" s="100"/>
      <c r="DJ45" s="100"/>
      <c r="DK45" s="100"/>
      <c r="DL45" s="100"/>
      <c r="DM45" s="100"/>
      <c r="DN45" s="100"/>
      <c r="DO45" s="100"/>
      <c r="DP45" s="100"/>
      <c r="DQ45" s="100"/>
      <c r="DR45" s="100"/>
      <c r="DS45" s="100"/>
      <c r="DT45" s="100"/>
      <c r="DU45" s="100"/>
      <c r="DV45" s="100"/>
      <c r="DW45" s="100"/>
      <c r="DX45" s="100"/>
      <c r="DY45" s="100"/>
      <c r="DZ45" s="100"/>
      <c r="EA45" s="100"/>
      <c r="EB45" s="100"/>
      <c r="EC45" s="100"/>
      <c r="ED45" s="100"/>
      <c r="EE45" s="100"/>
      <c r="EF45" s="100"/>
      <c r="EG45" s="100"/>
      <c r="EH45" s="100"/>
      <c r="EI45" s="100"/>
      <c r="EJ45" s="100"/>
      <c r="EK45" s="100"/>
      <c r="EL45" s="100"/>
    </row>
    <row r="46" spans="1:142" ht="14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100"/>
      <c r="CL46" s="100"/>
      <c r="CM46" s="100"/>
      <c r="CN46" s="100"/>
      <c r="CO46" s="100"/>
      <c r="CP46" s="100"/>
      <c r="CQ46" s="100"/>
      <c r="CR46" s="100"/>
      <c r="CS46" s="100"/>
      <c r="CT46" s="100"/>
      <c r="CU46" s="100"/>
      <c r="CV46" s="100"/>
      <c r="CW46" s="100"/>
      <c r="CX46" s="100"/>
      <c r="CY46" s="100"/>
      <c r="CZ46" s="100"/>
      <c r="DA46" s="100"/>
      <c r="DB46" s="100"/>
      <c r="DC46" s="100"/>
      <c r="DD46" s="100"/>
      <c r="DE46" s="100"/>
      <c r="DF46" s="100"/>
      <c r="DG46" s="100"/>
      <c r="DH46" s="100"/>
      <c r="DI46" s="100"/>
      <c r="DJ46" s="100"/>
      <c r="DK46" s="100"/>
      <c r="DL46" s="100"/>
      <c r="DM46" s="100"/>
      <c r="DN46" s="100"/>
      <c r="DO46" s="100"/>
      <c r="DP46" s="100"/>
      <c r="DQ46" s="100"/>
      <c r="DR46" s="100"/>
      <c r="DS46" s="100"/>
      <c r="DT46" s="100"/>
      <c r="DU46" s="100"/>
      <c r="DV46" s="100"/>
      <c r="DW46" s="100"/>
      <c r="DX46" s="100"/>
      <c r="DY46" s="100"/>
      <c r="DZ46" s="100"/>
      <c r="EA46" s="100"/>
      <c r="EB46" s="100"/>
      <c r="EC46" s="100"/>
      <c r="ED46" s="100"/>
      <c r="EE46" s="100"/>
      <c r="EF46" s="100"/>
      <c r="EG46" s="100"/>
      <c r="EH46" s="100"/>
      <c r="EI46" s="100"/>
      <c r="EJ46" s="100"/>
      <c r="EK46" s="100"/>
      <c r="EL46" s="100"/>
    </row>
    <row r="47" spans="1:142" ht="14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100"/>
      <c r="CL47" s="100"/>
      <c r="CM47" s="100"/>
      <c r="CN47" s="100"/>
      <c r="CO47" s="100"/>
      <c r="CP47" s="100"/>
      <c r="CQ47" s="100"/>
      <c r="CR47" s="100"/>
      <c r="CS47" s="100"/>
      <c r="CT47" s="100"/>
      <c r="CU47" s="100"/>
      <c r="CV47" s="100"/>
      <c r="CW47" s="100"/>
      <c r="CX47" s="100"/>
      <c r="CY47" s="100"/>
      <c r="CZ47" s="100"/>
      <c r="DA47" s="100"/>
      <c r="DB47" s="100"/>
      <c r="DC47" s="100"/>
      <c r="DD47" s="100"/>
      <c r="DE47" s="100"/>
      <c r="DF47" s="100"/>
      <c r="DG47" s="100"/>
      <c r="DH47" s="100"/>
      <c r="DI47" s="100"/>
      <c r="DJ47" s="100"/>
      <c r="DK47" s="100"/>
      <c r="DL47" s="100"/>
      <c r="DM47" s="100"/>
      <c r="DN47" s="100"/>
      <c r="DO47" s="100"/>
      <c r="DP47" s="100"/>
      <c r="DQ47" s="100"/>
      <c r="DR47" s="100"/>
      <c r="DS47" s="100"/>
      <c r="DT47" s="100"/>
      <c r="DU47" s="100"/>
      <c r="DV47" s="100"/>
      <c r="DW47" s="100"/>
      <c r="DX47" s="100"/>
      <c r="DY47" s="100"/>
      <c r="DZ47" s="100"/>
      <c r="EA47" s="100"/>
      <c r="EB47" s="100"/>
      <c r="EC47" s="100"/>
      <c r="ED47" s="100"/>
      <c r="EE47" s="100"/>
      <c r="EF47" s="100"/>
      <c r="EG47" s="100"/>
      <c r="EH47" s="100"/>
      <c r="EI47" s="100"/>
      <c r="EJ47" s="100"/>
      <c r="EK47" s="100"/>
      <c r="EL47" s="100"/>
    </row>
    <row r="48" spans="1:142" ht="14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100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00"/>
      <c r="DZ48" s="100"/>
      <c r="EA48" s="100"/>
      <c r="EB48" s="100"/>
      <c r="EC48" s="100"/>
      <c r="ED48" s="100"/>
      <c r="EE48" s="100"/>
      <c r="EF48" s="100"/>
      <c r="EG48" s="100"/>
      <c r="EH48" s="100"/>
      <c r="EI48" s="100"/>
      <c r="EJ48" s="100"/>
      <c r="EK48" s="100"/>
      <c r="EL48" s="100"/>
    </row>
    <row r="49" spans="1:142" ht="14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100"/>
      <c r="CL49" s="100"/>
      <c r="CM49" s="100"/>
      <c r="CN49" s="100"/>
      <c r="CO49" s="100"/>
      <c r="CP49" s="100"/>
      <c r="CQ49" s="100"/>
      <c r="CR49" s="100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00"/>
      <c r="DD49" s="100"/>
      <c r="DE49" s="100"/>
      <c r="DF49" s="100"/>
      <c r="DG49" s="100"/>
      <c r="DH49" s="100"/>
      <c r="DI49" s="100"/>
      <c r="DJ49" s="100"/>
      <c r="DK49" s="100"/>
      <c r="DL49" s="100"/>
      <c r="DM49" s="100"/>
      <c r="DN49" s="100"/>
      <c r="DO49" s="100"/>
      <c r="DP49" s="100"/>
      <c r="DQ49" s="100"/>
      <c r="DR49" s="100"/>
      <c r="DS49" s="100"/>
      <c r="DT49" s="100"/>
      <c r="DU49" s="100"/>
      <c r="DV49" s="100"/>
      <c r="DW49" s="100"/>
      <c r="DX49" s="100"/>
      <c r="DY49" s="100"/>
      <c r="DZ49" s="100"/>
      <c r="EA49" s="100"/>
      <c r="EB49" s="100"/>
      <c r="EC49" s="100"/>
      <c r="ED49" s="100"/>
      <c r="EE49" s="100"/>
      <c r="EF49" s="100"/>
      <c r="EG49" s="100"/>
      <c r="EH49" s="100"/>
      <c r="EI49" s="100"/>
      <c r="EJ49" s="100"/>
      <c r="EK49" s="100"/>
      <c r="EL49" s="100"/>
    </row>
    <row r="50" spans="1:142" ht="14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100"/>
      <c r="CL50" s="100"/>
      <c r="CM50" s="100"/>
      <c r="CN50" s="100"/>
      <c r="CO50" s="100"/>
      <c r="CP50" s="100"/>
      <c r="CQ50" s="100"/>
      <c r="CR50" s="100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00"/>
      <c r="DD50" s="100"/>
      <c r="DE50" s="100"/>
      <c r="DF50" s="100"/>
      <c r="DG50" s="100"/>
      <c r="DH50" s="100"/>
      <c r="DI50" s="100"/>
      <c r="DJ50" s="100"/>
      <c r="DK50" s="100"/>
      <c r="DL50" s="100"/>
      <c r="DM50" s="100"/>
      <c r="DN50" s="100"/>
      <c r="DO50" s="100"/>
      <c r="DP50" s="100"/>
      <c r="DQ50" s="100"/>
      <c r="DR50" s="100"/>
      <c r="DS50" s="100"/>
      <c r="DT50" s="100"/>
      <c r="DU50" s="100"/>
      <c r="DV50" s="100"/>
      <c r="DW50" s="100"/>
      <c r="DX50" s="100"/>
      <c r="DY50" s="100"/>
      <c r="DZ50" s="100"/>
      <c r="EA50" s="100"/>
      <c r="EB50" s="100"/>
      <c r="EC50" s="100"/>
      <c r="ED50" s="100"/>
      <c r="EE50" s="100"/>
      <c r="EF50" s="100"/>
      <c r="EG50" s="100"/>
      <c r="EH50" s="100"/>
      <c r="EI50" s="100"/>
      <c r="EJ50" s="100"/>
      <c r="EK50" s="100"/>
      <c r="EL50" s="100"/>
    </row>
    <row r="51" spans="1:142" ht="14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100"/>
      <c r="CL51" s="100"/>
      <c r="CM51" s="100"/>
      <c r="CN51" s="100"/>
      <c r="CO51" s="100"/>
      <c r="CP51" s="100"/>
      <c r="CQ51" s="100"/>
      <c r="CR51" s="100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00"/>
      <c r="DD51" s="100"/>
      <c r="DE51" s="100"/>
      <c r="DF51" s="100"/>
      <c r="DG51" s="100"/>
      <c r="DH51" s="100"/>
      <c r="DI51" s="100"/>
      <c r="DJ51" s="100"/>
      <c r="DK51" s="100"/>
      <c r="DL51" s="100"/>
      <c r="DM51" s="100"/>
      <c r="DN51" s="100"/>
      <c r="DO51" s="100"/>
      <c r="DP51" s="100"/>
      <c r="DQ51" s="100"/>
      <c r="DR51" s="100"/>
      <c r="DS51" s="100"/>
      <c r="DT51" s="100"/>
      <c r="DU51" s="100"/>
      <c r="DV51" s="100"/>
      <c r="DW51" s="100"/>
      <c r="DX51" s="100"/>
      <c r="DY51" s="100"/>
      <c r="DZ51" s="100"/>
      <c r="EA51" s="100"/>
      <c r="EB51" s="100"/>
      <c r="EC51" s="100"/>
      <c r="ED51" s="100"/>
      <c r="EE51" s="100"/>
      <c r="EF51" s="100"/>
      <c r="EG51" s="100"/>
      <c r="EH51" s="100"/>
      <c r="EI51" s="100"/>
      <c r="EJ51" s="100"/>
      <c r="EK51" s="100"/>
      <c r="EL51" s="100"/>
    </row>
    <row r="52" spans="1:142" ht="14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100"/>
      <c r="CL52" s="100"/>
      <c r="CM52" s="100"/>
      <c r="CN52" s="100"/>
      <c r="CO52" s="100"/>
      <c r="CP52" s="100"/>
      <c r="CQ52" s="100"/>
      <c r="CR52" s="100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00"/>
      <c r="DD52" s="100"/>
      <c r="DE52" s="100"/>
      <c r="DF52" s="100"/>
      <c r="DG52" s="100"/>
      <c r="DH52" s="100"/>
      <c r="DI52" s="100"/>
      <c r="DJ52" s="100"/>
      <c r="DK52" s="100"/>
      <c r="DL52" s="100"/>
      <c r="DM52" s="100"/>
      <c r="DN52" s="100"/>
      <c r="DO52" s="100"/>
      <c r="DP52" s="100"/>
      <c r="DQ52" s="100"/>
      <c r="DR52" s="100"/>
      <c r="DS52" s="100"/>
      <c r="DT52" s="100"/>
      <c r="DU52" s="100"/>
      <c r="DV52" s="100"/>
      <c r="DW52" s="100"/>
      <c r="DX52" s="100"/>
      <c r="DY52" s="100"/>
      <c r="DZ52" s="100"/>
      <c r="EA52" s="100"/>
      <c r="EB52" s="100"/>
      <c r="EC52" s="100"/>
      <c r="ED52" s="100"/>
      <c r="EE52" s="100"/>
      <c r="EF52" s="100"/>
      <c r="EG52" s="100"/>
      <c r="EH52" s="100"/>
      <c r="EI52" s="100"/>
      <c r="EJ52" s="100"/>
      <c r="EK52" s="100"/>
      <c r="EL52" s="100"/>
    </row>
    <row r="53" spans="1:142" ht="14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100"/>
      <c r="CL53" s="100"/>
      <c r="CM53" s="100"/>
      <c r="CN53" s="100"/>
      <c r="CO53" s="100"/>
      <c r="CP53" s="100"/>
      <c r="CQ53" s="100"/>
      <c r="CR53" s="100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00"/>
      <c r="DD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0"/>
      <c r="DQ53" s="100"/>
      <c r="DR53" s="100"/>
      <c r="DS53" s="100"/>
      <c r="DT53" s="100"/>
      <c r="DU53" s="100"/>
      <c r="DV53" s="100"/>
      <c r="DW53" s="100"/>
      <c r="DX53" s="100"/>
      <c r="DY53" s="100"/>
      <c r="DZ53" s="100"/>
      <c r="EA53" s="100"/>
      <c r="EB53" s="100"/>
      <c r="EC53" s="100"/>
      <c r="ED53" s="100"/>
      <c r="EE53" s="100"/>
      <c r="EF53" s="100"/>
      <c r="EG53" s="100"/>
      <c r="EH53" s="100"/>
      <c r="EI53" s="100"/>
      <c r="EJ53" s="100"/>
      <c r="EK53" s="100"/>
      <c r="EL53" s="100"/>
    </row>
    <row r="54" spans="1:142" ht="14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100"/>
      <c r="CL54" s="100"/>
      <c r="CM54" s="100"/>
      <c r="CN54" s="100"/>
      <c r="CO54" s="100"/>
      <c r="CP54" s="100"/>
      <c r="CQ54" s="100"/>
      <c r="CR54" s="100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00"/>
      <c r="DD54" s="100"/>
      <c r="DE54" s="100"/>
      <c r="DF54" s="100"/>
      <c r="DG54" s="100"/>
      <c r="DH54" s="100"/>
      <c r="DI54" s="100"/>
      <c r="DJ54" s="100"/>
      <c r="DK54" s="100"/>
      <c r="DL54" s="100"/>
      <c r="DM54" s="100"/>
      <c r="DN54" s="100"/>
      <c r="DO54" s="100"/>
      <c r="DP54" s="100"/>
      <c r="DQ54" s="100"/>
      <c r="DR54" s="100"/>
      <c r="DS54" s="100"/>
      <c r="DT54" s="100"/>
      <c r="DU54" s="100"/>
      <c r="DV54" s="100"/>
      <c r="DW54" s="100"/>
      <c r="DX54" s="100"/>
      <c r="DY54" s="100"/>
      <c r="DZ54" s="100"/>
      <c r="EA54" s="100"/>
      <c r="EB54" s="100"/>
      <c r="EC54" s="100"/>
      <c r="ED54" s="100"/>
      <c r="EE54" s="100"/>
      <c r="EF54" s="100"/>
      <c r="EG54" s="100"/>
      <c r="EH54" s="100"/>
      <c r="EI54" s="100"/>
      <c r="EJ54" s="100"/>
      <c r="EK54" s="100"/>
      <c r="EL54" s="100"/>
    </row>
    <row r="55" spans="1:142" ht="14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00"/>
      <c r="DD55" s="100"/>
      <c r="DE55" s="100"/>
      <c r="DF55" s="100"/>
      <c r="DG55" s="100"/>
      <c r="DH55" s="100"/>
      <c r="DI55" s="100"/>
      <c r="DJ55" s="100"/>
      <c r="DK55" s="100"/>
      <c r="DL55" s="100"/>
      <c r="DM55" s="100"/>
      <c r="DN55" s="100"/>
      <c r="DO55" s="100"/>
      <c r="DP55" s="100"/>
      <c r="DQ55" s="100"/>
      <c r="DR55" s="100"/>
      <c r="DS55" s="100"/>
      <c r="DT55" s="100"/>
      <c r="DU55" s="100"/>
      <c r="DV55" s="100"/>
      <c r="DW55" s="100"/>
      <c r="DX55" s="100"/>
      <c r="DY55" s="100"/>
      <c r="DZ55" s="100"/>
      <c r="EA55" s="100"/>
      <c r="EB55" s="100"/>
      <c r="EC55" s="100"/>
      <c r="ED55" s="100"/>
      <c r="EE55" s="100"/>
      <c r="EF55" s="100"/>
      <c r="EG55" s="100"/>
      <c r="EH55" s="100"/>
      <c r="EI55" s="100"/>
      <c r="EJ55" s="100"/>
      <c r="EK55" s="100"/>
      <c r="EL55" s="100"/>
    </row>
    <row r="56" spans="1:142" ht="14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  <c r="DA56" s="100"/>
      <c r="DB56" s="100"/>
      <c r="DC56" s="100"/>
      <c r="DD56" s="100"/>
      <c r="DE56" s="100"/>
      <c r="DF56" s="100"/>
      <c r="DG56" s="100"/>
      <c r="DH56" s="100"/>
      <c r="DI56" s="100"/>
      <c r="DJ56" s="100"/>
      <c r="DK56" s="100"/>
      <c r="DL56" s="100"/>
      <c r="DM56" s="100"/>
      <c r="DN56" s="100"/>
      <c r="DO56" s="100"/>
      <c r="DP56" s="100"/>
      <c r="DQ56" s="100"/>
      <c r="DR56" s="100"/>
      <c r="DS56" s="100"/>
      <c r="DT56" s="100"/>
      <c r="DU56" s="100"/>
      <c r="DV56" s="100"/>
      <c r="DW56" s="100"/>
      <c r="DX56" s="100"/>
      <c r="DY56" s="100"/>
      <c r="DZ56" s="100"/>
      <c r="EA56" s="100"/>
      <c r="EB56" s="100"/>
      <c r="EC56" s="100"/>
      <c r="ED56" s="100"/>
      <c r="EE56" s="100"/>
      <c r="EF56" s="100"/>
      <c r="EG56" s="100"/>
      <c r="EH56" s="100"/>
      <c r="EI56" s="100"/>
      <c r="EJ56" s="100"/>
      <c r="EK56" s="100"/>
      <c r="EL56" s="100"/>
    </row>
    <row r="57" spans="1:142" ht="14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00"/>
      <c r="DD57" s="100"/>
      <c r="DE57" s="100"/>
      <c r="DF57" s="100"/>
      <c r="DG57" s="100"/>
      <c r="DH57" s="100"/>
      <c r="DI57" s="100"/>
      <c r="DJ57" s="100"/>
      <c r="DK57" s="100"/>
      <c r="DL57" s="100"/>
      <c r="DM57" s="100"/>
      <c r="DN57" s="100"/>
      <c r="DO57" s="100"/>
      <c r="DP57" s="100"/>
      <c r="DQ57" s="100"/>
      <c r="DR57" s="100"/>
      <c r="DS57" s="100"/>
      <c r="DT57" s="100"/>
      <c r="DU57" s="100"/>
      <c r="DV57" s="100"/>
      <c r="DW57" s="100"/>
      <c r="DX57" s="100"/>
      <c r="DY57" s="100"/>
      <c r="DZ57" s="100"/>
      <c r="EA57" s="100"/>
      <c r="EB57" s="100"/>
      <c r="EC57" s="100"/>
      <c r="ED57" s="100"/>
      <c r="EE57" s="100"/>
      <c r="EF57" s="100"/>
      <c r="EG57" s="100"/>
      <c r="EH57" s="100"/>
      <c r="EI57" s="100"/>
      <c r="EJ57" s="100"/>
      <c r="EK57" s="100"/>
      <c r="EL57" s="100"/>
    </row>
    <row r="58" spans="1:142" ht="14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00"/>
      <c r="DD58" s="100"/>
      <c r="DE58" s="100"/>
      <c r="DF58" s="100"/>
      <c r="DG58" s="100"/>
      <c r="DH58" s="100"/>
      <c r="DI58" s="100"/>
      <c r="DJ58" s="100"/>
      <c r="DK58" s="100"/>
      <c r="DL58" s="100"/>
      <c r="DM58" s="100"/>
      <c r="DN58" s="100"/>
      <c r="DO58" s="100"/>
      <c r="DP58" s="100"/>
      <c r="DQ58" s="100"/>
      <c r="DR58" s="100"/>
      <c r="DS58" s="100"/>
      <c r="DT58" s="100"/>
      <c r="DU58" s="100"/>
      <c r="DV58" s="100"/>
      <c r="DW58" s="100"/>
      <c r="DX58" s="100"/>
      <c r="DY58" s="100"/>
      <c r="DZ58" s="100"/>
      <c r="EA58" s="100"/>
      <c r="EB58" s="100"/>
      <c r="EC58" s="100"/>
      <c r="ED58" s="100"/>
      <c r="EE58" s="100"/>
      <c r="EF58" s="100"/>
      <c r="EG58" s="100"/>
      <c r="EH58" s="100"/>
      <c r="EI58" s="100"/>
      <c r="EJ58" s="100"/>
      <c r="EK58" s="100"/>
      <c r="EL58" s="100"/>
    </row>
    <row r="59" spans="1:142" ht="14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100"/>
      <c r="CL59" s="100"/>
      <c r="CM59" s="100"/>
      <c r="CN59" s="100"/>
      <c r="CO59" s="100"/>
      <c r="CP59" s="100"/>
      <c r="CQ59" s="100"/>
      <c r="CR59" s="100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00"/>
      <c r="DD59" s="100"/>
      <c r="DE59" s="100"/>
      <c r="DF59" s="100"/>
      <c r="DG59" s="100"/>
      <c r="DH59" s="100"/>
      <c r="DI59" s="100"/>
      <c r="DJ59" s="100"/>
      <c r="DK59" s="100"/>
      <c r="DL59" s="100"/>
      <c r="DM59" s="100"/>
      <c r="DN59" s="100"/>
      <c r="DO59" s="100"/>
      <c r="DP59" s="100"/>
      <c r="DQ59" s="100"/>
      <c r="DR59" s="100"/>
      <c r="DS59" s="100"/>
      <c r="DT59" s="100"/>
      <c r="DU59" s="100"/>
      <c r="DV59" s="100"/>
      <c r="DW59" s="100"/>
      <c r="DX59" s="100"/>
      <c r="DY59" s="100"/>
      <c r="DZ59" s="100"/>
      <c r="EA59" s="100"/>
      <c r="EB59" s="100"/>
      <c r="EC59" s="100"/>
      <c r="ED59" s="100"/>
      <c r="EE59" s="100"/>
      <c r="EF59" s="100"/>
      <c r="EG59" s="100"/>
      <c r="EH59" s="100"/>
      <c r="EI59" s="100"/>
      <c r="EJ59" s="100"/>
      <c r="EK59" s="100"/>
      <c r="EL59" s="100"/>
    </row>
    <row r="60" spans="1:142" ht="14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100"/>
      <c r="CL60" s="100"/>
      <c r="CM60" s="100"/>
      <c r="CN60" s="100"/>
      <c r="CO60" s="100"/>
      <c r="CP60" s="100"/>
      <c r="CQ60" s="100"/>
      <c r="CR60" s="100"/>
      <c r="CS60" s="100"/>
      <c r="CT60" s="100"/>
      <c r="CU60" s="100"/>
      <c r="CV60" s="100"/>
      <c r="CW60" s="100"/>
      <c r="CX60" s="100"/>
      <c r="CY60" s="100"/>
      <c r="CZ60" s="100"/>
      <c r="DA60" s="100"/>
      <c r="DB60" s="100"/>
      <c r="DC60" s="100"/>
      <c r="DD60" s="100"/>
      <c r="DE60" s="100"/>
      <c r="DF60" s="100"/>
      <c r="DG60" s="100"/>
      <c r="DH60" s="100"/>
      <c r="DI60" s="100"/>
      <c r="DJ60" s="100"/>
      <c r="DK60" s="100"/>
      <c r="DL60" s="100"/>
      <c r="DM60" s="100"/>
      <c r="DN60" s="100"/>
      <c r="DO60" s="100"/>
      <c r="DP60" s="100"/>
      <c r="DQ60" s="100"/>
      <c r="DR60" s="100"/>
      <c r="DS60" s="100"/>
      <c r="DT60" s="100"/>
      <c r="DU60" s="100"/>
      <c r="DV60" s="100"/>
      <c r="DW60" s="100"/>
      <c r="DX60" s="100"/>
      <c r="DY60" s="100"/>
      <c r="DZ60" s="100"/>
      <c r="EA60" s="100"/>
      <c r="EB60" s="100"/>
      <c r="EC60" s="100"/>
      <c r="ED60" s="100"/>
      <c r="EE60" s="100"/>
      <c r="EF60" s="100"/>
      <c r="EG60" s="100"/>
      <c r="EH60" s="100"/>
      <c r="EI60" s="100"/>
      <c r="EJ60" s="100"/>
      <c r="EK60" s="100"/>
      <c r="EL60" s="100"/>
    </row>
    <row r="61" spans="1:142" ht="14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100"/>
      <c r="CL61" s="100"/>
      <c r="CM61" s="100"/>
      <c r="CN61" s="100"/>
      <c r="CO61" s="100"/>
      <c r="CP61" s="100"/>
      <c r="CQ61" s="100"/>
      <c r="CR61" s="100"/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C61" s="100"/>
      <c r="DD61" s="100"/>
      <c r="DE61" s="100"/>
      <c r="DF61" s="100"/>
      <c r="DG61" s="100"/>
      <c r="DH61" s="100"/>
      <c r="DI61" s="100"/>
      <c r="DJ61" s="100"/>
      <c r="DK61" s="100"/>
      <c r="DL61" s="100"/>
      <c r="DM61" s="100"/>
      <c r="DN61" s="100"/>
      <c r="DO61" s="100"/>
      <c r="DP61" s="100"/>
      <c r="DQ61" s="100"/>
      <c r="DR61" s="100"/>
      <c r="DS61" s="100"/>
      <c r="DT61" s="100"/>
      <c r="DU61" s="100"/>
      <c r="DV61" s="100"/>
      <c r="DW61" s="100"/>
      <c r="DX61" s="100"/>
      <c r="DY61" s="100"/>
      <c r="DZ61" s="100"/>
      <c r="EA61" s="100"/>
      <c r="EB61" s="100"/>
      <c r="EC61" s="100"/>
      <c r="ED61" s="100"/>
      <c r="EE61" s="100"/>
      <c r="EF61" s="100"/>
      <c r="EG61" s="100"/>
      <c r="EH61" s="100"/>
      <c r="EI61" s="100"/>
      <c r="EJ61" s="100"/>
      <c r="EK61" s="100"/>
      <c r="EL61" s="100"/>
    </row>
    <row r="62" spans="1:142" ht="14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100"/>
      <c r="CL62" s="100"/>
      <c r="CM62" s="100"/>
      <c r="CN62" s="100"/>
      <c r="CO62" s="100"/>
      <c r="CP62" s="100"/>
      <c r="CQ62" s="100"/>
      <c r="CR62" s="100"/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C62" s="100"/>
      <c r="DD62" s="100"/>
      <c r="DE62" s="100"/>
      <c r="DF62" s="100"/>
      <c r="DG62" s="100"/>
      <c r="DH62" s="100"/>
      <c r="DI62" s="100"/>
      <c r="DJ62" s="100"/>
      <c r="DK62" s="100"/>
      <c r="DL62" s="100"/>
      <c r="DM62" s="100"/>
      <c r="DN62" s="100"/>
      <c r="DO62" s="100"/>
      <c r="DP62" s="100"/>
      <c r="DQ62" s="100"/>
      <c r="DR62" s="100"/>
      <c r="DS62" s="100"/>
      <c r="DT62" s="100"/>
      <c r="DU62" s="100"/>
      <c r="DV62" s="100"/>
      <c r="DW62" s="100"/>
      <c r="DX62" s="100"/>
      <c r="DY62" s="100"/>
      <c r="DZ62" s="100"/>
      <c r="EA62" s="100"/>
      <c r="EB62" s="100"/>
      <c r="EC62" s="100"/>
      <c r="ED62" s="100"/>
      <c r="EE62" s="100"/>
      <c r="EF62" s="100"/>
      <c r="EG62" s="100"/>
      <c r="EH62" s="100"/>
      <c r="EI62" s="100"/>
      <c r="EJ62" s="100"/>
      <c r="EK62" s="100"/>
      <c r="EL62" s="100"/>
    </row>
    <row r="63" spans="1:142" ht="14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100"/>
      <c r="CL63" s="100"/>
      <c r="CM63" s="100"/>
      <c r="CN63" s="100"/>
      <c r="CO63" s="100"/>
      <c r="CP63" s="100"/>
      <c r="CQ63" s="100"/>
      <c r="CR63" s="100"/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C63" s="100"/>
      <c r="DD63" s="100"/>
      <c r="DE63" s="100"/>
      <c r="DF63" s="100"/>
      <c r="DG63" s="100"/>
      <c r="DH63" s="100"/>
      <c r="DI63" s="100"/>
      <c r="DJ63" s="100"/>
      <c r="DK63" s="100"/>
      <c r="DL63" s="100"/>
      <c r="DM63" s="100"/>
      <c r="DN63" s="100"/>
      <c r="DO63" s="100"/>
      <c r="DP63" s="100"/>
      <c r="DQ63" s="100"/>
      <c r="DR63" s="100"/>
      <c r="DS63" s="100"/>
      <c r="DT63" s="100"/>
      <c r="DU63" s="100"/>
      <c r="DV63" s="100"/>
      <c r="DW63" s="100"/>
      <c r="DX63" s="100"/>
      <c r="DY63" s="100"/>
      <c r="DZ63" s="100"/>
      <c r="EA63" s="100"/>
      <c r="EB63" s="100"/>
      <c r="EC63" s="100"/>
      <c r="ED63" s="100"/>
      <c r="EE63" s="100"/>
      <c r="EF63" s="100"/>
      <c r="EG63" s="100"/>
      <c r="EH63" s="100"/>
      <c r="EI63" s="100"/>
      <c r="EJ63" s="100"/>
      <c r="EK63" s="100"/>
      <c r="EL63" s="100"/>
    </row>
    <row r="64" spans="1:142" ht="14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100"/>
      <c r="CL64" s="100"/>
      <c r="CM64" s="100"/>
      <c r="CN64" s="100"/>
      <c r="CO64" s="100"/>
      <c r="CP64" s="100"/>
      <c r="CQ64" s="100"/>
      <c r="CR64" s="100"/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C64" s="100"/>
      <c r="DD64" s="100"/>
      <c r="DE64" s="100"/>
      <c r="DF64" s="100"/>
      <c r="DG64" s="100"/>
      <c r="DH64" s="100"/>
      <c r="DI64" s="100"/>
      <c r="DJ64" s="100"/>
      <c r="DK64" s="100"/>
      <c r="DL64" s="100"/>
      <c r="DM64" s="100"/>
      <c r="DN64" s="100"/>
      <c r="DO64" s="100"/>
      <c r="DP64" s="100"/>
      <c r="DQ64" s="100"/>
      <c r="DR64" s="100"/>
      <c r="DS64" s="100"/>
      <c r="DT64" s="100"/>
      <c r="DU64" s="100"/>
      <c r="DV64" s="100"/>
      <c r="DW64" s="100"/>
      <c r="DX64" s="100"/>
      <c r="DY64" s="100"/>
      <c r="DZ64" s="100"/>
      <c r="EA64" s="100"/>
      <c r="EB64" s="100"/>
      <c r="EC64" s="100"/>
      <c r="ED64" s="100"/>
      <c r="EE64" s="100"/>
      <c r="EF64" s="100"/>
      <c r="EG64" s="100"/>
      <c r="EH64" s="100"/>
      <c r="EI64" s="100"/>
      <c r="EJ64" s="100"/>
      <c r="EK64" s="100"/>
      <c r="EL64" s="100"/>
    </row>
    <row r="65" spans="1:142" ht="14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100"/>
      <c r="CL65" s="100"/>
      <c r="CM65" s="100"/>
      <c r="CN65" s="100"/>
      <c r="CO65" s="100"/>
      <c r="CP65" s="100"/>
      <c r="CQ65" s="100"/>
      <c r="CR65" s="100"/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C65" s="100"/>
      <c r="DD65" s="100"/>
      <c r="DE65" s="100"/>
      <c r="DF65" s="100"/>
      <c r="DG65" s="100"/>
      <c r="DH65" s="100"/>
      <c r="DI65" s="100"/>
      <c r="DJ65" s="100"/>
      <c r="DK65" s="100"/>
      <c r="DL65" s="100"/>
      <c r="DM65" s="100"/>
      <c r="DN65" s="100"/>
      <c r="DO65" s="100"/>
      <c r="DP65" s="100"/>
      <c r="DQ65" s="100"/>
      <c r="DR65" s="100"/>
      <c r="DS65" s="100"/>
      <c r="DT65" s="100"/>
      <c r="DU65" s="100"/>
      <c r="DV65" s="100"/>
      <c r="DW65" s="100"/>
      <c r="DX65" s="100"/>
      <c r="DY65" s="100"/>
      <c r="DZ65" s="100"/>
      <c r="EA65" s="100"/>
      <c r="EB65" s="100"/>
      <c r="EC65" s="100"/>
      <c r="ED65" s="100"/>
      <c r="EE65" s="100"/>
      <c r="EF65" s="100"/>
      <c r="EG65" s="100"/>
      <c r="EH65" s="100"/>
      <c r="EI65" s="100"/>
      <c r="EJ65" s="100"/>
      <c r="EK65" s="100"/>
      <c r="EL65" s="100"/>
    </row>
    <row r="66" spans="1:142" ht="14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100"/>
      <c r="CL66" s="100"/>
      <c r="CM66" s="100"/>
      <c r="CN66" s="100"/>
      <c r="CO66" s="100"/>
      <c r="CP66" s="100"/>
      <c r="CQ66" s="100"/>
      <c r="CR66" s="100"/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C66" s="100"/>
      <c r="DD66" s="100"/>
      <c r="DE66" s="100"/>
      <c r="DF66" s="100"/>
      <c r="DG66" s="100"/>
      <c r="DH66" s="100"/>
      <c r="DI66" s="100"/>
      <c r="DJ66" s="100"/>
      <c r="DK66" s="100"/>
      <c r="DL66" s="100"/>
      <c r="DM66" s="100"/>
      <c r="DN66" s="100"/>
      <c r="DO66" s="100"/>
      <c r="DP66" s="100"/>
      <c r="DQ66" s="100"/>
      <c r="DR66" s="100"/>
      <c r="DS66" s="100"/>
      <c r="DT66" s="100"/>
      <c r="DU66" s="100"/>
      <c r="DV66" s="100"/>
      <c r="DW66" s="100"/>
      <c r="DX66" s="100"/>
      <c r="DY66" s="100"/>
      <c r="DZ66" s="100"/>
      <c r="EA66" s="100"/>
      <c r="EB66" s="100"/>
      <c r="EC66" s="100"/>
      <c r="ED66" s="100"/>
      <c r="EE66" s="100"/>
      <c r="EF66" s="100"/>
      <c r="EG66" s="100"/>
      <c r="EH66" s="100"/>
      <c r="EI66" s="100"/>
      <c r="EJ66" s="100"/>
      <c r="EK66" s="100"/>
      <c r="EL66" s="100"/>
    </row>
    <row r="67" spans="1:142" ht="14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100"/>
      <c r="CL67" s="100"/>
      <c r="CM67" s="100"/>
      <c r="CN67" s="100"/>
      <c r="CO67" s="100"/>
      <c r="CP67" s="100"/>
      <c r="CQ67" s="100"/>
      <c r="CR67" s="100"/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C67" s="100"/>
      <c r="DD67" s="100"/>
      <c r="DE67" s="100"/>
      <c r="DF67" s="100"/>
      <c r="DG67" s="100"/>
      <c r="DH67" s="100"/>
      <c r="DI67" s="100"/>
      <c r="DJ67" s="100"/>
      <c r="DK67" s="100"/>
      <c r="DL67" s="100"/>
      <c r="DM67" s="100"/>
      <c r="DN67" s="100"/>
      <c r="DO67" s="100"/>
      <c r="DP67" s="100"/>
      <c r="DQ67" s="100"/>
      <c r="DR67" s="100"/>
      <c r="DS67" s="100"/>
      <c r="DT67" s="100"/>
      <c r="DU67" s="100"/>
      <c r="DV67" s="100"/>
      <c r="DW67" s="100"/>
      <c r="DX67" s="100"/>
      <c r="DY67" s="100"/>
      <c r="DZ67" s="100"/>
      <c r="EA67" s="100"/>
      <c r="EB67" s="100"/>
      <c r="EC67" s="100"/>
      <c r="ED67" s="100"/>
      <c r="EE67" s="100"/>
      <c r="EF67" s="100"/>
      <c r="EG67" s="100"/>
      <c r="EH67" s="100"/>
      <c r="EI67" s="100"/>
      <c r="EJ67" s="100"/>
      <c r="EK67" s="100"/>
      <c r="EL67" s="100"/>
    </row>
    <row r="68" spans="1:142" ht="14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100"/>
      <c r="CL68" s="100"/>
      <c r="CM68" s="100"/>
      <c r="CN68" s="100"/>
      <c r="CO68" s="100"/>
      <c r="CP68" s="100"/>
      <c r="CQ68" s="100"/>
      <c r="CR68" s="100"/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C68" s="100"/>
      <c r="DD68" s="100"/>
      <c r="DE68" s="100"/>
      <c r="DF68" s="100"/>
      <c r="DG68" s="100"/>
      <c r="DH68" s="100"/>
      <c r="DI68" s="100"/>
      <c r="DJ68" s="100"/>
      <c r="DK68" s="100"/>
      <c r="DL68" s="100"/>
      <c r="DM68" s="100"/>
      <c r="DN68" s="100"/>
      <c r="DO68" s="100"/>
      <c r="DP68" s="100"/>
      <c r="DQ68" s="100"/>
      <c r="DR68" s="100"/>
      <c r="DS68" s="100"/>
      <c r="DT68" s="100"/>
      <c r="DU68" s="100"/>
      <c r="DV68" s="100"/>
      <c r="DW68" s="100"/>
      <c r="DX68" s="100"/>
      <c r="DY68" s="100"/>
      <c r="DZ68" s="100"/>
      <c r="EA68" s="100"/>
      <c r="EB68" s="100"/>
      <c r="EC68" s="100"/>
      <c r="ED68" s="100"/>
      <c r="EE68" s="100"/>
      <c r="EF68" s="100"/>
      <c r="EG68" s="100"/>
      <c r="EH68" s="100"/>
      <c r="EI68" s="100"/>
      <c r="EJ68" s="100"/>
      <c r="EK68" s="100"/>
      <c r="EL68" s="100"/>
    </row>
    <row r="69" spans="1:142" ht="14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100"/>
      <c r="CL69" s="100"/>
      <c r="CM69" s="100"/>
      <c r="CN69" s="100"/>
      <c r="CO69" s="100"/>
      <c r="CP69" s="100"/>
      <c r="CQ69" s="100"/>
      <c r="CR69" s="100"/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C69" s="100"/>
      <c r="DD69" s="100"/>
      <c r="DE69" s="100"/>
      <c r="DF69" s="100"/>
      <c r="DG69" s="100"/>
      <c r="DH69" s="100"/>
      <c r="DI69" s="100"/>
      <c r="DJ69" s="100"/>
      <c r="DK69" s="100"/>
      <c r="DL69" s="100"/>
      <c r="DM69" s="100"/>
      <c r="DN69" s="100"/>
      <c r="DO69" s="100"/>
      <c r="DP69" s="100"/>
      <c r="DQ69" s="100"/>
      <c r="DR69" s="100"/>
      <c r="DS69" s="100"/>
      <c r="DT69" s="100"/>
      <c r="DU69" s="100"/>
      <c r="DV69" s="100"/>
      <c r="DW69" s="100"/>
      <c r="DX69" s="100"/>
      <c r="DY69" s="100"/>
      <c r="DZ69" s="100"/>
      <c r="EA69" s="100"/>
      <c r="EB69" s="100"/>
      <c r="EC69" s="100"/>
      <c r="ED69" s="100"/>
      <c r="EE69" s="100"/>
      <c r="EF69" s="100"/>
      <c r="EG69" s="100"/>
      <c r="EH69" s="100"/>
      <c r="EI69" s="100"/>
      <c r="EJ69" s="100"/>
      <c r="EK69" s="100"/>
      <c r="EL69" s="100"/>
    </row>
    <row r="70" spans="1:142" ht="14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100"/>
      <c r="CL70" s="100"/>
      <c r="CM70" s="100"/>
      <c r="CN70" s="100"/>
      <c r="CO70" s="100"/>
      <c r="CP70" s="100"/>
      <c r="CQ70" s="100"/>
      <c r="CR70" s="100"/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C70" s="100"/>
      <c r="DD70" s="100"/>
      <c r="DE70" s="100"/>
      <c r="DF70" s="100"/>
      <c r="DG70" s="100"/>
      <c r="DH70" s="100"/>
      <c r="DI70" s="100"/>
      <c r="DJ70" s="100"/>
      <c r="DK70" s="100"/>
      <c r="DL70" s="100"/>
      <c r="DM70" s="100"/>
      <c r="DN70" s="100"/>
      <c r="DO70" s="100"/>
      <c r="DP70" s="100"/>
      <c r="DQ70" s="100"/>
      <c r="DR70" s="100"/>
      <c r="DS70" s="100"/>
      <c r="DT70" s="100"/>
      <c r="DU70" s="100"/>
      <c r="DV70" s="100"/>
      <c r="DW70" s="100"/>
      <c r="DX70" s="100"/>
      <c r="DY70" s="100"/>
      <c r="DZ70" s="100"/>
      <c r="EA70" s="100"/>
      <c r="EB70" s="100"/>
      <c r="EC70" s="100"/>
      <c r="ED70" s="100"/>
      <c r="EE70" s="100"/>
      <c r="EF70" s="100"/>
      <c r="EG70" s="100"/>
      <c r="EH70" s="100"/>
      <c r="EI70" s="100"/>
      <c r="EJ70" s="100"/>
      <c r="EK70" s="100"/>
      <c r="EL70" s="100"/>
    </row>
    <row r="71" spans="1:142" ht="14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100"/>
      <c r="CL71" s="100"/>
      <c r="CM71" s="100"/>
      <c r="CN71" s="100"/>
      <c r="CO71" s="100"/>
      <c r="CP71" s="100"/>
      <c r="CQ71" s="100"/>
      <c r="CR71" s="100"/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C71" s="100"/>
      <c r="DD71" s="100"/>
      <c r="DE71" s="100"/>
      <c r="DF71" s="100"/>
      <c r="DG71" s="100"/>
      <c r="DH71" s="100"/>
      <c r="DI71" s="100"/>
      <c r="DJ71" s="100"/>
      <c r="DK71" s="100"/>
      <c r="DL71" s="100"/>
      <c r="DM71" s="100"/>
      <c r="DN71" s="100"/>
      <c r="DO71" s="100"/>
      <c r="DP71" s="100"/>
      <c r="DQ71" s="100"/>
      <c r="DR71" s="100"/>
      <c r="DS71" s="100"/>
      <c r="DT71" s="100"/>
      <c r="DU71" s="100"/>
      <c r="DV71" s="100"/>
      <c r="DW71" s="100"/>
      <c r="DX71" s="100"/>
      <c r="DY71" s="100"/>
      <c r="DZ71" s="100"/>
      <c r="EA71" s="100"/>
      <c r="EB71" s="100"/>
      <c r="EC71" s="100"/>
      <c r="ED71" s="100"/>
      <c r="EE71" s="100"/>
      <c r="EF71" s="100"/>
      <c r="EG71" s="100"/>
      <c r="EH71" s="100"/>
      <c r="EI71" s="100"/>
      <c r="EJ71" s="100"/>
      <c r="EK71" s="100"/>
      <c r="EL71" s="100"/>
    </row>
    <row r="72" spans="1:142" ht="14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100"/>
      <c r="CL72" s="100"/>
      <c r="CM72" s="100"/>
      <c r="CN72" s="100"/>
      <c r="CO72" s="100"/>
      <c r="CP72" s="100"/>
      <c r="CQ72" s="100"/>
      <c r="CR72" s="100"/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C72" s="100"/>
      <c r="DD72" s="100"/>
      <c r="DE72" s="100"/>
      <c r="DF72" s="100"/>
      <c r="DG72" s="100"/>
      <c r="DH72" s="100"/>
      <c r="DI72" s="100"/>
      <c r="DJ72" s="100"/>
      <c r="DK72" s="100"/>
      <c r="DL72" s="100"/>
      <c r="DM72" s="100"/>
      <c r="DN72" s="100"/>
      <c r="DO72" s="100"/>
      <c r="DP72" s="100"/>
      <c r="DQ72" s="100"/>
      <c r="DR72" s="100"/>
      <c r="DS72" s="100"/>
      <c r="DT72" s="100"/>
      <c r="DU72" s="100"/>
      <c r="DV72" s="100"/>
      <c r="DW72" s="100"/>
      <c r="DX72" s="100"/>
      <c r="DY72" s="100"/>
      <c r="DZ72" s="100"/>
      <c r="EA72" s="100"/>
      <c r="EB72" s="100"/>
      <c r="EC72" s="100"/>
      <c r="ED72" s="100"/>
      <c r="EE72" s="100"/>
      <c r="EF72" s="100"/>
      <c r="EG72" s="100"/>
      <c r="EH72" s="100"/>
      <c r="EI72" s="100"/>
      <c r="EJ72" s="100"/>
      <c r="EK72" s="100"/>
      <c r="EL72" s="100"/>
    </row>
    <row r="73" spans="1:142" ht="14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100"/>
      <c r="CL73" s="100"/>
      <c r="CM73" s="100"/>
      <c r="CN73" s="100"/>
      <c r="CO73" s="100"/>
      <c r="CP73" s="100"/>
      <c r="CQ73" s="100"/>
      <c r="CR73" s="100"/>
      <c r="CS73" s="100"/>
      <c r="CT73" s="100"/>
      <c r="CU73" s="100"/>
      <c r="CV73" s="100"/>
      <c r="CW73" s="100"/>
      <c r="CX73" s="100"/>
      <c r="CY73" s="100"/>
      <c r="CZ73" s="100"/>
      <c r="DA73" s="100"/>
      <c r="DB73" s="100"/>
      <c r="DC73" s="100"/>
      <c r="DD73" s="100"/>
      <c r="DE73" s="100"/>
      <c r="DF73" s="100"/>
      <c r="DG73" s="100"/>
      <c r="DH73" s="100"/>
      <c r="DI73" s="100"/>
      <c r="DJ73" s="100"/>
      <c r="DK73" s="100"/>
      <c r="DL73" s="100"/>
      <c r="DM73" s="100"/>
      <c r="DN73" s="100"/>
      <c r="DO73" s="100"/>
      <c r="DP73" s="100"/>
      <c r="DQ73" s="100"/>
      <c r="DR73" s="100"/>
      <c r="DS73" s="100"/>
      <c r="DT73" s="100"/>
      <c r="DU73" s="100"/>
      <c r="DV73" s="100"/>
      <c r="DW73" s="100"/>
      <c r="DX73" s="100"/>
      <c r="DY73" s="100"/>
      <c r="DZ73" s="100"/>
      <c r="EA73" s="100"/>
      <c r="EB73" s="100"/>
      <c r="EC73" s="100"/>
      <c r="ED73" s="100"/>
      <c r="EE73" s="100"/>
      <c r="EF73" s="100"/>
      <c r="EG73" s="100"/>
      <c r="EH73" s="100"/>
      <c r="EI73" s="100"/>
      <c r="EJ73" s="100"/>
      <c r="EK73" s="100"/>
      <c r="EL73" s="100"/>
    </row>
    <row r="74" spans="1:142" ht="14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100"/>
      <c r="CL74" s="100"/>
      <c r="CM74" s="100"/>
      <c r="CN74" s="100"/>
      <c r="CO74" s="100"/>
      <c r="CP74" s="100"/>
      <c r="CQ74" s="100"/>
      <c r="CR74" s="100"/>
      <c r="CS74" s="100"/>
      <c r="CT74" s="100"/>
      <c r="CU74" s="100"/>
      <c r="CV74" s="100"/>
      <c r="CW74" s="100"/>
      <c r="CX74" s="100"/>
      <c r="CY74" s="100"/>
      <c r="CZ74" s="100"/>
      <c r="DA74" s="100"/>
      <c r="DB74" s="100"/>
      <c r="DC74" s="100"/>
      <c r="DD74" s="100"/>
      <c r="DE74" s="100"/>
      <c r="DF74" s="100"/>
      <c r="DG74" s="100"/>
      <c r="DH74" s="100"/>
      <c r="DI74" s="100"/>
      <c r="DJ74" s="100"/>
      <c r="DK74" s="100"/>
      <c r="DL74" s="100"/>
      <c r="DM74" s="100"/>
      <c r="DN74" s="100"/>
      <c r="DO74" s="100"/>
      <c r="DP74" s="100"/>
      <c r="DQ74" s="100"/>
      <c r="DR74" s="100"/>
      <c r="DS74" s="100"/>
      <c r="DT74" s="100"/>
      <c r="DU74" s="100"/>
      <c r="DV74" s="100"/>
      <c r="DW74" s="100"/>
      <c r="DX74" s="100"/>
      <c r="DY74" s="100"/>
      <c r="DZ74" s="100"/>
      <c r="EA74" s="100"/>
      <c r="EB74" s="100"/>
      <c r="EC74" s="100"/>
      <c r="ED74" s="100"/>
      <c r="EE74" s="100"/>
      <c r="EF74" s="100"/>
      <c r="EG74" s="100"/>
      <c r="EH74" s="100"/>
      <c r="EI74" s="100"/>
      <c r="EJ74" s="100"/>
      <c r="EK74" s="100"/>
      <c r="EL74" s="100"/>
    </row>
    <row r="75" spans="1:142" ht="14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100"/>
      <c r="CL75" s="100"/>
      <c r="CM75" s="100"/>
      <c r="CN75" s="100"/>
      <c r="CO75" s="100"/>
      <c r="CP75" s="100"/>
      <c r="CQ75" s="100"/>
      <c r="CR75" s="100"/>
      <c r="CS75" s="100"/>
      <c r="CT75" s="100"/>
      <c r="CU75" s="100"/>
      <c r="CV75" s="100"/>
      <c r="CW75" s="100"/>
      <c r="CX75" s="100"/>
      <c r="CY75" s="100"/>
      <c r="CZ75" s="100"/>
      <c r="DA75" s="100"/>
      <c r="DB75" s="100"/>
      <c r="DC75" s="100"/>
      <c r="DD75" s="100"/>
      <c r="DE75" s="100"/>
      <c r="DF75" s="100"/>
      <c r="DG75" s="100"/>
      <c r="DH75" s="100"/>
      <c r="DI75" s="100"/>
      <c r="DJ75" s="100"/>
      <c r="DK75" s="100"/>
      <c r="DL75" s="100"/>
      <c r="DM75" s="100"/>
      <c r="DN75" s="100"/>
      <c r="DO75" s="100"/>
      <c r="DP75" s="100"/>
      <c r="DQ75" s="100"/>
      <c r="DR75" s="100"/>
      <c r="DS75" s="100"/>
      <c r="DT75" s="100"/>
      <c r="DU75" s="100"/>
      <c r="DV75" s="100"/>
      <c r="DW75" s="100"/>
      <c r="DX75" s="100"/>
      <c r="DY75" s="100"/>
      <c r="DZ75" s="100"/>
      <c r="EA75" s="100"/>
      <c r="EB75" s="100"/>
      <c r="EC75" s="100"/>
      <c r="ED75" s="100"/>
      <c r="EE75" s="100"/>
      <c r="EF75" s="100"/>
      <c r="EG75" s="100"/>
      <c r="EH75" s="100"/>
      <c r="EI75" s="100"/>
      <c r="EJ75" s="100"/>
      <c r="EK75" s="100"/>
      <c r="EL75" s="100"/>
    </row>
    <row r="76" spans="1:142" ht="14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100"/>
      <c r="CL76" s="100"/>
      <c r="CM76" s="100"/>
      <c r="CN76" s="100"/>
      <c r="CO76" s="100"/>
      <c r="CP76" s="100"/>
      <c r="CQ76" s="100"/>
      <c r="CR76" s="100"/>
      <c r="CS76" s="100"/>
      <c r="CT76" s="100"/>
      <c r="CU76" s="100"/>
      <c r="CV76" s="100"/>
      <c r="CW76" s="100"/>
      <c r="CX76" s="100"/>
      <c r="CY76" s="100"/>
      <c r="CZ76" s="100"/>
      <c r="DA76" s="100"/>
      <c r="DB76" s="100"/>
      <c r="DC76" s="100"/>
      <c r="DD76" s="100"/>
      <c r="DE76" s="100"/>
      <c r="DF76" s="100"/>
      <c r="DG76" s="100"/>
      <c r="DH76" s="100"/>
      <c r="DI76" s="100"/>
      <c r="DJ76" s="100"/>
      <c r="DK76" s="100"/>
      <c r="DL76" s="100"/>
      <c r="DM76" s="100"/>
      <c r="DN76" s="100"/>
      <c r="DO76" s="100"/>
      <c r="DP76" s="100"/>
      <c r="DQ76" s="100"/>
      <c r="DR76" s="100"/>
      <c r="DS76" s="100"/>
      <c r="DT76" s="100"/>
      <c r="DU76" s="100"/>
      <c r="DV76" s="100"/>
      <c r="DW76" s="100"/>
      <c r="DX76" s="100"/>
      <c r="DY76" s="100"/>
      <c r="DZ76" s="100"/>
      <c r="EA76" s="100"/>
      <c r="EB76" s="100"/>
      <c r="EC76" s="100"/>
      <c r="ED76" s="100"/>
      <c r="EE76" s="100"/>
      <c r="EF76" s="100"/>
      <c r="EG76" s="100"/>
      <c r="EH76" s="100"/>
      <c r="EI76" s="100"/>
      <c r="EJ76" s="100"/>
      <c r="EK76" s="100"/>
      <c r="EL76" s="100"/>
    </row>
    <row r="77" spans="1:142" ht="14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100"/>
      <c r="CL77" s="100"/>
      <c r="CM77" s="100"/>
      <c r="CN77" s="100"/>
      <c r="CO77" s="100"/>
      <c r="CP77" s="100"/>
      <c r="CQ77" s="100"/>
      <c r="CR77" s="100"/>
      <c r="CS77" s="100"/>
      <c r="CT77" s="100"/>
      <c r="CU77" s="100"/>
      <c r="CV77" s="100"/>
      <c r="CW77" s="100"/>
      <c r="CX77" s="100"/>
      <c r="CY77" s="100"/>
      <c r="CZ77" s="100"/>
      <c r="DA77" s="100"/>
      <c r="DB77" s="100"/>
      <c r="DC77" s="100"/>
      <c r="DD77" s="100"/>
      <c r="DE77" s="100"/>
      <c r="DF77" s="100"/>
      <c r="DG77" s="100"/>
      <c r="DH77" s="100"/>
      <c r="DI77" s="100"/>
      <c r="DJ77" s="100"/>
      <c r="DK77" s="100"/>
      <c r="DL77" s="100"/>
      <c r="DM77" s="100"/>
      <c r="DN77" s="100"/>
      <c r="DO77" s="100"/>
      <c r="DP77" s="100"/>
      <c r="DQ77" s="100"/>
      <c r="DR77" s="100"/>
      <c r="DS77" s="100"/>
      <c r="DT77" s="100"/>
      <c r="DU77" s="100"/>
      <c r="DV77" s="100"/>
      <c r="DW77" s="100"/>
      <c r="DX77" s="100"/>
      <c r="DY77" s="100"/>
      <c r="DZ77" s="100"/>
      <c r="EA77" s="100"/>
      <c r="EB77" s="100"/>
      <c r="EC77" s="100"/>
      <c r="ED77" s="100"/>
      <c r="EE77" s="100"/>
      <c r="EF77" s="100"/>
      <c r="EG77" s="100"/>
      <c r="EH77" s="100"/>
      <c r="EI77" s="100"/>
      <c r="EJ77" s="100"/>
      <c r="EK77" s="100"/>
      <c r="EL77" s="100"/>
    </row>
    <row r="78" spans="1:142" ht="14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100"/>
      <c r="CL78" s="100"/>
      <c r="CM78" s="100"/>
      <c r="CN78" s="100"/>
      <c r="CO78" s="100"/>
      <c r="CP78" s="100"/>
      <c r="CQ78" s="100"/>
      <c r="CR78" s="100"/>
      <c r="CS78" s="100"/>
      <c r="CT78" s="100"/>
      <c r="CU78" s="100"/>
      <c r="CV78" s="100"/>
      <c r="CW78" s="100"/>
      <c r="CX78" s="100"/>
      <c r="CY78" s="100"/>
      <c r="CZ78" s="100"/>
      <c r="DA78" s="100"/>
      <c r="DB78" s="100"/>
      <c r="DC78" s="100"/>
      <c r="DD78" s="100"/>
      <c r="DE78" s="100"/>
      <c r="DF78" s="100"/>
      <c r="DG78" s="100"/>
      <c r="DH78" s="100"/>
      <c r="DI78" s="100"/>
      <c r="DJ78" s="100"/>
      <c r="DK78" s="100"/>
      <c r="DL78" s="100"/>
      <c r="DM78" s="100"/>
      <c r="DN78" s="100"/>
      <c r="DO78" s="100"/>
      <c r="DP78" s="100"/>
      <c r="DQ78" s="100"/>
      <c r="DR78" s="100"/>
      <c r="DS78" s="100"/>
      <c r="DT78" s="100"/>
      <c r="DU78" s="100"/>
      <c r="DV78" s="100"/>
      <c r="DW78" s="100"/>
      <c r="DX78" s="100"/>
      <c r="DY78" s="100"/>
      <c r="DZ78" s="100"/>
      <c r="EA78" s="100"/>
      <c r="EB78" s="100"/>
      <c r="EC78" s="100"/>
      <c r="ED78" s="100"/>
      <c r="EE78" s="100"/>
      <c r="EF78" s="100"/>
      <c r="EG78" s="100"/>
      <c r="EH78" s="100"/>
      <c r="EI78" s="100"/>
      <c r="EJ78" s="100"/>
      <c r="EK78" s="100"/>
      <c r="EL78" s="100"/>
    </row>
    <row r="79" spans="1:142" ht="14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100"/>
      <c r="CL79" s="100"/>
      <c r="CM79" s="100"/>
      <c r="CN79" s="100"/>
      <c r="CO79" s="100"/>
      <c r="CP79" s="100"/>
      <c r="CQ79" s="100"/>
      <c r="CR79" s="100"/>
      <c r="CS79" s="100"/>
      <c r="CT79" s="100"/>
      <c r="CU79" s="100"/>
      <c r="CV79" s="100"/>
      <c r="CW79" s="100"/>
      <c r="CX79" s="100"/>
      <c r="CY79" s="100"/>
      <c r="CZ79" s="100"/>
      <c r="DA79" s="100"/>
      <c r="DB79" s="100"/>
      <c r="DC79" s="100"/>
      <c r="DD79" s="100"/>
      <c r="DE79" s="100"/>
      <c r="DF79" s="100"/>
      <c r="DG79" s="100"/>
      <c r="DH79" s="100"/>
      <c r="DI79" s="100"/>
      <c r="DJ79" s="100"/>
      <c r="DK79" s="100"/>
      <c r="DL79" s="100"/>
      <c r="DM79" s="100"/>
      <c r="DN79" s="100"/>
      <c r="DO79" s="100"/>
      <c r="DP79" s="100"/>
      <c r="DQ79" s="100"/>
      <c r="DR79" s="100"/>
      <c r="DS79" s="100"/>
      <c r="DT79" s="100"/>
      <c r="DU79" s="100"/>
      <c r="DV79" s="100"/>
      <c r="DW79" s="100"/>
      <c r="DX79" s="100"/>
      <c r="DY79" s="100"/>
      <c r="DZ79" s="100"/>
      <c r="EA79" s="100"/>
      <c r="EB79" s="100"/>
      <c r="EC79" s="100"/>
      <c r="ED79" s="100"/>
      <c r="EE79" s="100"/>
      <c r="EF79" s="100"/>
      <c r="EG79" s="100"/>
      <c r="EH79" s="100"/>
      <c r="EI79" s="100"/>
      <c r="EJ79" s="100"/>
      <c r="EK79" s="100"/>
      <c r="EL79" s="100"/>
    </row>
    <row r="80" spans="1:142" ht="14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100"/>
      <c r="CL80" s="100"/>
      <c r="CM80" s="100"/>
      <c r="CN80" s="100"/>
      <c r="CO80" s="100"/>
      <c r="CP80" s="100"/>
      <c r="CQ80" s="100"/>
      <c r="CR80" s="100"/>
      <c r="CS80" s="100"/>
      <c r="CT80" s="100"/>
      <c r="CU80" s="100"/>
      <c r="CV80" s="100"/>
      <c r="CW80" s="100"/>
      <c r="CX80" s="100"/>
      <c r="CY80" s="100"/>
      <c r="CZ80" s="100"/>
      <c r="DA80" s="100"/>
      <c r="DB80" s="100"/>
      <c r="DC80" s="100"/>
      <c r="DD80" s="100"/>
      <c r="DE80" s="100"/>
      <c r="DF80" s="100"/>
      <c r="DG80" s="100"/>
      <c r="DH80" s="100"/>
      <c r="DI80" s="100"/>
      <c r="DJ80" s="100"/>
      <c r="DK80" s="100"/>
      <c r="DL80" s="100"/>
      <c r="DM80" s="100"/>
      <c r="DN80" s="100"/>
      <c r="DO80" s="100"/>
      <c r="DP80" s="100"/>
      <c r="DQ80" s="100"/>
      <c r="DR80" s="100"/>
      <c r="DS80" s="100"/>
      <c r="DT80" s="100"/>
      <c r="DU80" s="100"/>
      <c r="DV80" s="100"/>
      <c r="DW80" s="100"/>
      <c r="DX80" s="100"/>
      <c r="DY80" s="100"/>
      <c r="DZ80" s="100"/>
      <c r="EA80" s="100"/>
      <c r="EB80" s="100"/>
      <c r="EC80" s="100"/>
      <c r="ED80" s="100"/>
      <c r="EE80" s="100"/>
      <c r="EF80" s="100"/>
      <c r="EG80" s="100"/>
      <c r="EH80" s="100"/>
      <c r="EI80" s="100"/>
      <c r="EJ80" s="100"/>
      <c r="EK80" s="100"/>
      <c r="EL80" s="100"/>
    </row>
    <row r="81" spans="1:142" ht="14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100"/>
      <c r="CL81" s="100"/>
      <c r="CM81" s="100"/>
      <c r="CN81" s="100"/>
      <c r="CO81" s="100"/>
      <c r="CP81" s="100"/>
      <c r="CQ81" s="100"/>
      <c r="CR81" s="100"/>
      <c r="CS81" s="100"/>
      <c r="CT81" s="100"/>
      <c r="CU81" s="100"/>
      <c r="CV81" s="100"/>
      <c r="CW81" s="100"/>
      <c r="CX81" s="100"/>
      <c r="CY81" s="100"/>
      <c r="CZ81" s="100"/>
      <c r="DA81" s="100"/>
      <c r="DB81" s="100"/>
      <c r="DC81" s="100"/>
      <c r="DD81" s="100"/>
      <c r="DE81" s="100"/>
      <c r="DF81" s="100"/>
      <c r="DG81" s="100"/>
      <c r="DH81" s="100"/>
      <c r="DI81" s="100"/>
      <c r="DJ81" s="100"/>
      <c r="DK81" s="100"/>
      <c r="DL81" s="100"/>
      <c r="DM81" s="100"/>
      <c r="DN81" s="100"/>
      <c r="DO81" s="100"/>
      <c r="DP81" s="100"/>
      <c r="DQ81" s="100"/>
      <c r="DR81" s="100"/>
      <c r="DS81" s="100"/>
      <c r="DT81" s="100"/>
      <c r="DU81" s="100"/>
      <c r="DV81" s="100"/>
      <c r="DW81" s="100"/>
      <c r="DX81" s="100"/>
      <c r="DY81" s="100"/>
      <c r="DZ81" s="100"/>
      <c r="EA81" s="100"/>
      <c r="EB81" s="100"/>
      <c r="EC81" s="100"/>
      <c r="ED81" s="100"/>
      <c r="EE81" s="100"/>
      <c r="EF81" s="100"/>
      <c r="EG81" s="100"/>
      <c r="EH81" s="100"/>
      <c r="EI81" s="100"/>
      <c r="EJ81" s="100"/>
      <c r="EK81" s="100"/>
      <c r="EL81" s="100"/>
    </row>
    <row r="82" spans="1:142" ht="14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100"/>
      <c r="CL82" s="100"/>
      <c r="CM82" s="100"/>
      <c r="CN82" s="100"/>
      <c r="CO82" s="100"/>
      <c r="CP82" s="100"/>
      <c r="CQ82" s="100"/>
      <c r="CR82" s="100"/>
      <c r="CS82" s="100"/>
      <c r="CT82" s="100"/>
      <c r="CU82" s="100"/>
      <c r="CV82" s="100"/>
      <c r="CW82" s="100"/>
      <c r="CX82" s="100"/>
      <c r="CY82" s="100"/>
      <c r="CZ82" s="100"/>
      <c r="DA82" s="100"/>
      <c r="DB82" s="100"/>
      <c r="DC82" s="100"/>
      <c r="DD82" s="100"/>
      <c r="DE82" s="100"/>
      <c r="DF82" s="100"/>
      <c r="DG82" s="100"/>
      <c r="DH82" s="100"/>
      <c r="DI82" s="100"/>
      <c r="DJ82" s="100"/>
      <c r="DK82" s="100"/>
      <c r="DL82" s="100"/>
      <c r="DM82" s="100"/>
      <c r="DN82" s="100"/>
      <c r="DO82" s="100"/>
      <c r="DP82" s="100"/>
      <c r="DQ82" s="100"/>
      <c r="DR82" s="100"/>
      <c r="DS82" s="100"/>
      <c r="DT82" s="100"/>
      <c r="DU82" s="100"/>
      <c r="DV82" s="100"/>
      <c r="DW82" s="100"/>
      <c r="DX82" s="100"/>
      <c r="DY82" s="100"/>
      <c r="DZ82" s="100"/>
      <c r="EA82" s="100"/>
      <c r="EB82" s="100"/>
      <c r="EC82" s="100"/>
      <c r="ED82" s="100"/>
      <c r="EE82" s="100"/>
      <c r="EF82" s="100"/>
      <c r="EG82" s="100"/>
      <c r="EH82" s="100"/>
      <c r="EI82" s="100"/>
      <c r="EJ82" s="100"/>
      <c r="EK82" s="100"/>
      <c r="EL82" s="100"/>
    </row>
    <row r="83" spans="1:142" ht="14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100"/>
      <c r="CL83" s="100"/>
      <c r="CM83" s="100"/>
      <c r="CN83" s="100"/>
      <c r="CO83" s="100"/>
      <c r="CP83" s="100"/>
      <c r="CQ83" s="100"/>
      <c r="CR83" s="100"/>
      <c r="CS83" s="100"/>
      <c r="CT83" s="100"/>
      <c r="CU83" s="100"/>
      <c r="CV83" s="100"/>
      <c r="CW83" s="100"/>
      <c r="CX83" s="100"/>
      <c r="CY83" s="100"/>
      <c r="CZ83" s="100"/>
      <c r="DA83" s="100"/>
      <c r="DB83" s="100"/>
      <c r="DC83" s="100"/>
      <c r="DD83" s="100"/>
      <c r="DE83" s="100"/>
      <c r="DF83" s="100"/>
      <c r="DG83" s="100"/>
      <c r="DH83" s="100"/>
      <c r="DI83" s="100"/>
      <c r="DJ83" s="100"/>
      <c r="DK83" s="100"/>
      <c r="DL83" s="100"/>
      <c r="DM83" s="100"/>
      <c r="DN83" s="100"/>
      <c r="DO83" s="100"/>
      <c r="DP83" s="100"/>
      <c r="DQ83" s="100"/>
      <c r="DR83" s="100"/>
      <c r="DS83" s="100"/>
      <c r="DT83" s="100"/>
      <c r="DU83" s="100"/>
      <c r="DV83" s="100"/>
      <c r="DW83" s="100"/>
      <c r="DX83" s="100"/>
      <c r="DY83" s="100"/>
      <c r="DZ83" s="100"/>
      <c r="EA83" s="100"/>
      <c r="EB83" s="100"/>
      <c r="EC83" s="100"/>
      <c r="ED83" s="100"/>
      <c r="EE83" s="100"/>
      <c r="EF83" s="100"/>
      <c r="EG83" s="100"/>
      <c r="EH83" s="100"/>
      <c r="EI83" s="100"/>
      <c r="EJ83" s="100"/>
      <c r="EK83" s="100"/>
      <c r="EL83" s="100"/>
    </row>
    <row r="84" spans="1:142" ht="14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100"/>
      <c r="CL84" s="100"/>
      <c r="CM84" s="100"/>
      <c r="CN84" s="100"/>
      <c r="CO84" s="100"/>
      <c r="CP84" s="100"/>
      <c r="CQ84" s="100"/>
      <c r="CR84" s="100"/>
      <c r="CS84" s="100"/>
      <c r="CT84" s="100"/>
      <c r="CU84" s="100"/>
      <c r="CV84" s="100"/>
      <c r="CW84" s="100"/>
      <c r="CX84" s="100"/>
      <c r="CY84" s="100"/>
      <c r="CZ84" s="100"/>
      <c r="DA84" s="100"/>
      <c r="DB84" s="100"/>
      <c r="DC84" s="100"/>
      <c r="DD84" s="100"/>
      <c r="DE84" s="100"/>
      <c r="DF84" s="100"/>
      <c r="DG84" s="100"/>
      <c r="DH84" s="100"/>
      <c r="DI84" s="100"/>
      <c r="DJ84" s="100"/>
      <c r="DK84" s="100"/>
      <c r="DL84" s="100"/>
      <c r="DM84" s="100"/>
      <c r="DN84" s="100"/>
      <c r="DO84" s="100"/>
      <c r="DP84" s="100"/>
      <c r="DQ84" s="100"/>
      <c r="DR84" s="100"/>
      <c r="DS84" s="100"/>
      <c r="DT84" s="100"/>
      <c r="DU84" s="100"/>
      <c r="DV84" s="100"/>
      <c r="DW84" s="100"/>
      <c r="DX84" s="100"/>
      <c r="DY84" s="100"/>
      <c r="DZ84" s="100"/>
      <c r="EA84" s="100"/>
      <c r="EB84" s="100"/>
      <c r="EC84" s="100"/>
      <c r="ED84" s="100"/>
      <c r="EE84" s="100"/>
      <c r="EF84" s="100"/>
      <c r="EG84" s="100"/>
      <c r="EH84" s="100"/>
      <c r="EI84" s="100"/>
      <c r="EJ84" s="100"/>
      <c r="EK84" s="100"/>
      <c r="EL84" s="100"/>
    </row>
    <row r="85" spans="1:142" ht="14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100"/>
      <c r="CL85" s="100"/>
      <c r="CM85" s="100"/>
      <c r="CN85" s="100"/>
      <c r="CO85" s="100"/>
      <c r="CP85" s="100"/>
      <c r="CQ85" s="100"/>
      <c r="CR85" s="100"/>
      <c r="CS85" s="100"/>
      <c r="CT85" s="100"/>
      <c r="CU85" s="100"/>
      <c r="CV85" s="100"/>
      <c r="CW85" s="100"/>
      <c r="CX85" s="100"/>
      <c r="CY85" s="100"/>
      <c r="CZ85" s="100"/>
      <c r="DA85" s="100"/>
      <c r="DB85" s="100"/>
      <c r="DC85" s="100"/>
      <c r="DD85" s="100"/>
      <c r="DE85" s="100"/>
      <c r="DF85" s="100"/>
      <c r="DG85" s="100"/>
      <c r="DH85" s="100"/>
      <c r="DI85" s="100"/>
      <c r="DJ85" s="100"/>
      <c r="DK85" s="100"/>
      <c r="DL85" s="100"/>
      <c r="DM85" s="100"/>
      <c r="DN85" s="100"/>
      <c r="DO85" s="100"/>
      <c r="DP85" s="100"/>
      <c r="DQ85" s="100"/>
      <c r="DR85" s="100"/>
      <c r="DS85" s="100"/>
      <c r="DT85" s="100"/>
      <c r="DU85" s="100"/>
      <c r="DV85" s="100"/>
      <c r="DW85" s="100"/>
      <c r="DX85" s="100"/>
      <c r="DY85" s="100"/>
      <c r="DZ85" s="100"/>
      <c r="EA85" s="100"/>
      <c r="EB85" s="100"/>
      <c r="EC85" s="100"/>
      <c r="ED85" s="100"/>
      <c r="EE85" s="100"/>
      <c r="EF85" s="100"/>
      <c r="EG85" s="100"/>
      <c r="EH85" s="100"/>
      <c r="EI85" s="100"/>
      <c r="EJ85" s="100"/>
      <c r="EK85" s="100"/>
      <c r="EL85" s="100"/>
    </row>
    <row r="86" spans="1:142" ht="14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100"/>
      <c r="CL86" s="100"/>
      <c r="CM86" s="100"/>
      <c r="CN86" s="100"/>
      <c r="CO86" s="100"/>
      <c r="CP86" s="100"/>
      <c r="CQ86" s="100"/>
      <c r="CR86" s="100"/>
      <c r="CS86" s="100"/>
      <c r="CT86" s="100"/>
      <c r="CU86" s="100"/>
      <c r="CV86" s="100"/>
      <c r="CW86" s="100"/>
      <c r="CX86" s="100"/>
      <c r="CY86" s="100"/>
      <c r="CZ86" s="100"/>
      <c r="DA86" s="100"/>
      <c r="DB86" s="100"/>
      <c r="DC86" s="100"/>
      <c r="DD86" s="100"/>
      <c r="DE86" s="100"/>
      <c r="DF86" s="100"/>
      <c r="DG86" s="100"/>
      <c r="DH86" s="100"/>
      <c r="DI86" s="100"/>
      <c r="DJ86" s="100"/>
      <c r="DK86" s="100"/>
      <c r="DL86" s="100"/>
      <c r="DM86" s="100"/>
      <c r="DN86" s="100"/>
      <c r="DO86" s="100"/>
      <c r="DP86" s="100"/>
      <c r="DQ86" s="100"/>
      <c r="DR86" s="100"/>
      <c r="DS86" s="100"/>
      <c r="DT86" s="100"/>
      <c r="DU86" s="100"/>
      <c r="DV86" s="100"/>
      <c r="DW86" s="100"/>
      <c r="DX86" s="100"/>
      <c r="DY86" s="100"/>
      <c r="DZ86" s="100"/>
      <c r="EA86" s="100"/>
      <c r="EB86" s="100"/>
      <c r="EC86" s="100"/>
      <c r="ED86" s="100"/>
      <c r="EE86" s="100"/>
      <c r="EF86" s="100"/>
      <c r="EG86" s="100"/>
      <c r="EH86" s="100"/>
      <c r="EI86" s="100"/>
      <c r="EJ86" s="100"/>
      <c r="EK86" s="100"/>
      <c r="EL86" s="100"/>
    </row>
    <row r="87" spans="1:142" ht="14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100"/>
      <c r="CL87" s="100"/>
      <c r="CM87" s="100"/>
      <c r="CN87" s="100"/>
      <c r="CO87" s="100"/>
      <c r="CP87" s="100"/>
      <c r="CQ87" s="100"/>
      <c r="CR87" s="100"/>
      <c r="CS87" s="100"/>
      <c r="CT87" s="100"/>
      <c r="CU87" s="100"/>
      <c r="CV87" s="100"/>
      <c r="CW87" s="100"/>
      <c r="CX87" s="100"/>
      <c r="CY87" s="100"/>
      <c r="CZ87" s="100"/>
      <c r="DA87" s="100"/>
      <c r="DB87" s="100"/>
      <c r="DC87" s="100"/>
      <c r="DD87" s="100"/>
      <c r="DE87" s="100"/>
      <c r="DF87" s="100"/>
      <c r="DG87" s="100"/>
      <c r="DH87" s="100"/>
      <c r="DI87" s="100"/>
      <c r="DJ87" s="100"/>
      <c r="DK87" s="100"/>
      <c r="DL87" s="100"/>
      <c r="DM87" s="100"/>
      <c r="DN87" s="100"/>
      <c r="DO87" s="100"/>
      <c r="DP87" s="100"/>
      <c r="DQ87" s="100"/>
      <c r="DR87" s="100"/>
      <c r="DS87" s="100"/>
      <c r="DT87" s="100"/>
      <c r="DU87" s="100"/>
      <c r="DV87" s="100"/>
      <c r="DW87" s="100"/>
      <c r="DX87" s="100"/>
      <c r="DY87" s="100"/>
      <c r="DZ87" s="100"/>
      <c r="EA87" s="100"/>
      <c r="EB87" s="100"/>
      <c r="EC87" s="100"/>
      <c r="ED87" s="100"/>
      <c r="EE87" s="100"/>
      <c r="EF87" s="100"/>
      <c r="EG87" s="100"/>
      <c r="EH87" s="100"/>
      <c r="EI87" s="100"/>
      <c r="EJ87" s="100"/>
      <c r="EK87" s="100"/>
      <c r="EL87" s="100"/>
    </row>
    <row r="88" spans="1:142" ht="14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100"/>
      <c r="CL88" s="100"/>
      <c r="CM88" s="100"/>
      <c r="CN88" s="100"/>
      <c r="CO88" s="100"/>
      <c r="CP88" s="100"/>
      <c r="CQ88" s="100"/>
      <c r="CR88" s="100"/>
      <c r="CS88" s="100"/>
      <c r="CT88" s="100"/>
      <c r="CU88" s="100"/>
      <c r="CV88" s="100"/>
      <c r="CW88" s="100"/>
      <c r="CX88" s="100"/>
      <c r="CY88" s="100"/>
      <c r="CZ88" s="100"/>
      <c r="DA88" s="100"/>
      <c r="DB88" s="100"/>
      <c r="DC88" s="100"/>
      <c r="DD88" s="100"/>
      <c r="DE88" s="100"/>
      <c r="DF88" s="100"/>
      <c r="DG88" s="100"/>
      <c r="DH88" s="100"/>
      <c r="DI88" s="100"/>
      <c r="DJ88" s="100"/>
      <c r="DK88" s="100"/>
      <c r="DL88" s="100"/>
      <c r="DM88" s="100"/>
      <c r="DN88" s="100"/>
      <c r="DO88" s="100"/>
      <c r="DP88" s="100"/>
      <c r="DQ88" s="100"/>
      <c r="DR88" s="100"/>
      <c r="DS88" s="100"/>
      <c r="DT88" s="100"/>
      <c r="DU88" s="100"/>
      <c r="DV88" s="100"/>
      <c r="DW88" s="100"/>
      <c r="DX88" s="100"/>
      <c r="DY88" s="100"/>
      <c r="DZ88" s="100"/>
      <c r="EA88" s="100"/>
      <c r="EB88" s="100"/>
      <c r="EC88" s="100"/>
      <c r="ED88" s="100"/>
      <c r="EE88" s="100"/>
      <c r="EF88" s="100"/>
      <c r="EG88" s="100"/>
      <c r="EH88" s="100"/>
      <c r="EI88" s="100"/>
      <c r="EJ88" s="100"/>
      <c r="EK88" s="100"/>
      <c r="EL88" s="100"/>
    </row>
    <row r="89" spans="1:142" ht="14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100"/>
      <c r="CL89" s="100"/>
      <c r="CM89" s="100"/>
      <c r="CN89" s="100"/>
      <c r="CO89" s="100"/>
      <c r="CP89" s="100"/>
      <c r="CQ89" s="100"/>
      <c r="CR89" s="100"/>
      <c r="CS89" s="100"/>
      <c r="CT89" s="100"/>
      <c r="CU89" s="100"/>
      <c r="CV89" s="100"/>
      <c r="CW89" s="100"/>
      <c r="CX89" s="100"/>
      <c r="CY89" s="100"/>
      <c r="CZ89" s="100"/>
      <c r="DA89" s="100"/>
      <c r="DB89" s="100"/>
      <c r="DC89" s="100"/>
      <c r="DD89" s="100"/>
      <c r="DE89" s="100"/>
      <c r="DF89" s="100"/>
      <c r="DG89" s="100"/>
      <c r="DH89" s="100"/>
      <c r="DI89" s="100"/>
      <c r="DJ89" s="100"/>
      <c r="DK89" s="100"/>
      <c r="DL89" s="100"/>
      <c r="DM89" s="100"/>
      <c r="DN89" s="100"/>
      <c r="DO89" s="100"/>
      <c r="DP89" s="100"/>
      <c r="DQ89" s="100"/>
      <c r="DR89" s="100"/>
      <c r="DS89" s="100"/>
      <c r="DT89" s="100"/>
      <c r="DU89" s="100"/>
      <c r="DV89" s="100"/>
      <c r="DW89" s="100"/>
      <c r="DX89" s="100"/>
      <c r="DY89" s="100"/>
      <c r="DZ89" s="100"/>
      <c r="EA89" s="100"/>
      <c r="EB89" s="100"/>
      <c r="EC89" s="100"/>
      <c r="ED89" s="100"/>
      <c r="EE89" s="100"/>
      <c r="EF89" s="100"/>
      <c r="EG89" s="100"/>
      <c r="EH89" s="100"/>
      <c r="EI89" s="100"/>
      <c r="EJ89" s="100"/>
      <c r="EK89" s="100"/>
      <c r="EL89" s="100"/>
    </row>
    <row r="90" spans="1:142" ht="14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100"/>
      <c r="CL90" s="100"/>
      <c r="CM90" s="100"/>
      <c r="CN90" s="100"/>
      <c r="CO90" s="100"/>
      <c r="CP90" s="100"/>
      <c r="CQ90" s="100"/>
      <c r="CR90" s="100"/>
      <c r="CS90" s="100"/>
      <c r="CT90" s="100"/>
      <c r="CU90" s="100"/>
      <c r="CV90" s="100"/>
      <c r="CW90" s="100"/>
      <c r="CX90" s="100"/>
      <c r="CY90" s="100"/>
      <c r="CZ90" s="100"/>
      <c r="DA90" s="100"/>
      <c r="DB90" s="100"/>
      <c r="DC90" s="100"/>
      <c r="DD90" s="100"/>
      <c r="DE90" s="100"/>
      <c r="DF90" s="100"/>
      <c r="DG90" s="100"/>
      <c r="DH90" s="100"/>
      <c r="DI90" s="100"/>
      <c r="DJ90" s="100"/>
      <c r="DK90" s="100"/>
      <c r="DL90" s="100"/>
      <c r="DM90" s="100"/>
      <c r="DN90" s="100"/>
      <c r="DO90" s="100"/>
      <c r="DP90" s="100"/>
      <c r="DQ90" s="100"/>
      <c r="DR90" s="100"/>
      <c r="DS90" s="100"/>
      <c r="DT90" s="100"/>
      <c r="DU90" s="100"/>
      <c r="DV90" s="100"/>
      <c r="DW90" s="100"/>
      <c r="DX90" s="100"/>
      <c r="DY90" s="100"/>
      <c r="DZ90" s="100"/>
      <c r="EA90" s="100"/>
      <c r="EB90" s="100"/>
      <c r="EC90" s="100"/>
      <c r="ED90" s="100"/>
      <c r="EE90" s="100"/>
      <c r="EF90" s="100"/>
      <c r="EG90" s="100"/>
      <c r="EH90" s="100"/>
      <c r="EI90" s="100"/>
      <c r="EJ90" s="100"/>
      <c r="EK90" s="100"/>
      <c r="EL90" s="100"/>
    </row>
    <row r="91" spans="1:142" ht="14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100"/>
      <c r="CL91" s="100"/>
      <c r="CM91" s="100"/>
      <c r="CN91" s="100"/>
      <c r="CO91" s="100"/>
      <c r="CP91" s="100"/>
      <c r="CQ91" s="100"/>
      <c r="CR91" s="100"/>
      <c r="CS91" s="100"/>
      <c r="CT91" s="100"/>
      <c r="CU91" s="100"/>
      <c r="CV91" s="100"/>
      <c r="CW91" s="100"/>
      <c r="CX91" s="100"/>
      <c r="CY91" s="100"/>
      <c r="CZ91" s="100"/>
      <c r="DA91" s="100"/>
      <c r="DB91" s="100"/>
      <c r="DC91" s="100"/>
      <c r="DD91" s="100"/>
      <c r="DE91" s="100"/>
      <c r="DF91" s="100"/>
      <c r="DG91" s="100"/>
      <c r="DH91" s="100"/>
      <c r="DI91" s="100"/>
      <c r="DJ91" s="100"/>
      <c r="DK91" s="100"/>
      <c r="DL91" s="100"/>
      <c r="DM91" s="100"/>
      <c r="DN91" s="100"/>
      <c r="DO91" s="100"/>
      <c r="DP91" s="100"/>
      <c r="DQ91" s="100"/>
      <c r="DR91" s="100"/>
      <c r="DS91" s="100"/>
      <c r="DT91" s="100"/>
      <c r="DU91" s="100"/>
      <c r="DV91" s="100"/>
      <c r="DW91" s="100"/>
      <c r="DX91" s="100"/>
      <c r="DY91" s="100"/>
      <c r="DZ91" s="100"/>
      <c r="EA91" s="100"/>
      <c r="EB91" s="100"/>
      <c r="EC91" s="100"/>
      <c r="ED91" s="100"/>
      <c r="EE91" s="100"/>
      <c r="EF91" s="100"/>
      <c r="EG91" s="100"/>
      <c r="EH91" s="100"/>
      <c r="EI91" s="100"/>
      <c r="EJ91" s="100"/>
      <c r="EK91" s="100"/>
      <c r="EL91" s="100"/>
    </row>
    <row r="92" spans="1:142" ht="14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100"/>
      <c r="CL92" s="100"/>
      <c r="CM92" s="100"/>
      <c r="CN92" s="100"/>
      <c r="CO92" s="100"/>
      <c r="CP92" s="100"/>
      <c r="CQ92" s="100"/>
      <c r="CR92" s="100"/>
      <c r="CS92" s="100"/>
      <c r="CT92" s="100"/>
      <c r="CU92" s="100"/>
      <c r="CV92" s="100"/>
      <c r="CW92" s="100"/>
      <c r="CX92" s="100"/>
      <c r="CY92" s="100"/>
      <c r="CZ92" s="100"/>
      <c r="DA92" s="100"/>
      <c r="DB92" s="100"/>
      <c r="DC92" s="100"/>
      <c r="DD92" s="100"/>
      <c r="DE92" s="100"/>
      <c r="DF92" s="100"/>
      <c r="DG92" s="100"/>
      <c r="DH92" s="100"/>
      <c r="DI92" s="100"/>
      <c r="DJ92" s="100"/>
      <c r="DK92" s="100"/>
      <c r="DL92" s="100"/>
      <c r="DM92" s="100"/>
      <c r="DN92" s="100"/>
      <c r="DO92" s="100"/>
      <c r="DP92" s="100"/>
      <c r="DQ92" s="100"/>
      <c r="DR92" s="100"/>
      <c r="DS92" s="100"/>
      <c r="DT92" s="100"/>
      <c r="DU92" s="100"/>
      <c r="DV92" s="100"/>
      <c r="DW92" s="100"/>
      <c r="DX92" s="100"/>
      <c r="DY92" s="100"/>
      <c r="DZ92" s="100"/>
      <c r="EA92" s="100"/>
      <c r="EB92" s="100"/>
      <c r="EC92" s="100"/>
      <c r="ED92" s="100"/>
      <c r="EE92" s="100"/>
      <c r="EF92" s="100"/>
      <c r="EG92" s="100"/>
      <c r="EH92" s="100"/>
      <c r="EI92" s="100"/>
      <c r="EJ92" s="100"/>
      <c r="EK92" s="100"/>
      <c r="EL92" s="100"/>
    </row>
    <row r="93" spans="1:142" ht="14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100"/>
      <c r="CL93" s="100"/>
      <c r="CM93" s="100"/>
      <c r="CN93" s="100"/>
      <c r="CO93" s="100"/>
      <c r="CP93" s="100"/>
      <c r="CQ93" s="100"/>
      <c r="CR93" s="100"/>
      <c r="CS93" s="100"/>
      <c r="CT93" s="100"/>
      <c r="CU93" s="100"/>
      <c r="CV93" s="100"/>
      <c r="CW93" s="100"/>
      <c r="CX93" s="100"/>
      <c r="CY93" s="100"/>
      <c r="CZ93" s="100"/>
      <c r="DA93" s="100"/>
      <c r="DB93" s="100"/>
      <c r="DC93" s="100"/>
      <c r="DD93" s="100"/>
      <c r="DE93" s="100"/>
      <c r="DF93" s="100"/>
      <c r="DG93" s="100"/>
      <c r="DH93" s="100"/>
      <c r="DI93" s="100"/>
      <c r="DJ93" s="100"/>
      <c r="DK93" s="100"/>
      <c r="DL93" s="100"/>
      <c r="DM93" s="100"/>
      <c r="DN93" s="100"/>
      <c r="DO93" s="100"/>
      <c r="DP93" s="100"/>
      <c r="DQ93" s="100"/>
      <c r="DR93" s="100"/>
      <c r="DS93" s="100"/>
      <c r="DT93" s="100"/>
      <c r="DU93" s="100"/>
      <c r="DV93" s="100"/>
      <c r="DW93" s="100"/>
      <c r="DX93" s="100"/>
      <c r="DY93" s="100"/>
      <c r="DZ93" s="100"/>
      <c r="EA93" s="100"/>
      <c r="EB93" s="100"/>
      <c r="EC93" s="100"/>
      <c r="ED93" s="100"/>
      <c r="EE93" s="100"/>
      <c r="EF93" s="100"/>
      <c r="EG93" s="100"/>
      <c r="EH93" s="100"/>
      <c r="EI93" s="100"/>
      <c r="EJ93" s="100"/>
      <c r="EK93" s="100"/>
      <c r="EL93" s="100"/>
    </row>
    <row r="94" spans="1:142" ht="14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100"/>
      <c r="CL94" s="100"/>
      <c r="CM94" s="100"/>
      <c r="CN94" s="100"/>
      <c r="CO94" s="100"/>
      <c r="CP94" s="100"/>
      <c r="CQ94" s="100"/>
      <c r="CR94" s="100"/>
      <c r="CS94" s="100"/>
      <c r="CT94" s="100"/>
      <c r="CU94" s="100"/>
      <c r="CV94" s="100"/>
      <c r="CW94" s="100"/>
      <c r="CX94" s="100"/>
      <c r="CY94" s="100"/>
      <c r="CZ94" s="100"/>
      <c r="DA94" s="100"/>
      <c r="DB94" s="100"/>
      <c r="DC94" s="100"/>
      <c r="DD94" s="100"/>
      <c r="DE94" s="100"/>
      <c r="DF94" s="100"/>
      <c r="DG94" s="100"/>
      <c r="DH94" s="100"/>
      <c r="DI94" s="100"/>
      <c r="DJ94" s="100"/>
      <c r="DK94" s="100"/>
      <c r="DL94" s="100"/>
      <c r="DM94" s="100"/>
      <c r="DN94" s="100"/>
      <c r="DO94" s="100"/>
      <c r="DP94" s="100"/>
      <c r="DQ94" s="100"/>
      <c r="DR94" s="100"/>
      <c r="DS94" s="100"/>
      <c r="DT94" s="100"/>
      <c r="DU94" s="100"/>
      <c r="DV94" s="100"/>
      <c r="DW94" s="100"/>
      <c r="DX94" s="100"/>
      <c r="DY94" s="100"/>
      <c r="DZ94" s="100"/>
      <c r="EA94" s="100"/>
      <c r="EB94" s="100"/>
      <c r="EC94" s="100"/>
      <c r="ED94" s="100"/>
      <c r="EE94" s="100"/>
      <c r="EF94" s="100"/>
      <c r="EG94" s="100"/>
      <c r="EH94" s="100"/>
      <c r="EI94" s="100"/>
      <c r="EJ94" s="100"/>
      <c r="EK94" s="100"/>
      <c r="EL94" s="100"/>
    </row>
    <row r="95" spans="1:142" ht="14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100"/>
      <c r="CL95" s="100"/>
      <c r="CM95" s="100"/>
      <c r="CN95" s="100"/>
      <c r="CO95" s="100"/>
      <c r="CP95" s="100"/>
      <c r="CQ95" s="100"/>
      <c r="CR95" s="100"/>
      <c r="CS95" s="100"/>
      <c r="CT95" s="100"/>
      <c r="CU95" s="100"/>
      <c r="CV95" s="100"/>
      <c r="CW95" s="100"/>
      <c r="CX95" s="100"/>
      <c r="CY95" s="100"/>
      <c r="CZ95" s="100"/>
      <c r="DA95" s="100"/>
      <c r="DB95" s="100"/>
      <c r="DC95" s="100"/>
      <c r="DD95" s="100"/>
      <c r="DE95" s="100"/>
      <c r="DF95" s="100"/>
      <c r="DG95" s="100"/>
      <c r="DH95" s="100"/>
      <c r="DI95" s="100"/>
      <c r="DJ95" s="100"/>
      <c r="DK95" s="100"/>
      <c r="DL95" s="100"/>
      <c r="DM95" s="100"/>
      <c r="DN95" s="100"/>
      <c r="DO95" s="100"/>
      <c r="DP95" s="100"/>
      <c r="DQ95" s="100"/>
      <c r="DR95" s="100"/>
      <c r="DS95" s="100"/>
      <c r="DT95" s="100"/>
      <c r="DU95" s="100"/>
      <c r="DV95" s="100"/>
      <c r="DW95" s="100"/>
      <c r="DX95" s="100"/>
      <c r="DY95" s="100"/>
      <c r="DZ95" s="100"/>
      <c r="EA95" s="100"/>
      <c r="EB95" s="100"/>
      <c r="EC95" s="100"/>
      <c r="ED95" s="100"/>
      <c r="EE95" s="100"/>
      <c r="EF95" s="100"/>
      <c r="EG95" s="100"/>
      <c r="EH95" s="100"/>
      <c r="EI95" s="100"/>
      <c r="EJ95" s="100"/>
      <c r="EK95" s="100"/>
      <c r="EL95" s="100"/>
    </row>
    <row r="96" spans="1:142" ht="14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100"/>
      <c r="CL96" s="100"/>
      <c r="CM96" s="100"/>
      <c r="CN96" s="100"/>
      <c r="CO96" s="100"/>
      <c r="CP96" s="100"/>
      <c r="CQ96" s="100"/>
      <c r="CR96" s="100"/>
      <c r="CS96" s="100"/>
      <c r="CT96" s="100"/>
      <c r="CU96" s="100"/>
      <c r="CV96" s="100"/>
      <c r="CW96" s="100"/>
      <c r="CX96" s="100"/>
      <c r="CY96" s="100"/>
      <c r="CZ96" s="100"/>
      <c r="DA96" s="100"/>
      <c r="DB96" s="100"/>
      <c r="DC96" s="100"/>
      <c r="DD96" s="100"/>
      <c r="DE96" s="100"/>
      <c r="DF96" s="100"/>
      <c r="DG96" s="100"/>
      <c r="DH96" s="100"/>
      <c r="DI96" s="100"/>
      <c r="DJ96" s="100"/>
      <c r="DK96" s="100"/>
      <c r="DL96" s="100"/>
      <c r="DM96" s="100"/>
      <c r="DN96" s="100"/>
      <c r="DO96" s="100"/>
      <c r="DP96" s="100"/>
      <c r="DQ96" s="100"/>
      <c r="DR96" s="100"/>
      <c r="DS96" s="100"/>
      <c r="DT96" s="100"/>
      <c r="DU96" s="100"/>
      <c r="DV96" s="100"/>
      <c r="DW96" s="100"/>
      <c r="DX96" s="100"/>
      <c r="DY96" s="100"/>
      <c r="DZ96" s="100"/>
      <c r="EA96" s="100"/>
      <c r="EB96" s="100"/>
      <c r="EC96" s="100"/>
      <c r="ED96" s="100"/>
      <c r="EE96" s="100"/>
      <c r="EF96" s="100"/>
      <c r="EG96" s="100"/>
      <c r="EH96" s="100"/>
      <c r="EI96" s="100"/>
      <c r="EJ96" s="100"/>
      <c r="EK96" s="100"/>
      <c r="EL96" s="100"/>
    </row>
    <row r="97" spans="1:142" ht="14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100"/>
      <c r="CL97" s="100"/>
      <c r="CM97" s="100"/>
      <c r="CN97" s="100"/>
      <c r="CO97" s="100"/>
      <c r="CP97" s="100"/>
      <c r="CQ97" s="100"/>
      <c r="CR97" s="100"/>
      <c r="CS97" s="100"/>
      <c r="CT97" s="100"/>
      <c r="CU97" s="100"/>
      <c r="CV97" s="100"/>
      <c r="CW97" s="100"/>
      <c r="CX97" s="100"/>
      <c r="CY97" s="100"/>
      <c r="CZ97" s="100"/>
      <c r="DA97" s="100"/>
      <c r="DB97" s="100"/>
      <c r="DC97" s="100"/>
      <c r="DD97" s="100"/>
      <c r="DE97" s="100"/>
      <c r="DF97" s="100"/>
      <c r="DG97" s="100"/>
      <c r="DH97" s="100"/>
      <c r="DI97" s="100"/>
      <c r="DJ97" s="100"/>
      <c r="DK97" s="100"/>
      <c r="DL97" s="100"/>
      <c r="DM97" s="100"/>
      <c r="DN97" s="100"/>
      <c r="DO97" s="100"/>
      <c r="DP97" s="100"/>
      <c r="DQ97" s="100"/>
      <c r="DR97" s="100"/>
      <c r="DS97" s="100"/>
      <c r="DT97" s="100"/>
      <c r="DU97" s="100"/>
      <c r="DV97" s="100"/>
      <c r="DW97" s="100"/>
      <c r="DX97" s="100"/>
      <c r="DY97" s="100"/>
      <c r="DZ97" s="100"/>
      <c r="EA97" s="100"/>
      <c r="EB97" s="100"/>
      <c r="EC97" s="100"/>
      <c r="ED97" s="100"/>
      <c r="EE97" s="100"/>
      <c r="EF97" s="100"/>
      <c r="EG97" s="100"/>
      <c r="EH97" s="100"/>
      <c r="EI97" s="100"/>
      <c r="EJ97" s="100"/>
      <c r="EK97" s="100"/>
      <c r="EL97" s="100"/>
    </row>
    <row r="98" spans="1:142" ht="14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100"/>
      <c r="CL98" s="100"/>
      <c r="CM98" s="100"/>
      <c r="CN98" s="100"/>
      <c r="CO98" s="100"/>
      <c r="CP98" s="100"/>
      <c r="CQ98" s="100"/>
      <c r="CR98" s="100"/>
      <c r="CS98" s="100"/>
      <c r="CT98" s="100"/>
      <c r="CU98" s="100"/>
      <c r="CV98" s="100"/>
      <c r="CW98" s="100"/>
      <c r="CX98" s="100"/>
      <c r="CY98" s="100"/>
      <c r="CZ98" s="100"/>
      <c r="DA98" s="100"/>
      <c r="DB98" s="100"/>
      <c r="DC98" s="100"/>
      <c r="DD98" s="100"/>
      <c r="DE98" s="100"/>
      <c r="DF98" s="100"/>
      <c r="DG98" s="100"/>
      <c r="DH98" s="100"/>
      <c r="DI98" s="100"/>
      <c r="DJ98" s="100"/>
      <c r="DK98" s="100"/>
      <c r="DL98" s="100"/>
      <c r="DM98" s="100"/>
      <c r="DN98" s="100"/>
      <c r="DO98" s="100"/>
      <c r="DP98" s="100"/>
      <c r="DQ98" s="100"/>
      <c r="DR98" s="100"/>
      <c r="DS98" s="100"/>
      <c r="DT98" s="100"/>
      <c r="DU98" s="100"/>
      <c r="DV98" s="100"/>
      <c r="DW98" s="100"/>
      <c r="DX98" s="100"/>
      <c r="DY98" s="100"/>
      <c r="DZ98" s="100"/>
      <c r="EA98" s="100"/>
      <c r="EB98" s="100"/>
      <c r="EC98" s="100"/>
      <c r="ED98" s="100"/>
      <c r="EE98" s="100"/>
      <c r="EF98" s="100"/>
      <c r="EG98" s="100"/>
      <c r="EH98" s="100"/>
      <c r="EI98" s="100"/>
      <c r="EJ98" s="100"/>
      <c r="EK98" s="100"/>
      <c r="EL98" s="100"/>
    </row>
    <row r="99" spans="1:142" ht="14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100"/>
      <c r="CL99" s="100"/>
      <c r="CM99" s="100"/>
      <c r="CN99" s="100"/>
      <c r="CO99" s="100"/>
      <c r="CP99" s="100"/>
      <c r="CQ99" s="100"/>
      <c r="CR99" s="100"/>
      <c r="CS99" s="100"/>
      <c r="CT99" s="100"/>
      <c r="CU99" s="100"/>
      <c r="CV99" s="100"/>
      <c r="CW99" s="100"/>
      <c r="CX99" s="100"/>
      <c r="CY99" s="100"/>
      <c r="CZ99" s="100"/>
      <c r="DA99" s="100"/>
      <c r="DB99" s="100"/>
      <c r="DC99" s="100"/>
      <c r="DD99" s="100"/>
      <c r="DE99" s="100"/>
      <c r="DF99" s="100"/>
      <c r="DG99" s="100"/>
      <c r="DH99" s="100"/>
      <c r="DI99" s="100"/>
      <c r="DJ99" s="100"/>
      <c r="DK99" s="100"/>
      <c r="DL99" s="100"/>
      <c r="DM99" s="100"/>
      <c r="DN99" s="100"/>
      <c r="DO99" s="100"/>
      <c r="DP99" s="100"/>
      <c r="DQ99" s="100"/>
      <c r="DR99" s="100"/>
      <c r="DS99" s="100"/>
      <c r="DT99" s="100"/>
      <c r="DU99" s="100"/>
      <c r="DV99" s="100"/>
      <c r="DW99" s="100"/>
      <c r="DX99" s="100"/>
      <c r="DY99" s="100"/>
      <c r="DZ99" s="100"/>
      <c r="EA99" s="100"/>
      <c r="EB99" s="100"/>
      <c r="EC99" s="100"/>
      <c r="ED99" s="100"/>
      <c r="EE99" s="100"/>
      <c r="EF99" s="100"/>
      <c r="EG99" s="100"/>
      <c r="EH99" s="100"/>
      <c r="EI99" s="100"/>
      <c r="EJ99" s="100"/>
      <c r="EK99" s="100"/>
      <c r="EL99" s="100"/>
    </row>
    <row r="100" spans="1:142" ht="14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100"/>
      <c r="CL100" s="100"/>
      <c r="CM100" s="100"/>
      <c r="CN100" s="100"/>
      <c r="CO100" s="100"/>
      <c r="CP100" s="100"/>
      <c r="CQ100" s="100"/>
      <c r="CR100" s="100"/>
      <c r="CS100" s="100"/>
      <c r="CT100" s="100"/>
      <c r="CU100" s="100"/>
      <c r="CV100" s="100"/>
      <c r="CW100" s="100"/>
      <c r="CX100" s="100"/>
      <c r="CY100" s="100"/>
      <c r="CZ100" s="100"/>
      <c r="DA100" s="100"/>
      <c r="DB100" s="100"/>
      <c r="DC100" s="100"/>
      <c r="DD100" s="100"/>
      <c r="DE100" s="100"/>
      <c r="DF100" s="100"/>
      <c r="DG100" s="100"/>
      <c r="DH100" s="100"/>
      <c r="DI100" s="100"/>
      <c r="DJ100" s="100"/>
      <c r="DK100" s="100"/>
      <c r="DL100" s="100"/>
      <c r="DM100" s="100"/>
      <c r="DN100" s="100"/>
      <c r="DO100" s="100"/>
      <c r="DP100" s="100"/>
      <c r="DQ100" s="100"/>
      <c r="DR100" s="100"/>
      <c r="DS100" s="100"/>
      <c r="DT100" s="100"/>
      <c r="DU100" s="100"/>
      <c r="DV100" s="100"/>
      <c r="DW100" s="100"/>
      <c r="DX100" s="100"/>
      <c r="DY100" s="100"/>
      <c r="DZ100" s="100"/>
      <c r="EA100" s="100"/>
      <c r="EB100" s="100"/>
      <c r="EC100" s="100"/>
      <c r="ED100" s="100"/>
      <c r="EE100" s="100"/>
      <c r="EF100" s="100"/>
      <c r="EG100" s="100"/>
      <c r="EH100" s="100"/>
      <c r="EI100" s="100"/>
      <c r="EJ100" s="100"/>
      <c r="EK100" s="100"/>
      <c r="EL100" s="100"/>
    </row>
    <row r="101" spans="1:142" ht="14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100"/>
      <c r="CL101" s="100"/>
      <c r="CM101" s="100"/>
      <c r="CN101" s="100"/>
      <c r="CO101" s="100"/>
      <c r="CP101" s="100"/>
      <c r="CQ101" s="100"/>
      <c r="CR101" s="100"/>
      <c r="CS101" s="100"/>
      <c r="CT101" s="100"/>
      <c r="CU101" s="100"/>
      <c r="CV101" s="100"/>
      <c r="CW101" s="100"/>
      <c r="CX101" s="100"/>
      <c r="CY101" s="100"/>
      <c r="CZ101" s="100"/>
      <c r="DA101" s="100"/>
      <c r="DB101" s="100"/>
      <c r="DC101" s="100"/>
      <c r="DD101" s="100"/>
      <c r="DE101" s="100"/>
      <c r="DF101" s="100"/>
      <c r="DG101" s="100"/>
      <c r="DH101" s="100"/>
      <c r="DI101" s="100"/>
      <c r="DJ101" s="100"/>
      <c r="DK101" s="100"/>
      <c r="DL101" s="100"/>
      <c r="DM101" s="100"/>
      <c r="DN101" s="100"/>
      <c r="DO101" s="100"/>
      <c r="DP101" s="100"/>
      <c r="DQ101" s="100"/>
      <c r="DR101" s="100"/>
      <c r="DS101" s="100"/>
      <c r="DT101" s="100"/>
      <c r="DU101" s="100"/>
      <c r="DV101" s="100"/>
      <c r="DW101" s="100"/>
      <c r="DX101" s="100"/>
      <c r="DY101" s="100"/>
      <c r="DZ101" s="100"/>
      <c r="EA101" s="100"/>
      <c r="EB101" s="100"/>
      <c r="EC101" s="100"/>
      <c r="ED101" s="100"/>
      <c r="EE101" s="100"/>
      <c r="EF101" s="100"/>
      <c r="EG101" s="100"/>
      <c r="EH101" s="100"/>
      <c r="EI101" s="100"/>
      <c r="EJ101" s="100"/>
      <c r="EK101" s="100"/>
      <c r="EL101" s="100"/>
    </row>
    <row r="102" spans="1:142" ht="14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100"/>
      <c r="CL102" s="100"/>
      <c r="CM102" s="100"/>
      <c r="CN102" s="100"/>
      <c r="CO102" s="100"/>
      <c r="CP102" s="100"/>
      <c r="CQ102" s="100"/>
      <c r="CR102" s="100"/>
      <c r="CS102" s="100"/>
      <c r="CT102" s="100"/>
      <c r="CU102" s="100"/>
      <c r="CV102" s="100"/>
      <c r="CW102" s="100"/>
      <c r="CX102" s="100"/>
      <c r="CY102" s="100"/>
      <c r="CZ102" s="100"/>
      <c r="DA102" s="100"/>
      <c r="DB102" s="100"/>
      <c r="DC102" s="100"/>
      <c r="DD102" s="100"/>
      <c r="DE102" s="100"/>
      <c r="DF102" s="100"/>
      <c r="DG102" s="100"/>
      <c r="DH102" s="100"/>
      <c r="DI102" s="100"/>
      <c r="DJ102" s="100"/>
      <c r="DK102" s="100"/>
      <c r="DL102" s="100"/>
      <c r="DM102" s="100"/>
      <c r="DN102" s="100"/>
      <c r="DO102" s="100"/>
      <c r="DP102" s="100"/>
      <c r="DQ102" s="100"/>
      <c r="DR102" s="100"/>
      <c r="DS102" s="100"/>
      <c r="DT102" s="100"/>
      <c r="DU102" s="100"/>
      <c r="DV102" s="100"/>
      <c r="DW102" s="100"/>
      <c r="DX102" s="100"/>
      <c r="DY102" s="100"/>
      <c r="DZ102" s="100"/>
      <c r="EA102" s="100"/>
      <c r="EB102" s="100"/>
      <c r="EC102" s="100"/>
      <c r="ED102" s="100"/>
      <c r="EE102" s="100"/>
      <c r="EF102" s="100"/>
      <c r="EG102" s="100"/>
      <c r="EH102" s="100"/>
      <c r="EI102" s="100"/>
      <c r="EJ102" s="100"/>
      <c r="EK102" s="100"/>
      <c r="EL102" s="100"/>
    </row>
    <row r="103" spans="1:142" ht="14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100"/>
      <c r="CL103" s="100"/>
      <c r="CM103" s="100"/>
      <c r="CN103" s="100"/>
      <c r="CO103" s="100"/>
      <c r="CP103" s="100"/>
      <c r="CQ103" s="100"/>
      <c r="CR103" s="100"/>
      <c r="CS103" s="100"/>
      <c r="CT103" s="100"/>
      <c r="CU103" s="100"/>
      <c r="CV103" s="100"/>
      <c r="CW103" s="100"/>
      <c r="CX103" s="100"/>
      <c r="CY103" s="100"/>
      <c r="CZ103" s="100"/>
      <c r="DA103" s="100"/>
      <c r="DB103" s="100"/>
      <c r="DC103" s="100"/>
      <c r="DD103" s="100"/>
      <c r="DE103" s="100"/>
      <c r="DF103" s="100"/>
      <c r="DG103" s="100"/>
      <c r="DH103" s="100"/>
      <c r="DI103" s="100"/>
      <c r="DJ103" s="100"/>
      <c r="DK103" s="100"/>
      <c r="DL103" s="100"/>
      <c r="DM103" s="100"/>
      <c r="DN103" s="100"/>
      <c r="DO103" s="100"/>
      <c r="DP103" s="100"/>
      <c r="DQ103" s="100"/>
      <c r="DR103" s="100"/>
      <c r="DS103" s="100"/>
      <c r="DT103" s="100"/>
      <c r="DU103" s="100"/>
      <c r="DV103" s="100"/>
      <c r="DW103" s="100"/>
      <c r="DX103" s="100"/>
      <c r="DY103" s="100"/>
      <c r="DZ103" s="100"/>
      <c r="EA103" s="100"/>
      <c r="EB103" s="100"/>
      <c r="EC103" s="100"/>
      <c r="ED103" s="100"/>
      <c r="EE103" s="100"/>
      <c r="EF103" s="100"/>
      <c r="EG103" s="100"/>
      <c r="EH103" s="100"/>
      <c r="EI103" s="100"/>
      <c r="EJ103" s="100"/>
      <c r="EK103" s="100"/>
      <c r="EL103" s="100"/>
    </row>
    <row r="104" spans="1:142" ht="14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100"/>
      <c r="CL104" s="100"/>
      <c r="CM104" s="100"/>
      <c r="CN104" s="100"/>
      <c r="CO104" s="100"/>
      <c r="CP104" s="100"/>
      <c r="CQ104" s="100"/>
      <c r="CR104" s="100"/>
      <c r="CS104" s="100"/>
      <c r="CT104" s="100"/>
      <c r="CU104" s="100"/>
      <c r="CV104" s="100"/>
      <c r="CW104" s="100"/>
      <c r="CX104" s="100"/>
      <c r="CY104" s="100"/>
      <c r="CZ104" s="100"/>
      <c r="DA104" s="100"/>
      <c r="DB104" s="100"/>
      <c r="DC104" s="100"/>
      <c r="DD104" s="100"/>
      <c r="DE104" s="100"/>
      <c r="DF104" s="100"/>
      <c r="DG104" s="100"/>
      <c r="DH104" s="100"/>
      <c r="DI104" s="100"/>
      <c r="DJ104" s="100"/>
      <c r="DK104" s="100"/>
      <c r="DL104" s="100"/>
      <c r="DM104" s="100"/>
      <c r="DN104" s="100"/>
      <c r="DO104" s="100"/>
      <c r="DP104" s="100"/>
      <c r="DQ104" s="100"/>
      <c r="DR104" s="100"/>
      <c r="DS104" s="100"/>
      <c r="DT104" s="100"/>
      <c r="DU104" s="100"/>
      <c r="DV104" s="100"/>
      <c r="DW104" s="100"/>
      <c r="DX104" s="100"/>
      <c r="DY104" s="100"/>
      <c r="DZ104" s="100"/>
      <c r="EA104" s="100"/>
      <c r="EB104" s="100"/>
      <c r="EC104" s="100"/>
      <c r="ED104" s="100"/>
      <c r="EE104" s="100"/>
      <c r="EF104" s="100"/>
      <c r="EG104" s="100"/>
      <c r="EH104" s="100"/>
      <c r="EI104" s="100"/>
      <c r="EJ104" s="100"/>
      <c r="EK104" s="100"/>
      <c r="EL104" s="100"/>
    </row>
    <row r="105" spans="1:142" ht="14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100"/>
      <c r="CL105" s="100"/>
      <c r="CM105" s="100"/>
      <c r="CN105" s="100"/>
      <c r="CO105" s="100"/>
      <c r="CP105" s="100"/>
      <c r="CQ105" s="100"/>
      <c r="CR105" s="100"/>
      <c r="CS105" s="100"/>
      <c r="CT105" s="100"/>
      <c r="CU105" s="100"/>
      <c r="CV105" s="100"/>
      <c r="CW105" s="100"/>
      <c r="CX105" s="100"/>
      <c r="CY105" s="100"/>
      <c r="CZ105" s="100"/>
      <c r="DA105" s="100"/>
      <c r="DB105" s="100"/>
      <c r="DC105" s="100"/>
      <c r="DD105" s="100"/>
      <c r="DE105" s="100"/>
      <c r="DF105" s="100"/>
      <c r="DG105" s="100"/>
      <c r="DH105" s="100"/>
      <c r="DI105" s="100"/>
      <c r="DJ105" s="100"/>
      <c r="DK105" s="100"/>
      <c r="DL105" s="100"/>
      <c r="DM105" s="100"/>
      <c r="DN105" s="100"/>
      <c r="DO105" s="100"/>
      <c r="DP105" s="100"/>
      <c r="DQ105" s="100"/>
      <c r="DR105" s="100"/>
      <c r="DS105" s="100"/>
      <c r="DT105" s="100"/>
      <c r="DU105" s="100"/>
      <c r="DV105" s="100"/>
      <c r="DW105" s="100"/>
      <c r="DX105" s="100"/>
      <c r="DY105" s="100"/>
      <c r="DZ105" s="100"/>
      <c r="EA105" s="100"/>
      <c r="EB105" s="100"/>
      <c r="EC105" s="100"/>
      <c r="ED105" s="100"/>
      <c r="EE105" s="100"/>
      <c r="EF105" s="100"/>
      <c r="EG105" s="100"/>
      <c r="EH105" s="100"/>
      <c r="EI105" s="100"/>
      <c r="EJ105" s="100"/>
      <c r="EK105" s="100"/>
      <c r="EL105" s="100"/>
    </row>
    <row r="106" spans="1:142" ht="14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100"/>
      <c r="CL106" s="100"/>
      <c r="CM106" s="100"/>
      <c r="CN106" s="100"/>
      <c r="CO106" s="100"/>
      <c r="CP106" s="100"/>
      <c r="CQ106" s="100"/>
      <c r="CR106" s="100"/>
      <c r="CS106" s="100"/>
      <c r="CT106" s="100"/>
      <c r="CU106" s="100"/>
      <c r="CV106" s="100"/>
      <c r="CW106" s="100"/>
      <c r="CX106" s="100"/>
      <c r="CY106" s="100"/>
      <c r="CZ106" s="100"/>
      <c r="DA106" s="100"/>
      <c r="DB106" s="100"/>
      <c r="DC106" s="100"/>
      <c r="DD106" s="100"/>
      <c r="DE106" s="100"/>
      <c r="DF106" s="100"/>
      <c r="DG106" s="100"/>
      <c r="DH106" s="100"/>
      <c r="DI106" s="100"/>
      <c r="DJ106" s="100"/>
      <c r="DK106" s="100"/>
      <c r="DL106" s="100"/>
      <c r="DM106" s="100"/>
      <c r="DN106" s="100"/>
      <c r="DO106" s="100"/>
      <c r="DP106" s="100"/>
      <c r="DQ106" s="100"/>
      <c r="DR106" s="100"/>
      <c r="DS106" s="100"/>
      <c r="DT106" s="100"/>
      <c r="DU106" s="100"/>
      <c r="DV106" s="100"/>
      <c r="DW106" s="100"/>
      <c r="DX106" s="100"/>
      <c r="DY106" s="100"/>
      <c r="DZ106" s="100"/>
      <c r="EA106" s="100"/>
      <c r="EB106" s="100"/>
      <c r="EC106" s="100"/>
      <c r="ED106" s="100"/>
      <c r="EE106" s="100"/>
      <c r="EF106" s="100"/>
      <c r="EG106" s="100"/>
      <c r="EH106" s="100"/>
      <c r="EI106" s="100"/>
      <c r="EJ106" s="100"/>
      <c r="EK106" s="100"/>
      <c r="EL106" s="100"/>
    </row>
    <row r="107" spans="1:142" ht="14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100"/>
      <c r="CL107" s="100"/>
      <c r="CM107" s="100"/>
      <c r="CN107" s="100"/>
      <c r="CO107" s="100"/>
      <c r="CP107" s="100"/>
      <c r="CQ107" s="100"/>
      <c r="CR107" s="100"/>
      <c r="CS107" s="100"/>
      <c r="CT107" s="100"/>
      <c r="CU107" s="100"/>
      <c r="CV107" s="100"/>
      <c r="CW107" s="100"/>
      <c r="CX107" s="100"/>
      <c r="CY107" s="100"/>
      <c r="CZ107" s="100"/>
      <c r="DA107" s="100"/>
      <c r="DB107" s="100"/>
      <c r="DC107" s="100"/>
      <c r="DD107" s="100"/>
      <c r="DE107" s="100"/>
      <c r="DF107" s="100"/>
      <c r="DG107" s="100"/>
      <c r="DH107" s="100"/>
      <c r="DI107" s="100"/>
      <c r="DJ107" s="100"/>
      <c r="DK107" s="100"/>
      <c r="DL107" s="100"/>
      <c r="DM107" s="100"/>
      <c r="DN107" s="100"/>
      <c r="DO107" s="100"/>
      <c r="DP107" s="100"/>
      <c r="DQ107" s="100"/>
      <c r="DR107" s="100"/>
      <c r="DS107" s="100"/>
      <c r="DT107" s="100"/>
      <c r="DU107" s="100"/>
      <c r="DV107" s="100"/>
      <c r="DW107" s="100"/>
      <c r="DX107" s="100"/>
      <c r="DY107" s="100"/>
      <c r="DZ107" s="100"/>
      <c r="EA107" s="100"/>
      <c r="EB107" s="100"/>
      <c r="EC107" s="100"/>
      <c r="ED107" s="100"/>
      <c r="EE107" s="100"/>
      <c r="EF107" s="100"/>
      <c r="EG107" s="100"/>
      <c r="EH107" s="100"/>
      <c r="EI107" s="100"/>
      <c r="EJ107" s="100"/>
      <c r="EK107" s="100"/>
      <c r="EL107" s="100"/>
    </row>
    <row r="108" spans="1:142" ht="14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100"/>
      <c r="CL108" s="100"/>
      <c r="CM108" s="100"/>
      <c r="CN108" s="100"/>
      <c r="CO108" s="100"/>
      <c r="CP108" s="100"/>
      <c r="CQ108" s="100"/>
      <c r="CR108" s="100"/>
      <c r="CS108" s="100"/>
      <c r="CT108" s="100"/>
      <c r="CU108" s="100"/>
      <c r="CV108" s="100"/>
      <c r="CW108" s="100"/>
      <c r="CX108" s="100"/>
      <c r="CY108" s="100"/>
      <c r="CZ108" s="100"/>
      <c r="DA108" s="100"/>
      <c r="DB108" s="100"/>
      <c r="DC108" s="100"/>
      <c r="DD108" s="100"/>
      <c r="DE108" s="100"/>
      <c r="DF108" s="100"/>
      <c r="DG108" s="100"/>
      <c r="DH108" s="100"/>
      <c r="DI108" s="100"/>
      <c r="DJ108" s="100"/>
      <c r="DK108" s="100"/>
      <c r="DL108" s="100"/>
      <c r="DM108" s="100"/>
      <c r="DN108" s="100"/>
      <c r="DO108" s="100"/>
      <c r="DP108" s="100"/>
      <c r="DQ108" s="100"/>
      <c r="DR108" s="100"/>
      <c r="DS108" s="100"/>
      <c r="DT108" s="100"/>
      <c r="DU108" s="100"/>
      <c r="DV108" s="100"/>
      <c r="DW108" s="100"/>
      <c r="DX108" s="100"/>
      <c r="DY108" s="100"/>
      <c r="DZ108" s="100"/>
      <c r="EA108" s="100"/>
      <c r="EB108" s="100"/>
      <c r="EC108" s="100"/>
      <c r="ED108" s="100"/>
      <c r="EE108" s="100"/>
      <c r="EF108" s="100"/>
      <c r="EG108" s="100"/>
      <c r="EH108" s="100"/>
      <c r="EI108" s="100"/>
      <c r="EJ108" s="100"/>
      <c r="EK108" s="100"/>
      <c r="EL108" s="100"/>
    </row>
    <row r="109" spans="1:142" ht="14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100"/>
      <c r="CL109" s="100"/>
      <c r="CM109" s="100"/>
      <c r="CN109" s="100"/>
      <c r="CO109" s="100"/>
      <c r="CP109" s="100"/>
      <c r="CQ109" s="100"/>
      <c r="CR109" s="100"/>
      <c r="CS109" s="100"/>
      <c r="CT109" s="100"/>
      <c r="CU109" s="100"/>
      <c r="CV109" s="100"/>
      <c r="CW109" s="100"/>
      <c r="CX109" s="100"/>
      <c r="CY109" s="100"/>
      <c r="CZ109" s="100"/>
      <c r="DA109" s="100"/>
      <c r="DB109" s="100"/>
      <c r="DC109" s="100"/>
      <c r="DD109" s="100"/>
      <c r="DE109" s="100"/>
      <c r="DF109" s="100"/>
      <c r="DG109" s="100"/>
      <c r="DH109" s="100"/>
      <c r="DI109" s="100"/>
      <c r="DJ109" s="100"/>
      <c r="DK109" s="100"/>
      <c r="DL109" s="100"/>
      <c r="DM109" s="100"/>
      <c r="DN109" s="100"/>
      <c r="DO109" s="100"/>
      <c r="DP109" s="100"/>
      <c r="DQ109" s="100"/>
      <c r="DR109" s="100"/>
      <c r="DS109" s="100"/>
      <c r="DT109" s="100"/>
      <c r="DU109" s="100"/>
      <c r="DV109" s="100"/>
      <c r="DW109" s="100"/>
      <c r="DX109" s="100"/>
      <c r="DY109" s="100"/>
      <c r="DZ109" s="100"/>
      <c r="EA109" s="100"/>
      <c r="EB109" s="100"/>
      <c r="EC109" s="100"/>
      <c r="ED109" s="100"/>
      <c r="EE109" s="100"/>
      <c r="EF109" s="100"/>
      <c r="EG109" s="100"/>
      <c r="EH109" s="100"/>
      <c r="EI109" s="100"/>
      <c r="EJ109" s="100"/>
      <c r="EK109" s="100"/>
      <c r="EL109" s="100"/>
    </row>
    <row r="110" spans="1:142" ht="14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100"/>
      <c r="CL110" s="100"/>
      <c r="CM110" s="100"/>
      <c r="CN110" s="100"/>
      <c r="CO110" s="100"/>
      <c r="CP110" s="100"/>
      <c r="CQ110" s="100"/>
      <c r="CR110" s="100"/>
      <c r="CS110" s="100"/>
      <c r="CT110" s="100"/>
      <c r="CU110" s="100"/>
      <c r="CV110" s="100"/>
      <c r="CW110" s="100"/>
      <c r="CX110" s="100"/>
      <c r="CY110" s="100"/>
      <c r="CZ110" s="100"/>
      <c r="DA110" s="100"/>
      <c r="DB110" s="100"/>
      <c r="DC110" s="100"/>
      <c r="DD110" s="100"/>
      <c r="DE110" s="100"/>
      <c r="DF110" s="100"/>
      <c r="DG110" s="100"/>
      <c r="DH110" s="100"/>
      <c r="DI110" s="100"/>
      <c r="DJ110" s="100"/>
      <c r="DK110" s="100"/>
      <c r="DL110" s="100"/>
      <c r="DM110" s="100"/>
      <c r="DN110" s="100"/>
      <c r="DO110" s="100"/>
      <c r="DP110" s="100"/>
      <c r="DQ110" s="100"/>
      <c r="DR110" s="100"/>
      <c r="DS110" s="100"/>
      <c r="DT110" s="100"/>
      <c r="DU110" s="100"/>
      <c r="DV110" s="100"/>
      <c r="DW110" s="100"/>
      <c r="DX110" s="100"/>
      <c r="DY110" s="100"/>
      <c r="DZ110" s="100"/>
      <c r="EA110" s="100"/>
      <c r="EB110" s="100"/>
      <c r="EC110" s="100"/>
      <c r="ED110" s="100"/>
      <c r="EE110" s="100"/>
      <c r="EF110" s="100"/>
      <c r="EG110" s="100"/>
      <c r="EH110" s="100"/>
      <c r="EI110" s="100"/>
      <c r="EJ110" s="100"/>
      <c r="EK110" s="100"/>
      <c r="EL110" s="100"/>
    </row>
    <row r="111" spans="1:142" ht="14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100"/>
      <c r="CL111" s="100"/>
      <c r="CM111" s="100"/>
      <c r="CN111" s="100"/>
      <c r="CO111" s="100"/>
      <c r="CP111" s="100"/>
      <c r="CQ111" s="100"/>
      <c r="CR111" s="100"/>
      <c r="CS111" s="100"/>
      <c r="CT111" s="100"/>
      <c r="CU111" s="100"/>
      <c r="CV111" s="100"/>
      <c r="CW111" s="100"/>
      <c r="CX111" s="100"/>
      <c r="CY111" s="100"/>
      <c r="CZ111" s="100"/>
      <c r="DA111" s="100"/>
      <c r="DB111" s="100"/>
      <c r="DC111" s="100"/>
      <c r="DD111" s="100"/>
      <c r="DE111" s="100"/>
      <c r="DF111" s="100"/>
      <c r="DG111" s="100"/>
      <c r="DH111" s="100"/>
      <c r="DI111" s="100"/>
      <c r="DJ111" s="100"/>
      <c r="DK111" s="100"/>
      <c r="DL111" s="100"/>
      <c r="DM111" s="100"/>
      <c r="DN111" s="100"/>
      <c r="DO111" s="100"/>
      <c r="DP111" s="100"/>
      <c r="DQ111" s="100"/>
      <c r="DR111" s="100"/>
      <c r="DS111" s="100"/>
      <c r="DT111" s="100"/>
      <c r="DU111" s="100"/>
      <c r="DV111" s="100"/>
      <c r="DW111" s="100"/>
      <c r="DX111" s="100"/>
      <c r="DY111" s="100"/>
      <c r="DZ111" s="100"/>
      <c r="EA111" s="100"/>
      <c r="EB111" s="100"/>
      <c r="EC111" s="100"/>
      <c r="ED111" s="100"/>
      <c r="EE111" s="100"/>
      <c r="EF111" s="100"/>
      <c r="EG111" s="100"/>
      <c r="EH111" s="100"/>
      <c r="EI111" s="100"/>
      <c r="EJ111" s="100"/>
      <c r="EK111" s="100"/>
      <c r="EL111" s="100"/>
    </row>
    <row r="112" spans="1:142" ht="14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100"/>
      <c r="CL112" s="100"/>
      <c r="CM112" s="100"/>
      <c r="CN112" s="100"/>
      <c r="CO112" s="100"/>
      <c r="CP112" s="100"/>
      <c r="CQ112" s="100"/>
      <c r="CR112" s="100"/>
      <c r="CS112" s="100"/>
      <c r="CT112" s="100"/>
      <c r="CU112" s="100"/>
      <c r="CV112" s="100"/>
      <c r="CW112" s="100"/>
      <c r="CX112" s="100"/>
      <c r="CY112" s="100"/>
      <c r="CZ112" s="100"/>
      <c r="DA112" s="100"/>
      <c r="DB112" s="100"/>
      <c r="DC112" s="100"/>
      <c r="DD112" s="100"/>
      <c r="DE112" s="100"/>
      <c r="DF112" s="100"/>
      <c r="DG112" s="100"/>
      <c r="DH112" s="100"/>
      <c r="DI112" s="100"/>
      <c r="DJ112" s="100"/>
      <c r="DK112" s="100"/>
      <c r="DL112" s="100"/>
      <c r="DM112" s="100"/>
      <c r="DN112" s="100"/>
      <c r="DO112" s="100"/>
      <c r="DP112" s="100"/>
      <c r="DQ112" s="100"/>
      <c r="DR112" s="100"/>
      <c r="DS112" s="100"/>
      <c r="DT112" s="100"/>
      <c r="DU112" s="100"/>
      <c r="DV112" s="100"/>
      <c r="DW112" s="100"/>
      <c r="DX112" s="100"/>
      <c r="DY112" s="100"/>
      <c r="DZ112" s="100"/>
      <c r="EA112" s="100"/>
      <c r="EB112" s="100"/>
      <c r="EC112" s="100"/>
      <c r="ED112" s="100"/>
      <c r="EE112" s="100"/>
      <c r="EF112" s="100"/>
      <c r="EG112" s="100"/>
      <c r="EH112" s="100"/>
      <c r="EI112" s="100"/>
      <c r="EJ112" s="100"/>
      <c r="EK112" s="100"/>
      <c r="EL112" s="100"/>
    </row>
    <row r="113" spans="1:142" ht="14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100"/>
      <c r="CL113" s="100"/>
      <c r="CM113" s="100"/>
      <c r="CN113" s="100"/>
      <c r="CO113" s="100"/>
      <c r="CP113" s="100"/>
      <c r="CQ113" s="100"/>
      <c r="CR113" s="100"/>
      <c r="CS113" s="100"/>
      <c r="CT113" s="100"/>
      <c r="CU113" s="100"/>
      <c r="CV113" s="100"/>
      <c r="CW113" s="100"/>
      <c r="CX113" s="100"/>
      <c r="CY113" s="100"/>
      <c r="CZ113" s="100"/>
      <c r="DA113" s="100"/>
      <c r="DB113" s="100"/>
      <c r="DC113" s="100"/>
      <c r="DD113" s="100"/>
      <c r="DE113" s="100"/>
      <c r="DF113" s="100"/>
      <c r="DG113" s="100"/>
      <c r="DH113" s="100"/>
      <c r="DI113" s="100"/>
      <c r="DJ113" s="100"/>
      <c r="DK113" s="100"/>
      <c r="DL113" s="100"/>
      <c r="DM113" s="100"/>
      <c r="DN113" s="100"/>
      <c r="DO113" s="100"/>
      <c r="DP113" s="100"/>
      <c r="DQ113" s="100"/>
      <c r="DR113" s="100"/>
      <c r="DS113" s="100"/>
      <c r="DT113" s="100"/>
      <c r="DU113" s="100"/>
      <c r="DV113" s="100"/>
      <c r="DW113" s="100"/>
      <c r="DX113" s="100"/>
      <c r="DY113" s="100"/>
      <c r="DZ113" s="100"/>
      <c r="EA113" s="100"/>
      <c r="EB113" s="100"/>
      <c r="EC113" s="100"/>
      <c r="ED113" s="100"/>
      <c r="EE113" s="100"/>
      <c r="EF113" s="100"/>
      <c r="EG113" s="100"/>
      <c r="EH113" s="100"/>
      <c r="EI113" s="100"/>
      <c r="EJ113" s="100"/>
      <c r="EK113" s="100"/>
      <c r="EL113" s="100"/>
    </row>
    <row r="114" spans="1:142" ht="14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100"/>
      <c r="CL114" s="100"/>
      <c r="CM114" s="100"/>
      <c r="CN114" s="100"/>
      <c r="CO114" s="100"/>
      <c r="CP114" s="100"/>
      <c r="CQ114" s="100"/>
      <c r="CR114" s="100"/>
      <c r="CS114" s="100"/>
      <c r="CT114" s="100"/>
      <c r="CU114" s="100"/>
      <c r="CV114" s="100"/>
      <c r="CW114" s="100"/>
      <c r="CX114" s="100"/>
      <c r="CY114" s="100"/>
      <c r="CZ114" s="100"/>
      <c r="DA114" s="100"/>
      <c r="DB114" s="100"/>
      <c r="DC114" s="100"/>
      <c r="DD114" s="100"/>
      <c r="DE114" s="100"/>
      <c r="DF114" s="100"/>
      <c r="DG114" s="100"/>
      <c r="DH114" s="100"/>
      <c r="DI114" s="100"/>
      <c r="DJ114" s="100"/>
      <c r="DK114" s="100"/>
      <c r="DL114" s="100"/>
      <c r="DM114" s="100"/>
      <c r="DN114" s="100"/>
      <c r="DO114" s="100"/>
      <c r="DP114" s="100"/>
      <c r="DQ114" s="100"/>
      <c r="DR114" s="100"/>
      <c r="DS114" s="100"/>
      <c r="DT114" s="100"/>
      <c r="DU114" s="100"/>
      <c r="DV114" s="100"/>
      <c r="DW114" s="100"/>
      <c r="DX114" s="100"/>
      <c r="DY114" s="100"/>
      <c r="DZ114" s="100"/>
      <c r="EA114" s="100"/>
      <c r="EB114" s="100"/>
      <c r="EC114" s="100"/>
      <c r="ED114" s="100"/>
      <c r="EE114" s="100"/>
      <c r="EF114" s="100"/>
      <c r="EG114" s="100"/>
      <c r="EH114" s="100"/>
      <c r="EI114" s="100"/>
      <c r="EJ114" s="100"/>
      <c r="EK114" s="100"/>
      <c r="EL114" s="100"/>
    </row>
    <row r="115" spans="1:142" ht="14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100"/>
      <c r="CL115" s="100"/>
      <c r="CM115" s="100"/>
      <c r="CN115" s="100"/>
      <c r="CO115" s="100"/>
      <c r="CP115" s="100"/>
      <c r="CQ115" s="100"/>
      <c r="CR115" s="100"/>
      <c r="CS115" s="100"/>
      <c r="CT115" s="100"/>
      <c r="CU115" s="100"/>
      <c r="CV115" s="100"/>
      <c r="CW115" s="100"/>
      <c r="CX115" s="100"/>
      <c r="CY115" s="100"/>
      <c r="CZ115" s="100"/>
      <c r="DA115" s="100"/>
      <c r="DB115" s="100"/>
      <c r="DC115" s="100"/>
      <c r="DD115" s="100"/>
      <c r="DE115" s="100"/>
      <c r="DF115" s="100"/>
      <c r="DG115" s="100"/>
      <c r="DH115" s="100"/>
      <c r="DI115" s="100"/>
      <c r="DJ115" s="100"/>
      <c r="DK115" s="100"/>
      <c r="DL115" s="100"/>
      <c r="DM115" s="100"/>
      <c r="DN115" s="100"/>
      <c r="DO115" s="100"/>
      <c r="DP115" s="100"/>
      <c r="DQ115" s="100"/>
      <c r="DR115" s="100"/>
      <c r="DS115" s="100"/>
      <c r="DT115" s="100"/>
      <c r="DU115" s="100"/>
      <c r="DV115" s="100"/>
      <c r="DW115" s="100"/>
      <c r="DX115" s="100"/>
      <c r="DY115" s="100"/>
      <c r="DZ115" s="100"/>
      <c r="EA115" s="100"/>
      <c r="EB115" s="100"/>
      <c r="EC115" s="100"/>
      <c r="ED115" s="100"/>
      <c r="EE115" s="100"/>
      <c r="EF115" s="100"/>
      <c r="EG115" s="100"/>
      <c r="EH115" s="100"/>
      <c r="EI115" s="100"/>
      <c r="EJ115" s="100"/>
      <c r="EK115" s="100"/>
      <c r="EL115" s="100"/>
    </row>
    <row r="116" spans="1:142" ht="14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100"/>
      <c r="CL116" s="100"/>
      <c r="CM116" s="100"/>
      <c r="CN116" s="100"/>
      <c r="CO116" s="100"/>
      <c r="CP116" s="100"/>
      <c r="CQ116" s="100"/>
      <c r="CR116" s="100"/>
      <c r="CS116" s="100"/>
      <c r="CT116" s="100"/>
      <c r="CU116" s="100"/>
      <c r="CV116" s="100"/>
      <c r="CW116" s="100"/>
      <c r="CX116" s="100"/>
      <c r="CY116" s="100"/>
      <c r="CZ116" s="100"/>
      <c r="DA116" s="100"/>
      <c r="DB116" s="100"/>
      <c r="DC116" s="100"/>
      <c r="DD116" s="100"/>
      <c r="DE116" s="100"/>
      <c r="DF116" s="100"/>
      <c r="DG116" s="100"/>
      <c r="DH116" s="100"/>
      <c r="DI116" s="100"/>
      <c r="DJ116" s="100"/>
      <c r="DK116" s="100"/>
      <c r="DL116" s="100"/>
      <c r="DM116" s="100"/>
      <c r="DN116" s="100"/>
      <c r="DO116" s="100"/>
      <c r="DP116" s="100"/>
      <c r="DQ116" s="100"/>
      <c r="DR116" s="100"/>
      <c r="DS116" s="100"/>
      <c r="DT116" s="100"/>
      <c r="DU116" s="100"/>
      <c r="DV116" s="100"/>
      <c r="DW116" s="100"/>
      <c r="DX116" s="100"/>
      <c r="DY116" s="100"/>
      <c r="DZ116" s="100"/>
      <c r="EA116" s="100"/>
      <c r="EB116" s="100"/>
      <c r="EC116" s="100"/>
      <c r="ED116" s="100"/>
      <c r="EE116" s="100"/>
      <c r="EF116" s="100"/>
      <c r="EG116" s="100"/>
      <c r="EH116" s="100"/>
      <c r="EI116" s="100"/>
      <c r="EJ116" s="100"/>
      <c r="EK116" s="100"/>
      <c r="EL116" s="100"/>
    </row>
    <row r="117" spans="1:142" ht="14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100"/>
      <c r="CL117" s="100"/>
      <c r="CM117" s="100"/>
      <c r="CN117" s="100"/>
      <c r="CO117" s="100"/>
      <c r="CP117" s="100"/>
      <c r="CQ117" s="100"/>
      <c r="CR117" s="100"/>
      <c r="CS117" s="100"/>
      <c r="CT117" s="100"/>
      <c r="CU117" s="100"/>
      <c r="CV117" s="100"/>
      <c r="CW117" s="100"/>
      <c r="CX117" s="100"/>
      <c r="CY117" s="100"/>
      <c r="CZ117" s="100"/>
      <c r="DA117" s="100"/>
      <c r="DB117" s="100"/>
      <c r="DC117" s="100"/>
      <c r="DD117" s="100"/>
      <c r="DE117" s="100"/>
      <c r="DF117" s="100"/>
      <c r="DG117" s="100"/>
      <c r="DH117" s="100"/>
      <c r="DI117" s="100"/>
      <c r="DJ117" s="100"/>
      <c r="DK117" s="100"/>
      <c r="DL117" s="100"/>
      <c r="DM117" s="100"/>
      <c r="DN117" s="100"/>
      <c r="DO117" s="100"/>
      <c r="DP117" s="100"/>
      <c r="DQ117" s="100"/>
      <c r="DR117" s="100"/>
      <c r="DS117" s="100"/>
      <c r="DT117" s="100"/>
      <c r="DU117" s="100"/>
      <c r="DV117" s="100"/>
      <c r="DW117" s="100"/>
      <c r="DX117" s="100"/>
      <c r="DY117" s="100"/>
      <c r="DZ117" s="100"/>
      <c r="EA117" s="100"/>
      <c r="EB117" s="100"/>
      <c r="EC117" s="100"/>
      <c r="ED117" s="100"/>
      <c r="EE117" s="100"/>
      <c r="EF117" s="100"/>
      <c r="EG117" s="100"/>
      <c r="EH117" s="100"/>
      <c r="EI117" s="100"/>
      <c r="EJ117" s="100"/>
      <c r="EK117" s="100"/>
      <c r="EL117" s="100"/>
    </row>
    <row r="118" spans="1:142" ht="14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100"/>
      <c r="CL118" s="100"/>
      <c r="CM118" s="100"/>
      <c r="CN118" s="100"/>
      <c r="CO118" s="100"/>
      <c r="CP118" s="100"/>
      <c r="CQ118" s="100"/>
      <c r="CR118" s="100"/>
      <c r="CS118" s="100"/>
      <c r="CT118" s="100"/>
      <c r="CU118" s="100"/>
      <c r="CV118" s="100"/>
      <c r="CW118" s="100"/>
      <c r="CX118" s="100"/>
      <c r="CY118" s="100"/>
      <c r="CZ118" s="100"/>
      <c r="DA118" s="100"/>
      <c r="DB118" s="100"/>
      <c r="DC118" s="100"/>
      <c r="DD118" s="100"/>
      <c r="DE118" s="100"/>
      <c r="DF118" s="100"/>
      <c r="DG118" s="100"/>
      <c r="DH118" s="100"/>
      <c r="DI118" s="100"/>
      <c r="DJ118" s="100"/>
      <c r="DK118" s="100"/>
      <c r="DL118" s="100"/>
      <c r="DM118" s="100"/>
      <c r="DN118" s="100"/>
      <c r="DO118" s="100"/>
      <c r="DP118" s="100"/>
      <c r="DQ118" s="100"/>
      <c r="DR118" s="100"/>
      <c r="DS118" s="100"/>
      <c r="DT118" s="100"/>
      <c r="DU118" s="100"/>
      <c r="DV118" s="100"/>
      <c r="DW118" s="100"/>
      <c r="DX118" s="100"/>
      <c r="DY118" s="100"/>
      <c r="DZ118" s="100"/>
      <c r="EA118" s="100"/>
      <c r="EB118" s="100"/>
      <c r="EC118" s="100"/>
      <c r="ED118" s="100"/>
      <c r="EE118" s="100"/>
      <c r="EF118" s="100"/>
      <c r="EG118" s="100"/>
      <c r="EH118" s="100"/>
      <c r="EI118" s="100"/>
      <c r="EJ118" s="100"/>
      <c r="EK118" s="100"/>
      <c r="EL118" s="100"/>
    </row>
    <row r="119" spans="1:142" ht="14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100"/>
      <c r="CL119" s="100"/>
      <c r="CM119" s="100"/>
      <c r="CN119" s="100"/>
      <c r="CO119" s="100"/>
      <c r="CP119" s="100"/>
      <c r="CQ119" s="100"/>
      <c r="CR119" s="100"/>
      <c r="CS119" s="100"/>
      <c r="CT119" s="100"/>
      <c r="CU119" s="100"/>
      <c r="CV119" s="100"/>
      <c r="CW119" s="100"/>
      <c r="CX119" s="100"/>
      <c r="CY119" s="100"/>
      <c r="CZ119" s="100"/>
      <c r="DA119" s="100"/>
      <c r="DB119" s="100"/>
      <c r="DC119" s="100"/>
      <c r="DD119" s="100"/>
      <c r="DE119" s="100"/>
      <c r="DF119" s="100"/>
      <c r="DG119" s="100"/>
      <c r="DH119" s="100"/>
      <c r="DI119" s="100"/>
      <c r="DJ119" s="100"/>
      <c r="DK119" s="100"/>
      <c r="DL119" s="100"/>
      <c r="DM119" s="100"/>
      <c r="DN119" s="100"/>
      <c r="DO119" s="100"/>
      <c r="DP119" s="100"/>
      <c r="DQ119" s="100"/>
      <c r="DR119" s="100"/>
      <c r="DS119" s="100"/>
      <c r="DT119" s="100"/>
      <c r="DU119" s="100"/>
      <c r="DV119" s="100"/>
      <c r="DW119" s="100"/>
      <c r="DX119" s="100"/>
      <c r="DY119" s="100"/>
      <c r="DZ119" s="100"/>
      <c r="EA119" s="100"/>
      <c r="EB119" s="100"/>
      <c r="EC119" s="100"/>
      <c r="ED119" s="100"/>
      <c r="EE119" s="100"/>
      <c r="EF119" s="100"/>
      <c r="EG119" s="100"/>
      <c r="EH119" s="100"/>
      <c r="EI119" s="100"/>
      <c r="EJ119" s="100"/>
      <c r="EK119" s="100"/>
      <c r="EL119" s="100"/>
    </row>
    <row r="120" spans="1:142" ht="14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100"/>
      <c r="CL120" s="100"/>
      <c r="CM120" s="100"/>
      <c r="CN120" s="100"/>
      <c r="CO120" s="100"/>
      <c r="CP120" s="100"/>
      <c r="CQ120" s="100"/>
      <c r="CR120" s="100"/>
      <c r="CS120" s="100"/>
      <c r="CT120" s="100"/>
      <c r="CU120" s="100"/>
      <c r="CV120" s="100"/>
      <c r="CW120" s="100"/>
      <c r="CX120" s="100"/>
      <c r="CY120" s="100"/>
      <c r="CZ120" s="100"/>
      <c r="DA120" s="100"/>
      <c r="DB120" s="100"/>
      <c r="DC120" s="100"/>
      <c r="DD120" s="100"/>
      <c r="DE120" s="100"/>
      <c r="DF120" s="100"/>
      <c r="DG120" s="100"/>
      <c r="DH120" s="100"/>
      <c r="DI120" s="100"/>
      <c r="DJ120" s="100"/>
      <c r="DK120" s="100"/>
      <c r="DL120" s="100"/>
      <c r="DM120" s="100"/>
      <c r="DN120" s="100"/>
      <c r="DO120" s="100"/>
      <c r="DP120" s="100"/>
      <c r="DQ120" s="100"/>
      <c r="DR120" s="100"/>
      <c r="DS120" s="100"/>
      <c r="DT120" s="100"/>
      <c r="DU120" s="100"/>
      <c r="DV120" s="100"/>
      <c r="DW120" s="100"/>
      <c r="DX120" s="100"/>
      <c r="DY120" s="100"/>
      <c r="DZ120" s="100"/>
      <c r="EA120" s="100"/>
      <c r="EB120" s="100"/>
      <c r="EC120" s="100"/>
      <c r="ED120" s="100"/>
      <c r="EE120" s="100"/>
      <c r="EF120" s="100"/>
      <c r="EG120" s="100"/>
      <c r="EH120" s="100"/>
      <c r="EI120" s="100"/>
      <c r="EJ120" s="100"/>
      <c r="EK120" s="100"/>
      <c r="EL120" s="100"/>
    </row>
    <row r="121" spans="1:142" ht="14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100"/>
      <c r="CL121" s="100"/>
      <c r="CM121" s="100"/>
      <c r="CN121" s="100"/>
      <c r="CO121" s="100"/>
      <c r="CP121" s="100"/>
      <c r="CQ121" s="100"/>
      <c r="CR121" s="100"/>
      <c r="CS121" s="100"/>
      <c r="CT121" s="100"/>
      <c r="CU121" s="100"/>
      <c r="CV121" s="100"/>
      <c r="CW121" s="100"/>
      <c r="CX121" s="100"/>
      <c r="CY121" s="100"/>
      <c r="CZ121" s="100"/>
      <c r="DA121" s="100"/>
      <c r="DB121" s="100"/>
      <c r="DC121" s="100"/>
      <c r="DD121" s="100"/>
      <c r="DE121" s="100"/>
      <c r="DF121" s="100"/>
      <c r="DG121" s="100"/>
      <c r="DH121" s="100"/>
      <c r="DI121" s="100"/>
      <c r="DJ121" s="100"/>
      <c r="DK121" s="100"/>
      <c r="DL121" s="100"/>
      <c r="DM121" s="100"/>
      <c r="DN121" s="100"/>
      <c r="DO121" s="100"/>
      <c r="DP121" s="100"/>
      <c r="DQ121" s="100"/>
      <c r="DR121" s="100"/>
      <c r="DS121" s="100"/>
      <c r="DT121" s="100"/>
      <c r="DU121" s="100"/>
      <c r="DV121" s="100"/>
      <c r="DW121" s="100"/>
      <c r="DX121" s="100"/>
      <c r="DY121" s="100"/>
      <c r="DZ121" s="100"/>
      <c r="EA121" s="100"/>
      <c r="EB121" s="100"/>
      <c r="EC121" s="100"/>
      <c r="ED121" s="100"/>
      <c r="EE121" s="100"/>
      <c r="EF121" s="100"/>
      <c r="EG121" s="100"/>
      <c r="EH121" s="100"/>
      <c r="EI121" s="100"/>
      <c r="EJ121" s="100"/>
      <c r="EK121" s="100"/>
      <c r="EL121" s="100"/>
    </row>
    <row r="122" spans="1:142" ht="14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100"/>
      <c r="CL122" s="100"/>
      <c r="CM122" s="100"/>
      <c r="CN122" s="100"/>
      <c r="CO122" s="100"/>
      <c r="CP122" s="100"/>
      <c r="CQ122" s="100"/>
      <c r="CR122" s="100"/>
      <c r="CS122" s="100"/>
      <c r="CT122" s="100"/>
      <c r="CU122" s="100"/>
      <c r="CV122" s="100"/>
      <c r="CW122" s="100"/>
      <c r="CX122" s="100"/>
      <c r="CY122" s="100"/>
      <c r="CZ122" s="100"/>
      <c r="DA122" s="100"/>
      <c r="DB122" s="100"/>
      <c r="DC122" s="100"/>
      <c r="DD122" s="100"/>
      <c r="DE122" s="100"/>
      <c r="DF122" s="100"/>
      <c r="DG122" s="100"/>
      <c r="DH122" s="100"/>
      <c r="DI122" s="100"/>
      <c r="DJ122" s="100"/>
      <c r="DK122" s="100"/>
      <c r="DL122" s="100"/>
      <c r="DM122" s="100"/>
      <c r="DN122" s="100"/>
      <c r="DO122" s="100"/>
      <c r="DP122" s="100"/>
      <c r="DQ122" s="100"/>
      <c r="DR122" s="100"/>
      <c r="DS122" s="100"/>
      <c r="DT122" s="100"/>
      <c r="DU122" s="100"/>
      <c r="DV122" s="100"/>
      <c r="DW122" s="100"/>
      <c r="DX122" s="100"/>
      <c r="DY122" s="100"/>
      <c r="DZ122" s="100"/>
      <c r="EA122" s="100"/>
      <c r="EB122" s="100"/>
      <c r="EC122" s="100"/>
      <c r="ED122" s="100"/>
      <c r="EE122" s="100"/>
      <c r="EF122" s="100"/>
      <c r="EG122" s="100"/>
      <c r="EH122" s="100"/>
      <c r="EI122" s="100"/>
      <c r="EJ122" s="100"/>
      <c r="EK122" s="100"/>
      <c r="EL122" s="100"/>
    </row>
    <row r="123" spans="1:142" ht="14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100"/>
      <c r="CL123" s="100"/>
      <c r="CM123" s="100"/>
      <c r="CN123" s="100"/>
      <c r="CO123" s="100"/>
      <c r="CP123" s="100"/>
      <c r="CQ123" s="100"/>
      <c r="CR123" s="100"/>
      <c r="CS123" s="100"/>
      <c r="CT123" s="100"/>
      <c r="CU123" s="100"/>
      <c r="CV123" s="100"/>
      <c r="CW123" s="100"/>
      <c r="CX123" s="100"/>
      <c r="CY123" s="100"/>
      <c r="CZ123" s="100"/>
      <c r="DA123" s="100"/>
      <c r="DB123" s="100"/>
      <c r="DC123" s="100"/>
      <c r="DD123" s="100"/>
      <c r="DE123" s="100"/>
      <c r="DF123" s="100"/>
      <c r="DG123" s="100"/>
      <c r="DH123" s="100"/>
      <c r="DI123" s="100"/>
      <c r="DJ123" s="100"/>
      <c r="DK123" s="100"/>
      <c r="DL123" s="100"/>
      <c r="DM123" s="100"/>
      <c r="DN123" s="100"/>
      <c r="DO123" s="100"/>
      <c r="DP123" s="100"/>
      <c r="DQ123" s="100"/>
      <c r="DR123" s="100"/>
      <c r="DS123" s="100"/>
      <c r="DT123" s="100"/>
      <c r="DU123" s="100"/>
      <c r="DV123" s="100"/>
      <c r="DW123" s="100"/>
      <c r="DX123" s="100"/>
      <c r="DY123" s="100"/>
      <c r="DZ123" s="100"/>
      <c r="EA123" s="100"/>
      <c r="EB123" s="100"/>
      <c r="EC123" s="100"/>
      <c r="ED123" s="100"/>
      <c r="EE123" s="100"/>
      <c r="EF123" s="100"/>
      <c r="EG123" s="100"/>
      <c r="EH123" s="100"/>
      <c r="EI123" s="100"/>
      <c r="EJ123" s="100"/>
      <c r="EK123" s="100"/>
      <c r="EL123" s="100"/>
    </row>
    <row r="124" spans="1:142" ht="14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100"/>
      <c r="CL124" s="100"/>
      <c r="CM124" s="100"/>
      <c r="CN124" s="100"/>
      <c r="CO124" s="100"/>
      <c r="CP124" s="100"/>
      <c r="CQ124" s="100"/>
      <c r="CR124" s="100"/>
      <c r="CS124" s="100"/>
      <c r="CT124" s="100"/>
      <c r="CU124" s="100"/>
      <c r="CV124" s="100"/>
      <c r="CW124" s="100"/>
      <c r="CX124" s="100"/>
      <c r="CY124" s="100"/>
      <c r="CZ124" s="100"/>
      <c r="DA124" s="100"/>
      <c r="DB124" s="100"/>
      <c r="DC124" s="100"/>
      <c r="DD124" s="100"/>
      <c r="DE124" s="100"/>
      <c r="DF124" s="100"/>
      <c r="DG124" s="100"/>
      <c r="DH124" s="100"/>
      <c r="DI124" s="100"/>
      <c r="DJ124" s="100"/>
      <c r="DK124" s="100"/>
      <c r="DL124" s="100"/>
      <c r="DM124" s="100"/>
      <c r="DN124" s="100"/>
      <c r="DO124" s="100"/>
      <c r="DP124" s="100"/>
      <c r="DQ124" s="100"/>
      <c r="DR124" s="100"/>
      <c r="DS124" s="100"/>
      <c r="DT124" s="100"/>
      <c r="DU124" s="100"/>
      <c r="DV124" s="100"/>
      <c r="DW124" s="100"/>
      <c r="DX124" s="100"/>
      <c r="DY124" s="100"/>
      <c r="DZ124" s="100"/>
      <c r="EA124" s="100"/>
      <c r="EB124" s="100"/>
      <c r="EC124" s="100"/>
      <c r="ED124" s="100"/>
      <c r="EE124" s="100"/>
      <c r="EF124" s="100"/>
      <c r="EG124" s="100"/>
      <c r="EH124" s="100"/>
      <c r="EI124" s="100"/>
      <c r="EJ124" s="100"/>
      <c r="EK124" s="100"/>
      <c r="EL124" s="100"/>
    </row>
    <row r="125" spans="1:142" ht="14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100"/>
      <c r="CL125" s="100"/>
      <c r="CM125" s="100"/>
      <c r="CN125" s="100"/>
      <c r="CO125" s="100"/>
      <c r="CP125" s="100"/>
      <c r="CQ125" s="100"/>
      <c r="CR125" s="100"/>
      <c r="CS125" s="100"/>
      <c r="CT125" s="100"/>
      <c r="CU125" s="100"/>
      <c r="CV125" s="100"/>
      <c r="CW125" s="100"/>
      <c r="CX125" s="100"/>
      <c r="CY125" s="100"/>
      <c r="CZ125" s="100"/>
      <c r="DA125" s="100"/>
      <c r="DB125" s="100"/>
      <c r="DC125" s="100"/>
      <c r="DD125" s="100"/>
      <c r="DE125" s="100"/>
      <c r="DF125" s="100"/>
      <c r="DG125" s="100"/>
      <c r="DH125" s="100"/>
      <c r="DI125" s="100"/>
      <c r="DJ125" s="100"/>
      <c r="DK125" s="100"/>
      <c r="DL125" s="100"/>
      <c r="DM125" s="100"/>
      <c r="DN125" s="100"/>
      <c r="DO125" s="100"/>
      <c r="DP125" s="100"/>
      <c r="DQ125" s="100"/>
      <c r="DR125" s="100"/>
      <c r="DS125" s="100"/>
      <c r="DT125" s="100"/>
      <c r="DU125" s="100"/>
      <c r="DV125" s="100"/>
      <c r="DW125" s="100"/>
      <c r="DX125" s="100"/>
      <c r="DY125" s="100"/>
      <c r="DZ125" s="100"/>
      <c r="EA125" s="100"/>
      <c r="EB125" s="100"/>
      <c r="EC125" s="100"/>
      <c r="ED125" s="100"/>
      <c r="EE125" s="100"/>
      <c r="EF125" s="100"/>
      <c r="EG125" s="100"/>
      <c r="EH125" s="100"/>
      <c r="EI125" s="100"/>
      <c r="EJ125" s="100"/>
      <c r="EK125" s="100"/>
      <c r="EL125" s="100"/>
    </row>
    <row r="126" spans="1:142" ht="14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100"/>
      <c r="CL126" s="100"/>
      <c r="CM126" s="100"/>
      <c r="CN126" s="100"/>
      <c r="CO126" s="100"/>
      <c r="CP126" s="100"/>
      <c r="CQ126" s="100"/>
      <c r="CR126" s="100"/>
      <c r="CS126" s="100"/>
      <c r="CT126" s="100"/>
      <c r="CU126" s="100"/>
      <c r="CV126" s="100"/>
      <c r="CW126" s="100"/>
      <c r="CX126" s="100"/>
      <c r="CY126" s="100"/>
      <c r="CZ126" s="100"/>
      <c r="DA126" s="100"/>
      <c r="DB126" s="100"/>
      <c r="DC126" s="100"/>
      <c r="DD126" s="100"/>
      <c r="DE126" s="100"/>
      <c r="DF126" s="100"/>
      <c r="DG126" s="100"/>
      <c r="DH126" s="100"/>
      <c r="DI126" s="100"/>
      <c r="DJ126" s="100"/>
      <c r="DK126" s="100"/>
      <c r="DL126" s="100"/>
      <c r="DM126" s="100"/>
      <c r="DN126" s="100"/>
      <c r="DO126" s="100"/>
      <c r="DP126" s="100"/>
      <c r="DQ126" s="100"/>
      <c r="DR126" s="100"/>
      <c r="DS126" s="100"/>
      <c r="DT126" s="100"/>
      <c r="DU126" s="100"/>
      <c r="DV126" s="100"/>
      <c r="DW126" s="100"/>
      <c r="DX126" s="100"/>
      <c r="DY126" s="100"/>
      <c r="DZ126" s="100"/>
      <c r="EA126" s="100"/>
      <c r="EB126" s="100"/>
      <c r="EC126" s="100"/>
      <c r="ED126" s="100"/>
      <c r="EE126" s="100"/>
      <c r="EF126" s="100"/>
      <c r="EG126" s="100"/>
      <c r="EH126" s="100"/>
      <c r="EI126" s="100"/>
      <c r="EJ126" s="100"/>
      <c r="EK126" s="100"/>
      <c r="EL126" s="100"/>
    </row>
    <row r="127" spans="1:142" ht="14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100"/>
      <c r="CL127" s="100"/>
      <c r="CM127" s="100"/>
      <c r="CN127" s="100"/>
      <c r="CO127" s="100"/>
      <c r="CP127" s="100"/>
      <c r="CQ127" s="100"/>
      <c r="CR127" s="100"/>
      <c r="CS127" s="100"/>
      <c r="CT127" s="100"/>
      <c r="CU127" s="100"/>
      <c r="CV127" s="100"/>
      <c r="CW127" s="100"/>
      <c r="CX127" s="100"/>
      <c r="CY127" s="100"/>
      <c r="CZ127" s="100"/>
      <c r="DA127" s="100"/>
      <c r="DB127" s="100"/>
      <c r="DC127" s="100"/>
      <c r="DD127" s="100"/>
      <c r="DE127" s="100"/>
      <c r="DF127" s="100"/>
      <c r="DG127" s="100"/>
      <c r="DH127" s="100"/>
      <c r="DI127" s="100"/>
      <c r="DJ127" s="100"/>
      <c r="DK127" s="100"/>
      <c r="DL127" s="100"/>
      <c r="DM127" s="100"/>
      <c r="DN127" s="100"/>
      <c r="DO127" s="100"/>
      <c r="DP127" s="100"/>
      <c r="DQ127" s="100"/>
      <c r="DR127" s="100"/>
      <c r="DS127" s="100"/>
      <c r="DT127" s="100"/>
      <c r="DU127" s="100"/>
      <c r="DV127" s="100"/>
      <c r="DW127" s="100"/>
      <c r="DX127" s="100"/>
      <c r="DY127" s="100"/>
      <c r="DZ127" s="100"/>
      <c r="EA127" s="100"/>
      <c r="EB127" s="100"/>
      <c r="EC127" s="100"/>
      <c r="ED127" s="100"/>
      <c r="EE127" s="100"/>
      <c r="EF127" s="100"/>
      <c r="EG127" s="100"/>
      <c r="EH127" s="100"/>
      <c r="EI127" s="100"/>
      <c r="EJ127" s="100"/>
      <c r="EK127" s="100"/>
      <c r="EL127" s="100"/>
    </row>
    <row r="128" spans="1:142" ht="14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100"/>
      <c r="CL128" s="100"/>
      <c r="CM128" s="100"/>
      <c r="CN128" s="100"/>
      <c r="CO128" s="100"/>
      <c r="CP128" s="100"/>
      <c r="CQ128" s="100"/>
      <c r="CR128" s="100"/>
      <c r="CS128" s="100"/>
      <c r="CT128" s="100"/>
      <c r="CU128" s="100"/>
      <c r="CV128" s="100"/>
      <c r="CW128" s="100"/>
      <c r="CX128" s="100"/>
      <c r="CY128" s="100"/>
      <c r="CZ128" s="100"/>
      <c r="DA128" s="100"/>
      <c r="DB128" s="100"/>
      <c r="DC128" s="100"/>
      <c r="DD128" s="100"/>
      <c r="DE128" s="100"/>
      <c r="DF128" s="100"/>
      <c r="DG128" s="100"/>
      <c r="DH128" s="100"/>
      <c r="DI128" s="100"/>
      <c r="DJ128" s="100"/>
      <c r="DK128" s="100"/>
      <c r="DL128" s="100"/>
      <c r="DM128" s="100"/>
      <c r="DN128" s="100"/>
      <c r="DO128" s="100"/>
      <c r="DP128" s="100"/>
      <c r="DQ128" s="100"/>
      <c r="DR128" s="100"/>
      <c r="DS128" s="100"/>
      <c r="DT128" s="100"/>
      <c r="DU128" s="100"/>
      <c r="DV128" s="100"/>
      <c r="DW128" s="100"/>
      <c r="DX128" s="100"/>
      <c r="DY128" s="100"/>
      <c r="DZ128" s="100"/>
      <c r="EA128" s="100"/>
      <c r="EB128" s="100"/>
      <c r="EC128" s="100"/>
      <c r="ED128" s="100"/>
      <c r="EE128" s="100"/>
      <c r="EF128" s="100"/>
      <c r="EG128" s="100"/>
      <c r="EH128" s="100"/>
      <c r="EI128" s="100"/>
      <c r="EJ128" s="100"/>
      <c r="EK128" s="100"/>
      <c r="EL128" s="100"/>
    </row>
    <row r="129" spans="1:142" ht="14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100"/>
      <c r="CL129" s="100"/>
      <c r="CM129" s="100"/>
      <c r="CN129" s="100"/>
      <c r="CO129" s="100"/>
      <c r="CP129" s="100"/>
      <c r="CQ129" s="100"/>
      <c r="CR129" s="100"/>
      <c r="CS129" s="100"/>
      <c r="CT129" s="100"/>
      <c r="CU129" s="100"/>
      <c r="CV129" s="100"/>
      <c r="CW129" s="100"/>
      <c r="CX129" s="100"/>
      <c r="CY129" s="100"/>
      <c r="CZ129" s="100"/>
      <c r="DA129" s="100"/>
      <c r="DB129" s="100"/>
      <c r="DC129" s="100"/>
      <c r="DD129" s="100"/>
      <c r="DE129" s="100"/>
      <c r="DF129" s="100"/>
      <c r="DG129" s="100"/>
      <c r="DH129" s="100"/>
      <c r="DI129" s="100"/>
      <c r="DJ129" s="100"/>
      <c r="DK129" s="100"/>
      <c r="DL129" s="100"/>
      <c r="DM129" s="100"/>
      <c r="DN129" s="100"/>
      <c r="DO129" s="100"/>
      <c r="DP129" s="100"/>
      <c r="DQ129" s="100"/>
      <c r="DR129" s="100"/>
      <c r="DS129" s="100"/>
      <c r="DT129" s="100"/>
      <c r="DU129" s="100"/>
      <c r="DV129" s="100"/>
      <c r="DW129" s="100"/>
      <c r="DX129" s="100"/>
      <c r="DY129" s="100"/>
      <c r="DZ129" s="100"/>
      <c r="EA129" s="100"/>
      <c r="EB129" s="100"/>
      <c r="EC129" s="100"/>
      <c r="ED129" s="100"/>
      <c r="EE129" s="100"/>
      <c r="EF129" s="100"/>
      <c r="EG129" s="100"/>
      <c r="EH129" s="100"/>
      <c r="EI129" s="100"/>
      <c r="EJ129" s="100"/>
      <c r="EK129" s="100"/>
      <c r="EL129" s="100"/>
    </row>
    <row r="130" spans="1:142" ht="14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100"/>
      <c r="CL130" s="100"/>
      <c r="CM130" s="100"/>
      <c r="CN130" s="100"/>
      <c r="CO130" s="100"/>
      <c r="CP130" s="100"/>
      <c r="CQ130" s="100"/>
      <c r="CR130" s="100"/>
      <c r="CS130" s="100"/>
      <c r="CT130" s="100"/>
      <c r="CU130" s="100"/>
      <c r="CV130" s="100"/>
      <c r="CW130" s="100"/>
      <c r="CX130" s="100"/>
      <c r="CY130" s="100"/>
      <c r="CZ130" s="100"/>
      <c r="DA130" s="100"/>
      <c r="DB130" s="100"/>
      <c r="DC130" s="100"/>
      <c r="DD130" s="100"/>
      <c r="DE130" s="100"/>
      <c r="DF130" s="100"/>
      <c r="DG130" s="100"/>
      <c r="DH130" s="100"/>
      <c r="DI130" s="100"/>
      <c r="DJ130" s="100"/>
      <c r="DK130" s="100"/>
      <c r="DL130" s="100"/>
      <c r="DM130" s="100"/>
      <c r="DN130" s="100"/>
      <c r="DO130" s="100"/>
      <c r="DP130" s="100"/>
      <c r="DQ130" s="100"/>
      <c r="DR130" s="100"/>
      <c r="DS130" s="100"/>
      <c r="DT130" s="100"/>
      <c r="DU130" s="100"/>
      <c r="DV130" s="100"/>
      <c r="DW130" s="100"/>
      <c r="DX130" s="100"/>
      <c r="DY130" s="100"/>
      <c r="DZ130" s="100"/>
      <c r="EA130" s="100"/>
      <c r="EB130" s="100"/>
      <c r="EC130" s="100"/>
      <c r="ED130" s="100"/>
      <c r="EE130" s="100"/>
      <c r="EF130" s="100"/>
      <c r="EG130" s="100"/>
      <c r="EH130" s="100"/>
      <c r="EI130" s="100"/>
      <c r="EJ130" s="100"/>
      <c r="EK130" s="100"/>
      <c r="EL130" s="100"/>
    </row>
    <row r="131" spans="1:142" ht="14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100"/>
      <c r="CL131" s="100"/>
      <c r="CM131" s="100"/>
      <c r="CN131" s="100"/>
      <c r="CO131" s="100"/>
      <c r="CP131" s="100"/>
      <c r="CQ131" s="100"/>
      <c r="CR131" s="100"/>
      <c r="CS131" s="100"/>
      <c r="CT131" s="100"/>
      <c r="CU131" s="100"/>
      <c r="CV131" s="100"/>
      <c r="CW131" s="100"/>
      <c r="CX131" s="100"/>
      <c r="CY131" s="100"/>
      <c r="CZ131" s="100"/>
      <c r="DA131" s="100"/>
      <c r="DB131" s="100"/>
      <c r="DC131" s="100"/>
      <c r="DD131" s="100"/>
      <c r="DE131" s="100"/>
      <c r="DF131" s="100"/>
      <c r="DG131" s="100"/>
      <c r="DH131" s="100"/>
      <c r="DI131" s="100"/>
      <c r="DJ131" s="100"/>
      <c r="DK131" s="100"/>
      <c r="DL131" s="100"/>
      <c r="DM131" s="100"/>
      <c r="DN131" s="100"/>
      <c r="DO131" s="100"/>
      <c r="DP131" s="100"/>
      <c r="DQ131" s="100"/>
      <c r="DR131" s="100"/>
      <c r="DS131" s="100"/>
      <c r="DT131" s="100"/>
      <c r="DU131" s="100"/>
      <c r="DV131" s="100"/>
      <c r="DW131" s="100"/>
      <c r="DX131" s="100"/>
      <c r="DY131" s="100"/>
      <c r="DZ131" s="100"/>
      <c r="EA131" s="100"/>
      <c r="EB131" s="100"/>
      <c r="EC131" s="100"/>
      <c r="ED131" s="100"/>
      <c r="EE131" s="100"/>
      <c r="EF131" s="100"/>
      <c r="EG131" s="100"/>
      <c r="EH131" s="100"/>
      <c r="EI131" s="100"/>
      <c r="EJ131" s="100"/>
      <c r="EK131" s="100"/>
      <c r="EL131" s="100"/>
    </row>
    <row r="132" spans="1:142" ht="14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100"/>
      <c r="CL132" s="100"/>
      <c r="CM132" s="100"/>
      <c r="CN132" s="100"/>
      <c r="CO132" s="100"/>
      <c r="CP132" s="100"/>
      <c r="CQ132" s="100"/>
      <c r="CR132" s="100"/>
      <c r="CS132" s="100"/>
      <c r="CT132" s="100"/>
      <c r="CU132" s="100"/>
      <c r="CV132" s="100"/>
      <c r="CW132" s="100"/>
      <c r="CX132" s="100"/>
      <c r="CY132" s="100"/>
      <c r="CZ132" s="100"/>
      <c r="DA132" s="100"/>
      <c r="DB132" s="100"/>
      <c r="DC132" s="100"/>
      <c r="DD132" s="100"/>
      <c r="DE132" s="100"/>
      <c r="DF132" s="100"/>
      <c r="DG132" s="100"/>
      <c r="DH132" s="100"/>
      <c r="DI132" s="100"/>
      <c r="DJ132" s="100"/>
      <c r="DK132" s="100"/>
      <c r="DL132" s="100"/>
      <c r="DM132" s="100"/>
      <c r="DN132" s="100"/>
      <c r="DO132" s="100"/>
      <c r="DP132" s="100"/>
      <c r="DQ132" s="100"/>
      <c r="DR132" s="100"/>
      <c r="DS132" s="100"/>
      <c r="DT132" s="100"/>
      <c r="DU132" s="100"/>
      <c r="DV132" s="100"/>
      <c r="DW132" s="100"/>
      <c r="DX132" s="100"/>
      <c r="DY132" s="100"/>
      <c r="DZ132" s="100"/>
      <c r="EA132" s="100"/>
      <c r="EB132" s="100"/>
      <c r="EC132" s="100"/>
      <c r="ED132" s="100"/>
      <c r="EE132" s="100"/>
      <c r="EF132" s="100"/>
      <c r="EG132" s="100"/>
      <c r="EH132" s="100"/>
      <c r="EI132" s="100"/>
      <c r="EJ132" s="100"/>
      <c r="EK132" s="100"/>
      <c r="EL132" s="100"/>
    </row>
    <row r="133" spans="1:142" ht="14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100"/>
      <c r="CL133" s="100"/>
      <c r="CM133" s="100"/>
      <c r="CN133" s="100"/>
      <c r="CO133" s="100"/>
      <c r="CP133" s="100"/>
      <c r="CQ133" s="100"/>
      <c r="CR133" s="100"/>
      <c r="CS133" s="100"/>
      <c r="CT133" s="100"/>
      <c r="CU133" s="100"/>
      <c r="CV133" s="100"/>
      <c r="CW133" s="100"/>
      <c r="CX133" s="100"/>
      <c r="CY133" s="100"/>
      <c r="CZ133" s="100"/>
      <c r="DA133" s="100"/>
      <c r="DB133" s="100"/>
      <c r="DC133" s="100"/>
      <c r="DD133" s="100"/>
      <c r="DE133" s="100"/>
      <c r="DF133" s="100"/>
      <c r="DG133" s="100"/>
      <c r="DH133" s="100"/>
      <c r="DI133" s="100"/>
      <c r="DJ133" s="100"/>
      <c r="DK133" s="100"/>
      <c r="DL133" s="100"/>
      <c r="DM133" s="100"/>
      <c r="DN133" s="100"/>
      <c r="DO133" s="100"/>
      <c r="DP133" s="100"/>
      <c r="DQ133" s="100"/>
      <c r="DR133" s="100"/>
      <c r="DS133" s="100"/>
      <c r="DT133" s="100"/>
      <c r="DU133" s="100"/>
      <c r="DV133" s="100"/>
      <c r="DW133" s="100"/>
      <c r="DX133" s="100"/>
      <c r="DY133" s="100"/>
      <c r="DZ133" s="100"/>
      <c r="EA133" s="100"/>
      <c r="EB133" s="100"/>
      <c r="EC133" s="100"/>
      <c r="ED133" s="100"/>
      <c r="EE133" s="100"/>
      <c r="EF133" s="100"/>
      <c r="EG133" s="100"/>
      <c r="EH133" s="100"/>
      <c r="EI133" s="100"/>
      <c r="EJ133" s="100"/>
      <c r="EK133" s="100"/>
      <c r="EL133" s="100"/>
    </row>
    <row r="134" spans="1:142" ht="14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100"/>
      <c r="CL134" s="100"/>
      <c r="CM134" s="100"/>
      <c r="CN134" s="100"/>
      <c r="CO134" s="100"/>
      <c r="CP134" s="100"/>
      <c r="CQ134" s="100"/>
      <c r="CR134" s="100"/>
      <c r="CS134" s="100"/>
      <c r="CT134" s="100"/>
      <c r="CU134" s="100"/>
      <c r="CV134" s="100"/>
      <c r="CW134" s="100"/>
      <c r="CX134" s="100"/>
      <c r="CY134" s="100"/>
      <c r="CZ134" s="100"/>
      <c r="DA134" s="100"/>
      <c r="DB134" s="100"/>
      <c r="DC134" s="100"/>
      <c r="DD134" s="100"/>
      <c r="DE134" s="100"/>
      <c r="DF134" s="100"/>
      <c r="DG134" s="100"/>
      <c r="DH134" s="100"/>
      <c r="DI134" s="100"/>
      <c r="DJ134" s="100"/>
      <c r="DK134" s="100"/>
      <c r="DL134" s="100"/>
      <c r="DM134" s="100"/>
      <c r="DN134" s="100"/>
      <c r="DO134" s="100"/>
      <c r="DP134" s="100"/>
      <c r="DQ134" s="100"/>
      <c r="DR134" s="100"/>
      <c r="DS134" s="100"/>
      <c r="DT134" s="100"/>
      <c r="DU134" s="100"/>
      <c r="DV134" s="100"/>
      <c r="DW134" s="100"/>
      <c r="DX134" s="100"/>
      <c r="DY134" s="100"/>
      <c r="DZ134" s="100"/>
      <c r="EA134" s="100"/>
      <c r="EB134" s="100"/>
      <c r="EC134" s="100"/>
      <c r="ED134" s="100"/>
      <c r="EE134" s="100"/>
      <c r="EF134" s="100"/>
      <c r="EG134" s="100"/>
      <c r="EH134" s="100"/>
      <c r="EI134" s="100"/>
      <c r="EJ134" s="100"/>
      <c r="EK134" s="100"/>
      <c r="EL134" s="100"/>
    </row>
    <row r="135" spans="1:142" ht="14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100"/>
      <c r="CL135" s="100"/>
      <c r="CM135" s="100"/>
      <c r="CN135" s="100"/>
      <c r="CO135" s="100"/>
      <c r="CP135" s="100"/>
      <c r="CQ135" s="100"/>
      <c r="CR135" s="100"/>
      <c r="CS135" s="100"/>
      <c r="CT135" s="100"/>
      <c r="CU135" s="100"/>
      <c r="CV135" s="100"/>
      <c r="CW135" s="100"/>
      <c r="CX135" s="100"/>
      <c r="CY135" s="100"/>
      <c r="CZ135" s="100"/>
      <c r="DA135" s="100"/>
      <c r="DB135" s="100"/>
      <c r="DC135" s="100"/>
      <c r="DD135" s="100"/>
      <c r="DE135" s="100"/>
      <c r="DF135" s="100"/>
      <c r="DG135" s="100"/>
      <c r="DH135" s="100"/>
      <c r="DI135" s="100"/>
      <c r="DJ135" s="100"/>
      <c r="DK135" s="100"/>
      <c r="DL135" s="100"/>
      <c r="DM135" s="100"/>
      <c r="DN135" s="100"/>
      <c r="DO135" s="100"/>
      <c r="DP135" s="100"/>
      <c r="DQ135" s="100"/>
      <c r="DR135" s="100"/>
      <c r="DS135" s="100"/>
      <c r="DT135" s="100"/>
      <c r="DU135" s="100"/>
      <c r="DV135" s="100"/>
      <c r="DW135" s="100"/>
      <c r="DX135" s="100"/>
      <c r="DY135" s="100"/>
      <c r="DZ135" s="100"/>
      <c r="EA135" s="100"/>
      <c r="EB135" s="100"/>
      <c r="EC135" s="100"/>
      <c r="ED135" s="100"/>
      <c r="EE135" s="100"/>
      <c r="EF135" s="100"/>
      <c r="EG135" s="100"/>
      <c r="EH135" s="100"/>
      <c r="EI135" s="100"/>
      <c r="EJ135" s="100"/>
      <c r="EK135" s="100"/>
      <c r="EL135" s="100"/>
    </row>
    <row r="136" spans="1:142" ht="14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100"/>
      <c r="CL136" s="100"/>
      <c r="CM136" s="100"/>
      <c r="CN136" s="100"/>
      <c r="CO136" s="100"/>
      <c r="CP136" s="100"/>
      <c r="CQ136" s="100"/>
      <c r="CR136" s="100"/>
      <c r="CS136" s="100"/>
      <c r="CT136" s="100"/>
      <c r="CU136" s="100"/>
      <c r="CV136" s="100"/>
      <c r="CW136" s="100"/>
      <c r="CX136" s="100"/>
      <c r="CY136" s="100"/>
      <c r="CZ136" s="100"/>
      <c r="DA136" s="100"/>
      <c r="DB136" s="100"/>
      <c r="DC136" s="100"/>
      <c r="DD136" s="100"/>
      <c r="DE136" s="100"/>
      <c r="DF136" s="100"/>
      <c r="DG136" s="100"/>
      <c r="DH136" s="100"/>
      <c r="DI136" s="100"/>
      <c r="DJ136" s="100"/>
      <c r="DK136" s="100"/>
      <c r="DL136" s="100"/>
      <c r="DM136" s="100"/>
      <c r="DN136" s="100"/>
      <c r="DO136" s="100"/>
      <c r="DP136" s="100"/>
      <c r="DQ136" s="100"/>
      <c r="DR136" s="100"/>
      <c r="DS136" s="100"/>
      <c r="DT136" s="100"/>
      <c r="DU136" s="100"/>
      <c r="DV136" s="100"/>
      <c r="DW136" s="100"/>
      <c r="DX136" s="100"/>
      <c r="DY136" s="100"/>
      <c r="DZ136" s="100"/>
      <c r="EA136" s="100"/>
      <c r="EB136" s="100"/>
      <c r="EC136" s="100"/>
      <c r="ED136" s="100"/>
      <c r="EE136" s="100"/>
      <c r="EF136" s="100"/>
      <c r="EG136" s="100"/>
      <c r="EH136" s="100"/>
      <c r="EI136" s="100"/>
      <c r="EJ136" s="100"/>
      <c r="EK136" s="100"/>
      <c r="EL136" s="100"/>
    </row>
    <row r="137" spans="1:142" ht="14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100"/>
      <c r="CL137" s="100"/>
      <c r="CM137" s="100"/>
      <c r="CN137" s="100"/>
      <c r="CO137" s="100"/>
      <c r="CP137" s="100"/>
      <c r="CQ137" s="100"/>
      <c r="CR137" s="100"/>
      <c r="CS137" s="100"/>
      <c r="CT137" s="100"/>
      <c r="CU137" s="100"/>
      <c r="CV137" s="100"/>
      <c r="CW137" s="100"/>
      <c r="CX137" s="100"/>
      <c r="CY137" s="100"/>
      <c r="CZ137" s="100"/>
      <c r="DA137" s="100"/>
      <c r="DB137" s="100"/>
      <c r="DC137" s="100"/>
      <c r="DD137" s="100"/>
      <c r="DE137" s="100"/>
      <c r="DF137" s="100"/>
      <c r="DG137" s="100"/>
      <c r="DH137" s="100"/>
      <c r="DI137" s="100"/>
      <c r="DJ137" s="100"/>
      <c r="DK137" s="100"/>
      <c r="DL137" s="100"/>
      <c r="DM137" s="100"/>
      <c r="DN137" s="100"/>
      <c r="DO137" s="100"/>
      <c r="DP137" s="100"/>
      <c r="DQ137" s="100"/>
      <c r="DR137" s="100"/>
      <c r="DS137" s="100"/>
      <c r="DT137" s="100"/>
      <c r="DU137" s="100"/>
      <c r="DV137" s="100"/>
      <c r="DW137" s="100"/>
      <c r="DX137" s="100"/>
      <c r="DY137" s="100"/>
      <c r="DZ137" s="100"/>
      <c r="EA137" s="100"/>
      <c r="EB137" s="100"/>
      <c r="EC137" s="100"/>
      <c r="ED137" s="100"/>
      <c r="EE137" s="100"/>
      <c r="EF137" s="100"/>
      <c r="EG137" s="100"/>
      <c r="EH137" s="100"/>
      <c r="EI137" s="100"/>
      <c r="EJ137" s="100"/>
      <c r="EK137" s="100"/>
      <c r="EL137" s="100"/>
    </row>
    <row r="138" spans="1:142" ht="14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100"/>
      <c r="CL138" s="100"/>
      <c r="CM138" s="100"/>
      <c r="CN138" s="100"/>
      <c r="CO138" s="100"/>
      <c r="CP138" s="100"/>
      <c r="CQ138" s="100"/>
      <c r="CR138" s="100"/>
      <c r="CS138" s="100"/>
      <c r="CT138" s="100"/>
      <c r="CU138" s="100"/>
      <c r="CV138" s="100"/>
      <c r="CW138" s="100"/>
      <c r="CX138" s="100"/>
      <c r="CY138" s="100"/>
      <c r="CZ138" s="100"/>
      <c r="DA138" s="100"/>
      <c r="DB138" s="100"/>
      <c r="DC138" s="100"/>
      <c r="DD138" s="100"/>
      <c r="DE138" s="100"/>
      <c r="DF138" s="100"/>
      <c r="DG138" s="100"/>
      <c r="DH138" s="100"/>
      <c r="DI138" s="100"/>
      <c r="DJ138" s="100"/>
      <c r="DK138" s="100"/>
      <c r="DL138" s="100"/>
      <c r="DM138" s="100"/>
      <c r="DN138" s="100"/>
      <c r="DO138" s="100"/>
      <c r="DP138" s="100"/>
      <c r="DQ138" s="100"/>
      <c r="DR138" s="100"/>
      <c r="DS138" s="100"/>
      <c r="DT138" s="100"/>
      <c r="DU138" s="100"/>
      <c r="DV138" s="100"/>
      <c r="DW138" s="100"/>
      <c r="DX138" s="100"/>
      <c r="DY138" s="100"/>
      <c r="DZ138" s="100"/>
      <c r="EA138" s="100"/>
      <c r="EB138" s="100"/>
      <c r="EC138" s="100"/>
      <c r="ED138" s="100"/>
      <c r="EE138" s="100"/>
      <c r="EF138" s="100"/>
      <c r="EG138" s="100"/>
      <c r="EH138" s="100"/>
      <c r="EI138" s="100"/>
      <c r="EJ138" s="100"/>
      <c r="EK138" s="100"/>
      <c r="EL138" s="100"/>
    </row>
    <row r="139" spans="1:142" ht="14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100"/>
      <c r="CL139" s="100"/>
      <c r="CM139" s="100"/>
      <c r="CN139" s="100"/>
      <c r="CO139" s="100"/>
      <c r="CP139" s="100"/>
      <c r="CQ139" s="100"/>
      <c r="CR139" s="100"/>
      <c r="CS139" s="100"/>
      <c r="CT139" s="100"/>
      <c r="CU139" s="100"/>
      <c r="CV139" s="100"/>
      <c r="CW139" s="100"/>
      <c r="CX139" s="100"/>
      <c r="CY139" s="100"/>
      <c r="CZ139" s="100"/>
      <c r="DA139" s="100"/>
      <c r="DB139" s="100"/>
      <c r="DC139" s="100"/>
      <c r="DD139" s="100"/>
      <c r="DE139" s="100"/>
      <c r="DF139" s="100"/>
      <c r="DG139" s="100"/>
      <c r="DH139" s="100"/>
      <c r="DI139" s="100"/>
      <c r="DJ139" s="100"/>
      <c r="DK139" s="100"/>
      <c r="DL139" s="100"/>
      <c r="DM139" s="100"/>
      <c r="DN139" s="100"/>
      <c r="DO139" s="100"/>
      <c r="DP139" s="100"/>
      <c r="DQ139" s="100"/>
      <c r="DR139" s="100"/>
      <c r="DS139" s="100"/>
      <c r="DT139" s="100"/>
      <c r="DU139" s="100"/>
      <c r="DV139" s="100"/>
      <c r="DW139" s="100"/>
      <c r="DX139" s="100"/>
      <c r="DY139" s="100"/>
      <c r="DZ139" s="100"/>
      <c r="EA139" s="100"/>
      <c r="EB139" s="100"/>
      <c r="EC139" s="100"/>
      <c r="ED139" s="100"/>
      <c r="EE139" s="100"/>
      <c r="EF139" s="100"/>
      <c r="EG139" s="100"/>
      <c r="EH139" s="100"/>
      <c r="EI139" s="100"/>
      <c r="EJ139" s="100"/>
      <c r="EK139" s="100"/>
      <c r="EL139" s="100"/>
    </row>
    <row r="140" spans="1:142" ht="14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100"/>
      <c r="CL140" s="100"/>
      <c r="CM140" s="100"/>
      <c r="CN140" s="100"/>
      <c r="CO140" s="100"/>
      <c r="CP140" s="100"/>
      <c r="CQ140" s="100"/>
      <c r="CR140" s="100"/>
      <c r="CS140" s="100"/>
      <c r="CT140" s="100"/>
      <c r="CU140" s="100"/>
      <c r="CV140" s="100"/>
      <c r="CW140" s="100"/>
      <c r="CX140" s="100"/>
      <c r="CY140" s="100"/>
      <c r="CZ140" s="100"/>
      <c r="DA140" s="100"/>
      <c r="DB140" s="100"/>
      <c r="DC140" s="100"/>
      <c r="DD140" s="100"/>
      <c r="DE140" s="100"/>
      <c r="DF140" s="100"/>
      <c r="DG140" s="100"/>
      <c r="DH140" s="100"/>
      <c r="DI140" s="100"/>
      <c r="DJ140" s="100"/>
      <c r="DK140" s="100"/>
      <c r="DL140" s="100"/>
      <c r="DM140" s="100"/>
      <c r="DN140" s="100"/>
      <c r="DO140" s="100"/>
      <c r="DP140" s="100"/>
      <c r="DQ140" s="100"/>
      <c r="DR140" s="100"/>
      <c r="DS140" s="100"/>
      <c r="DT140" s="100"/>
      <c r="DU140" s="100"/>
      <c r="DV140" s="100"/>
      <c r="DW140" s="100"/>
      <c r="DX140" s="100"/>
      <c r="DY140" s="100"/>
      <c r="DZ140" s="100"/>
      <c r="EA140" s="100"/>
      <c r="EB140" s="100"/>
      <c r="EC140" s="100"/>
      <c r="ED140" s="100"/>
      <c r="EE140" s="100"/>
      <c r="EF140" s="100"/>
      <c r="EG140" s="100"/>
      <c r="EH140" s="100"/>
      <c r="EI140" s="100"/>
      <c r="EJ140" s="100"/>
      <c r="EK140" s="100"/>
      <c r="EL140" s="100"/>
    </row>
    <row r="141" spans="1:142" ht="14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100"/>
      <c r="CL141" s="100"/>
      <c r="CM141" s="100"/>
      <c r="CN141" s="100"/>
      <c r="CO141" s="100"/>
      <c r="CP141" s="100"/>
      <c r="CQ141" s="100"/>
      <c r="CR141" s="100"/>
      <c r="CS141" s="100"/>
      <c r="CT141" s="100"/>
      <c r="CU141" s="100"/>
      <c r="CV141" s="100"/>
      <c r="CW141" s="100"/>
      <c r="CX141" s="100"/>
      <c r="CY141" s="100"/>
      <c r="CZ141" s="100"/>
      <c r="DA141" s="100"/>
      <c r="DB141" s="100"/>
      <c r="DC141" s="100"/>
      <c r="DD141" s="100"/>
      <c r="DE141" s="100"/>
      <c r="DF141" s="100"/>
      <c r="DG141" s="100"/>
      <c r="DH141" s="100"/>
      <c r="DI141" s="100"/>
      <c r="DJ141" s="100"/>
      <c r="DK141" s="100"/>
      <c r="DL141" s="100"/>
      <c r="DM141" s="100"/>
      <c r="DN141" s="100"/>
      <c r="DO141" s="100"/>
      <c r="DP141" s="100"/>
      <c r="DQ141" s="100"/>
      <c r="DR141" s="100"/>
      <c r="DS141" s="100"/>
      <c r="DT141" s="100"/>
      <c r="DU141" s="100"/>
      <c r="DV141" s="100"/>
      <c r="DW141" s="100"/>
      <c r="DX141" s="100"/>
      <c r="DY141" s="100"/>
      <c r="DZ141" s="100"/>
      <c r="EA141" s="100"/>
      <c r="EB141" s="100"/>
      <c r="EC141" s="100"/>
      <c r="ED141" s="100"/>
      <c r="EE141" s="100"/>
      <c r="EF141" s="100"/>
      <c r="EG141" s="100"/>
      <c r="EH141" s="100"/>
      <c r="EI141" s="100"/>
      <c r="EJ141" s="100"/>
      <c r="EK141" s="100"/>
      <c r="EL141" s="100"/>
    </row>
    <row r="142" spans="1:142" ht="14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100"/>
      <c r="CL142" s="100"/>
      <c r="CM142" s="100"/>
      <c r="CN142" s="100"/>
      <c r="CO142" s="100"/>
      <c r="CP142" s="100"/>
      <c r="CQ142" s="100"/>
      <c r="CR142" s="100"/>
      <c r="CS142" s="100"/>
      <c r="CT142" s="100"/>
      <c r="CU142" s="100"/>
      <c r="CV142" s="100"/>
      <c r="CW142" s="100"/>
      <c r="CX142" s="100"/>
      <c r="CY142" s="100"/>
      <c r="CZ142" s="100"/>
      <c r="DA142" s="100"/>
      <c r="DB142" s="100"/>
      <c r="DC142" s="100"/>
      <c r="DD142" s="100"/>
      <c r="DE142" s="100"/>
      <c r="DF142" s="100"/>
      <c r="DG142" s="100"/>
      <c r="DH142" s="100"/>
      <c r="DI142" s="100"/>
      <c r="DJ142" s="100"/>
      <c r="DK142" s="100"/>
      <c r="DL142" s="100"/>
      <c r="DM142" s="100"/>
      <c r="DN142" s="100"/>
      <c r="DO142" s="100"/>
      <c r="DP142" s="100"/>
      <c r="DQ142" s="100"/>
      <c r="DR142" s="100"/>
      <c r="DS142" s="100"/>
      <c r="DT142" s="100"/>
      <c r="DU142" s="100"/>
      <c r="DV142" s="100"/>
      <c r="DW142" s="100"/>
      <c r="DX142" s="100"/>
      <c r="DY142" s="100"/>
      <c r="DZ142" s="100"/>
      <c r="EA142" s="100"/>
      <c r="EB142" s="100"/>
      <c r="EC142" s="100"/>
      <c r="ED142" s="100"/>
      <c r="EE142" s="100"/>
      <c r="EF142" s="100"/>
      <c r="EG142" s="100"/>
      <c r="EH142" s="100"/>
      <c r="EI142" s="100"/>
      <c r="EJ142" s="100"/>
      <c r="EK142" s="100"/>
      <c r="EL142" s="100"/>
    </row>
    <row r="143" spans="1:142" ht="14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100"/>
      <c r="CL143" s="100"/>
      <c r="CM143" s="100"/>
      <c r="CN143" s="100"/>
      <c r="CO143" s="100"/>
      <c r="CP143" s="100"/>
      <c r="CQ143" s="100"/>
      <c r="CR143" s="100"/>
      <c r="CS143" s="100"/>
      <c r="CT143" s="100"/>
      <c r="CU143" s="100"/>
      <c r="CV143" s="100"/>
      <c r="CW143" s="100"/>
      <c r="CX143" s="100"/>
      <c r="CY143" s="100"/>
      <c r="CZ143" s="100"/>
      <c r="DA143" s="100"/>
      <c r="DB143" s="100"/>
      <c r="DC143" s="100"/>
      <c r="DD143" s="100"/>
      <c r="DE143" s="100"/>
      <c r="DF143" s="100"/>
      <c r="DG143" s="100"/>
      <c r="DH143" s="100"/>
      <c r="DI143" s="100"/>
      <c r="DJ143" s="100"/>
      <c r="DK143" s="100"/>
      <c r="DL143" s="100"/>
      <c r="DM143" s="100"/>
      <c r="DN143" s="100"/>
      <c r="DO143" s="100"/>
      <c r="DP143" s="100"/>
      <c r="DQ143" s="100"/>
      <c r="DR143" s="100"/>
      <c r="DS143" s="100"/>
      <c r="DT143" s="100"/>
      <c r="DU143" s="100"/>
      <c r="DV143" s="100"/>
      <c r="DW143" s="100"/>
      <c r="DX143" s="100"/>
      <c r="DY143" s="100"/>
      <c r="DZ143" s="100"/>
      <c r="EA143" s="100"/>
      <c r="EB143" s="100"/>
      <c r="EC143" s="100"/>
      <c r="ED143" s="100"/>
      <c r="EE143" s="100"/>
      <c r="EF143" s="100"/>
      <c r="EG143" s="100"/>
      <c r="EH143" s="100"/>
      <c r="EI143" s="100"/>
      <c r="EJ143" s="100"/>
      <c r="EK143" s="100"/>
      <c r="EL143" s="100"/>
    </row>
    <row r="144" spans="1:142" ht="14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100"/>
      <c r="CL144" s="100"/>
      <c r="CM144" s="100"/>
      <c r="CN144" s="100"/>
      <c r="CO144" s="100"/>
      <c r="CP144" s="100"/>
      <c r="CQ144" s="100"/>
      <c r="CR144" s="100"/>
      <c r="CS144" s="100"/>
      <c r="CT144" s="100"/>
      <c r="CU144" s="100"/>
      <c r="CV144" s="100"/>
      <c r="CW144" s="100"/>
      <c r="CX144" s="100"/>
      <c r="CY144" s="100"/>
      <c r="CZ144" s="100"/>
      <c r="DA144" s="100"/>
      <c r="DB144" s="100"/>
      <c r="DC144" s="100"/>
      <c r="DD144" s="100"/>
      <c r="DE144" s="100"/>
      <c r="DF144" s="100"/>
      <c r="DG144" s="100"/>
      <c r="DH144" s="100"/>
      <c r="DI144" s="100"/>
      <c r="DJ144" s="100"/>
      <c r="DK144" s="100"/>
      <c r="DL144" s="100"/>
      <c r="DM144" s="100"/>
      <c r="DN144" s="100"/>
      <c r="DO144" s="100"/>
      <c r="DP144" s="100"/>
      <c r="DQ144" s="100"/>
      <c r="DR144" s="100"/>
      <c r="DS144" s="100"/>
      <c r="DT144" s="100"/>
      <c r="DU144" s="100"/>
      <c r="DV144" s="100"/>
      <c r="DW144" s="100"/>
      <c r="DX144" s="100"/>
      <c r="DY144" s="100"/>
      <c r="DZ144" s="100"/>
      <c r="EA144" s="100"/>
      <c r="EB144" s="100"/>
      <c r="EC144" s="100"/>
      <c r="ED144" s="100"/>
      <c r="EE144" s="100"/>
      <c r="EF144" s="100"/>
      <c r="EG144" s="100"/>
      <c r="EH144" s="100"/>
      <c r="EI144" s="100"/>
      <c r="EJ144" s="100"/>
      <c r="EK144" s="100"/>
      <c r="EL144" s="100"/>
    </row>
    <row r="145" spans="1:142" ht="14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100"/>
      <c r="CL145" s="100"/>
      <c r="CM145" s="100"/>
      <c r="CN145" s="100"/>
      <c r="CO145" s="100"/>
      <c r="CP145" s="100"/>
      <c r="CQ145" s="100"/>
      <c r="CR145" s="100"/>
      <c r="CS145" s="100"/>
      <c r="CT145" s="100"/>
      <c r="CU145" s="100"/>
      <c r="CV145" s="100"/>
      <c r="CW145" s="100"/>
      <c r="CX145" s="100"/>
      <c r="CY145" s="100"/>
      <c r="CZ145" s="100"/>
      <c r="DA145" s="100"/>
      <c r="DB145" s="100"/>
      <c r="DC145" s="100"/>
      <c r="DD145" s="100"/>
      <c r="DE145" s="100"/>
      <c r="DF145" s="100"/>
      <c r="DG145" s="100"/>
      <c r="DH145" s="100"/>
      <c r="DI145" s="100"/>
      <c r="DJ145" s="100"/>
      <c r="DK145" s="100"/>
      <c r="DL145" s="100"/>
      <c r="DM145" s="100"/>
      <c r="DN145" s="100"/>
      <c r="DO145" s="100"/>
      <c r="DP145" s="100"/>
      <c r="DQ145" s="100"/>
      <c r="DR145" s="100"/>
      <c r="DS145" s="100"/>
      <c r="DT145" s="100"/>
      <c r="DU145" s="100"/>
      <c r="DV145" s="100"/>
      <c r="DW145" s="100"/>
      <c r="DX145" s="100"/>
      <c r="DY145" s="100"/>
      <c r="DZ145" s="100"/>
      <c r="EA145" s="100"/>
      <c r="EB145" s="100"/>
      <c r="EC145" s="100"/>
      <c r="ED145" s="100"/>
      <c r="EE145" s="100"/>
      <c r="EF145" s="100"/>
      <c r="EG145" s="100"/>
      <c r="EH145" s="100"/>
      <c r="EI145" s="100"/>
      <c r="EJ145" s="100"/>
      <c r="EK145" s="100"/>
      <c r="EL145" s="100"/>
    </row>
    <row r="146" spans="1:142" ht="14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100"/>
      <c r="CL146" s="100"/>
      <c r="CM146" s="100"/>
      <c r="CN146" s="100"/>
      <c r="CO146" s="100"/>
      <c r="CP146" s="100"/>
      <c r="CQ146" s="100"/>
      <c r="CR146" s="100"/>
      <c r="CS146" s="100"/>
      <c r="CT146" s="100"/>
      <c r="CU146" s="100"/>
      <c r="CV146" s="100"/>
      <c r="CW146" s="100"/>
      <c r="CX146" s="100"/>
      <c r="CY146" s="100"/>
      <c r="CZ146" s="100"/>
      <c r="DA146" s="100"/>
      <c r="DB146" s="100"/>
      <c r="DC146" s="100"/>
      <c r="DD146" s="100"/>
      <c r="DE146" s="100"/>
      <c r="DF146" s="100"/>
      <c r="DG146" s="100"/>
      <c r="DH146" s="100"/>
      <c r="DI146" s="100"/>
      <c r="DJ146" s="100"/>
      <c r="DK146" s="100"/>
      <c r="DL146" s="100"/>
      <c r="DM146" s="100"/>
      <c r="DN146" s="100"/>
      <c r="DO146" s="100"/>
      <c r="DP146" s="100"/>
      <c r="DQ146" s="100"/>
      <c r="DR146" s="100"/>
      <c r="DS146" s="100"/>
      <c r="DT146" s="100"/>
      <c r="DU146" s="100"/>
      <c r="DV146" s="100"/>
      <c r="DW146" s="100"/>
      <c r="DX146" s="100"/>
      <c r="DY146" s="100"/>
      <c r="DZ146" s="100"/>
      <c r="EA146" s="100"/>
      <c r="EB146" s="100"/>
      <c r="EC146" s="100"/>
      <c r="ED146" s="100"/>
      <c r="EE146" s="100"/>
      <c r="EF146" s="100"/>
      <c r="EG146" s="100"/>
      <c r="EH146" s="100"/>
      <c r="EI146" s="100"/>
      <c r="EJ146" s="100"/>
      <c r="EK146" s="100"/>
      <c r="EL146" s="100"/>
    </row>
    <row r="147" spans="1:142" ht="14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100"/>
      <c r="CL147" s="100"/>
      <c r="CM147" s="100"/>
      <c r="CN147" s="100"/>
      <c r="CO147" s="100"/>
      <c r="CP147" s="100"/>
      <c r="CQ147" s="100"/>
      <c r="CR147" s="100"/>
      <c r="CS147" s="100"/>
      <c r="CT147" s="100"/>
      <c r="CU147" s="100"/>
      <c r="CV147" s="100"/>
      <c r="CW147" s="100"/>
      <c r="CX147" s="100"/>
      <c r="CY147" s="100"/>
      <c r="CZ147" s="100"/>
      <c r="DA147" s="100"/>
      <c r="DB147" s="100"/>
      <c r="DC147" s="100"/>
      <c r="DD147" s="100"/>
      <c r="DE147" s="100"/>
      <c r="DF147" s="100"/>
      <c r="DG147" s="100"/>
      <c r="DH147" s="100"/>
      <c r="DI147" s="100"/>
      <c r="DJ147" s="100"/>
      <c r="DK147" s="100"/>
      <c r="DL147" s="100"/>
      <c r="DM147" s="100"/>
      <c r="DN147" s="100"/>
      <c r="DO147" s="100"/>
      <c r="DP147" s="100"/>
      <c r="DQ147" s="100"/>
      <c r="DR147" s="100"/>
      <c r="DS147" s="100"/>
      <c r="DT147" s="100"/>
      <c r="DU147" s="100"/>
      <c r="DV147" s="100"/>
      <c r="DW147" s="100"/>
      <c r="DX147" s="100"/>
      <c r="DY147" s="100"/>
      <c r="DZ147" s="100"/>
      <c r="EA147" s="100"/>
      <c r="EB147" s="100"/>
      <c r="EC147" s="100"/>
      <c r="ED147" s="100"/>
      <c r="EE147" s="100"/>
      <c r="EF147" s="100"/>
      <c r="EG147" s="100"/>
      <c r="EH147" s="100"/>
      <c r="EI147" s="100"/>
      <c r="EJ147" s="100"/>
      <c r="EK147" s="100"/>
      <c r="EL147" s="100"/>
    </row>
    <row r="148" spans="1:142" ht="14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100"/>
      <c r="CL148" s="100"/>
      <c r="CM148" s="100"/>
      <c r="CN148" s="100"/>
      <c r="CO148" s="100"/>
      <c r="CP148" s="100"/>
      <c r="CQ148" s="100"/>
      <c r="CR148" s="100"/>
      <c r="CS148" s="100"/>
      <c r="CT148" s="100"/>
      <c r="CU148" s="100"/>
      <c r="CV148" s="100"/>
      <c r="CW148" s="100"/>
      <c r="CX148" s="100"/>
      <c r="CY148" s="100"/>
      <c r="CZ148" s="100"/>
      <c r="DA148" s="100"/>
      <c r="DB148" s="100"/>
      <c r="DC148" s="100"/>
      <c r="DD148" s="100"/>
      <c r="DE148" s="100"/>
      <c r="DF148" s="100"/>
      <c r="DG148" s="100"/>
      <c r="DH148" s="100"/>
      <c r="DI148" s="100"/>
      <c r="DJ148" s="100"/>
      <c r="DK148" s="100"/>
      <c r="DL148" s="100"/>
      <c r="DM148" s="100"/>
      <c r="DN148" s="100"/>
      <c r="DO148" s="100"/>
      <c r="DP148" s="100"/>
      <c r="DQ148" s="100"/>
      <c r="DR148" s="100"/>
      <c r="DS148" s="100"/>
      <c r="DT148" s="100"/>
      <c r="DU148" s="100"/>
      <c r="DV148" s="100"/>
      <c r="DW148" s="100"/>
      <c r="DX148" s="100"/>
      <c r="DY148" s="100"/>
      <c r="DZ148" s="100"/>
      <c r="EA148" s="100"/>
      <c r="EB148" s="100"/>
      <c r="EC148" s="100"/>
      <c r="ED148" s="100"/>
      <c r="EE148" s="100"/>
      <c r="EF148" s="100"/>
      <c r="EG148" s="100"/>
      <c r="EH148" s="100"/>
      <c r="EI148" s="100"/>
      <c r="EJ148" s="100"/>
      <c r="EK148" s="100"/>
      <c r="EL148" s="100"/>
    </row>
    <row r="149" spans="1:142" ht="14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100"/>
      <c r="CL149" s="100"/>
      <c r="CM149" s="100"/>
      <c r="CN149" s="100"/>
      <c r="CO149" s="100"/>
      <c r="CP149" s="100"/>
      <c r="CQ149" s="100"/>
      <c r="CR149" s="100"/>
      <c r="CS149" s="100"/>
      <c r="CT149" s="100"/>
      <c r="CU149" s="100"/>
      <c r="CV149" s="100"/>
      <c r="CW149" s="100"/>
      <c r="CX149" s="100"/>
      <c r="CY149" s="100"/>
      <c r="CZ149" s="100"/>
      <c r="DA149" s="100"/>
      <c r="DB149" s="100"/>
      <c r="DC149" s="100"/>
      <c r="DD149" s="100"/>
      <c r="DE149" s="100"/>
      <c r="DF149" s="100"/>
      <c r="DG149" s="100"/>
      <c r="DH149" s="100"/>
      <c r="DI149" s="100"/>
      <c r="DJ149" s="100"/>
      <c r="DK149" s="100"/>
      <c r="DL149" s="100"/>
      <c r="DM149" s="100"/>
      <c r="DN149" s="100"/>
      <c r="DO149" s="100"/>
      <c r="DP149" s="100"/>
      <c r="DQ149" s="100"/>
      <c r="DR149" s="100"/>
      <c r="DS149" s="100"/>
      <c r="DT149" s="100"/>
      <c r="DU149" s="100"/>
      <c r="DV149" s="100"/>
      <c r="DW149" s="100"/>
      <c r="DX149" s="100"/>
      <c r="DY149" s="100"/>
      <c r="DZ149" s="100"/>
      <c r="EA149" s="100"/>
      <c r="EB149" s="100"/>
      <c r="EC149" s="100"/>
      <c r="ED149" s="100"/>
      <c r="EE149" s="100"/>
      <c r="EF149" s="100"/>
      <c r="EG149" s="100"/>
      <c r="EH149" s="100"/>
      <c r="EI149" s="100"/>
      <c r="EJ149" s="100"/>
      <c r="EK149" s="100"/>
      <c r="EL149" s="100"/>
    </row>
    <row r="150" spans="1:142" ht="14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100"/>
      <c r="CL150" s="100"/>
      <c r="CM150" s="100"/>
      <c r="CN150" s="100"/>
      <c r="CO150" s="100"/>
      <c r="CP150" s="100"/>
      <c r="CQ150" s="100"/>
      <c r="CR150" s="100"/>
      <c r="CS150" s="100"/>
      <c r="CT150" s="100"/>
      <c r="CU150" s="100"/>
      <c r="CV150" s="100"/>
      <c r="CW150" s="100"/>
      <c r="CX150" s="100"/>
      <c r="CY150" s="100"/>
      <c r="CZ150" s="100"/>
      <c r="DA150" s="100"/>
      <c r="DB150" s="100"/>
      <c r="DC150" s="100"/>
      <c r="DD150" s="100"/>
      <c r="DE150" s="100"/>
      <c r="DF150" s="100"/>
      <c r="DG150" s="100"/>
      <c r="DH150" s="100"/>
      <c r="DI150" s="100"/>
      <c r="DJ150" s="100"/>
      <c r="DK150" s="100"/>
      <c r="DL150" s="100"/>
      <c r="DM150" s="100"/>
      <c r="DN150" s="100"/>
      <c r="DO150" s="100"/>
      <c r="DP150" s="100"/>
      <c r="DQ150" s="100"/>
      <c r="DR150" s="100"/>
      <c r="DS150" s="100"/>
      <c r="DT150" s="100"/>
      <c r="DU150" s="100"/>
      <c r="DV150" s="100"/>
      <c r="DW150" s="100"/>
      <c r="DX150" s="100"/>
      <c r="DY150" s="100"/>
      <c r="DZ150" s="100"/>
      <c r="EA150" s="100"/>
      <c r="EB150" s="100"/>
      <c r="EC150" s="100"/>
      <c r="ED150" s="100"/>
      <c r="EE150" s="100"/>
      <c r="EF150" s="100"/>
      <c r="EG150" s="100"/>
      <c r="EH150" s="100"/>
      <c r="EI150" s="100"/>
      <c r="EJ150" s="100"/>
      <c r="EK150" s="100"/>
      <c r="EL150" s="100"/>
    </row>
    <row r="151" spans="1:142" ht="14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100"/>
      <c r="CL151" s="100"/>
      <c r="CM151" s="100"/>
      <c r="CN151" s="100"/>
      <c r="CO151" s="100"/>
      <c r="CP151" s="100"/>
      <c r="CQ151" s="100"/>
      <c r="CR151" s="100"/>
      <c r="CS151" s="100"/>
      <c r="CT151" s="100"/>
      <c r="CU151" s="100"/>
      <c r="CV151" s="100"/>
      <c r="CW151" s="100"/>
      <c r="CX151" s="100"/>
      <c r="CY151" s="100"/>
      <c r="CZ151" s="100"/>
      <c r="DA151" s="100"/>
      <c r="DB151" s="100"/>
      <c r="DC151" s="100"/>
      <c r="DD151" s="100"/>
      <c r="DE151" s="100"/>
      <c r="DF151" s="100"/>
      <c r="DG151" s="100"/>
      <c r="DH151" s="100"/>
      <c r="DI151" s="100"/>
      <c r="DJ151" s="100"/>
      <c r="DK151" s="100"/>
      <c r="DL151" s="100"/>
      <c r="DM151" s="100"/>
      <c r="DN151" s="100"/>
      <c r="DO151" s="100"/>
      <c r="DP151" s="100"/>
      <c r="DQ151" s="100"/>
      <c r="DR151" s="100"/>
      <c r="DS151" s="100"/>
      <c r="DT151" s="100"/>
      <c r="DU151" s="100"/>
      <c r="DV151" s="100"/>
      <c r="DW151" s="100"/>
      <c r="DX151" s="100"/>
      <c r="DY151" s="100"/>
      <c r="DZ151" s="100"/>
      <c r="EA151" s="100"/>
      <c r="EB151" s="100"/>
      <c r="EC151" s="100"/>
      <c r="ED151" s="100"/>
      <c r="EE151" s="100"/>
      <c r="EF151" s="100"/>
      <c r="EG151" s="100"/>
      <c r="EH151" s="100"/>
      <c r="EI151" s="100"/>
      <c r="EJ151" s="100"/>
      <c r="EK151" s="100"/>
      <c r="EL151" s="100"/>
    </row>
    <row r="152" spans="1:142" ht="14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100"/>
      <c r="CL152" s="100"/>
      <c r="CM152" s="100"/>
      <c r="CN152" s="100"/>
      <c r="CO152" s="100"/>
      <c r="CP152" s="100"/>
      <c r="CQ152" s="100"/>
      <c r="CR152" s="100"/>
      <c r="CS152" s="100"/>
      <c r="CT152" s="100"/>
      <c r="CU152" s="100"/>
      <c r="CV152" s="100"/>
      <c r="CW152" s="100"/>
      <c r="CX152" s="100"/>
      <c r="CY152" s="100"/>
      <c r="CZ152" s="100"/>
      <c r="DA152" s="100"/>
      <c r="DB152" s="100"/>
      <c r="DC152" s="100"/>
      <c r="DD152" s="100"/>
      <c r="DE152" s="100"/>
      <c r="DF152" s="100"/>
      <c r="DG152" s="100"/>
      <c r="DH152" s="100"/>
      <c r="DI152" s="100"/>
      <c r="DJ152" s="100"/>
      <c r="DK152" s="100"/>
      <c r="DL152" s="100"/>
      <c r="DM152" s="100"/>
      <c r="DN152" s="100"/>
      <c r="DO152" s="100"/>
      <c r="DP152" s="100"/>
      <c r="DQ152" s="100"/>
      <c r="DR152" s="100"/>
      <c r="DS152" s="100"/>
      <c r="DT152" s="100"/>
      <c r="DU152" s="100"/>
      <c r="DV152" s="100"/>
      <c r="DW152" s="100"/>
      <c r="DX152" s="100"/>
      <c r="DY152" s="100"/>
      <c r="DZ152" s="100"/>
      <c r="EA152" s="100"/>
      <c r="EB152" s="100"/>
      <c r="EC152" s="100"/>
      <c r="ED152" s="100"/>
      <c r="EE152" s="100"/>
      <c r="EF152" s="100"/>
      <c r="EG152" s="100"/>
      <c r="EH152" s="100"/>
      <c r="EI152" s="100"/>
      <c r="EJ152" s="100"/>
      <c r="EK152" s="100"/>
      <c r="EL152" s="100"/>
    </row>
    <row r="153" spans="1:142" ht="14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100"/>
      <c r="CL153" s="100"/>
      <c r="CM153" s="100"/>
      <c r="CN153" s="100"/>
      <c r="CO153" s="100"/>
      <c r="CP153" s="100"/>
      <c r="CQ153" s="100"/>
      <c r="CR153" s="100"/>
      <c r="CS153" s="100"/>
      <c r="CT153" s="100"/>
      <c r="CU153" s="100"/>
      <c r="CV153" s="100"/>
      <c r="CW153" s="100"/>
      <c r="CX153" s="100"/>
      <c r="CY153" s="100"/>
      <c r="CZ153" s="100"/>
      <c r="DA153" s="100"/>
      <c r="DB153" s="100"/>
      <c r="DC153" s="100"/>
      <c r="DD153" s="100"/>
      <c r="DE153" s="100"/>
      <c r="DF153" s="100"/>
      <c r="DG153" s="100"/>
      <c r="DH153" s="100"/>
      <c r="DI153" s="100"/>
      <c r="DJ153" s="100"/>
      <c r="DK153" s="100"/>
      <c r="DL153" s="100"/>
      <c r="DM153" s="100"/>
      <c r="DN153" s="100"/>
      <c r="DO153" s="100"/>
      <c r="DP153" s="100"/>
      <c r="DQ153" s="100"/>
      <c r="DR153" s="100"/>
      <c r="DS153" s="100"/>
      <c r="DT153" s="100"/>
      <c r="DU153" s="100"/>
      <c r="DV153" s="100"/>
      <c r="DW153" s="100"/>
      <c r="DX153" s="100"/>
      <c r="DY153" s="100"/>
      <c r="DZ153" s="100"/>
      <c r="EA153" s="100"/>
      <c r="EB153" s="100"/>
      <c r="EC153" s="100"/>
      <c r="ED153" s="100"/>
      <c r="EE153" s="100"/>
      <c r="EF153" s="100"/>
      <c r="EG153" s="100"/>
      <c r="EH153" s="100"/>
      <c r="EI153" s="100"/>
      <c r="EJ153" s="100"/>
      <c r="EK153" s="100"/>
      <c r="EL153" s="100"/>
    </row>
    <row r="154" spans="1:142" ht="14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100"/>
      <c r="CL154" s="100"/>
      <c r="CM154" s="100"/>
      <c r="CN154" s="100"/>
      <c r="CO154" s="100"/>
      <c r="CP154" s="100"/>
      <c r="CQ154" s="100"/>
      <c r="CR154" s="100"/>
      <c r="CS154" s="100"/>
      <c r="CT154" s="100"/>
      <c r="CU154" s="100"/>
      <c r="CV154" s="100"/>
      <c r="CW154" s="100"/>
      <c r="CX154" s="100"/>
      <c r="CY154" s="100"/>
      <c r="CZ154" s="100"/>
      <c r="DA154" s="100"/>
      <c r="DB154" s="100"/>
      <c r="DC154" s="100"/>
      <c r="DD154" s="100"/>
      <c r="DE154" s="100"/>
      <c r="DF154" s="100"/>
      <c r="DG154" s="100"/>
      <c r="DH154" s="100"/>
      <c r="DI154" s="100"/>
      <c r="DJ154" s="100"/>
      <c r="DK154" s="100"/>
      <c r="DL154" s="100"/>
      <c r="DM154" s="100"/>
      <c r="DN154" s="100"/>
      <c r="DO154" s="100"/>
      <c r="DP154" s="100"/>
      <c r="DQ154" s="100"/>
      <c r="DR154" s="100"/>
      <c r="DS154" s="100"/>
      <c r="DT154" s="100"/>
      <c r="DU154" s="100"/>
      <c r="DV154" s="100"/>
      <c r="DW154" s="100"/>
      <c r="DX154" s="100"/>
      <c r="DY154" s="100"/>
      <c r="DZ154" s="100"/>
      <c r="EA154" s="100"/>
      <c r="EB154" s="100"/>
      <c r="EC154" s="100"/>
      <c r="ED154" s="100"/>
      <c r="EE154" s="100"/>
      <c r="EF154" s="100"/>
      <c r="EG154" s="100"/>
      <c r="EH154" s="100"/>
      <c r="EI154" s="100"/>
      <c r="EJ154" s="100"/>
      <c r="EK154" s="100"/>
      <c r="EL154" s="100"/>
    </row>
    <row r="155" spans="1:142" ht="14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100"/>
      <c r="CL155" s="100"/>
      <c r="CM155" s="100"/>
      <c r="CN155" s="100"/>
      <c r="CO155" s="100"/>
      <c r="CP155" s="100"/>
      <c r="CQ155" s="100"/>
      <c r="CR155" s="100"/>
      <c r="CS155" s="100"/>
      <c r="CT155" s="100"/>
      <c r="CU155" s="100"/>
      <c r="CV155" s="100"/>
      <c r="CW155" s="100"/>
      <c r="CX155" s="100"/>
      <c r="CY155" s="100"/>
      <c r="CZ155" s="100"/>
      <c r="DA155" s="100"/>
      <c r="DB155" s="100"/>
      <c r="DC155" s="100"/>
      <c r="DD155" s="100"/>
      <c r="DE155" s="100"/>
      <c r="DF155" s="100"/>
      <c r="DG155" s="100"/>
      <c r="DH155" s="100"/>
      <c r="DI155" s="100"/>
      <c r="DJ155" s="100"/>
      <c r="DK155" s="100"/>
      <c r="DL155" s="100"/>
      <c r="DM155" s="100"/>
      <c r="DN155" s="100"/>
      <c r="DO155" s="100"/>
      <c r="DP155" s="100"/>
      <c r="DQ155" s="100"/>
      <c r="DR155" s="100"/>
      <c r="DS155" s="100"/>
      <c r="DT155" s="100"/>
      <c r="DU155" s="100"/>
      <c r="DV155" s="100"/>
      <c r="DW155" s="100"/>
      <c r="DX155" s="100"/>
      <c r="DY155" s="100"/>
      <c r="DZ155" s="100"/>
      <c r="EA155" s="100"/>
      <c r="EB155" s="100"/>
      <c r="EC155" s="100"/>
      <c r="ED155" s="100"/>
      <c r="EE155" s="100"/>
      <c r="EF155" s="100"/>
      <c r="EG155" s="100"/>
      <c r="EH155" s="100"/>
      <c r="EI155" s="100"/>
      <c r="EJ155" s="100"/>
      <c r="EK155" s="100"/>
      <c r="EL155" s="100"/>
    </row>
    <row r="156" spans="1:142" ht="14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100"/>
      <c r="CL156" s="100"/>
      <c r="CM156" s="100"/>
      <c r="CN156" s="100"/>
      <c r="CO156" s="100"/>
      <c r="CP156" s="100"/>
      <c r="CQ156" s="100"/>
      <c r="CR156" s="100"/>
      <c r="CS156" s="100"/>
      <c r="CT156" s="100"/>
      <c r="CU156" s="100"/>
      <c r="CV156" s="100"/>
      <c r="CW156" s="100"/>
      <c r="CX156" s="100"/>
      <c r="CY156" s="100"/>
      <c r="CZ156" s="100"/>
      <c r="DA156" s="100"/>
      <c r="DB156" s="100"/>
      <c r="DC156" s="100"/>
      <c r="DD156" s="100"/>
      <c r="DE156" s="100"/>
      <c r="DF156" s="100"/>
      <c r="DG156" s="100"/>
      <c r="DH156" s="100"/>
      <c r="DI156" s="100"/>
      <c r="DJ156" s="100"/>
      <c r="DK156" s="100"/>
      <c r="DL156" s="100"/>
      <c r="DM156" s="100"/>
      <c r="DN156" s="100"/>
      <c r="DO156" s="100"/>
      <c r="DP156" s="100"/>
      <c r="DQ156" s="100"/>
      <c r="DR156" s="100"/>
      <c r="DS156" s="100"/>
      <c r="DT156" s="100"/>
      <c r="DU156" s="100"/>
      <c r="DV156" s="100"/>
      <c r="DW156" s="100"/>
      <c r="DX156" s="100"/>
      <c r="DY156" s="100"/>
      <c r="DZ156" s="100"/>
      <c r="EA156" s="100"/>
      <c r="EB156" s="100"/>
      <c r="EC156" s="100"/>
      <c r="ED156" s="100"/>
      <c r="EE156" s="100"/>
      <c r="EF156" s="100"/>
      <c r="EG156" s="100"/>
      <c r="EH156" s="100"/>
      <c r="EI156" s="100"/>
      <c r="EJ156" s="100"/>
      <c r="EK156" s="100"/>
      <c r="EL156" s="100"/>
    </row>
    <row r="157" spans="1:142" ht="14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100"/>
      <c r="CL157" s="100"/>
      <c r="CM157" s="100"/>
      <c r="CN157" s="100"/>
      <c r="CO157" s="100"/>
      <c r="CP157" s="100"/>
      <c r="CQ157" s="100"/>
      <c r="CR157" s="100"/>
      <c r="CS157" s="100"/>
      <c r="CT157" s="100"/>
      <c r="CU157" s="100"/>
      <c r="CV157" s="100"/>
      <c r="CW157" s="100"/>
      <c r="CX157" s="100"/>
      <c r="CY157" s="100"/>
      <c r="CZ157" s="100"/>
      <c r="DA157" s="100"/>
      <c r="DB157" s="100"/>
      <c r="DC157" s="100"/>
      <c r="DD157" s="100"/>
      <c r="DE157" s="100"/>
      <c r="DF157" s="100"/>
      <c r="DG157" s="100"/>
      <c r="DH157" s="100"/>
      <c r="DI157" s="100"/>
      <c r="DJ157" s="100"/>
      <c r="DK157" s="100"/>
      <c r="DL157" s="100"/>
      <c r="DM157" s="100"/>
      <c r="DN157" s="100"/>
      <c r="DO157" s="100"/>
      <c r="DP157" s="100"/>
      <c r="DQ157" s="100"/>
      <c r="DR157" s="100"/>
      <c r="DS157" s="100"/>
      <c r="DT157" s="100"/>
      <c r="DU157" s="100"/>
      <c r="DV157" s="100"/>
      <c r="DW157" s="100"/>
      <c r="DX157" s="100"/>
      <c r="DY157" s="100"/>
      <c r="DZ157" s="100"/>
      <c r="EA157" s="100"/>
      <c r="EB157" s="100"/>
      <c r="EC157" s="100"/>
      <c r="ED157" s="100"/>
      <c r="EE157" s="100"/>
      <c r="EF157" s="100"/>
      <c r="EG157" s="100"/>
      <c r="EH157" s="100"/>
      <c r="EI157" s="100"/>
      <c r="EJ157" s="100"/>
      <c r="EK157" s="100"/>
      <c r="EL157" s="100"/>
    </row>
    <row r="158" spans="1:142" ht="14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100"/>
      <c r="CL158" s="100"/>
      <c r="CM158" s="100"/>
      <c r="CN158" s="100"/>
      <c r="CO158" s="100"/>
      <c r="CP158" s="100"/>
      <c r="CQ158" s="100"/>
      <c r="CR158" s="100"/>
      <c r="CS158" s="100"/>
      <c r="CT158" s="100"/>
      <c r="CU158" s="100"/>
      <c r="CV158" s="100"/>
      <c r="CW158" s="100"/>
      <c r="CX158" s="100"/>
      <c r="CY158" s="100"/>
      <c r="CZ158" s="100"/>
      <c r="DA158" s="100"/>
      <c r="DB158" s="100"/>
      <c r="DC158" s="100"/>
      <c r="DD158" s="100"/>
      <c r="DE158" s="100"/>
      <c r="DF158" s="100"/>
      <c r="DG158" s="100"/>
      <c r="DH158" s="100"/>
      <c r="DI158" s="100"/>
      <c r="DJ158" s="100"/>
      <c r="DK158" s="100"/>
      <c r="DL158" s="100"/>
      <c r="DM158" s="100"/>
      <c r="DN158" s="100"/>
      <c r="DO158" s="100"/>
      <c r="DP158" s="100"/>
      <c r="DQ158" s="100"/>
      <c r="DR158" s="100"/>
      <c r="DS158" s="100"/>
      <c r="DT158" s="100"/>
      <c r="DU158" s="100"/>
      <c r="DV158" s="100"/>
      <c r="DW158" s="100"/>
      <c r="DX158" s="100"/>
      <c r="DY158" s="100"/>
      <c r="DZ158" s="100"/>
      <c r="EA158" s="100"/>
      <c r="EB158" s="100"/>
      <c r="EC158" s="100"/>
      <c r="ED158" s="100"/>
      <c r="EE158" s="100"/>
      <c r="EF158" s="100"/>
      <c r="EG158" s="100"/>
      <c r="EH158" s="100"/>
      <c r="EI158" s="100"/>
      <c r="EJ158" s="100"/>
      <c r="EK158" s="100"/>
      <c r="EL158" s="100"/>
    </row>
    <row r="159" spans="1:142" ht="14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100"/>
      <c r="CL159" s="100"/>
      <c r="CM159" s="100"/>
      <c r="CN159" s="100"/>
      <c r="CO159" s="100"/>
      <c r="CP159" s="100"/>
      <c r="CQ159" s="100"/>
      <c r="CR159" s="100"/>
      <c r="CS159" s="100"/>
      <c r="CT159" s="100"/>
      <c r="CU159" s="100"/>
      <c r="CV159" s="100"/>
      <c r="CW159" s="100"/>
      <c r="CX159" s="100"/>
      <c r="CY159" s="100"/>
      <c r="CZ159" s="100"/>
      <c r="DA159" s="100"/>
      <c r="DB159" s="100"/>
      <c r="DC159" s="100"/>
      <c r="DD159" s="100"/>
      <c r="DE159" s="100"/>
      <c r="DF159" s="100"/>
      <c r="DG159" s="100"/>
      <c r="DH159" s="100"/>
      <c r="DI159" s="100"/>
      <c r="DJ159" s="100"/>
      <c r="DK159" s="100"/>
      <c r="DL159" s="100"/>
      <c r="DM159" s="100"/>
      <c r="DN159" s="100"/>
      <c r="DO159" s="100"/>
      <c r="DP159" s="100"/>
      <c r="DQ159" s="100"/>
      <c r="DR159" s="100"/>
      <c r="DS159" s="100"/>
      <c r="DT159" s="100"/>
      <c r="DU159" s="100"/>
      <c r="DV159" s="100"/>
      <c r="DW159" s="100"/>
      <c r="DX159" s="100"/>
      <c r="DY159" s="100"/>
      <c r="DZ159" s="100"/>
      <c r="EA159" s="100"/>
      <c r="EB159" s="100"/>
      <c r="EC159" s="100"/>
      <c r="ED159" s="100"/>
      <c r="EE159" s="100"/>
      <c r="EF159" s="100"/>
      <c r="EG159" s="100"/>
      <c r="EH159" s="100"/>
      <c r="EI159" s="100"/>
      <c r="EJ159" s="100"/>
      <c r="EK159" s="100"/>
      <c r="EL159" s="100"/>
    </row>
    <row r="160" spans="1:142" ht="14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100"/>
      <c r="CL160" s="100"/>
      <c r="CM160" s="100"/>
      <c r="CN160" s="100"/>
      <c r="CO160" s="100"/>
      <c r="CP160" s="100"/>
      <c r="CQ160" s="100"/>
      <c r="CR160" s="100"/>
      <c r="CS160" s="100"/>
      <c r="CT160" s="100"/>
      <c r="CU160" s="100"/>
      <c r="CV160" s="100"/>
      <c r="CW160" s="100"/>
      <c r="CX160" s="100"/>
      <c r="CY160" s="100"/>
      <c r="CZ160" s="100"/>
      <c r="DA160" s="100"/>
      <c r="DB160" s="100"/>
      <c r="DC160" s="100"/>
      <c r="DD160" s="100"/>
      <c r="DE160" s="100"/>
      <c r="DF160" s="100"/>
      <c r="DG160" s="100"/>
      <c r="DH160" s="100"/>
      <c r="DI160" s="100"/>
      <c r="DJ160" s="100"/>
      <c r="DK160" s="100"/>
      <c r="DL160" s="100"/>
      <c r="DM160" s="100"/>
      <c r="DN160" s="100"/>
      <c r="DO160" s="100"/>
      <c r="DP160" s="100"/>
      <c r="DQ160" s="100"/>
      <c r="DR160" s="100"/>
      <c r="DS160" s="100"/>
      <c r="DT160" s="100"/>
      <c r="DU160" s="100"/>
      <c r="DV160" s="100"/>
      <c r="DW160" s="100"/>
      <c r="DX160" s="100"/>
      <c r="DY160" s="100"/>
      <c r="DZ160" s="100"/>
      <c r="EA160" s="100"/>
      <c r="EB160" s="100"/>
      <c r="EC160" s="100"/>
      <c r="ED160" s="100"/>
      <c r="EE160" s="100"/>
      <c r="EF160" s="100"/>
      <c r="EG160" s="100"/>
      <c r="EH160" s="100"/>
      <c r="EI160" s="100"/>
      <c r="EJ160" s="100"/>
      <c r="EK160" s="100"/>
      <c r="EL160" s="100"/>
    </row>
    <row r="161" spans="1:142" ht="14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100"/>
      <c r="CL161" s="100"/>
      <c r="CM161" s="100"/>
      <c r="CN161" s="100"/>
      <c r="CO161" s="100"/>
      <c r="CP161" s="100"/>
      <c r="CQ161" s="100"/>
      <c r="CR161" s="100"/>
      <c r="CS161" s="100"/>
      <c r="CT161" s="100"/>
      <c r="CU161" s="100"/>
      <c r="CV161" s="100"/>
      <c r="CW161" s="100"/>
      <c r="CX161" s="100"/>
      <c r="CY161" s="100"/>
      <c r="CZ161" s="100"/>
      <c r="DA161" s="100"/>
      <c r="DB161" s="100"/>
      <c r="DC161" s="100"/>
      <c r="DD161" s="100"/>
      <c r="DE161" s="100"/>
      <c r="DF161" s="100"/>
      <c r="DG161" s="100"/>
      <c r="DH161" s="100"/>
      <c r="DI161" s="100"/>
      <c r="DJ161" s="100"/>
      <c r="DK161" s="100"/>
      <c r="DL161" s="100"/>
      <c r="DM161" s="100"/>
      <c r="DN161" s="100"/>
      <c r="DO161" s="100"/>
      <c r="DP161" s="100"/>
      <c r="DQ161" s="100"/>
      <c r="DR161" s="100"/>
      <c r="DS161" s="100"/>
      <c r="DT161" s="100"/>
      <c r="DU161" s="100"/>
      <c r="DV161" s="100"/>
      <c r="DW161" s="100"/>
      <c r="DX161" s="100"/>
      <c r="DY161" s="100"/>
      <c r="DZ161" s="100"/>
      <c r="EA161" s="100"/>
      <c r="EB161" s="100"/>
      <c r="EC161" s="100"/>
      <c r="ED161" s="100"/>
      <c r="EE161" s="100"/>
      <c r="EF161" s="100"/>
      <c r="EG161" s="100"/>
      <c r="EH161" s="100"/>
      <c r="EI161" s="100"/>
      <c r="EJ161" s="100"/>
      <c r="EK161" s="100"/>
      <c r="EL161" s="100"/>
    </row>
    <row r="162" spans="1:142" ht="14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100"/>
      <c r="CL162" s="100"/>
      <c r="CM162" s="100"/>
      <c r="CN162" s="100"/>
      <c r="CO162" s="100"/>
      <c r="CP162" s="100"/>
      <c r="CQ162" s="100"/>
      <c r="CR162" s="100"/>
      <c r="CS162" s="100"/>
      <c r="CT162" s="100"/>
      <c r="CU162" s="100"/>
      <c r="CV162" s="100"/>
      <c r="CW162" s="100"/>
      <c r="CX162" s="100"/>
      <c r="CY162" s="100"/>
      <c r="CZ162" s="100"/>
      <c r="DA162" s="100"/>
      <c r="DB162" s="100"/>
      <c r="DC162" s="100"/>
      <c r="DD162" s="100"/>
      <c r="DE162" s="100"/>
      <c r="DF162" s="100"/>
      <c r="DG162" s="100"/>
      <c r="DH162" s="100"/>
      <c r="DI162" s="100"/>
      <c r="DJ162" s="100"/>
      <c r="DK162" s="100"/>
      <c r="DL162" s="100"/>
      <c r="DM162" s="100"/>
      <c r="DN162" s="100"/>
      <c r="DO162" s="100"/>
      <c r="DP162" s="100"/>
      <c r="DQ162" s="100"/>
      <c r="DR162" s="100"/>
      <c r="DS162" s="100"/>
      <c r="DT162" s="100"/>
      <c r="DU162" s="100"/>
      <c r="DV162" s="100"/>
      <c r="DW162" s="100"/>
      <c r="DX162" s="100"/>
      <c r="DY162" s="100"/>
      <c r="DZ162" s="100"/>
      <c r="EA162" s="100"/>
      <c r="EB162" s="100"/>
      <c r="EC162" s="100"/>
      <c r="ED162" s="100"/>
      <c r="EE162" s="100"/>
      <c r="EF162" s="100"/>
      <c r="EG162" s="100"/>
      <c r="EH162" s="100"/>
      <c r="EI162" s="100"/>
      <c r="EJ162" s="100"/>
      <c r="EK162" s="100"/>
      <c r="EL162" s="100"/>
    </row>
    <row r="163" spans="1:142" ht="14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100"/>
      <c r="CL163" s="100"/>
      <c r="CM163" s="100"/>
      <c r="CN163" s="100"/>
      <c r="CO163" s="100"/>
      <c r="CP163" s="100"/>
      <c r="CQ163" s="100"/>
      <c r="CR163" s="100"/>
      <c r="CS163" s="100"/>
      <c r="CT163" s="100"/>
      <c r="CU163" s="100"/>
      <c r="CV163" s="100"/>
      <c r="CW163" s="100"/>
      <c r="CX163" s="100"/>
      <c r="CY163" s="100"/>
      <c r="CZ163" s="100"/>
      <c r="DA163" s="100"/>
      <c r="DB163" s="100"/>
      <c r="DC163" s="100"/>
      <c r="DD163" s="100"/>
      <c r="DE163" s="100"/>
      <c r="DF163" s="100"/>
      <c r="DG163" s="100"/>
      <c r="DH163" s="100"/>
      <c r="DI163" s="100"/>
      <c r="DJ163" s="100"/>
      <c r="DK163" s="100"/>
      <c r="DL163" s="100"/>
      <c r="DM163" s="100"/>
      <c r="DN163" s="100"/>
      <c r="DO163" s="100"/>
      <c r="DP163" s="100"/>
      <c r="DQ163" s="100"/>
      <c r="DR163" s="100"/>
      <c r="DS163" s="100"/>
      <c r="DT163" s="100"/>
      <c r="DU163" s="100"/>
      <c r="DV163" s="100"/>
      <c r="DW163" s="100"/>
      <c r="DX163" s="100"/>
      <c r="DY163" s="100"/>
      <c r="DZ163" s="100"/>
      <c r="EA163" s="100"/>
      <c r="EB163" s="100"/>
      <c r="EC163" s="100"/>
      <c r="ED163" s="100"/>
      <c r="EE163" s="100"/>
      <c r="EF163" s="100"/>
      <c r="EG163" s="100"/>
      <c r="EH163" s="100"/>
      <c r="EI163" s="100"/>
      <c r="EJ163" s="100"/>
      <c r="EK163" s="100"/>
      <c r="EL163" s="100"/>
    </row>
    <row r="164" spans="1:142" ht="14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100"/>
      <c r="CL164" s="100"/>
      <c r="CM164" s="100"/>
      <c r="CN164" s="100"/>
      <c r="CO164" s="100"/>
      <c r="CP164" s="100"/>
      <c r="CQ164" s="100"/>
      <c r="CR164" s="100"/>
      <c r="CS164" s="100"/>
      <c r="CT164" s="100"/>
      <c r="CU164" s="100"/>
      <c r="CV164" s="100"/>
      <c r="CW164" s="100"/>
      <c r="CX164" s="100"/>
      <c r="CY164" s="100"/>
      <c r="CZ164" s="100"/>
      <c r="DA164" s="100"/>
      <c r="DB164" s="100"/>
      <c r="DC164" s="100"/>
      <c r="DD164" s="100"/>
      <c r="DE164" s="100"/>
      <c r="DF164" s="100"/>
      <c r="DG164" s="100"/>
      <c r="DH164" s="100"/>
      <c r="DI164" s="100"/>
      <c r="DJ164" s="100"/>
      <c r="DK164" s="100"/>
      <c r="DL164" s="100"/>
      <c r="DM164" s="100"/>
      <c r="DN164" s="100"/>
      <c r="DO164" s="100"/>
      <c r="DP164" s="100"/>
      <c r="DQ164" s="100"/>
      <c r="DR164" s="100"/>
      <c r="DS164" s="100"/>
      <c r="DT164" s="100"/>
      <c r="DU164" s="100"/>
      <c r="DV164" s="100"/>
      <c r="DW164" s="100"/>
      <c r="DX164" s="100"/>
      <c r="DY164" s="100"/>
      <c r="DZ164" s="100"/>
      <c r="EA164" s="100"/>
      <c r="EB164" s="100"/>
      <c r="EC164" s="100"/>
      <c r="ED164" s="100"/>
      <c r="EE164" s="100"/>
      <c r="EF164" s="100"/>
      <c r="EG164" s="100"/>
      <c r="EH164" s="100"/>
      <c r="EI164" s="100"/>
      <c r="EJ164" s="100"/>
      <c r="EK164" s="100"/>
      <c r="EL164" s="100"/>
    </row>
    <row r="165" spans="1:142" ht="14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100"/>
      <c r="CL165" s="100"/>
      <c r="CM165" s="100"/>
      <c r="CN165" s="100"/>
      <c r="CO165" s="100"/>
      <c r="CP165" s="100"/>
      <c r="CQ165" s="100"/>
      <c r="CR165" s="100"/>
      <c r="CS165" s="100"/>
      <c r="CT165" s="100"/>
      <c r="CU165" s="100"/>
      <c r="CV165" s="100"/>
      <c r="CW165" s="100"/>
      <c r="CX165" s="100"/>
      <c r="CY165" s="100"/>
      <c r="CZ165" s="100"/>
      <c r="DA165" s="100"/>
      <c r="DB165" s="100"/>
      <c r="DC165" s="100"/>
      <c r="DD165" s="100"/>
      <c r="DE165" s="100"/>
      <c r="DF165" s="100"/>
      <c r="DG165" s="100"/>
      <c r="DH165" s="100"/>
      <c r="DI165" s="100"/>
      <c r="DJ165" s="100"/>
      <c r="DK165" s="100"/>
      <c r="DL165" s="100"/>
      <c r="DM165" s="100"/>
      <c r="DN165" s="100"/>
      <c r="DO165" s="100"/>
      <c r="DP165" s="100"/>
      <c r="DQ165" s="100"/>
      <c r="DR165" s="100"/>
      <c r="DS165" s="100"/>
      <c r="DT165" s="100"/>
      <c r="DU165" s="100"/>
      <c r="DV165" s="100"/>
      <c r="DW165" s="100"/>
      <c r="DX165" s="100"/>
      <c r="DY165" s="100"/>
      <c r="DZ165" s="100"/>
      <c r="EA165" s="100"/>
      <c r="EB165" s="100"/>
      <c r="EC165" s="100"/>
      <c r="ED165" s="100"/>
      <c r="EE165" s="100"/>
      <c r="EF165" s="100"/>
      <c r="EG165" s="100"/>
      <c r="EH165" s="100"/>
      <c r="EI165" s="100"/>
      <c r="EJ165" s="100"/>
      <c r="EK165" s="100"/>
      <c r="EL165" s="100"/>
    </row>
    <row r="166" spans="1:142" ht="14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100"/>
      <c r="CL166" s="100"/>
      <c r="CM166" s="100"/>
      <c r="CN166" s="100"/>
      <c r="CO166" s="100"/>
      <c r="CP166" s="100"/>
      <c r="CQ166" s="100"/>
      <c r="CR166" s="100"/>
      <c r="CS166" s="100"/>
      <c r="CT166" s="100"/>
      <c r="CU166" s="100"/>
      <c r="CV166" s="100"/>
      <c r="CW166" s="100"/>
      <c r="CX166" s="100"/>
      <c r="CY166" s="100"/>
      <c r="CZ166" s="100"/>
      <c r="DA166" s="100"/>
      <c r="DB166" s="100"/>
      <c r="DC166" s="100"/>
      <c r="DD166" s="100"/>
      <c r="DE166" s="100"/>
      <c r="DF166" s="100"/>
      <c r="DG166" s="100"/>
      <c r="DH166" s="100"/>
      <c r="DI166" s="100"/>
      <c r="DJ166" s="100"/>
      <c r="DK166" s="100"/>
      <c r="DL166" s="100"/>
      <c r="DM166" s="100"/>
      <c r="DN166" s="100"/>
      <c r="DO166" s="100"/>
      <c r="DP166" s="100"/>
      <c r="DQ166" s="100"/>
      <c r="DR166" s="100"/>
      <c r="DS166" s="100"/>
      <c r="DT166" s="100"/>
      <c r="DU166" s="100"/>
      <c r="DV166" s="100"/>
      <c r="DW166" s="100"/>
      <c r="DX166" s="100"/>
      <c r="DY166" s="100"/>
      <c r="DZ166" s="100"/>
      <c r="EA166" s="100"/>
      <c r="EB166" s="100"/>
      <c r="EC166" s="100"/>
      <c r="ED166" s="100"/>
      <c r="EE166" s="100"/>
      <c r="EF166" s="100"/>
      <c r="EG166" s="100"/>
      <c r="EH166" s="100"/>
      <c r="EI166" s="100"/>
      <c r="EJ166" s="100"/>
      <c r="EK166" s="100"/>
      <c r="EL166" s="100"/>
    </row>
    <row r="167" spans="1:142" ht="14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100"/>
      <c r="CL167" s="100"/>
      <c r="CM167" s="100"/>
      <c r="CN167" s="100"/>
      <c r="CO167" s="100"/>
      <c r="CP167" s="100"/>
      <c r="CQ167" s="100"/>
      <c r="CR167" s="100"/>
      <c r="CS167" s="100"/>
      <c r="CT167" s="100"/>
      <c r="CU167" s="100"/>
      <c r="CV167" s="100"/>
      <c r="CW167" s="100"/>
      <c r="CX167" s="100"/>
      <c r="CY167" s="100"/>
      <c r="CZ167" s="100"/>
      <c r="DA167" s="100"/>
      <c r="DB167" s="100"/>
      <c r="DC167" s="100"/>
      <c r="DD167" s="100"/>
      <c r="DE167" s="100"/>
      <c r="DF167" s="100"/>
      <c r="DG167" s="100"/>
      <c r="DH167" s="100"/>
      <c r="DI167" s="100"/>
      <c r="DJ167" s="100"/>
      <c r="DK167" s="100"/>
      <c r="DL167" s="100"/>
      <c r="DM167" s="100"/>
      <c r="DN167" s="100"/>
      <c r="DO167" s="100"/>
      <c r="DP167" s="100"/>
      <c r="DQ167" s="100"/>
      <c r="DR167" s="100"/>
      <c r="DS167" s="100"/>
      <c r="DT167" s="100"/>
      <c r="DU167" s="100"/>
      <c r="DV167" s="100"/>
      <c r="DW167" s="100"/>
      <c r="DX167" s="100"/>
      <c r="DY167" s="100"/>
      <c r="DZ167" s="100"/>
      <c r="EA167" s="100"/>
      <c r="EB167" s="100"/>
      <c r="EC167" s="100"/>
      <c r="ED167" s="100"/>
      <c r="EE167" s="100"/>
      <c r="EF167" s="100"/>
      <c r="EG167" s="100"/>
      <c r="EH167" s="100"/>
      <c r="EI167" s="100"/>
      <c r="EJ167" s="100"/>
      <c r="EK167" s="100"/>
      <c r="EL167" s="100"/>
    </row>
    <row r="168" spans="1:142" ht="14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100"/>
      <c r="CL168" s="100"/>
      <c r="CM168" s="100"/>
      <c r="CN168" s="100"/>
      <c r="CO168" s="100"/>
      <c r="CP168" s="100"/>
      <c r="CQ168" s="100"/>
      <c r="CR168" s="100"/>
      <c r="CS168" s="100"/>
      <c r="CT168" s="100"/>
      <c r="CU168" s="100"/>
      <c r="CV168" s="100"/>
      <c r="CW168" s="100"/>
      <c r="CX168" s="100"/>
      <c r="CY168" s="100"/>
      <c r="CZ168" s="100"/>
      <c r="DA168" s="100"/>
      <c r="DB168" s="100"/>
      <c r="DC168" s="100"/>
      <c r="DD168" s="100"/>
      <c r="DE168" s="100"/>
      <c r="DF168" s="100"/>
      <c r="DG168" s="100"/>
      <c r="DH168" s="100"/>
      <c r="DI168" s="100"/>
      <c r="DJ168" s="100"/>
      <c r="DK168" s="100"/>
      <c r="DL168" s="100"/>
      <c r="DM168" s="100"/>
      <c r="DN168" s="100"/>
      <c r="DO168" s="100"/>
      <c r="DP168" s="100"/>
      <c r="DQ168" s="100"/>
      <c r="DR168" s="100"/>
      <c r="DS168" s="100"/>
      <c r="DT168" s="100"/>
      <c r="DU168" s="100"/>
      <c r="DV168" s="100"/>
      <c r="DW168" s="100"/>
      <c r="DX168" s="100"/>
      <c r="DY168" s="100"/>
      <c r="DZ168" s="100"/>
      <c r="EA168" s="100"/>
      <c r="EB168" s="100"/>
      <c r="EC168" s="100"/>
      <c r="ED168" s="100"/>
      <c r="EE168" s="100"/>
      <c r="EF168" s="100"/>
      <c r="EG168" s="100"/>
      <c r="EH168" s="100"/>
      <c r="EI168" s="100"/>
      <c r="EJ168" s="100"/>
      <c r="EK168" s="100"/>
      <c r="EL168" s="100"/>
    </row>
    <row r="169" spans="1:142" ht="14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100"/>
      <c r="CL169" s="100"/>
      <c r="CM169" s="100"/>
      <c r="CN169" s="100"/>
      <c r="CO169" s="100"/>
      <c r="CP169" s="100"/>
      <c r="CQ169" s="100"/>
      <c r="CR169" s="100"/>
      <c r="CS169" s="100"/>
      <c r="CT169" s="100"/>
      <c r="CU169" s="100"/>
      <c r="CV169" s="100"/>
      <c r="CW169" s="100"/>
      <c r="CX169" s="100"/>
      <c r="CY169" s="100"/>
      <c r="CZ169" s="100"/>
      <c r="DA169" s="100"/>
      <c r="DB169" s="100"/>
      <c r="DC169" s="100"/>
      <c r="DD169" s="100"/>
      <c r="DE169" s="100"/>
      <c r="DF169" s="100"/>
      <c r="DG169" s="100"/>
      <c r="DH169" s="100"/>
      <c r="DI169" s="100"/>
      <c r="DJ169" s="100"/>
      <c r="DK169" s="100"/>
      <c r="DL169" s="100"/>
      <c r="DM169" s="100"/>
      <c r="DN169" s="100"/>
      <c r="DO169" s="100"/>
      <c r="DP169" s="100"/>
      <c r="DQ169" s="100"/>
      <c r="DR169" s="100"/>
      <c r="DS169" s="100"/>
      <c r="DT169" s="100"/>
      <c r="DU169" s="100"/>
      <c r="DV169" s="100"/>
      <c r="DW169" s="100"/>
      <c r="DX169" s="100"/>
      <c r="DY169" s="100"/>
      <c r="DZ169" s="100"/>
      <c r="EA169" s="100"/>
      <c r="EB169" s="100"/>
      <c r="EC169" s="100"/>
      <c r="ED169" s="100"/>
      <c r="EE169" s="100"/>
      <c r="EF169" s="100"/>
      <c r="EG169" s="100"/>
      <c r="EH169" s="100"/>
      <c r="EI169" s="100"/>
      <c r="EJ169" s="100"/>
      <c r="EK169" s="100"/>
      <c r="EL169" s="100"/>
    </row>
    <row r="170" spans="1:142" ht="14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100"/>
      <c r="CL170" s="100"/>
      <c r="CM170" s="100"/>
      <c r="CN170" s="100"/>
      <c r="CO170" s="100"/>
      <c r="CP170" s="100"/>
      <c r="CQ170" s="100"/>
      <c r="CR170" s="100"/>
      <c r="CS170" s="100"/>
      <c r="CT170" s="100"/>
      <c r="CU170" s="100"/>
      <c r="CV170" s="100"/>
      <c r="CW170" s="100"/>
      <c r="CX170" s="100"/>
      <c r="CY170" s="100"/>
      <c r="CZ170" s="100"/>
      <c r="DA170" s="100"/>
      <c r="DB170" s="100"/>
      <c r="DC170" s="100"/>
      <c r="DD170" s="100"/>
      <c r="DE170" s="100"/>
      <c r="DF170" s="100"/>
      <c r="DG170" s="100"/>
      <c r="DH170" s="100"/>
      <c r="DI170" s="100"/>
      <c r="DJ170" s="100"/>
      <c r="DK170" s="100"/>
      <c r="DL170" s="100"/>
      <c r="DM170" s="100"/>
      <c r="DN170" s="100"/>
      <c r="DO170" s="100"/>
      <c r="DP170" s="100"/>
      <c r="DQ170" s="100"/>
      <c r="DR170" s="100"/>
      <c r="DS170" s="100"/>
      <c r="DT170" s="100"/>
      <c r="DU170" s="100"/>
      <c r="DV170" s="100"/>
      <c r="DW170" s="100"/>
      <c r="DX170" s="100"/>
      <c r="DY170" s="100"/>
      <c r="DZ170" s="100"/>
      <c r="EA170" s="100"/>
      <c r="EB170" s="100"/>
      <c r="EC170" s="100"/>
      <c r="ED170" s="100"/>
      <c r="EE170" s="100"/>
      <c r="EF170" s="100"/>
      <c r="EG170" s="100"/>
      <c r="EH170" s="100"/>
      <c r="EI170" s="100"/>
      <c r="EJ170" s="100"/>
      <c r="EK170" s="100"/>
      <c r="EL170" s="100"/>
    </row>
    <row r="171" spans="1:142" ht="14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100"/>
      <c r="CL171" s="100"/>
      <c r="CM171" s="100"/>
      <c r="CN171" s="100"/>
      <c r="CO171" s="100"/>
      <c r="CP171" s="100"/>
      <c r="CQ171" s="100"/>
      <c r="CR171" s="100"/>
      <c r="CS171" s="100"/>
      <c r="CT171" s="100"/>
      <c r="CU171" s="100"/>
      <c r="CV171" s="100"/>
      <c r="CW171" s="100"/>
      <c r="CX171" s="100"/>
      <c r="CY171" s="100"/>
      <c r="CZ171" s="100"/>
      <c r="DA171" s="100"/>
      <c r="DB171" s="100"/>
      <c r="DC171" s="100"/>
      <c r="DD171" s="100"/>
      <c r="DE171" s="100"/>
      <c r="DF171" s="100"/>
      <c r="DG171" s="100"/>
      <c r="DH171" s="100"/>
      <c r="DI171" s="100"/>
      <c r="DJ171" s="100"/>
      <c r="DK171" s="100"/>
      <c r="DL171" s="100"/>
      <c r="DM171" s="100"/>
      <c r="DN171" s="100"/>
      <c r="DO171" s="100"/>
      <c r="DP171" s="100"/>
      <c r="DQ171" s="100"/>
      <c r="DR171" s="100"/>
      <c r="DS171" s="100"/>
      <c r="DT171" s="100"/>
      <c r="DU171" s="100"/>
      <c r="DV171" s="100"/>
      <c r="DW171" s="100"/>
      <c r="DX171" s="100"/>
      <c r="DY171" s="100"/>
      <c r="DZ171" s="100"/>
      <c r="EA171" s="100"/>
      <c r="EB171" s="100"/>
      <c r="EC171" s="100"/>
      <c r="ED171" s="100"/>
      <c r="EE171" s="100"/>
      <c r="EF171" s="100"/>
      <c r="EG171" s="100"/>
      <c r="EH171" s="100"/>
      <c r="EI171" s="100"/>
      <c r="EJ171" s="100"/>
      <c r="EK171" s="100"/>
      <c r="EL171" s="100"/>
    </row>
    <row r="172" spans="1:142" ht="14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100"/>
      <c r="CL172" s="100"/>
      <c r="CM172" s="100"/>
      <c r="CN172" s="100"/>
      <c r="CO172" s="100"/>
      <c r="CP172" s="100"/>
      <c r="CQ172" s="100"/>
      <c r="CR172" s="100"/>
      <c r="CS172" s="100"/>
      <c r="CT172" s="100"/>
      <c r="CU172" s="100"/>
      <c r="CV172" s="100"/>
      <c r="CW172" s="100"/>
      <c r="CX172" s="100"/>
      <c r="CY172" s="100"/>
      <c r="CZ172" s="100"/>
      <c r="DA172" s="100"/>
      <c r="DB172" s="100"/>
      <c r="DC172" s="100"/>
      <c r="DD172" s="100"/>
      <c r="DE172" s="100"/>
      <c r="DF172" s="100"/>
      <c r="DG172" s="100"/>
      <c r="DH172" s="100"/>
      <c r="DI172" s="100"/>
      <c r="DJ172" s="100"/>
      <c r="DK172" s="100"/>
      <c r="DL172" s="100"/>
      <c r="DM172" s="100"/>
      <c r="DN172" s="100"/>
      <c r="DO172" s="100"/>
      <c r="DP172" s="100"/>
      <c r="DQ172" s="100"/>
      <c r="DR172" s="100"/>
      <c r="DS172" s="100"/>
      <c r="DT172" s="100"/>
      <c r="DU172" s="100"/>
      <c r="DV172" s="100"/>
      <c r="DW172" s="100"/>
      <c r="DX172" s="100"/>
      <c r="DY172" s="100"/>
      <c r="DZ172" s="100"/>
      <c r="EA172" s="100"/>
      <c r="EB172" s="100"/>
      <c r="EC172" s="100"/>
      <c r="ED172" s="100"/>
      <c r="EE172" s="100"/>
      <c r="EF172" s="100"/>
      <c r="EG172" s="100"/>
      <c r="EH172" s="100"/>
      <c r="EI172" s="100"/>
      <c r="EJ172" s="100"/>
      <c r="EK172" s="100"/>
      <c r="EL172" s="100"/>
    </row>
    <row r="173" spans="1:142" ht="14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100"/>
      <c r="CL173" s="100"/>
      <c r="CM173" s="100"/>
      <c r="CN173" s="100"/>
      <c r="CO173" s="100"/>
      <c r="CP173" s="100"/>
      <c r="CQ173" s="100"/>
      <c r="CR173" s="100"/>
      <c r="CS173" s="100"/>
      <c r="CT173" s="100"/>
      <c r="CU173" s="100"/>
      <c r="CV173" s="100"/>
      <c r="CW173" s="100"/>
      <c r="CX173" s="100"/>
      <c r="CY173" s="100"/>
      <c r="CZ173" s="100"/>
      <c r="DA173" s="100"/>
      <c r="DB173" s="100"/>
      <c r="DC173" s="100"/>
      <c r="DD173" s="100"/>
      <c r="DE173" s="100"/>
      <c r="DF173" s="100"/>
      <c r="DG173" s="100"/>
      <c r="DH173" s="100"/>
      <c r="DI173" s="100"/>
      <c r="DJ173" s="100"/>
      <c r="DK173" s="100"/>
      <c r="DL173" s="100"/>
      <c r="DM173" s="100"/>
      <c r="DN173" s="100"/>
      <c r="DO173" s="100"/>
      <c r="DP173" s="100"/>
      <c r="DQ173" s="100"/>
      <c r="DR173" s="100"/>
      <c r="DS173" s="100"/>
      <c r="DT173" s="100"/>
      <c r="DU173" s="100"/>
      <c r="DV173" s="100"/>
      <c r="DW173" s="100"/>
      <c r="DX173" s="100"/>
      <c r="DY173" s="100"/>
      <c r="DZ173" s="100"/>
      <c r="EA173" s="100"/>
      <c r="EB173" s="100"/>
      <c r="EC173" s="100"/>
      <c r="ED173" s="100"/>
      <c r="EE173" s="100"/>
      <c r="EF173" s="100"/>
      <c r="EG173" s="100"/>
      <c r="EH173" s="100"/>
      <c r="EI173" s="100"/>
      <c r="EJ173" s="100"/>
      <c r="EK173" s="100"/>
      <c r="EL173" s="100"/>
    </row>
    <row r="174" spans="1:142" ht="14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100"/>
      <c r="CL174" s="100"/>
      <c r="CM174" s="100"/>
      <c r="CN174" s="100"/>
      <c r="CO174" s="100"/>
      <c r="CP174" s="100"/>
      <c r="CQ174" s="100"/>
      <c r="CR174" s="100"/>
      <c r="CS174" s="100"/>
      <c r="CT174" s="100"/>
      <c r="CU174" s="100"/>
      <c r="CV174" s="100"/>
      <c r="CW174" s="100"/>
      <c r="CX174" s="100"/>
      <c r="CY174" s="100"/>
      <c r="CZ174" s="100"/>
      <c r="DA174" s="100"/>
      <c r="DB174" s="100"/>
      <c r="DC174" s="100"/>
      <c r="DD174" s="100"/>
      <c r="DE174" s="100"/>
      <c r="DF174" s="100"/>
      <c r="DG174" s="100"/>
      <c r="DH174" s="100"/>
      <c r="DI174" s="100"/>
      <c r="DJ174" s="100"/>
      <c r="DK174" s="100"/>
      <c r="DL174" s="100"/>
      <c r="DM174" s="100"/>
      <c r="DN174" s="100"/>
      <c r="DO174" s="100"/>
      <c r="DP174" s="100"/>
      <c r="DQ174" s="100"/>
      <c r="DR174" s="100"/>
      <c r="DS174" s="100"/>
      <c r="DT174" s="100"/>
      <c r="DU174" s="100"/>
      <c r="DV174" s="100"/>
      <c r="DW174" s="100"/>
      <c r="DX174" s="100"/>
      <c r="DY174" s="100"/>
      <c r="DZ174" s="100"/>
      <c r="EA174" s="100"/>
      <c r="EB174" s="100"/>
      <c r="EC174" s="100"/>
      <c r="ED174" s="100"/>
      <c r="EE174" s="100"/>
      <c r="EF174" s="100"/>
      <c r="EG174" s="100"/>
      <c r="EH174" s="100"/>
      <c r="EI174" s="100"/>
      <c r="EJ174" s="100"/>
      <c r="EK174" s="100"/>
      <c r="EL174" s="100"/>
    </row>
    <row r="175" spans="1:142" ht="14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100"/>
      <c r="CL175" s="100"/>
      <c r="CM175" s="100"/>
      <c r="CN175" s="100"/>
      <c r="CO175" s="100"/>
      <c r="CP175" s="100"/>
      <c r="CQ175" s="100"/>
      <c r="CR175" s="100"/>
      <c r="CS175" s="100"/>
      <c r="CT175" s="100"/>
      <c r="CU175" s="100"/>
      <c r="CV175" s="100"/>
      <c r="CW175" s="100"/>
      <c r="CX175" s="100"/>
      <c r="CY175" s="100"/>
      <c r="CZ175" s="100"/>
      <c r="DA175" s="100"/>
      <c r="DB175" s="100"/>
      <c r="DC175" s="100"/>
      <c r="DD175" s="100"/>
      <c r="DE175" s="100"/>
      <c r="DF175" s="100"/>
      <c r="DG175" s="100"/>
      <c r="DH175" s="100"/>
      <c r="DI175" s="100"/>
      <c r="DJ175" s="100"/>
      <c r="DK175" s="100"/>
      <c r="DL175" s="100"/>
      <c r="DM175" s="100"/>
      <c r="DN175" s="100"/>
      <c r="DO175" s="100"/>
      <c r="DP175" s="100"/>
      <c r="DQ175" s="100"/>
      <c r="DR175" s="100"/>
      <c r="DS175" s="100"/>
      <c r="DT175" s="100"/>
      <c r="DU175" s="100"/>
      <c r="DV175" s="100"/>
      <c r="DW175" s="100"/>
      <c r="DX175" s="100"/>
      <c r="DY175" s="100"/>
      <c r="DZ175" s="100"/>
      <c r="EA175" s="100"/>
      <c r="EB175" s="100"/>
      <c r="EC175" s="100"/>
      <c r="ED175" s="100"/>
      <c r="EE175" s="100"/>
      <c r="EF175" s="100"/>
      <c r="EG175" s="100"/>
      <c r="EH175" s="100"/>
      <c r="EI175" s="100"/>
      <c r="EJ175" s="100"/>
      <c r="EK175" s="100"/>
      <c r="EL175" s="100"/>
    </row>
    <row r="176" spans="1:142" ht="14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100"/>
      <c r="CL176" s="100"/>
      <c r="CM176" s="100"/>
      <c r="CN176" s="100"/>
      <c r="CO176" s="100"/>
      <c r="CP176" s="100"/>
      <c r="CQ176" s="100"/>
      <c r="CR176" s="100"/>
      <c r="CS176" s="100"/>
      <c r="CT176" s="100"/>
      <c r="CU176" s="100"/>
      <c r="CV176" s="100"/>
      <c r="CW176" s="100"/>
      <c r="CX176" s="100"/>
      <c r="CY176" s="100"/>
      <c r="CZ176" s="100"/>
      <c r="DA176" s="100"/>
      <c r="DB176" s="100"/>
      <c r="DC176" s="100"/>
      <c r="DD176" s="100"/>
      <c r="DE176" s="100"/>
      <c r="DF176" s="100"/>
      <c r="DG176" s="100"/>
      <c r="DH176" s="100"/>
      <c r="DI176" s="100"/>
      <c r="DJ176" s="100"/>
      <c r="DK176" s="100"/>
      <c r="DL176" s="100"/>
      <c r="DM176" s="100"/>
      <c r="DN176" s="100"/>
      <c r="DO176" s="100"/>
      <c r="DP176" s="100"/>
      <c r="DQ176" s="100"/>
      <c r="DR176" s="100"/>
      <c r="DS176" s="100"/>
      <c r="DT176" s="100"/>
      <c r="DU176" s="100"/>
      <c r="DV176" s="100"/>
      <c r="DW176" s="100"/>
      <c r="DX176" s="100"/>
      <c r="DY176" s="100"/>
      <c r="DZ176" s="100"/>
      <c r="EA176" s="100"/>
      <c r="EB176" s="100"/>
      <c r="EC176" s="100"/>
      <c r="ED176" s="100"/>
      <c r="EE176" s="100"/>
      <c r="EF176" s="100"/>
      <c r="EG176" s="100"/>
      <c r="EH176" s="100"/>
      <c r="EI176" s="100"/>
      <c r="EJ176" s="100"/>
      <c r="EK176" s="100"/>
      <c r="EL176" s="100"/>
    </row>
    <row r="177" spans="1:142" ht="14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100"/>
      <c r="CL177" s="100"/>
      <c r="CM177" s="100"/>
      <c r="CN177" s="100"/>
      <c r="CO177" s="100"/>
      <c r="CP177" s="100"/>
      <c r="CQ177" s="100"/>
      <c r="CR177" s="100"/>
      <c r="CS177" s="100"/>
      <c r="CT177" s="100"/>
      <c r="CU177" s="100"/>
      <c r="CV177" s="100"/>
      <c r="CW177" s="100"/>
      <c r="CX177" s="100"/>
      <c r="CY177" s="100"/>
      <c r="CZ177" s="100"/>
      <c r="DA177" s="100"/>
      <c r="DB177" s="100"/>
      <c r="DC177" s="100"/>
      <c r="DD177" s="100"/>
      <c r="DE177" s="100"/>
      <c r="DF177" s="100"/>
      <c r="DG177" s="100"/>
      <c r="DH177" s="100"/>
      <c r="DI177" s="100"/>
      <c r="DJ177" s="100"/>
      <c r="DK177" s="100"/>
      <c r="DL177" s="100"/>
      <c r="DM177" s="100"/>
      <c r="DN177" s="100"/>
      <c r="DO177" s="100"/>
      <c r="DP177" s="100"/>
      <c r="DQ177" s="100"/>
      <c r="DR177" s="100"/>
      <c r="DS177" s="100"/>
      <c r="DT177" s="100"/>
      <c r="DU177" s="100"/>
      <c r="DV177" s="100"/>
      <c r="DW177" s="100"/>
      <c r="DX177" s="100"/>
      <c r="DY177" s="100"/>
      <c r="DZ177" s="100"/>
      <c r="EA177" s="100"/>
      <c r="EB177" s="100"/>
      <c r="EC177" s="100"/>
      <c r="ED177" s="100"/>
      <c r="EE177" s="100"/>
      <c r="EF177" s="100"/>
      <c r="EG177" s="100"/>
      <c r="EH177" s="100"/>
      <c r="EI177" s="100"/>
      <c r="EJ177" s="100"/>
      <c r="EK177" s="100"/>
      <c r="EL177" s="100"/>
    </row>
    <row r="178" spans="1:142" ht="14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100"/>
      <c r="CL178" s="100"/>
      <c r="CM178" s="100"/>
      <c r="CN178" s="100"/>
      <c r="CO178" s="100"/>
      <c r="CP178" s="100"/>
      <c r="CQ178" s="100"/>
      <c r="CR178" s="100"/>
      <c r="CS178" s="100"/>
      <c r="CT178" s="100"/>
      <c r="CU178" s="100"/>
      <c r="CV178" s="100"/>
      <c r="CW178" s="100"/>
      <c r="CX178" s="100"/>
      <c r="CY178" s="100"/>
      <c r="CZ178" s="100"/>
      <c r="DA178" s="100"/>
      <c r="DB178" s="100"/>
      <c r="DC178" s="100"/>
      <c r="DD178" s="100"/>
      <c r="DE178" s="100"/>
      <c r="DF178" s="100"/>
      <c r="DG178" s="100"/>
      <c r="DH178" s="100"/>
      <c r="DI178" s="100"/>
      <c r="DJ178" s="100"/>
      <c r="DK178" s="100"/>
      <c r="DL178" s="100"/>
      <c r="DM178" s="100"/>
      <c r="DN178" s="100"/>
      <c r="DO178" s="100"/>
      <c r="DP178" s="100"/>
      <c r="DQ178" s="100"/>
      <c r="DR178" s="100"/>
      <c r="DS178" s="100"/>
      <c r="DT178" s="100"/>
      <c r="DU178" s="100"/>
      <c r="DV178" s="100"/>
      <c r="DW178" s="100"/>
      <c r="DX178" s="100"/>
      <c r="DY178" s="100"/>
      <c r="DZ178" s="100"/>
      <c r="EA178" s="100"/>
      <c r="EB178" s="100"/>
      <c r="EC178" s="100"/>
      <c r="ED178" s="100"/>
      <c r="EE178" s="100"/>
      <c r="EF178" s="100"/>
      <c r="EG178" s="100"/>
      <c r="EH178" s="100"/>
      <c r="EI178" s="100"/>
      <c r="EJ178" s="100"/>
      <c r="EK178" s="100"/>
      <c r="EL178" s="100"/>
    </row>
    <row r="179" spans="1:142" ht="14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100"/>
      <c r="CL179" s="100"/>
      <c r="CM179" s="100"/>
      <c r="CN179" s="100"/>
      <c r="CO179" s="100"/>
      <c r="CP179" s="100"/>
      <c r="CQ179" s="100"/>
      <c r="CR179" s="100"/>
      <c r="CS179" s="100"/>
      <c r="CT179" s="100"/>
      <c r="CU179" s="100"/>
      <c r="CV179" s="100"/>
      <c r="CW179" s="100"/>
      <c r="CX179" s="100"/>
      <c r="CY179" s="100"/>
      <c r="CZ179" s="100"/>
      <c r="DA179" s="100"/>
      <c r="DB179" s="100"/>
      <c r="DC179" s="100"/>
      <c r="DD179" s="100"/>
      <c r="DE179" s="100"/>
      <c r="DF179" s="100"/>
      <c r="DG179" s="100"/>
      <c r="DH179" s="100"/>
      <c r="DI179" s="100"/>
      <c r="DJ179" s="100"/>
      <c r="DK179" s="100"/>
      <c r="DL179" s="100"/>
      <c r="DM179" s="100"/>
      <c r="DN179" s="100"/>
      <c r="DO179" s="100"/>
      <c r="DP179" s="100"/>
      <c r="DQ179" s="100"/>
      <c r="DR179" s="100"/>
      <c r="DS179" s="100"/>
      <c r="DT179" s="100"/>
      <c r="DU179" s="100"/>
      <c r="DV179" s="100"/>
      <c r="DW179" s="100"/>
      <c r="DX179" s="100"/>
      <c r="DY179" s="100"/>
      <c r="DZ179" s="100"/>
      <c r="EA179" s="100"/>
      <c r="EB179" s="100"/>
      <c r="EC179" s="100"/>
      <c r="ED179" s="100"/>
      <c r="EE179" s="100"/>
      <c r="EF179" s="100"/>
      <c r="EG179" s="100"/>
      <c r="EH179" s="100"/>
      <c r="EI179" s="100"/>
      <c r="EJ179" s="100"/>
      <c r="EK179" s="100"/>
      <c r="EL179" s="100"/>
    </row>
    <row r="180" spans="1:142" ht="14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100"/>
      <c r="CL180" s="100"/>
      <c r="CM180" s="100"/>
      <c r="CN180" s="100"/>
      <c r="CO180" s="100"/>
      <c r="CP180" s="100"/>
      <c r="CQ180" s="100"/>
      <c r="CR180" s="100"/>
      <c r="CS180" s="100"/>
      <c r="CT180" s="100"/>
      <c r="CU180" s="100"/>
      <c r="CV180" s="100"/>
      <c r="CW180" s="100"/>
      <c r="CX180" s="100"/>
      <c r="CY180" s="100"/>
      <c r="CZ180" s="100"/>
      <c r="DA180" s="100"/>
      <c r="DB180" s="100"/>
      <c r="DC180" s="100"/>
      <c r="DD180" s="100"/>
      <c r="DE180" s="100"/>
      <c r="DF180" s="100"/>
      <c r="DG180" s="100"/>
      <c r="DH180" s="100"/>
      <c r="DI180" s="100"/>
      <c r="DJ180" s="100"/>
      <c r="DK180" s="100"/>
      <c r="DL180" s="100"/>
      <c r="DM180" s="100"/>
      <c r="DN180" s="100"/>
      <c r="DO180" s="100"/>
      <c r="DP180" s="100"/>
      <c r="DQ180" s="100"/>
      <c r="DR180" s="100"/>
      <c r="DS180" s="100"/>
      <c r="DT180" s="100"/>
      <c r="DU180" s="100"/>
      <c r="DV180" s="100"/>
      <c r="DW180" s="100"/>
      <c r="DX180" s="100"/>
      <c r="DY180" s="100"/>
      <c r="DZ180" s="100"/>
      <c r="EA180" s="100"/>
      <c r="EB180" s="100"/>
      <c r="EC180" s="100"/>
      <c r="ED180" s="100"/>
      <c r="EE180" s="100"/>
      <c r="EF180" s="100"/>
      <c r="EG180" s="100"/>
      <c r="EH180" s="100"/>
      <c r="EI180" s="100"/>
      <c r="EJ180" s="100"/>
      <c r="EK180" s="100"/>
      <c r="EL180" s="100"/>
    </row>
    <row r="181" spans="1:142" ht="14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100"/>
      <c r="CL181" s="100"/>
      <c r="CM181" s="100"/>
      <c r="CN181" s="100"/>
      <c r="CO181" s="100"/>
      <c r="CP181" s="100"/>
      <c r="CQ181" s="100"/>
      <c r="CR181" s="100"/>
      <c r="CS181" s="100"/>
      <c r="CT181" s="100"/>
      <c r="CU181" s="100"/>
      <c r="CV181" s="100"/>
      <c r="CW181" s="100"/>
      <c r="CX181" s="100"/>
      <c r="CY181" s="100"/>
      <c r="CZ181" s="100"/>
      <c r="DA181" s="100"/>
      <c r="DB181" s="100"/>
      <c r="DC181" s="100"/>
      <c r="DD181" s="100"/>
      <c r="DE181" s="100"/>
      <c r="DF181" s="100"/>
      <c r="DG181" s="100"/>
      <c r="DH181" s="100"/>
      <c r="DI181" s="100"/>
      <c r="DJ181" s="100"/>
      <c r="DK181" s="100"/>
      <c r="DL181" s="100"/>
      <c r="DM181" s="100"/>
      <c r="DN181" s="100"/>
      <c r="DO181" s="100"/>
      <c r="DP181" s="100"/>
      <c r="DQ181" s="100"/>
      <c r="DR181" s="100"/>
      <c r="DS181" s="100"/>
      <c r="DT181" s="100"/>
      <c r="DU181" s="100"/>
      <c r="DV181" s="100"/>
      <c r="DW181" s="100"/>
      <c r="DX181" s="100"/>
      <c r="DY181" s="100"/>
      <c r="DZ181" s="100"/>
      <c r="EA181" s="100"/>
      <c r="EB181" s="100"/>
      <c r="EC181" s="100"/>
      <c r="ED181" s="100"/>
      <c r="EE181" s="100"/>
      <c r="EF181" s="100"/>
      <c r="EG181" s="100"/>
      <c r="EH181" s="100"/>
      <c r="EI181" s="100"/>
      <c r="EJ181" s="100"/>
      <c r="EK181" s="100"/>
      <c r="EL181" s="100"/>
    </row>
    <row r="182" spans="1:142" ht="14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100"/>
      <c r="CL182" s="100"/>
      <c r="CM182" s="100"/>
      <c r="CN182" s="100"/>
      <c r="CO182" s="100"/>
      <c r="CP182" s="100"/>
      <c r="CQ182" s="100"/>
      <c r="CR182" s="100"/>
      <c r="CS182" s="100"/>
      <c r="CT182" s="100"/>
      <c r="CU182" s="100"/>
      <c r="CV182" s="100"/>
      <c r="CW182" s="100"/>
      <c r="CX182" s="100"/>
      <c r="CY182" s="100"/>
      <c r="CZ182" s="100"/>
      <c r="DA182" s="100"/>
      <c r="DB182" s="100"/>
      <c r="DC182" s="100"/>
      <c r="DD182" s="100"/>
      <c r="DE182" s="100"/>
      <c r="DF182" s="100"/>
      <c r="DG182" s="100"/>
      <c r="DH182" s="100"/>
      <c r="DI182" s="100"/>
      <c r="DJ182" s="100"/>
      <c r="DK182" s="100"/>
      <c r="DL182" s="100"/>
      <c r="DM182" s="100"/>
      <c r="DN182" s="100"/>
      <c r="DO182" s="100"/>
      <c r="DP182" s="100"/>
      <c r="DQ182" s="100"/>
      <c r="DR182" s="100"/>
      <c r="DS182" s="100"/>
      <c r="DT182" s="100"/>
      <c r="DU182" s="100"/>
      <c r="DV182" s="100"/>
      <c r="DW182" s="100"/>
      <c r="DX182" s="100"/>
      <c r="DY182" s="100"/>
      <c r="DZ182" s="100"/>
      <c r="EA182" s="100"/>
      <c r="EB182" s="100"/>
      <c r="EC182" s="100"/>
      <c r="ED182" s="100"/>
      <c r="EE182" s="100"/>
      <c r="EF182" s="100"/>
      <c r="EG182" s="100"/>
      <c r="EH182" s="100"/>
      <c r="EI182" s="100"/>
      <c r="EJ182" s="100"/>
      <c r="EK182" s="100"/>
      <c r="EL182" s="100"/>
    </row>
    <row r="183" spans="1:142" ht="14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100"/>
      <c r="CL183" s="100"/>
      <c r="CM183" s="100"/>
      <c r="CN183" s="100"/>
      <c r="CO183" s="100"/>
      <c r="CP183" s="100"/>
      <c r="CQ183" s="100"/>
      <c r="CR183" s="100"/>
      <c r="CS183" s="100"/>
      <c r="CT183" s="100"/>
      <c r="CU183" s="100"/>
      <c r="CV183" s="100"/>
      <c r="CW183" s="100"/>
      <c r="CX183" s="100"/>
      <c r="CY183" s="100"/>
      <c r="CZ183" s="100"/>
      <c r="DA183" s="100"/>
      <c r="DB183" s="100"/>
      <c r="DC183" s="100"/>
      <c r="DD183" s="100"/>
      <c r="DE183" s="100"/>
      <c r="DF183" s="100"/>
      <c r="DG183" s="100"/>
      <c r="DH183" s="100"/>
      <c r="DI183" s="100"/>
      <c r="DJ183" s="100"/>
      <c r="DK183" s="100"/>
      <c r="DL183" s="100"/>
      <c r="DM183" s="100"/>
      <c r="DN183" s="100"/>
      <c r="DO183" s="100"/>
      <c r="DP183" s="100"/>
      <c r="DQ183" s="100"/>
      <c r="DR183" s="100"/>
      <c r="DS183" s="100"/>
      <c r="DT183" s="100"/>
      <c r="DU183" s="100"/>
      <c r="DV183" s="100"/>
      <c r="DW183" s="100"/>
      <c r="DX183" s="100"/>
      <c r="DY183" s="100"/>
      <c r="DZ183" s="100"/>
      <c r="EA183" s="100"/>
      <c r="EB183" s="100"/>
      <c r="EC183" s="100"/>
      <c r="ED183" s="100"/>
      <c r="EE183" s="100"/>
      <c r="EF183" s="100"/>
      <c r="EG183" s="100"/>
      <c r="EH183" s="100"/>
      <c r="EI183" s="100"/>
      <c r="EJ183" s="100"/>
      <c r="EK183" s="100"/>
      <c r="EL183" s="100"/>
    </row>
    <row r="184" spans="1:142" ht="14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100"/>
      <c r="CL184" s="100"/>
      <c r="CM184" s="100"/>
      <c r="CN184" s="100"/>
      <c r="CO184" s="100"/>
      <c r="CP184" s="100"/>
      <c r="CQ184" s="100"/>
      <c r="CR184" s="100"/>
      <c r="CS184" s="100"/>
      <c r="CT184" s="100"/>
      <c r="CU184" s="100"/>
      <c r="CV184" s="100"/>
      <c r="CW184" s="100"/>
      <c r="CX184" s="100"/>
      <c r="CY184" s="100"/>
      <c r="CZ184" s="100"/>
      <c r="DA184" s="100"/>
      <c r="DB184" s="100"/>
      <c r="DC184" s="100"/>
      <c r="DD184" s="100"/>
      <c r="DE184" s="100"/>
      <c r="DF184" s="100"/>
      <c r="DG184" s="100"/>
      <c r="DH184" s="100"/>
      <c r="DI184" s="100"/>
      <c r="DJ184" s="100"/>
      <c r="DK184" s="100"/>
      <c r="DL184" s="100"/>
      <c r="DM184" s="100"/>
      <c r="DN184" s="100"/>
      <c r="DO184" s="100"/>
      <c r="DP184" s="100"/>
      <c r="DQ184" s="100"/>
      <c r="DR184" s="100"/>
      <c r="DS184" s="100"/>
      <c r="DT184" s="100"/>
      <c r="DU184" s="100"/>
      <c r="DV184" s="100"/>
      <c r="DW184" s="100"/>
      <c r="DX184" s="100"/>
      <c r="DY184" s="100"/>
      <c r="DZ184" s="100"/>
      <c r="EA184" s="100"/>
      <c r="EB184" s="100"/>
      <c r="EC184" s="100"/>
      <c r="ED184" s="100"/>
      <c r="EE184" s="100"/>
      <c r="EF184" s="100"/>
      <c r="EG184" s="100"/>
      <c r="EH184" s="100"/>
      <c r="EI184" s="100"/>
      <c r="EJ184" s="100"/>
      <c r="EK184" s="100"/>
      <c r="EL184" s="100"/>
    </row>
    <row r="185" spans="1:142" ht="14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100"/>
      <c r="CL185" s="100"/>
      <c r="CM185" s="100"/>
      <c r="CN185" s="100"/>
      <c r="CO185" s="100"/>
      <c r="CP185" s="100"/>
      <c r="CQ185" s="100"/>
      <c r="CR185" s="100"/>
      <c r="CS185" s="100"/>
      <c r="CT185" s="100"/>
      <c r="CU185" s="100"/>
      <c r="CV185" s="100"/>
      <c r="CW185" s="100"/>
      <c r="CX185" s="100"/>
      <c r="CY185" s="100"/>
      <c r="CZ185" s="100"/>
      <c r="DA185" s="100"/>
      <c r="DB185" s="100"/>
      <c r="DC185" s="100"/>
      <c r="DD185" s="100"/>
      <c r="DE185" s="100"/>
      <c r="DF185" s="100"/>
      <c r="DG185" s="100"/>
      <c r="DH185" s="100"/>
      <c r="DI185" s="100"/>
      <c r="DJ185" s="100"/>
      <c r="DK185" s="100"/>
      <c r="DL185" s="100"/>
      <c r="DM185" s="100"/>
      <c r="DN185" s="100"/>
      <c r="DO185" s="100"/>
      <c r="DP185" s="100"/>
      <c r="DQ185" s="100"/>
      <c r="DR185" s="100"/>
      <c r="DS185" s="100"/>
      <c r="DT185" s="100"/>
      <c r="DU185" s="100"/>
      <c r="DV185" s="100"/>
      <c r="DW185" s="100"/>
      <c r="DX185" s="100"/>
      <c r="DY185" s="100"/>
      <c r="DZ185" s="100"/>
      <c r="EA185" s="100"/>
      <c r="EB185" s="100"/>
      <c r="EC185" s="100"/>
      <c r="ED185" s="100"/>
      <c r="EE185" s="100"/>
      <c r="EF185" s="100"/>
      <c r="EG185" s="100"/>
      <c r="EH185" s="100"/>
      <c r="EI185" s="100"/>
      <c r="EJ185" s="100"/>
      <c r="EK185" s="100"/>
      <c r="EL185" s="100"/>
    </row>
    <row r="186" spans="1:142" ht="14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100"/>
      <c r="CL186" s="100"/>
      <c r="CM186" s="100"/>
      <c r="CN186" s="100"/>
      <c r="CO186" s="100"/>
      <c r="CP186" s="100"/>
      <c r="CQ186" s="100"/>
      <c r="CR186" s="100"/>
      <c r="CS186" s="100"/>
      <c r="CT186" s="100"/>
      <c r="CU186" s="100"/>
      <c r="CV186" s="100"/>
      <c r="CW186" s="100"/>
      <c r="CX186" s="100"/>
      <c r="CY186" s="100"/>
      <c r="CZ186" s="100"/>
      <c r="DA186" s="100"/>
      <c r="DB186" s="100"/>
      <c r="DC186" s="100"/>
      <c r="DD186" s="100"/>
      <c r="DE186" s="100"/>
      <c r="DF186" s="100"/>
      <c r="DG186" s="100"/>
      <c r="DH186" s="100"/>
      <c r="DI186" s="100"/>
      <c r="DJ186" s="100"/>
      <c r="DK186" s="100"/>
      <c r="DL186" s="100"/>
      <c r="DM186" s="100"/>
      <c r="DN186" s="100"/>
      <c r="DO186" s="100"/>
      <c r="DP186" s="100"/>
      <c r="DQ186" s="100"/>
      <c r="DR186" s="100"/>
      <c r="DS186" s="100"/>
      <c r="DT186" s="100"/>
      <c r="DU186" s="100"/>
      <c r="DV186" s="100"/>
      <c r="DW186" s="100"/>
      <c r="DX186" s="100"/>
      <c r="DY186" s="100"/>
      <c r="DZ186" s="100"/>
      <c r="EA186" s="100"/>
      <c r="EB186" s="100"/>
      <c r="EC186" s="100"/>
      <c r="ED186" s="100"/>
      <c r="EE186" s="100"/>
      <c r="EF186" s="100"/>
      <c r="EG186" s="100"/>
      <c r="EH186" s="100"/>
      <c r="EI186" s="100"/>
      <c r="EJ186" s="100"/>
      <c r="EK186" s="100"/>
      <c r="EL186" s="100"/>
    </row>
    <row r="187" spans="1:142" ht="14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100"/>
      <c r="CL187" s="100"/>
      <c r="CM187" s="100"/>
      <c r="CN187" s="100"/>
      <c r="CO187" s="100"/>
      <c r="CP187" s="100"/>
      <c r="CQ187" s="100"/>
      <c r="CR187" s="100"/>
      <c r="CS187" s="100"/>
      <c r="CT187" s="100"/>
      <c r="CU187" s="100"/>
      <c r="CV187" s="100"/>
      <c r="CW187" s="100"/>
      <c r="CX187" s="100"/>
      <c r="CY187" s="100"/>
      <c r="CZ187" s="100"/>
      <c r="DA187" s="100"/>
      <c r="DB187" s="100"/>
      <c r="DC187" s="100"/>
      <c r="DD187" s="100"/>
      <c r="DE187" s="100"/>
      <c r="DF187" s="100"/>
      <c r="DG187" s="100"/>
      <c r="DH187" s="100"/>
      <c r="DI187" s="100"/>
      <c r="DJ187" s="100"/>
      <c r="DK187" s="100"/>
      <c r="DL187" s="100"/>
      <c r="DM187" s="100"/>
      <c r="DN187" s="100"/>
      <c r="DO187" s="100"/>
      <c r="DP187" s="100"/>
      <c r="DQ187" s="100"/>
      <c r="DR187" s="100"/>
      <c r="DS187" s="100"/>
      <c r="DT187" s="100"/>
      <c r="DU187" s="100"/>
      <c r="DV187" s="100"/>
      <c r="DW187" s="100"/>
      <c r="DX187" s="100"/>
      <c r="DY187" s="100"/>
      <c r="DZ187" s="100"/>
      <c r="EA187" s="100"/>
      <c r="EB187" s="100"/>
      <c r="EC187" s="100"/>
      <c r="ED187" s="100"/>
      <c r="EE187" s="100"/>
      <c r="EF187" s="100"/>
      <c r="EG187" s="100"/>
      <c r="EH187" s="100"/>
      <c r="EI187" s="100"/>
      <c r="EJ187" s="100"/>
      <c r="EK187" s="100"/>
      <c r="EL187" s="100"/>
    </row>
    <row r="188" spans="1:142" ht="14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100"/>
      <c r="CL188" s="100"/>
      <c r="CM188" s="100"/>
      <c r="CN188" s="100"/>
      <c r="CO188" s="100"/>
      <c r="CP188" s="100"/>
      <c r="CQ188" s="100"/>
      <c r="CR188" s="100"/>
      <c r="CS188" s="100"/>
      <c r="CT188" s="100"/>
      <c r="CU188" s="100"/>
      <c r="CV188" s="100"/>
      <c r="CW188" s="100"/>
      <c r="CX188" s="100"/>
      <c r="CY188" s="100"/>
      <c r="CZ188" s="100"/>
      <c r="DA188" s="100"/>
      <c r="DB188" s="100"/>
      <c r="DC188" s="100"/>
      <c r="DD188" s="100"/>
      <c r="DE188" s="100"/>
      <c r="DF188" s="100"/>
      <c r="DG188" s="100"/>
      <c r="DH188" s="100"/>
      <c r="DI188" s="100"/>
      <c r="DJ188" s="100"/>
      <c r="DK188" s="100"/>
      <c r="DL188" s="100"/>
      <c r="DM188" s="100"/>
      <c r="DN188" s="100"/>
      <c r="DO188" s="100"/>
      <c r="DP188" s="100"/>
      <c r="DQ188" s="100"/>
      <c r="DR188" s="100"/>
      <c r="DS188" s="100"/>
      <c r="DT188" s="100"/>
      <c r="DU188" s="100"/>
      <c r="DV188" s="100"/>
      <c r="DW188" s="100"/>
      <c r="DX188" s="100"/>
      <c r="DY188" s="100"/>
      <c r="DZ188" s="100"/>
      <c r="EA188" s="100"/>
      <c r="EB188" s="100"/>
      <c r="EC188" s="100"/>
      <c r="ED188" s="100"/>
      <c r="EE188" s="100"/>
      <c r="EF188" s="100"/>
      <c r="EG188" s="100"/>
      <c r="EH188" s="100"/>
      <c r="EI188" s="100"/>
      <c r="EJ188" s="100"/>
      <c r="EK188" s="100"/>
      <c r="EL188" s="100"/>
    </row>
    <row r="189" spans="1:142" ht="14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100"/>
      <c r="CL189" s="100"/>
      <c r="CM189" s="100"/>
      <c r="CN189" s="100"/>
      <c r="CO189" s="100"/>
      <c r="CP189" s="100"/>
      <c r="CQ189" s="100"/>
      <c r="CR189" s="100"/>
      <c r="CS189" s="100"/>
      <c r="CT189" s="100"/>
      <c r="CU189" s="100"/>
      <c r="CV189" s="100"/>
      <c r="CW189" s="100"/>
      <c r="CX189" s="100"/>
      <c r="CY189" s="100"/>
      <c r="CZ189" s="100"/>
      <c r="DA189" s="100"/>
      <c r="DB189" s="100"/>
      <c r="DC189" s="100"/>
      <c r="DD189" s="100"/>
      <c r="DE189" s="100"/>
      <c r="DF189" s="100"/>
      <c r="DG189" s="100"/>
      <c r="DH189" s="100"/>
      <c r="DI189" s="100"/>
      <c r="DJ189" s="100"/>
      <c r="DK189" s="100"/>
      <c r="DL189" s="100"/>
      <c r="DM189" s="100"/>
      <c r="DN189" s="100"/>
      <c r="DO189" s="100"/>
      <c r="DP189" s="100"/>
      <c r="DQ189" s="100"/>
      <c r="DR189" s="100"/>
      <c r="DS189" s="100"/>
      <c r="DT189" s="100"/>
      <c r="DU189" s="100"/>
      <c r="DV189" s="100"/>
      <c r="DW189" s="100"/>
      <c r="DX189" s="100"/>
      <c r="DY189" s="100"/>
      <c r="DZ189" s="100"/>
      <c r="EA189" s="100"/>
      <c r="EB189" s="100"/>
      <c r="EC189" s="100"/>
      <c r="ED189" s="100"/>
      <c r="EE189" s="100"/>
      <c r="EF189" s="100"/>
      <c r="EG189" s="100"/>
      <c r="EH189" s="100"/>
      <c r="EI189" s="100"/>
      <c r="EJ189" s="100"/>
      <c r="EK189" s="100"/>
      <c r="EL189" s="100"/>
    </row>
    <row r="190" spans="1:142" ht="14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100"/>
      <c r="CL190" s="100"/>
      <c r="CM190" s="100"/>
      <c r="CN190" s="100"/>
      <c r="CO190" s="100"/>
      <c r="CP190" s="100"/>
      <c r="CQ190" s="100"/>
      <c r="CR190" s="100"/>
      <c r="CS190" s="100"/>
      <c r="CT190" s="100"/>
      <c r="CU190" s="100"/>
      <c r="CV190" s="100"/>
      <c r="CW190" s="100"/>
      <c r="CX190" s="100"/>
      <c r="CY190" s="100"/>
      <c r="CZ190" s="100"/>
      <c r="DA190" s="100"/>
      <c r="DB190" s="100"/>
      <c r="DC190" s="100"/>
      <c r="DD190" s="100"/>
      <c r="DE190" s="100"/>
      <c r="DF190" s="100"/>
      <c r="DG190" s="100"/>
      <c r="DH190" s="100"/>
      <c r="DI190" s="100"/>
      <c r="DJ190" s="100"/>
      <c r="DK190" s="100"/>
      <c r="DL190" s="100"/>
      <c r="DM190" s="100"/>
      <c r="DN190" s="100"/>
      <c r="DO190" s="100"/>
      <c r="DP190" s="100"/>
      <c r="DQ190" s="100"/>
      <c r="DR190" s="100"/>
      <c r="DS190" s="100"/>
      <c r="DT190" s="100"/>
      <c r="DU190" s="100"/>
      <c r="DV190" s="100"/>
      <c r="DW190" s="100"/>
      <c r="DX190" s="100"/>
      <c r="DY190" s="100"/>
      <c r="DZ190" s="100"/>
      <c r="EA190" s="100"/>
      <c r="EB190" s="100"/>
      <c r="EC190" s="100"/>
      <c r="ED190" s="100"/>
      <c r="EE190" s="100"/>
      <c r="EF190" s="100"/>
      <c r="EG190" s="100"/>
      <c r="EH190" s="100"/>
      <c r="EI190" s="100"/>
      <c r="EJ190" s="100"/>
      <c r="EK190" s="100"/>
      <c r="EL190" s="100"/>
    </row>
    <row r="191" spans="1:142" ht="14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100"/>
      <c r="CL191" s="100"/>
      <c r="CM191" s="100"/>
      <c r="CN191" s="100"/>
      <c r="CO191" s="100"/>
      <c r="CP191" s="100"/>
      <c r="CQ191" s="100"/>
      <c r="CR191" s="100"/>
      <c r="CS191" s="100"/>
      <c r="CT191" s="100"/>
      <c r="CU191" s="100"/>
      <c r="CV191" s="100"/>
      <c r="CW191" s="100"/>
      <c r="CX191" s="100"/>
      <c r="CY191" s="100"/>
      <c r="CZ191" s="100"/>
      <c r="DA191" s="100"/>
      <c r="DB191" s="100"/>
      <c r="DC191" s="100"/>
      <c r="DD191" s="100"/>
      <c r="DE191" s="100"/>
      <c r="DF191" s="100"/>
      <c r="DG191" s="100"/>
      <c r="DH191" s="100"/>
      <c r="DI191" s="100"/>
      <c r="DJ191" s="100"/>
      <c r="DK191" s="100"/>
      <c r="DL191" s="100"/>
      <c r="DM191" s="100"/>
      <c r="DN191" s="100"/>
      <c r="DO191" s="100"/>
      <c r="DP191" s="100"/>
      <c r="DQ191" s="100"/>
      <c r="DR191" s="100"/>
      <c r="DS191" s="100"/>
      <c r="DT191" s="100"/>
      <c r="DU191" s="100"/>
      <c r="DV191" s="100"/>
      <c r="DW191" s="100"/>
      <c r="DX191" s="100"/>
      <c r="DY191" s="100"/>
      <c r="DZ191" s="100"/>
      <c r="EA191" s="100"/>
      <c r="EB191" s="100"/>
      <c r="EC191" s="100"/>
      <c r="ED191" s="100"/>
      <c r="EE191" s="100"/>
      <c r="EF191" s="100"/>
      <c r="EG191" s="100"/>
      <c r="EH191" s="100"/>
      <c r="EI191" s="100"/>
      <c r="EJ191" s="100"/>
      <c r="EK191" s="100"/>
      <c r="EL191" s="100"/>
    </row>
    <row r="192" spans="1:142" ht="14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100"/>
      <c r="CL192" s="100"/>
      <c r="CM192" s="100"/>
      <c r="CN192" s="100"/>
      <c r="CO192" s="100"/>
      <c r="CP192" s="100"/>
      <c r="CQ192" s="100"/>
      <c r="CR192" s="100"/>
      <c r="CS192" s="100"/>
      <c r="CT192" s="100"/>
      <c r="CU192" s="100"/>
      <c r="CV192" s="100"/>
      <c r="CW192" s="100"/>
      <c r="CX192" s="100"/>
      <c r="CY192" s="100"/>
      <c r="CZ192" s="100"/>
      <c r="DA192" s="100"/>
      <c r="DB192" s="100"/>
      <c r="DC192" s="100"/>
      <c r="DD192" s="100"/>
      <c r="DE192" s="100"/>
      <c r="DF192" s="100"/>
      <c r="DG192" s="100"/>
      <c r="DH192" s="100"/>
      <c r="DI192" s="100"/>
      <c r="DJ192" s="100"/>
      <c r="DK192" s="100"/>
      <c r="DL192" s="100"/>
      <c r="DM192" s="100"/>
      <c r="DN192" s="100"/>
      <c r="DO192" s="100"/>
      <c r="DP192" s="100"/>
      <c r="DQ192" s="100"/>
      <c r="DR192" s="100"/>
      <c r="DS192" s="100"/>
      <c r="DT192" s="100"/>
      <c r="DU192" s="100"/>
      <c r="DV192" s="100"/>
      <c r="DW192" s="100"/>
      <c r="DX192" s="100"/>
      <c r="DY192" s="100"/>
      <c r="DZ192" s="100"/>
      <c r="EA192" s="100"/>
      <c r="EB192" s="100"/>
      <c r="EC192" s="100"/>
      <c r="ED192" s="100"/>
      <c r="EE192" s="100"/>
      <c r="EF192" s="100"/>
      <c r="EG192" s="100"/>
      <c r="EH192" s="100"/>
      <c r="EI192" s="100"/>
      <c r="EJ192" s="100"/>
      <c r="EK192" s="100"/>
      <c r="EL192" s="100"/>
    </row>
    <row r="193" spans="1:142" ht="14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100"/>
      <c r="CL193" s="100"/>
      <c r="CM193" s="100"/>
      <c r="CN193" s="100"/>
      <c r="CO193" s="100"/>
      <c r="CP193" s="100"/>
      <c r="CQ193" s="100"/>
      <c r="CR193" s="100"/>
      <c r="CS193" s="100"/>
      <c r="CT193" s="100"/>
      <c r="CU193" s="100"/>
      <c r="CV193" s="100"/>
      <c r="CW193" s="100"/>
      <c r="CX193" s="100"/>
      <c r="CY193" s="100"/>
      <c r="CZ193" s="100"/>
      <c r="DA193" s="100"/>
      <c r="DB193" s="100"/>
      <c r="DC193" s="100"/>
      <c r="DD193" s="100"/>
      <c r="DE193" s="100"/>
      <c r="DF193" s="100"/>
      <c r="DG193" s="100"/>
      <c r="DH193" s="100"/>
      <c r="DI193" s="100"/>
      <c r="DJ193" s="100"/>
      <c r="DK193" s="100"/>
      <c r="DL193" s="100"/>
      <c r="DM193" s="100"/>
      <c r="DN193" s="100"/>
      <c r="DO193" s="100"/>
      <c r="DP193" s="100"/>
      <c r="DQ193" s="100"/>
      <c r="DR193" s="100"/>
      <c r="DS193" s="100"/>
      <c r="DT193" s="100"/>
      <c r="DU193" s="100"/>
      <c r="DV193" s="100"/>
      <c r="DW193" s="100"/>
      <c r="DX193" s="100"/>
      <c r="DY193" s="100"/>
      <c r="DZ193" s="100"/>
      <c r="EA193" s="100"/>
      <c r="EB193" s="100"/>
      <c r="EC193" s="100"/>
      <c r="ED193" s="100"/>
      <c r="EE193" s="100"/>
      <c r="EF193" s="100"/>
      <c r="EG193" s="100"/>
      <c r="EH193" s="100"/>
      <c r="EI193" s="100"/>
      <c r="EJ193" s="100"/>
      <c r="EK193" s="100"/>
      <c r="EL193" s="100"/>
    </row>
    <row r="194" spans="1:142" ht="14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100"/>
      <c r="CL194" s="100"/>
      <c r="CM194" s="100"/>
      <c r="CN194" s="100"/>
      <c r="CO194" s="100"/>
      <c r="CP194" s="100"/>
      <c r="CQ194" s="100"/>
      <c r="CR194" s="100"/>
      <c r="CS194" s="100"/>
      <c r="CT194" s="100"/>
      <c r="CU194" s="100"/>
      <c r="CV194" s="100"/>
      <c r="CW194" s="100"/>
      <c r="CX194" s="100"/>
      <c r="CY194" s="100"/>
      <c r="CZ194" s="100"/>
      <c r="DA194" s="100"/>
      <c r="DB194" s="100"/>
      <c r="DC194" s="100"/>
      <c r="DD194" s="100"/>
      <c r="DE194" s="100"/>
      <c r="DF194" s="100"/>
      <c r="DG194" s="100"/>
      <c r="DH194" s="100"/>
      <c r="DI194" s="100"/>
      <c r="DJ194" s="100"/>
      <c r="DK194" s="100"/>
      <c r="DL194" s="100"/>
      <c r="DM194" s="100"/>
      <c r="DN194" s="100"/>
      <c r="DO194" s="100"/>
      <c r="DP194" s="100"/>
      <c r="DQ194" s="100"/>
      <c r="DR194" s="100"/>
      <c r="DS194" s="100"/>
      <c r="DT194" s="100"/>
      <c r="DU194" s="100"/>
      <c r="DV194" s="100"/>
      <c r="DW194" s="100"/>
      <c r="DX194" s="100"/>
      <c r="DY194" s="100"/>
      <c r="DZ194" s="100"/>
      <c r="EA194" s="100"/>
      <c r="EB194" s="100"/>
      <c r="EC194" s="100"/>
      <c r="ED194" s="100"/>
      <c r="EE194" s="100"/>
      <c r="EF194" s="100"/>
      <c r="EG194" s="100"/>
      <c r="EH194" s="100"/>
      <c r="EI194" s="100"/>
      <c r="EJ194" s="100"/>
      <c r="EK194" s="100"/>
      <c r="EL194" s="100"/>
    </row>
    <row r="195" spans="1:142" ht="14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100"/>
      <c r="CL195" s="100"/>
      <c r="CM195" s="100"/>
      <c r="CN195" s="100"/>
      <c r="CO195" s="100"/>
      <c r="CP195" s="100"/>
      <c r="CQ195" s="100"/>
      <c r="CR195" s="100"/>
      <c r="CS195" s="100"/>
      <c r="CT195" s="100"/>
      <c r="CU195" s="100"/>
      <c r="CV195" s="100"/>
      <c r="CW195" s="100"/>
      <c r="CX195" s="100"/>
      <c r="CY195" s="100"/>
      <c r="CZ195" s="100"/>
      <c r="DA195" s="100"/>
      <c r="DB195" s="100"/>
      <c r="DC195" s="100"/>
      <c r="DD195" s="100"/>
      <c r="DE195" s="100"/>
      <c r="DF195" s="100"/>
      <c r="DG195" s="100"/>
      <c r="DH195" s="100"/>
      <c r="DI195" s="100"/>
      <c r="DJ195" s="100"/>
      <c r="DK195" s="100"/>
      <c r="DL195" s="100"/>
      <c r="DM195" s="100"/>
      <c r="DN195" s="100"/>
      <c r="DO195" s="100"/>
      <c r="DP195" s="100"/>
      <c r="DQ195" s="100"/>
      <c r="DR195" s="100"/>
      <c r="DS195" s="100"/>
      <c r="DT195" s="100"/>
      <c r="DU195" s="100"/>
      <c r="DV195" s="100"/>
      <c r="DW195" s="100"/>
      <c r="DX195" s="100"/>
      <c r="DY195" s="100"/>
      <c r="DZ195" s="100"/>
      <c r="EA195" s="100"/>
      <c r="EB195" s="100"/>
      <c r="EC195" s="100"/>
      <c r="ED195" s="100"/>
      <c r="EE195" s="100"/>
      <c r="EF195" s="100"/>
      <c r="EG195" s="100"/>
      <c r="EH195" s="100"/>
      <c r="EI195" s="100"/>
      <c r="EJ195" s="100"/>
      <c r="EK195" s="100"/>
      <c r="EL195" s="100"/>
    </row>
    <row r="196" spans="1:142" ht="14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100"/>
      <c r="CL196" s="100"/>
      <c r="CM196" s="100"/>
      <c r="CN196" s="100"/>
      <c r="CO196" s="100"/>
      <c r="CP196" s="100"/>
      <c r="CQ196" s="100"/>
      <c r="CR196" s="100"/>
      <c r="CS196" s="100"/>
      <c r="CT196" s="100"/>
      <c r="CU196" s="100"/>
      <c r="CV196" s="100"/>
      <c r="CW196" s="100"/>
      <c r="CX196" s="100"/>
      <c r="CY196" s="100"/>
      <c r="CZ196" s="100"/>
      <c r="DA196" s="100"/>
      <c r="DB196" s="100"/>
      <c r="DC196" s="100"/>
      <c r="DD196" s="100"/>
      <c r="DE196" s="100"/>
      <c r="DF196" s="100"/>
      <c r="DG196" s="100"/>
      <c r="DH196" s="100"/>
      <c r="DI196" s="100"/>
      <c r="DJ196" s="100"/>
      <c r="DK196" s="100"/>
      <c r="DL196" s="100"/>
      <c r="DM196" s="100"/>
      <c r="DN196" s="100"/>
      <c r="DO196" s="100"/>
      <c r="DP196" s="100"/>
      <c r="DQ196" s="100"/>
      <c r="DR196" s="100"/>
      <c r="DS196" s="100"/>
      <c r="DT196" s="100"/>
      <c r="DU196" s="100"/>
      <c r="DV196" s="100"/>
      <c r="DW196" s="100"/>
      <c r="DX196" s="100"/>
      <c r="DY196" s="100"/>
      <c r="DZ196" s="100"/>
      <c r="EA196" s="100"/>
      <c r="EB196" s="100"/>
      <c r="EC196" s="100"/>
      <c r="ED196" s="100"/>
      <c r="EE196" s="100"/>
      <c r="EF196" s="100"/>
      <c r="EG196" s="100"/>
      <c r="EH196" s="100"/>
      <c r="EI196" s="100"/>
      <c r="EJ196" s="100"/>
      <c r="EK196" s="100"/>
      <c r="EL196" s="100"/>
    </row>
    <row r="197" spans="1:142" ht="14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100"/>
      <c r="CL197" s="100"/>
      <c r="CM197" s="100"/>
      <c r="CN197" s="100"/>
      <c r="CO197" s="100"/>
      <c r="CP197" s="100"/>
      <c r="CQ197" s="100"/>
      <c r="CR197" s="100"/>
      <c r="CS197" s="100"/>
      <c r="CT197" s="100"/>
      <c r="CU197" s="100"/>
      <c r="CV197" s="100"/>
      <c r="CW197" s="100"/>
      <c r="CX197" s="100"/>
      <c r="CY197" s="100"/>
      <c r="CZ197" s="100"/>
      <c r="DA197" s="100"/>
      <c r="DB197" s="100"/>
      <c r="DC197" s="100"/>
      <c r="DD197" s="100"/>
      <c r="DE197" s="100"/>
      <c r="DF197" s="100"/>
      <c r="DG197" s="100"/>
      <c r="DH197" s="100"/>
      <c r="DI197" s="100"/>
      <c r="DJ197" s="100"/>
      <c r="DK197" s="100"/>
      <c r="DL197" s="100"/>
      <c r="DM197" s="100"/>
      <c r="DN197" s="100"/>
      <c r="DO197" s="100"/>
      <c r="DP197" s="100"/>
      <c r="DQ197" s="100"/>
      <c r="DR197" s="100"/>
      <c r="DS197" s="100"/>
      <c r="DT197" s="100"/>
      <c r="DU197" s="100"/>
      <c r="DV197" s="100"/>
      <c r="DW197" s="100"/>
      <c r="DX197" s="100"/>
      <c r="DY197" s="100"/>
      <c r="DZ197" s="100"/>
      <c r="EA197" s="100"/>
      <c r="EB197" s="100"/>
      <c r="EC197" s="100"/>
      <c r="ED197" s="100"/>
      <c r="EE197" s="100"/>
      <c r="EF197" s="100"/>
      <c r="EG197" s="100"/>
      <c r="EH197" s="100"/>
      <c r="EI197" s="100"/>
      <c r="EJ197" s="100"/>
      <c r="EK197" s="100"/>
      <c r="EL197" s="100"/>
    </row>
    <row r="198" spans="1:142" ht="14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100"/>
      <c r="CL198" s="100"/>
      <c r="CM198" s="100"/>
      <c r="CN198" s="100"/>
      <c r="CO198" s="100"/>
      <c r="CP198" s="100"/>
      <c r="CQ198" s="100"/>
      <c r="CR198" s="100"/>
      <c r="CS198" s="100"/>
      <c r="CT198" s="100"/>
      <c r="CU198" s="100"/>
      <c r="CV198" s="100"/>
      <c r="CW198" s="100"/>
      <c r="CX198" s="100"/>
      <c r="CY198" s="100"/>
      <c r="CZ198" s="100"/>
      <c r="DA198" s="100"/>
      <c r="DB198" s="100"/>
      <c r="DC198" s="100"/>
      <c r="DD198" s="100"/>
      <c r="DE198" s="100"/>
      <c r="DF198" s="100"/>
      <c r="DG198" s="100"/>
      <c r="DH198" s="100"/>
      <c r="DI198" s="100"/>
      <c r="DJ198" s="100"/>
      <c r="DK198" s="100"/>
      <c r="DL198" s="100"/>
      <c r="DM198" s="100"/>
      <c r="DN198" s="100"/>
      <c r="DO198" s="100"/>
      <c r="DP198" s="100"/>
      <c r="DQ198" s="100"/>
      <c r="DR198" s="100"/>
      <c r="DS198" s="100"/>
      <c r="DT198" s="100"/>
      <c r="DU198" s="100"/>
      <c r="DV198" s="100"/>
      <c r="DW198" s="100"/>
      <c r="DX198" s="100"/>
      <c r="DY198" s="100"/>
      <c r="DZ198" s="100"/>
      <c r="EA198" s="100"/>
      <c r="EB198" s="100"/>
      <c r="EC198" s="100"/>
      <c r="ED198" s="100"/>
      <c r="EE198" s="100"/>
      <c r="EF198" s="100"/>
      <c r="EG198" s="100"/>
      <c r="EH198" s="100"/>
      <c r="EI198" s="100"/>
      <c r="EJ198" s="100"/>
      <c r="EK198" s="100"/>
      <c r="EL198" s="100"/>
    </row>
    <row r="199" spans="1:142" ht="14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100"/>
      <c r="CL199" s="100"/>
      <c r="CM199" s="100"/>
      <c r="CN199" s="100"/>
      <c r="CO199" s="100"/>
      <c r="CP199" s="100"/>
      <c r="CQ199" s="100"/>
      <c r="CR199" s="100"/>
      <c r="CS199" s="100"/>
      <c r="CT199" s="100"/>
      <c r="CU199" s="100"/>
      <c r="CV199" s="100"/>
      <c r="CW199" s="100"/>
      <c r="CX199" s="100"/>
      <c r="CY199" s="100"/>
      <c r="CZ199" s="100"/>
      <c r="DA199" s="100"/>
      <c r="DB199" s="100"/>
      <c r="DC199" s="100"/>
      <c r="DD199" s="100"/>
      <c r="DE199" s="100"/>
      <c r="DF199" s="100"/>
      <c r="DG199" s="100"/>
      <c r="DH199" s="100"/>
      <c r="DI199" s="100"/>
      <c r="DJ199" s="100"/>
      <c r="DK199" s="100"/>
      <c r="DL199" s="100"/>
      <c r="DM199" s="100"/>
      <c r="DN199" s="100"/>
      <c r="DO199" s="100"/>
      <c r="DP199" s="100"/>
      <c r="DQ199" s="100"/>
      <c r="DR199" s="100"/>
      <c r="DS199" s="100"/>
      <c r="DT199" s="100"/>
      <c r="DU199" s="100"/>
      <c r="DV199" s="100"/>
      <c r="DW199" s="100"/>
      <c r="DX199" s="100"/>
      <c r="DY199" s="100"/>
      <c r="DZ199" s="100"/>
      <c r="EA199" s="100"/>
      <c r="EB199" s="100"/>
      <c r="EC199" s="100"/>
      <c r="ED199" s="100"/>
      <c r="EE199" s="100"/>
      <c r="EF199" s="100"/>
      <c r="EG199" s="100"/>
      <c r="EH199" s="100"/>
      <c r="EI199" s="100"/>
      <c r="EJ199" s="100"/>
      <c r="EK199" s="100"/>
      <c r="EL199" s="100"/>
    </row>
    <row r="200" spans="1:142" ht="14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100"/>
      <c r="CL200" s="100"/>
      <c r="CM200" s="100"/>
      <c r="CN200" s="100"/>
      <c r="CO200" s="100"/>
      <c r="CP200" s="100"/>
      <c r="CQ200" s="100"/>
      <c r="CR200" s="100"/>
      <c r="CS200" s="100"/>
      <c r="CT200" s="100"/>
      <c r="CU200" s="100"/>
      <c r="CV200" s="100"/>
      <c r="CW200" s="100"/>
      <c r="CX200" s="100"/>
      <c r="CY200" s="100"/>
      <c r="CZ200" s="100"/>
      <c r="DA200" s="100"/>
      <c r="DB200" s="100"/>
      <c r="DC200" s="100"/>
      <c r="DD200" s="100"/>
      <c r="DE200" s="100"/>
      <c r="DF200" s="100"/>
      <c r="DG200" s="100"/>
      <c r="DH200" s="100"/>
      <c r="DI200" s="100"/>
      <c r="DJ200" s="100"/>
      <c r="DK200" s="100"/>
      <c r="DL200" s="100"/>
      <c r="DM200" s="100"/>
      <c r="DN200" s="100"/>
      <c r="DO200" s="100"/>
      <c r="DP200" s="100"/>
      <c r="DQ200" s="100"/>
      <c r="DR200" s="100"/>
      <c r="DS200" s="100"/>
      <c r="DT200" s="100"/>
      <c r="DU200" s="100"/>
      <c r="DV200" s="100"/>
      <c r="DW200" s="100"/>
      <c r="DX200" s="100"/>
      <c r="DY200" s="100"/>
      <c r="DZ200" s="100"/>
      <c r="EA200" s="100"/>
      <c r="EB200" s="100"/>
      <c r="EC200" s="100"/>
      <c r="ED200" s="100"/>
      <c r="EE200" s="100"/>
      <c r="EF200" s="100"/>
      <c r="EG200" s="100"/>
      <c r="EH200" s="100"/>
      <c r="EI200" s="100"/>
      <c r="EJ200" s="100"/>
      <c r="EK200" s="100"/>
      <c r="EL200" s="100"/>
    </row>
    <row r="201" spans="1:142" ht="14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100"/>
      <c r="CL201" s="100"/>
      <c r="CM201" s="100"/>
      <c r="CN201" s="100"/>
      <c r="CO201" s="100"/>
      <c r="CP201" s="100"/>
      <c r="CQ201" s="100"/>
      <c r="CR201" s="100"/>
      <c r="CS201" s="100"/>
      <c r="CT201" s="100"/>
      <c r="CU201" s="100"/>
      <c r="CV201" s="100"/>
      <c r="CW201" s="100"/>
      <c r="CX201" s="100"/>
      <c r="CY201" s="100"/>
      <c r="CZ201" s="100"/>
      <c r="DA201" s="100"/>
      <c r="DB201" s="100"/>
      <c r="DC201" s="100"/>
      <c r="DD201" s="100"/>
      <c r="DE201" s="100"/>
      <c r="DF201" s="100"/>
      <c r="DG201" s="100"/>
      <c r="DH201" s="100"/>
      <c r="DI201" s="100"/>
      <c r="DJ201" s="100"/>
      <c r="DK201" s="100"/>
      <c r="DL201" s="100"/>
      <c r="DM201" s="100"/>
      <c r="DN201" s="100"/>
      <c r="DO201" s="100"/>
      <c r="DP201" s="100"/>
      <c r="DQ201" s="100"/>
      <c r="DR201" s="100"/>
      <c r="DS201" s="100"/>
      <c r="DT201" s="100"/>
      <c r="DU201" s="100"/>
      <c r="DV201" s="100"/>
      <c r="DW201" s="100"/>
      <c r="DX201" s="100"/>
      <c r="DY201" s="100"/>
      <c r="DZ201" s="100"/>
      <c r="EA201" s="100"/>
      <c r="EB201" s="100"/>
      <c r="EC201" s="100"/>
      <c r="ED201" s="100"/>
      <c r="EE201" s="100"/>
      <c r="EF201" s="100"/>
      <c r="EG201" s="100"/>
      <c r="EH201" s="100"/>
      <c r="EI201" s="100"/>
      <c r="EJ201" s="100"/>
      <c r="EK201" s="100"/>
      <c r="EL201" s="100"/>
    </row>
    <row r="202" spans="1:142" ht="14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100"/>
      <c r="CL202" s="100"/>
      <c r="CM202" s="100"/>
      <c r="CN202" s="100"/>
      <c r="CO202" s="100"/>
      <c r="CP202" s="100"/>
      <c r="CQ202" s="100"/>
      <c r="CR202" s="100"/>
      <c r="CS202" s="100"/>
      <c r="CT202" s="100"/>
      <c r="CU202" s="100"/>
      <c r="CV202" s="100"/>
      <c r="CW202" s="100"/>
      <c r="CX202" s="100"/>
      <c r="CY202" s="100"/>
      <c r="CZ202" s="100"/>
      <c r="DA202" s="100"/>
      <c r="DB202" s="100"/>
      <c r="DC202" s="100"/>
      <c r="DD202" s="100"/>
      <c r="DE202" s="100"/>
      <c r="DF202" s="100"/>
      <c r="DG202" s="100"/>
      <c r="DH202" s="100"/>
      <c r="DI202" s="100"/>
      <c r="DJ202" s="100"/>
      <c r="DK202" s="100"/>
      <c r="DL202" s="100"/>
      <c r="DM202" s="100"/>
      <c r="DN202" s="100"/>
      <c r="DO202" s="100"/>
      <c r="DP202" s="100"/>
      <c r="DQ202" s="100"/>
      <c r="DR202" s="100"/>
      <c r="DS202" s="100"/>
      <c r="DT202" s="100"/>
      <c r="DU202" s="100"/>
      <c r="DV202" s="100"/>
      <c r="DW202" s="100"/>
      <c r="DX202" s="100"/>
      <c r="DY202" s="100"/>
      <c r="DZ202" s="100"/>
      <c r="EA202" s="100"/>
      <c r="EB202" s="100"/>
      <c r="EC202" s="100"/>
      <c r="ED202" s="100"/>
      <c r="EE202" s="100"/>
      <c r="EF202" s="100"/>
      <c r="EG202" s="100"/>
      <c r="EH202" s="100"/>
      <c r="EI202" s="100"/>
      <c r="EJ202" s="100"/>
      <c r="EK202" s="100"/>
      <c r="EL202" s="100"/>
    </row>
    <row r="203" spans="1:142" ht="14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100"/>
      <c r="CL203" s="100"/>
      <c r="CM203" s="100"/>
      <c r="CN203" s="100"/>
      <c r="CO203" s="100"/>
      <c r="CP203" s="100"/>
      <c r="CQ203" s="100"/>
      <c r="CR203" s="100"/>
      <c r="CS203" s="100"/>
      <c r="CT203" s="100"/>
      <c r="CU203" s="100"/>
      <c r="CV203" s="100"/>
      <c r="CW203" s="100"/>
      <c r="CX203" s="100"/>
      <c r="CY203" s="100"/>
      <c r="CZ203" s="100"/>
      <c r="DA203" s="100"/>
      <c r="DB203" s="100"/>
      <c r="DC203" s="100"/>
      <c r="DD203" s="100"/>
      <c r="DE203" s="100"/>
      <c r="DF203" s="100"/>
      <c r="DG203" s="100"/>
      <c r="DH203" s="100"/>
      <c r="DI203" s="100"/>
      <c r="DJ203" s="100"/>
      <c r="DK203" s="100"/>
      <c r="DL203" s="100"/>
      <c r="DM203" s="100"/>
      <c r="DN203" s="100"/>
      <c r="DO203" s="100"/>
      <c r="DP203" s="100"/>
      <c r="DQ203" s="100"/>
      <c r="DR203" s="100"/>
      <c r="DS203" s="100"/>
      <c r="DT203" s="100"/>
      <c r="DU203" s="100"/>
      <c r="DV203" s="100"/>
      <c r="DW203" s="100"/>
      <c r="DX203" s="100"/>
      <c r="DY203" s="100"/>
      <c r="DZ203" s="100"/>
      <c r="EA203" s="100"/>
      <c r="EB203" s="100"/>
      <c r="EC203" s="100"/>
      <c r="ED203" s="100"/>
      <c r="EE203" s="100"/>
      <c r="EF203" s="100"/>
      <c r="EG203" s="100"/>
      <c r="EH203" s="100"/>
      <c r="EI203" s="100"/>
      <c r="EJ203" s="100"/>
      <c r="EK203" s="100"/>
      <c r="EL203" s="100"/>
    </row>
    <row r="204" spans="1:142" ht="14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100"/>
      <c r="CL204" s="100"/>
      <c r="CM204" s="100"/>
      <c r="CN204" s="100"/>
      <c r="CO204" s="100"/>
      <c r="CP204" s="100"/>
      <c r="CQ204" s="100"/>
      <c r="CR204" s="100"/>
      <c r="CS204" s="100"/>
      <c r="CT204" s="100"/>
      <c r="CU204" s="100"/>
      <c r="CV204" s="100"/>
      <c r="CW204" s="100"/>
      <c r="CX204" s="100"/>
      <c r="CY204" s="100"/>
      <c r="CZ204" s="100"/>
      <c r="DA204" s="100"/>
      <c r="DB204" s="100"/>
      <c r="DC204" s="100"/>
      <c r="DD204" s="100"/>
      <c r="DE204" s="100"/>
      <c r="DF204" s="100"/>
      <c r="DG204" s="100"/>
      <c r="DH204" s="100"/>
      <c r="DI204" s="100"/>
      <c r="DJ204" s="100"/>
      <c r="DK204" s="100"/>
      <c r="DL204" s="100"/>
      <c r="DM204" s="100"/>
      <c r="DN204" s="100"/>
      <c r="DO204" s="100"/>
      <c r="DP204" s="100"/>
      <c r="DQ204" s="100"/>
      <c r="DR204" s="100"/>
      <c r="DS204" s="100"/>
      <c r="DT204" s="100"/>
      <c r="DU204" s="100"/>
      <c r="DV204" s="100"/>
      <c r="DW204" s="100"/>
      <c r="DX204" s="100"/>
      <c r="DY204" s="100"/>
      <c r="DZ204" s="100"/>
      <c r="EA204" s="100"/>
      <c r="EB204" s="100"/>
      <c r="EC204" s="100"/>
      <c r="ED204" s="100"/>
      <c r="EE204" s="100"/>
      <c r="EF204" s="100"/>
      <c r="EG204" s="100"/>
      <c r="EH204" s="100"/>
      <c r="EI204" s="100"/>
      <c r="EJ204" s="100"/>
      <c r="EK204" s="100"/>
      <c r="EL204" s="100"/>
    </row>
    <row r="205" spans="1:142" ht="14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100"/>
      <c r="CL205" s="100"/>
      <c r="CM205" s="100"/>
      <c r="CN205" s="100"/>
      <c r="CO205" s="100"/>
      <c r="CP205" s="100"/>
      <c r="CQ205" s="100"/>
      <c r="CR205" s="100"/>
      <c r="CS205" s="100"/>
      <c r="CT205" s="100"/>
      <c r="CU205" s="100"/>
      <c r="CV205" s="100"/>
      <c r="CW205" s="100"/>
      <c r="CX205" s="100"/>
      <c r="CY205" s="100"/>
      <c r="CZ205" s="100"/>
      <c r="DA205" s="100"/>
      <c r="DB205" s="100"/>
      <c r="DC205" s="100"/>
      <c r="DD205" s="100"/>
      <c r="DE205" s="100"/>
      <c r="DF205" s="100"/>
      <c r="DG205" s="100"/>
      <c r="DH205" s="100"/>
      <c r="DI205" s="100"/>
      <c r="DJ205" s="100"/>
      <c r="DK205" s="100"/>
      <c r="DL205" s="100"/>
      <c r="DM205" s="100"/>
      <c r="DN205" s="100"/>
      <c r="DO205" s="100"/>
      <c r="DP205" s="100"/>
      <c r="DQ205" s="100"/>
      <c r="DR205" s="100"/>
      <c r="DS205" s="100"/>
      <c r="DT205" s="100"/>
      <c r="DU205" s="100"/>
      <c r="DV205" s="100"/>
      <c r="DW205" s="100"/>
      <c r="DX205" s="100"/>
      <c r="DY205" s="100"/>
      <c r="DZ205" s="100"/>
      <c r="EA205" s="100"/>
      <c r="EB205" s="100"/>
      <c r="EC205" s="100"/>
      <c r="ED205" s="100"/>
      <c r="EE205" s="100"/>
      <c r="EF205" s="100"/>
      <c r="EG205" s="100"/>
      <c r="EH205" s="100"/>
      <c r="EI205" s="100"/>
      <c r="EJ205" s="100"/>
      <c r="EK205" s="100"/>
      <c r="EL205" s="100"/>
    </row>
    <row r="206" spans="1:142" ht="14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100"/>
      <c r="CL206" s="100"/>
      <c r="CM206" s="100"/>
      <c r="CN206" s="100"/>
      <c r="CO206" s="100"/>
      <c r="CP206" s="100"/>
      <c r="CQ206" s="100"/>
      <c r="CR206" s="100"/>
      <c r="CS206" s="100"/>
      <c r="CT206" s="100"/>
      <c r="CU206" s="100"/>
      <c r="CV206" s="100"/>
      <c r="CW206" s="100"/>
      <c r="CX206" s="100"/>
      <c r="CY206" s="100"/>
      <c r="CZ206" s="100"/>
      <c r="DA206" s="100"/>
      <c r="DB206" s="100"/>
      <c r="DC206" s="100"/>
      <c r="DD206" s="100"/>
      <c r="DE206" s="100"/>
      <c r="DF206" s="100"/>
      <c r="DG206" s="100"/>
      <c r="DH206" s="100"/>
      <c r="DI206" s="100"/>
      <c r="DJ206" s="100"/>
      <c r="DK206" s="100"/>
      <c r="DL206" s="100"/>
      <c r="DM206" s="100"/>
      <c r="DN206" s="100"/>
      <c r="DO206" s="100"/>
      <c r="DP206" s="100"/>
      <c r="DQ206" s="100"/>
      <c r="DR206" s="100"/>
      <c r="DS206" s="100"/>
      <c r="DT206" s="100"/>
      <c r="DU206" s="100"/>
      <c r="DV206" s="100"/>
      <c r="DW206" s="100"/>
      <c r="DX206" s="100"/>
      <c r="DY206" s="100"/>
      <c r="DZ206" s="100"/>
      <c r="EA206" s="100"/>
      <c r="EB206" s="100"/>
      <c r="EC206" s="100"/>
      <c r="ED206" s="100"/>
      <c r="EE206" s="100"/>
      <c r="EF206" s="100"/>
      <c r="EG206" s="100"/>
      <c r="EH206" s="100"/>
      <c r="EI206" s="100"/>
      <c r="EJ206" s="100"/>
      <c r="EK206" s="100"/>
      <c r="EL206" s="100"/>
    </row>
    <row r="207" spans="1:142" ht="14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100"/>
      <c r="CL207" s="100"/>
      <c r="CM207" s="100"/>
      <c r="CN207" s="100"/>
      <c r="CO207" s="100"/>
      <c r="CP207" s="100"/>
      <c r="CQ207" s="100"/>
      <c r="CR207" s="100"/>
      <c r="CS207" s="100"/>
      <c r="CT207" s="100"/>
      <c r="CU207" s="100"/>
      <c r="CV207" s="100"/>
      <c r="CW207" s="100"/>
      <c r="CX207" s="100"/>
      <c r="CY207" s="100"/>
      <c r="CZ207" s="100"/>
      <c r="DA207" s="100"/>
      <c r="DB207" s="100"/>
      <c r="DC207" s="100"/>
      <c r="DD207" s="100"/>
      <c r="DE207" s="100"/>
      <c r="DF207" s="100"/>
      <c r="DG207" s="100"/>
      <c r="DH207" s="100"/>
      <c r="DI207" s="100"/>
      <c r="DJ207" s="100"/>
      <c r="DK207" s="100"/>
      <c r="DL207" s="100"/>
      <c r="DM207" s="100"/>
      <c r="DN207" s="100"/>
      <c r="DO207" s="100"/>
      <c r="DP207" s="100"/>
      <c r="DQ207" s="100"/>
      <c r="DR207" s="100"/>
      <c r="DS207" s="100"/>
      <c r="DT207" s="100"/>
      <c r="DU207" s="100"/>
      <c r="DV207" s="100"/>
      <c r="DW207" s="100"/>
      <c r="DX207" s="100"/>
      <c r="DY207" s="100"/>
      <c r="DZ207" s="100"/>
      <c r="EA207" s="100"/>
      <c r="EB207" s="100"/>
      <c r="EC207" s="100"/>
      <c r="ED207" s="100"/>
      <c r="EE207" s="100"/>
      <c r="EF207" s="100"/>
      <c r="EG207" s="100"/>
      <c r="EH207" s="100"/>
      <c r="EI207" s="100"/>
      <c r="EJ207" s="100"/>
      <c r="EK207" s="100"/>
      <c r="EL207" s="100"/>
    </row>
    <row r="208" spans="1:142" ht="14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100"/>
      <c r="CL208" s="100"/>
      <c r="CM208" s="100"/>
      <c r="CN208" s="100"/>
      <c r="CO208" s="100"/>
      <c r="CP208" s="100"/>
      <c r="CQ208" s="100"/>
      <c r="CR208" s="100"/>
      <c r="CS208" s="100"/>
      <c r="CT208" s="100"/>
      <c r="CU208" s="100"/>
      <c r="CV208" s="100"/>
      <c r="CW208" s="100"/>
      <c r="CX208" s="100"/>
      <c r="CY208" s="100"/>
      <c r="CZ208" s="100"/>
      <c r="DA208" s="100"/>
      <c r="DB208" s="100"/>
      <c r="DC208" s="100"/>
      <c r="DD208" s="100"/>
      <c r="DE208" s="100"/>
      <c r="DF208" s="100"/>
      <c r="DG208" s="100"/>
      <c r="DH208" s="100"/>
      <c r="DI208" s="100"/>
      <c r="DJ208" s="100"/>
      <c r="DK208" s="100"/>
      <c r="DL208" s="100"/>
      <c r="DM208" s="100"/>
      <c r="DN208" s="100"/>
      <c r="DO208" s="100"/>
      <c r="DP208" s="100"/>
      <c r="DQ208" s="100"/>
      <c r="DR208" s="100"/>
      <c r="DS208" s="100"/>
      <c r="DT208" s="100"/>
      <c r="DU208" s="100"/>
      <c r="DV208" s="100"/>
      <c r="DW208" s="100"/>
      <c r="DX208" s="100"/>
      <c r="DY208" s="100"/>
      <c r="DZ208" s="100"/>
      <c r="EA208" s="100"/>
      <c r="EB208" s="100"/>
      <c r="EC208" s="100"/>
      <c r="ED208" s="100"/>
      <c r="EE208" s="100"/>
      <c r="EF208" s="100"/>
      <c r="EG208" s="100"/>
      <c r="EH208" s="100"/>
      <c r="EI208" s="100"/>
      <c r="EJ208" s="100"/>
      <c r="EK208" s="100"/>
      <c r="EL208" s="100"/>
    </row>
    <row r="209" spans="1:142" ht="14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100"/>
      <c r="CL209" s="100"/>
      <c r="CM209" s="100"/>
      <c r="CN209" s="100"/>
      <c r="CO209" s="100"/>
      <c r="CP209" s="100"/>
      <c r="CQ209" s="100"/>
      <c r="CR209" s="100"/>
      <c r="CS209" s="100"/>
      <c r="CT209" s="100"/>
      <c r="CU209" s="100"/>
      <c r="CV209" s="100"/>
      <c r="CW209" s="100"/>
      <c r="CX209" s="100"/>
      <c r="CY209" s="100"/>
      <c r="CZ209" s="100"/>
      <c r="DA209" s="100"/>
      <c r="DB209" s="100"/>
      <c r="DC209" s="100"/>
      <c r="DD209" s="100"/>
      <c r="DE209" s="100"/>
      <c r="DF209" s="100"/>
      <c r="DG209" s="100"/>
      <c r="DH209" s="100"/>
      <c r="DI209" s="100"/>
      <c r="DJ209" s="100"/>
      <c r="DK209" s="100"/>
      <c r="DL209" s="100"/>
      <c r="DM209" s="100"/>
      <c r="DN209" s="100"/>
      <c r="DO209" s="100"/>
      <c r="DP209" s="100"/>
      <c r="DQ209" s="100"/>
      <c r="DR209" s="100"/>
      <c r="DS209" s="100"/>
      <c r="DT209" s="100"/>
      <c r="DU209" s="100"/>
      <c r="DV209" s="100"/>
      <c r="DW209" s="100"/>
      <c r="DX209" s="100"/>
      <c r="DY209" s="100"/>
      <c r="DZ209" s="100"/>
      <c r="EA209" s="100"/>
      <c r="EB209" s="100"/>
      <c r="EC209" s="100"/>
      <c r="ED209" s="100"/>
      <c r="EE209" s="100"/>
      <c r="EF209" s="100"/>
      <c r="EG209" s="100"/>
      <c r="EH209" s="100"/>
      <c r="EI209" s="100"/>
      <c r="EJ209" s="100"/>
      <c r="EK209" s="100"/>
      <c r="EL209" s="100"/>
    </row>
    <row r="210" spans="1:142" ht="14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100"/>
      <c r="CL210" s="100"/>
      <c r="CM210" s="100"/>
      <c r="CN210" s="100"/>
      <c r="CO210" s="100"/>
      <c r="CP210" s="100"/>
      <c r="CQ210" s="100"/>
      <c r="CR210" s="100"/>
      <c r="CS210" s="100"/>
      <c r="CT210" s="100"/>
      <c r="CU210" s="100"/>
      <c r="CV210" s="100"/>
      <c r="CW210" s="100"/>
      <c r="CX210" s="100"/>
      <c r="CY210" s="100"/>
      <c r="CZ210" s="100"/>
      <c r="DA210" s="100"/>
      <c r="DB210" s="100"/>
      <c r="DC210" s="100"/>
      <c r="DD210" s="100"/>
      <c r="DE210" s="100"/>
      <c r="DF210" s="100"/>
      <c r="DG210" s="100"/>
      <c r="DH210" s="100"/>
      <c r="DI210" s="100"/>
      <c r="DJ210" s="100"/>
      <c r="DK210" s="100"/>
      <c r="DL210" s="100"/>
      <c r="DM210" s="100"/>
      <c r="DN210" s="100"/>
      <c r="DO210" s="100"/>
      <c r="DP210" s="100"/>
      <c r="DQ210" s="100"/>
      <c r="DR210" s="100"/>
      <c r="DS210" s="100"/>
      <c r="DT210" s="100"/>
      <c r="DU210" s="100"/>
      <c r="DV210" s="100"/>
      <c r="DW210" s="100"/>
      <c r="DX210" s="100"/>
      <c r="DY210" s="100"/>
      <c r="DZ210" s="100"/>
      <c r="EA210" s="100"/>
      <c r="EB210" s="100"/>
      <c r="EC210" s="100"/>
      <c r="ED210" s="100"/>
      <c r="EE210" s="100"/>
      <c r="EF210" s="100"/>
      <c r="EG210" s="100"/>
      <c r="EH210" s="100"/>
      <c r="EI210" s="100"/>
      <c r="EJ210" s="100"/>
      <c r="EK210" s="100"/>
      <c r="EL210" s="100"/>
    </row>
    <row r="211" spans="1:142" ht="14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100"/>
      <c r="CL211" s="100"/>
      <c r="CM211" s="100"/>
      <c r="CN211" s="100"/>
      <c r="CO211" s="100"/>
      <c r="CP211" s="100"/>
      <c r="CQ211" s="100"/>
      <c r="CR211" s="100"/>
      <c r="CS211" s="100"/>
      <c r="CT211" s="100"/>
      <c r="CU211" s="100"/>
      <c r="CV211" s="100"/>
      <c r="CW211" s="100"/>
      <c r="CX211" s="100"/>
      <c r="CY211" s="100"/>
      <c r="CZ211" s="100"/>
      <c r="DA211" s="100"/>
      <c r="DB211" s="100"/>
      <c r="DC211" s="100"/>
      <c r="DD211" s="100"/>
      <c r="DE211" s="100"/>
      <c r="DF211" s="100"/>
      <c r="DG211" s="100"/>
      <c r="DH211" s="100"/>
      <c r="DI211" s="100"/>
      <c r="DJ211" s="100"/>
      <c r="DK211" s="100"/>
      <c r="DL211" s="100"/>
      <c r="DM211" s="100"/>
      <c r="DN211" s="100"/>
      <c r="DO211" s="100"/>
      <c r="DP211" s="100"/>
      <c r="DQ211" s="100"/>
      <c r="DR211" s="100"/>
      <c r="DS211" s="100"/>
      <c r="DT211" s="100"/>
      <c r="DU211" s="100"/>
      <c r="DV211" s="100"/>
      <c r="DW211" s="100"/>
      <c r="DX211" s="100"/>
      <c r="DY211" s="100"/>
      <c r="DZ211" s="100"/>
      <c r="EA211" s="100"/>
      <c r="EB211" s="100"/>
      <c r="EC211" s="100"/>
      <c r="ED211" s="100"/>
      <c r="EE211" s="100"/>
      <c r="EF211" s="100"/>
      <c r="EG211" s="100"/>
      <c r="EH211" s="100"/>
      <c r="EI211" s="100"/>
      <c r="EJ211" s="100"/>
      <c r="EK211" s="100"/>
      <c r="EL211" s="100"/>
    </row>
    <row r="212" spans="1:142" ht="14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100"/>
      <c r="CL212" s="100"/>
      <c r="CM212" s="100"/>
      <c r="CN212" s="100"/>
      <c r="CO212" s="100"/>
      <c r="CP212" s="100"/>
      <c r="CQ212" s="100"/>
      <c r="CR212" s="100"/>
      <c r="CS212" s="100"/>
      <c r="CT212" s="100"/>
      <c r="CU212" s="100"/>
      <c r="CV212" s="100"/>
      <c r="CW212" s="100"/>
      <c r="CX212" s="100"/>
      <c r="CY212" s="100"/>
      <c r="CZ212" s="100"/>
      <c r="DA212" s="100"/>
      <c r="DB212" s="100"/>
      <c r="DC212" s="100"/>
      <c r="DD212" s="100"/>
      <c r="DE212" s="100"/>
      <c r="DF212" s="100"/>
      <c r="DG212" s="100"/>
      <c r="DH212" s="100"/>
      <c r="DI212" s="100"/>
      <c r="DJ212" s="100"/>
      <c r="DK212" s="100"/>
      <c r="DL212" s="100"/>
      <c r="DM212" s="100"/>
      <c r="DN212" s="100"/>
      <c r="DO212" s="100"/>
      <c r="DP212" s="100"/>
      <c r="DQ212" s="100"/>
      <c r="DR212" s="100"/>
      <c r="DS212" s="100"/>
      <c r="DT212" s="100"/>
      <c r="DU212" s="100"/>
      <c r="DV212" s="100"/>
      <c r="DW212" s="100"/>
      <c r="DX212" s="100"/>
      <c r="DY212" s="100"/>
      <c r="DZ212" s="100"/>
      <c r="EA212" s="100"/>
      <c r="EB212" s="100"/>
      <c r="EC212" s="100"/>
      <c r="ED212" s="100"/>
      <c r="EE212" s="100"/>
      <c r="EF212" s="100"/>
      <c r="EG212" s="100"/>
      <c r="EH212" s="100"/>
      <c r="EI212" s="100"/>
      <c r="EJ212" s="100"/>
      <c r="EK212" s="100"/>
      <c r="EL212" s="100"/>
    </row>
    <row r="213" spans="1:142" ht="14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100"/>
      <c r="CL213" s="100"/>
      <c r="CM213" s="100"/>
      <c r="CN213" s="100"/>
      <c r="CO213" s="100"/>
      <c r="CP213" s="100"/>
      <c r="CQ213" s="100"/>
      <c r="CR213" s="100"/>
      <c r="CS213" s="100"/>
      <c r="CT213" s="100"/>
      <c r="CU213" s="100"/>
      <c r="CV213" s="100"/>
      <c r="CW213" s="100"/>
      <c r="CX213" s="100"/>
      <c r="CY213" s="100"/>
      <c r="CZ213" s="100"/>
      <c r="DA213" s="100"/>
      <c r="DB213" s="100"/>
      <c r="DC213" s="100"/>
      <c r="DD213" s="100"/>
      <c r="DE213" s="100"/>
      <c r="DF213" s="100"/>
      <c r="DG213" s="100"/>
      <c r="DH213" s="100"/>
      <c r="DI213" s="100"/>
      <c r="DJ213" s="100"/>
      <c r="DK213" s="100"/>
      <c r="DL213" s="100"/>
      <c r="DM213" s="100"/>
      <c r="DN213" s="100"/>
      <c r="DO213" s="100"/>
      <c r="DP213" s="100"/>
      <c r="DQ213" s="100"/>
      <c r="DR213" s="100"/>
      <c r="DS213" s="100"/>
      <c r="DT213" s="100"/>
      <c r="DU213" s="100"/>
      <c r="DV213" s="100"/>
      <c r="DW213" s="100"/>
      <c r="DX213" s="100"/>
      <c r="DY213" s="100"/>
      <c r="DZ213" s="100"/>
      <c r="EA213" s="100"/>
      <c r="EB213" s="100"/>
      <c r="EC213" s="100"/>
      <c r="ED213" s="100"/>
      <c r="EE213" s="100"/>
      <c r="EF213" s="100"/>
      <c r="EG213" s="100"/>
      <c r="EH213" s="100"/>
      <c r="EI213" s="100"/>
      <c r="EJ213" s="100"/>
      <c r="EK213" s="100"/>
      <c r="EL213" s="100"/>
    </row>
    <row r="214" spans="1:142" ht="14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100"/>
      <c r="CL214" s="100"/>
      <c r="CM214" s="100"/>
      <c r="CN214" s="100"/>
      <c r="CO214" s="100"/>
      <c r="CP214" s="100"/>
      <c r="CQ214" s="100"/>
      <c r="CR214" s="100"/>
      <c r="CS214" s="100"/>
      <c r="CT214" s="100"/>
      <c r="CU214" s="100"/>
      <c r="CV214" s="100"/>
      <c r="CW214" s="100"/>
      <c r="CX214" s="100"/>
      <c r="CY214" s="100"/>
      <c r="CZ214" s="100"/>
      <c r="DA214" s="100"/>
      <c r="DB214" s="100"/>
      <c r="DC214" s="100"/>
      <c r="DD214" s="100"/>
      <c r="DE214" s="100"/>
      <c r="DF214" s="100"/>
      <c r="DG214" s="100"/>
      <c r="DH214" s="100"/>
      <c r="DI214" s="100"/>
      <c r="DJ214" s="100"/>
      <c r="DK214" s="100"/>
      <c r="DL214" s="100"/>
      <c r="DM214" s="100"/>
      <c r="DN214" s="100"/>
      <c r="DO214" s="100"/>
      <c r="DP214" s="100"/>
      <c r="DQ214" s="100"/>
      <c r="DR214" s="100"/>
      <c r="DS214" s="100"/>
      <c r="DT214" s="100"/>
      <c r="DU214" s="100"/>
      <c r="DV214" s="100"/>
      <c r="DW214" s="100"/>
      <c r="DX214" s="100"/>
      <c r="DY214" s="100"/>
      <c r="DZ214" s="100"/>
      <c r="EA214" s="100"/>
      <c r="EB214" s="100"/>
      <c r="EC214" s="100"/>
      <c r="ED214" s="100"/>
      <c r="EE214" s="100"/>
      <c r="EF214" s="100"/>
      <c r="EG214" s="100"/>
      <c r="EH214" s="100"/>
      <c r="EI214" s="100"/>
      <c r="EJ214" s="100"/>
      <c r="EK214" s="100"/>
      <c r="EL214" s="100"/>
    </row>
    <row r="215" spans="1:142" ht="14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100"/>
      <c r="CL215" s="100"/>
      <c r="CM215" s="100"/>
      <c r="CN215" s="100"/>
      <c r="CO215" s="100"/>
      <c r="CP215" s="100"/>
      <c r="CQ215" s="100"/>
      <c r="CR215" s="100"/>
      <c r="CS215" s="100"/>
      <c r="CT215" s="100"/>
      <c r="CU215" s="100"/>
      <c r="CV215" s="100"/>
      <c r="CW215" s="100"/>
      <c r="CX215" s="100"/>
      <c r="CY215" s="100"/>
      <c r="CZ215" s="100"/>
      <c r="DA215" s="100"/>
      <c r="DB215" s="100"/>
      <c r="DC215" s="100"/>
      <c r="DD215" s="100"/>
      <c r="DE215" s="100"/>
      <c r="DF215" s="100"/>
      <c r="DG215" s="100"/>
      <c r="DH215" s="100"/>
      <c r="DI215" s="100"/>
      <c r="DJ215" s="100"/>
      <c r="DK215" s="100"/>
      <c r="DL215" s="100"/>
      <c r="DM215" s="100"/>
      <c r="DN215" s="100"/>
      <c r="DO215" s="100"/>
      <c r="DP215" s="100"/>
      <c r="DQ215" s="100"/>
      <c r="DR215" s="100"/>
      <c r="DS215" s="100"/>
      <c r="DT215" s="100"/>
      <c r="DU215" s="100"/>
      <c r="DV215" s="100"/>
      <c r="DW215" s="100"/>
      <c r="DX215" s="100"/>
      <c r="DY215" s="100"/>
      <c r="DZ215" s="100"/>
      <c r="EA215" s="100"/>
      <c r="EB215" s="100"/>
      <c r="EC215" s="100"/>
      <c r="ED215" s="100"/>
      <c r="EE215" s="100"/>
      <c r="EF215" s="100"/>
      <c r="EG215" s="100"/>
      <c r="EH215" s="100"/>
      <c r="EI215" s="100"/>
      <c r="EJ215" s="100"/>
      <c r="EK215" s="100"/>
      <c r="EL215" s="100"/>
    </row>
    <row r="216" spans="1:142" ht="14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100"/>
      <c r="CL216" s="100"/>
      <c r="CM216" s="100"/>
      <c r="CN216" s="100"/>
      <c r="CO216" s="100"/>
      <c r="CP216" s="100"/>
      <c r="CQ216" s="100"/>
      <c r="CR216" s="100"/>
      <c r="CS216" s="100"/>
      <c r="CT216" s="100"/>
      <c r="CU216" s="100"/>
      <c r="CV216" s="100"/>
      <c r="CW216" s="100"/>
      <c r="CX216" s="100"/>
      <c r="CY216" s="100"/>
      <c r="CZ216" s="100"/>
      <c r="DA216" s="100"/>
      <c r="DB216" s="100"/>
      <c r="DC216" s="100"/>
      <c r="DD216" s="100"/>
      <c r="DE216" s="100"/>
      <c r="DF216" s="100"/>
      <c r="DG216" s="100"/>
      <c r="DH216" s="100"/>
      <c r="DI216" s="100"/>
      <c r="DJ216" s="100"/>
      <c r="DK216" s="100"/>
      <c r="DL216" s="100"/>
      <c r="DM216" s="100"/>
      <c r="DN216" s="100"/>
      <c r="DO216" s="100"/>
      <c r="DP216" s="100"/>
      <c r="DQ216" s="100"/>
      <c r="DR216" s="100"/>
      <c r="DS216" s="100"/>
      <c r="DT216" s="100"/>
      <c r="DU216" s="100"/>
      <c r="DV216" s="100"/>
      <c r="DW216" s="100"/>
      <c r="DX216" s="100"/>
      <c r="DY216" s="100"/>
      <c r="DZ216" s="100"/>
      <c r="EA216" s="100"/>
      <c r="EB216" s="100"/>
      <c r="EC216" s="100"/>
      <c r="ED216" s="100"/>
      <c r="EE216" s="100"/>
      <c r="EF216" s="100"/>
      <c r="EG216" s="100"/>
      <c r="EH216" s="100"/>
      <c r="EI216" s="100"/>
      <c r="EJ216" s="100"/>
      <c r="EK216" s="100"/>
      <c r="EL216" s="100"/>
    </row>
    <row r="217" spans="1:142" ht="14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100"/>
      <c r="CL217" s="100"/>
      <c r="CM217" s="100"/>
      <c r="CN217" s="100"/>
      <c r="CO217" s="100"/>
      <c r="CP217" s="100"/>
      <c r="CQ217" s="100"/>
      <c r="CR217" s="100"/>
      <c r="CS217" s="100"/>
      <c r="CT217" s="100"/>
      <c r="CU217" s="100"/>
      <c r="CV217" s="100"/>
      <c r="CW217" s="100"/>
      <c r="CX217" s="100"/>
      <c r="CY217" s="100"/>
      <c r="CZ217" s="100"/>
      <c r="DA217" s="100"/>
      <c r="DB217" s="100"/>
      <c r="DC217" s="100"/>
      <c r="DD217" s="100"/>
      <c r="DE217" s="100"/>
      <c r="DF217" s="100"/>
      <c r="DG217" s="100"/>
      <c r="DH217" s="100"/>
      <c r="DI217" s="100"/>
      <c r="DJ217" s="100"/>
      <c r="DK217" s="100"/>
      <c r="DL217" s="100"/>
      <c r="DM217" s="100"/>
      <c r="DN217" s="100"/>
      <c r="DO217" s="100"/>
      <c r="DP217" s="100"/>
      <c r="DQ217" s="100"/>
      <c r="DR217" s="100"/>
      <c r="DS217" s="100"/>
      <c r="DT217" s="100"/>
      <c r="DU217" s="100"/>
      <c r="DV217" s="100"/>
      <c r="DW217" s="100"/>
      <c r="DX217" s="100"/>
      <c r="DY217" s="100"/>
      <c r="DZ217" s="100"/>
      <c r="EA217" s="100"/>
      <c r="EB217" s="100"/>
      <c r="EC217" s="100"/>
      <c r="ED217" s="100"/>
      <c r="EE217" s="100"/>
      <c r="EF217" s="100"/>
      <c r="EG217" s="100"/>
      <c r="EH217" s="100"/>
      <c r="EI217" s="100"/>
      <c r="EJ217" s="100"/>
      <c r="EK217" s="100"/>
      <c r="EL217" s="100"/>
    </row>
    <row r="218" spans="1:142" ht="14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100"/>
      <c r="CL218" s="100"/>
      <c r="CM218" s="100"/>
      <c r="CN218" s="100"/>
      <c r="CO218" s="100"/>
      <c r="CP218" s="100"/>
      <c r="CQ218" s="100"/>
      <c r="CR218" s="100"/>
      <c r="CS218" s="100"/>
      <c r="CT218" s="100"/>
      <c r="CU218" s="100"/>
      <c r="CV218" s="100"/>
      <c r="CW218" s="100"/>
      <c r="CX218" s="100"/>
      <c r="CY218" s="100"/>
      <c r="CZ218" s="100"/>
      <c r="DA218" s="100"/>
      <c r="DB218" s="100"/>
      <c r="DC218" s="100"/>
      <c r="DD218" s="100"/>
      <c r="DE218" s="100"/>
      <c r="DF218" s="100"/>
      <c r="DG218" s="100"/>
      <c r="DH218" s="100"/>
      <c r="DI218" s="100"/>
      <c r="DJ218" s="100"/>
      <c r="DK218" s="100"/>
      <c r="DL218" s="100"/>
      <c r="DM218" s="100"/>
      <c r="DN218" s="100"/>
      <c r="DO218" s="100"/>
      <c r="DP218" s="100"/>
      <c r="DQ218" s="100"/>
      <c r="DR218" s="100"/>
      <c r="DS218" s="100"/>
      <c r="DT218" s="100"/>
      <c r="DU218" s="100"/>
      <c r="DV218" s="100"/>
      <c r="DW218" s="100"/>
      <c r="DX218" s="100"/>
      <c r="DY218" s="100"/>
      <c r="DZ218" s="100"/>
      <c r="EA218" s="100"/>
      <c r="EB218" s="100"/>
      <c r="EC218" s="100"/>
      <c r="ED218" s="100"/>
      <c r="EE218" s="100"/>
      <c r="EF218" s="100"/>
      <c r="EG218" s="100"/>
      <c r="EH218" s="100"/>
      <c r="EI218" s="100"/>
      <c r="EJ218" s="100"/>
      <c r="EK218" s="100"/>
      <c r="EL218" s="100"/>
    </row>
    <row r="219" spans="1:142" ht="14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100"/>
      <c r="CL219" s="100"/>
      <c r="CM219" s="100"/>
      <c r="CN219" s="100"/>
      <c r="CO219" s="100"/>
      <c r="CP219" s="100"/>
      <c r="CQ219" s="100"/>
      <c r="CR219" s="100"/>
      <c r="CS219" s="100"/>
      <c r="CT219" s="100"/>
      <c r="CU219" s="100"/>
      <c r="CV219" s="100"/>
      <c r="CW219" s="100"/>
      <c r="CX219" s="100"/>
      <c r="CY219" s="100"/>
      <c r="CZ219" s="100"/>
      <c r="DA219" s="100"/>
      <c r="DB219" s="100"/>
      <c r="DC219" s="100"/>
      <c r="DD219" s="100"/>
      <c r="DE219" s="100"/>
      <c r="DF219" s="100"/>
      <c r="DG219" s="100"/>
      <c r="DH219" s="100"/>
      <c r="DI219" s="100"/>
      <c r="DJ219" s="100"/>
      <c r="DK219" s="100"/>
      <c r="DL219" s="100"/>
      <c r="DM219" s="100"/>
      <c r="DN219" s="100"/>
      <c r="DO219" s="100"/>
      <c r="DP219" s="100"/>
      <c r="DQ219" s="100"/>
      <c r="DR219" s="100"/>
      <c r="DS219" s="100"/>
      <c r="DT219" s="100"/>
      <c r="DU219" s="100"/>
      <c r="DV219" s="100"/>
      <c r="DW219" s="100"/>
      <c r="DX219" s="100"/>
      <c r="DY219" s="100"/>
      <c r="DZ219" s="100"/>
      <c r="EA219" s="100"/>
      <c r="EB219" s="100"/>
      <c r="EC219" s="100"/>
      <c r="ED219" s="100"/>
      <c r="EE219" s="100"/>
      <c r="EF219" s="100"/>
      <c r="EG219" s="100"/>
      <c r="EH219" s="100"/>
      <c r="EI219" s="100"/>
      <c r="EJ219" s="100"/>
      <c r="EK219" s="100"/>
      <c r="EL219" s="100"/>
    </row>
    <row r="220" spans="1:142" ht="14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100"/>
      <c r="CL220" s="100"/>
      <c r="CM220" s="100"/>
      <c r="CN220" s="100"/>
      <c r="CO220" s="100"/>
      <c r="CP220" s="100"/>
      <c r="CQ220" s="100"/>
      <c r="CR220" s="100"/>
      <c r="CS220" s="100"/>
      <c r="CT220" s="100"/>
      <c r="CU220" s="100"/>
      <c r="CV220" s="100"/>
      <c r="CW220" s="100"/>
      <c r="CX220" s="100"/>
      <c r="CY220" s="100"/>
      <c r="CZ220" s="100"/>
      <c r="DA220" s="100"/>
      <c r="DB220" s="100"/>
      <c r="DC220" s="100"/>
      <c r="DD220" s="100"/>
      <c r="DE220" s="100"/>
      <c r="DF220" s="100"/>
      <c r="DG220" s="100"/>
      <c r="DH220" s="100"/>
      <c r="DI220" s="100"/>
      <c r="DJ220" s="100"/>
      <c r="DK220" s="100"/>
      <c r="DL220" s="100"/>
      <c r="DM220" s="100"/>
      <c r="DN220" s="100"/>
      <c r="DO220" s="100"/>
      <c r="DP220" s="100"/>
      <c r="DQ220" s="100"/>
      <c r="DR220" s="100"/>
      <c r="DS220" s="100"/>
      <c r="DT220" s="100"/>
      <c r="DU220" s="100"/>
      <c r="DV220" s="100"/>
      <c r="DW220" s="100"/>
      <c r="DX220" s="100"/>
      <c r="DY220" s="100"/>
      <c r="DZ220" s="100"/>
      <c r="EA220" s="100"/>
      <c r="EB220" s="100"/>
      <c r="EC220" s="100"/>
      <c r="ED220" s="100"/>
      <c r="EE220" s="100"/>
      <c r="EF220" s="100"/>
      <c r="EG220" s="100"/>
      <c r="EH220" s="100"/>
      <c r="EI220" s="100"/>
      <c r="EJ220" s="100"/>
      <c r="EK220" s="100"/>
      <c r="EL220" s="100"/>
    </row>
    <row r="221" spans="1:142" ht="14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100"/>
      <c r="CL221" s="100"/>
      <c r="CM221" s="100"/>
      <c r="CN221" s="100"/>
      <c r="CO221" s="100"/>
      <c r="CP221" s="100"/>
      <c r="CQ221" s="100"/>
      <c r="CR221" s="100"/>
      <c r="CS221" s="100"/>
      <c r="CT221" s="100"/>
      <c r="CU221" s="100"/>
      <c r="CV221" s="100"/>
      <c r="CW221" s="100"/>
      <c r="CX221" s="100"/>
      <c r="CY221" s="100"/>
      <c r="CZ221" s="100"/>
      <c r="DA221" s="100"/>
      <c r="DB221" s="100"/>
      <c r="DC221" s="100"/>
      <c r="DD221" s="100"/>
      <c r="DE221" s="100"/>
      <c r="DF221" s="100"/>
      <c r="DG221" s="100"/>
      <c r="DH221" s="100"/>
      <c r="DI221" s="100"/>
      <c r="DJ221" s="100"/>
      <c r="DK221" s="100"/>
      <c r="DL221" s="100"/>
      <c r="DM221" s="100"/>
      <c r="DN221" s="100"/>
      <c r="DO221" s="100"/>
      <c r="DP221" s="100"/>
      <c r="DQ221" s="100"/>
      <c r="DR221" s="100"/>
      <c r="DS221" s="100"/>
      <c r="DT221" s="100"/>
      <c r="DU221" s="100"/>
      <c r="DV221" s="100"/>
      <c r="DW221" s="100"/>
      <c r="DX221" s="100"/>
      <c r="DY221" s="100"/>
      <c r="DZ221" s="100"/>
      <c r="EA221" s="100"/>
      <c r="EB221" s="100"/>
      <c r="EC221" s="100"/>
      <c r="ED221" s="100"/>
      <c r="EE221" s="100"/>
      <c r="EF221" s="100"/>
      <c r="EG221" s="100"/>
      <c r="EH221" s="100"/>
      <c r="EI221" s="100"/>
      <c r="EJ221" s="100"/>
      <c r="EK221" s="100"/>
      <c r="EL221" s="100"/>
    </row>
    <row r="222" spans="1:142" ht="14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100"/>
      <c r="CL222" s="100"/>
      <c r="CM222" s="100"/>
      <c r="CN222" s="100"/>
      <c r="CO222" s="100"/>
      <c r="CP222" s="100"/>
      <c r="CQ222" s="100"/>
      <c r="CR222" s="100"/>
      <c r="CS222" s="100"/>
      <c r="CT222" s="100"/>
      <c r="CU222" s="100"/>
      <c r="CV222" s="100"/>
      <c r="CW222" s="100"/>
      <c r="CX222" s="100"/>
      <c r="CY222" s="100"/>
      <c r="CZ222" s="100"/>
      <c r="DA222" s="100"/>
      <c r="DB222" s="100"/>
      <c r="DC222" s="100"/>
      <c r="DD222" s="100"/>
      <c r="DE222" s="100"/>
      <c r="DF222" s="100"/>
      <c r="DG222" s="100"/>
      <c r="DH222" s="100"/>
      <c r="DI222" s="100"/>
      <c r="DJ222" s="100"/>
      <c r="DK222" s="100"/>
      <c r="DL222" s="100"/>
      <c r="DM222" s="100"/>
      <c r="DN222" s="100"/>
      <c r="DO222" s="100"/>
      <c r="DP222" s="100"/>
      <c r="DQ222" s="100"/>
      <c r="DR222" s="100"/>
      <c r="DS222" s="100"/>
      <c r="DT222" s="100"/>
      <c r="DU222" s="100"/>
      <c r="DV222" s="100"/>
      <c r="DW222" s="100"/>
      <c r="DX222" s="100"/>
      <c r="DY222" s="100"/>
      <c r="DZ222" s="100"/>
      <c r="EA222" s="100"/>
      <c r="EB222" s="100"/>
      <c r="EC222" s="100"/>
      <c r="ED222" s="100"/>
      <c r="EE222" s="100"/>
      <c r="EF222" s="100"/>
      <c r="EG222" s="100"/>
      <c r="EH222" s="100"/>
      <c r="EI222" s="100"/>
      <c r="EJ222" s="100"/>
      <c r="EK222" s="100"/>
      <c r="EL222" s="100"/>
    </row>
    <row r="223" spans="1:142" ht="14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100"/>
      <c r="CL223" s="100"/>
      <c r="CM223" s="100"/>
      <c r="CN223" s="100"/>
      <c r="CO223" s="100"/>
      <c r="CP223" s="100"/>
      <c r="CQ223" s="100"/>
      <c r="CR223" s="100"/>
      <c r="CS223" s="100"/>
      <c r="CT223" s="100"/>
      <c r="CU223" s="100"/>
      <c r="CV223" s="100"/>
      <c r="CW223" s="100"/>
      <c r="CX223" s="100"/>
      <c r="CY223" s="100"/>
      <c r="CZ223" s="100"/>
      <c r="DA223" s="100"/>
      <c r="DB223" s="100"/>
      <c r="DC223" s="100"/>
      <c r="DD223" s="100"/>
      <c r="DE223" s="100"/>
      <c r="DF223" s="100"/>
      <c r="DG223" s="100"/>
      <c r="DH223" s="100"/>
      <c r="DI223" s="100"/>
      <c r="DJ223" s="100"/>
      <c r="DK223" s="100"/>
      <c r="DL223" s="100"/>
      <c r="DM223" s="100"/>
      <c r="DN223" s="100"/>
      <c r="DO223" s="100"/>
      <c r="DP223" s="100"/>
      <c r="DQ223" s="100"/>
      <c r="DR223" s="100"/>
      <c r="DS223" s="100"/>
      <c r="DT223" s="100"/>
      <c r="DU223" s="100"/>
      <c r="DV223" s="100"/>
      <c r="DW223" s="100"/>
      <c r="DX223" s="100"/>
      <c r="DY223" s="100"/>
      <c r="DZ223" s="100"/>
      <c r="EA223" s="100"/>
      <c r="EB223" s="100"/>
      <c r="EC223" s="100"/>
      <c r="ED223" s="100"/>
      <c r="EE223" s="100"/>
      <c r="EF223" s="100"/>
      <c r="EG223" s="100"/>
      <c r="EH223" s="100"/>
      <c r="EI223" s="100"/>
      <c r="EJ223" s="100"/>
      <c r="EK223" s="100"/>
      <c r="EL223" s="100"/>
    </row>
    <row r="224" spans="1:142" ht="14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100"/>
      <c r="CL224" s="100"/>
      <c r="CM224" s="100"/>
      <c r="CN224" s="100"/>
      <c r="CO224" s="100"/>
      <c r="CP224" s="100"/>
      <c r="CQ224" s="100"/>
      <c r="CR224" s="100"/>
      <c r="CS224" s="100"/>
      <c r="CT224" s="100"/>
      <c r="CU224" s="100"/>
      <c r="CV224" s="100"/>
      <c r="CW224" s="100"/>
      <c r="CX224" s="100"/>
      <c r="CY224" s="100"/>
      <c r="CZ224" s="100"/>
      <c r="DA224" s="100"/>
      <c r="DB224" s="100"/>
      <c r="DC224" s="100"/>
      <c r="DD224" s="100"/>
      <c r="DE224" s="100"/>
      <c r="DF224" s="100"/>
      <c r="DG224" s="100"/>
      <c r="DH224" s="100"/>
      <c r="DI224" s="100"/>
      <c r="DJ224" s="100"/>
      <c r="DK224" s="100"/>
      <c r="DL224" s="100"/>
      <c r="DM224" s="100"/>
      <c r="DN224" s="100"/>
      <c r="DO224" s="100"/>
      <c r="DP224" s="100"/>
      <c r="DQ224" s="100"/>
      <c r="DR224" s="100"/>
      <c r="DS224" s="100"/>
      <c r="DT224" s="100"/>
      <c r="DU224" s="100"/>
      <c r="DV224" s="100"/>
      <c r="DW224" s="100"/>
      <c r="DX224" s="100"/>
      <c r="DY224" s="100"/>
      <c r="DZ224" s="100"/>
      <c r="EA224" s="100"/>
      <c r="EB224" s="100"/>
      <c r="EC224" s="100"/>
      <c r="ED224" s="100"/>
      <c r="EE224" s="100"/>
      <c r="EF224" s="100"/>
      <c r="EG224" s="100"/>
      <c r="EH224" s="100"/>
      <c r="EI224" s="100"/>
      <c r="EJ224" s="100"/>
      <c r="EK224" s="100"/>
      <c r="EL224" s="100"/>
    </row>
    <row r="225" spans="1:142" ht="14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100"/>
      <c r="CL225" s="100"/>
      <c r="CM225" s="100"/>
      <c r="CN225" s="100"/>
      <c r="CO225" s="100"/>
      <c r="CP225" s="100"/>
      <c r="CQ225" s="100"/>
      <c r="CR225" s="100"/>
      <c r="CS225" s="100"/>
      <c r="CT225" s="100"/>
      <c r="CU225" s="100"/>
      <c r="CV225" s="100"/>
      <c r="CW225" s="100"/>
      <c r="CX225" s="100"/>
      <c r="CY225" s="100"/>
      <c r="CZ225" s="100"/>
      <c r="DA225" s="100"/>
      <c r="DB225" s="100"/>
      <c r="DC225" s="100"/>
      <c r="DD225" s="100"/>
      <c r="DE225" s="100"/>
      <c r="DF225" s="100"/>
      <c r="DG225" s="100"/>
      <c r="DH225" s="100"/>
      <c r="DI225" s="100"/>
      <c r="DJ225" s="100"/>
      <c r="DK225" s="100"/>
      <c r="DL225" s="100"/>
      <c r="DM225" s="100"/>
      <c r="DN225" s="100"/>
      <c r="DO225" s="100"/>
      <c r="DP225" s="100"/>
      <c r="DQ225" s="100"/>
      <c r="DR225" s="100"/>
      <c r="DS225" s="100"/>
      <c r="DT225" s="100"/>
      <c r="DU225" s="100"/>
      <c r="DV225" s="100"/>
      <c r="DW225" s="100"/>
      <c r="DX225" s="100"/>
      <c r="DY225" s="100"/>
      <c r="DZ225" s="100"/>
      <c r="EA225" s="100"/>
      <c r="EB225" s="100"/>
      <c r="EC225" s="100"/>
      <c r="ED225" s="100"/>
      <c r="EE225" s="100"/>
      <c r="EF225" s="100"/>
      <c r="EG225" s="100"/>
      <c r="EH225" s="100"/>
      <c r="EI225" s="100"/>
      <c r="EJ225" s="100"/>
      <c r="EK225" s="100"/>
      <c r="EL225" s="100"/>
    </row>
    <row r="226" spans="1:142" ht="14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100"/>
      <c r="CL226" s="100"/>
      <c r="CM226" s="100"/>
      <c r="CN226" s="100"/>
      <c r="CO226" s="100"/>
      <c r="CP226" s="100"/>
      <c r="CQ226" s="100"/>
      <c r="CR226" s="100"/>
      <c r="CS226" s="100"/>
      <c r="CT226" s="100"/>
      <c r="CU226" s="100"/>
      <c r="CV226" s="100"/>
      <c r="CW226" s="100"/>
      <c r="CX226" s="100"/>
      <c r="CY226" s="100"/>
      <c r="CZ226" s="100"/>
      <c r="DA226" s="100"/>
      <c r="DB226" s="100"/>
      <c r="DC226" s="100"/>
      <c r="DD226" s="100"/>
      <c r="DE226" s="100"/>
      <c r="DF226" s="100"/>
      <c r="DG226" s="100"/>
      <c r="DH226" s="100"/>
      <c r="DI226" s="100"/>
      <c r="DJ226" s="100"/>
      <c r="DK226" s="100"/>
      <c r="DL226" s="100"/>
      <c r="DM226" s="100"/>
      <c r="DN226" s="100"/>
      <c r="DO226" s="100"/>
      <c r="DP226" s="100"/>
      <c r="DQ226" s="100"/>
      <c r="DR226" s="100"/>
      <c r="DS226" s="100"/>
      <c r="DT226" s="100"/>
      <c r="DU226" s="100"/>
      <c r="DV226" s="100"/>
      <c r="DW226" s="100"/>
      <c r="DX226" s="100"/>
      <c r="DY226" s="100"/>
      <c r="DZ226" s="100"/>
      <c r="EA226" s="100"/>
      <c r="EB226" s="100"/>
      <c r="EC226" s="100"/>
      <c r="ED226" s="100"/>
      <c r="EE226" s="100"/>
      <c r="EF226" s="100"/>
      <c r="EG226" s="100"/>
      <c r="EH226" s="100"/>
      <c r="EI226" s="100"/>
      <c r="EJ226" s="100"/>
      <c r="EK226" s="100"/>
      <c r="EL226" s="100"/>
    </row>
    <row r="227" spans="1:142" ht="14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100"/>
      <c r="CL227" s="100"/>
      <c r="CM227" s="100"/>
      <c r="CN227" s="100"/>
      <c r="CO227" s="100"/>
      <c r="CP227" s="100"/>
      <c r="CQ227" s="100"/>
      <c r="CR227" s="100"/>
      <c r="CS227" s="100"/>
      <c r="CT227" s="100"/>
      <c r="CU227" s="100"/>
      <c r="CV227" s="100"/>
      <c r="CW227" s="100"/>
      <c r="CX227" s="100"/>
      <c r="CY227" s="100"/>
      <c r="CZ227" s="100"/>
      <c r="DA227" s="100"/>
      <c r="DB227" s="100"/>
      <c r="DC227" s="100"/>
      <c r="DD227" s="100"/>
      <c r="DE227" s="100"/>
      <c r="DF227" s="100"/>
      <c r="DG227" s="100"/>
      <c r="DH227" s="100"/>
      <c r="DI227" s="100"/>
      <c r="DJ227" s="100"/>
      <c r="DK227" s="100"/>
      <c r="DL227" s="100"/>
      <c r="DM227" s="100"/>
      <c r="DN227" s="100"/>
      <c r="DO227" s="100"/>
      <c r="DP227" s="100"/>
      <c r="DQ227" s="100"/>
      <c r="DR227" s="100"/>
      <c r="DS227" s="100"/>
      <c r="DT227" s="100"/>
      <c r="DU227" s="100"/>
      <c r="DV227" s="100"/>
      <c r="DW227" s="100"/>
      <c r="DX227" s="100"/>
      <c r="DY227" s="100"/>
      <c r="DZ227" s="100"/>
      <c r="EA227" s="100"/>
      <c r="EB227" s="100"/>
      <c r="EC227" s="100"/>
      <c r="ED227" s="100"/>
      <c r="EE227" s="100"/>
      <c r="EF227" s="100"/>
      <c r="EG227" s="100"/>
      <c r="EH227" s="100"/>
      <c r="EI227" s="100"/>
      <c r="EJ227" s="100"/>
      <c r="EK227" s="100"/>
      <c r="EL227" s="100"/>
    </row>
    <row r="228" spans="1:142" ht="14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100"/>
      <c r="CL228" s="100"/>
      <c r="CM228" s="100"/>
      <c r="CN228" s="100"/>
      <c r="CO228" s="100"/>
      <c r="CP228" s="100"/>
      <c r="CQ228" s="100"/>
      <c r="CR228" s="100"/>
      <c r="CS228" s="100"/>
      <c r="CT228" s="100"/>
      <c r="CU228" s="100"/>
      <c r="CV228" s="100"/>
      <c r="CW228" s="100"/>
      <c r="CX228" s="100"/>
      <c r="CY228" s="100"/>
      <c r="CZ228" s="100"/>
      <c r="DA228" s="100"/>
      <c r="DB228" s="100"/>
      <c r="DC228" s="100"/>
      <c r="DD228" s="100"/>
      <c r="DE228" s="100"/>
      <c r="DF228" s="100"/>
      <c r="DG228" s="100"/>
      <c r="DH228" s="100"/>
      <c r="DI228" s="100"/>
      <c r="DJ228" s="100"/>
      <c r="DK228" s="100"/>
      <c r="DL228" s="100"/>
      <c r="DM228" s="100"/>
      <c r="DN228" s="100"/>
      <c r="DO228" s="100"/>
      <c r="DP228" s="100"/>
      <c r="DQ228" s="100"/>
      <c r="DR228" s="100"/>
      <c r="DS228" s="100"/>
      <c r="DT228" s="100"/>
      <c r="DU228" s="100"/>
      <c r="DV228" s="100"/>
      <c r="DW228" s="100"/>
      <c r="DX228" s="100"/>
      <c r="DY228" s="100"/>
      <c r="DZ228" s="100"/>
      <c r="EA228" s="100"/>
      <c r="EB228" s="100"/>
      <c r="EC228" s="100"/>
      <c r="ED228" s="100"/>
      <c r="EE228" s="100"/>
      <c r="EF228" s="100"/>
      <c r="EG228" s="100"/>
      <c r="EH228" s="100"/>
      <c r="EI228" s="100"/>
      <c r="EJ228" s="100"/>
      <c r="EK228" s="100"/>
      <c r="EL228" s="100"/>
    </row>
    <row r="229" spans="1:142" ht="14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100"/>
      <c r="CL229" s="100"/>
      <c r="CM229" s="100"/>
      <c r="CN229" s="100"/>
      <c r="CO229" s="100"/>
      <c r="CP229" s="100"/>
      <c r="CQ229" s="100"/>
      <c r="CR229" s="100"/>
      <c r="CS229" s="100"/>
      <c r="CT229" s="100"/>
      <c r="CU229" s="100"/>
      <c r="CV229" s="100"/>
      <c r="CW229" s="100"/>
      <c r="CX229" s="100"/>
      <c r="CY229" s="100"/>
      <c r="CZ229" s="100"/>
      <c r="DA229" s="100"/>
      <c r="DB229" s="100"/>
      <c r="DC229" s="100"/>
      <c r="DD229" s="100"/>
      <c r="DE229" s="100"/>
      <c r="DF229" s="100"/>
      <c r="DG229" s="100"/>
      <c r="DH229" s="100"/>
      <c r="DI229" s="100"/>
      <c r="DJ229" s="100"/>
      <c r="DK229" s="100"/>
      <c r="DL229" s="100"/>
      <c r="DM229" s="100"/>
      <c r="DN229" s="100"/>
      <c r="DO229" s="100"/>
      <c r="DP229" s="100"/>
      <c r="DQ229" s="100"/>
      <c r="DR229" s="100"/>
      <c r="DS229" s="100"/>
      <c r="DT229" s="100"/>
      <c r="DU229" s="100"/>
      <c r="DV229" s="100"/>
      <c r="DW229" s="100"/>
      <c r="DX229" s="100"/>
      <c r="DY229" s="100"/>
      <c r="DZ229" s="100"/>
      <c r="EA229" s="100"/>
      <c r="EB229" s="100"/>
      <c r="EC229" s="100"/>
      <c r="ED229" s="100"/>
      <c r="EE229" s="100"/>
      <c r="EF229" s="100"/>
      <c r="EG229" s="100"/>
      <c r="EH229" s="100"/>
      <c r="EI229" s="100"/>
      <c r="EJ229" s="100"/>
      <c r="EK229" s="100"/>
      <c r="EL229" s="100"/>
    </row>
    <row r="230" spans="1:142" ht="14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100"/>
      <c r="CL230" s="100"/>
      <c r="CM230" s="100"/>
      <c r="CN230" s="100"/>
      <c r="CO230" s="100"/>
      <c r="CP230" s="100"/>
      <c r="CQ230" s="100"/>
      <c r="CR230" s="100"/>
      <c r="CS230" s="100"/>
      <c r="CT230" s="100"/>
      <c r="CU230" s="100"/>
      <c r="CV230" s="100"/>
      <c r="CW230" s="100"/>
      <c r="CX230" s="100"/>
      <c r="CY230" s="100"/>
      <c r="CZ230" s="100"/>
      <c r="DA230" s="100"/>
      <c r="DB230" s="100"/>
      <c r="DC230" s="100"/>
      <c r="DD230" s="100"/>
      <c r="DE230" s="100"/>
      <c r="DF230" s="100"/>
      <c r="DG230" s="100"/>
      <c r="DH230" s="100"/>
      <c r="DI230" s="100"/>
      <c r="DJ230" s="100"/>
      <c r="DK230" s="100"/>
      <c r="DL230" s="100"/>
      <c r="DM230" s="100"/>
      <c r="DN230" s="100"/>
      <c r="DO230" s="100"/>
      <c r="DP230" s="100"/>
      <c r="DQ230" s="100"/>
      <c r="DR230" s="100"/>
      <c r="DS230" s="100"/>
      <c r="DT230" s="100"/>
      <c r="DU230" s="100"/>
      <c r="DV230" s="100"/>
      <c r="DW230" s="100"/>
      <c r="DX230" s="100"/>
      <c r="DY230" s="100"/>
      <c r="DZ230" s="100"/>
      <c r="EA230" s="100"/>
      <c r="EB230" s="100"/>
      <c r="EC230" s="100"/>
      <c r="ED230" s="100"/>
      <c r="EE230" s="100"/>
      <c r="EF230" s="100"/>
      <c r="EG230" s="100"/>
      <c r="EH230" s="100"/>
      <c r="EI230" s="100"/>
      <c r="EJ230" s="100"/>
      <c r="EK230" s="100"/>
      <c r="EL230" s="100"/>
    </row>
    <row r="231" spans="1:142" ht="14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100"/>
      <c r="CL231" s="100"/>
      <c r="CM231" s="100"/>
      <c r="CN231" s="100"/>
      <c r="CO231" s="100"/>
      <c r="CP231" s="100"/>
      <c r="CQ231" s="100"/>
      <c r="CR231" s="100"/>
      <c r="CS231" s="100"/>
      <c r="CT231" s="100"/>
      <c r="CU231" s="100"/>
      <c r="CV231" s="100"/>
      <c r="CW231" s="100"/>
      <c r="CX231" s="100"/>
      <c r="CY231" s="100"/>
      <c r="CZ231" s="100"/>
      <c r="DA231" s="100"/>
      <c r="DB231" s="100"/>
      <c r="DC231" s="100"/>
      <c r="DD231" s="100"/>
      <c r="DE231" s="100"/>
      <c r="DF231" s="100"/>
      <c r="DG231" s="100"/>
      <c r="DH231" s="100"/>
      <c r="DI231" s="100"/>
      <c r="DJ231" s="100"/>
      <c r="DK231" s="100"/>
      <c r="DL231" s="100"/>
      <c r="DM231" s="100"/>
      <c r="DN231" s="100"/>
      <c r="DO231" s="100"/>
      <c r="DP231" s="100"/>
      <c r="DQ231" s="100"/>
      <c r="DR231" s="100"/>
      <c r="DS231" s="100"/>
      <c r="DT231" s="100"/>
      <c r="DU231" s="100"/>
      <c r="DV231" s="100"/>
      <c r="DW231" s="100"/>
      <c r="DX231" s="100"/>
      <c r="DY231" s="100"/>
      <c r="DZ231" s="100"/>
      <c r="EA231" s="100"/>
      <c r="EB231" s="100"/>
      <c r="EC231" s="100"/>
      <c r="ED231" s="100"/>
      <c r="EE231" s="100"/>
      <c r="EF231" s="100"/>
      <c r="EG231" s="100"/>
      <c r="EH231" s="100"/>
      <c r="EI231" s="100"/>
      <c r="EJ231" s="100"/>
      <c r="EK231" s="100"/>
      <c r="EL231" s="100"/>
    </row>
    <row r="232" spans="1:142" ht="14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100"/>
      <c r="CL232" s="100"/>
      <c r="CM232" s="100"/>
      <c r="CN232" s="100"/>
      <c r="CO232" s="100"/>
      <c r="CP232" s="100"/>
      <c r="CQ232" s="100"/>
      <c r="CR232" s="100"/>
      <c r="CS232" s="100"/>
      <c r="CT232" s="100"/>
      <c r="CU232" s="100"/>
      <c r="CV232" s="100"/>
      <c r="CW232" s="100"/>
      <c r="CX232" s="100"/>
      <c r="CY232" s="100"/>
      <c r="CZ232" s="100"/>
      <c r="DA232" s="100"/>
      <c r="DB232" s="100"/>
      <c r="DC232" s="100"/>
      <c r="DD232" s="100"/>
      <c r="DE232" s="100"/>
      <c r="DF232" s="100"/>
      <c r="DG232" s="100"/>
      <c r="DH232" s="100"/>
      <c r="DI232" s="100"/>
      <c r="DJ232" s="100"/>
      <c r="DK232" s="100"/>
      <c r="DL232" s="100"/>
      <c r="DM232" s="100"/>
      <c r="DN232" s="100"/>
      <c r="DO232" s="100"/>
      <c r="DP232" s="100"/>
      <c r="DQ232" s="100"/>
      <c r="DR232" s="100"/>
      <c r="DS232" s="100"/>
      <c r="DT232" s="100"/>
      <c r="DU232" s="100"/>
      <c r="DV232" s="100"/>
      <c r="DW232" s="100"/>
      <c r="DX232" s="100"/>
      <c r="DY232" s="100"/>
      <c r="DZ232" s="100"/>
      <c r="EA232" s="100"/>
      <c r="EB232" s="100"/>
      <c r="EC232" s="100"/>
      <c r="ED232" s="100"/>
      <c r="EE232" s="100"/>
      <c r="EF232" s="100"/>
      <c r="EG232" s="100"/>
      <c r="EH232" s="100"/>
      <c r="EI232" s="100"/>
      <c r="EJ232" s="100"/>
      <c r="EK232" s="100"/>
      <c r="EL232" s="100"/>
    </row>
    <row r="233" spans="1:142" ht="14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100"/>
      <c r="CL233" s="100"/>
      <c r="CM233" s="100"/>
      <c r="CN233" s="100"/>
      <c r="CO233" s="100"/>
      <c r="CP233" s="100"/>
      <c r="CQ233" s="100"/>
      <c r="CR233" s="100"/>
      <c r="CS233" s="100"/>
      <c r="CT233" s="100"/>
      <c r="CU233" s="100"/>
      <c r="CV233" s="100"/>
      <c r="CW233" s="100"/>
      <c r="CX233" s="100"/>
      <c r="CY233" s="100"/>
      <c r="CZ233" s="100"/>
      <c r="DA233" s="100"/>
      <c r="DB233" s="100"/>
      <c r="DC233" s="100"/>
      <c r="DD233" s="100"/>
      <c r="DE233" s="100"/>
      <c r="DF233" s="100"/>
      <c r="DG233" s="100"/>
      <c r="DH233" s="100"/>
      <c r="DI233" s="100"/>
      <c r="DJ233" s="100"/>
      <c r="DK233" s="100"/>
      <c r="DL233" s="100"/>
      <c r="DM233" s="100"/>
      <c r="DN233" s="100"/>
      <c r="DO233" s="100"/>
      <c r="DP233" s="100"/>
      <c r="DQ233" s="100"/>
      <c r="DR233" s="100"/>
      <c r="DS233" s="100"/>
      <c r="DT233" s="100"/>
      <c r="DU233" s="100"/>
      <c r="DV233" s="100"/>
      <c r="DW233" s="100"/>
      <c r="DX233" s="100"/>
      <c r="DY233" s="100"/>
      <c r="DZ233" s="100"/>
      <c r="EA233" s="100"/>
      <c r="EB233" s="100"/>
      <c r="EC233" s="100"/>
      <c r="ED233" s="100"/>
      <c r="EE233" s="100"/>
      <c r="EF233" s="100"/>
      <c r="EG233" s="100"/>
      <c r="EH233" s="100"/>
      <c r="EI233" s="100"/>
      <c r="EJ233" s="100"/>
      <c r="EK233" s="100"/>
      <c r="EL233" s="100"/>
    </row>
    <row r="234" spans="1:142" ht="14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100"/>
      <c r="CL234" s="100"/>
      <c r="CM234" s="100"/>
      <c r="CN234" s="100"/>
      <c r="CO234" s="100"/>
      <c r="CP234" s="100"/>
      <c r="CQ234" s="100"/>
      <c r="CR234" s="100"/>
      <c r="CS234" s="100"/>
      <c r="CT234" s="100"/>
      <c r="CU234" s="100"/>
      <c r="CV234" s="100"/>
      <c r="CW234" s="100"/>
      <c r="CX234" s="100"/>
      <c r="CY234" s="100"/>
      <c r="CZ234" s="100"/>
      <c r="DA234" s="100"/>
      <c r="DB234" s="100"/>
      <c r="DC234" s="100"/>
      <c r="DD234" s="100"/>
      <c r="DE234" s="100"/>
      <c r="DF234" s="100"/>
      <c r="DG234" s="100"/>
      <c r="DH234" s="100"/>
      <c r="DI234" s="100"/>
      <c r="DJ234" s="100"/>
      <c r="DK234" s="100"/>
      <c r="DL234" s="100"/>
      <c r="DM234" s="100"/>
      <c r="DN234" s="100"/>
      <c r="DO234" s="100"/>
      <c r="DP234" s="100"/>
      <c r="DQ234" s="100"/>
      <c r="DR234" s="100"/>
      <c r="DS234" s="100"/>
      <c r="DT234" s="100"/>
      <c r="DU234" s="100"/>
      <c r="DV234" s="100"/>
      <c r="DW234" s="100"/>
      <c r="DX234" s="100"/>
      <c r="DY234" s="100"/>
      <c r="DZ234" s="100"/>
      <c r="EA234" s="100"/>
      <c r="EB234" s="100"/>
      <c r="EC234" s="100"/>
      <c r="ED234" s="100"/>
      <c r="EE234" s="100"/>
      <c r="EF234" s="100"/>
      <c r="EG234" s="100"/>
      <c r="EH234" s="100"/>
      <c r="EI234" s="100"/>
      <c r="EJ234" s="100"/>
      <c r="EK234" s="100"/>
      <c r="EL234" s="100"/>
    </row>
    <row r="235" spans="1:142" ht="14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100"/>
      <c r="CL235" s="100"/>
      <c r="CM235" s="100"/>
      <c r="CN235" s="100"/>
      <c r="CO235" s="100"/>
      <c r="CP235" s="100"/>
      <c r="CQ235" s="100"/>
      <c r="CR235" s="100"/>
      <c r="CS235" s="100"/>
      <c r="CT235" s="100"/>
      <c r="CU235" s="100"/>
      <c r="CV235" s="100"/>
      <c r="CW235" s="100"/>
      <c r="CX235" s="100"/>
      <c r="CY235" s="100"/>
      <c r="CZ235" s="100"/>
      <c r="DA235" s="100"/>
      <c r="DB235" s="100"/>
      <c r="DC235" s="100"/>
      <c r="DD235" s="100"/>
      <c r="DE235" s="100"/>
      <c r="DF235" s="100"/>
      <c r="DG235" s="100"/>
      <c r="DH235" s="100"/>
      <c r="DI235" s="100"/>
      <c r="DJ235" s="100"/>
      <c r="DK235" s="100"/>
      <c r="DL235" s="100"/>
      <c r="DM235" s="100"/>
      <c r="DN235" s="100"/>
      <c r="DO235" s="100"/>
      <c r="DP235" s="100"/>
      <c r="DQ235" s="100"/>
      <c r="DR235" s="100"/>
      <c r="DS235" s="100"/>
      <c r="DT235" s="100"/>
      <c r="DU235" s="100"/>
      <c r="DV235" s="100"/>
      <c r="DW235" s="100"/>
      <c r="DX235" s="100"/>
      <c r="DY235" s="100"/>
      <c r="DZ235" s="100"/>
      <c r="EA235" s="100"/>
      <c r="EB235" s="100"/>
      <c r="EC235" s="100"/>
      <c r="ED235" s="100"/>
      <c r="EE235" s="100"/>
      <c r="EF235" s="100"/>
      <c r="EG235" s="100"/>
      <c r="EH235" s="100"/>
      <c r="EI235" s="100"/>
      <c r="EJ235" s="100"/>
      <c r="EK235" s="100"/>
      <c r="EL235" s="100"/>
    </row>
    <row r="236" spans="1:142" ht="14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100"/>
      <c r="CL236" s="100"/>
      <c r="CM236" s="100"/>
      <c r="CN236" s="100"/>
      <c r="CO236" s="100"/>
      <c r="CP236" s="100"/>
      <c r="CQ236" s="100"/>
      <c r="CR236" s="100"/>
      <c r="CS236" s="100"/>
      <c r="CT236" s="100"/>
      <c r="CU236" s="100"/>
      <c r="CV236" s="100"/>
      <c r="CW236" s="100"/>
      <c r="CX236" s="100"/>
      <c r="CY236" s="100"/>
      <c r="CZ236" s="100"/>
      <c r="DA236" s="100"/>
      <c r="DB236" s="100"/>
      <c r="DC236" s="100"/>
      <c r="DD236" s="100"/>
      <c r="DE236" s="100"/>
      <c r="DF236" s="100"/>
      <c r="DG236" s="100"/>
      <c r="DH236" s="100"/>
      <c r="DI236" s="100"/>
      <c r="DJ236" s="100"/>
      <c r="DK236" s="100"/>
      <c r="DL236" s="100"/>
      <c r="DM236" s="100"/>
      <c r="DN236" s="100"/>
      <c r="DO236" s="100"/>
      <c r="DP236" s="100"/>
      <c r="DQ236" s="100"/>
      <c r="DR236" s="100"/>
      <c r="DS236" s="100"/>
      <c r="DT236" s="100"/>
      <c r="DU236" s="100"/>
      <c r="DV236" s="100"/>
      <c r="DW236" s="100"/>
      <c r="DX236" s="100"/>
      <c r="DY236" s="100"/>
      <c r="DZ236" s="100"/>
      <c r="EA236" s="100"/>
      <c r="EB236" s="100"/>
      <c r="EC236" s="100"/>
      <c r="ED236" s="100"/>
      <c r="EE236" s="100"/>
      <c r="EF236" s="100"/>
      <c r="EG236" s="100"/>
      <c r="EH236" s="100"/>
      <c r="EI236" s="100"/>
      <c r="EJ236" s="100"/>
      <c r="EK236" s="100"/>
      <c r="EL236" s="100"/>
    </row>
    <row r="237" spans="1:142" ht="14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100"/>
      <c r="CL237" s="100"/>
      <c r="CM237" s="100"/>
      <c r="CN237" s="100"/>
      <c r="CO237" s="100"/>
      <c r="CP237" s="100"/>
      <c r="CQ237" s="100"/>
      <c r="CR237" s="100"/>
      <c r="CS237" s="100"/>
      <c r="CT237" s="100"/>
      <c r="CU237" s="100"/>
      <c r="CV237" s="100"/>
      <c r="CW237" s="100"/>
      <c r="CX237" s="100"/>
      <c r="CY237" s="100"/>
      <c r="CZ237" s="100"/>
      <c r="DA237" s="100"/>
      <c r="DB237" s="100"/>
      <c r="DC237" s="100"/>
      <c r="DD237" s="100"/>
      <c r="DE237" s="100"/>
      <c r="DF237" s="100"/>
      <c r="DG237" s="100"/>
      <c r="DH237" s="100"/>
      <c r="DI237" s="100"/>
      <c r="DJ237" s="100"/>
      <c r="DK237" s="100"/>
      <c r="DL237" s="100"/>
      <c r="DM237" s="100"/>
      <c r="DN237" s="100"/>
      <c r="DO237" s="100"/>
      <c r="DP237" s="100"/>
      <c r="DQ237" s="100"/>
      <c r="DR237" s="100"/>
      <c r="DS237" s="100"/>
      <c r="DT237" s="100"/>
      <c r="DU237" s="100"/>
      <c r="DV237" s="100"/>
      <c r="DW237" s="100"/>
      <c r="DX237" s="100"/>
      <c r="DY237" s="100"/>
      <c r="DZ237" s="100"/>
      <c r="EA237" s="100"/>
      <c r="EB237" s="100"/>
      <c r="EC237" s="100"/>
      <c r="ED237" s="100"/>
      <c r="EE237" s="100"/>
      <c r="EF237" s="100"/>
      <c r="EG237" s="100"/>
      <c r="EH237" s="100"/>
      <c r="EI237" s="100"/>
      <c r="EJ237" s="100"/>
      <c r="EK237" s="100"/>
      <c r="EL237" s="100"/>
    </row>
    <row r="238" spans="1:142" ht="14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100"/>
      <c r="CL238" s="100"/>
      <c r="CM238" s="100"/>
      <c r="CN238" s="100"/>
      <c r="CO238" s="100"/>
      <c r="CP238" s="100"/>
      <c r="CQ238" s="100"/>
      <c r="CR238" s="100"/>
      <c r="CS238" s="100"/>
      <c r="CT238" s="100"/>
      <c r="CU238" s="100"/>
      <c r="CV238" s="100"/>
      <c r="CW238" s="100"/>
      <c r="CX238" s="100"/>
      <c r="CY238" s="100"/>
      <c r="CZ238" s="100"/>
      <c r="DA238" s="100"/>
      <c r="DB238" s="100"/>
      <c r="DC238" s="100"/>
      <c r="DD238" s="100"/>
      <c r="DE238" s="100"/>
      <c r="DF238" s="100"/>
      <c r="DG238" s="100"/>
      <c r="DH238" s="100"/>
      <c r="DI238" s="100"/>
      <c r="DJ238" s="100"/>
      <c r="DK238" s="100"/>
      <c r="DL238" s="100"/>
      <c r="DM238" s="100"/>
      <c r="DN238" s="100"/>
      <c r="DO238" s="100"/>
      <c r="DP238" s="100"/>
      <c r="DQ238" s="100"/>
      <c r="DR238" s="100"/>
      <c r="DS238" s="100"/>
      <c r="DT238" s="100"/>
      <c r="DU238" s="100"/>
      <c r="DV238" s="100"/>
      <c r="DW238" s="100"/>
      <c r="DX238" s="100"/>
      <c r="DY238" s="100"/>
      <c r="DZ238" s="100"/>
      <c r="EA238" s="100"/>
      <c r="EB238" s="100"/>
      <c r="EC238" s="100"/>
      <c r="ED238" s="100"/>
      <c r="EE238" s="100"/>
      <c r="EF238" s="100"/>
      <c r="EG238" s="100"/>
      <c r="EH238" s="100"/>
      <c r="EI238" s="100"/>
      <c r="EJ238" s="100"/>
      <c r="EK238" s="100"/>
      <c r="EL238" s="100"/>
    </row>
    <row r="239" spans="1:142" ht="14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100"/>
      <c r="CL239" s="100"/>
      <c r="CM239" s="100"/>
      <c r="CN239" s="100"/>
      <c r="CO239" s="100"/>
      <c r="CP239" s="100"/>
      <c r="CQ239" s="100"/>
      <c r="CR239" s="100"/>
      <c r="CS239" s="100"/>
      <c r="CT239" s="100"/>
      <c r="CU239" s="100"/>
      <c r="CV239" s="100"/>
      <c r="CW239" s="100"/>
      <c r="CX239" s="100"/>
      <c r="CY239" s="100"/>
      <c r="CZ239" s="100"/>
      <c r="DA239" s="100"/>
      <c r="DB239" s="100"/>
      <c r="DC239" s="100"/>
      <c r="DD239" s="100"/>
      <c r="DE239" s="100"/>
      <c r="DF239" s="100"/>
      <c r="DG239" s="100"/>
      <c r="DH239" s="100"/>
      <c r="DI239" s="100"/>
      <c r="DJ239" s="100"/>
      <c r="DK239" s="100"/>
      <c r="DL239" s="100"/>
      <c r="DM239" s="100"/>
      <c r="DN239" s="100"/>
      <c r="DO239" s="100"/>
      <c r="DP239" s="100"/>
      <c r="DQ239" s="100"/>
      <c r="DR239" s="100"/>
      <c r="DS239" s="100"/>
      <c r="DT239" s="100"/>
      <c r="DU239" s="100"/>
      <c r="DV239" s="100"/>
      <c r="DW239" s="100"/>
      <c r="DX239" s="100"/>
      <c r="DY239" s="100"/>
      <c r="DZ239" s="100"/>
      <c r="EA239" s="100"/>
      <c r="EB239" s="100"/>
      <c r="EC239" s="100"/>
      <c r="ED239" s="100"/>
      <c r="EE239" s="100"/>
      <c r="EF239" s="100"/>
      <c r="EG239" s="100"/>
      <c r="EH239" s="100"/>
      <c r="EI239" s="100"/>
      <c r="EJ239" s="100"/>
      <c r="EK239" s="100"/>
      <c r="EL239" s="100"/>
    </row>
    <row r="240" spans="1:142" ht="14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100"/>
      <c r="CL240" s="100"/>
      <c r="CM240" s="100"/>
      <c r="CN240" s="100"/>
      <c r="CO240" s="100"/>
      <c r="CP240" s="100"/>
      <c r="CQ240" s="100"/>
      <c r="CR240" s="100"/>
      <c r="CS240" s="100"/>
      <c r="CT240" s="100"/>
      <c r="CU240" s="100"/>
      <c r="CV240" s="100"/>
      <c r="CW240" s="100"/>
      <c r="CX240" s="100"/>
      <c r="CY240" s="100"/>
      <c r="CZ240" s="100"/>
      <c r="DA240" s="100"/>
      <c r="DB240" s="100"/>
      <c r="DC240" s="100"/>
      <c r="DD240" s="100"/>
      <c r="DE240" s="100"/>
      <c r="DF240" s="100"/>
      <c r="DG240" s="100"/>
      <c r="DH240" s="100"/>
      <c r="DI240" s="100"/>
      <c r="DJ240" s="100"/>
      <c r="DK240" s="100"/>
      <c r="DL240" s="100"/>
      <c r="DM240" s="100"/>
      <c r="DN240" s="100"/>
      <c r="DO240" s="100"/>
      <c r="DP240" s="100"/>
      <c r="DQ240" s="100"/>
      <c r="DR240" s="100"/>
      <c r="DS240" s="100"/>
      <c r="DT240" s="100"/>
      <c r="DU240" s="100"/>
      <c r="DV240" s="100"/>
      <c r="DW240" s="100"/>
      <c r="DX240" s="100"/>
      <c r="DY240" s="100"/>
      <c r="DZ240" s="100"/>
      <c r="EA240" s="100"/>
      <c r="EB240" s="100"/>
      <c r="EC240" s="100"/>
      <c r="ED240" s="100"/>
      <c r="EE240" s="100"/>
      <c r="EF240" s="100"/>
      <c r="EG240" s="100"/>
      <c r="EH240" s="100"/>
      <c r="EI240" s="100"/>
      <c r="EJ240" s="100"/>
      <c r="EK240" s="100"/>
      <c r="EL240" s="100"/>
    </row>
    <row r="241" spans="1:142" ht="14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100"/>
      <c r="CL241" s="100"/>
      <c r="CM241" s="100"/>
      <c r="CN241" s="100"/>
      <c r="CO241" s="100"/>
      <c r="CP241" s="100"/>
      <c r="CQ241" s="100"/>
      <c r="CR241" s="100"/>
      <c r="CS241" s="100"/>
      <c r="CT241" s="100"/>
      <c r="CU241" s="100"/>
      <c r="CV241" s="100"/>
      <c r="CW241" s="100"/>
      <c r="CX241" s="100"/>
      <c r="CY241" s="100"/>
      <c r="CZ241" s="100"/>
      <c r="DA241" s="100"/>
      <c r="DB241" s="100"/>
      <c r="DC241" s="100"/>
      <c r="DD241" s="100"/>
      <c r="DE241" s="100"/>
      <c r="DF241" s="100"/>
      <c r="DG241" s="100"/>
      <c r="DH241" s="100"/>
      <c r="DI241" s="100"/>
      <c r="DJ241" s="100"/>
      <c r="DK241" s="100"/>
      <c r="DL241" s="100"/>
      <c r="DM241" s="100"/>
      <c r="DN241" s="100"/>
      <c r="DO241" s="100"/>
      <c r="DP241" s="100"/>
      <c r="DQ241" s="100"/>
      <c r="DR241" s="100"/>
      <c r="DS241" s="100"/>
      <c r="DT241" s="100"/>
      <c r="DU241" s="100"/>
      <c r="DV241" s="100"/>
      <c r="DW241" s="100"/>
      <c r="DX241" s="100"/>
      <c r="DY241" s="100"/>
      <c r="DZ241" s="100"/>
      <c r="EA241" s="100"/>
      <c r="EB241" s="100"/>
      <c r="EC241" s="100"/>
      <c r="ED241" s="100"/>
      <c r="EE241" s="100"/>
      <c r="EF241" s="100"/>
      <c r="EG241" s="100"/>
      <c r="EH241" s="100"/>
      <c r="EI241" s="100"/>
      <c r="EJ241" s="100"/>
      <c r="EK241" s="100"/>
      <c r="EL241" s="100"/>
    </row>
    <row r="242" spans="1:142" ht="14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100"/>
      <c r="CL242" s="100"/>
      <c r="CM242" s="100"/>
      <c r="CN242" s="100"/>
      <c r="CO242" s="100"/>
      <c r="CP242" s="100"/>
      <c r="CQ242" s="100"/>
      <c r="CR242" s="100"/>
      <c r="CS242" s="100"/>
      <c r="CT242" s="100"/>
      <c r="CU242" s="100"/>
      <c r="CV242" s="100"/>
      <c r="CW242" s="100"/>
      <c r="CX242" s="100"/>
      <c r="CY242" s="100"/>
      <c r="CZ242" s="100"/>
      <c r="DA242" s="100"/>
      <c r="DB242" s="100"/>
      <c r="DC242" s="100"/>
      <c r="DD242" s="100"/>
      <c r="DE242" s="100"/>
      <c r="DF242" s="100"/>
      <c r="DG242" s="100"/>
      <c r="DH242" s="100"/>
      <c r="DI242" s="100"/>
      <c r="DJ242" s="100"/>
      <c r="DK242" s="100"/>
      <c r="DL242" s="100"/>
      <c r="DM242" s="100"/>
      <c r="DN242" s="100"/>
      <c r="DO242" s="100"/>
      <c r="DP242" s="100"/>
      <c r="DQ242" s="100"/>
      <c r="DR242" s="100"/>
      <c r="DS242" s="100"/>
      <c r="DT242" s="100"/>
      <c r="DU242" s="100"/>
      <c r="DV242" s="100"/>
      <c r="DW242" s="100"/>
      <c r="DX242" s="100"/>
      <c r="DY242" s="100"/>
      <c r="DZ242" s="100"/>
      <c r="EA242" s="100"/>
      <c r="EB242" s="100"/>
      <c r="EC242" s="100"/>
      <c r="ED242" s="100"/>
      <c r="EE242" s="100"/>
      <c r="EF242" s="100"/>
      <c r="EG242" s="100"/>
      <c r="EH242" s="100"/>
      <c r="EI242" s="100"/>
      <c r="EJ242" s="100"/>
      <c r="EK242" s="100"/>
      <c r="EL242" s="100"/>
    </row>
    <row r="243" spans="1:142" ht="14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100"/>
      <c r="CL243" s="100"/>
      <c r="CM243" s="100"/>
      <c r="CN243" s="100"/>
      <c r="CO243" s="100"/>
      <c r="CP243" s="100"/>
      <c r="CQ243" s="100"/>
      <c r="CR243" s="100"/>
      <c r="CS243" s="100"/>
      <c r="CT243" s="100"/>
      <c r="CU243" s="100"/>
      <c r="CV243" s="100"/>
      <c r="CW243" s="100"/>
      <c r="CX243" s="100"/>
      <c r="CY243" s="100"/>
      <c r="CZ243" s="100"/>
      <c r="DA243" s="100"/>
      <c r="DB243" s="100"/>
      <c r="DC243" s="100"/>
      <c r="DD243" s="100"/>
      <c r="DE243" s="100"/>
      <c r="DF243" s="100"/>
      <c r="DG243" s="100"/>
      <c r="DH243" s="100"/>
      <c r="DI243" s="100"/>
      <c r="DJ243" s="100"/>
      <c r="DK243" s="100"/>
      <c r="DL243" s="100"/>
      <c r="DM243" s="100"/>
      <c r="DN243" s="100"/>
      <c r="DO243" s="100"/>
      <c r="DP243" s="100"/>
      <c r="DQ243" s="100"/>
      <c r="DR243" s="100"/>
      <c r="DS243" s="100"/>
      <c r="DT243" s="100"/>
      <c r="DU243" s="100"/>
      <c r="DV243" s="100"/>
      <c r="DW243" s="100"/>
      <c r="DX243" s="100"/>
      <c r="DY243" s="100"/>
      <c r="DZ243" s="100"/>
      <c r="EA243" s="100"/>
      <c r="EB243" s="100"/>
      <c r="EC243" s="100"/>
      <c r="ED243" s="100"/>
      <c r="EE243" s="100"/>
      <c r="EF243" s="100"/>
      <c r="EG243" s="100"/>
      <c r="EH243" s="100"/>
      <c r="EI243" s="100"/>
      <c r="EJ243" s="100"/>
      <c r="EK243" s="100"/>
      <c r="EL243" s="100"/>
    </row>
    <row r="244" spans="1:142" ht="14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100"/>
      <c r="CL244" s="100"/>
      <c r="CM244" s="100"/>
      <c r="CN244" s="100"/>
      <c r="CO244" s="100"/>
      <c r="CP244" s="100"/>
      <c r="CQ244" s="100"/>
      <c r="CR244" s="100"/>
      <c r="CS244" s="100"/>
      <c r="CT244" s="100"/>
      <c r="CU244" s="100"/>
      <c r="CV244" s="100"/>
      <c r="CW244" s="100"/>
      <c r="CX244" s="100"/>
      <c r="CY244" s="100"/>
      <c r="CZ244" s="100"/>
      <c r="DA244" s="100"/>
      <c r="DB244" s="100"/>
      <c r="DC244" s="100"/>
      <c r="DD244" s="100"/>
      <c r="DE244" s="100"/>
      <c r="DF244" s="100"/>
      <c r="DG244" s="100"/>
      <c r="DH244" s="100"/>
      <c r="DI244" s="100"/>
      <c r="DJ244" s="100"/>
      <c r="DK244" s="100"/>
      <c r="DL244" s="100"/>
      <c r="DM244" s="100"/>
      <c r="DN244" s="100"/>
      <c r="DO244" s="100"/>
      <c r="DP244" s="100"/>
      <c r="DQ244" s="100"/>
      <c r="DR244" s="100"/>
      <c r="DS244" s="100"/>
      <c r="DT244" s="100"/>
      <c r="DU244" s="100"/>
      <c r="DV244" s="100"/>
      <c r="DW244" s="100"/>
      <c r="DX244" s="100"/>
      <c r="DY244" s="100"/>
      <c r="DZ244" s="100"/>
      <c r="EA244" s="100"/>
      <c r="EB244" s="100"/>
      <c r="EC244" s="100"/>
      <c r="ED244" s="100"/>
      <c r="EE244" s="100"/>
      <c r="EF244" s="100"/>
      <c r="EG244" s="100"/>
      <c r="EH244" s="100"/>
      <c r="EI244" s="100"/>
      <c r="EJ244" s="100"/>
      <c r="EK244" s="100"/>
      <c r="EL244" s="100"/>
    </row>
    <row r="245" spans="1:142" ht="14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100"/>
      <c r="CL245" s="100"/>
      <c r="CM245" s="100"/>
      <c r="CN245" s="100"/>
      <c r="CO245" s="100"/>
      <c r="CP245" s="100"/>
      <c r="CQ245" s="100"/>
      <c r="CR245" s="100"/>
      <c r="CS245" s="100"/>
      <c r="CT245" s="100"/>
      <c r="CU245" s="100"/>
      <c r="CV245" s="100"/>
      <c r="CW245" s="100"/>
      <c r="CX245" s="100"/>
      <c r="CY245" s="100"/>
      <c r="CZ245" s="100"/>
      <c r="DA245" s="100"/>
      <c r="DB245" s="100"/>
      <c r="DC245" s="100"/>
      <c r="DD245" s="100"/>
      <c r="DE245" s="100"/>
      <c r="DF245" s="100"/>
      <c r="DG245" s="100"/>
      <c r="DH245" s="100"/>
      <c r="DI245" s="100"/>
      <c r="DJ245" s="100"/>
      <c r="DK245" s="100"/>
      <c r="DL245" s="100"/>
      <c r="DM245" s="100"/>
      <c r="DN245" s="100"/>
      <c r="DO245" s="100"/>
      <c r="DP245" s="100"/>
      <c r="DQ245" s="100"/>
      <c r="DR245" s="100"/>
      <c r="DS245" s="100"/>
      <c r="DT245" s="100"/>
      <c r="DU245" s="100"/>
      <c r="DV245" s="100"/>
      <c r="DW245" s="100"/>
      <c r="DX245" s="100"/>
      <c r="DY245" s="100"/>
      <c r="DZ245" s="100"/>
      <c r="EA245" s="100"/>
      <c r="EB245" s="100"/>
      <c r="EC245" s="100"/>
      <c r="ED245" s="100"/>
      <c r="EE245" s="100"/>
      <c r="EF245" s="100"/>
      <c r="EG245" s="100"/>
      <c r="EH245" s="100"/>
      <c r="EI245" s="100"/>
      <c r="EJ245" s="100"/>
      <c r="EK245" s="100"/>
      <c r="EL245" s="100"/>
    </row>
    <row r="246" spans="1:142" ht="14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100"/>
      <c r="CL246" s="100"/>
      <c r="CM246" s="100"/>
      <c r="CN246" s="100"/>
      <c r="CO246" s="100"/>
      <c r="CP246" s="100"/>
      <c r="CQ246" s="100"/>
      <c r="CR246" s="100"/>
      <c r="CS246" s="100"/>
      <c r="CT246" s="100"/>
      <c r="CU246" s="100"/>
      <c r="CV246" s="100"/>
      <c r="CW246" s="100"/>
      <c r="CX246" s="100"/>
      <c r="CY246" s="100"/>
      <c r="CZ246" s="100"/>
      <c r="DA246" s="100"/>
      <c r="DB246" s="100"/>
      <c r="DC246" s="100"/>
      <c r="DD246" s="100"/>
      <c r="DE246" s="100"/>
      <c r="DF246" s="100"/>
      <c r="DG246" s="100"/>
      <c r="DH246" s="100"/>
      <c r="DI246" s="100"/>
      <c r="DJ246" s="100"/>
      <c r="DK246" s="100"/>
      <c r="DL246" s="100"/>
      <c r="DM246" s="100"/>
      <c r="DN246" s="100"/>
      <c r="DO246" s="100"/>
      <c r="DP246" s="100"/>
      <c r="DQ246" s="100"/>
      <c r="DR246" s="100"/>
      <c r="DS246" s="100"/>
      <c r="DT246" s="100"/>
      <c r="DU246" s="100"/>
      <c r="DV246" s="100"/>
      <c r="DW246" s="100"/>
      <c r="DX246" s="100"/>
      <c r="DY246" s="100"/>
      <c r="DZ246" s="100"/>
      <c r="EA246" s="100"/>
      <c r="EB246" s="100"/>
      <c r="EC246" s="100"/>
      <c r="ED246" s="100"/>
      <c r="EE246" s="100"/>
      <c r="EF246" s="100"/>
      <c r="EG246" s="100"/>
      <c r="EH246" s="100"/>
      <c r="EI246" s="100"/>
      <c r="EJ246" s="100"/>
      <c r="EK246" s="100"/>
      <c r="EL246" s="100"/>
    </row>
    <row r="247" spans="1:142" ht="14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100"/>
      <c r="CL247" s="100"/>
      <c r="CM247" s="100"/>
      <c r="CN247" s="100"/>
      <c r="CO247" s="100"/>
      <c r="CP247" s="100"/>
      <c r="CQ247" s="100"/>
      <c r="CR247" s="100"/>
      <c r="CS247" s="100"/>
      <c r="CT247" s="100"/>
      <c r="CU247" s="100"/>
      <c r="CV247" s="100"/>
      <c r="CW247" s="100"/>
      <c r="CX247" s="100"/>
      <c r="CY247" s="100"/>
      <c r="CZ247" s="100"/>
      <c r="DA247" s="100"/>
      <c r="DB247" s="100"/>
      <c r="DC247" s="100"/>
      <c r="DD247" s="100"/>
      <c r="DE247" s="100"/>
      <c r="DF247" s="100"/>
      <c r="DG247" s="100"/>
      <c r="DH247" s="100"/>
      <c r="DI247" s="100"/>
      <c r="DJ247" s="100"/>
      <c r="DK247" s="100"/>
      <c r="DL247" s="100"/>
      <c r="DM247" s="100"/>
      <c r="DN247" s="100"/>
      <c r="DO247" s="100"/>
      <c r="DP247" s="100"/>
      <c r="DQ247" s="100"/>
      <c r="DR247" s="100"/>
      <c r="DS247" s="100"/>
      <c r="DT247" s="100"/>
      <c r="DU247" s="100"/>
      <c r="DV247" s="100"/>
      <c r="DW247" s="100"/>
      <c r="DX247" s="100"/>
      <c r="DY247" s="100"/>
      <c r="DZ247" s="100"/>
      <c r="EA247" s="100"/>
      <c r="EB247" s="100"/>
      <c r="EC247" s="100"/>
      <c r="ED247" s="100"/>
      <c r="EE247" s="100"/>
      <c r="EF247" s="100"/>
      <c r="EG247" s="100"/>
      <c r="EH247" s="100"/>
      <c r="EI247" s="100"/>
      <c r="EJ247" s="100"/>
      <c r="EK247" s="100"/>
      <c r="EL247" s="100"/>
    </row>
    <row r="248" spans="1:142" ht="14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100"/>
      <c r="CL248" s="100"/>
      <c r="CM248" s="100"/>
      <c r="CN248" s="100"/>
      <c r="CO248" s="100"/>
      <c r="CP248" s="100"/>
      <c r="CQ248" s="100"/>
      <c r="CR248" s="100"/>
      <c r="CS248" s="100"/>
      <c r="CT248" s="100"/>
      <c r="CU248" s="100"/>
      <c r="CV248" s="100"/>
      <c r="CW248" s="100"/>
      <c r="CX248" s="100"/>
      <c r="CY248" s="100"/>
      <c r="CZ248" s="100"/>
      <c r="DA248" s="100"/>
      <c r="DB248" s="100"/>
      <c r="DC248" s="100"/>
      <c r="DD248" s="100"/>
      <c r="DE248" s="100"/>
      <c r="DF248" s="100"/>
      <c r="DG248" s="100"/>
      <c r="DH248" s="100"/>
      <c r="DI248" s="100"/>
      <c r="DJ248" s="100"/>
      <c r="DK248" s="100"/>
      <c r="DL248" s="100"/>
      <c r="DM248" s="100"/>
      <c r="DN248" s="100"/>
      <c r="DO248" s="100"/>
      <c r="DP248" s="100"/>
      <c r="DQ248" s="100"/>
      <c r="DR248" s="100"/>
      <c r="DS248" s="100"/>
      <c r="DT248" s="100"/>
      <c r="DU248" s="100"/>
      <c r="DV248" s="100"/>
      <c r="DW248" s="100"/>
      <c r="DX248" s="100"/>
      <c r="DY248" s="100"/>
      <c r="DZ248" s="100"/>
      <c r="EA248" s="100"/>
      <c r="EB248" s="100"/>
      <c r="EC248" s="100"/>
      <c r="ED248" s="100"/>
      <c r="EE248" s="100"/>
      <c r="EF248" s="100"/>
      <c r="EG248" s="100"/>
      <c r="EH248" s="100"/>
      <c r="EI248" s="100"/>
      <c r="EJ248" s="100"/>
      <c r="EK248" s="100"/>
      <c r="EL248" s="100"/>
    </row>
    <row r="249" spans="1:142" ht="14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100"/>
      <c r="CL249" s="100"/>
      <c r="CM249" s="100"/>
      <c r="CN249" s="100"/>
      <c r="CO249" s="100"/>
      <c r="CP249" s="100"/>
      <c r="CQ249" s="100"/>
      <c r="CR249" s="100"/>
      <c r="CS249" s="100"/>
      <c r="CT249" s="100"/>
      <c r="CU249" s="100"/>
      <c r="CV249" s="100"/>
      <c r="CW249" s="100"/>
      <c r="CX249" s="100"/>
      <c r="CY249" s="100"/>
      <c r="CZ249" s="100"/>
      <c r="DA249" s="100"/>
      <c r="DB249" s="100"/>
      <c r="DC249" s="100"/>
      <c r="DD249" s="100"/>
      <c r="DE249" s="100"/>
      <c r="DF249" s="100"/>
      <c r="DG249" s="100"/>
      <c r="DH249" s="100"/>
      <c r="DI249" s="100"/>
      <c r="DJ249" s="100"/>
      <c r="DK249" s="100"/>
      <c r="DL249" s="100"/>
      <c r="DM249" s="100"/>
      <c r="DN249" s="100"/>
      <c r="DO249" s="100"/>
      <c r="DP249" s="100"/>
      <c r="DQ249" s="100"/>
      <c r="DR249" s="100"/>
      <c r="DS249" s="100"/>
      <c r="DT249" s="100"/>
      <c r="DU249" s="100"/>
      <c r="DV249" s="100"/>
      <c r="DW249" s="100"/>
      <c r="DX249" s="100"/>
      <c r="DY249" s="100"/>
      <c r="DZ249" s="100"/>
      <c r="EA249" s="100"/>
      <c r="EB249" s="100"/>
      <c r="EC249" s="100"/>
      <c r="ED249" s="100"/>
      <c r="EE249" s="100"/>
      <c r="EF249" s="100"/>
      <c r="EG249" s="100"/>
      <c r="EH249" s="100"/>
      <c r="EI249" s="100"/>
      <c r="EJ249" s="100"/>
      <c r="EK249" s="100"/>
      <c r="EL249" s="100"/>
    </row>
    <row r="250" spans="1:142" ht="14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100"/>
      <c r="CL250" s="100"/>
      <c r="CM250" s="100"/>
      <c r="CN250" s="100"/>
      <c r="CO250" s="100"/>
      <c r="CP250" s="100"/>
      <c r="CQ250" s="100"/>
      <c r="CR250" s="100"/>
      <c r="CS250" s="100"/>
      <c r="CT250" s="100"/>
      <c r="CU250" s="100"/>
      <c r="CV250" s="100"/>
      <c r="CW250" s="100"/>
      <c r="CX250" s="100"/>
      <c r="CY250" s="100"/>
      <c r="CZ250" s="100"/>
      <c r="DA250" s="100"/>
      <c r="DB250" s="100"/>
      <c r="DC250" s="100"/>
      <c r="DD250" s="100"/>
      <c r="DE250" s="100"/>
      <c r="DF250" s="100"/>
      <c r="DG250" s="100"/>
      <c r="DH250" s="100"/>
      <c r="DI250" s="100"/>
      <c r="DJ250" s="100"/>
      <c r="DK250" s="100"/>
      <c r="DL250" s="100"/>
      <c r="DM250" s="100"/>
      <c r="DN250" s="100"/>
      <c r="DO250" s="100"/>
      <c r="DP250" s="100"/>
      <c r="DQ250" s="100"/>
      <c r="DR250" s="100"/>
      <c r="DS250" s="100"/>
      <c r="DT250" s="100"/>
      <c r="DU250" s="100"/>
      <c r="DV250" s="100"/>
      <c r="DW250" s="100"/>
      <c r="DX250" s="100"/>
      <c r="DY250" s="100"/>
      <c r="DZ250" s="100"/>
      <c r="EA250" s="100"/>
      <c r="EB250" s="100"/>
      <c r="EC250" s="100"/>
      <c r="ED250" s="100"/>
      <c r="EE250" s="100"/>
      <c r="EF250" s="100"/>
      <c r="EG250" s="100"/>
      <c r="EH250" s="100"/>
      <c r="EI250" s="100"/>
      <c r="EJ250" s="100"/>
      <c r="EK250" s="100"/>
      <c r="EL250" s="100"/>
    </row>
    <row r="251" spans="1:142" ht="14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100"/>
      <c r="CL251" s="100"/>
      <c r="CM251" s="100"/>
      <c r="CN251" s="100"/>
      <c r="CO251" s="100"/>
      <c r="CP251" s="100"/>
      <c r="CQ251" s="100"/>
      <c r="CR251" s="100"/>
      <c r="CS251" s="100"/>
      <c r="CT251" s="100"/>
      <c r="CU251" s="100"/>
      <c r="CV251" s="100"/>
      <c r="CW251" s="100"/>
      <c r="CX251" s="100"/>
      <c r="CY251" s="100"/>
      <c r="CZ251" s="100"/>
      <c r="DA251" s="100"/>
      <c r="DB251" s="100"/>
      <c r="DC251" s="100"/>
      <c r="DD251" s="100"/>
      <c r="DE251" s="100"/>
      <c r="DF251" s="100"/>
      <c r="DG251" s="100"/>
      <c r="DH251" s="100"/>
      <c r="DI251" s="100"/>
      <c r="DJ251" s="100"/>
      <c r="DK251" s="100"/>
      <c r="DL251" s="100"/>
      <c r="DM251" s="100"/>
      <c r="DN251" s="100"/>
      <c r="DO251" s="100"/>
      <c r="DP251" s="100"/>
      <c r="DQ251" s="100"/>
      <c r="DR251" s="100"/>
      <c r="DS251" s="100"/>
      <c r="DT251" s="100"/>
      <c r="DU251" s="100"/>
      <c r="DV251" s="100"/>
      <c r="DW251" s="100"/>
      <c r="DX251" s="100"/>
      <c r="DY251" s="100"/>
      <c r="DZ251" s="100"/>
      <c r="EA251" s="100"/>
      <c r="EB251" s="100"/>
      <c r="EC251" s="100"/>
      <c r="ED251" s="100"/>
      <c r="EE251" s="100"/>
      <c r="EF251" s="100"/>
      <c r="EG251" s="100"/>
      <c r="EH251" s="100"/>
      <c r="EI251" s="100"/>
      <c r="EJ251" s="100"/>
      <c r="EK251" s="100"/>
      <c r="EL251" s="100"/>
    </row>
    <row r="252" spans="1:142" ht="14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100"/>
      <c r="CL252" s="100"/>
      <c r="CM252" s="100"/>
      <c r="CN252" s="100"/>
      <c r="CO252" s="100"/>
      <c r="CP252" s="100"/>
      <c r="CQ252" s="100"/>
      <c r="CR252" s="100"/>
      <c r="CS252" s="100"/>
      <c r="CT252" s="100"/>
      <c r="CU252" s="100"/>
      <c r="CV252" s="100"/>
      <c r="CW252" s="100"/>
      <c r="CX252" s="100"/>
      <c r="CY252" s="100"/>
      <c r="CZ252" s="100"/>
      <c r="DA252" s="100"/>
      <c r="DB252" s="100"/>
      <c r="DC252" s="100"/>
      <c r="DD252" s="100"/>
      <c r="DE252" s="100"/>
      <c r="DF252" s="100"/>
      <c r="DG252" s="100"/>
      <c r="DH252" s="100"/>
      <c r="DI252" s="100"/>
      <c r="DJ252" s="100"/>
      <c r="DK252" s="100"/>
      <c r="DL252" s="100"/>
      <c r="DM252" s="100"/>
      <c r="DN252" s="100"/>
      <c r="DO252" s="100"/>
      <c r="DP252" s="100"/>
      <c r="DQ252" s="100"/>
      <c r="DR252" s="100"/>
      <c r="DS252" s="100"/>
      <c r="DT252" s="100"/>
      <c r="DU252" s="100"/>
      <c r="DV252" s="100"/>
      <c r="DW252" s="100"/>
      <c r="DX252" s="100"/>
      <c r="DY252" s="100"/>
      <c r="DZ252" s="100"/>
      <c r="EA252" s="100"/>
      <c r="EB252" s="100"/>
      <c r="EC252" s="100"/>
      <c r="ED252" s="100"/>
      <c r="EE252" s="100"/>
      <c r="EF252" s="100"/>
      <c r="EG252" s="100"/>
      <c r="EH252" s="100"/>
      <c r="EI252" s="100"/>
      <c r="EJ252" s="100"/>
      <c r="EK252" s="100"/>
      <c r="EL252" s="100"/>
    </row>
    <row r="253" spans="1:142" ht="14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100"/>
      <c r="CL253" s="100"/>
      <c r="CM253" s="100"/>
      <c r="CN253" s="100"/>
      <c r="CO253" s="100"/>
      <c r="CP253" s="100"/>
      <c r="CQ253" s="100"/>
      <c r="CR253" s="100"/>
      <c r="CS253" s="100"/>
      <c r="CT253" s="100"/>
      <c r="CU253" s="100"/>
      <c r="CV253" s="100"/>
      <c r="CW253" s="100"/>
      <c r="CX253" s="100"/>
      <c r="CY253" s="100"/>
      <c r="CZ253" s="100"/>
      <c r="DA253" s="100"/>
      <c r="DB253" s="100"/>
      <c r="DC253" s="100"/>
      <c r="DD253" s="100"/>
      <c r="DE253" s="100"/>
      <c r="DF253" s="100"/>
      <c r="DG253" s="100"/>
      <c r="DH253" s="100"/>
      <c r="DI253" s="100"/>
      <c r="DJ253" s="100"/>
      <c r="DK253" s="100"/>
      <c r="DL253" s="100"/>
      <c r="DM253" s="100"/>
      <c r="DN253" s="100"/>
      <c r="DO253" s="100"/>
      <c r="DP253" s="100"/>
      <c r="DQ253" s="100"/>
      <c r="DR253" s="100"/>
      <c r="DS253" s="100"/>
      <c r="DT253" s="100"/>
      <c r="DU253" s="100"/>
      <c r="DV253" s="100"/>
      <c r="DW253" s="100"/>
      <c r="DX253" s="100"/>
      <c r="DY253" s="100"/>
      <c r="DZ253" s="100"/>
      <c r="EA253" s="100"/>
      <c r="EB253" s="100"/>
      <c r="EC253" s="100"/>
      <c r="ED253" s="100"/>
      <c r="EE253" s="100"/>
      <c r="EF253" s="100"/>
      <c r="EG253" s="100"/>
      <c r="EH253" s="100"/>
      <c r="EI253" s="100"/>
      <c r="EJ253" s="100"/>
      <c r="EK253" s="100"/>
      <c r="EL253" s="100"/>
    </row>
    <row r="254" spans="1:142" ht="14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87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100"/>
      <c r="CL254" s="100"/>
      <c r="CM254" s="100"/>
      <c r="CN254" s="100"/>
      <c r="CO254" s="100"/>
      <c r="CP254" s="100"/>
      <c r="CQ254" s="100"/>
      <c r="CR254" s="100"/>
      <c r="CS254" s="100"/>
      <c r="CT254" s="100"/>
      <c r="CU254" s="100"/>
      <c r="CV254" s="100"/>
      <c r="CW254" s="100"/>
      <c r="CX254" s="100"/>
      <c r="CY254" s="100"/>
      <c r="CZ254" s="100"/>
      <c r="DA254" s="100"/>
      <c r="DB254" s="100"/>
      <c r="DC254" s="100"/>
      <c r="DD254" s="100"/>
      <c r="DE254" s="100"/>
      <c r="DF254" s="100"/>
      <c r="DG254" s="100"/>
      <c r="DH254" s="100"/>
      <c r="DI254" s="100"/>
      <c r="DJ254" s="100"/>
      <c r="DK254" s="100"/>
      <c r="DL254" s="100"/>
      <c r="DM254" s="100"/>
      <c r="DN254" s="100"/>
      <c r="DO254" s="100"/>
      <c r="DP254" s="100"/>
      <c r="DQ254" s="100"/>
      <c r="DR254" s="100"/>
      <c r="DS254" s="100"/>
      <c r="DT254" s="100"/>
      <c r="DU254" s="100"/>
      <c r="DV254" s="100"/>
      <c r="DW254" s="100"/>
      <c r="DX254" s="100"/>
      <c r="DY254" s="100"/>
      <c r="DZ254" s="100"/>
      <c r="EA254" s="100"/>
      <c r="EB254" s="100"/>
      <c r="EC254" s="100"/>
      <c r="ED254" s="100"/>
      <c r="EE254" s="100"/>
      <c r="EF254" s="100"/>
      <c r="EG254" s="100"/>
      <c r="EH254" s="100"/>
      <c r="EI254" s="100"/>
      <c r="EJ254" s="100"/>
      <c r="EK254" s="100"/>
      <c r="EL254" s="100"/>
    </row>
    <row r="255" spans="1:142" ht="14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100"/>
      <c r="CL255" s="100"/>
      <c r="CM255" s="100"/>
      <c r="CN255" s="100"/>
      <c r="CO255" s="100"/>
      <c r="CP255" s="100"/>
      <c r="CQ255" s="100"/>
      <c r="CR255" s="100"/>
      <c r="CS255" s="100"/>
      <c r="CT255" s="100"/>
      <c r="CU255" s="100"/>
      <c r="CV255" s="100"/>
      <c r="CW255" s="100"/>
      <c r="CX255" s="100"/>
      <c r="CY255" s="100"/>
      <c r="CZ255" s="100"/>
      <c r="DA255" s="100"/>
      <c r="DB255" s="100"/>
      <c r="DC255" s="100"/>
      <c r="DD255" s="100"/>
      <c r="DE255" s="100"/>
      <c r="DF255" s="100"/>
      <c r="DG255" s="100"/>
      <c r="DH255" s="100"/>
      <c r="DI255" s="100"/>
      <c r="DJ255" s="100"/>
      <c r="DK255" s="100"/>
      <c r="DL255" s="100"/>
      <c r="DM255" s="100"/>
      <c r="DN255" s="100"/>
      <c r="DO255" s="100"/>
      <c r="DP255" s="100"/>
      <c r="DQ255" s="100"/>
      <c r="DR255" s="100"/>
      <c r="DS255" s="100"/>
      <c r="DT255" s="100"/>
      <c r="DU255" s="100"/>
      <c r="DV255" s="100"/>
      <c r="DW255" s="100"/>
      <c r="DX255" s="100"/>
      <c r="DY255" s="100"/>
      <c r="DZ255" s="100"/>
      <c r="EA255" s="100"/>
      <c r="EB255" s="100"/>
      <c r="EC255" s="100"/>
      <c r="ED255" s="100"/>
      <c r="EE255" s="100"/>
      <c r="EF255" s="100"/>
      <c r="EG255" s="100"/>
      <c r="EH255" s="100"/>
      <c r="EI255" s="100"/>
      <c r="EJ255" s="100"/>
      <c r="EK255" s="100"/>
      <c r="EL255" s="100"/>
    </row>
    <row r="256" spans="1:142" ht="14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100"/>
      <c r="CL256" s="100"/>
      <c r="CM256" s="100"/>
      <c r="CN256" s="100"/>
      <c r="CO256" s="100"/>
      <c r="CP256" s="100"/>
      <c r="CQ256" s="100"/>
      <c r="CR256" s="100"/>
      <c r="CS256" s="100"/>
      <c r="CT256" s="100"/>
      <c r="CU256" s="100"/>
      <c r="CV256" s="100"/>
      <c r="CW256" s="100"/>
      <c r="CX256" s="100"/>
      <c r="CY256" s="100"/>
      <c r="CZ256" s="100"/>
      <c r="DA256" s="100"/>
      <c r="DB256" s="100"/>
      <c r="DC256" s="100"/>
      <c r="DD256" s="100"/>
      <c r="DE256" s="100"/>
      <c r="DF256" s="100"/>
      <c r="DG256" s="100"/>
      <c r="DH256" s="100"/>
      <c r="DI256" s="100"/>
      <c r="DJ256" s="100"/>
      <c r="DK256" s="100"/>
      <c r="DL256" s="100"/>
      <c r="DM256" s="100"/>
      <c r="DN256" s="100"/>
      <c r="DO256" s="100"/>
      <c r="DP256" s="100"/>
      <c r="DQ256" s="100"/>
      <c r="DR256" s="100"/>
      <c r="DS256" s="100"/>
      <c r="DT256" s="100"/>
      <c r="DU256" s="100"/>
      <c r="DV256" s="100"/>
      <c r="DW256" s="100"/>
      <c r="DX256" s="100"/>
      <c r="DY256" s="100"/>
      <c r="DZ256" s="100"/>
      <c r="EA256" s="100"/>
      <c r="EB256" s="100"/>
      <c r="EC256" s="100"/>
      <c r="ED256" s="100"/>
      <c r="EE256" s="100"/>
      <c r="EF256" s="100"/>
      <c r="EG256" s="100"/>
      <c r="EH256" s="100"/>
      <c r="EI256" s="100"/>
      <c r="EJ256" s="100"/>
      <c r="EK256" s="100"/>
      <c r="EL256" s="100"/>
    </row>
    <row r="257" spans="1:142" ht="14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87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100"/>
      <c r="CL257" s="100"/>
      <c r="CM257" s="100"/>
      <c r="CN257" s="100"/>
      <c r="CO257" s="100"/>
      <c r="CP257" s="100"/>
      <c r="CQ257" s="100"/>
      <c r="CR257" s="100"/>
      <c r="CS257" s="100"/>
      <c r="CT257" s="100"/>
      <c r="CU257" s="100"/>
      <c r="CV257" s="100"/>
      <c r="CW257" s="100"/>
      <c r="CX257" s="100"/>
      <c r="CY257" s="100"/>
      <c r="CZ257" s="100"/>
      <c r="DA257" s="100"/>
      <c r="DB257" s="100"/>
      <c r="DC257" s="100"/>
      <c r="DD257" s="100"/>
      <c r="DE257" s="100"/>
      <c r="DF257" s="100"/>
      <c r="DG257" s="100"/>
      <c r="DH257" s="100"/>
      <c r="DI257" s="100"/>
      <c r="DJ257" s="100"/>
      <c r="DK257" s="100"/>
      <c r="DL257" s="100"/>
      <c r="DM257" s="100"/>
      <c r="DN257" s="100"/>
      <c r="DO257" s="100"/>
      <c r="DP257" s="100"/>
      <c r="DQ257" s="100"/>
      <c r="DR257" s="100"/>
      <c r="DS257" s="100"/>
      <c r="DT257" s="100"/>
      <c r="DU257" s="100"/>
      <c r="DV257" s="100"/>
      <c r="DW257" s="100"/>
      <c r="DX257" s="100"/>
      <c r="DY257" s="100"/>
      <c r="DZ257" s="100"/>
      <c r="EA257" s="100"/>
      <c r="EB257" s="100"/>
      <c r="EC257" s="100"/>
      <c r="ED257" s="100"/>
      <c r="EE257" s="100"/>
      <c r="EF257" s="100"/>
      <c r="EG257" s="100"/>
      <c r="EH257" s="100"/>
      <c r="EI257" s="100"/>
      <c r="EJ257" s="100"/>
      <c r="EK257" s="100"/>
      <c r="EL257" s="100"/>
    </row>
    <row r="258" spans="1:142" ht="14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100"/>
      <c r="CL258" s="100"/>
      <c r="CM258" s="100"/>
      <c r="CN258" s="100"/>
      <c r="CO258" s="100"/>
      <c r="CP258" s="100"/>
      <c r="CQ258" s="100"/>
      <c r="CR258" s="100"/>
      <c r="CS258" s="100"/>
      <c r="CT258" s="100"/>
      <c r="CU258" s="100"/>
      <c r="CV258" s="100"/>
      <c r="CW258" s="100"/>
      <c r="CX258" s="100"/>
      <c r="CY258" s="100"/>
      <c r="CZ258" s="100"/>
      <c r="DA258" s="100"/>
      <c r="DB258" s="100"/>
      <c r="DC258" s="100"/>
      <c r="DD258" s="100"/>
      <c r="DE258" s="100"/>
      <c r="DF258" s="100"/>
      <c r="DG258" s="100"/>
      <c r="DH258" s="100"/>
      <c r="DI258" s="100"/>
      <c r="DJ258" s="100"/>
      <c r="DK258" s="100"/>
      <c r="DL258" s="100"/>
      <c r="DM258" s="100"/>
      <c r="DN258" s="100"/>
      <c r="DO258" s="100"/>
      <c r="DP258" s="100"/>
      <c r="DQ258" s="100"/>
      <c r="DR258" s="100"/>
      <c r="DS258" s="100"/>
      <c r="DT258" s="100"/>
      <c r="DU258" s="100"/>
      <c r="DV258" s="100"/>
      <c r="DW258" s="100"/>
      <c r="DX258" s="100"/>
      <c r="DY258" s="100"/>
      <c r="DZ258" s="100"/>
      <c r="EA258" s="100"/>
      <c r="EB258" s="100"/>
      <c r="EC258" s="100"/>
      <c r="ED258" s="100"/>
      <c r="EE258" s="100"/>
      <c r="EF258" s="100"/>
      <c r="EG258" s="100"/>
      <c r="EH258" s="100"/>
      <c r="EI258" s="100"/>
      <c r="EJ258" s="100"/>
      <c r="EK258" s="100"/>
      <c r="EL258" s="100"/>
    </row>
    <row r="259" spans="1:142" ht="14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100"/>
      <c r="CL259" s="100"/>
      <c r="CM259" s="100"/>
      <c r="CN259" s="100"/>
      <c r="CO259" s="100"/>
      <c r="CP259" s="100"/>
      <c r="CQ259" s="100"/>
      <c r="CR259" s="100"/>
      <c r="CS259" s="100"/>
      <c r="CT259" s="100"/>
      <c r="CU259" s="100"/>
      <c r="CV259" s="100"/>
      <c r="CW259" s="100"/>
      <c r="CX259" s="100"/>
      <c r="CY259" s="100"/>
      <c r="CZ259" s="100"/>
      <c r="DA259" s="100"/>
      <c r="DB259" s="100"/>
      <c r="DC259" s="100"/>
      <c r="DD259" s="100"/>
      <c r="DE259" s="100"/>
      <c r="DF259" s="100"/>
      <c r="DG259" s="100"/>
      <c r="DH259" s="100"/>
      <c r="DI259" s="100"/>
      <c r="DJ259" s="100"/>
      <c r="DK259" s="100"/>
      <c r="DL259" s="100"/>
      <c r="DM259" s="100"/>
      <c r="DN259" s="100"/>
      <c r="DO259" s="100"/>
      <c r="DP259" s="100"/>
      <c r="DQ259" s="100"/>
      <c r="DR259" s="100"/>
      <c r="DS259" s="100"/>
      <c r="DT259" s="100"/>
      <c r="DU259" s="100"/>
      <c r="DV259" s="100"/>
      <c r="DW259" s="100"/>
      <c r="DX259" s="100"/>
      <c r="DY259" s="100"/>
      <c r="DZ259" s="100"/>
      <c r="EA259" s="100"/>
      <c r="EB259" s="100"/>
      <c r="EC259" s="100"/>
      <c r="ED259" s="100"/>
      <c r="EE259" s="100"/>
      <c r="EF259" s="100"/>
      <c r="EG259" s="100"/>
      <c r="EH259" s="100"/>
      <c r="EI259" s="100"/>
      <c r="EJ259" s="100"/>
      <c r="EK259" s="100"/>
      <c r="EL259" s="100"/>
    </row>
    <row r="260" spans="1:142" ht="14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100"/>
      <c r="CL260" s="100"/>
      <c r="CM260" s="100"/>
      <c r="CN260" s="100"/>
      <c r="CO260" s="100"/>
      <c r="CP260" s="100"/>
      <c r="CQ260" s="100"/>
      <c r="CR260" s="100"/>
      <c r="CS260" s="100"/>
      <c r="CT260" s="100"/>
      <c r="CU260" s="100"/>
      <c r="CV260" s="100"/>
      <c r="CW260" s="100"/>
      <c r="CX260" s="100"/>
      <c r="CY260" s="100"/>
      <c r="CZ260" s="100"/>
      <c r="DA260" s="100"/>
      <c r="DB260" s="100"/>
      <c r="DC260" s="100"/>
      <c r="DD260" s="100"/>
      <c r="DE260" s="100"/>
      <c r="DF260" s="100"/>
      <c r="DG260" s="100"/>
      <c r="DH260" s="100"/>
      <c r="DI260" s="100"/>
      <c r="DJ260" s="100"/>
      <c r="DK260" s="100"/>
      <c r="DL260" s="100"/>
      <c r="DM260" s="100"/>
      <c r="DN260" s="100"/>
      <c r="DO260" s="100"/>
      <c r="DP260" s="100"/>
      <c r="DQ260" s="100"/>
      <c r="DR260" s="100"/>
      <c r="DS260" s="100"/>
      <c r="DT260" s="100"/>
      <c r="DU260" s="100"/>
      <c r="DV260" s="100"/>
      <c r="DW260" s="100"/>
      <c r="DX260" s="100"/>
      <c r="DY260" s="100"/>
      <c r="DZ260" s="100"/>
      <c r="EA260" s="100"/>
      <c r="EB260" s="100"/>
      <c r="EC260" s="100"/>
      <c r="ED260" s="100"/>
      <c r="EE260" s="100"/>
      <c r="EF260" s="100"/>
      <c r="EG260" s="100"/>
      <c r="EH260" s="100"/>
      <c r="EI260" s="100"/>
      <c r="EJ260" s="100"/>
      <c r="EK260" s="100"/>
      <c r="EL260" s="100"/>
    </row>
    <row r="261" spans="1:142" ht="14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87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100"/>
      <c r="CL261" s="100"/>
      <c r="CM261" s="100"/>
      <c r="CN261" s="100"/>
      <c r="CO261" s="100"/>
      <c r="CP261" s="100"/>
      <c r="CQ261" s="100"/>
      <c r="CR261" s="100"/>
      <c r="CS261" s="100"/>
      <c r="CT261" s="100"/>
      <c r="CU261" s="100"/>
      <c r="CV261" s="100"/>
      <c r="CW261" s="100"/>
      <c r="CX261" s="100"/>
      <c r="CY261" s="100"/>
      <c r="CZ261" s="100"/>
      <c r="DA261" s="100"/>
      <c r="DB261" s="100"/>
      <c r="DC261" s="100"/>
      <c r="DD261" s="100"/>
      <c r="DE261" s="100"/>
      <c r="DF261" s="100"/>
      <c r="DG261" s="100"/>
      <c r="DH261" s="100"/>
      <c r="DI261" s="100"/>
      <c r="DJ261" s="100"/>
      <c r="DK261" s="100"/>
      <c r="DL261" s="100"/>
      <c r="DM261" s="100"/>
      <c r="DN261" s="100"/>
      <c r="DO261" s="100"/>
      <c r="DP261" s="100"/>
      <c r="DQ261" s="100"/>
      <c r="DR261" s="100"/>
      <c r="DS261" s="100"/>
      <c r="DT261" s="100"/>
      <c r="DU261" s="100"/>
      <c r="DV261" s="100"/>
      <c r="DW261" s="100"/>
      <c r="DX261" s="100"/>
      <c r="DY261" s="100"/>
      <c r="DZ261" s="100"/>
      <c r="EA261" s="100"/>
      <c r="EB261" s="100"/>
      <c r="EC261" s="100"/>
      <c r="ED261" s="100"/>
      <c r="EE261" s="100"/>
      <c r="EF261" s="100"/>
      <c r="EG261" s="100"/>
      <c r="EH261" s="100"/>
      <c r="EI261" s="100"/>
      <c r="EJ261" s="100"/>
      <c r="EK261" s="100"/>
      <c r="EL261" s="100"/>
    </row>
    <row r="262" spans="1:142" ht="14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100"/>
      <c r="CL262" s="100"/>
      <c r="CM262" s="100"/>
      <c r="CN262" s="100"/>
      <c r="CO262" s="100"/>
      <c r="CP262" s="100"/>
      <c r="CQ262" s="100"/>
      <c r="CR262" s="100"/>
      <c r="CS262" s="100"/>
      <c r="CT262" s="100"/>
      <c r="CU262" s="100"/>
      <c r="CV262" s="100"/>
      <c r="CW262" s="100"/>
      <c r="CX262" s="100"/>
      <c r="CY262" s="100"/>
      <c r="CZ262" s="100"/>
      <c r="DA262" s="100"/>
      <c r="DB262" s="100"/>
      <c r="DC262" s="100"/>
      <c r="DD262" s="100"/>
      <c r="DE262" s="100"/>
      <c r="DF262" s="100"/>
      <c r="DG262" s="100"/>
      <c r="DH262" s="100"/>
      <c r="DI262" s="100"/>
      <c r="DJ262" s="100"/>
      <c r="DK262" s="100"/>
      <c r="DL262" s="100"/>
      <c r="DM262" s="100"/>
      <c r="DN262" s="100"/>
      <c r="DO262" s="100"/>
      <c r="DP262" s="100"/>
      <c r="DQ262" s="100"/>
      <c r="DR262" s="100"/>
      <c r="DS262" s="100"/>
      <c r="DT262" s="100"/>
      <c r="DU262" s="100"/>
      <c r="DV262" s="100"/>
      <c r="DW262" s="100"/>
      <c r="DX262" s="100"/>
      <c r="DY262" s="100"/>
      <c r="DZ262" s="100"/>
      <c r="EA262" s="100"/>
      <c r="EB262" s="100"/>
      <c r="EC262" s="100"/>
      <c r="ED262" s="100"/>
      <c r="EE262" s="100"/>
      <c r="EF262" s="100"/>
      <c r="EG262" s="100"/>
      <c r="EH262" s="100"/>
      <c r="EI262" s="100"/>
      <c r="EJ262" s="100"/>
      <c r="EK262" s="100"/>
      <c r="EL262" s="100"/>
    </row>
    <row r="263" spans="1:142" ht="14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100"/>
      <c r="CL263" s="100"/>
      <c r="CM263" s="100"/>
      <c r="CN263" s="100"/>
      <c r="CO263" s="100"/>
      <c r="CP263" s="100"/>
      <c r="CQ263" s="100"/>
      <c r="CR263" s="100"/>
      <c r="CS263" s="100"/>
      <c r="CT263" s="100"/>
      <c r="CU263" s="100"/>
      <c r="CV263" s="100"/>
      <c r="CW263" s="100"/>
      <c r="CX263" s="100"/>
      <c r="CY263" s="100"/>
      <c r="CZ263" s="100"/>
      <c r="DA263" s="100"/>
      <c r="DB263" s="100"/>
      <c r="DC263" s="100"/>
      <c r="DD263" s="100"/>
      <c r="DE263" s="100"/>
      <c r="DF263" s="100"/>
      <c r="DG263" s="100"/>
      <c r="DH263" s="100"/>
      <c r="DI263" s="100"/>
      <c r="DJ263" s="100"/>
      <c r="DK263" s="100"/>
      <c r="DL263" s="100"/>
      <c r="DM263" s="100"/>
      <c r="DN263" s="100"/>
      <c r="DO263" s="100"/>
      <c r="DP263" s="100"/>
      <c r="DQ263" s="100"/>
      <c r="DR263" s="100"/>
      <c r="DS263" s="100"/>
      <c r="DT263" s="100"/>
      <c r="DU263" s="100"/>
      <c r="DV263" s="100"/>
      <c r="DW263" s="100"/>
      <c r="DX263" s="100"/>
      <c r="DY263" s="100"/>
      <c r="DZ263" s="100"/>
      <c r="EA263" s="100"/>
      <c r="EB263" s="100"/>
      <c r="EC263" s="100"/>
      <c r="ED263" s="100"/>
      <c r="EE263" s="100"/>
      <c r="EF263" s="100"/>
      <c r="EG263" s="100"/>
      <c r="EH263" s="100"/>
      <c r="EI263" s="100"/>
      <c r="EJ263" s="100"/>
      <c r="EK263" s="100"/>
      <c r="EL263" s="100"/>
    </row>
    <row r="264" spans="1:142" ht="14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87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100"/>
      <c r="CL264" s="100"/>
      <c r="CM264" s="100"/>
      <c r="CN264" s="100"/>
      <c r="CO264" s="100"/>
      <c r="CP264" s="100"/>
      <c r="CQ264" s="100"/>
      <c r="CR264" s="100"/>
      <c r="CS264" s="100"/>
      <c r="CT264" s="100"/>
      <c r="CU264" s="100"/>
      <c r="CV264" s="100"/>
      <c r="CW264" s="100"/>
      <c r="CX264" s="100"/>
      <c r="CY264" s="100"/>
      <c r="CZ264" s="100"/>
      <c r="DA264" s="100"/>
      <c r="DB264" s="100"/>
      <c r="DC264" s="100"/>
      <c r="DD264" s="100"/>
      <c r="DE264" s="100"/>
      <c r="DF264" s="100"/>
      <c r="DG264" s="100"/>
      <c r="DH264" s="100"/>
      <c r="DI264" s="100"/>
      <c r="DJ264" s="100"/>
      <c r="DK264" s="100"/>
      <c r="DL264" s="100"/>
      <c r="DM264" s="100"/>
      <c r="DN264" s="100"/>
      <c r="DO264" s="100"/>
      <c r="DP264" s="100"/>
      <c r="DQ264" s="100"/>
      <c r="DR264" s="100"/>
      <c r="DS264" s="100"/>
      <c r="DT264" s="100"/>
      <c r="DU264" s="100"/>
      <c r="DV264" s="100"/>
      <c r="DW264" s="100"/>
      <c r="DX264" s="100"/>
      <c r="DY264" s="100"/>
      <c r="DZ264" s="100"/>
      <c r="EA264" s="100"/>
      <c r="EB264" s="100"/>
      <c r="EC264" s="100"/>
      <c r="ED264" s="100"/>
      <c r="EE264" s="100"/>
      <c r="EF264" s="100"/>
      <c r="EG264" s="100"/>
      <c r="EH264" s="100"/>
      <c r="EI264" s="100"/>
      <c r="EJ264" s="100"/>
      <c r="EK264" s="100"/>
      <c r="EL264" s="100"/>
    </row>
    <row r="265" spans="1:142" ht="14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100"/>
      <c r="CL265" s="100"/>
      <c r="CM265" s="100"/>
      <c r="CN265" s="100"/>
      <c r="CO265" s="100"/>
      <c r="CP265" s="100"/>
      <c r="CQ265" s="100"/>
      <c r="CR265" s="100"/>
      <c r="CS265" s="100"/>
      <c r="CT265" s="100"/>
      <c r="CU265" s="100"/>
      <c r="CV265" s="100"/>
      <c r="CW265" s="100"/>
      <c r="CX265" s="100"/>
      <c r="CY265" s="100"/>
      <c r="CZ265" s="100"/>
      <c r="DA265" s="100"/>
      <c r="DB265" s="100"/>
      <c r="DC265" s="100"/>
      <c r="DD265" s="100"/>
      <c r="DE265" s="100"/>
      <c r="DF265" s="100"/>
      <c r="DG265" s="100"/>
      <c r="DH265" s="100"/>
      <c r="DI265" s="100"/>
      <c r="DJ265" s="100"/>
      <c r="DK265" s="100"/>
      <c r="DL265" s="100"/>
      <c r="DM265" s="100"/>
      <c r="DN265" s="100"/>
      <c r="DO265" s="100"/>
      <c r="DP265" s="100"/>
      <c r="DQ265" s="100"/>
      <c r="DR265" s="100"/>
      <c r="DS265" s="100"/>
      <c r="DT265" s="100"/>
      <c r="DU265" s="100"/>
      <c r="DV265" s="100"/>
      <c r="DW265" s="100"/>
      <c r="DX265" s="100"/>
      <c r="DY265" s="100"/>
      <c r="DZ265" s="100"/>
      <c r="EA265" s="100"/>
      <c r="EB265" s="100"/>
      <c r="EC265" s="100"/>
      <c r="ED265" s="100"/>
      <c r="EE265" s="100"/>
      <c r="EF265" s="100"/>
      <c r="EG265" s="100"/>
      <c r="EH265" s="100"/>
      <c r="EI265" s="100"/>
      <c r="EJ265" s="100"/>
      <c r="EK265" s="100"/>
      <c r="EL265" s="100"/>
    </row>
    <row r="266" spans="1:142" ht="14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100"/>
      <c r="CL266" s="100"/>
      <c r="CM266" s="100"/>
      <c r="CN266" s="100"/>
      <c r="CO266" s="100"/>
      <c r="CP266" s="100"/>
      <c r="CQ266" s="100"/>
      <c r="CR266" s="100"/>
      <c r="CS266" s="100"/>
      <c r="CT266" s="100"/>
      <c r="CU266" s="100"/>
      <c r="CV266" s="100"/>
      <c r="CW266" s="100"/>
      <c r="CX266" s="100"/>
      <c r="CY266" s="100"/>
      <c r="CZ266" s="100"/>
      <c r="DA266" s="100"/>
      <c r="DB266" s="100"/>
      <c r="DC266" s="100"/>
      <c r="DD266" s="100"/>
      <c r="DE266" s="100"/>
      <c r="DF266" s="100"/>
      <c r="DG266" s="100"/>
      <c r="DH266" s="100"/>
      <c r="DI266" s="100"/>
      <c r="DJ266" s="100"/>
      <c r="DK266" s="100"/>
      <c r="DL266" s="100"/>
      <c r="DM266" s="100"/>
      <c r="DN266" s="100"/>
      <c r="DO266" s="100"/>
      <c r="DP266" s="100"/>
      <c r="DQ266" s="100"/>
      <c r="DR266" s="100"/>
      <c r="DS266" s="100"/>
      <c r="DT266" s="100"/>
      <c r="DU266" s="100"/>
      <c r="DV266" s="100"/>
      <c r="DW266" s="100"/>
      <c r="DX266" s="100"/>
      <c r="DY266" s="100"/>
      <c r="DZ266" s="100"/>
      <c r="EA266" s="100"/>
      <c r="EB266" s="100"/>
      <c r="EC266" s="100"/>
      <c r="ED266" s="100"/>
      <c r="EE266" s="100"/>
      <c r="EF266" s="100"/>
      <c r="EG266" s="100"/>
      <c r="EH266" s="100"/>
      <c r="EI266" s="100"/>
      <c r="EJ266" s="100"/>
      <c r="EK266" s="100"/>
      <c r="EL266" s="100"/>
    </row>
    <row r="267" spans="1:142" ht="14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100"/>
      <c r="CL267" s="100"/>
      <c r="CM267" s="100"/>
      <c r="CN267" s="100"/>
      <c r="CO267" s="100"/>
      <c r="CP267" s="100"/>
      <c r="CQ267" s="100"/>
      <c r="CR267" s="100"/>
      <c r="CS267" s="100"/>
      <c r="CT267" s="100"/>
      <c r="CU267" s="100"/>
      <c r="CV267" s="100"/>
      <c r="CW267" s="100"/>
      <c r="CX267" s="100"/>
      <c r="CY267" s="100"/>
      <c r="CZ267" s="100"/>
      <c r="DA267" s="100"/>
      <c r="DB267" s="100"/>
      <c r="DC267" s="100"/>
      <c r="DD267" s="100"/>
      <c r="DE267" s="100"/>
      <c r="DF267" s="100"/>
      <c r="DG267" s="100"/>
      <c r="DH267" s="100"/>
      <c r="DI267" s="100"/>
      <c r="DJ267" s="100"/>
      <c r="DK267" s="100"/>
      <c r="DL267" s="100"/>
      <c r="DM267" s="100"/>
      <c r="DN267" s="100"/>
      <c r="DO267" s="100"/>
      <c r="DP267" s="100"/>
      <c r="DQ267" s="100"/>
      <c r="DR267" s="100"/>
      <c r="DS267" s="100"/>
      <c r="DT267" s="100"/>
      <c r="DU267" s="100"/>
      <c r="DV267" s="100"/>
      <c r="DW267" s="100"/>
      <c r="DX267" s="100"/>
      <c r="DY267" s="100"/>
      <c r="DZ267" s="100"/>
      <c r="EA267" s="100"/>
      <c r="EB267" s="100"/>
      <c r="EC267" s="100"/>
      <c r="ED267" s="100"/>
      <c r="EE267" s="100"/>
      <c r="EF267" s="100"/>
      <c r="EG267" s="100"/>
      <c r="EH267" s="100"/>
      <c r="EI267" s="100"/>
      <c r="EJ267" s="100"/>
      <c r="EK267" s="100"/>
      <c r="EL267" s="100"/>
    </row>
    <row r="268" spans="1:142" ht="14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87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100"/>
      <c r="CL268" s="100"/>
      <c r="CM268" s="100"/>
      <c r="CN268" s="100"/>
      <c r="CO268" s="100"/>
      <c r="CP268" s="100"/>
      <c r="CQ268" s="100"/>
      <c r="CR268" s="100"/>
      <c r="CS268" s="100"/>
      <c r="CT268" s="100"/>
      <c r="CU268" s="100"/>
      <c r="CV268" s="100"/>
      <c r="CW268" s="100"/>
      <c r="CX268" s="100"/>
      <c r="CY268" s="100"/>
      <c r="CZ268" s="100"/>
      <c r="DA268" s="100"/>
      <c r="DB268" s="100"/>
      <c r="DC268" s="100"/>
      <c r="DD268" s="100"/>
      <c r="DE268" s="100"/>
      <c r="DF268" s="100"/>
      <c r="DG268" s="100"/>
      <c r="DH268" s="100"/>
      <c r="DI268" s="100"/>
      <c r="DJ268" s="100"/>
      <c r="DK268" s="100"/>
      <c r="DL268" s="100"/>
      <c r="DM268" s="100"/>
      <c r="DN268" s="100"/>
      <c r="DO268" s="100"/>
      <c r="DP268" s="100"/>
      <c r="DQ268" s="100"/>
      <c r="DR268" s="100"/>
      <c r="DS268" s="100"/>
      <c r="DT268" s="100"/>
      <c r="DU268" s="100"/>
      <c r="DV268" s="100"/>
      <c r="DW268" s="100"/>
      <c r="DX268" s="100"/>
      <c r="DY268" s="100"/>
      <c r="DZ268" s="100"/>
      <c r="EA268" s="100"/>
      <c r="EB268" s="100"/>
      <c r="EC268" s="100"/>
      <c r="ED268" s="100"/>
      <c r="EE268" s="100"/>
      <c r="EF268" s="100"/>
      <c r="EG268" s="100"/>
      <c r="EH268" s="100"/>
      <c r="EI268" s="100"/>
      <c r="EJ268" s="100"/>
      <c r="EK268" s="100"/>
      <c r="EL268" s="100"/>
    </row>
    <row r="269" spans="1:142" ht="14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100"/>
      <c r="CL269" s="100"/>
      <c r="CM269" s="100"/>
      <c r="CN269" s="100"/>
      <c r="CO269" s="100"/>
      <c r="CP269" s="100"/>
      <c r="CQ269" s="100"/>
      <c r="CR269" s="100"/>
      <c r="CS269" s="100"/>
      <c r="CT269" s="100"/>
      <c r="CU269" s="100"/>
      <c r="CV269" s="100"/>
      <c r="CW269" s="100"/>
      <c r="CX269" s="100"/>
      <c r="CY269" s="100"/>
      <c r="CZ269" s="100"/>
      <c r="DA269" s="100"/>
      <c r="DB269" s="100"/>
      <c r="DC269" s="100"/>
      <c r="DD269" s="100"/>
      <c r="DE269" s="100"/>
      <c r="DF269" s="100"/>
      <c r="DG269" s="100"/>
      <c r="DH269" s="100"/>
      <c r="DI269" s="100"/>
      <c r="DJ269" s="100"/>
      <c r="DK269" s="100"/>
      <c r="DL269" s="100"/>
      <c r="DM269" s="100"/>
      <c r="DN269" s="100"/>
      <c r="DO269" s="100"/>
      <c r="DP269" s="100"/>
      <c r="DQ269" s="100"/>
      <c r="DR269" s="100"/>
      <c r="DS269" s="100"/>
      <c r="DT269" s="100"/>
      <c r="DU269" s="100"/>
      <c r="DV269" s="100"/>
      <c r="DW269" s="100"/>
      <c r="DX269" s="100"/>
      <c r="DY269" s="100"/>
      <c r="DZ269" s="100"/>
      <c r="EA269" s="100"/>
      <c r="EB269" s="100"/>
      <c r="EC269" s="100"/>
      <c r="ED269" s="100"/>
      <c r="EE269" s="100"/>
      <c r="EF269" s="100"/>
      <c r="EG269" s="100"/>
      <c r="EH269" s="100"/>
      <c r="EI269" s="100"/>
      <c r="EJ269" s="100"/>
      <c r="EK269" s="100"/>
      <c r="EL269" s="100"/>
    </row>
    <row r="270" spans="1:142" ht="14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100"/>
      <c r="CL270" s="100"/>
      <c r="CM270" s="100"/>
      <c r="CN270" s="100"/>
      <c r="CO270" s="100"/>
      <c r="CP270" s="100"/>
      <c r="CQ270" s="100"/>
      <c r="CR270" s="100"/>
      <c r="CS270" s="100"/>
      <c r="CT270" s="100"/>
      <c r="CU270" s="100"/>
      <c r="CV270" s="100"/>
      <c r="CW270" s="100"/>
      <c r="CX270" s="100"/>
      <c r="CY270" s="100"/>
      <c r="CZ270" s="100"/>
      <c r="DA270" s="100"/>
      <c r="DB270" s="100"/>
      <c r="DC270" s="100"/>
      <c r="DD270" s="100"/>
      <c r="DE270" s="100"/>
      <c r="DF270" s="100"/>
      <c r="DG270" s="100"/>
      <c r="DH270" s="100"/>
      <c r="DI270" s="100"/>
      <c r="DJ270" s="100"/>
      <c r="DK270" s="100"/>
      <c r="DL270" s="100"/>
      <c r="DM270" s="100"/>
      <c r="DN270" s="100"/>
      <c r="DO270" s="100"/>
      <c r="DP270" s="100"/>
      <c r="DQ270" s="100"/>
      <c r="DR270" s="100"/>
      <c r="DS270" s="100"/>
      <c r="DT270" s="100"/>
      <c r="DU270" s="100"/>
      <c r="DV270" s="100"/>
      <c r="DW270" s="100"/>
      <c r="DX270" s="100"/>
      <c r="DY270" s="100"/>
      <c r="DZ270" s="100"/>
      <c r="EA270" s="100"/>
      <c r="EB270" s="100"/>
      <c r="EC270" s="100"/>
      <c r="ED270" s="100"/>
      <c r="EE270" s="100"/>
      <c r="EF270" s="100"/>
      <c r="EG270" s="100"/>
      <c r="EH270" s="100"/>
      <c r="EI270" s="100"/>
      <c r="EJ270" s="100"/>
      <c r="EK270" s="100"/>
      <c r="EL270" s="100"/>
    </row>
    <row r="271" spans="1:142" ht="14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100"/>
      <c r="CL271" s="100"/>
      <c r="CM271" s="100"/>
      <c r="CN271" s="100"/>
      <c r="CO271" s="100"/>
      <c r="CP271" s="100"/>
      <c r="CQ271" s="100"/>
      <c r="CR271" s="100"/>
      <c r="CS271" s="100"/>
      <c r="CT271" s="100"/>
      <c r="CU271" s="100"/>
      <c r="CV271" s="100"/>
      <c r="CW271" s="100"/>
      <c r="CX271" s="100"/>
      <c r="CY271" s="100"/>
      <c r="CZ271" s="100"/>
      <c r="DA271" s="100"/>
      <c r="DB271" s="100"/>
      <c r="DC271" s="100"/>
      <c r="DD271" s="100"/>
      <c r="DE271" s="100"/>
      <c r="DF271" s="100"/>
      <c r="DG271" s="100"/>
      <c r="DH271" s="100"/>
      <c r="DI271" s="100"/>
      <c r="DJ271" s="100"/>
      <c r="DK271" s="100"/>
      <c r="DL271" s="100"/>
      <c r="DM271" s="100"/>
      <c r="DN271" s="100"/>
      <c r="DO271" s="100"/>
      <c r="DP271" s="100"/>
      <c r="DQ271" s="100"/>
      <c r="DR271" s="100"/>
      <c r="DS271" s="100"/>
      <c r="DT271" s="100"/>
      <c r="DU271" s="100"/>
      <c r="DV271" s="100"/>
      <c r="DW271" s="100"/>
      <c r="DX271" s="100"/>
      <c r="DY271" s="100"/>
      <c r="DZ271" s="100"/>
      <c r="EA271" s="100"/>
      <c r="EB271" s="100"/>
      <c r="EC271" s="100"/>
      <c r="ED271" s="100"/>
      <c r="EE271" s="100"/>
      <c r="EF271" s="100"/>
      <c r="EG271" s="100"/>
      <c r="EH271" s="100"/>
      <c r="EI271" s="100"/>
      <c r="EJ271" s="100"/>
      <c r="EK271" s="100"/>
      <c r="EL271" s="100"/>
    </row>
    <row r="272" spans="1:142" ht="14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100"/>
      <c r="CL272" s="100"/>
      <c r="CM272" s="100"/>
      <c r="CN272" s="100"/>
      <c r="CO272" s="100"/>
      <c r="CP272" s="100"/>
      <c r="CQ272" s="100"/>
      <c r="CR272" s="100"/>
      <c r="CS272" s="100"/>
      <c r="CT272" s="100"/>
      <c r="CU272" s="100"/>
      <c r="CV272" s="100"/>
      <c r="CW272" s="100"/>
      <c r="CX272" s="100"/>
      <c r="CY272" s="100"/>
      <c r="CZ272" s="100"/>
      <c r="DA272" s="100"/>
      <c r="DB272" s="100"/>
      <c r="DC272" s="100"/>
      <c r="DD272" s="100"/>
      <c r="DE272" s="100"/>
      <c r="DF272" s="100"/>
      <c r="DG272" s="100"/>
      <c r="DH272" s="100"/>
      <c r="DI272" s="100"/>
      <c r="DJ272" s="100"/>
      <c r="DK272" s="100"/>
      <c r="DL272" s="100"/>
      <c r="DM272" s="100"/>
      <c r="DN272" s="100"/>
      <c r="DO272" s="100"/>
      <c r="DP272" s="100"/>
      <c r="DQ272" s="100"/>
      <c r="DR272" s="100"/>
      <c r="DS272" s="100"/>
      <c r="DT272" s="100"/>
      <c r="DU272" s="100"/>
      <c r="DV272" s="100"/>
      <c r="DW272" s="100"/>
      <c r="DX272" s="100"/>
      <c r="DY272" s="100"/>
      <c r="DZ272" s="100"/>
      <c r="EA272" s="100"/>
      <c r="EB272" s="100"/>
      <c r="EC272" s="100"/>
      <c r="ED272" s="100"/>
      <c r="EE272" s="100"/>
      <c r="EF272" s="100"/>
      <c r="EG272" s="100"/>
      <c r="EH272" s="100"/>
      <c r="EI272" s="100"/>
      <c r="EJ272" s="100"/>
      <c r="EK272" s="100"/>
      <c r="EL272" s="100"/>
    </row>
    <row r="273" spans="1:142" ht="14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100"/>
      <c r="CL273" s="100"/>
      <c r="CM273" s="100"/>
      <c r="CN273" s="100"/>
      <c r="CO273" s="100"/>
      <c r="CP273" s="100"/>
      <c r="CQ273" s="100"/>
      <c r="CR273" s="100"/>
      <c r="CS273" s="100"/>
      <c r="CT273" s="100"/>
      <c r="CU273" s="100"/>
      <c r="CV273" s="100"/>
      <c r="CW273" s="100"/>
      <c r="CX273" s="100"/>
      <c r="CY273" s="100"/>
      <c r="CZ273" s="100"/>
      <c r="DA273" s="100"/>
      <c r="DB273" s="100"/>
      <c r="DC273" s="100"/>
      <c r="DD273" s="100"/>
      <c r="DE273" s="100"/>
      <c r="DF273" s="100"/>
      <c r="DG273" s="100"/>
      <c r="DH273" s="100"/>
      <c r="DI273" s="100"/>
      <c r="DJ273" s="100"/>
      <c r="DK273" s="100"/>
      <c r="DL273" s="100"/>
      <c r="DM273" s="100"/>
      <c r="DN273" s="100"/>
      <c r="DO273" s="100"/>
      <c r="DP273" s="100"/>
      <c r="DQ273" s="100"/>
      <c r="DR273" s="100"/>
      <c r="DS273" s="100"/>
      <c r="DT273" s="100"/>
      <c r="DU273" s="100"/>
      <c r="DV273" s="100"/>
      <c r="DW273" s="100"/>
      <c r="DX273" s="100"/>
      <c r="DY273" s="100"/>
      <c r="DZ273" s="100"/>
      <c r="EA273" s="100"/>
      <c r="EB273" s="100"/>
      <c r="EC273" s="100"/>
      <c r="ED273" s="100"/>
      <c r="EE273" s="100"/>
      <c r="EF273" s="100"/>
      <c r="EG273" s="100"/>
      <c r="EH273" s="100"/>
      <c r="EI273" s="100"/>
      <c r="EJ273" s="100"/>
      <c r="EK273" s="100"/>
      <c r="EL273" s="100"/>
    </row>
    <row r="274" spans="1:142" ht="14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100"/>
      <c r="CL274" s="100"/>
      <c r="CM274" s="100"/>
      <c r="CN274" s="100"/>
      <c r="CO274" s="100"/>
      <c r="CP274" s="100"/>
      <c r="CQ274" s="100"/>
      <c r="CR274" s="100"/>
      <c r="CS274" s="100"/>
      <c r="CT274" s="100"/>
      <c r="CU274" s="100"/>
      <c r="CV274" s="100"/>
      <c r="CW274" s="100"/>
      <c r="CX274" s="100"/>
      <c r="CY274" s="100"/>
      <c r="CZ274" s="100"/>
      <c r="DA274" s="100"/>
      <c r="DB274" s="100"/>
      <c r="DC274" s="100"/>
      <c r="DD274" s="100"/>
      <c r="DE274" s="100"/>
      <c r="DF274" s="100"/>
      <c r="DG274" s="100"/>
      <c r="DH274" s="100"/>
      <c r="DI274" s="100"/>
      <c r="DJ274" s="100"/>
      <c r="DK274" s="100"/>
      <c r="DL274" s="100"/>
      <c r="DM274" s="100"/>
      <c r="DN274" s="100"/>
      <c r="DO274" s="100"/>
      <c r="DP274" s="100"/>
      <c r="DQ274" s="100"/>
      <c r="DR274" s="100"/>
      <c r="DS274" s="100"/>
      <c r="DT274" s="100"/>
      <c r="DU274" s="100"/>
      <c r="DV274" s="100"/>
      <c r="DW274" s="100"/>
      <c r="DX274" s="100"/>
      <c r="DY274" s="100"/>
      <c r="DZ274" s="100"/>
      <c r="EA274" s="100"/>
      <c r="EB274" s="100"/>
      <c r="EC274" s="100"/>
      <c r="ED274" s="100"/>
      <c r="EE274" s="100"/>
      <c r="EF274" s="100"/>
      <c r="EG274" s="100"/>
      <c r="EH274" s="100"/>
      <c r="EI274" s="100"/>
      <c r="EJ274" s="100"/>
      <c r="EK274" s="100"/>
      <c r="EL274" s="100"/>
    </row>
    <row r="275" spans="1:142" ht="14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100"/>
      <c r="CL275" s="100"/>
      <c r="CM275" s="100"/>
      <c r="CN275" s="100"/>
      <c r="CO275" s="100"/>
      <c r="CP275" s="100"/>
      <c r="CQ275" s="100"/>
      <c r="CR275" s="100"/>
      <c r="CS275" s="100"/>
      <c r="CT275" s="100"/>
      <c r="CU275" s="100"/>
      <c r="CV275" s="100"/>
      <c r="CW275" s="100"/>
      <c r="CX275" s="100"/>
      <c r="CY275" s="100"/>
      <c r="CZ275" s="100"/>
      <c r="DA275" s="100"/>
      <c r="DB275" s="100"/>
      <c r="DC275" s="100"/>
      <c r="DD275" s="100"/>
      <c r="DE275" s="100"/>
      <c r="DF275" s="100"/>
      <c r="DG275" s="100"/>
      <c r="DH275" s="100"/>
      <c r="DI275" s="100"/>
      <c r="DJ275" s="100"/>
      <c r="DK275" s="100"/>
      <c r="DL275" s="100"/>
      <c r="DM275" s="100"/>
      <c r="DN275" s="100"/>
      <c r="DO275" s="100"/>
      <c r="DP275" s="100"/>
      <c r="DQ275" s="100"/>
      <c r="DR275" s="100"/>
      <c r="DS275" s="100"/>
      <c r="DT275" s="100"/>
      <c r="DU275" s="100"/>
      <c r="DV275" s="100"/>
      <c r="DW275" s="100"/>
      <c r="DX275" s="100"/>
      <c r="DY275" s="100"/>
      <c r="DZ275" s="100"/>
      <c r="EA275" s="100"/>
      <c r="EB275" s="100"/>
      <c r="EC275" s="100"/>
      <c r="ED275" s="100"/>
      <c r="EE275" s="100"/>
      <c r="EF275" s="100"/>
      <c r="EG275" s="100"/>
      <c r="EH275" s="100"/>
      <c r="EI275" s="100"/>
      <c r="EJ275" s="100"/>
      <c r="EK275" s="100"/>
      <c r="EL275" s="100"/>
    </row>
    <row r="276" spans="1:142" ht="14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100"/>
      <c r="CL276" s="100"/>
      <c r="CM276" s="100"/>
      <c r="CN276" s="100"/>
      <c r="CO276" s="100"/>
      <c r="CP276" s="100"/>
      <c r="CQ276" s="100"/>
      <c r="CR276" s="100"/>
      <c r="CS276" s="100"/>
      <c r="CT276" s="100"/>
      <c r="CU276" s="100"/>
      <c r="CV276" s="100"/>
      <c r="CW276" s="100"/>
      <c r="CX276" s="100"/>
      <c r="CY276" s="100"/>
      <c r="CZ276" s="100"/>
      <c r="DA276" s="100"/>
      <c r="DB276" s="100"/>
      <c r="DC276" s="100"/>
      <c r="DD276" s="100"/>
      <c r="DE276" s="100"/>
      <c r="DF276" s="100"/>
      <c r="DG276" s="100"/>
      <c r="DH276" s="100"/>
      <c r="DI276" s="100"/>
      <c r="DJ276" s="100"/>
      <c r="DK276" s="100"/>
      <c r="DL276" s="100"/>
      <c r="DM276" s="100"/>
      <c r="DN276" s="100"/>
      <c r="DO276" s="100"/>
      <c r="DP276" s="100"/>
      <c r="DQ276" s="100"/>
      <c r="DR276" s="100"/>
      <c r="DS276" s="100"/>
      <c r="DT276" s="100"/>
      <c r="DU276" s="100"/>
      <c r="DV276" s="100"/>
      <c r="DW276" s="100"/>
      <c r="DX276" s="100"/>
      <c r="DY276" s="100"/>
      <c r="DZ276" s="100"/>
      <c r="EA276" s="100"/>
      <c r="EB276" s="100"/>
      <c r="EC276" s="100"/>
      <c r="ED276" s="100"/>
      <c r="EE276" s="100"/>
      <c r="EF276" s="100"/>
      <c r="EG276" s="100"/>
      <c r="EH276" s="100"/>
      <c r="EI276" s="100"/>
      <c r="EJ276" s="100"/>
      <c r="EK276" s="100"/>
      <c r="EL276" s="100"/>
    </row>
    <row r="277" spans="1:142" ht="14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87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100"/>
      <c r="CL277" s="100"/>
      <c r="CM277" s="100"/>
      <c r="CN277" s="100"/>
      <c r="CO277" s="100"/>
      <c r="CP277" s="100"/>
      <c r="CQ277" s="100"/>
      <c r="CR277" s="100"/>
      <c r="CS277" s="100"/>
      <c r="CT277" s="100"/>
      <c r="CU277" s="100"/>
      <c r="CV277" s="100"/>
      <c r="CW277" s="100"/>
      <c r="CX277" s="100"/>
      <c r="CY277" s="100"/>
      <c r="CZ277" s="100"/>
      <c r="DA277" s="100"/>
      <c r="DB277" s="100"/>
      <c r="DC277" s="100"/>
      <c r="DD277" s="100"/>
      <c r="DE277" s="100"/>
      <c r="DF277" s="100"/>
      <c r="DG277" s="100"/>
      <c r="DH277" s="100"/>
      <c r="DI277" s="100"/>
      <c r="DJ277" s="100"/>
      <c r="DK277" s="100"/>
      <c r="DL277" s="100"/>
      <c r="DM277" s="100"/>
      <c r="DN277" s="100"/>
      <c r="DO277" s="100"/>
      <c r="DP277" s="100"/>
      <c r="DQ277" s="100"/>
      <c r="DR277" s="100"/>
      <c r="DS277" s="100"/>
      <c r="DT277" s="100"/>
      <c r="DU277" s="100"/>
      <c r="DV277" s="100"/>
      <c r="DW277" s="100"/>
      <c r="DX277" s="100"/>
      <c r="DY277" s="100"/>
      <c r="DZ277" s="100"/>
      <c r="EA277" s="100"/>
      <c r="EB277" s="100"/>
      <c r="EC277" s="100"/>
      <c r="ED277" s="100"/>
      <c r="EE277" s="100"/>
      <c r="EF277" s="100"/>
      <c r="EG277" s="100"/>
      <c r="EH277" s="100"/>
      <c r="EI277" s="100"/>
      <c r="EJ277" s="100"/>
      <c r="EK277" s="100"/>
      <c r="EL277" s="100"/>
    </row>
    <row r="278" spans="1:142" ht="14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100"/>
      <c r="CL278" s="100"/>
      <c r="CM278" s="100"/>
      <c r="CN278" s="100"/>
      <c r="CO278" s="100"/>
      <c r="CP278" s="100"/>
      <c r="CQ278" s="100"/>
      <c r="CR278" s="100"/>
      <c r="CS278" s="100"/>
      <c r="CT278" s="100"/>
      <c r="CU278" s="100"/>
      <c r="CV278" s="100"/>
      <c r="CW278" s="100"/>
      <c r="CX278" s="100"/>
      <c r="CY278" s="100"/>
      <c r="CZ278" s="100"/>
      <c r="DA278" s="100"/>
      <c r="DB278" s="100"/>
      <c r="DC278" s="100"/>
      <c r="DD278" s="100"/>
      <c r="DE278" s="100"/>
      <c r="DF278" s="100"/>
      <c r="DG278" s="100"/>
      <c r="DH278" s="100"/>
      <c r="DI278" s="100"/>
      <c r="DJ278" s="100"/>
      <c r="DK278" s="100"/>
      <c r="DL278" s="100"/>
      <c r="DM278" s="100"/>
      <c r="DN278" s="100"/>
      <c r="DO278" s="100"/>
      <c r="DP278" s="100"/>
      <c r="DQ278" s="100"/>
      <c r="DR278" s="100"/>
      <c r="DS278" s="100"/>
      <c r="DT278" s="100"/>
      <c r="DU278" s="100"/>
      <c r="DV278" s="100"/>
      <c r="DW278" s="100"/>
      <c r="DX278" s="100"/>
      <c r="DY278" s="100"/>
      <c r="DZ278" s="100"/>
      <c r="EA278" s="100"/>
      <c r="EB278" s="100"/>
      <c r="EC278" s="100"/>
      <c r="ED278" s="100"/>
      <c r="EE278" s="100"/>
      <c r="EF278" s="100"/>
      <c r="EG278" s="100"/>
      <c r="EH278" s="100"/>
      <c r="EI278" s="100"/>
      <c r="EJ278" s="100"/>
      <c r="EK278" s="100"/>
      <c r="EL278" s="100"/>
    </row>
    <row r="279" spans="1:142" ht="14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87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100"/>
      <c r="CL279" s="100"/>
      <c r="CM279" s="100"/>
      <c r="CN279" s="100"/>
      <c r="CO279" s="100"/>
      <c r="CP279" s="100"/>
      <c r="CQ279" s="100"/>
      <c r="CR279" s="100"/>
      <c r="CS279" s="100"/>
      <c r="CT279" s="100"/>
      <c r="CU279" s="100"/>
      <c r="CV279" s="100"/>
      <c r="CW279" s="100"/>
      <c r="CX279" s="100"/>
      <c r="CY279" s="100"/>
      <c r="CZ279" s="100"/>
      <c r="DA279" s="100"/>
      <c r="DB279" s="100"/>
      <c r="DC279" s="100"/>
      <c r="DD279" s="100"/>
      <c r="DE279" s="100"/>
      <c r="DF279" s="100"/>
      <c r="DG279" s="100"/>
      <c r="DH279" s="100"/>
      <c r="DI279" s="100"/>
      <c r="DJ279" s="100"/>
      <c r="DK279" s="100"/>
      <c r="DL279" s="100"/>
      <c r="DM279" s="100"/>
      <c r="DN279" s="100"/>
      <c r="DO279" s="100"/>
      <c r="DP279" s="100"/>
      <c r="DQ279" s="100"/>
      <c r="DR279" s="100"/>
      <c r="DS279" s="100"/>
      <c r="DT279" s="100"/>
      <c r="DU279" s="100"/>
      <c r="DV279" s="100"/>
      <c r="DW279" s="100"/>
      <c r="DX279" s="100"/>
      <c r="DY279" s="100"/>
      <c r="DZ279" s="100"/>
      <c r="EA279" s="100"/>
      <c r="EB279" s="100"/>
      <c r="EC279" s="100"/>
      <c r="ED279" s="100"/>
      <c r="EE279" s="100"/>
      <c r="EF279" s="100"/>
      <c r="EG279" s="100"/>
      <c r="EH279" s="100"/>
      <c r="EI279" s="100"/>
      <c r="EJ279" s="100"/>
      <c r="EK279" s="100"/>
      <c r="EL279" s="100"/>
    </row>
    <row r="280" spans="1:142" ht="14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100"/>
      <c r="CL280" s="100"/>
      <c r="CM280" s="100"/>
      <c r="CN280" s="100"/>
      <c r="CO280" s="100"/>
      <c r="CP280" s="100"/>
      <c r="CQ280" s="100"/>
      <c r="CR280" s="100"/>
      <c r="CS280" s="100"/>
      <c r="CT280" s="100"/>
      <c r="CU280" s="100"/>
      <c r="CV280" s="100"/>
      <c r="CW280" s="100"/>
      <c r="CX280" s="100"/>
      <c r="CY280" s="100"/>
      <c r="CZ280" s="100"/>
      <c r="DA280" s="100"/>
      <c r="DB280" s="100"/>
      <c r="DC280" s="100"/>
      <c r="DD280" s="100"/>
      <c r="DE280" s="100"/>
      <c r="DF280" s="100"/>
      <c r="DG280" s="100"/>
      <c r="DH280" s="100"/>
      <c r="DI280" s="100"/>
      <c r="DJ280" s="100"/>
      <c r="DK280" s="100"/>
      <c r="DL280" s="100"/>
      <c r="DM280" s="100"/>
      <c r="DN280" s="100"/>
      <c r="DO280" s="100"/>
      <c r="DP280" s="100"/>
      <c r="DQ280" s="100"/>
      <c r="DR280" s="100"/>
      <c r="DS280" s="100"/>
      <c r="DT280" s="100"/>
      <c r="DU280" s="100"/>
      <c r="DV280" s="100"/>
      <c r="DW280" s="100"/>
      <c r="DX280" s="100"/>
      <c r="DY280" s="100"/>
      <c r="DZ280" s="100"/>
      <c r="EA280" s="100"/>
      <c r="EB280" s="100"/>
      <c r="EC280" s="100"/>
      <c r="ED280" s="100"/>
      <c r="EE280" s="100"/>
      <c r="EF280" s="100"/>
      <c r="EG280" s="100"/>
      <c r="EH280" s="100"/>
      <c r="EI280" s="100"/>
      <c r="EJ280" s="100"/>
      <c r="EK280" s="100"/>
      <c r="EL280" s="100"/>
    </row>
    <row r="281" spans="1:142" ht="14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100"/>
      <c r="CL281" s="100"/>
      <c r="CM281" s="100"/>
      <c r="CN281" s="100"/>
      <c r="CO281" s="100"/>
      <c r="CP281" s="100"/>
      <c r="CQ281" s="100"/>
      <c r="CR281" s="100"/>
      <c r="CS281" s="100"/>
      <c r="CT281" s="100"/>
      <c r="CU281" s="100"/>
      <c r="CV281" s="100"/>
      <c r="CW281" s="100"/>
      <c r="CX281" s="100"/>
      <c r="CY281" s="100"/>
      <c r="CZ281" s="100"/>
      <c r="DA281" s="100"/>
      <c r="DB281" s="100"/>
      <c r="DC281" s="100"/>
      <c r="DD281" s="100"/>
      <c r="DE281" s="100"/>
      <c r="DF281" s="100"/>
      <c r="DG281" s="100"/>
      <c r="DH281" s="100"/>
      <c r="DI281" s="100"/>
      <c r="DJ281" s="100"/>
      <c r="DK281" s="100"/>
      <c r="DL281" s="100"/>
      <c r="DM281" s="100"/>
      <c r="DN281" s="100"/>
      <c r="DO281" s="100"/>
      <c r="DP281" s="100"/>
      <c r="DQ281" s="100"/>
      <c r="DR281" s="100"/>
      <c r="DS281" s="100"/>
      <c r="DT281" s="100"/>
      <c r="DU281" s="100"/>
      <c r="DV281" s="100"/>
      <c r="DW281" s="100"/>
      <c r="DX281" s="100"/>
      <c r="DY281" s="100"/>
      <c r="DZ281" s="100"/>
      <c r="EA281" s="100"/>
      <c r="EB281" s="100"/>
      <c r="EC281" s="100"/>
      <c r="ED281" s="100"/>
      <c r="EE281" s="100"/>
      <c r="EF281" s="100"/>
      <c r="EG281" s="100"/>
      <c r="EH281" s="100"/>
      <c r="EI281" s="100"/>
      <c r="EJ281" s="100"/>
      <c r="EK281" s="100"/>
      <c r="EL281" s="100"/>
    </row>
    <row r="282" spans="1:142" ht="14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100"/>
      <c r="CL282" s="100"/>
      <c r="CM282" s="100"/>
      <c r="CN282" s="100"/>
      <c r="CO282" s="100"/>
      <c r="CP282" s="100"/>
      <c r="CQ282" s="100"/>
      <c r="CR282" s="100"/>
      <c r="CS282" s="100"/>
      <c r="CT282" s="100"/>
      <c r="CU282" s="100"/>
      <c r="CV282" s="100"/>
      <c r="CW282" s="100"/>
      <c r="CX282" s="100"/>
      <c r="CY282" s="100"/>
      <c r="CZ282" s="100"/>
      <c r="DA282" s="100"/>
      <c r="DB282" s="100"/>
      <c r="DC282" s="100"/>
      <c r="DD282" s="100"/>
      <c r="DE282" s="100"/>
      <c r="DF282" s="100"/>
      <c r="DG282" s="100"/>
      <c r="DH282" s="100"/>
      <c r="DI282" s="100"/>
      <c r="DJ282" s="100"/>
      <c r="DK282" s="100"/>
      <c r="DL282" s="100"/>
      <c r="DM282" s="100"/>
      <c r="DN282" s="100"/>
      <c r="DO282" s="100"/>
      <c r="DP282" s="100"/>
      <c r="DQ282" s="100"/>
      <c r="DR282" s="100"/>
      <c r="DS282" s="100"/>
      <c r="DT282" s="100"/>
      <c r="DU282" s="100"/>
      <c r="DV282" s="100"/>
      <c r="DW282" s="100"/>
      <c r="DX282" s="100"/>
      <c r="DY282" s="100"/>
      <c r="DZ282" s="100"/>
      <c r="EA282" s="100"/>
      <c r="EB282" s="100"/>
      <c r="EC282" s="100"/>
      <c r="ED282" s="100"/>
      <c r="EE282" s="100"/>
      <c r="EF282" s="100"/>
      <c r="EG282" s="100"/>
      <c r="EH282" s="100"/>
      <c r="EI282" s="100"/>
      <c r="EJ282" s="100"/>
      <c r="EK282" s="100"/>
      <c r="EL282" s="100"/>
    </row>
    <row r="283" spans="1:142" ht="14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100"/>
      <c r="CL283" s="100"/>
      <c r="CM283" s="100"/>
      <c r="CN283" s="100"/>
      <c r="CO283" s="100"/>
      <c r="CP283" s="100"/>
      <c r="CQ283" s="100"/>
      <c r="CR283" s="100"/>
      <c r="CS283" s="100"/>
      <c r="CT283" s="100"/>
      <c r="CU283" s="100"/>
      <c r="CV283" s="100"/>
      <c r="CW283" s="100"/>
      <c r="CX283" s="100"/>
      <c r="CY283" s="100"/>
      <c r="CZ283" s="100"/>
      <c r="DA283" s="100"/>
      <c r="DB283" s="100"/>
      <c r="DC283" s="100"/>
      <c r="DD283" s="100"/>
      <c r="DE283" s="100"/>
      <c r="DF283" s="100"/>
      <c r="DG283" s="100"/>
      <c r="DH283" s="100"/>
      <c r="DI283" s="100"/>
      <c r="DJ283" s="100"/>
      <c r="DK283" s="100"/>
      <c r="DL283" s="100"/>
      <c r="DM283" s="100"/>
      <c r="DN283" s="100"/>
      <c r="DO283" s="100"/>
      <c r="DP283" s="100"/>
      <c r="DQ283" s="100"/>
      <c r="DR283" s="100"/>
      <c r="DS283" s="100"/>
      <c r="DT283" s="100"/>
      <c r="DU283" s="100"/>
      <c r="DV283" s="100"/>
      <c r="DW283" s="100"/>
      <c r="DX283" s="100"/>
      <c r="DY283" s="100"/>
      <c r="DZ283" s="100"/>
      <c r="EA283" s="100"/>
      <c r="EB283" s="100"/>
      <c r="EC283" s="100"/>
      <c r="ED283" s="100"/>
      <c r="EE283" s="100"/>
      <c r="EF283" s="100"/>
      <c r="EG283" s="100"/>
      <c r="EH283" s="100"/>
      <c r="EI283" s="100"/>
      <c r="EJ283" s="100"/>
      <c r="EK283" s="100"/>
      <c r="EL283" s="100"/>
    </row>
    <row r="284" spans="1:142" ht="14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100"/>
      <c r="CL284" s="100"/>
      <c r="CM284" s="100"/>
      <c r="CN284" s="100"/>
      <c r="CO284" s="100"/>
      <c r="CP284" s="100"/>
      <c r="CQ284" s="100"/>
      <c r="CR284" s="100"/>
      <c r="CS284" s="100"/>
      <c r="CT284" s="100"/>
      <c r="CU284" s="100"/>
      <c r="CV284" s="100"/>
      <c r="CW284" s="100"/>
      <c r="CX284" s="100"/>
      <c r="CY284" s="100"/>
      <c r="CZ284" s="100"/>
      <c r="DA284" s="100"/>
      <c r="DB284" s="100"/>
      <c r="DC284" s="100"/>
      <c r="DD284" s="100"/>
      <c r="DE284" s="100"/>
      <c r="DF284" s="100"/>
      <c r="DG284" s="100"/>
      <c r="DH284" s="100"/>
      <c r="DI284" s="100"/>
      <c r="DJ284" s="100"/>
      <c r="DK284" s="100"/>
      <c r="DL284" s="100"/>
      <c r="DM284" s="100"/>
      <c r="DN284" s="100"/>
      <c r="DO284" s="100"/>
      <c r="DP284" s="100"/>
      <c r="DQ284" s="100"/>
      <c r="DR284" s="100"/>
      <c r="DS284" s="100"/>
      <c r="DT284" s="100"/>
      <c r="DU284" s="100"/>
      <c r="DV284" s="100"/>
      <c r="DW284" s="100"/>
      <c r="DX284" s="100"/>
      <c r="DY284" s="100"/>
      <c r="DZ284" s="100"/>
      <c r="EA284" s="100"/>
      <c r="EB284" s="100"/>
      <c r="EC284" s="100"/>
      <c r="ED284" s="100"/>
      <c r="EE284" s="100"/>
      <c r="EF284" s="100"/>
      <c r="EG284" s="100"/>
      <c r="EH284" s="100"/>
      <c r="EI284" s="100"/>
      <c r="EJ284" s="100"/>
      <c r="EK284" s="100"/>
      <c r="EL284" s="100"/>
    </row>
    <row r="285" spans="1:142" ht="14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87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100"/>
      <c r="CL285" s="100"/>
      <c r="CM285" s="100"/>
      <c r="CN285" s="100"/>
      <c r="CO285" s="100"/>
      <c r="CP285" s="100"/>
      <c r="CQ285" s="100"/>
      <c r="CR285" s="100"/>
      <c r="CS285" s="100"/>
      <c r="CT285" s="100"/>
      <c r="CU285" s="100"/>
      <c r="CV285" s="100"/>
      <c r="CW285" s="100"/>
      <c r="CX285" s="100"/>
      <c r="CY285" s="100"/>
      <c r="CZ285" s="100"/>
      <c r="DA285" s="100"/>
      <c r="DB285" s="100"/>
      <c r="DC285" s="100"/>
      <c r="DD285" s="100"/>
      <c r="DE285" s="100"/>
      <c r="DF285" s="100"/>
      <c r="DG285" s="100"/>
      <c r="DH285" s="100"/>
      <c r="DI285" s="100"/>
      <c r="DJ285" s="100"/>
      <c r="DK285" s="100"/>
      <c r="DL285" s="100"/>
      <c r="DM285" s="100"/>
      <c r="DN285" s="100"/>
      <c r="DO285" s="100"/>
      <c r="DP285" s="100"/>
      <c r="DQ285" s="100"/>
      <c r="DR285" s="100"/>
      <c r="DS285" s="100"/>
      <c r="DT285" s="100"/>
      <c r="DU285" s="100"/>
      <c r="DV285" s="100"/>
      <c r="DW285" s="100"/>
      <c r="DX285" s="100"/>
      <c r="DY285" s="100"/>
      <c r="DZ285" s="100"/>
      <c r="EA285" s="100"/>
      <c r="EB285" s="100"/>
      <c r="EC285" s="100"/>
      <c r="ED285" s="100"/>
      <c r="EE285" s="100"/>
      <c r="EF285" s="100"/>
      <c r="EG285" s="100"/>
      <c r="EH285" s="100"/>
      <c r="EI285" s="100"/>
      <c r="EJ285" s="100"/>
      <c r="EK285" s="100"/>
      <c r="EL285" s="100"/>
    </row>
    <row r="286" spans="1:142" ht="14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87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100"/>
      <c r="CL286" s="100"/>
      <c r="CM286" s="100"/>
      <c r="CN286" s="100"/>
      <c r="CO286" s="100"/>
      <c r="CP286" s="100"/>
      <c r="CQ286" s="100"/>
      <c r="CR286" s="100"/>
      <c r="CS286" s="100"/>
      <c r="CT286" s="100"/>
      <c r="CU286" s="100"/>
      <c r="CV286" s="100"/>
      <c r="CW286" s="100"/>
      <c r="CX286" s="100"/>
      <c r="CY286" s="100"/>
      <c r="CZ286" s="100"/>
      <c r="DA286" s="100"/>
      <c r="DB286" s="100"/>
      <c r="DC286" s="100"/>
      <c r="DD286" s="100"/>
      <c r="DE286" s="100"/>
      <c r="DF286" s="100"/>
      <c r="DG286" s="100"/>
      <c r="DH286" s="100"/>
      <c r="DI286" s="100"/>
      <c r="DJ286" s="100"/>
      <c r="DK286" s="100"/>
      <c r="DL286" s="100"/>
      <c r="DM286" s="100"/>
      <c r="DN286" s="100"/>
      <c r="DO286" s="100"/>
      <c r="DP286" s="100"/>
      <c r="DQ286" s="100"/>
      <c r="DR286" s="100"/>
      <c r="DS286" s="100"/>
      <c r="DT286" s="100"/>
      <c r="DU286" s="100"/>
      <c r="DV286" s="100"/>
      <c r="DW286" s="100"/>
      <c r="DX286" s="100"/>
      <c r="DY286" s="100"/>
      <c r="DZ286" s="100"/>
      <c r="EA286" s="100"/>
      <c r="EB286" s="100"/>
      <c r="EC286" s="100"/>
      <c r="ED286" s="100"/>
      <c r="EE286" s="100"/>
      <c r="EF286" s="100"/>
      <c r="EG286" s="100"/>
      <c r="EH286" s="100"/>
      <c r="EI286" s="100"/>
      <c r="EJ286" s="100"/>
      <c r="EK286" s="100"/>
      <c r="EL286" s="100"/>
    </row>
    <row r="287" spans="1:142" ht="14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87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100"/>
      <c r="CL287" s="100"/>
      <c r="CM287" s="100"/>
      <c r="CN287" s="100"/>
      <c r="CO287" s="100"/>
      <c r="CP287" s="100"/>
      <c r="CQ287" s="100"/>
      <c r="CR287" s="100"/>
      <c r="CS287" s="100"/>
      <c r="CT287" s="100"/>
      <c r="CU287" s="100"/>
      <c r="CV287" s="100"/>
      <c r="CW287" s="100"/>
      <c r="CX287" s="100"/>
      <c r="CY287" s="100"/>
      <c r="CZ287" s="100"/>
      <c r="DA287" s="100"/>
      <c r="DB287" s="100"/>
      <c r="DC287" s="100"/>
      <c r="DD287" s="100"/>
      <c r="DE287" s="100"/>
      <c r="DF287" s="100"/>
      <c r="DG287" s="100"/>
      <c r="DH287" s="100"/>
      <c r="DI287" s="100"/>
      <c r="DJ287" s="100"/>
      <c r="DK287" s="100"/>
      <c r="DL287" s="100"/>
      <c r="DM287" s="100"/>
      <c r="DN287" s="100"/>
      <c r="DO287" s="100"/>
      <c r="DP287" s="100"/>
      <c r="DQ287" s="100"/>
      <c r="DR287" s="100"/>
      <c r="DS287" s="100"/>
      <c r="DT287" s="100"/>
      <c r="DU287" s="100"/>
      <c r="DV287" s="100"/>
      <c r="DW287" s="100"/>
      <c r="DX287" s="100"/>
      <c r="DY287" s="100"/>
      <c r="DZ287" s="100"/>
      <c r="EA287" s="100"/>
      <c r="EB287" s="100"/>
      <c r="EC287" s="100"/>
      <c r="ED287" s="100"/>
      <c r="EE287" s="100"/>
      <c r="EF287" s="100"/>
      <c r="EG287" s="100"/>
      <c r="EH287" s="100"/>
      <c r="EI287" s="100"/>
      <c r="EJ287" s="100"/>
      <c r="EK287" s="100"/>
      <c r="EL287" s="100"/>
    </row>
    <row r="288" spans="1:142" ht="14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100"/>
      <c r="CL288" s="100"/>
      <c r="CM288" s="100"/>
      <c r="CN288" s="100"/>
      <c r="CO288" s="100"/>
      <c r="CP288" s="100"/>
      <c r="CQ288" s="100"/>
      <c r="CR288" s="100"/>
      <c r="CS288" s="100"/>
      <c r="CT288" s="100"/>
      <c r="CU288" s="100"/>
      <c r="CV288" s="100"/>
      <c r="CW288" s="100"/>
      <c r="CX288" s="100"/>
      <c r="CY288" s="100"/>
      <c r="CZ288" s="100"/>
      <c r="DA288" s="100"/>
      <c r="DB288" s="100"/>
      <c r="DC288" s="100"/>
      <c r="DD288" s="100"/>
      <c r="DE288" s="100"/>
      <c r="DF288" s="100"/>
      <c r="DG288" s="100"/>
      <c r="DH288" s="100"/>
      <c r="DI288" s="100"/>
      <c r="DJ288" s="100"/>
      <c r="DK288" s="100"/>
      <c r="DL288" s="100"/>
      <c r="DM288" s="100"/>
      <c r="DN288" s="100"/>
      <c r="DO288" s="100"/>
      <c r="DP288" s="100"/>
      <c r="DQ288" s="100"/>
      <c r="DR288" s="100"/>
      <c r="DS288" s="100"/>
      <c r="DT288" s="100"/>
      <c r="DU288" s="100"/>
      <c r="DV288" s="100"/>
      <c r="DW288" s="100"/>
      <c r="DX288" s="100"/>
      <c r="DY288" s="100"/>
      <c r="DZ288" s="100"/>
      <c r="EA288" s="100"/>
      <c r="EB288" s="100"/>
      <c r="EC288" s="100"/>
      <c r="ED288" s="100"/>
      <c r="EE288" s="100"/>
      <c r="EF288" s="100"/>
      <c r="EG288" s="100"/>
      <c r="EH288" s="100"/>
      <c r="EI288" s="100"/>
      <c r="EJ288" s="100"/>
      <c r="EK288" s="100"/>
      <c r="EL288" s="100"/>
    </row>
    <row r="289" spans="1:142" ht="14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100"/>
      <c r="CL289" s="100"/>
      <c r="CM289" s="100"/>
      <c r="CN289" s="100"/>
      <c r="CO289" s="100"/>
      <c r="CP289" s="100"/>
      <c r="CQ289" s="100"/>
      <c r="CR289" s="100"/>
      <c r="CS289" s="100"/>
      <c r="CT289" s="100"/>
      <c r="CU289" s="100"/>
      <c r="CV289" s="100"/>
      <c r="CW289" s="100"/>
      <c r="CX289" s="100"/>
      <c r="CY289" s="100"/>
      <c r="CZ289" s="100"/>
      <c r="DA289" s="100"/>
      <c r="DB289" s="100"/>
      <c r="DC289" s="100"/>
      <c r="DD289" s="100"/>
      <c r="DE289" s="100"/>
      <c r="DF289" s="100"/>
      <c r="DG289" s="100"/>
      <c r="DH289" s="100"/>
      <c r="DI289" s="100"/>
      <c r="DJ289" s="100"/>
      <c r="DK289" s="100"/>
      <c r="DL289" s="100"/>
      <c r="DM289" s="100"/>
      <c r="DN289" s="100"/>
      <c r="DO289" s="100"/>
      <c r="DP289" s="100"/>
      <c r="DQ289" s="100"/>
      <c r="DR289" s="100"/>
      <c r="DS289" s="100"/>
      <c r="DT289" s="100"/>
      <c r="DU289" s="100"/>
      <c r="DV289" s="100"/>
      <c r="DW289" s="100"/>
      <c r="DX289" s="100"/>
      <c r="DY289" s="100"/>
      <c r="DZ289" s="100"/>
      <c r="EA289" s="100"/>
      <c r="EB289" s="100"/>
      <c r="EC289" s="100"/>
      <c r="ED289" s="100"/>
      <c r="EE289" s="100"/>
      <c r="EF289" s="100"/>
      <c r="EG289" s="100"/>
      <c r="EH289" s="100"/>
      <c r="EI289" s="100"/>
      <c r="EJ289" s="100"/>
      <c r="EK289" s="100"/>
      <c r="EL289" s="100"/>
    </row>
    <row r="290" spans="1:142" ht="14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100"/>
      <c r="CL290" s="100"/>
      <c r="CM290" s="100"/>
      <c r="CN290" s="100"/>
      <c r="CO290" s="100"/>
      <c r="CP290" s="100"/>
      <c r="CQ290" s="100"/>
      <c r="CR290" s="100"/>
      <c r="CS290" s="100"/>
      <c r="CT290" s="100"/>
      <c r="CU290" s="100"/>
      <c r="CV290" s="100"/>
      <c r="CW290" s="100"/>
      <c r="CX290" s="100"/>
      <c r="CY290" s="100"/>
      <c r="CZ290" s="100"/>
      <c r="DA290" s="100"/>
      <c r="DB290" s="100"/>
      <c r="DC290" s="100"/>
      <c r="DD290" s="100"/>
      <c r="DE290" s="100"/>
      <c r="DF290" s="100"/>
      <c r="DG290" s="100"/>
      <c r="DH290" s="100"/>
      <c r="DI290" s="100"/>
      <c r="DJ290" s="100"/>
      <c r="DK290" s="100"/>
      <c r="DL290" s="100"/>
      <c r="DM290" s="100"/>
      <c r="DN290" s="100"/>
      <c r="DO290" s="100"/>
      <c r="DP290" s="100"/>
      <c r="DQ290" s="100"/>
      <c r="DR290" s="100"/>
      <c r="DS290" s="100"/>
      <c r="DT290" s="100"/>
      <c r="DU290" s="100"/>
      <c r="DV290" s="100"/>
      <c r="DW290" s="100"/>
      <c r="DX290" s="100"/>
      <c r="DY290" s="100"/>
      <c r="DZ290" s="100"/>
      <c r="EA290" s="100"/>
      <c r="EB290" s="100"/>
      <c r="EC290" s="100"/>
      <c r="ED290" s="100"/>
      <c r="EE290" s="100"/>
      <c r="EF290" s="100"/>
      <c r="EG290" s="100"/>
      <c r="EH290" s="100"/>
      <c r="EI290" s="100"/>
      <c r="EJ290" s="100"/>
      <c r="EK290" s="100"/>
      <c r="EL290" s="100"/>
    </row>
    <row r="291" spans="1:142" ht="14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100"/>
      <c r="CL291" s="100"/>
      <c r="CM291" s="100"/>
      <c r="CN291" s="100"/>
      <c r="CO291" s="100"/>
      <c r="CP291" s="100"/>
      <c r="CQ291" s="100"/>
      <c r="CR291" s="100"/>
      <c r="CS291" s="100"/>
      <c r="CT291" s="100"/>
      <c r="CU291" s="100"/>
      <c r="CV291" s="100"/>
      <c r="CW291" s="100"/>
      <c r="CX291" s="100"/>
      <c r="CY291" s="100"/>
      <c r="CZ291" s="100"/>
      <c r="DA291" s="100"/>
      <c r="DB291" s="100"/>
      <c r="DC291" s="100"/>
      <c r="DD291" s="100"/>
      <c r="DE291" s="100"/>
      <c r="DF291" s="100"/>
      <c r="DG291" s="100"/>
      <c r="DH291" s="100"/>
      <c r="DI291" s="100"/>
      <c r="DJ291" s="100"/>
      <c r="DK291" s="100"/>
      <c r="DL291" s="100"/>
      <c r="DM291" s="100"/>
      <c r="DN291" s="100"/>
      <c r="DO291" s="100"/>
      <c r="DP291" s="100"/>
      <c r="DQ291" s="100"/>
      <c r="DR291" s="100"/>
      <c r="DS291" s="100"/>
      <c r="DT291" s="100"/>
      <c r="DU291" s="100"/>
      <c r="DV291" s="100"/>
      <c r="DW291" s="100"/>
      <c r="DX291" s="100"/>
      <c r="DY291" s="100"/>
      <c r="DZ291" s="100"/>
      <c r="EA291" s="100"/>
      <c r="EB291" s="100"/>
      <c r="EC291" s="100"/>
      <c r="ED291" s="100"/>
      <c r="EE291" s="100"/>
      <c r="EF291" s="100"/>
      <c r="EG291" s="100"/>
      <c r="EH291" s="100"/>
      <c r="EI291" s="100"/>
      <c r="EJ291" s="100"/>
      <c r="EK291" s="100"/>
      <c r="EL291" s="100"/>
    </row>
    <row r="292" spans="1:142" ht="14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87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100"/>
      <c r="CL292" s="100"/>
      <c r="CM292" s="100"/>
      <c r="CN292" s="100"/>
      <c r="CO292" s="100"/>
      <c r="CP292" s="100"/>
      <c r="CQ292" s="100"/>
      <c r="CR292" s="100"/>
      <c r="CS292" s="100"/>
      <c r="CT292" s="100"/>
      <c r="CU292" s="100"/>
      <c r="CV292" s="100"/>
      <c r="CW292" s="100"/>
      <c r="CX292" s="100"/>
      <c r="CY292" s="100"/>
      <c r="CZ292" s="100"/>
      <c r="DA292" s="100"/>
      <c r="DB292" s="100"/>
      <c r="DC292" s="100"/>
      <c r="DD292" s="100"/>
      <c r="DE292" s="100"/>
      <c r="DF292" s="100"/>
      <c r="DG292" s="100"/>
      <c r="DH292" s="100"/>
      <c r="DI292" s="100"/>
      <c r="DJ292" s="100"/>
      <c r="DK292" s="100"/>
      <c r="DL292" s="100"/>
      <c r="DM292" s="100"/>
      <c r="DN292" s="100"/>
      <c r="DO292" s="100"/>
      <c r="DP292" s="100"/>
      <c r="DQ292" s="100"/>
      <c r="DR292" s="100"/>
      <c r="DS292" s="100"/>
      <c r="DT292" s="100"/>
      <c r="DU292" s="100"/>
      <c r="DV292" s="100"/>
      <c r="DW292" s="100"/>
      <c r="DX292" s="100"/>
      <c r="DY292" s="100"/>
      <c r="DZ292" s="100"/>
      <c r="EA292" s="100"/>
      <c r="EB292" s="100"/>
      <c r="EC292" s="100"/>
      <c r="ED292" s="100"/>
      <c r="EE292" s="100"/>
      <c r="EF292" s="100"/>
      <c r="EG292" s="100"/>
      <c r="EH292" s="100"/>
      <c r="EI292" s="100"/>
      <c r="EJ292" s="100"/>
      <c r="EK292" s="100"/>
      <c r="EL292" s="100"/>
    </row>
    <row r="293" spans="1:142" ht="14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100"/>
      <c r="CL293" s="100"/>
      <c r="CM293" s="100"/>
      <c r="CN293" s="100"/>
      <c r="CO293" s="100"/>
      <c r="CP293" s="100"/>
      <c r="CQ293" s="100"/>
      <c r="CR293" s="100"/>
      <c r="CS293" s="100"/>
      <c r="CT293" s="100"/>
      <c r="CU293" s="100"/>
      <c r="CV293" s="100"/>
      <c r="CW293" s="100"/>
      <c r="CX293" s="100"/>
      <c r="CY293" s="100"/>
      <c r="CZ293" s="100"/>
      <c r="DA293" s="100"/>
      <c r="DB293" s="100"/>
      <c r="DC293" s="100"/>
      <c r="DD293" s="100"/>
      <c r="DE293" s="100"/>
      <c r="DF293" s="100"/>
      <c r="DG293" s="100"/>
      <c r="DH293" s="100"/>
      <c r="DI293" s="100"/>
      <c r="DJ293" s="100"/>
      <c r="DK293" s="100"/>
      <c r="DL293" s="100"/>
      <c r="DM293" s="100"/>
      <c r="DN293" s="100"/>
      <c r="DO293" s="100"/>
      <c r="DP293" s="100"/>
      <c r="DQ293" s="100"/>
      <c r="DR293" s="100"/>
      <c r="DS293" s="100"/>
      <c r="DT293" s="100"/>
      <c r="DU293" s="100"/>
      <c r="DV293" s="100"/>
      <c r="DW293" s="100"/>
      <c r="DX293" s="100"/>
      <c r="DY293" s="100"/>
      <c r="DZ293" s="100"/>
      <c r="EA293" s="100"/>
      <c r="EB293" s="100"/>
      <c r="EC293" s="100"/>
      <c r="ED293" s="100"/>
      <c r="EE293" s="100"/>
      <c r="EF293" s="100"/>
      <c r="EG293" s="100"/>
      <c r="EH293" s="100"/>
      <c r="EI293" s="100"/>
      <c r="EJ293" s="100"/>
      <c r="EK293" s="100"/>
      <c r="EL293" s="100"/>
    </row>
    <row r="294" spans="1:142" ht="14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100"/>
      <c r="CL294" s="100"/>
      <c r="CM294" s="100"/>
      <c r="CN294" s="100"/>
      <c r="CO294" s="100"/>
      <c r="CP294" s="100"/>
      <c r="CQ294" s="100"/>
      <c r="CR294" s="100"/>
      <c r="CS294" s="100"/>
      <c r="CT294" s="100"/>
      <c r="CU294" s="100"/>
      <c r="CV294" s="100"/>
      <c r="CW294" s="100"/>
      <c r="CX294" s="100"/>
      <c r="CY294" s="100"/>
      <c r="CZ294" s="100"/>
      <c r="DA294" s="100"/>
      <c r="DB294" s="100"/>
      <c r="DC294" s="100"/>
      <c r="DD294" s="100"/>
      <c r="DE294" s="100"/>
      <c r="DF294" s="100"/>
      <c r="DG294" s="100"/>
      <c r="DH294" s="100"/>
      <c r="DI294" s="100"/>
      <c r="DJ294" s="100"/>
      <c r="DK294" s="100"/>
      <c r="DL294" s="100"/>
      <c r="DM294" s="100"/>
      <c r="DN294" s="100"/>
      <c r="DO294" s="100"/>
      <c r="DP294" s="100"/>
      <c r="DQ294" s="100"/>
      <c r="DR294" s="100"/>
      <c r="DS294" s="100"/>
      <c r="DT294" s="100"/>
      <c r="DU294" s="100"/>
      <c r="DV294" s="100"/>
      <c r="DW294" s="100"/>
      <c r="DX294" s="100"/>
      <c r="DY294" s="100"/>
      <c r="DZ294" s="100"/>
      <c r="EA294" s="100"/>
      <c r="EB294" s="100"/>
      <c r="EC294" s="100"/>
      <c r="ED294" s="100"/>
      <c r="EE294" s="100"/>
      <c r="EF294" s="100"/>
      <c r="EG294" s="100"/>
      <c r="EH294" s="100"/>
      <c r="EI294" s="100"/>
      <c r="EJ294" s="100"/>
      <c r="EK294" s="100"/>
      <c r="EL294" s="100"/>
    </row>
    <row r="295" spans="1:142" ht="14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100"/>
      <c r="CL295" s="100"/>
      <c r="CM295" s="100"/>
      <c r="CN295" s="100"/>
      <c r="CO295" s="100"/>
      <c r="CP295" s="100"/>
      <c r="CQ295" s="100"/>
      <c r="CR295" s="100"/>
      <c r="CS295" s="100"/>
      <c r="CT295" s="100"/>
      <c r="CU295" s="100"/>
      <c r="CV295" s="100"/>
      <c r="CW295" s="100"/>
      <c r="CX295" s="100"/>
      <c r="CY295" s="100"/>
      <c r="CZ295" s="100"/>
      <c r="DA295" s="100"/>
      <c r="DB295" s="100"/>
      <c r="DC295" s="100"/>
      <c r="DD295" s="100"/>
      <c r="DE295" s="100"/>
      <c r="DF295" s="100"/>
      <c r="DG295" s="100"/>
      <c r="DH295" s="100"/>
      <c r="DI295" s="100"/>
      <c r="DJ295" s="100"/>
      <c r="DK295" s="100"/>
      <c r="DL295" s="100"/>
      <c r="DM295" s="100"/>
      <c r="DN295" s="100"/>
      <c r="DO295" s="100"/>
      <c r="DP295" s="100"/>
      <c r="DQ295" s="100"/>
      <c r="DR295" s="100"/>
      <c r="DS295" s="100"/>
      <c r="DT295" s="100"/>
      <c r="DU295" s="100"/>
      <c r="DV295" s="100"/>
      <c r="DW295" s="100"/>
      <c r="DX295" s="100"/>
      <c r="DY295" s="100"/>
      <c r="DZ295" s="100"/>
      <c r="EA295" s="100"/>
      <c r="EB295" s="100"/>
      <c r="EC295" s="100"/>
      <c r="ED295" s="100"/>
      <c r="EE295" s="100"/>
      <c r="EF295" s="100"/>
      <c r="EG295" s="100"/>
      <c r="EH295" s="100"/>
      <c r="EI295" s="100"/>
      <c r="EJ295" s="100"/>
      <c r="EK295" s="100"/>
      <c r="EL295" s="100"/>
    </row>
    <row r="296" spans="1:142" ht="14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100"/>
      <c r="CL296" s="100"/>
      <c r="CM296" s="100"/>
      <c r="CN296" s="100"/>
      <c r="CO296" s="100"/>
      <c r="CP296" s="100"/>
      <c r="CQ296" s="100"/>
      <c r="CR296" s="100"/>
      <c r="CS296" s="100"/>
      <c r="CT296" s="100"/>
      <c r="CU296" s="100"/>
      <c r="CV296" s="100"/>
      <c r="CW296" s="100"/>
      <c r="CX296" s="100"/>
      <c r="CY296" s="100"/>
      <c r="CZ296" s="100"/>
      <c r="DA296" s="100"/>
      <c r="DB296" s="100"/>
      <c r="DC296" s="100"/>
      <c r="DD296" s="100"/>
      <c r="DE296" s="100"/>
      <c r="DF296" s="100"/>
      <c r="DG296" s="100"/>
      <c r="DH296" s="100"/>
      <c r="DI296" s="100"/>
      <c r="DJ296" s="100"/>
      <c r="DK296" s="100"/>
      <c r="DL296" s="100"/>
      <c r="DM296" s="100"/>
      <c r="DN296" s="100"/>
      <c r="DO296" s="100"/>
      <c r="DP296" s="100"/>
      <c r="DQ296" s="100"/>
      <c r="DR296" s="100"/>
      <c r="DS296" s="100"/>
      <c r="DT296" s="100"/>
      <c r="DU296" s="100"/>
      <c r="DV296" s="100"/>
      <c r="DW296" s="100"/>
      <c r="DX296" s="100"/>
      <c r="DY296" s="100"/>
      <c r="DZ296" s="100"/>
      <c r="EA296" s="100"/>
      <c r="EB296" s="100"/>
      <c r="EC296" s="100"/>
      <c r="ED296" s="100"/>
      <c r="EE296" s="100"/>
      <c r="EF296" s="100"/>
      <c r="EG296" s="100"/>
      <c r="EH296" s="100"/>
      <c r="EI296" s="100"/>
      <c r="EJ296" s="100"/>
      <c r="EK296" s="100"/>
      <c r="EL296" s="100"/>
    </row>
    <row r="297" spans="1:142" ht="14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100"/>
      <c r="CL297" s="100"/>
      <c r="CM297" s="100"/>
      <c r="CN297" s="100"/>
      <c r="CO297" s="100"/>
      <c r="CP297" s="100"/>
      <c r="CQ297" s="100"/>
      <c r="CR297" s="100"/>
      <c r="CS297" s="100"/>
      <c r="CT297" s="100"/>
      <c r="CU297" s="100"/>
      <c r="CV297" s="100"/>
      <c r="CW297" s="100"/>
      <c r="CX297" s="100"/>
      <c r="CY297" s="100"/>
      <c r="CZ297" s="100"/>
      <c r="DA297" s="100"/>
      <c r="DB297" s="100"/>
      <c r="DC297" s="100"/>
      <c r="DD297" s="100"/>
      <c r="DE297" s="100"/>
      <c r="DF297" s="100"/>
      <c r="DG297" s="100"/>
      <c r="DH297" s="100"/>
      <c r="DI297" s="100"/>
      <c r="DJ297" s="100"/>
      <c r="DK297" s="100"/>
      <c r="DL297" s="100"/>
      <c r="DM297" s="100"/>
      <c r="DN297" s="100"/>
      <c r="DO297" s="100"/>
      <c r="DP297" s="100"/>
      <c r="DQ297" s="100"/>
      <c r="DR297" s="100"/>
      <c r="DS297" s="100"/>
      <c r="DT297" s="100"/>
      <c r="DU297" s="100"/>
      <c r="DV297" s="100"/>
      <c r="DW297" s="100"/>
      <c r="DX297" s="100"/>
      <c r="DY297" s="100"/>
      <c r="DZ297" s="100"/>
      <c r="EA297" s="100"/>
      <c r="EB297" s="100"/>
      <c r="EC297" s="100"/>
      <c r="ED297" s="100"/>
      <c r="EE297" s="100"/>
      <c r="EF297" s="100"/>
      <c r="EG297" s="100"/>
      <c r="EH297" s="100"/>
      <c r="EI297" s="100"/>
      <c r="EJ297" s="100"/>
      <c r="EK297" s="100"/>
      <c r="EL297" s="100"/>
    </row>
    <row r="298" spans="1:142" ht="14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100"/>
      <c r="CL298" s="100"/>
      <c r="CM298" s="100"/>
      <c r="CN298" s="100"/>
      <c r="CO298" s="100"/>
      <c r="CP298" s="100"/>
      <c r="CQ298" s="100"/>
      <c r="CR298" s="100"/>
      <c r="CS298" s="100"/>
      <c r="CT298" s="100"/>
      <c r="CU298" s="100"/>
      <c r="CV298" s="100"/>
      <c r="CW298" s="100"/>
      <c r="CX298" s="100"/>
      <c r="CY298" s="100"/>
      <c r="CZ298" s="100"/>
      <c r="DA298" s="100"/>
      <c r="DB298" s="100"/>
      <c r="DC298" s="100"/>
      <c r="DD298" s="100"/>
      <c r="DE298" s="100"/>
      <c r="DF298" s="100"/>
      <c r="DG298" s="100"/>
      <c r="DH298" s="100"/>
      <c r="DI298" s="100"/>
      <c r="DJ298" s="100"/>
      <c r="DK298" s="100"/>
      <c r="DL298" s="100"/>
      <c r="DM298" s="100"/>
      <c r="DN298" s="100"/>
      <c r="DO298" s="100"/>
      <c r="DP298" s="100"/>
      <c r="DQ298" s="100"/>
      <c r="DR298" s="100"/>
      <c r="DS298" s="100"/>
      <c r="DT298" s="100"/>
      <c r="DU298" s="100"/>
      <c r="DV298" s="100"/>
      <c r="DW298" s="100"/>
      <c r="DX298" s="100"/>
      <c r="DY298" s="100"/>
      <c r="DZ298" s="100"/>
      <c r="EA298" s="100"/>
      <c r="EB298" s="100"/>
      <c r="EC298" s="100"/>
      <c r="ED298" s="100"/>
      <c r="EE298" s="100"/>
      <c r="EF298" s="100"/>
      <c r="EG298" s="100"/>
      <c r="EH298" s="100"/>
      <c r="EI298" s="100"/>
      <c r="EJ298" s="100"/>
      <c r="EK298" s="100"/>
      <c r="EL298" s="100"/>
    </row>
    <row r="299" spans="1:142" ht="14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100"/>
      <c r="CL299" s="100"/>
      <c r="CM299" s="100"/>
      <c r="CN299" s="100"/>
      <c r="CO299" s="100"/>
      <c r="CP299" s="100"/>
      <c r="CQ299" s="100"/>
      <c r="CR299" s="100"/>
      <c r="CS299" s="100"/>
      <c r="CT299" s="100"/>
      <c r="CU299" s="100"/>
      <c r="CV299" s="100"/>
      <c r="CW299" s="100"/>
      <c r="CX299" s="100"/>
      <c r="CY299" s="100"/>
      <c r="CZ299" s="100"/>
      <c r="DA299" s="100"/>
      <c r="DB299" s="100"/>
      <c r="DC299" s="100"/>
      <c r="DD299" s="100"/>
      <c r="DE299" s="100"/>
      <c r="DF299" s="100"/>
      <c r="DG299" s="100"/>
      <c r="DH299" s="100"/>
      <c r="DI299" s="100"/>
      <c r="DJ299" s="100"/>
      <c r="DK299" s="100"/>
      <c r="DL299" s="100"/>
      <c r="DM299" s="100"/>
      <c r="DN299" s="100"/>
      <c r="DO299" s="100"/>
      <c r="DP299" s="100"/>
      <c r="DQ299" s="100"/>
      <c r="DR299" s="100"/>
      <c r="DS299" s="100"/>
      <c r="DT299" s="100"/>
      <c r="DU299" s="100"/>
      <c r="DV299" s="100"/>
      <c r="DW299" s="100"/>
      <c r="DX299" s="100"/>
      <c r="DY299" s="100"/>
      <c r="DZ299" s="100"/>
      <c r="EA299" s="100"/>
      <c r="EB299" s="100"/>
      <c r="EC299" s="100"/>
      <c r="ED299" s="100"/>
      <c r="EE299" s="100"/>
      <c r="EF299" s="100"/>
      <c r="EG299" s="100"/>
      <c r="EH299" s="100"/>
      <c r="EI299" s="100"/>
      <c r="EJ299" s="100"/>
      <c r="EK299" s="100"/>
      <c r="EL299" s="100"/>
    </row>
    <row r="300" spans="1:142" ht="14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100"/>
      <c r="CL300" s="100"/>
      <c r="CM300" s="100"/>
      <c r="CN300" s="100"/>
      <c r="CO300" s="100"/>
      <c r="CP300" s="100"/>
      <c r="CQ300" s="100"/>
      <c r="CR300" s="100"/>
      <c r="CS300" s="100"/>
      <c r="CT300" s="100"/>
      <c r="CU300" s="100"/>
      <c r="CV300" s="100"/>
      <c r="CW300" s="100"/>
      <c r="CX300" s="100"/>
      <c r="CY300" s="100"/>
      <c r="CZ300" s="100"/>
      <c r="DA300" s="100"/>
      <c r="DB300" s="100"/>
      <c r="DC300" s="100"/>
      <c r="DD300" s="100"/>
      <c r="DE300" s="100"/>
      <c r="DF300" s="100"/>
      <c r="DG300" s="100"/>
      <c r="DH300" s="100"/>
      <c r="DI300" s="100"/>
      <c r="DJ300" s="100"/>
      <c r="DK300" s="100"/>
      <c r="DL300" s="100"/>
      <c r="DM300" s="100"/>
      <c r="DN300" s="100"/>
      <c r="DO300" s="100"/>
      <c r="DP300" s="100"/>
      <c r="DQ300" s="100"/>
      <c r="DR300" s="100"/>
      <c r="DS300" s="100"/>
      <c r="DT300" s="100"/>
      <c r="DU300" s="100"/>
      <c r="DV300" s="100"/>
      <c r="DW300" s="100"/>
      <c r="DX300" s="100"/>
      <c r="DY300" s="100"/>
      <c r="DZ300" s="100"/>
      <c r="EA300" s="100"/>
      <c r="EB300" s="100"/>
      <c r="EC300" s="100"/>
      <c r="ED300" s="100"/>
      <c r="EE300" s="100"/>
      <c r="EF300" s="100"/>
      <c r="EG300" s="100"/>
      <c r="EH300" s="100"/>
      <c r="EI300" s="100"/>
      <c r="EJ300" s="100"/>
      <c r="EK300" s="100"/>
      <c r="EL300" s="100"/>
    </row>
    <row r="301" spans="1:142" ht="14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87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100"/>
      <c r="CL301" s="100"/>
      <c r="CM301" s="100"/>
      <c r="CN301" s="100"/>
      <c r="CO301" s="100"/>
      <c r="CP301" s="100"/>
      <c r="CQ301" s="100"/>
      <c r="CR301" s="100"/>
      <c r="CS301" s="100"/>
      <c r="CT301" s="100"/>
      <c r="CU301" s="100"/>
      <c r="CV301" s="100"/>
      <c r="CW301" s="100"/>
      <c r="CX301" s="100"/>
      <c r="CY301" s="100"/>
      <c r="CZ301" s="100"/>
      <c r="DA301" s="100"/>
      <c r="DB301" s="100"/>
      <c r="DC301" s="100"/>
      <c r="DD301" s="100"/>
      <c r="DE301" s="100"/>
      <c r="DF301" s="100"/>
      <c r="DG301" s="100"/>
      <c r="DH301" s="100"/>
      <c r="DI301" s="100"/>
      <c r="DJ301" s="100"/>
      <c r="DK301" s="100"/>
      <c r="DL301" s="100"/>
      <c r="DM301" s="100"/>
      <c r="DN301" s="100"/>
      <c r="DO301" s="100"/>
      <c r="DP301" s="100"/>
      <c r="DQ301" s="100"/>
      <c r="DR301" s="100"/>
      <c r="DS301" s="100"/>
      <c r="DT301" s="100"/>
      <c r="DU301" s="100"/>
      <c r="DV301" s="100"/>
      <c r="DW301" s="100"/>
      <c r="DX301" s="100"/>
      <c r="DY301" s="100"/>
      <c r="DZ301" s="100"/>
      <c r="EA301" s="100"/>
      <c r="EB301" s="100"/>
      <c r="EC301" s="100"/>
      <c r="ED301" s="100"/>
      <c r="EE301" s="100"/>
      <c r="EF301" s="100"/>
      <c r="EG301" s="100"/>
      <c r="EH301" s="100"/>
      <c r="EI301" s="100"/>
      <c r="EJ301" s="100"/>
      <c r="EK301" s="100"/>
      <c r="EL301" s="100"/>
    </row>
    <row r="302" spans="1:142" ht="14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87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100"/>
      <c r="CL302" s="100"/>
      <c r="CM302" s="100"/>
      <c r="CN302" s="100"/>
      <c r="CO302" s="100"/>
      <c r="CP302" s="100"/>
      <c r="CQ302" s="100"/>
      <c r="CR302" s="100"/>
      <c r="CS302" s="100"/>
      <c r="CT302" s="100"/>
      <c r="CU302" s="100"/>
      <c r="CV302" s="100"/>
      <c r="CW302" s="100"/>
      <c r="CX302" s="100"/>
      <c r="CY302" s="100"/>
      <c r="CZ302" s="100"/>
      <c r="DA302" s="100"/>
      <c r="DB302" s="100"/>
      <c r="DC302" s="100"/>
      <c r="DD302" s="100"/>
      <c r="DE302" s="100"/>
      <c r="DF302" s="100"/>
      <c r="DG302" s="100"/>
      <c r="DH302" s="100"/>
      <c r="DI302" s="100"/>
      <c r="DJ302" s="100"/>
      <c r="DK302" s="100"/>
      <c r="DL302" s="100"/>
      <c r="DM302" s="100"/>
      <c r="DN302" s="100"/>
      <c r="DO302" s="100"/>
      <c r="DP302" s="100"/>
      <c r="DQ302" s="100"/>
      <c r="DR302" s="100"/>
      <c r="DS302" s="100"/>
      <c r="DT302" s="100"/>
      <c r="DU302" s="100"/>
      <c r="DV302" s="100"/>
      <c r="DW302" s="100"/>
      <c r="DX302" s="100"/>
      <c r="DY302" s="100"/>
      <c r="DZ302" s="100"/>
      <c r="EA302" s="100"/>
      <c r="EB302" s="100"/>
      <c r="EC302" s="100"/>
      <c r="ED302" s="100"/>
      <c r="EE302" s="100"/>
      <c r="EF302" s="100"/>
      <c r="EG302" s="100"/>
      <c r="EH302" s="100"/>
      <c r="EI302" s="100"/>
      <c r="EJ302" s="100"/>
      <c r="EK302" s="100"/>
      <c r="EL302" s="100"/>
    </row>
    <row r="303" spans="1:142" ht="14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100"/>
      <c r="CL303" s="100"/>
      <c r="CM303" s="100"/>
      <c r="CN303" s="100"/>
      <c r="CO303" s="100"/>
      <c r="CP303" s="100"/>
      <c r="CQ303" s="100"/>
      <c r="CR303" s="100"/>
      <c r="CS303" s="100"/>
      <c r="CT303" s="100"/>
      <c r="CU303" s="100"/>
      <c r="CV303" s="100"/>
      <c r="CW303" s="100"/>
      <c r="CX303" s="100"/>
      <c r="CY303" s="100"/>
      <c r="CZ303" s="100"/>
      <c r="DA303" s="100"/>
      <c r="DB303" s="100"/>
      <c r="DC303" s="100"/>
      <c r="DD303" s="100"/>
      <c r="DE303" s="100"/>
      <c r="DF303" s="100"/>
      <c r="DG303" s="100"/>
      <c r="DH303" s="100"/>
      <c r="DI303" s="100"/>
      <c r="DJ303" s="100"/>
      <c r="DK303" s="100"/>
      <c r="DL303" s="100"/>
      <c r="DM303" s="100"/>
      <c r="DN303" s="100"/>
      <c r="DO303" s="100"/>
      <c r="DP303" s="100"/>
      <c r="DQ303" s="100"/>
      <c r="DR303" s="100"/>
      <c r="DS303" s="100"/>
      <c r="DT303" s="100"/>
      <c r="DU303" s="100"/>
      <c r="DV303" s="100"/>
      <c r="DW303" s="100"/>
      <c r="DX303" s="100"/>
      <c r="DY303" s="100"/>
      <c r="DZ303" s="100"/>
      <c r="EA303" s="100"/>
      <c r="EB303" s="100"/>
      <c r="EC303" s="100"/>
      <c r="ED303" s="100"/>
      <c r="EE303" s="100"/>
      <c r="EF303" s="100"/>
      <c r="EG303" s="100"/>
      <c r="EH303" s="100"/>
      <c r="EI303" s="100"/>
      <c r="EJ303" s="100"/>
      <c r="EK303" s="100"/>
      <c r="EL303" s="100"/>
    </row>
    <row r="304" spans="1:142" ht="14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87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100"/>
      <c r="CL304" s="100"/>
      <c r="CM304" s="100"/>
      <c r="CN304" s="100"/>
      <c r="CO304" s="100"/>
      <c r="CP304" s="100"/>
      <c r="CQ304" s="100"/>
      <c r="CR304" s="100"/>
      <c r="CS304" s="100"/>
      <c r="CT304" s="100"/>
      <c r="CU304" s="100"/>
      <c r="CV304" s="100"/>
      <c r="CW304" s="100"/>
      <c r="CX304" s="100"/>
      <c r="CY304" s="100"/>
      <c r="CZ304" s="100"/>
      <c r="DA304" s="100"/>
      <c r="DB304" s="100"/>
      <c r="DC304" s="100"/>
      <c r="DD304" s="100"/>
      <c r="DE304" s="100"/>
      <c r="DF304" s="100"/>
      <c r="DG304" s="100"/>
      <c r="DH304" s="100"/>
      <c r="DI304" s="100"/>
      <c r="DJ304" s="100"/>
      <c r="DK304" s="100"/>
      <c r="DL304" s="100"/>
      <c r="DM304" s="100"/>
      <c r="DN304" s="100"/>
      <c r="DO304" s="100"/>
      <c r="DP304" s="100"/>
      <c r="DQ304" s="100"/>
      <c r="DR304" s="100"/>
      <c r="DS304" s="100"/>
      <c r="DT304" s="100"/>
      <c r="DU304" s="100"/>
      <c r="DV304" s="100"/>
      <c r="DW304" s="100"/>
      <c r="DX304" s="100"/>
      <c r="DY304" s="100"/>
      <c r="DZ304" s="100"/>
      <c r="EA304" s="100"/>
      <c r="EB304" s="100"/>
      <c r="EC304" s="100"/>
      <c r="ED304" s="100"/>
      <c r="EE304" s="100"/>
      <c r="EF304" s="100"/>
      <c r="EG304" s="100"/>
      <c r="EH304" s="100"/>
      <c r="EI304" s="100"/>
      <c r="EJ304" s="100"/>
      <c r="EK304" s="100"/>
      <c r="EL304" s="100"/>
    </row>
    <row r="305" spans="1:142" ht="14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87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100"/>
      <c r="CL305" s="100"/>
      <c r="CM305" s="100"/>
      <c r="CN305" s="100"/>
      <c r="CO305" s="100"/>
      <c r="CP305" s="100"/>
      <c r="CQ305" s="100"/>
      <c r="CR305" s="100"/>
      <c r="CS305" s="100"/>
      <c r="CT305" s="100"/>
      <c r="CU305" s="100"/>
      <c r="CV305" s="100"/>
      <c r="CW305" s="100"/>
      <c r="CX305" s="100"/>
      <c r="CY305" s="100"/>
      <c r="CZ305" s="100"/>
      <c r="DA305" s="100"/>
      <c r="DB305" s="100"/>
      <c r="DC305" s="100"/>
      <c r="DD305" s="100"/>
      <c r="DE305" s="100"/>
      <c r="DF305" s="100"/>
      <c r="DG305" s="100"/>
      <c r="DH305" s="100"/>
      <c r="DI305" s="100"/>
      <c r="DJ305" s="100"/>
      <c r="DK305" s="100"/>
      <c r="DL305" s="100"/>
      <c r="DM305" s="100"/>
      <c r="DN305" s="100"/>
      <c r="DO305" s="100"/>
      <c r="DP305" s="100"/>
      <c r="DQ305" s="100"/>
      <c r="DR305" s="100"/>
      <c r="DS305" s="100"/>
      <c r="DT305" s="100"/>
      <c r="DU305" s="100"/>
      <c r="DV305" s="100"/>
      <c r="DW305" s="100"/>
      <c r="DX305" s="100"/>
      <c r="DY305" s="100"/>
      <c r="DZ305" s="100"/>
      <c r="EA305" s="100"/>
      <c r="EB305" s="100"/>
      <c r="EC305" s="100"/>
      <c r="ED305" s="100"/>
      <c r="EE305" s="100"/>
      <c r="EF305" s="100"/>
      <c r="EG305" s="100"/>
      <c r="EH305" s="100"/>
      <c r="EI305" s="100"/>
      <c r="EJ305" s="100"/>
      <c r="EK305" s="100"/>
      <c r="EL305" s="100"/>
    </row>
    <row r="306" spans="1:142" ht="14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87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100"/>
      <c r="CL306" s="100"/>
      <c r="CM306" s="100"/>
      <c r="CN306" s="100"/>
      <c r="CO306" s="100"/>
      <c r="CP306" s="100"/>
      <c r="CQ306" s="100"/>
      <c r="CR306" s="100"/>
      <c r="CS306" s="100"/>
      <c r="CT306" s="100"/>
      <c r="CU306" s="100"/>
      <c r="CV306" s="100"/>
      <c r="CW306" s="100"/>
      <c r="CX306" s="100"/>
      <c r="CY306" s="100"/>
      <c r="CZ306" s="100"/>
      <c r="DA306" s="100"/>
      <c r="DB306" s="100"/>
      <c r="DC306" s="100"/>
      <c r="DD306" s="100"/>
      <c r="DE306" s="100"/>
      <c r="DF306" s="100"/>
      <c r="DG306" s="100"/>
      <c r="DH306" s="100"/>
      <c r="DI306" s="100"/>
      <c r="DJ306" s="100"/>
      <c r="DK306" s="100"/>
      <c r="DL306" s="100"/>
      <c r="DM306" s="100"/>
      <c r="DN306" s="100"/>
      <c r="DO306" s="100"/>
      <c r="DP306" s="100"/>
      <c r="DQ306" s="100"/>
      <c r="DR306" s="100"/>
      <c r="DS306" s="100"/>
      <c r="DT306" s="100"/>
      <c r="DU306" s="100"/>
      <c r="DV306" s="100"/>
      <c r="DW306" s="100"/>
      <c r="DX306" s="100"/>
      <c r="DY306" s="100"/>
      <c r="DZ306" s="100"/>
      <c r="EA306" s="100"/>
      <c r="EB306" s="100"/>
      <c r="EC306" s="100"/>
      <c r="ED306" s="100"/>
      <c r="EE306" s="100"/>
      <c r="EF306" s="100"/>
      <c r="EG306" s="100"/>
      <c r="EH306" s="100"/>
      <c r="EI306" s="100"/>
      <c r="EJ306" s="100"/>
      <c r="EK306" s="100"/>
      <c r="EL306" s="100"/>
    </row>
    <row r="307" spans="1:142" ht="14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87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100"/>
      <c r="CL307" s="100"/>
      <c r="CM307" s="100"/>
      <c r="CN307" s="100"/>
      <c r="CO307" s="100"/>
      <c r="CP307" s="100"/>
      <c r="CQ307" s="100"/>
      <c r="CR307" s="100"/>
      <c r="CS307" s="100"/>
      <c r="CT307" s="100"/>
      <c r="CU307" s="100"/>
      <c r="CV307" s="100"/>
      <c r="CW307" s="100"/>
      <c r="CX307" s="100"/>
      <c r="CY307" s="100"/>
      <c r="CZ307" s="100"/>
      <c r="DA307" s="100"/>
      <c r="DB307" s="100"/>
      <c r="DC307" s="100"/>
      <c r="DD307" s="100"/>
      <c r="DE307" s="100"/>
      <c r="DF307" s="100"/>
      <c r="DG307" s="100"/>
      <c r="DH307" s="100"/>
      <c r="DI307" s="100"/>
      <c r="DJ307" s="100"/>
      <c r="DK307" s="100"/>
      <c r="DL307" s="100"/>
      <c r="DM307" s="100"/>
      <c r="DN307" s="100"/>
      <c r="DO307" s="100"/>
      <c r="DP307" s="100"/>
      <c r="DQ307" s="100"/>
      <c r="DR307" s="100"/>
      <c r="DS307" s="100"/>
      <c r="DT307" s="100"/>
      <c r="DU307" s="100"/>
      <c r="DV307" s="100"/>
      <c r="DW307" s="100"/>
      <c r="DX307" s="100"/>
      <c r="DY307" s="100"/>
      <c r="DZ307" s="100"/>
      <c r="EA307" s="100"/>
      <c r="EB307" s="100"/>
      <c r="EC307" s="100"/>
      <c r="ED307" s="100"/>
      <c r="EE307" s="100"/>
      <c r="EF307" s="100"/>
      <c r="EG307" s="100"/>
      <c r="EH307" s="100"/>
      <c r="EI307" s="100"/>
      <c r="EJ307" s="100"/>
      <c r="EK307" s="100"/>
      <c r="EL307" s="100"/>
    </row>
    <row r="308" spans="1:142" ht="14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87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100"/>
      <c r="CL308" s="100"/>
      <c r="CM308" s="100"/>
      <c r="CN308" s="100"/>
      <c r="CO308" s="100"/>
      <c r="CP308" s="100"/>
      <c r="CQ308" s="100"/>
      <c r="CR308" s="100"/>
      <c r="CS308" s="100"/>
      <c r="CT308" s="100"/>
      <c r="CU308" s="100"/>
      <c r="CV308" s="100"/>
      <c r="CW308" s="100"/>
      <c r="CX308" s="100"/>
      <c r="CY308" s="100"/>
      <c r="CZ308" s="100"/>
      <c r="DA308" s="100"/>
      <c r="DB308" s="100"/>
      <c r="DC308" s="100"/>
      <c r="DD308" s="100"/>
      <c r="DE308" s="100"/>
      <c r="DF308" s="100"/>
      <c r="DG308" s="100"/>
      <c r="DH308" s="100"/>
      <c r="DI308" s="100"/>
      <c r="DJ308" s="100"/>
      <c r="DK308" s="100"/>
      <c r="DL308" s="100"/>
      <c r="DM308" s="100"/>
      <c r="DN308" s="100"/>
      <c r="DO308" s="100"/>
      <c r="DP308" s="100"/>
      <c r="DQ308" s="100"/>
      <c r="DR308" s="100"/>
      <c r="DS308" s="100"/>
      <c r="DT308" s="100"/>
      <c r="DU308" s="100"/>
      <c r="DV308" s="100"/>
      <c r="DW308" s="100"/>
      <c r="DX308" s="100"/>
      <c r="DY308" s="100"/>
      <c r="DZ308" s="100"/>
      <c r="EA308" s="100"/>
      <c r="EB308" s="100"/>
      <c r="EC308" s="100"/>
      <c r="ED308" s="100"/>
      <c r="EE308" s="100"/>
      <c r="EF308" s="100"/>
      <c r="EG308" s="100"/>
      <c r="EH308" s="100"/>
      <c r="EI308" s="100"/>
      <c r="EJ308" s="100"/>
      <c r="EK308" s="100"/>
      <c r="EL308" s="100"/>
    </row>
    <row r="309" spans="1:142" ht="14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87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100"/>
      <c r="CL309" s="100"/>
      <c r="CM309" s="100"/>
      <c r="CN309" s="100"/>
      <c r="CO309" s="100"/>
      <c r="CP309" s="100"/>
      <c r="CQ309" s="100"/>
      <c r="CR309" s="100"/>
      <c r="CS309" s="100"/>
      <c r="CT309" s="100"/>
      <c r="CU309" s="100"/>
      <c r="CV309" s="100"/>
      <c r="CW309" s="100"/>
      <c r="CX309" s="100"/>
      <c r="CY309" s="100"/>
      <c r="CZ309" s="100"/>
      <c r="DA309" s="100"/>
      <c r="DB309" s="100"/>
      <c r="DC309" s="100"/>
      <c r="DD309" s="100"/>
      <c r="DE309" s="100"/>
      <c r="DF309" s="100"/>
      <c r="DG309" s="100"/>
      <c r="DH309" s="100"/>
      <c r="DI309" s="100"/>
      <c r="DJ309" s="100"/>
      <c r="DK309" s="100"/>
      <c r="DL309" s="100"/>
      <c r="DM309" s="100"/>
      <c r="DN309" s="100"/>
      <c r="DO309" s="100"/>
      <c r="DP309" s="100"/>
      <c r="DQ309" s="100"/>
      <c r="DR309" s="100"/>
      <c r="DS309" s="100"/>
      <c r="DT309" s="100"/>
      <c r="DU309" s="100"/>
      <c r="DV309" s="100"/>
      <c r="DW309" s="100"/>
      <c r="DX309" s="100"/>
      <c r="DY309" s="100"/>
      <c r="DZ309" s="100"/>
      <c r="EA309" s="100"/>
      <c r="EB309" s="100"/>
      <c r="EC309" s="100"/>
      <c r="ED309" s="100"/>
      <c r="EE309" s="100"/>
      <c r="EF309" s="100"/>
      <c r="EG309" s="100"/>
      <c r="EH309" s="100"/>
      <c r="EI309" s="100"/>
      <c r="EJ309" s="100"/>
      <c r="EK309" s="100"/>
      <c r="EL309" s="100"/>
    </row>
    <row r="310" spans="1:142" ht="14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87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100"/>
      <c r="CL310" s="100"/>
      <c r="CM310" s="100"/>
      <c r="CN310" s="100"/>
      <c r="CO310" s="100"/>
      <c r="CP310" s="100"/>
      <c r="CQ310" s="100"/>
      <c r="CR310" s="100"/>
      <c r="CS310" s="100"/>
      <c r="CT310" s="100"/>
      <c r="CU310" s="100"/>
      <c r="CV310" s="100"/>
      <c r="CW310" s="100"/>
      <c r="CX310" s="100"/>
      <c r="CY310" s="100"/>
      <c r="CZ310" s="100"/>
      <c r="DA310" s="100"/>
      <c r="DB310" s="100"/>
      <c r="DC310" s="100"/>
      <c r="DD310" s="100"/>
      <c r="DE310" s="100"/>
      <c r="DF310" s="100"/>
      <c r="DG310" s="100"/>
      <c r="DH310" s="100"/>
      <c r="DI310" s="100"/>
      <c r="DJ310" s="100"/>
      <c r="DK310" s="100"/>
      <c r="DL310" s="100"/>
      <c r="DM310" s="100"/>
      <c r="DN310" s="100"/>
      <c r="DO310" s="100"/>
      <c r="DP310" s="100"/>
      <c r="DQ310" s="100"/>
      <c r="DR310" s="100"/>
      <c r="DS310" s="100"/>
      <c r="DT310" s="100"/>
      <c r="DU310" s="100"/>
      <c r="DV310" s="100"/>
      <c r="DW310" s="100"/>
      <c r="DX310" s="100"/>
      <c r="DY310" s="100"/>
      <c r="DZ310" s="100"/>
      <c r="EA310" s="100"/>
      <c r="EB310" s="100"/>
      <c r="EC310" s="100"/>
      <c r="ED310" s="100"/>
      <c r="EE310" s="100"/>
      <c r="EF310" s="100"/>
      <c r="EG310" s="100"/>
      <c r="EH310" s="100"/>
      <c r="EI310" s="100"/>
      <c r="EJ310" s="100"/>
      <c r="EK310" s="100"/>
      <c r="EL310" s="100"/>
    </row>
    <row r="311" spans="1:142" ht="14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87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100"/>
      <c r="CL311" s="100"/>
      <c r="CM311" s="100"/>
      <c r="CN311" s="100"/>
      <c r="CO311" s="100"/>
      <c r="CP311" s="100"/>
      <c r="CQ311" s="100"/>
      <c r="CR311" s="100"/>
      <c r="CS311" s="100"/>
      <c r="CT311" s="100"/>
      <c r="CU311" s="100"/>
      <c r="CV311" s="100"/>
      <c r="CW311" s="100"/>
      <c r="CX311" s="100"/>
      <c r="CY311" s="100"/>
      <c r="CZ311" s="100"/>
      <c r="DA311" s="100"/>
      <c r="DB311" s="100"/>
      <c r="DC311" s="100"/>
      <c r="DD311" s="100"/>
      <c r="DE311" s="100"/>
      <c r="DF311" s="100"/>
      <c r="DG311" s="100"/>
      <c r="DH311" s="100"/>
      <c r="DI311" s="100"/>
      <c r="DJ311" s="100"/>
      <c r="DK311" s="100"/>
      <c r="DL311" s="100"/>
      <c r="DM311" s="100"/>
      <c r="DN311" s="100"/>
      <c r="DO311" s="100"/>
      <c r="DP311" s="100"/>
      <c r="DQ311" s="100"/>
      <c r="DR311" s="100"/>
      <c r="DS311" s="100"/>
      <c r="DT311" s="100"/>
      <c r="DU311" s="100"/>
      <c r="DV311" s="100"/>
      <c r="DW311" s="100"/>
      <c r="DX311" s="100"/>
      <c r="DY311" s="100"/>
      <c r="DZ311" s="100"/>
      <c r="EA311" s="100"/>
      <c r="EB311" s="100"/>
      <c r="EC311" s="100"/>
      <c r="ED311" s="100"/>
      <c r="EE311" s="100"/>
      <c r="EF311" s="100"/>
      <c r="EG311" s="100"/>
      <c r="EH311" s="100"/>
      <c r="EI311" s="100"/>
      <c r="EJ311" s="100"/>
      <c r="EK311" s="100"/>
      <c r="EL311" s="100"/>
    </row>
    <row r="312" spans="1:142" ht="14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87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100"/>
      <c r="CL312" s="100"/>
      <c r="CM312" s="100"/>
      <c r="CN312" s="100"/>
      <c r="CO312" s="100"/>
      <c r="CP312" s="100"/>
      <c r="CQ312" s="100"/>
      <c r="CR312" s="100"/>
      <c r="CS312" s="100"/>
      <c r="CT312" s="100"/>
      <c r="CU312" s="100"/>
      <c r="CV312" s="100"/>
      <c r="CW312" s="100"/>
      <c r="CX312" s="100"/>
      <c r="CY312" s="100"/>
      <c r="CZ312" s="100"/>
      <c r="DA312" s="100"/>
      <c r="DB312" s="100"/>
      <c r="DC312" s="100"/>
      <c r="DD312" s="100"/>
      <c r="DE312" s="100"/>
      <c r="DF312" s="100"/>
      <c r="DG312" s="100"/>
      <c r="DH312" s="100"/>
      <c r="DI312" s="100"/>
      <c r="DJ312" s="100"/>
      <c r="DK312" s="100"/>
      <c r="DL312" s="100"/>
      <c r="DM312" s="100"/>
      <c r="DN312" s="100"/>
      <c r="DO312" s="100"/>
      <c r="DP312" s="100"/>
      <c r="DQ312" s="100"/>
      <c r="DR312" s="100"/>
      <c r="DS312" s="100"/>
      <c r="DT312" s="100"/>
      <c r="DU312" s="100"/>
      <c r="DV312" s="100"/>
      <c r="DW312" s="100"/>
      <c r="DX312" s="100"/>
      <c r="DY312" s="100"/>
      <c r="DZ312" s="100"/>
      <c r="EA312" s="100"/>
      <c r="EB312" s="100"/>
      <c r="EC312" s="100"/>
      <c r="ED312" s="100"/>
      <c r="EE312" s="100"/>
      <c r="EF312" s="100"/>
      <c r="EG312" s="100"/>
      <c r="EH312" s="100"/>
      <c r="EI312" s="100"/>
      <c r="EJ312" s="100"/>
      <c r="EK312" s="100"/>
      <c r="EL312" s="100"/>
    </row>
    <row r="313" spans="1:142" ht="14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87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100"/>
      <c r="CL313" s="100"/>
      <c r="CM313" s="100"/>
      <c r="CN313" s="100"/>
      <c r="CO313" s="100"/>
      <c r="CP313" s="100"/>
      <c r="CQ313" s="100"/>
      <c r="CR313" s="100"/>
      <c r="CS313" s="100"/>
      <c r="CT313" s="100"/>
      <c r="CU313" s="100"/>
      <c r="CV313" s="100"/>
      <c r="CW313" s="100"/>
      <c r="CX313" s="100"/>
      <c r="CY313" s="100"/>
      <c r="CZ313" s="100"/>
      <c r="DA313" s="100"/>
      <c r="DB313" s="100"/>
      <c r="DC313" s="100"/>
      <c r="DD313" s="100"/>
      <c r="DE313" s="100"/>
      <c r="DF313" s="100"/>
      <c r="DG313" s="100"/>
      <c r="DH313" s="100"/>
      <c r="DI313" s="100"/>
      <c r="DJ313" s="100"/>
      <c r="DK313" s="100"/>
      <c r="DL313" s="100"/>
      <c r="DM313" s="100"/>
      <c r="DN313" s="100"/>
      <c r="DO313" s="100"/>
      <c r="DP313" s="100"/>
      <c r="DQ313" s="100"/>
      <c r="DR313" s="100"/>
      <c r="DS313" s="100"/>
      <c r="DT313" s="100"/>
      <c r="DU313" s="100"/>
      <c r="DV313" s="100"/>
      <c r="DW313" s="100"/>
      <c r="DX313" s="100"/>
      <c r="DY313" s="100"/>
      <c r="DZ313" s="100"/>
      <c r="EA313" s="100"/>
      <c r="EB313" s="100"/>
      <c r="EC313" s="100"/>
      <c r="ED313" s="100"/>
      <c r="EE313" s="100"/>
      <c r="EF313" s="100"/>
      <c r="EG313" s="100"/>
      <c r="EH313" s="100"/>
      <c r="EI313" s="100"/>
      <c r="EJ313" s="100"/>
      <c r="EK313" s="100"/>
      <c r="EL313" s="100"/>
    </row>
    <row r="314" spans="1:142" ht="14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87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100"/>
      <c r="CL314" s="100"/>
      <c r="CM314" s="100"/>
      <c r="CN314" s="100"/>
      <c r="CO314" s="100"/>
      <c r="CP314" s="100"/>
      <c r="CQ314" s="100"/>
      <c r="CR314" s="100"/>
      <c r="CS314" s="100"/>
      <c r="CT314" s="100"/>
      <c r="CU314" s="100"/>
      <c r="CV314" s="100"/>
      <c r="CW314" s="100"/>
      <c r="CX314" s="100"/>
      <c r="CY314" s="100"/>
      <c r="CZ314" s="100"/>
      <c r="DA314" s="100"/>
      <c r="DB314" s="100"/>
      <c r="DC314" s="100"/>
      <c r="DD314" s="100"/>
      <c r="DE314" s="100"/>
      <c r="DF314" s="100"/>
      <c r="DG314" s="100"/>
      <c r="DH314" s="100"/>
      <c r="DI314" s="100"/>
      <c r="DJ314" s="100"/>
      <c r="DK314" s="100"/>
      <c r="DL314" s="100"/>
      <c r="DM314" s="100"/>
      <c r="DN314" s="100"/>
      <c r="DO314" s="100"/>
      <c r="DP314" s="100"/>
      <c r="DQ314" s="100"/>
      <c r="DR314" s="100"/>
      <c r="DS314" s="100"/>
      <c r="DT314" s="100"/>
      <c r="DU314" s="100"/>
      <c r="DV314" s="100"/>
      <c r="DW314" s="100"/>
      <c r="DX314" s="100"/>
      <c r="DY314" s="100"/>
      <c r="DZ314" s="100"/>
      <c r="EA314" s="100"/>
      <c r="EB314" s="100"/>
      <c r="EC314" s="100"/>
      <c r="ED314" s="100"/>
      <c r="EE314" s="100"/>
      <c r="EF314" s="100"/>
      <c r="EG314" s="100"/>
      <c r="EH314" s="100"/>
      <c r="EI314" s="100"/>
      <c r="EJ314" s="100"/>
      <c r="EK314" s="100"/>
      <c r="EL314" s="100"/>
    </row>
    <row r="315" spans="1:142" ht="14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87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100"/>
      <c r="CL315" s="100"/>
      <c r="CM315" s="100"/>
      <c r="CN315" s="100"/>
      <c r="CO315" s="100"/>
      <c r="CP315" s="100"/>
      <c r="CQ315" s="100"/>
      <c r="CR315" s="100"/>
      <c r="CS315" s="100"/>
      <c r="CT315" s="100"/>
      <c r="CU315" s="100"/>
      <c r="CV315" s="100"/>
      <c r="CW315" s="100"/>
      <c r="CX315" s="100"/>
      <c r="CY315" s="100"/>
      <c r="CZ315" s="100"/>
      <c r="DA315" s="100"/>
      <c r="DB315" s="100"/>
      <c r="DC315" s="100"/>
      <c r="DD315" s="100"/>
      <c r="DE315" s="100"/>
      <c r="DF315" s="100"/>
      <c r="DG315" s="100"/>
      <c r="DH315" s="100"/>
      <c r="DI315" s="100"/>
      <c r="DJ315" s="100"/>
      <c r="DK315" s="100"/>
      <c r="DL315" s="100"/>
      <c r="DM315" s="100"/>
      <c r="DN315" s="100"/>
      <c r="DO315" s="100"/>
      <c r="DP315" s="100"/>
      <c r="DQ315" s="100"/>
      <c r="DR315" s="100"/>
      <c r="DS315" s="100"/>
      <c r="DT315" s="100"/>
      <c r="DU315" s="100"/>
      <c r="DV315" s="100"/>
      <c r="DW315" s="100"/>
      <c r="DX315" s="100"/>
      <c r="DY315" s="100"/>
      <c r="DZ315" s="100"/>
      <c r="EA315" s="100"/>
      <c r="EB315" s="100"/>
      <c r="EC315" s="100"/>
      <c r="ED315" s="100"/>
      <c r="EE315" s="100"/>
      <c r="EF315" s="100"/>
      <c r="EG315" s="100"/>
      <c r="EH315" s="100"/>
      <c r="EI315" s="100"/>
      <c r="EJ315" s="100"/>
      <c r="EK315" s="100"/>
      <c r="EL315" s="100"/>
    </row>
    <row r="316" spans="1:142" ht="14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87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100"/>
      <c r="CL316" s="100"/>
      <c r="CM316" s="100"/>
      <c r="CN316" s="100"/>
      <c r="CO316" s="100"/>
      <c r="CP316" s="100"/>
      <c r="CQ316" s="100"/>
      <c r="CR316" s="100"/>
      <c r="CS316" s="100"/>
      <c r="CT316" s="100"/>
      <c r="CU316" s="100"/>
      <c r="CV316" s="100"/>
      <c r="CW316" s="100"/>
      <c r="CX316" s="100"/>
      <c r="CY316" s="100"/>
      <c r="CZ316" s="100"/>
      <c r="DA316" s="100"/>
      <c r="DB316" s="100"/>
      <c r="DC316" s="100"/>
      <c r="DD316" s="100"/>
      <c r="DE316" s="100"/>
      <c r="DF316" s="100"/>
      <c r="DG316" s="100"/>
      <c r="DH316" s="100"/>
      <c r="DI316" s="100"/>
      <c r="DJ316" s="100"/>
      <c r="DK316" s="100"/>
      <c r="DL316" s="100"/>
      <c r="DM316" s="100"/>
      <c r="DN316" s="100"/>
      <c r="DO316" s="100"/>
      <c r="DP316" s="100"/>
      <c r="DQ316" s="100"/>
      <c r="DR316" s="100"/>
      <c r="DS316" s="100"/>
      <c r="DT316" s="100"/>
      <c r="DU316" s="100"/>
      <c r="DV316" s="100"/>
      <c r="DW316" s="100"/>
      <c r="DX316" s="100"/>
      <c r="DY316" s="100"/>
      <c r="DZ316" s="100"/>
      <c r="EA316" s="100"/>
      <c r="EB316" s="100"/>
      <c r="EC316" s="100"/>
      <c r="ED316" s="100"/>
      <c r="EE316" s="100"/>
      <c r="EF316" s="100"/>
      <c r="EG316" s="100"/>
      <c r="EH316" s="100"/>
      <c r="EI316" s="100"/>
      <c r="EJ316" s="100"/>
      <c r="EK316" s="100"/>
      <c r="EL316" s="100"/>
    </row>
    <row r="317" spans="1:142" ht="14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87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100"/>
      <c r="CL317" s="100"/>
      <c r="CM317" s="100"/>
      <c r="CN317" s="100"/>
      <c r="CO317" s="100"/>
      <c r="CP317" s="100"/>
      <c r="CQ317" s="100"/>
      <c r="CR317" s="100"/>
      <c r="CS317" s="100"/>
      <c r="CT317" s="100"/>
      <c r="CU317" s="100"/>
      <c r="CV317" s="100"/>
      <c r="CW317" s="100"/>
      <c r="CX317" s="100"/>
      <c r="CY317" s="100"/>
      <c r="CZ317" s="100"/>
      <c r="DA317" s="100"/>
      <c r="DB317" s="100"/>
      <c r="DC317" s="100"/>
      <c r="DD317" s="100"/>
      <c r="DE317" s="100"/>
      <c r="DF317" s="100"/>
      <c r="DG317" s="100"/>
      <c r="DH317" s="100"/>
      <c r="DI317" s="100"/>
      <c r="DJ317" s="100"/>
      <c r="DK317" s="100"/>
      <c r="DL317" s="100"/>
      <c r="DM317" s="100"/>
      <c r="DN317" s="100"/>
      <c r="DO317" s="100"/>
      <c r="DP317" s="100"/>
      <c r="DQ317" s="100"/>
      <c r="DR317" s="100"/>
      <c r="DS317" s="100"/>
      <c r="DT317" s="100"/>
      <c r="DU317" s="100"/>
      <c r="DV317" s="100"/>
      <c r="DW317" s="100"/>
      <c r="DX317" s="100"/>
      <c r="DY317" s="100"/>
      <c r="DZ317" s="100"/>
      <c r="EA317" s="100"/>
      <c r="EB317" s="100"/>
      <c r="EC317" s="100"/>
      <c r="ED317" s="100"/>
      <c r="EE317" s="100"/>
      <c r="EF317" s="100"/>
      <c r="EG317" s="100"/>
      <c r="EH317" s="100"/>
      <c r="EI317" s="100"/>
      <c r="EJ317" s="100"/>
      <c r="EK317" s="100"/>
      <c r="EL317" s="100"/>
    </row>
    <row r="318" spans="1:142" ht="14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100"/>
      <c r="CL318" s="100"/>
      <c r="CM318" s="100"/>
      <c r="CN318" s="100"/>
      <c r="CO318" s="100"/>
      <c r="CP318" s="100"/>
      <c r="CQ318" s="100"/>
      <c r="CR318" s="100"/>
      <c r="CS318" s="100"/>
      <c r="CT318" s="100"/>
      <c r="CU318" s="100"/>
      <c r="CV318" s="100"/>
      <c r="CW318" s="100"/>
      <c r="CX318" s="100"/>
      <c r="CY318" s="100"/>
      <c r="CZ318" s="100"/>
      <c r="DA318" s="100"/>
      <c r="DB318" s="100"/>
      <c r="DC318" s="100"/>
      <c r="DD318" s="100"/>
      <c r="DE318" s="100"/>
      <c r="DF318" s="100"/>
      <c r="DG318" s="100"/>
      <c r="DH318" s="100"/>
      <c r="DI318" s="100"/>
      <c r="DJ318" s="100"/>
      <c r="DK318" s="100"/>
      <c r="DL318" s="100"/>
      <c r="DM318" s="100"/>
      <c r="DN318" s="100"/>
      <c r="DO318" s="100"/>
      <c r="DP318" s="100"/>
      <c r="DQ318" s="100"/>
      <c r="DR318" s="100"/>
      <c r="DS318" s="100"/>
      <c r="DT318" s="100"/>
      <c r="DU318" s="100"/>
      <c r="DV318" s="100"/>
      <c r="DW318" s="100"/>
      <c r="DX318" s="100"/>
      <c r="DY318" s="100"/>
      <c r="DZ318" s="100"/>
      <c r="EA318" s="100"/>
      <c r="EB318" s="100"/>
      <c r="EC318" s="100"/>
      <c r="ED318" s="100"/>
      <c r="EE318" s="100"/>
      <c r="EF318" s="100"/>
      <c r="EG318" s="100"/>
      <c r="EH318" s="100"/>
      <c r="EI318" s="100"/>
      <c r="EJ318" s="100"/>
      <c r="EK318" s="100"/>
      <c r="EL318" s="100"/>
    </row>
    <row r="319" spans="1:142" ht="14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100"/>
      <c r="CL319" s="100"/>
      <c r="CM319" s="100"/>
      <c r="CN319" s="100"/>
      <c r="CO319" s="100"/>
      <c r="CP319" s="100"/>
      <c r="CQ319" s="100"/>
      <c r="CR319" s="100"/>
      <c r="CS319" s="100"/>
      <c r="CT319" s="100"/>
      <c r="CU319" s="100"/>
      <c r="CV319" s="100"/>
      <c r="CW319" s="100"/>
      <c r="CX319" s="100"/>
      <c r="CY319" s="100"/>
      <c r="CZ319" s="100"/>
      <c r="DA319" s="100"/>
      <c r="DB319" s="100"/>
      <c r="DC319" s="100"/>
      <c r="DD319" s="100"/>
      <c r="DE319" s="100"/>
      <c r="DF319" s="100"/>
      <c r="DG319" s="100"/>
      <c r="DH319" s="100"/>
      <c r="DI319" s="100"/>
      <c r="DJ319" s="100"/>
      <c r="DK319" s="100"/>
      <c r="DL319" s="100"/>
      <c r="DM319" s="100"/>
      <c r="DN319" s="100"/>
      <c r="DO319" s="100"/>
      <c r="DP319" s="100"/>
      <c r="DQ319" s="100"/>
      <c r="DR319" s="100"/>
      <c r="DS319" s="100"/>
      <c r="DT319" s="100"/>
      <c r="DU319" s="100"/>
      <c r="DV319" s="100"/>
      <c r="DW319" s="100"/>
      <c r="DX319" s="100"/>
      <c r="DY319" s="100"/>
      <c r="DZ319" s="100"/>
      <c r="EA319" s="100"/>
      <c r="EB319" s="100"/>
      <c r="EC319" s="100"/>
      <c r="ED319" s="100"/>
      <c r="EE319" s="100"/>
      <c r="EF319" s="100"/>
      <c r="EG319" s="100"/>
      <c r="EH319" s="100"/>
      <c r="EI319" s="100"/>
      <c r="EJ319" s="100"/>
      <c r="EK319" s="100"/>
      <c r="EL319" s="100"/>
    </row>
    <row r="320" spans="1:142" ht="14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87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100"/>
      <c r="CL320" s="100"/>
      <c r="CM320" s="100"/>
      <c r="CN320" s="100"/>
      <c r="CO320" s="100"/>
      <c r="CP320" s="100"/>
      <c r="CQ320" s="100"/>
      <c r="CR320" s="100"/>
      <c r="CS320" s="100"/>
      <c r="CT320" s="100"/>
      <c r="CU320" s="100"/>
      <c r="CV320" s="100"/>
      <c r="CW320" s="100"/>
      <c r="CX320" s="100"/>
      <c r="CY320" s="100"/>
      <c r="CZ320" s="100"/>
      <c r="DA320" s="100"/>
      <c r="DB320" s="100"/>
      <c r="DC320" s="100"/>
      <c r="DD320" s="100"/>
      <c r="DE320" s="100"/>
      <c r="DF320" s="100"/>
      <c r="DG320" s="100"/>
      <c r="DH320" s="100"/>
      <c r="DI320" s="100"/>
      <c r="DJ320" s="100"/>
      <c r="DK320" s="100"/>
      <c r="DL320" s="100"/>
      <c r="DM320" s="100"/>
      <c r="DN320" s="100"/>
      <c r="DO320" s="100"/>
      <c r="DP320" s="100"/>
      <c r="DQ320" s="100"/>
      <c r="DR320" s="100"/>
      <c r="DS320" s="100"/>
      <c r="DT320" s="100"/>
      <c r="DU320" s="100"/>
      <c r="DV320" s="100"/>
      <c r="DW320" s="100"/>
      <c r="DX320" s="100"/>
      <c r="DY320" s="100"/>
      <c r="DZ320" s="100"/>
      <c r="EA320" s="100"/>
      <c r="EB320" s="100"/>
      <c r="EC320" s="100"/>
      <c r="ED320" s="100"/>
      <c r="EE320" s="100"/>
      <c r="EF320" s="100"/>
      <c r="EG320" s="100"/>
      <c r="EH320" s="100"/>
      <c r="EI320" s="100"/>
      <c r="EJ320" s="100"/>
      <c r="EK320" s="100"/>
      <c r="EL320" s="100"/>
    </row>
    <row r="321" spans="1:142" ht="14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100"/>
      <c r="CL321" s="100"/>
      <c r="CM321" s="100"/>
      <c r="CN321" s="100"/>
      <c r="CO321" s="100"/>
      <c r="CP321" s="100"/>
      <c r="CQ321" s="100"/>
      <c r="CR321" s="100"/>
      <c r="CS321" s="100"/>
      <c r="CT321" s="100"/>
      <c r="CU321" s="100"/>
      <c r="CV321" s="100"/>
      <c r="CW321" s="100"/>
      <c r="CX321" s="100"/>
      <c r="CY321" s="100"/>
      <c r="CZ321" s="100"/>
      <c r="DA321" s="100"/>
      <c r="DB321" s="100"/>
      <c r="DC321" s="100"/>
      <c r="DD321" s="100"/>
      <c r="DE321" s="100"/>
      <c r="DF321" s="100"/>
      <c r="DG321" s="100"/>
      <c r="DH321" s="100"/>
      <c r="DI321" s="100"/>
      <c r="DJ321" s="100"/>
      <c r="DK321" s="100"/>
      <c r="DL321" s="100"/>
      <c r="DM321" s="100"/>
      <c r="DN321" s="100"/>
      <c r="DO321" s="100"/>
      <c r="DP321" s="100"/>
      <c r="DQ321" s="100"/>
      <c r="DR321" s="100"/>
      <c r="DS321" s="100"/>
      <c r="DT321" s="100"/>
      <c r="DU321" s="100"/>
      <c r="DV321" s="100"/>
      <c r="DW321" s="100"/>
      <c r="DX321" s="100"/>
      <c r="DY321" s="100"/>
      <c r="DZ321" s="100"/>
      <c r="EA321" s="100"/>
      <c r="EB321" s="100"/>
      <c r="EC321" s="100"/>
      <c r="ED321" s="100"/>
      <c r="EE321" s="100"/>
      <c r="EF321" s="100"/>
      <c r="EG321" s="100"/>
      <c r="EH321" s="100"/>
      <c r="EI321" s="100"/>
      <c r="EJ321" s="100"/>
      <c r="EK321" s="100"/>
      <c r="EL321" s="100"/>
    </row>
    <row r="322" spans="1:142" ht="14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87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100"/>
      <c r="CL322" s="100"/>
      <c r="CM322" s="100"/>
      <c r="CN322" s="100"/>
      <c r="CO322" s="100"/>
      <c r="CP322" s="100"/>
      <c r="CQ322" s="100"/>
      <c r="CR322" s="100"/>
      <c r="CS322" s="100"/>
      <c r="CT322" s="100"/>
      <c r="CU322" s="100"/>
      <c r="CV322" s="100"/>
      <c r="CW322" s="100"/>
      <c r="CX322" s="100"/>
      <c r="CY322" s="100"/>
      <c r="CZ322" s="100"/>
      <c r="DA322" s="100"/>
      <c r="DB322" s="100"/>
      <c r="DC322" s="100"/>
      <c r="DD322" s="100"/>
      <c r="DE322" s="100"/>
      <c r="DF322" s="100"/>
      <c r="DG322" s="100"/>
      <c r="DH322" s="100"/>
      <c r="DI322" s="100"/>
      <c r="DJ322" s="100"/>
      <c r="DK322" s="100"/>
      <c r="DL322" s="100"/>
      <c r="DM322" s="100"/>
      <c r="DN322" s="100"/>
      <c r="DO322" s="100"/>
      <c r="DP322" s="100"/>
      <c r="DQ322" s="100"/>
      <c r="DR322" s="100"/>
      <c r="DS322" s="100"/>
      <c r="DT322" s="100"/>
      <c r="DU322" s="100"/>
      <c r="DV322" s="100"/>
      <c r="DW322" s="100"/>
      <c r="DX322" s="100"/>
      <c r="DY322" s="100"/>
      <c r="DZ322" s="100"/>
      <c r="EA322" s="100"/>
      <c r="EB322" s="100"/>
      <c r="EC322" s="100"/>
      <c r="ED322" s="100"/>
      <c r="EE322" s="100"/>
      <c r="EF322" s="100"/>
      <c r="EG322" s="100"/>
      <c r="EH322" s="100"/>
      <c r="EI322" s="100"/>
      <c r="EJ322" s="100"/>
      <c r="EK322" s="100"/>
      <c r="EL322" s="100"/>
    </row>
    <row r="323" spans="1:142" ht="14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87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100"/>
      <c r="CL323" s="100"/>
      <c r="CM323" s="100"/>
      <c r="CN323" s="100"/>
      <c r="CO323" s="100"/>
      <c r="CP323" s="100"/>
      <c r="CQ323" s="100"/>
      <c r="CR323" s="100"/>
      <c r="CS323" s="100"/>
      <c r="CT323" s="100"/>
      <c r="CU323" s="100"/>
      <c r="CV323" s="100"/>
      <c r="CW323" s="100"/>
      <c r="CX323" s="100"/>
      <c r="CY323" s="100"/>
      <c r="CZ323" s="100"/>
      <c r="DA323" s="100"/>
      <c r="DB323" s="100"/>
      <c r="DC323" s="100"/>
      <c r="DD323" s="100"/>
      <c r="DE323" s="100"/>
      <c r="DF323" s="100"/>
      <c r="DG323" s="100"/>
      <c r="DH323" s="100"/>
      <c r="DI323" s="100"/>
      <c r="DJ323" s="100"/>
      <c r="DK323" s="100"/>
      <c r="DL323" s="100"/>
      <c r="DM323" s="100"/>
      <c r="DN323" s="100"/>
      <c r="DO323" s="100"/>
      <c r="DP323" s="100"/>
      <c r="DQ323" s="100"/>
      <c r="DR323" s="100"/>
      <c r="DS323" s="100"/>
      <c r="DT323" s="100"/>
      <c r="DU323" s="100"/>
      <c r="DV323" s="100"/>
      <c r="DW323" s="100"/>
      <c r="DX323" s="100"/>
      <c r="DY323" s="100"/>
      <c r="DZ323" s="100"/>
      <c r="EA323" s="100"/>
      <c r="EB323" s="100"/>
      <c r="EC323" s="100"/>
      <c r="ED323" s="100"/>
      <c r="EE323" s="100"/>
      <c r="EF323" s="100"/>
      <c r="EG323" s="100"/>
      <c r="EH323" s="100"/>
      <c r="EI323" s="100"/>
      <c r="EJ323" s="100"/>
      <c r="EK323" s="100"/>
      <c r="EL323" s="100"/>
    </row>
    <row r="324" spans="1:142" ht="14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87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100"/>
      <c r="CL324" s="100"/>
      <c r="CM324" s="100"/>
      <c r="CN324" s="100"/>
      <c r="CO324" s="100"/>
      <c r="CP324" s="100"/>
      <c r="CQ324" s="100"/>
      <c r="CR324" s="100"/>
      <c r="CS324" s="100"/>
      <c r="CT324" s="100"/>
      <c r="CU324" s="100"/>
      <c r="CV324" s="100"/>
      <c r="CW324" s="100"/>
      <c r="CX324" s="100"/>
      <c r="CY324" s="100"/>
      <c r="CZ324" s="100"/>
      <c r="DA324" s="100"/>
      <c r="DB324" s="100"/>
      <c r="DC324" s="100"/>
      <c r="DD324" s="100"/>
      <c r="DE324" s="100"/>
      <c r="DF324" s="100"/>
      <c r="DG324" s="100"/>
      <c r="DH324" s="100"/>
      <c r="DI324" s="100"/>
      <c r="DJ324" s="100"/>
      <c r="DK324" s="100"/>
      <c r="DL324" s="100"/>
      <c r="DM324" s="100"/>
      <c r="DN324" s="100"/>
      <c r="DO324" s="100"/>
      <c r="DP324" s="100"/>
      <c r="DQ324" s="100"/>
      <c r="DR324" s="100"/>
      <c r="DS324" s="100"/>
      <c r="DT324" s="100"/>
      <c r="DU324" s="100"/>
      <c r="DV324" s="100"/>
      <c r="DW324" s="100"/>
      <c r="DX324" s="100"/>
      <c r="DY324" s="100"/>
      <c r="DZ324" s="100"/>
      <c r="EA324" s="100"/>
      <c r="EB324" s="100"/>
      <c r="EC324" s="100"/>
      <c r="ED324" s="100"/>
      <c r="EE324" s="100"/>
      <c r="EF324" s="100"/>
      <c r="EG324" s="100"/>
      <c r="EH324" s="100"/>
      <c r="EI324" s="100"/>
      <c r="EJ324" s="100"/>
      <c r="EK324" s="100"/>
      <c r="EL324" s="100"/>
    </row>
    <row r="325" spans="1:142" ht="14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87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100"/>
      <c r="CL325" s="100"/>
      <c r="CM325" s="100"/>
      <c r="CN325" s="100"/>
      <c r="CO325" s="100"/>
      <c r="CP325" s="100"/>
      <c r="CQ325" s="100"/>
      <c r="CR325" s="100"/>
      <c r="CS325" s="100"/>
      <c r="CT325" s="100"/>
      <c r="CU325" s="100"/>
      <c r="CV325" s="100"/>
      <c r="CW325" s="100"/>
      <c r="CX325" s="100"/>
      <c r="CY325" s="100"/>
      <c r="CZ325" s="100"/>
      <c r="DA325" s="100"/>
      <c r="DB325" s="100"/>
      <c r="DC325" s="100"/>
      <c r="DD325" s="100"/>
      <c r="DE325" s="100"/>
      <c r="DF325" s="100"/>
      <c r="DG325" s="100"/>
      <c r="DH325" s="100"/>
      <c r="DI325" s="100"/>
      <c r="DJ325" s="100"/>
      <c r="DK325" s="100"/>
      <c r="DL325" s="100"/>
      <c r="DM325" s="100"/>
      <c r="DN325" s="100"/>
      <c r="DO325" s="100"/>
      <c r="DP325" s="100"/>
      <c r="DQ325" s="100"/>
      <c r="DR325" s="100"/>
      <c r="DS325" s="100"/>
      <c r="DT325" s="100"/>
      <c r="DU325" s="100"/>
      <c r="DV325" s="100"/>
      <c r="DW325" s="100"/>
      <c r="DX325" s="100"/>
      <c r="DY325" s="100"/>
      <c r="DZ325" s="100"/>
      <c r="EA325" s="100"/>
      <c r="EB325" s="100"/>
      <c r="EC325" s="100"/>
      <c r="ED325" s="100"/>
      <c r="EE325" s="100"/>
      <c r="EF325" s="100"/>
      <c r="EG325" s="100"/>
      <c r="EH325" s="100"/>
      <c r="EI325" s="100"/>
      <c r="EJ325" s="100"/>
      <c r="EK325" s="100"/>
      <c r="EL325" s="100"/>
    </row>
    <row r="326" spans="1:142" ht="14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87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100"/>
      <c r="CL326" s="100"/>
      <c r="CM326" s="100"/>
      <c r="CN326" s="100"/>
      <c r="CO326" s="100"/>
      <c r="CP326" s="100"/>
      <c r="CQ326" s="100"/>
      <c r="CR326" s="100"/>
      <c r="CS326" s="100"/>
      <c r="CT326" s="100"/>
      <c r="CU326" s="100"/>
      <c r="CV326" s="100"/>
      <c r="CW326" s="100"/>
      <c r="CX326" s="100"/>
      <c r="CY326" s="100"/>
      <c r="CZ326" s="100"/>
      <c r="DA326" s="100"/>
      <c r="DB326" s="100"/>
      <c r="DC326" s="100"/>
      <c r="DD326" s="100"/>
      <c r="DE326" s="100"/>
      <c r="DF326" s="100"/>
      <c r="DG326" s="100"/>
      <c r="DH326" s="100"/>
      <c r="DI326" s="100"/>
      <c r="DJ326" s="100"/>
      <c r="DK326" s="100"/>
      <c r="DL326" s="100"/>
      <c r="DM326" s="100"/>
      <c r="DN326" s="100"/>
      <c r="DO326" s="100"/>
      <c r="DP326" s="100"/>
      <c r="DQ326" s="100"/>
      <c r="DR326" s="100"/>
      <c r="DS326" s="100"/>
      <c r="DT326" s="100"/>
      <c r="DU326" s="100"/>
      <c r="DV326" s="100"/>
      <c r="DW326" s="100"/>
      <c r="DX326" s="100"/>
      <c r="DY326" s="100"/>
      <c r="DZ326" s="100"/>
      <c r="EA326" s="100"/>
      <c r="EB326" s="100"/>
      <c r="EC326" s="100"/>
      <c r="ED326" s="100"/>
      <c r="EE326" s="100"/>
      <c r="EF326" s="100"/>
      <c r="EG326" s="100"/>
      <c r="EH326" s="100"/>
      <c r="EI326" s="100"/>
      <c r="EJ326" s="100"/>
      <c r="EK326" s="100"/>
      <c r="EL326" s="100"/>
    </row>
    <row r="327" spans="1:142" ht="14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87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100"/>
      <c r="CL327" s="100"/>
      <c r="CM327" s="100"/>
      <c r="CN327" s="100"/>
      <c r="CO327" s="100"/>
      <c r="CP327" s="100"/>
      <c r="CQ327" s="100"/>
      <c r="CR327" s="100"/>
      <c r="CS327" s="100"/>
      <c r="CT327" s="100"/>
      <c r="CU327" s="100"/>
      <c r="CV327" s="100"/>
      <c r="CW327" s="100"/>
      <c r="CX327" s="100"/>
      <c r="CY327" s="100"/>
      <c r="CZ327" s="100"/>
      <c r="DA327" s="100"/>
      <c r="DB327" s="100"/>
      <c r="DC327" s="100"/>
      <c r="DD327" s="100"/>
      <c r="DE327" s="100"/>
      <c r="DF327" s="100"/>
      <c r="DG327" s="100"/>
      <c r="DH327" s="100"/>
      <c r="DI327" s="100"/>
      <c r="DJ327" s="100"/>
      <c r="DK327" s="100"/>
      <c r="DL327" s="100"/>
      <c r="DM327" s="100"/>
      <c r="DN327" s="100"/>
      <c r="DO327" s="100"/>
      <c r="DP327" s="100"/>
      <c r="DQ327" s="100"/>
      <c r="DR327" s="100"/>
      <c r="DS327" s="100"/>
      <c r="DT327" s="100"/>
      <c r="DU327" s="100"/>
      <c r="DV327" s="100"/>
      <c r="DW327" s="100"/>
      <c r="DX327" s="100"/>
      <c r="DY327" s="100"/>
      <c r="DZ327" s="100"/>
      <c r="EA327" s="100"/>
      <c r="EB327" s="100"/>
      <c r="EC327" s="100"/>
      <c r="ED327" s="100"/>
      <c r="EE327" s="100"/>
      <c r="EF327" s="100"/>
      <c r="EG327" s="100"/>
      <c r="EH327" s="100"/>
      <c r="EI327" s="100"/>
      <c r="EJ327" s="100"/>
      <c r="EK327" s="100"/>
      <c r="EL327" s="100"/>
    </row>
    <row r="328" spans="1:142" ht="14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87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100"/>
      <c r="CL328" s="100"/>
      <c r="CM328" s="100"/>
      <c r="CN328" s="100"/>
      <c r="CO328" s="100"/>
      <c r="CP328" s="100"/>
      <c r="CQ328" s="100"/>
      <c r="CR328" s="100"/>
      <c r="CS328" s="100"/>
      <c r="CT328" s="100"/>
      <c r="CU328" s="100"/>
      <c r="CV328" s="100"/>
      <c r="CW328" s="100"/>
      <c r="CX328" s="100"/>
      <c r="CY328" s="100"/>
      <c r="CZ328" s="100"/>
      <c r="DA328" s="100"/>
      <c r="DB328" s="100"/>
      <c r="DC328" s="100"/>
      <c r="DD328" s="100"/>
      <c r="DE328" s="100"/>
      <c r="DF328" s="100"/>
      <c r="DG328" s="100"/>
      <c r="DH328" s="100"/>
      <c r="DI328" s="100"/>
      <c r="DJ328" s="100"/>
      <c r="DK328" s="100"/>
      <c r="DL328" s="100"/>
      <c r="DM328" s="100"/>
      <c r="DN328" s="100"/>
      <c r="DO328" s="100"/>
      <c r="DP328" s="100"/>
      <c r="DQ328" s="100"/>
      <c r="DR328" s="100"/>
      <c r="DS328" s="100"/>
      <c r="DT328" s="100"/>
      <c r="DU328" s="100"/>
      <c r="DV328" s="100"/>
      <c r="DW328" s="100"/>
      <c r="DX328" s="100"/>
      <c r="DY328" s="100"/>
      <c r="DZ328" s="100"/>
      <c r="EA328" s="100"/>
      <c r="EB328" s="100"/>
      <c r="EC328" s="100"/>
      <c r="ED328" s="100"/>
      <c r="EE328" s="100"/>
      <c r="EF328" s="100"/>
      <c r="EG328" s="100"/>
      <c r="EH328" s="100"/>
      <c r="EI328" s="100"/>
      <c r="EJ328" s="100"/>
      <c r="EK328" s="100"/>
      <c r="EL328" s="100"/>
    </row>
    <row r="329" spans="1:142" ht="14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87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100"/>
      <c r="CL329" s="100"/>
      <c r="CM329" s="100"/>
      <c r="CN329" s="100"/>
      <c r="CO329" s="100"/>
      <c r="CP329" s="100"/>
      <c r="CQ329" s="100"/>
      <c r="CR329" s="100"/>
      <c r="CS329" s="100"/>
      <c r="CT329" s="100"/>
      <c r="CU329" s="100"/>
      <c r="CV329" s="100"/>
      <c r="CW329" s="100"/>
      <c r="CX329" s="100"/>
      <c r="CY329" s="100"/>
      <c r="CZ329" s="100"/>
      <c r="DA329" s="100"/>
      <c r="DB329" s="100"/>
      <c r="DC329" s="100"/>
      <c r="DD329" s="100"/>
      <c r="DE329" s="100"/>
      <c r="DF329" s="100"/>
      <c r="DG329" s="100"/>
      <c r="DH329" s="100"/>
      <c r="DI329" s="100"/>
      <c r="DJ329" s="100"/>
      <c r="DK329" s="100"/>
      <c r="DL329" s="100"/>
      <c r="DM329" s="100"/>
      <c r="DN329" s="100"/>
      <c r="DO329" s="100"/>
      <c r="DP329" s="100"/>
      <c r="DQ329" s="100"/>
      <c r="DR329" s="100"/>
      <c r="DS329" s="100"/>
      <c r="DT329" s="100"/>
      <c r="DU329" s="100"/>
      <c r="DV329" s="100"/>
      <c r="DW329" s="100"/>
      <c r="DX329" s="100"/>
      <c r="DY329" s="100"/>
      <c r="DZ329" s="100"/>
      <c r="EA329" s="100"/>
      <c r="EB329" s="100"/>
      <c r="EC329" s="100"/>
      <c r="ED329" s="100"/>
      <c r="EE329" s="100"/>
      <c r="EF329" s="100"/>
      <c r="EG329" s="100"/>
      <c r="EH329" s="100"/>
      <c r="EI329" s="100"/>
      <c r="EJ329" s="100"/>
      <c r="EK329" s="100"/>
      <c r="EL329" s="100"/>
    </row>
    <row r="330" spans="1:142" ht="14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87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100"/>
      <c r="CL330" s="100"/>
      <c r="CM330" s="100"/>
      <c r="CN330" s="100"/>
      <c r="CO330" s="100"/>
      <c r="CP330" s="100"/>
      <c r="CQ330" s="100"/>
      <c r="CR330" s="100"/>
      <c r="CS330" s="100"/>
      <c r="CT330" s="100"/>
      <c r="CU330" s="100"/>
      <c r="CV330" s="100"/>
      <c r="CW330" s="100"/>
      <c r="CX330" s="100"/>
      <c r="CY330" s="100"/>
      <c r="CZ330" s="100"/>
      <c r="DA330" s="100"/>
      <c r="DB330" s="100"/>
      <c r="DC330" s="100"/>
      <c r="DD330" s="100"/>
      <c r="DE330" s="100"/>
      <c r="DF330" s="100"/>
      <c r="DG330" s="100"/>
      <c r="DH330" s="100"/>
      <c r="DI330" s="100"/>
      <c r="DJ330" s="100"/>
      <c r="DK330" s="100"/>
      <c r="DL330" s="100"/>
      <c r="DM330" s="100"/>
      <c r="DN330" s="100"/>
      <c r="DO330" s="100"/>
      <c r="DP330" s="100"/>
      <c r="DQ330" s="100"/>
      <c r="DR330" s="100"/>
      <c r="DS330" s="100"/>
      <c r="DT330" s="100"/>
      <c r="DU330" s="100"/>
      <c r="DV330" s="100"/>
      <c r="DW330" s="100"/>
      <c r="DX330" s="100"/>
      <c r="DY330" s="100"/>
      <c r="DZ330" s="100"/>
      <c r="EA330" s="100"/>
      <c r="EB330" s="100"/>
      <c r="EC330" s="100"/>
      <c r="ED330" s="100"/>
      <c r="EE330" s="100"/>
      <c r="EF330" s="100"/>
      <c r="EG330" s="100"/>
      <c r="EH330" s="100"/>
      <c r="EI330" s="100"/>
      <c r="EJ330" s="100"/>
      <c r="EK330" s="100"/>
      <c r="EL330" s="100"/>
    </row>
    <row r="331" spans="1:142" ht="14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87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100"/>
      <c r="CL331" s="100"/>
      <c r="CM331" s="100"/>
      <c r="CN331" s="100"/>
      <c r="CO331" s="100"/>
      <c r="CP331" s="100"/>
      <c r="CQ331" s="100"/>
      <c r="CR331" s="100"/>
      <c r="CS331" s="100"/>
      <c r="CT331" s="100"/>
      <c r="CU331" s="100"/>
      <c r="CV331" s="100"/>
      <c r="CW331" s="100"/>
      <c r="CX331" s="100"/>
      <c r="CY331" s="100"/>
      <c r="CZ331" s="100"/>
      <c r="DA331" s="100"/>
      <c r="DB331" s="100"/>
      <c r="DC331" s="100"/>
      <c r="DD331" s="100"/>
      <c r="DE331" s="100"/>
      <c r="DF331" s="100"/>
      <c r="DG331" s="100"/>
      <c r="DH331" s="100"/>
      <c r="DI331" s="100"/>
      <c r="DJ331" s="100"/>
      <c r="DK331" s="100"/>
      <c r="DL331" s="100"/>
      <c r="DM331" s="100"/>
      <c r="DN331" s="100"/>
      <c r="DO331" s="100"/>
      <c r="DP331" s="100"/>
      <c r="DQ331" s="100"/>
      <c r="DR331" s="100"/>
      <c r="DS331" s="100"/>
      <c r="DT331" s="100"/>
      <c r="DU331" s="100"/>
      <c r="DV331" s="100"/>
      <c r="DW331" s="100"/>
      <c r="DX331" s="100"/>
      <c r="DY331" s="100"/>
      <c r="DZ331" s="100"/>
      <c r="EA331" s="100"/>
      <c r="EB331" s="100"/>
      <c r="EC331" s="100"/>
      <c r="ED331" s="100"/>
      <c r="EE331" s="100"/>
      <c r="EF331" s="100"/>
      <c r="EG331" s="100"/>
      <c r="EH331" s="100"/>
      <c r="EI331" s="100"/>
      <c r="EJ331" s="100"/>
      <c r="EK331" s="100"/>
      <c r="EL331" s="100"/>
    </row>
    <row r="332" spans="1:142" ht="14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87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100"/>
      <c r="CL332" s="100"/>
      <c r="CM332" s="100"/>
      <c r="CN332" s="100"/>
      <c r="CO332" s="100"/>
      <c r="CP332" s="100"/>
      <c r="CQ332" s="100"/>
      <c r="CR332" s="100"/>
      <c r="CS332" s="100"/>
      <c r="CT332" s="100"/>
      <c r="CU332" s="100"/>
      <c r="CV332" s="100"/>
      <c r="CW332" s="100"/>
      <c r="CX332" s="100"/>
      <c r="CY332" s="100"/>
      <c r="CZ332" s="100"/>
      <c r="DA332" s="100"/>
      <c r="DB332" s="100"/>
      <c r="DC332" s="100"/>
      <c r="DD332" s="100"/>
      <c r="DE332" s="100"/>
      <c r="DF332" s="100"/>
      <c r="DG332" s="100"/>
      <c r="DH332" s="100"/>
      <c r="DI332" s="100"/>
      <c r="DJ332" s="100"/>
      <c r="DK332" s="100"/>
      <c r="DL332" s="100"/>
      <c r="DM332" s="100"/>
      <c r="DN332" s="100"/>
      <c r="DO332" s="100"/>
      <c r="DP332" s="100"/>
      <c r="DQ332" s="100"/>
      <c r="DR332" s="100"/>
      <c r="DS332" s="100"/>
      <c r="DT332" s="100"/>
      <c r="DU332" s="100"/>
      <c r="DV332" s="100"/>
      <c r="DW332" s="100"/>
      <c r="DX332" s="100"/>
      <c r="DY332" s="100"/>
      <c r="DZ332" s="100"/>
      <c r="EA332" s="100"/>
      <c r="EB332" s="100"/>
      <c r="EC332" s="100"/>
      <c r="ED332" s="100"/>
      <c r="EE332" s="100"/>
      <c r="EF332" s="100"/>
      <c r="EG332" s="100"/>
      <c r="EH332" s="100"/>
      <c r="EI332" s="100"/>
      <c r="EJ332" s="100"/>
      <c r="EK332" s="100"/>
      <c r="EL332" s="100"/>
    </row>
    <row r="333" spans="1:142" ht="14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100"/>
      <c r="CL333" s="100"/>
      <c r="CM333" s="100"/>
      <c r="CN333" s="100"/>
      <c r="CO333" s="100"/>
      <c r="CP333" s="100"/>
      <c r="CQ333" s="100"/>
      <c r="CR333" s="100"/>
      <c r="CS333" s="100"/>
      <c r="CT333" s="100"/>
      <c r="CU333" s="100"/>
      <c r="CV333" s="100"/>
      <c r="CW333" s="100"/>
      <c r="CX333" s="100"/>
      <c r="CY333" s="100"/>
      <c r="CZ333" s="100"/>
      <c r="DA333" s="100"/>
      <c r="DB333" s="100"/>
      <c r="DC333" s="100"/>
      <c r="DD333" s="100"/>
      <c r="DE333" s="100"/>
      <c r="DF333" s="100"/>
      <c r="DG333" s="100"/>
      <c r="DH333" s="100"/>
      <c r="DI333" s="100"/>
      <c r="DJ333" s="100"/>
      <c r="DK333" s="100"/>
      <c r="DL333" s="100"/>
      <c r="DM333" s="100"/>
      <c r="DN333" s="100"/>
      <c r="DO333" s="100"/>
      <c r="DP333" s="100"/>
      <c r="DQ333" s="100"/>
      <c r="DR333" s="100"/>
      <c r="DS333" s="100"/>
      <c r="DT333" s="100"/>
      <c r="DU333" s="100"/>
      <c r="DV333" s="100"/>
      <c r="DW333" s="100"/>
      <c r="DX333" s="100"/>
      <c r="DY333" s="100"/>
      <c r="DZ333" s="100"/>
      <c r="EA333" s="100"/>
      <c r="EB333" s="100"/>
      <c r="EC333" s="100"/>
      <c r="ED333" s="100"/>
      <c r="EE333" s="100"/>
      <c r="EF333" s="100"/>
      <c r="EG333" s="100"/>
      <c r="EH333" s="100"/>
      <c r="EI333" s="100"/>
      <c r="EJ333" s="100"/>
      <c r="EK333" s="100"/>
      <c r="EL333" s="100"/>
    </row>
    <row r="334" spans="1:142" ht="14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87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100"/>
      <c r="CL334" s="100"/>
      <c r="CM334" s="100"/>
      <c r="CN334" s="100"/>
      <c r="CO334" s="100"/>
      <c r="CP334" s="100"/>
      <c r="CQ334" s="100"/>
      <c r="CR334" s="100"/>
      <c r="CS334" s="100"/>
      <c r="CT334" s="100"/>
      <c r="CU334" s="100"/>
      <c r="CV334" s="100"/>
      <c r="CW334" s="100"/>
      <c r="CX334" s="100"/>
      <c r="CY334" s="100"/>
      <c r="CZ334" s="100"/>
      <c r="DA334" s="100"/>
      <c r="DB334" s="100"/>
      <c r="DC334" s="100"/>
      <c r="DD334" s="100"/>
      <c r="DE334" s="100"/>
      <c r="DF334" s="100"/>
      <c r="DG334" s="100"/>
      <c r="DH334" s="100"/>
      <c r="DI334" s="100"/>
      <c r="DJ334" s="100"/>
      <c r="DK334" s="100"/>
      <c r="DL334" s="100"/>
      <c r="DM334" s="100"/>
      <c r="DN334" s="100"/>
      <c r="DO334" s="100"/>
      <c r="DP334" s="100"/>
      <c r="DQ334" s="100"/>
      <c r="DR334" s="100"/>
      <c r="DS334" s="100"/>
      <c r="DT334" s="100"/>
      <c r="DU334" s="100"/>
      <c r="DV334" s="100"/>
      <c r="DW334" s="100"/>
      <c r="DX334" s="100"/>
      <c r="DY334" s="100"/>
      <c r="DZ334" s="100"/>
      <c r="EA334" s="100"/>
      <c r="EB334" s="100"/>
      <c r="EC334" s="100"/>
      <c r="ED334" s="100"/>
      <c r="EE334" s="100"/>
      <c r="EF334" s="100"/>
      <c r="EG334" s="100"/>
      <c r="EH334" s="100"/>
      <c r="EI334" s="100"/>
      <c r="EJ334" s="100"/>
      <c r="EK334" s="100"/>
      <c r="EL334" s="100"/>
    </row>
    <row r="335" spans="1:142" ht="14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87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100"/>
      <c r="CL335" s="100"/>
      <c r="CM335" s="100"/>
      <c r="CN335" s="100"/>
      <c r="CO335" s="100"/>
      <c r="CP335" s="100"/>
      <c r="CQ335" s="100"/>
      <c r="CR335" s="100"/>
      <c r="CS335" s="100"/>
      <c r="CT335" s="100"/>
      <c r="CU335" s="100"/>
      <c r="CV335" s="100"/>
      <c r="CW335" s="100"/>
      <c r="CX335" s="100"/>
      <c r="CY335" s="100"/>
      <c r="CZ335" s="100"/>
      <c r="DA335" s="100"/>
      <c r="DB335" s="100"/>
      <c r="DC335" s="100"/>
      <c r="DD335" s="100"/>
      <c r="DE335" s="100"/>
      <c r="DF335" s="100"/>
      <c r="DG335" s="100"/>
      <c r="DH335" s="100"/>
      <c r="DI335" s="100"/>
      <c r="DJ335" s="100"/>
      <c r="DK335" s="100"/>
      <c r="DL335" s="100"/>
      <c r="DM335" s="100"/>
      <c r="DN335" s="100"/>
      <c r="DO335" s="100"/>
      <c r="DP335" s="100"/>
      <c r="DQ335" s="100"/>
      <c r="DR335" s="100"/>
      <c r="DS335" s="100"/>
      <c r="DT335" s="100"/>
      <c r="DU335" s="100"/>
      <c r="DV335" s="100"/>
      <c r="DW335" s="100"/>
      <c r="DX335" s="100"/>
      <c r="DY335" s="100"/>
      <c r="DZ335" s="100"/>
      <c r="EA335" s="100"/>
      <c r="EB335" s="100"/>
      <c r="EC335" s="100"/>
      <c r="ED335" s="100"/>
      <c r="EE335" s="100"/>
      <c r="EF335" s="100"/>
      <c r="EG335" s="100"/>
      <c r="EH335" s="100"/>
      <c r="EI335" s="100"/>
      <c r="EJ335" s="100"/>
      <c r="EK335" s="100"/>
      <c r="EL335" s="100"/>
    </row>
    <row r="336" spans="1:142" ht="14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87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100"/>
      <c r="CL336" s="100"/>
      <c r="CM336" s="100"/>
      <c r="CN336" s="100"/>
      <c r="CO336" s="100"/>
      <c r="CP336" s="100"/>
      <c r="CQ336" s="100"/>
      <c r="CR336" s="100"/>
      <c r="CS336" s="100"/>
      <c r="CT336" s="100"/>
      <c r="CU336" s="100"/>
      <c r="CV336" s="100"/>
      <c r="CW336" s="100"/>
      <c r="CX336" s="100"/>
      <c r="CY336" s="100"/>
      <c r="CZ336" s="100"/>
      <c r="DA336" s="100"/>
      <c r="DB336" s="100"/>
      <c r="DC336" s="100"/>
      <c r="DD336" s="100"/>
      <c r="DE336" s="100"/>
      <c r="DF336" s="100"/>
      <c r="DG336" s="100"/>
      <c r="DH336" s="100"/>
      <c r="DI336" s="100"/>
      <c r="DJ336" s="100"/>
      <c r="DK336" s="100"/>
      <c r="DL336" s="100"/>
      <c r="DM336" s="100"/>
      <c r="DN336" s="100"/>
      <c r="DO336" s="100"/>
      <c r="DP336" s="100"/>
      <c r="DQ336" s="100"/>
      <c r="DR336" s="100"/>
      <c r="DS336" s="100"/>
      <c r="DT336" s="100"/>
      <c r="DU336" s="100"/>
      <c r="DV336" s="100"/>
      <c r="DW336" s="100"/>
      <c r="DX336" s="100"/>
      <c r="DY336" s="100"/>
      <c r="DZ336" s="100"/>
      <c r="EA336" s="100"/>
      <c r="EB336" s="100"/>
      <c r="EC336" s="100"/>
      <c r="ED336" s="100"/>
      <c r="EE336" s="100"/>
      <c r="EF336" s="100"/>
      <c r="EG336" s="100"/>
      <c r="EH336" s="100"/>
      <c r="EI336" s="100"/>
      <c r="EJ336" s="100"/>
      <c r="EK336" s="100"/>
      <c r="EL336" s="100"/>
    </row>
    <row r="337" spans="1:142" ht="14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87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100"/>
      <c r="CL337" s="100"/>
      <c r="CM337" s="100"/>
      <c r="CN337" s="100"/>
      <c r="CO337" s="100"/>
      <c r="CP337" s="100"/>
      <c r="CQ337" s="100"/>
      <c r="CR337" s="100"/>
      <c r="CS337" s="100"/>
      <c r="CT337" s="100"/>
      <c r="CU337" s="100"/>
      <c r="CV337" s="100"/>
      <c r="CW337" s="100"/>
      <c r="CX337" s="100"/>
      <c r="CY337" s="100"/>
      <c r="CZ337" s="100"/>
      <c r="DA337" s="100"/>
      <c r="DB337" s="100"/>
      <c r="DC337" s="100"/>
      <c r="DD337" s="100"/>
      <c r="DE337" s="100"/>
      <c r="DF337" s="100"/>
      <c r="DG337" s="100"/>
      <c r="DH337" s="100"/>
      <c r="DI337" s="100"/>
      <c r="DJ337" s="100"/>
      <c r="DK337" s="100"/>
      <c r="DL337" s="100"/>
      <c r="DM337" s="100"/>
      <c r="DN337" s="100"/>
      <c r="DO337" s="100"/>
      <c r="DP337" s="100"/>
      <c r="DQ337" s="100"/>
      <c r="DR337" s="100"/>
      <c r="DS337" s="100"/>
      <c r="DT337" s="100"/>
      <c r="DU337" s="100"/>
      <c r="DV337" s="100"/>
      <c r="DW337" s="100"/>
      <c r="DX337" s="100"/>
      <c r="DY337" s="100"/>
      <c r="DZ337" s="100"/>
      <c r="EA337" s="100"/>
      <c r="EB337" s="100"/>
      <c r="EC337" s="100"/>
      <c r="ED337" s="100"/>
      <c r="EE337" s="100"/>
      <c r="EF337" s="100"/>
      <c r="EG337" s="100"/>
      <c r="EH337" s="100"/>
      <c r="EI337" s="100"/>
      <c r="EJ337" s="100"/>
      <c r="EK337" s="100"/>
      <c r="EL337" s="100"/>
    </row>
    <row r="338" spans="1:142" ht="14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87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100"/>
      <c r="CL338" s="100"/>
      <c r="CM338" s="100"/>
      <c r="CN338" s="100"/>
      <c r="CO338" s="100"/>
      <c r="CP338" s="100"/>
      <c r="CQ338" s="100"/>
      <c r="CR338" s="100"/>
      <c r="CS338" s="100"/>
      <c r="CT338" s="100"/>
      <c r="CU338" s="100"/>
      <c r="CV338" s="100"/>
      <c r="CW338" s="100"/>
      <c r="CX338" s="100"/>
      <c r="CY338" s="100"/>
      <c r="CZ338" s="100"/>
      <c r="DA338" s="100"/>
      <c r="DB338" s="100"/>
      <c r="DC338" s="100"/>
      <c r="DD338" s="100"/>
      <c r="DE338" s="100"/>
      <c r="DF338" s="100"/>
      <c r="DG338" s="100"/>
      <c r="DH338" s="100"/>
      <c r="DI338" s="100"/>
      <c r="DJ338" s="100"/>
      <c r="DK338" s="100"/>
      <c r="DL338" s="100"/>
      <c r="DM338" s="100"/>
      <c r="DN338" s="100"/>
      <c r="DO338" s="100"/>
      <c r="DP338" s="100"/>
      <c r="DQ338" s="100"/>
      <c r="DR338" s="100"/>
      <c r="DS338" s="100"/>
      <c r="DT338" s="100"/>
      <c r="DU338" s="100"/>
      <c r="DV338" s="100"/>
      <c r="DW338" s="100"/>
      <c r="DX338" s="100"/>
      <c r="DY338" s="100"/>
      <c r="DZ338" s="100"/>
      <c r="EA338" s="100"/>
      <c r="EB338" s="100"/>
      <c r="EC338" s="100"/>
      <c r="ED338" s="100"/>
      <c r="EE338" s="100"/>
      <c r="EF338" s="100"/>
      <c r="EG338" s="100"/>
      <c r="EH338" s="100"/>
      <c r="EI338" s="100"/>
      <c r="EJ338" s="100"/>
      <c r="EK338" s="100"/>
      <c r="EL338" s="100"/>
    </row>
    <row r="339" spans="1:142" ht="14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87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100"/>
      <c r="CL339" s="100"/>
      <c r="CM339" s="100"/>
      <c r="CN339" s="100"/>
      <c r="CO339" s="100"/>
      <c r="CP339" s="100"/>
      <c r="CQ339" s="100"/>
      <c r="CR339" s="100"/>
      <c r="CS339" s="100"/>
      <c r="CT339" s="100"/>
      <c r="CU339" s="100"/>
      <c r="CV339" s="100"/>
      <c r="CW339" s="100"/>
      <c r="CX339" s="100"/>
      <c r="CY339" s="100"/>
      <c r="CZ339" s="100"/>
      <c r="DA339" s="100"/>
      <c r="DB339" s="100"/>
      <c r="DC339" s="100"/>
      <c r="DD339" s="100"/>
      <c r="DE339" s="100"/>
      <c r="DF339" s="100"/>
      <c r="DG339" s="100"/>
      <c r="DH339" s="100"/>
      <c r="DI339" s="100"/>
      <c r="DJ339" s="100"/>
      <c r="DK339" s="100"/>
      <c r="DL339" s="100"/>
      <c r="DM339" s="100"/>
      <c r="DN339" s="100"/>
      <c r="DO339" s="100"/>
      <c r="DP339" s="100"/>
      <c r="DQ339" s="100"/>
      <c r="DR339" s="100"/>
      <c r="DS339" s="100"/>
      <c r="DT339" s="100"/>
      <c r="DU339" s="100"/>
      <c r="DV339" s="100"/>
      <c r="DW339" s="100"/>
      <c r="DX339" s="100"/>
      <c r="DY339" s="100"/>
      <c r="DZ339" s="100"/>
      <c r="EA339" s="100"/>
      <c r="EB339" s="100"/>
      <c r="EC339" s="100"/>
      <c r="ED339" s="100"/>
      <c r="EE339" s="100"/>
      <c r="EF339" s="100"/>
      <c r="EG339" s="100"/>
      <c r="EH339" s="100"/>
      <c r="EI339" s="100"/>
      <c r="EJ339" s="100"/>
      <c r="EK339" s="100"/>
      <c r="EL339" s="100"/>
    </row>
    <row r="340" spans="1:142" ht="14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87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100"/>
      <c r="CL340" s="100"/>
      <c r="CM340" s="100"/>
      <c r="CN340" s="100"/>
      <c r="CO340" s="100"/>
      <c r="CP340" s="100"/>
      <c r="CQ340" s="100"/>
      <c r="CR340" s="100"/>
      <c r="CS340" s="100"/>
      <c r="CT340" s="100"/>
      <c r="CU340" s="100"/>
      <c r="CV340" s="100"/>
      <c r="CW340" s="100"/>
      <c r="CX340" s="100"/>
      <c r="CY340" s="100"/>
      <c r="CZ340" s="100"/>
      <c r="DA340" s="100"/>
      <c r="DB340" s="100"/>
      <c r="DC340" s="100"/>
      <c r="DD340" s="100"/>
      <c r="DE340" s="100"/>
      <c r="DF340" s="100"/>
      <c r="DG340" s="100"/>
      <c r="DH340" s="100"/>
      <c r="DI340" s="100"/>
      <c r="DJ340" s="100"/>
      <c r="DK340" s="100"/>
      <c r="DL340" s="100"/>
      <c r="DM340" s="100"/>
      <c r="DN340" s="100"/>
      <c r="DO340" s="100"/>
      <c r="DP340" s="100"/>
      <c r="DQ340" s="100"/>
      <c r="DR340" s="100"/>
      <c r="DS340" s="100"/>
      <c r="DT340" s="100"/>
      <c r="DU340" s="100"/>
      <c r="DV340" s="100"/>
      <c r="DW340" s="100"/>
      <c r="DX340" s="100"/>
      <c r="DY340" s="100"/>
      <c r="DZ340" s="100"/>
      <c r="EA340" s="100"/>
      <c r="EB340" s="100"/>
      <c r="EC340" s="100"/>
      <c r="ED340" s="100"/>
      <c r="EE340" s="100"/>
      <c r="EF340" s="100"/>
      <c r="EG340" s="100"/>
      <c r="EH340" s="100"/>
      <c r="EI340" s="100"/>
      <c r="EJ340" s="100"/>
      <c r="EK340" s="100"/>
      <c r="EL340" s="100"/>
    </row>
    <row r="341" spans="1:142" ht="14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87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100"/>
      <c r="CL341" s="100"/>
      <c r="CM341" s="100"/>
      <c r="CN341" s="100"/>
      <c r="CO341" s="100"/>
      <c r="CP341" s="100"/>
      <c r="CQ341" s="100"/>
      <c r="CR341" s="100"/>
      <c r="CS341" s="100"/>
      <c r="CT341" s="100"/>
      <c r="CU341" s="100"/>
      <c r="CV341" s="100"/>
      <c r="CW341" s="100"/>
      <c r="CX341" s="100"/>
      <c r="CY341" s="100"/>
      <c r="CZ341" s="100"/>
      <c r="DA341" s="100"/>
      <c r="DB341" s="100"/>
      <c r="DC341" s="100"/>
      <c r="DD341" s="100"/>
      <c r="DE341" s="100"/>
      <c r="DF341" s="100"/>
      <c r="DG341" s="100"/>
      <c r="DH341" s="100"/>
      <c r="DI341" s="100"/>
      <c r="DJ341" s="100"/>
      <c r="DK341" s="100"/>
      <c r="DL341" s="100"/>
      <c r="DM341" s="100"/>
      <c r="DN341" s="100"/>
      <c r="DO341" s="100"/>
      <c r="DP341" s="100"/>
      <c r="DQ341" s="100"/>
      <c r="DR341" s="100"/>
      <c r="DS341" s="100"/>
      <c r="DT341" s="100"/>
      <c r="DU341" s="100"/>
      <c r="DV341" s="100"/>
      <c r="DW341" s="100"/>
      <c r="DX341" s="100"/>
      <c r="DY341" s="100"/>
      <c r="DZ341" s="100"/>
      <c r="EA341" s="100"/>
      <c r="EB341" s="100"/>
      <c r="EC341" s="100"/>
      <c r="ED341" s="100"/>
      <c r="EE341" s="100"/>
      <c r="EF341" s="100"/>
      <c r="EG341" s="100"/>
      <c r="EH341" s="100"/>
      <c r="EI341" s="100"/>
      <c r="EJ341" s="100"/>
      <c r="EK341" s="100"/>
      <c r="EL341" s="100"/>
    </row>
    <row r="342" spans="1:142" ht="14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87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100"/>
      <c r="CL342" s="100"/>
      <c r="CM342" s="100"/>
      <c r="CN342" s="100"/>
      <c r="CO342" s="100"/>
      <c r="CP342" s="100"/>
      <c r="CQ342" s="100"/>
      <c r="CR342" s="100"/>
      <c r="CS342" s="100"/>
      <c r="CT342" s="100"/>
      <c r="CU342" s="100"/>
      <c r="CV342" s="100"/>
      <c r="CW342" s="100"/>
      <c r="CX342" s="100"/>
      <c r="CY342" s="100"/>
      <c r="CZ342" s="100"/>
      <c r="DA342" s="100"/>
      <c r="DB342" s="100"/>
      <c r="DC342" s="100"/>
      <c r="DD342" s="100"/>
      <c r="DE342" s="100"/>
      <c r="DF342" s="100"/>
      <c r="DG342" s="100"/>
      <c r="DH342" s="100"/>
      <c r="DI342" s="100"/>
      <c r="DJ342" s="100"/>
      <c r="DK342" s="100"/>
      <c r="DL342" s="100"/>
      <c r="DM342" s="100"/>
      <c r="DN342" s="100"/>
      <c r="DO342" s="100"/>
      <c r="DP342" s="100"/>
      <c r="DQ342" s="100"/>
      <c r="DR342" s="100"/>
      <c r="DS342" s="100"/>
      <c r="DT342" s="100"/>
      <c r="DU342" s="100"/>
      <c r="DV342" s="100"/>
      <c r="DW342" s="100"/>
      <c r="DX342" s="100"/>
      <c r="DY342" s="100"/>
      <c r="DZ342" s="100"/>
      <c r="EA342" s="100"/>
      <c r="EB342" s="100"/>
      <c r="EC342" s="100"/>
      <c r="ED342" s="100"/>
      <c r="EE342" s="100"/>
      <c r="EF342" s="100"/>
      <c r="EG342" s="100"/>
      <c r="EH342" s="100"/>
      <c r="EI342" s="100"/>
      <c r="EJ342" s="100"/>
      <c r="EK342" s="100"/>
      <c r="EL342" s="100"/>
    </row>
    <row r="343" spans="1:142" ht="14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87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100"/>
      <c r="CL343" s="100"/>
      <c r="CM343" s="100"/>
      <c r="CN343" s="100"/>
      <c r="CO343" s="100"/>
      <c r="CP343" s="100"/>
      <c r="CQ343" s="100"/>
      <c r="CR343" s="100"/>
      <c r="CS343" s="100"/>
      <c r="CT343" s="100"/>
      <c r="CU343" s="100"/>
      <c r="CV343" s="100"/>
      <c r="CW343" s="100"/>
      <c r="CX343" s="100"/>
      <c r="CY343" s="100"/>
      <c r="CZ343" s="100"/>
      <c r="DA343" s="100"/>
      <c r="DB343" s="100"/>
      <c r="DC343" s="100"/>
      <c r="DD343" s="100"/>
      <c r="DE343" s="100"/>
      <c r="DF343" s="100"/>
      <c r="DG343" s="100"/>
      <c r="DH343" s="100"/>
      <c r="DI343" s="100"/>
      <c r="DJ343" s="100"/>
      <c r="DK343" s="100"/>
      <c r="DL343" s="100"/>
      <c r="DM343" s="100"/>
      <c r="DN343" s="100"/>
      <c r="DO343" s="100"/>
      <c r="DP343" s="100"/>
      <c r="DQ343" s="100"/>
      <c r="DR343" s="100"/>
      <c r="DS343" s="100"/>
      <c r="DT343" s="100"/>
      <c r="DU343" s="100"/>
      <c r="DV343" s="100"/>
      <c r="DW343" s="100"/>
      <c r="DX343" s="100"/>
      <c r="DY343" s="100"/>
      <c r="DZ343" s="100"/>
      <c r="EA343" s="100"/>
      <c r="EB343" s="100"/>
      <c r="EC343" s="100"/>
      <c r="ED343" s="100"/>
      <c r="EE343" s="100"/>
      <c r="EF343" s="100"/>
      <c r="EG343" s="100"/>
      <c r="EH343" s="100"/>
      <c r="EI343" s="100"/>
      <c r="EJ343" s="100"/>
      <c r="EK343" s="100"/>
      <c r="EL343" s="100"/>
    </row>
    <row r="344" spans="1:142" ht="14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87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100"/>
      <c r="CL344" s="100"/>
      <c r="CM344" s="100"/>
      <c r="CN344" s="100"/>
      <c r="CO344" s="100"/>
      <c r="CP344" s="100"/>
      <c r="CQ344" s="100"/>
      <c r="CR344" s="100"/>
      <c r="CS344" s="100"/>
      <c r="CT344" s="100"/>
      <c r="CU344" s="100"/>
      <c r="CV344" s="100"/>
      <c r="CW344" s="100"/>
      <c r="CX344" s="100"/>
      <c r="CY344" s="100"/>
      <c r="CZ344" s="100"/>
      <c r="DA344" s="100"/>
      <c r="DB344" s="100"/>
      <c r="DC344" s="100"/>
      <c r="DD344" s="100"/>
      <c r="DE344" s="100"/>
      <c r="DF344" s="100"/>
      <c r="DG344" s="100"/>
      <c r="DH344" s="100"/>
      <c r="DI344" s="100"/>
      <c r="DJ344" s="100"/>
      <c r="DK344" s="100"/>
      <c r="DL344" s="100"/>
      <c r="DM344" s="100"/>
      <c r="DN344" s="100"/>
      <c r="DO344" s="100"/>
      <c r="DP344" s="100"/>
      <c r="DQ344" s="100"/>
      <c r="DR344" s="100"/>
      <c r="DS344" s="100"/>
      <c r="DT344" s="100"/>
      <c r="DU344" s="100"/>
      <c r="DV344" s="100"/>
      <c r="DW344" s="100"/>
      <c r="DX344" s="100"/>
      <c r="DY344" s="100"/>
      <c r="DZ344" s="100"/>
      <c r="EA344" s="100"/>
      <c r="EB344" s="100"/>
      <c r="EC344" s="100"/>
      <c r="ED344" s="100"/>
      <c r="EE344" s="100"/>
      <c r="EF344" s="100"/>
      <c r="EG344" s="100"/>
      <c r="EH344" s="100"/>
      <c r="EI344" s="100"/>
      <c r="EJ344" s="100"/>
      <c r="EK344" s="100"/>
      <c r="EL344" s="100"/>
    </row>
    <row r="345" spans="1:142" ht="14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87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100"/>
      <c r="CL345" s="100"/>
      <c r="CM345" s="100"/>
      <c r="CN345" s="100"/>
      <c r="CO345" s="100"/>
      <c r="CP345" s="100"/>
      <c r="CQ345" s="100"/>
      <c r="CR345" s="100"/>
      <c r="CS345" s="100"/>
      <c r="CT345" s="100"/>
      <c r="CU345" s="100"/>
      <c r="CV345" s="100"/>
      <c r="CW345" s="100"/>
      <c r="CX345" s="100"/>
      <c r="CY345" s="100"/>
      <c r="CZ345" s="100"/>
      <c r="DA345" s="100"/>
      <c r="DB345" s="100"/>
      <c r="DC345" s="100"/>
      <c r="DD345" s="100"/>
      <c r="DE345" s="100"/>
      <c r="DF345" s="100"/>
      <c r="DG345" s="100"/>
      <c r="DH345" s="100"/>
      <c r="DI345" s="100"/>
      <c r="DJ345" s="100"/>
      <c r="DK345" s="100"/>
      <c r="DL345" s="100"/>
      <c r="DM345" s="100"/>
      <c r="DN345" s="100"/>
      <c r="DO345" s="100"/>
      <c r="DP345" s="100"/>
      <c r="DQ345" s="100"/>
      <c r="DR345" s="100"/>
      <c r="DS345" s="100"/>
      <c r="DT345" s="100"/>
      <c r="DU345" s="100"/>
      <c r="DV345" s="100"/>
      <c r="DW345" s="100"/>
      <c r="DX345" s="100"/>
      <c r="DY345" s="100"/>
      <c r="DZ345" s="100"/>
      <c r="EA345" s="100"/>
      <c r="EB345" s="100"/>
      <c r="EC345" s="100"/>
      <c r="ED345" s="100"/>
      <c r="EE345" s="100"/>
      <c r="EF345" s="100"/>
      <c r="EG345" s="100"/>
      <c r="EH345" s="100"/>
      <c r="EI345" s="100"/>
      <c r="EJ345" s="100"/>
      <c r="EK345" s="100"/>
      <c r="EL345" s="100"/>
    </row>
    <row r="346" spans="1:142" ht="14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87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100"/>
      <c r="CL346" s="100"/>
      <c r="CM346" s="100"/>
      <c r="CN346" s="100"/>
      <c r="CO346" s="100"/>
      <c r="CP346" s="100"/>
      <c r="CQ346" s="100"/>
      <c r="CR346" s="100"/>
      <c r="CS346" s="100"/>
      <c r="CT346" s="100"/>
      <c r="CU346" s="100"/>
      <c r="CV346" s="100"/>
      <c r="CW346" s="100"/>
      <c r="CX346" s="100"/>
      <c r="CY346" s="100"/>
      <c r="CZ346" s="100"/>
      <c r="DA346" s="100"/>
      <c r="DB346" s="100"/>
      <c r="DC346" s="100"/>
      <c r="DD346" s="100"/>
      <c r="DE346" s="100"/>
      <c r="DF346" s="100"/>
      <c r="DG346" s="100"/>
      <c r="DH346" s="100"/>
      <c r="DI346" s="100"/>
      <c r="DJ346" s="100"/>
      <c r="DK346" s="100"/>
      <c r="DL346" s="100"/>
      <c r="DM346" s="100"/>
      <c r="DN346" s="100"/>
      <c r="DO346" s="100"/>
      <c r="DP346" s="100"/>
      <c r="DQ346" s="100"/>
      <c r="DR346" s="100"/>
      <c r="DS346" s="100"/>
      <c r="DT346" s="100"/>
      <c r="DU346" s="100"/>
      <c r="DV346" s="100"/>
      <c r="DW346" s="100"/>
      <c r="DX346" s="100"/>
      <c r="DY346" s="100"/>
      <c r="DZ346" s="100"/>
      <c r="EA346" s="100"/>
      <c r="EB346" s="100"/>
      <c r="EC346" s="100"/>
      <c r="ED346" s="100"/>
      <c r="EE346" s="100"/>
      <c r="EF346" s="100"/>
      <c r="EG346" s="100"/>
      <c r="EH346" s="100"/>
      <c r="EI346" s="100"/>
      <c r="EJ346" s="100"/>
      <c r="EK346" s="100"/>
      <c r="EL346" s="100"/>
    </row>
    <row r="347" spans="1:142" ht="14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87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100"/>
      <c r="CL347" s="100"/>
      <c r="CM347" s="100"/>
      <c r="CN347" s="100"/>
      <c r="CO347" s="100"/>
      <c r="CP347" s="100"/>
      <c r="CQ347" s="100"/>
      <c r="CR347" s="100"/>
      <c r="CS347" s="100"/>
      <c r="CT347" s="100"/>
      <c r="CU347" s="100"/>
      <c r="CV347" s="100"/>
      <c r="CW347" s="100"/>
      <c r="CX347" s="100"/>
      <c r="CY347" s="100"/>
      <c r="CZ347" s="100"/>
      <c r="DA347" s="100"/>
      <c r="DB347" s="100"/>
      <c r="DC347" s="100"/>
      <c r="DD347" s="100"/>
      <c r="DE347" s="100"/>
      <c r="DF347" s="100"/>
      <c r="DG347" s="100"/>
      <c r="DH347" s="100"/>
      <c r="DI347" s="100"/>
      <c r="DJ347" s="100"/>
      <c r="DK347" s="100"/>
      <c r="DL347" s="100"/>
      <c r="DM347" s="100"/>
      <c r="DN347" s="100"/>
      <c r="DO347" s="100"/>
      <c r="DP347" s="100"/>
      <c r="DQ347" s="100"/>
      <c r="DR347" s="100"/>
      <c r="DS347" s="100"/>
      <c r="DT347" s="100"/>
      <c r="DU347" s="100"/>
      <c r="DV347" s="100"/>
      <c r="DW347" s="100"/>
      <c r="DX347" s="100"/>
      <c r="DY347" s="100"/>
      <c r="DZ347" s="100"/>
      <c r="EA347" s="100"/>
      <c r="EB347" s="100"/>
      <c r="EC347" s="100"/>
      <c r="ED347" s="100"/>
      <c r="EE347" s="100"/>
      <c r="EF347" s="100"/>
      <c r="EG347" s="100"/>
      <c r="EH347" s="100"/>
      <c r="EI347" s="100"/>
      <c r="EJ347" s="100"/>
      <c r="EK347" s="100"/>
      <c r="EL347" s="100"/>
    </row>
    <row r="348" spans="1:142" ht="14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100"/>
      <c r="CL348" s="100"/>
      <c r="CM348" s="100"/>
      <c r="CN348" s="100"/>
      <c r="CO348" s="100"/>
      <c r="CP348" s="100"/>
      <c r="CQ348" s="100"/>
      <c r="CR348" s="100"/>
      <c r="CS348" s="100"/>
      <c r="CT348" s="100"/>
      <c r="CU348" s="100"/>
      <c r="CV348" s="100"/>
      <c r="CW348" s="100"/>
      <c r="CX348" s="100"/>
      <c r="CY348" s="100"/>
      <c r="CZ348" s="100"/>
      <c r="DA348" s="100"/>
      <c r="DB348" s="100"/>
      <c r="DC348" s="100"/>
      <c r="DD348" s="100"/>
      <c r="DE348" s="100"/>
      <c r="DF348" s="100"/>
      <c r="DG348" s="100"/>
      <c r="DH348" s="100"/>
      <c r="DI348" s="100"/>
      <c r="DJ348" s="100"/>
      <c r="DK348" s="100"/>
      <c r="DL348" s="100"/>
      <c r="DM348" s="100"/>
      <c r="DN348" s="100"/>
      <c r="DO348" s="100"/>
      <c r="DP348" s="100"/>
      <c r="DQ348" s="100"/>
      <c r="DR348" s="100"/>
      <c r="DS348" s="100"/>
      <c r="DT348" s="100"/>
      <c r="DU348" s="100"/>
      <c r="DV348" s="100"/>
      <c r="DW348" s="100"/>
      <c r="DX348" s="100"/>
      <c r="DY348" s="100"/>
      <c r="DZ348" s="100"/>
      <c r="EA348" s="100"/>
      <c r="EB348" s="100"/>
      <c r="EC348" s="100"/>
      <c r="ED348" s="100"/>
      <c r="EE348" s="100"/>
      <c r="EF348" s="100"/>
      <c r="EG348" s="100"/>
      <c r="EH348" s="100"/>
      <c r="EI348" s="100"/>
      <c r="EJ348" s="100"/>
      <c r="EK348" s="100"/>
      <c r="EL348" s="100"/>
    </row>
    <row r="349" spans="1:142" ht="14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87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100"/>
      <c r="CL349" s="100"/>
      <c r="CM349" s="100"/>
      <c r="CN349" s="100"/>
      <c r="CO349" s="100"/>
      <c r="CP349" s="100"/>
      <c r="CQ349" s="100"/>
      <c r="CR349" s="100"/>
      <c r="CS349" s="100"/>
      <c r="CT349" s="100"/>
      <c r="CU349" s="100"/>
      <c r="CV349" s="100"/>
      <c r="CW349" s="100"/>
      <c r="CX349" s="100"/>
      <c r="CY349" s="100"/>
      <c r="CZ349" s="100"/>
      <c r="DA349" s="100"/>
      <c r="DB349" s="100"/>
      <c r="DC349" s="100"/>
      <c r="DD349" s="100"/>
      <c r="DE349" s="100"/>
      <c r="DF349" s="100"/>
      <c r="DG349" s="100"/>
      <c r="DH349" s="100"/>
      <c r="DI349" s="100"/>
      <c r="DJ349" s="100"/>
      <c r="DK349" s="100"/>
      <c r="DL349" s="100"/>
      <c r="DM349" s="100"/>
      <c r="DN349" s="100"/>
      <c r="DO349" s="100"/>
      <c r="DP349" s="100"/>
      <c r="DQ349" s="100"/>
      <c r="DR349" s="100"/>
      <c r="DS349" s="100"/>
      <c r="DT349" s="100"/>
      <c r="DU349" s="100"/>
      <c r="DV349" s="100"/>
      <c r="DW349" s="100"/>
      <c r="DX349" s="100"/>
      <c r="DY349" s="100"/>
      <c r="DZ349" s="100"/>
      <c r="EA349" s="100"/>
      <c r="EB349" s="100"/>
      <c r="EC349" s="100"/>
      <c r="ED349" s="100"/>
      <c r="EE349" s="100"/>
      <c r="EF349" s="100"/>
      <c r="EG349" s="100"/>
      <c r="EH349" s="100"/>
      <c r="EI349" s="100"/>
      <c r="EJ349" s="100"/>
      <c r="EK349" s="100"/>
      <c r="EL349" s="100"/>
    </row>
    <row r="350" spans="1:142" ht="14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87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100"/>
      <c r="CL350" s="100"/>
      <c r="CM350" s="100"/>
      <c r="CN350" s="100"/>
      <c r="CO350" s="100"/>
      <c r="CP350" s="100"/>
      <c r="CQ350" s="100"/>
      <c r="CR350" s="100"/>
      <c r="CS350" s="100"/>
      <c r="CT350" s="100"/>
      <c r="CU350" s="100"/>
      <c r="CV350" s="100"/>
      <c r="CW350" s="100"/>
      <c r="CX350" s="100"/>
      <c r="CY350" s="100"/>
      <c r="CZ350" s="100"/>
      <c r="DA350" s="100"/>
      <c r="DB350" s="100"/>
      <c r="DC350" s="100"/>
      <c r="DD350" s="100"/>
      <c r="DE350" s="100"/>
      <c r="DF350" s="100"/>
      <c r="DG350" s="100"/>
      <c r="DH350" s="100"/>
      <c r="DI350" s="100"/>
      <c r="DJ350" s="100"/>
      <c r="DK350" s="100"/>
      <c r="DL350" s="100"/>
      <c r="DM350" s="100"/>
      <c r="DN350" s="100"/>
      <c r="DO350" s="100"/>
      <c r="DP350" s="100"/>
      <c r="DQ350" s="100"/>
      <c r="DR350" s="100"/>
      <c r="DS350" s="100"/>
      <c r="DT350" s="100"/>
      <c r="DU350" s="100"/>
      <c r="DV350" s="100"/>
      <c r="DW350" s="100"/>
      <c r="DX350" s="100"/>
      <c r="DY350" s="100"/>
      <c r="DZ350" s="100"/>
      <c r="EA350" s="100"/>
      <c r="EB350" s="100"/>
      <c r="EC350" s="100"/>
      <c r="ED350" s="100"/>
      <c r="EE350" s="100"/>
      <c r="EF350" s="100"/>
      <c r="EG350" s="100"/>
      <c r="EH350" s="100"/>
      <c r="EI350" s="100"/>
      <c r="EJ350" s="100"/>
      <c r="EK350" s="100"/>
      <c r="EL350" s="100"/>
    </row>
    <row r="351" spans="1:142" ht="14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87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100"/>
      <c r="CL351" s="100"/>
      <c r="CM351" s="100"/>
      <c r="CN351" s="100"/>
      <c r="CO351" s="100"/>
      <c r="CP351" s="100"/>
      <c r="CQ351" s="100"/>
      <c r="CR351" s="100"/>
      <c r="CS351" s="100"/>
      <c r="CT351" s="100"/>
      <c r="CU351" s="100"/>
      <c r="CV351" s="100"/>
      <c r="CW351" s="100"/>
      <c r="CX351" s="100"/>
      <c r="CY351" s="100"/>
      <c r="CZ351" s="100"/>
      <c r="DA351" s="100"/>
      <c r="DB351" s="100"/>
      <c r="DC351" s="100"/>
      <c r="DD351" s="100"/>
      <c r="DE351" s="100"/>
      <c r="DF351" s="100"/>
      <c r="DG351" s="100"/>
      <c r="DH351" s="100"/>
      <c r="DI351" s="100"/>
      <c r="DJ351" s="100"/>
      <c r="DK351" s="100"/>
      <c r="DL351" s="100"/>
      <c r="DM351" s="100"/>
      <c r="DN351" s="100"/>
      <c r="DO351" s="100"/>
      <c r="DP351" s="100"/>
      <c r="DQ351" s="100"/>
      <c r="DR351" s="100"/>
      <c r="DS351" s="100"/>
      <c r="DT351" s="100"/>
      <c r="DU351" s="100"/>
      <c r="DV351" s="100"/>
      <c r="DW351" s="100"/>
      <c r="DX351" s="100"/>
      <c r="DY351" s="100"/>
      <c r="DZ351" s="100"/>
      <c r="EA351" s="100"/>
      <c r="EB351" s="100"/>
      <c r="EC351" s="100"/>
      <c r="ED351" s="100"/>
      <c r="EE351" s="100"/>
      <c r="EF351" s="100"/>
      <c r="EG351" s="100"/>
      <c r="EH351" s="100"/>
      <c r="EI351" s="100"/>
      <c r="EJ351" s="100"/>
      <c r="EK351" s="100"/>
      <c r="EL351" s="100"/>
    </row>
    <row r="352" spans="1:142" ht="14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87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100"/>
      <c r="CL352" s="100"/>
      <c r="CM352" s="100"/>
      <c r="CN352" s="100"/>
      <c r="CO352" s="100"/>
      <c r="CP352" s="100"/>
      <c r="CQ352" s="100"/>
      <c r="CR352" s="100"/>
      <c r="CS352" s="100"/>
      <c r="CT352" s="100"/>
      <c r="CU352" s="100"/>
      <c r="CV352" s="100"/>
      <c r="CW352" s="100"/>
      <c r="CX352" s="100"/>
      <c r="CY352" s="100"/>
      <c r="CZ352" s="100"/>
      <c r="DA352" s="100"/>
      <c r="DB352" s="100"/>
      <c r="DC352" s="100"/>
      <c r="DD352" s="100"/>
      <c r="DE352" s="100"/>
      <c r="DF352" s="100"/>
      <c r="DG352" s="100"/>
      <c r="DH352" s="100"/>
      <c r="DI352" s="100"/>
      <c r="DJ352" s="100"/>
      <c r="DK352" s="100"/>
      <c r="DL352" s="100"/>
      <c r="DM352" s="100"/>
      <c r="DN352" s="100"/>
      <c r="DO352" s="100"/>
      <c r="DP352" s="100"/>
      <c r="DQ352" s="100"/>
      <c r="DR352" s="100"/>
      <c r="DS352" s="100"/>
      <c r="DT352" s="100"/>
      <c r="DU352" s="100"/>
      <c r="DV352" s="100"/>
      <c r="DW352" s="100"/>
      <c r="DX352" s="100"/>
      <c r="DY352" s="100"/>
      <c r="DZ352" s="100"/>
      <c r="EA352" s="100"/>
      <c r="EB352" s="100"/>
      <c r="EC352" s="100"/>
      <c r="ED352" s="100"/>
      <c r="EE352" s="100"/>
      <c r="EF352" s="100"/>
      <c r="EG352" s="100"/>
      <c r="EH352" s="100"/>
      <c r="EI352" s="100"/>
      <c r="EJ352" s="100"/>
      <c r="EK352" s="100"/>
      <c r="EL352" s="100"/>
    </row>
    <row r="353" spans="1:142" ht="14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87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100"/>
      <c r="CL353" s="100"/>
      <c r="CM353" s="100"/>
      <c r="CN353" s="100"/>
      <c r="CO353" s="100"/>
      <c r="CP353" s="100"/>
      <c r="CQ353" s="100"/>
      <c r="CR353" s="100"/>
      <c r="CS353" s="100"/>
      <c r="CT353" s="100"/>
      <c r="CU353" s="100"/>
      <c r="CV353" s="100"/>
      <c r="CW353" s="100"/>
      <c r="CX353" s="100"/>
      <c r="CY353" s="100"/>
      <c r="CZ353" s="100"/>
      <c r="DA353" s="100"/>
      <c r="DB353" s="100"/>
      <c r="DC353" s="100"/>
      <c r="DD353" s="100"/>
      <c r="DE353" s="100"/>
      <c r="DF353" s="100"/>
      <c r="DG353" s="100"/>
      <c r="DH353" s="100"/>
      <c r="DI353" s="100"/>
      <c r="DJ353" s="100"/>
      <c r="DK353" s="100"/>
      <c r="DL353" s="100"/>
      <c r="DM353" s="100"/>
      <c r="DN353" s="100"/>
      <c r="DO353" s="100"/>
      <c r="DP353" s="100"/>
      <c r="DQ353" s="100"/>
      <c r="DR353" s="100"/>
      <c r="DS353" s="100"/>
      <c r="DT353" s="100"/>
      <c r="DU353" s="100"/>
      <c r="DV353" s="100"/>
      <c r="DW353" s="100"/>
      <c r="DX353" s="100"/>
      <c r="DY353" s="100"/>
      <c r="DZ353" s="100"/>
      <c r="EA353" s="100"/>
      <c r="EB353" s="100"/>
      <c r="EC353" s="100"/>
      <c r="ED353" s="100"/>
      <c r="EE353" s="100"/>
      <c r="EF353" s="100"/>
      <c r="EG353" s="100"/>
      <c r="EH353" s="100"/>
      <c r="EI353" s="100"/>
      <c r="EJ353" s="100"/>
      <c r="EK353" s="100"/>
      <c r="EL353" s="100"/>
    </row>
    <row r="354" spans="1:142" ht="14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87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100"/>
      <c r="CL354" s="100"/>
      <c r="CM354" s="100"/>
      <c r="CN354" s="100"/>
      <c r="CO354" s="100"/>
      <c r="CP354" s="100"/>
      <c r="CQ354" s="100"/>
      <c r="CR354" s="100"/>
      <c r="CS354" s="100"/>
      <c r="CT354" s="100"/>
      <c r="CU354" s="100"/>
      <c r="CV354" s="100"/>
      <c r="CW354" s="100"/>
      <c r="CX354" s="100"/>
      <c r="CY354" s="100"/>
      <c r="CZ354" s="100"/>
      <c r="DA354" s="100"/>
      <c r="DB354" s="100"/>
      <c r="DC354" s="100"/>
      <c r="DD354" s="100"/>
      <c r="DE354" s="100"/>
      <c r="DF354" s="100"/>
      <c r="DG354" s="100"/>
      <c r="DH354" s="100"/>
      <c r="DI354" s="100"/>
      <c r="DJ354" s="100"/>
      <c r="DK354" s="100"/>
      <c r="DL354" s="100"/>
      <c r="DM354" s="100"/>
      <c r="DN354" s="100"/>
      <c r="DO354" s="100"/>
      <c r="DP354" s="100"/>
      <c r="DQ354" s="100"/>
      <c r="DR354" s="100"/>
      <c r="DS354" s="100"/>
      <c r="DT354" s="100"/>
      <c r="DU354" s="100"/>
      <c r="DV354" s="100"/>
      <c r="DW354" s="100"/>
      <c r="DX354" s="100"/>
      <c r="DY354" s="100"/>
      <c r="DZ354" s="100"/>
      <c r="EA354" s="100"/>
      <c r="EB354" s="100"/>
      <c r="EC354" s="100"/>
      <c r="ED354" s="100"/>
      <c r="EE354" s="100"/>
      <c r="EF354" s="100"/>
      <c r="EG354" s="100"/>
      <c r="EH354" s="100"/>
      <c r="EI354" s="100"/>
      <c r="EJ354" s="100"/>
      <c r="EK354" s="100"/>
      <c r="EL354" s="100"/>
    </row>
    <row r="355" spans="1:142" ht="14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87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100"/>
      <c r="CL355" s="100"/>
      <c r="CM355" s="100"/>
      <c r="CN355" s="100"/>
      <c r="CO355" s="100"/>
      <c r="CP355" s="100"/>
      <c r="CQ355" s="100"/>
      <c r="CR355" s="100"/>
      <c r="CS355" s="100"/>
      <c r="CT355" s="100"/>
      <c r="CU355" s="100"/>
      <c r="CV355" s="100"/>
      <c r="CW355" s="100"/>
      <c r="CX355" s="100"/>
      <c r="CY355" s="100"/>
      <c r="CZ355" s="100"/>
      <c r="DA355" s="100"/>
      <c r="DB355" s="100"/>
      <c r="DC355" s="100"/>
      <c r="DD355" s="100"/>
      <c r="DE355" s="100"/>
      <c r="DF355" s="100"/>
      <c r="DG355" s="100"/>
      <c r="DH355" s="100"/>
      <c r="DI355" s="100"/>
      <c r="DJ355" s="100"/>
      <c r="DK355" s="100"/>
      <c r="DL355" s="100"/>
      <c r="DM355" s="100"/>
      <c r="DN355" s="100"/>
      <c r="DO355" s="100"/>
      <c r="DP355" s="100"/>
      <c r="DQ355" s="100"/>
      <c r="DR355" s="100"/>
      <c r="DS355" s="100"/>
      <c r="DT355" s="100"/>
      <c r="DU355" s="100"/>
      <c r="DV355" s="100"/>
      <c r="DW355" s="100"/>
      <c r="DX355" s="100"/>
      <c r="DY355" s="100"/>
      <c r="DZ355" s="100"/>
      <c r="EA355" s="100"/>
      <c r="EB355" s="100"/>
      <c r="EC355" s="100"/>
      <c r="ED355" s="100"/>
      <c r="EE355" s="100"/>
      <c r="EF355" s="100"/>
      <c r="EG355" s="100"/>
      <c r="EH355" s="100"/>
      <c r="EI355" s="100"/>
      <c r="EJ355" s="100"/>
      <c r="EK355" s="100"/>
      <c r="EL355" s="100"/>
    </row>
    <row r="356" spans="1:142" ht="14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87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100"/>
      <c r="CL356" s="100"/>
      <c r="CM356" s="100"/>
      <c r="CN356" s="100"/>
      <c r="CO356" s="100"/>
      <c r="CP356" s="100"/>
      <c r="CQ356" s="100"/>
      <c r="CR356" s="100"/>
      <c r="CS356" s="100"/>
      <c r="CT356" s="100"/>
      <c r="CU356" s="100"/>
      <c r="CV356" s="100"/>
      <c r="CW356" s="100"/>
      <c r="CX356" s="100"/>
      <c r="CY356" s="100"/>
      <c r="CZ356" s="100"/>
      <c r="DA356" s="100"/>
      <c r="DB356" s="100"/>
      <c r="DC356" s="100"/>
      <c r="DD356" s="100"/>
      <c r="DE356" s="100"/>
      <c r="DF356" s="100"/>
      <c r="DG356" s="100"/>
      <c r="DH356" s="100"/>
      <c r="DI356" s="100"/>
      <c r="DJ356" s="100"/>
      <c r="DK356" s="100"/>
      <c r="DL356" s="100"/>
      <c r="DM356" s="100"/>
      <c r="DN356" s="100"/>
      <c r="DO356" s="100"/>
      <c r="DP356" s="100"/>
      <c r="DQ356" s="100"/>
      <c r="DR356" s="100"/>
      <c r="DS356" s="100"/>
      <c r="DT356" s="100"/>
      <c r="DU356" s="100"/>
      <c r="DV356" s="100"/>
      <c r="DW356" s="100"/>
      <c r="DX356" s="100"/>
      <c r="DY356" s="100"/>
      <c r="DZ356" s="100"/>
      <c r="EA356" s="100"/>
      <c r="EB356" s="100"/>
      <c r="EC356" s="100"/>
      <c r="ED356" s="100"/>
      <c r="EE356" s="100"/>
      <c r="EF356" s="100"/>
      <c r="EG356" s="100"/>
      <c r="EH356" s="100"/>
      <c r="EI356" s="100"/>
      <c r="EJ356" s="100"/>
      <c r="EK356" s="100"/>
      <c r="EL356" s="100"/>
    </row>
    <row r="357" spans="1:142" ht="14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87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100"/>
      <c r="CL357" s="100"/>
      <c r="CM357" s="100"/>
      <c r="CN357" s="100"/>
      <c r="CO357" s="100"/>
      <c r="CP357" s="100"/>
      <c r="CQ357" s="100"/>
      <c r="CR357" s="100"/>
      <c r="CS357" s="100"/>
      <c r="CT357" s="100"/>
      <c r="CU357" s="100"/>
      <c r="CV357" s="100"/>
      <c r="CW357" s="100"/>
      <c r="CX357" s="100"/>
      <c r="CY357" s="100"/>
      <c r="CZ357" s="100"/>
      <c r="DA357" s="100"/>
      <c r="DB357" s="100"/>
      <c r="DC357" s="100"/>
      <c r="DD357" s="100"/>
      <c r="DE357" s="100"/>
      <c r="DF357" s="100"/>
      <c r="DG357" s="100"/>
      <c r="DH357" s="100"/>
      <c r="DI357" s="100"/>
      <c r="DJ357" s="100"/>
      <c r="DK357" s="100"/>
      <c r="DL357" s="100"/>
      <c r="DM357" s="100"/>
      <c r="DN357" s="100"/>
      <c r="DO357" s="100"/>
      <c r="DP357" s="100"/>
      <c r="DQ357" s="100"/>
      <c r="DR357" s="100"/>
      <c r="DS357" s="100"/>
      <c r="DT357" s="100"/>
      <c r="DU357" s="100"/>
      <c r="DV357" s="100"/>
      <c r="DW357" s="100"/>
      <c r="DX357" s="100"/>
      <c r="DY357" s="100"/>
      <c r="DZ357" s="100"/>
      <c r="EA357" s="100"/>
      <c r="EB357" s="100"/>
      <c r="EC357" s="100"/>
      <c r="ED357" s="100"/>
      <c r="EE357" s="100"/>
      <c r="EF357" s="100"/>
      <c r="EG357" s="100"/>
      <c r="EH357" s="100"/>
      <c r="EI357" s="100"/>
      <c r="EJ357" s="100"/>
      <c r="EK357" s="100"/>
      <c r="EL357" s="100"/>
    </row>
    <row r="358" spans="1:142" ht="14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87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100"/>
      <c r="CL358" s="100"/>
      <c r="CM358" s="100"/>
      <c r="CN358" s="100"/>
      <c r="CO358" s="100"/>
      <c r="CP358" s="100"/>
      <c r="CQ358" s="100"/>
      <c r="CR358" s="100"/>
      <c r="CS358" s="100"/>
      <c r="CT358" s="100"/>
      <c r="CU358" s="100"/>
      <c r="CV358" s="100"/>
      <c r="CW358" s="100"/>
      <c r="CX358" s="100"/>
      <c r="CY358" s="100"/>
      <c r="CZ358" s="100"/>
      <c r="DA358" s="100"/>
      <c r="DB358" s="100"/>
      <c r="DC358" s="100"/>
      <c r="DD358" s="100"/>
      <c r="DE358" s="100"/>
      <c r="DF358" s="100"/>
      <c r="DG358" s="100"/>
      <c r="DH358" s="100"/>
      <c r="DI358" s="100"/>
      <c r="DJ358" s="100"/>
      <c r="DK358" s="100"/>
      <c r="DL358" s="100"/>
      <c r="DM358" s="100"/>
      <c r="DN358" s="100"/>
      <c r="DO358" s="100"/>
      <c r="DP358" s="100"/>
      <c r="DQ358" s="100"/>
      <c r="DR358" s="100"/>
      <c r="DS358" s="100"/>
      <c r="DT358" s="100"/>
      <c r="DU358" s="100"/>
      <c r="DV358" s="100"/>
      <c r="DW358" s="100"/>
      <c r="DX358" s="100"/>
      <c r="DY358" s="100"/>
      <c r="DZ358" s="100"/>
      <c r="EA358" s="100"/>
      <c r="EB358" s="100"/>
      <c r="EC358" s="100"/>
      <c r="ED358" s="100"/>
      <c r="EE358" s="100"/>
      <c r="EF358" s="100"/>
      <c r="EG358" s="100"/>
      <c r="EH358" s="100"/>
      <c r="EI358" s="100"/>
      <c r="EJ358" s="100"/>
      <c r="EK358" s="100"/>
      <c r="EL358" s="100"/>
    </row>
    <row r="359" spans="1:142" ht="14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87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100"/>
      <c r="CL359" s="100"/>
      <c r="CM359" s="100"/>
      <c r="CN359" s="100"/>
      <c r="CO359" s="100"/>
      <c r="CP359" s="100"/>
      <c r="CQ359" s="100"/>
      <c r="CR359" s="100"/>
      <c r="CS359" s="100"/>
      <c r="CT359" s="100"/>
      <c r="CU359" s="100"/>
      <c r="CV359" s="100"/>
      <c r="CW359" s="100"/>
      <c r="CX359" s="100"/>
      <c r="CY359" s="100"/>
      <c r="CZ359" s="100"/>
      <c r="DA359" s="100"/>
      <c r="DB359" s="100"/>
      <c r="DC359" s="100"/>
      <c r="DD359" s="100"/>
      <c r="DE359" s="100"/>
      <c r="DF359" s="100"/>
      <c r="DG359" s="100"/>
      <c r="DH359" s="100"/>
      <c r="DI359" s="100"/>
      <c r="DJ359" s="100"/>
      <c r="DK359" s="100"/>
      <c r="DL359" s="100"/>
      <c r="DM359" s="100"/>
      <c r="DN359" s="100"/>
      <c r="DO359" s="100"/>
      <c r="DP359" s="100"/>
      <c r="DQ359" s="100"/>
      <c r="DR359" s="100"/>
      <c r="DS359" s="100"/>
      <c r="DT359" s="100"/>
      <c r="DU359" s="100"/>
      <c r="DV359" s="100"/>
      <c r="DW359" s="100"/>
      <c r="DX359" s="100"/>
      <c r="DY359" s="100"/>
      <c r="DZ359" s="100"/>
      <c r="EA359" s="100"/>
      <c r="EB359" s="100"/>
      <c r="EC359" s="100"/>
      <c r="ED359" s="100"/>
      <c r="EE359" s="100"/>
      <c r="EF359" s="100"/>
      <c r="EG359" s="100"/>
      <c r="EH359" s="100"/>
      <c r="EI359" s="100"/>
      <c r="EJ359" s="100"/>
      <c r="EK359" s="100"/>
      <c r="EL359" s="100"/>
    </row>
    <row r="360" spans="1:142" ht="14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87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100"/>
      <c r="CL360" s="100"/>
      <c r="CM360" s="100"/>
      <c r="CN360" s="100"/>
      <c r="CO360" s="100"/>
      <c r="CP360" s="100"/>
      <c r="CQ360" s="100"/>
      <c r="CR360" s="100"/>
      <c r="CS360" s="100"/>
      <c r="CT360" s="100"/>
      <c r="CU360" s="100"/>
      <c r="CV360" s="100"/>
      <c r="CW360" s="100"/>
      <c r="CX360" s="100"/>
      <c r="CY360" s="100"/>
      <c r="CZ360" s="100"/>
      <c r="DA360" s="100"/>
      <c r="DB360" s="100"/>
      <c r="DC360" s="100"/>
      <c r="DD360" s="100"/>
      <c r="DE360" s="100"/>
      <c r="DF360" s="100"/>
      <c r="DG360" s="100"/>
      <c r="DH360" s="100"/>
      <c r="DI360" s="100"/>
      <c r="DJ360" s="100"/>
      <c r="DK360" s="100"/>
      <c r="DL360" s="100"/>
      <c r="DM360" s="100"/>
      <c r="DN360" s="100"/>
      <c r="DO360" s="100"/>
      <c r="DP360" s="100"/>
      <c r="DQ360" s="100"/>
      <c r="DR360" s="100"/>
      <c r="DS360" s="100"/>
      <c r="DT360" s="100"/>
      <c r="DU360" s="100"/>
      <c r="DV360" s="100"/>
      <c r="DW360" s="100"/>
      <c r="DX360" s="100"/>
      <c r="DY360" s="100"/>
      <c r="DZ360" s="100"/>
      <c r="EA360" s="100"/>
      <c r="EB360" s="100"/>
      <c r="EC360" s="100"/>
      <c r="ED360" s="100"/>
      <c r="EE360" s="100"/>
      <c r="EF360" s="100"/>
      <c r="EG360" s="100"/>
      <c r="EH360" s="100"/>
      <c r="EI360" s="100"/>
      <c r="EJ360" s="100"/>
      <c r="EK360" s="100"/>
      <c r="EL360" s="100"/>
    </row>
    <row r="361" spans="1:142" ht="14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87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100"/>
      <c r="CL361" s="100"/>
      <c r="CM361" s="100"/>
      <c r="CN361" s="100"/>
      <c r="CO361" s="100"/>
      <c r="CP361" s="100"/>
      <c r="CQ361" s="100"/>
      <c r="CR361" s="100"/>
      <c r="CS361" s="100"/>
      <c r="CT361" s="100"/>
      <c r="CU361" s="100"/>
      <c r="CV361" s="100"/>
      <c r="CW361" s="100"/>
      <c r="CX361" s="100"/>
      <c r="CY361" s="100"/>
      <c r="CZ361" s="100"/>
      <c r="DA361" s="100"/>
      <c r="DB361" s="100"/>
      <c r="DC361" s="100"/>
      <c r="DD361" s="100"/>
      <c r="DE361" s="100"/>
      <c r="DF361" s="100"/>
      <c r="DG361" s="100"/>
      <c r="DH361" s="100"/>
      <c r="DI361" s="100"/>
      <c r="DJ361" s="100"/>
      <c r="DK361" s="100"/>
      <c r="DL361" s="100"/>
      <c r="DM361" s="100"/>
      <c r="DN361" s="100"/>
      <c r="DO361" s="100"/>
      <c r="DP361" s="100"/>
      <c r="DQ361" s="100"/>
      <c r="DR361" s="100"/>
      <c r="DS361" s="100"/>
      <c r="DT361" s="100"/>
      <c r="DU361" s="100"/>
      <c r="DV361" s="100"/>
      <c r="DW361" s="100"/>
      <c r="DX361" s="100"/>
      <c r="DY361" s="100"/>
      <c r="DZ361" s="100"/>
      <c r="EA361" s="100"/>
      <c r="EB361" s="100"/>
      <c r="EC361" s="100"/>
      <c r="ED361" s="100"/>
      <c r="EE361" s="100"/>
      <c r="EF361" s="100"/>
      <c r="EG361" s="100"/>
      <c r="EH361" s="100"/>
      <c r="EI361" s="100"/>
      <c r="EJ361" s="100"/>
      <c r="EK361" s="100"/>
      <c r="EL361" s="100"/>
    </row>
    <row r="362" spans="1:142" ht="14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87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100"/>
      <c r="CL362" s="100"/>
      <c r="CM362" s="100"/>
      <c r="CN362" s="100"/>
      <c r="CO362" s="100"/>
      <c r="CP362" s="100"/>
      <c r="CQ362" s="100"/>
      <c r="CR362" s="100"/>
      <c r="CS362" s="100"/>
      <c r="CT362" s="100"/>
      <c r="CU362" s="100"/>
      <c r="CV362" s="100"/>
      <c r="CW362" s="100"/>
      <c r="CX362" s="100"/>
      <c r="CY362" s="100"/>
      <c r="CZ362" s="100"/>
      <c r="DA362" s="100"/>
      <c r="DB362" s="100"/>
      <c r="DC362" s="100"/>
      <c r="DD362" s="100"/>
      <c r="DE362" s="100"/>
      <c r="DF362" s="100"/>
      <c r="DG362" s="100"/>
      <c r="DH362" s="100"/>
      <c r="DI362" s="100"/>
      <c r="DJ362" s="100"/>
      <c r="DK362" s="100"/>
      <c r="DL362" s="100"/>
      <c r="DM362" s="100"/>
      <c r="DN362" s="100"/>
      <c r="DO362" s="100"/>
      <c r="DP362" s="100"/>
      <c r="DQ362" s="100"/>
      <c r="DR362" s="100"/>
      <c r="DS362" s="100"/>
      <c r="DT362" s="100"/>
      <c r="DU362" s="100"/>
      <c r="DV362" s="100"/>
      <c r="DW362" s="100"/>
      <c r="DX362" s="100"/>
      <c r="DY362" s="100"/>
      <c r="DZ362" s="100"/>
      <c r="EA362" s="100"/>
      <c r="EB362" s="100"/>
      <c r="EC362" s="100"/>
      <c r="ED362" s="100"/>
      <c r="EE362" s="100"/>
      <c r="EF362" s="100"/>
      <c r="EG362" s="100"/>
      <c r="EH362" s="100"/>
      <c r="EI362" s="100"/>
      <c r="EJ362" s="100"/>
      <c r="EK362" s="100"/>
      <c r="EL362" s="100"/>
    </row>
    <row r="363" spans="1:142" ht="14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100"/>
      <c r="CL363" s="100"/>
      <c r="CM363" s="100"/>
      <c r="CN363" s="100"/>
      <c r="CO363" s="100"/>
      <c r="CP363" s="100"/>
      <c r="CQ363" s="100"/>
      <c r="CR363" s="100"/>
      <c r="CS363" s="100"/>
      <c r="CT363" s="100"/>
      <c r="CU363" s="100"/>
      <c r="CV363" s="100"/>
      <c r="CW363" s="100"/>
      <c r="CX363" s="100"/>
      <c r="CY363" s="100"/>
      <c r="CZ363" s="100"/>
      <c r="DA363" s="100"/>
      <c r="DB363" s="100"/>
      <c r="DC363" s="100"/>
      <c r="DD363" s="100"/>
      <c r="DE363" s="100"/>
      <c r="DF363" s="100"/>
      <c r="DG363" s="100"/>
      <c r="DH363" s="100"/>
      <c r="DI363" s="100"/>
      <c r="DJ363" s="100"/>
      <c r="DK363" s="100"/>
      <c r="DL363" s="100"/>
      <c r="DM363" s="100"/>
      <c r="DN363" s="100"/>
      <c r="DO363" s="100"/>
      <c r="DP363" s="100"/>
      <c r="DQ363" s="100"/>
      <c r="DR363" s="100"/>
      <c r="DS363" s="100"/>
      <c r="DT363" s="100"/>
      <c r="DU363" s="100"/>
      <c r="DV363" s="100"/>
      <c r="DW363" s="100"/>
      <c r="DX363" s="100"/>
      <c r="DY363" s="100"/>
      <c r="DZ363" s="100"/>
      <c r="EA363" s="100"/>
      <c r="EB363" s="100"/>
      <c r="EC363" s="100"/>
      <c r="ED363" s="100"/>
      <c r="EE363" s="100"/>
      <c r="EF363" s="100"/>
      <c r="EG363" s="100"/>
      <c r="EH363" s="100"/>
      <c r="EI363" s="100"/>
      <c r="EJ363" s="100"/>
      <c r="EK363" s="100"/>
      <c r="EL363" s="100"/>
    </row>
    <row r="364" spans="1:142" ht="14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87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100"/>
      <c r="CL364" s="100"/>
      <c r="CM364" s="100"/>
      <c r="CN364" s="100"/>
      <c r="CO364" s="100"/>
      <c r="CP364" s="100"/>
      <c r="CQ364" s="100"/>
      <c r="CR364" s="100"/>
      <c r="CS364" s="100"/>
      <c r="CT364" s="100"/>
      <c r="CU364" s="100"/>
      <c r="CV364" s="100"/>
      <c r="CW364" s="100"/>
      <c r="CX364" s="100"/>
      <c r="CY364" s="100"/>
      <c r="CZ364" s="100"/>
      <c r="DA364" s="100"/>
      <c r="DB364" s="100"/>
      <c r="DC364" s="100"/>
      <c r="DD364" s="100"/>
      <c r="DE364" s="100"/>
      <c r="DF364" s="100"/>
      <c r="DG364" s="100"/>
      <c r="DH364" s="100"/>
      <c r="DI364" s="100"/>
      <c r="DJ364" s="100"/>
      <c r="DK364" s="100"/>
      <c r="DL364" s="100"/>
      <c r="DM364" s="100"/>
      <c r="DN364" s="100"/>
      <c r="DO364" s="100"/>
      <c r="DP364" s="100"/>
      <c r="DQ364" s="100"/>
      <c r="DR364" s="100"/>
      <c r="DS364" s="100"/>
      <c r="DT364" s="100"/>
      <c r="DU364" s="100"/>
      <c r="DV364" s="100"/>
      <c r="DW364" s="100"/>
      <c r="DX364" s="100"/>
      <c r="DY364" s="100"/>
      <c r="DZ364" s="100"/>
      <c r="EA364" s="100"/>
      <c r="EB364" s="100"/>
      <c r="EC364" s="100"/>
      <c r="ED364" s="100"/>
      <c r="EE364" s="100"/>
      <c r="EF364" s="100"/>
      <c r="EG364" s="100"/>
      <c r="EH364" s="100"/>
      <c r="EI364" s="100"/>
      <c r="EJ364" s="100"/>
      <c r="EK364" s="100"/>
      <c r="EL364" s="100"/>
    </row>
    <row r="365" spans="1:142" ht="14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87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100"/>
      <c r="CL365" s="100"/>
      <c r="CM365" s="100"/>
      <c r="CN365" s="100"/>
      <c r="CO365" s="100"/>
      <c r="CP365" s="100"/>
      <c r="CQ365" s="100"/>
      <c r="CR365" s="100"/>
      <c r="CS365" s="100"/>
      <c r="CT365" s="100"/>
      <c r="CU365" s="100"/>
      <c r="CV365" s="100"/>
      <c r="CW365" s="100"/>
      <c r="CX365" s="100"/>
      <c r="CY365" s="100"/>
      <c r="CZ365" s="100"/>
      <c r="DA365" s="100"/>
      <c r="DB365" s="100"/>
      <c r="DC365" s="100"/>
      <c r="DD365" s="100"/>
      <c r="DE365" s="100"/>
      <c r="DF365" s="100"/>
      <c r="DG365" s="100"/>
      <c r="DH365" s="100"/>
      <c r="DI365" s="100"/>
      <c r="DJ365" s="100"/>
      <c r="DK365" s="100"/>
      <c r="DL365" s="100"/>
      <c r="DM365" s="100"/>
      <c r="DN365" s="100"/>
      <c r="DO365" s="100"/>
      <c r="DP365" s="100"/>
      <c r="DQ365" s="100"/>
      <c r="DR365" s="100"/>
      <c r="DS365" s="100"/>
      <c r="DT365" s="100"/>
      <c r="DU365" s="100"/>
      <c r="DV365" s="100"/>
      <c r="DW365" s="100"/>
      <c r="DX365" s="100"/>
      <c r="DY365" s="100"/>
      <c r="DZ365" s="100"/>
      <c r="EA365" s="100"/>
      <c r="EB365" s="100"/>
      <c r="EC365" s="100"/>
      <c r="ED365" s="100"/>
      <c r="EE365" s="100"/>
      <c r="EF365" s="100"/>
      <c r="EG365" s="100"/>
      <c r="EH365" s="100"/>
      <c r="EI365" s="100"/>
      <c r="EJ365" s="100"/>
      <c r="EK365" s="100"/>
      <c r="EL365" s="100"/>
    </row>
    <row r="366" spans="1:142" ht="14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87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100"/>
      <c r="CL366" s="100"/>
      <c r="CM366" s="100"/>
      <c r="CN366" s="100"/>
      <c r="CO366" s="100"/>
      <c r="CP366" s="100"/>
      <c r="CQ366" s="100"/>
      <c r="CR366" s="100"/>
      <c r="CS366" s="100"/>
      <c r="CT366" s="100"/>
      <c r="CU366" s="100"/>
      <c r="CV366" s="100"/>
      <c r="CW366" s="100"/>
      <c r="CX366" s="100"/>
      <c r="CY366" s="100"/>
      <c r="CZ366" s="100"/>
      <c r="DA366" s="100"/>
      <c r="DB366" s="100"/>
      <c r="DC366" s="100"/>
      <c r="DD366" s="100"/>
      <c r="DE366" s="100"/>
      <c r="DF366" s="100"/>
      <c r="DG366" s="100"/>
      <c r="DH366" s="100"/>
      <c r="DI366" s="100"/>
      <c r="DJ366" s="100"/>
      <c r="DK366" s="100"/>
      <c r="DL366" s="100"/>
      <c r="DM366" s="100"/>
      <c r="DN366" s="100"/>
      <c r="DO366" s="100"/>
      <c r="DP366" s="100"/>
      <c r="DQ366" s="100"/>
      <c r="DR366" s="100"/>
      <c r="DS366" s="100"/>
      <c r="DT366" s="100"/>
      <c r="DU366" s="100"/>
      <c r="DV366" s="100"/>
      <c r="DW366" s="100"/>
      <c r="DX366" s="100"/>
      <c r="DY366" s="100"/>
      <c r="DZ366" s="100"/>
      <c r="EA366" s="100"/>
      <c r="EB366" s="100"/>
      <c r="EC366" s="100"/>
      <c r="ED366" s="100"/>
      <c r="EE366" s="100"/>
      <c r="EF366" s="100"/>
      <c r="EG366" s="100"/>
      <c r="EH366" s="100"/>
      <c r="EI366" s="100"/>
      <c r="EJ366" s="100"/>
      <c r="EK366" s="100"/>
      <c r="EL366" s="100"/>
    </row>
    <row r="367" spans="1:142" ht="14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87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100"/>
      <c r="CL367" s="100"/>
      <c r="CM367" s="100"/>
      <c r="CN367" s="100"/>
      <c r="CO367" s="100"/>
      <c r="CP367" s="100"/>
      <c r="CQ367" s="100"/>
      <c r="CR367" s="100"/>
      <c r="CS367" s="100"/>
      <c r="CT367" s="100"/>
      <c r="CU367" s="100"/>
      <c r="CV367" s="100"/>
      <c r="CW367" s="100"/>
      <c r="CX367" s="100"/>
      <c r="CY367" s="100"/>
      <c r="CZ367" s="100"/>
      <c r="DA367" s="100"/>
      <c r="DB367" s="100"/>
      <c r="DC367" s="100"/>
      <c r="DD367" s="100"/>
      <c r="DE367" s="100"/>
      <c r="DF367" s="100"/>
      <c r="DG367" s="100"/>
      <c r="DH367" s="100"/>
      <c r="DI367" s="100"/>
      <c r="DJ367" s="100"/>
      <c r="DK367" s="100"/>
      <c r="DL367" s="100"/>
      <c r="DM367" s="100"/>
      <c r="DN367" s="100"/>
      <c r="DO367" s="100"/>
      <c r="DP367" s="100"/>
      <c r="DQ367" s="100"/>
      <c r="DR367" s="100"/>
      <c r="DS367" s="100"/>
      <c r="DT367" s="100"/>
      <c r="DU367" s="100"/>
      <c r="DV367" s="100"/>
      <c r="DW367" s="100"/>
      <c r="DX367" s="100"/>
      <c r="DY367" s="100"/>
      <c r="DZ367" s="100"/>
      <c r="EA367" s="100"/>
      <c r="EB367" s="100"/>
      <c r="EC367" s="100"/>
      <c r="ED367" s="100"/>
      <c r="EE367" s="100"/>
      <c r="EF367" s="100"/>
      <c r="EG367" s="100"/>
      <c r="EH367" s="100"/>
      <c r="EI367" s="100"/>
      <c r="EJ367" s="100"/>
      <c r="EK367" s="100"/>
      <c r="EL367" s="100"/>
    </row>
    <row r="368" spans="1:142" ht="14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87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100"/>
      <c r="CL368" s="100"/>
      <c r="CM368" s="100"/>
      <c r="CN368" s="100"/>
      <c r="CO368" s="100"/>
      <c r="CP368" s="100"/>
      <c r="CQ368" s="100"/>
      <c r="CR368" s="100"/>
      <c r="CS368" s="100"/>
      <c r="CT368" s="100"/>
      <c r="CU368" s="100"/>
      <c r="CV368" s="100"/>
      <c r="CW368" s="100"/>
      <c r="CX368" s="100"/>
      <c r="CY368" s="100"/>
      <c r="CZ368" s="100"/>
      <c r="DA368" s="100"/>
      <c r="DB368" s="100"/>
      <c r="DC368" s="100"/>
      <c r="DD368" s="100"/>
      <c r="DE368" s="100"/>
      <c r="DF368" s="100"/>
      <c r="DG368" s="100"/>
      <c r="DH368" s="100"/>
      <c r="DI368" s="100"/>
      <c r="DJ368" s="100"/>
      <c r="DK368" s="100"/>
      <c r="DL368" s="100"/>
      <c r="DM368" s="100"/>
      <c r="DN368" s="100"/>
      <c r="DO368" s="100"/>
      <c r="DP368" s="100"/>
      <c r="DQ368" s="100"/>
      <c r="DR368" s="100"/>
      <c r="DS368" s="100"/>
      <c r="DT368" s="100"/>
      <c r="DU368" s="100"/>
      <c r="DV368" s="100"/>
      <c r="DW368" s="100"/>
      <c r="DX368" s="100"/>
      <c r="DY368" s="100"/>
      <c r="DZ368" s="100"/>
      <c r="EA368" s="100"/>
      <c r="EB368" s="100"/>
      <c r="EC368" s="100"/>
      <c r="ED368" s="100"/>
      <c r="EE368" s="100"/>
      <c r="EF368" s="100"/>
      <c r="EG368" s="100"/>
      <c r="EH368" s="100"/>
      <c r="EI368" s="100"/>
      <c r="EJ368" s="100"/>
      <c r="EK368" s="100"/>
      <c r="EL368" s="100"/>
    </row>
    <row r="369" spans="1:142" ht="14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87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100"/>
      <c r="CL369" s="100"/>
      <c r="CM369" s="100"/>
      <c r="CN369" s="100"/>
      <c r="CO369" s="100"/>
      <c r="CP369" s="100"/>
      <c r="CQ369" s="100"/>
      <c r="CR369" s="100"/>
      <c r="CS369" s="100"/>
      <c r="CT369" s="100"/>
      <c r="CU369" s="100"/>
      <c r="CV369" s="100"/>
      <c r="CW369" s="100"/>
      <c r="CX369" s="100"/>
      <c r="CY369" s="100"/>
      <c r="CZ369" s="100"/>
      <c r="DA369" s="100"/>
      <c r="DB369" s="100"/>
      <c r="DC369" s="100"/>
      <c r="DD369" s="100"/>
      <c r="DE369" s="100"/>
      <c r="DF369" s="100"/>
      <c r="DG369" s="100"/>
      <c r="DH369" s="100"/>
      <c r="DI369" s="100"/>
      <c r="DJ369" s="100"/>
      <c r="DK369" s="100"/>
      <c r="DL369" s="100"/>
      <c r="DM369" s="100"/>
      <c r="DN369" s="100"/>
      <c r="DO369" s="100"/>
      <c r="DP369" s="100"/>
      <c r="DQ369" s="100"/>
      <c r="DR369" s="100"/>
      <c r="DS369" s="100"/>
      <c r="DT369" s="100"/>
      <c r="DU369" s="100"/>
      <c r="DV369" s="100"/>
      <c r="DW369" s="100"/>
      <c r="DX369" s="100"/>
      <c r="DY369" s="100"/>
      <c r="DZ369" s="100"/>
      <c r="EA369" s="100"/>
      <c r="EB369" s="100"/>
      <c r="EC369" s="100"/>
      <c r="ED369" s="100"/>
      <c r="EE369" s="100"/>
      <c r="EF369" s="100"/>
      <c r="EG369" s="100"/>
      <c r="EH369" s="100"/>
      <c r="EI369" s="100"/>
      <c r="EJ369" s="100"/>
      <c r="EK369" s="100"/>
      <c r="EL369" s="100"/>
    </row>
    <row r="370" spans="1:142" ht="14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87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100"/>
      <c r="CL370" s="100"/>
      <c r="CM370" s="100"/>
      <c r="CN370" s="100"/>
      <c r="CO370" s="100"/>
      <c r="CP370" s="100"/>
      <c r="CQ370" s="100"/>
      <c r="CR370" s="100"/>
      <c r="CS370" s="100"/>
      <c r="CT370" s="100"/>
      <c r="CU370" s="100"/>
      <c r="CV370" s="100"/>
      <c r="CW370" s="100"/>
      <c r="CX370" s="100"/>
      <c r="CY370" s="100"/>
      <c r="CZ370" s="100"/>
      <c r="DA370" s="100"/>
      <c r="DB370" s="100"/>
      <c r="DC370" s="100"/>
      <c r="DD370" s="100"/>
      <c r="DE370" s="100"/>
      <c r="DF370" s="100"/>
      <c r="DG370" s="100"/>
      <c r="DH370" s="100"/>
      <c r="DI370" s="100"/>
      <c r="DJ370" s="100"/>
      <c r="DK370" s="100"/>
      <c r="DL370" s="100"/>
      <c r="DM370" s="100"/>
      <c r="DN370" s="100"/>
      <c r="DO370" s="100"/>
      <c r="DP370" s="100"/>
      <c r="DQ370" s="100"/>
      <c r="DR370" s="100"/>
      <c r="DS370" s="100"/>
      <c r="DT370" s="100"/>
      <c r="DU370" s="100"/>
      <c r="DV370" s="100"/>
      <c r="DW370" s="100"/>
      <c r="DX370" s="100"/>
      <c r="DY370" s="100"/>
      <c r="DZ370" s="100"/>
      <c r="EA370" s="100"/>
      <c r="EB370" s="100"/>
      <c r="EC370" s="100"/>
      <c r="ED370" s="100"/>
      <c r="EE370" s="100"/>
      <c r="EF370" s="100"/>
      <c r="EG370" s="100"/>
      <c r="EH370" s="100"/>
      <c r="EI370" s="100"/>
      <c r="EJ370" s="100"/>
      <c r="EK370" s="100"/>
      <c r="EL370" s="100"/>
    </row>
    <row r="371" spans="1:142" ht="14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87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100"/>
      <c r="CL371" s="100"/>
      <c r="CM371" s="100"/>
      <c r="CN371" s="100"/>
      <c r="CO371" s="100"/>
      <c r="CP371" s="100"/>
      <c r="CQ371" s="100"/>
      <c r="CR371" s="100"/>
      <c r="CS371" s="100"/>
      <c r="CT371" s="100"/>
      <c r="CU371" s="100"/>
      <c r="CV371" s="100"/>
      <c r="CW371" s="100"/>
      <c r="CX371" s="100"/>
      <c r="CY371" s="100"/>
      <c r="CZ371" s="100"/>
      <c r="DA371" s="100"/>
      <c r="DB371" s="100"/>
      <c r="DC371" s="100"/>
      <c r="DD371" s="100"/>
      <c r="DE371" s="100"/>
      <c r="DF371" s="100"/>
      <c r="DG371" s="100"/>
      <c r="DH371" s="100"/>
      <c r="DI371" s="100"/>
      <c r="DJ371" s="100"/>
      <c r="DK371" s="100"/>
      <c r="DL371" s="100"/>
      <c r="DM371" s="100"/>
      <c r="DN371" s="100"/>
      <c r="DO371" s="100"/>
      <c r="DP371" s="100"/>
      <c r="DQ371" s="100"/>
      <c r="DR371" s="100"/>
      <c r="DS371" s="100"/>
      <c r="DT371" s="100"/>
      <c r="DU371" s="100"/>
      <c r="DV371" s="100"/>
      <c r="DW371" s="100"/>
      <c r="DX371" s="100"/>
      <c r="DY371" s="100"/>
      <c r="DZ371" s="100"/>
      <c r="EA371" s="100"/>
      <c r="EB371" s="100"/>
      <c r="EC371" s="100"/>
      <c r="ED371" s="100"/>
      <c r="EE371" s="100"/>
      <c r="EF371" s="100"/>
      <c r="EG371" s="100"/>
      <c r="EH371" s="100"/>
      <c r="EI371" s="100"/>
      <c r="EJ371" s="100"/>
      <c r="EK371" s="100"/>
      <c r="EL371" s="100"/>
    </row>
    <row r="372" spans="1:142" ht="14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87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100"/>
      <c r="CL372" s="100"/>
      <c r="CM372" s="100"/>
      <c r="CN372" s="100"/>
      <c r="CO372" s="100"/>
      <c r="CP372" s="100"/>
      <c r="CQ372" s="100"/>
      <c r="CR372" s="100"/>
      <c r="CS372" s="100"/>
      <c r="CT372" s="100"/>
      <c r="CU372" s="100"/>
      <c r="CV372" s="100"/>
      <c r="CW372" s="100"/>
      <c r="CX372" s="100"/>
      <c r="CY372" s="100"/>
      <c r="CZ372" s="100"/>
      <c r="DA372" s="100"/>
      <c r="DB372" s="100"/>
      <c r="DC372" s="100"/>
      <c r="DD372" s="100"/>
      <c r="DE372" s="100"/>
      <c r="DF372" s="100"/>
      <c r="DG372" s="100"/>
      <c r="DH372" s="100"/>
      <c r="DI372" s="100"/>
      <c r="DJ372" s="100"/>
      <c r="DK372" s="100"/>
      <c r="DL372" s="100"/>
      <c r="DM372" s="100"/>
      <c r="DN372" s="100"/>
      <c r="DO372" s="100"/>
      <c r="DP372" s="100"/>
      <c r="DQ372" s="100"/>
      <c r="DR372" s="100"/>
      <c r="DS372" s="100"/>
      <c r="DT372" s="100"/>
      <c r="DU372" s="100"/>
      <c r="DV372" s="100"/>
      <c r="DW372" s="100"/>
      <c r="DX372" s="100"/>
      <c r="DY372" s="100"/>
      <c r="DZ372" s="100"/>
      <c r="EA372" s="100"/>
      <c r="EB372" s="100"/>
      <c r="EC372" s="100"/>
      <c r="ED372" s="100"/>
      <c r="EE372" s="100"/>
      <c r="EF372" s="100"/>
      <c r="EG372" s="100"/>
      <c r="EH372" s="100"/>
      <c r="EI372" s="100"/>
      <c r="EJ372" s="100"/>
      <c r="EK372" s="100"/>
      <c r="EL372" s="100"/>
    </row>
    <row r="373" spans="1:142" ht="14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87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100"/>
      <c r="CL373" s="100"/>
      <c r="CM373" s="100"/>
      <c r="CN373" s="100"/>
      <c r="CO373" s="100"/>
      <c r="CP373" s="100"/>
      <c r="CQ373" s="100"/>
      <c r="CR373" s="100"/>
      <c r="CS373" s="100"/>
      <c r="CT373" s="100"/>
      <c r="CU373" s="100"/>
      <c r="CV373" s="100"/>
      <c r="CW373" s="100"/>
      <c r="CX373" s="100"/>
      <c r="CY373" s="100"/>
      <c r="CZ373" s="100"/>
      <c r="DA373" s="100"/>
      <c r="DB373" s="100"/>
      <c r="DC373" s="100"/>
      <c r="DD373" s="100"/>
      <c r="DE373" s="100"/>
      <c r="DF373" s="100"/>
      <c r="DG373" s="100"/>
      <c r="DH373" s="100"/>
      <c r="DI373" s="100"/>
      <c r="DJ373" s="100"/>
      <c r="DK373" s="100"/>
      <c r="DL373" s="100"/>
      <c r="DM373" s="100"/>
      <c r="DN373" s="100"/>
      <c r="DO373" s="100"/>
      <c r="DP373" s="100"/>
      <c r="DQ373" s="100"/>
      <c r="DR373" s="100"/>
      <c r="DS373" s="100"/>
      <c r="DT373" s="100"/>
      <c r="DU373" s="100"/>
      <c r="DV373" s="100"/>
      <c r="DW373" s="100"/>
      <c r="DX373" s="100"/>
      <c r="DY373" s="100"/>
      <c r="DZ373" s="100"/>
      <c r="EA373" s="100"/>
      <c r="EB373" s="100"/>
      <c r="EC373" s="100"/>
      <c r="ED373" s="100"/>
      <c r="EE373" s="100"/>
      <c r="EF373" s="100"/>
      <c r="EG373" s="100"/>
      <c r="EH373" s="100"/>
      <c r="EI373" s="100"/>
      <c r="EJ373" s="100"/>
      <c r="EK373" s="100"/>
      <c r="EL373" s="100"/>
    </row>
    <row r="374" spans="1:142" ht="14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87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100"/>
      <c r="CL374" s="100"/>
      <c r="CM374" s="100"/>
      <c r="CN374" s="100"/>
      <c r="CO374" s="100"/>
      <c r="CP374" s="100"/>
      <c r="CQ374" s="100"/>
      <c r="CR374" s="100"/>
      <c r="CS374" s="100"/>
      <c r="CT374" s="100"/>
      <c r="CU374" s="100"/>
      <c r="CV374" s="100"/>
      <c r="CW374" s="100"/>
      <c r="CX374" s="100"/>
      <c r="CY374" s="100"/>
      <c r="CZ374" s="100"/>
      <c r="DA374" s="100"/>
      <c r="DB374" s="100"/>
      <c r="DC374" s="100"/>
      <c r="DD374" s="100"/>
      <c r="DE374" s="100"/>
      <c r="DF374" s="100"/>
      <c r="DG374" s="100"/>
      <c r="DH374" s="100"/>
      <c r="DI374" s="100"/>
      <c r="DJ374" s="100"/>
      <c r="DK374" s="100"/>
      <c r="DL374" s="100"/>
      <c r="DM374" s="100"/>
      <c r="DN374" s="100"/>
      <c r="DO374" s="100"/>
      <c r="DP374" s="100"/>
      <c r="DQ374" s="100"/>
      <c r="DR374" s="100"/>
      <c r="DS374" s="100"/>
      <c r="DT374" s="100"/>
      <c r="DU374" s="100"/>
      <c r="DV374" s="100"/>
      <c r="DW374" s="100"/>
      <c r="DX374" s="100"/>
      <c r="DY374" s="100"/>
      <c r="DZ374" s="100"/>
      <c r="EA374" s="100"/>
      <c r="EB374" s="100"/>
      <c r="EC374" s="100"/>
      <c r="ED374" s="100"/>
      <c r="EE374" s="100"/>
      <c r="EF374" s="100"/>
      <c r="EG374" s="100"/>
      <c r="EH374" s="100"/>
      <c r="EI374" s="100"/>
      <c r="EJ374" s="100"/>
      <c r="EK374" s="100"/>
      <c r="EL374" s="100"/>
    </row>
    <row r="375" spans="1:142" ht="14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87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100"/>
      <c r="CL375" s="100"/>
      <c r="CM375" s="100"/>
      <c r="CN375" s="100"/>
      <c r="CO375" s="100"/>
      <c r="CP375" s="100"/>
      <c r="CQ375" s="100"/>
      <c r="CR375" s="100"/>
      <c r="CS375" s="100"/>
      <c r="CT375" s="100"/>
      <c r="CU375" s="100"/>
      <c r="CV375" s="100"/>
      <c r="CW375" s="100"/>
      <c r="CX375" s="100"/>
      <c r="CY375" s="100"/>
      <c r="CZ375" s="100"/>
      <c r="DA375" s="100"/>
      <c r="DB375" s="100"/>
      <c r="DC375" s="100"/>
      <c r="DD375" s="100"/>
      <c r="DE375" s="100"/>
      <c r="DF375" s="100"/>
      <c r="DG375" s="100"/>
      <c r="DH375" s="100"/>
      <c r="DI375" s="100"/>
      <c r="DJ375" s="100"/>
      <c r="DK375" s="100"/>
      <c r="DL375" s="100"/>
      <c r="DM375" s="100"/>
      <c r="DN375" s="100"/>
      <c r="DO375" s="100"/>
      <c r="DP375" s="100"/>
      <c r="DQ375" s="100"/>
      <c r="DR375" s="100"/>
      <c r="DS375" s="100"/>
      <c r="DT375" s="100"/>
      <c r="DU375" s="100"/>
      <c r="DV375" s="100"/>
      <c r="DW375" s="100"/>
      <c r="DX375" s="100"/>
      <c r="DY375" s="100"/>
      <c r="DZ375" s="100"/>
      <c r="EA375" s="100"/>
      <c r="EB375" s="100"/>
      <c r="EC375" s="100"/>
      <c r="ED375" s="100"/>
      <c r="EE375" s="100"/>
      <c r="EF375" s="100"/>
      <c r="EG375" s="100"/>
      <c r="EH375" s="100"/>
      <c r="EI375" s="100"/>
      <c r="EJ375" s="100"/>
      <c r="EK375" s="100"/>
      <c r="EL375" s="100"/>
    </row>
    <row r="376" spans="1:142" ht="14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87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100"/>
      <c r="CL376" s="100"/>
      <c r="CM376" s="100"/>
      <c r="CN376" s="100"/>
      <c r="CO376" s="100"/>
      <c r="CP376" s="100"/>
      <c r="CQ376" s="100"/>
      <c r="CR376" s="100"/>
      <c r="CS376" s="100"/>
      <c r="CT376" s="100"/>
      <c r="CU376" s="100"/>
      <c r="CV376" s="100"/>
      <c r="CW376" s="100"/>
      <c r="CX376" s="100"/>
      <c r="CY376" s="100"/>
      <c r="CZ376" s="100"/>
      <c r="DA376" s="100"/>
      <c r="DB376" s="100"/>
      <c r="DC376" s="100"/>
      <c r="DD376" s="100"/>
      <c r="DE376" s="100"/>
      <c r="DF376" s="100"/>
      <c r="DG376" s="100"/>
      <c r="DH376" s="100"/>
      <c r="DI376" s="100"/>
      <c r="DJ376" s="100"/>
      <c r="DK376" s="100"/>
      <c r="DL376" s="100"/>
      <c r="DM376" s="100"/>
      <c r="DN376" s="100"/>
      <c r="DO376" s="100"/>
      <c r="DP376" s="100"/>
      <c r="DQ376" s="100"/>
      <c r="DR376" s="100"/>
      <c r="DS376" s="100"/>
      <c r="DT376" s="100"/>
      <c r="DU376" s="100"/>
      <c r="DV376" s="100"/>
      <c r="DW376" s="100"/>
      <c r="DX376" s="100"/>
      <c r="DY376" s="100"/>
      <c r="DZ376" s="100"/>
      <c r="EA376" s="100"/>
      <c r="EB376" s="100"/>
      <c r="EC376" s="100"/>
      <c r="ED376" s="100"/>
      <c r="EE376" s="100"/>
      <c r="EF376" s="100"/>
      <c r="EG376" s="100"/>
      <c r="EH376" s="100"/>
      <c r="EI376" s="100"/>
      <c r="EJ376" s="100"/>
      <c r="EK376" s="100"/>
      <c r="EL376" s="100"/>
    </row>
    <row r="377" spans="1:142" ht="14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87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100"/>
      <c r="CL377" s="100"/>
      <c r="CM377" s="100"/>
      <c r="CN377" s="100"/>
      <c r="CO377" s="100"/>
      <c r="CP377" s="100"/>
      <c r="CQ377" s="100"/>
      <c r="CR377" s="100"/>
      <c r="CS377" s="100"/>
      <c r="CT377" s="100"/>
      <c r="CU377" s="100"/>
      <c r="CV377" s="100"/>
      <c r="CW377" s="100"/>
      <c r="CX377" s="100"/>
      <c r="CY377" s="100"/>
      <c r="CZ377" s="100"/>
      <c r="DA377" s="100"/>
      <c r="DB377" s="100"/>
      <c r="DC377" s="100"/>
      <c r="DD377" s="100"/>
      <c r="DE377" s="100"/>
      <c r="DF377" s="100"/>
      <c r="DG377" s="100"/>
      <c r="DH377" s="100"/>
      <c r="DI377" s="100"/>
      <c r="DJ377" s="100"/>
      <c r="DK377" s="100"/>
      <c r="DL377" s="100"/>
      <c r="DM377" s="100"/>
      <c r="DN377" s="100"/>
      <c r="DO377" s="100"/>
      <c r="DP377" s="100"/>
      <c r="DQ377" s="100"/>
      <c r="DR377" s="100"/>
      <c r="DS377" s="100"/>
      <c r="DT377" s="100"/>
      <c r="DU377" s="100"/>
      <c r="DV377" s="100"/>
      <c r="DW377" s="100"/>
      <c r="DX377" s="100"/>
      <c r="DY377" s="100"/>
      <c r="DZ377" s="100"/>
      <c r="EA377" s="100"/>
      <c r="EB377" s="100"/>
      <c r="EC377" s="100"/>
      <c r="ED377" s="100"/>
      <c r="EE377" s="100"/>
      <c r="EF377" s="100"/>
      <c r="EG377" s="100"/>
      <c r="EH377" s="100"/>
      <c r="EI377" s="100"/>
      <c r="EJ377" s="100"/>
      <c r="EK377" s="100"/>
      <c r="EL377" s="100"/>
    </row>
    <row r="378" spans="1:142" ht="14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100"/>
      <c r="CL378" s="100"/>
      <c r="CM378" s="100"/>
      <c r="CN378" s="100"/>
      <c r="CO378" s="100"/>
      <c r="CP378" s="100"/>
      <c r="CQ378" s="100"/>
      <c r="CR378" s="100"/>
      <c r="CS378" s="100"/>
      <c r="CT378" s="100"/>
      <c r="CU378" s="100"/>
      <c r="CV378" s="100"/>
      <c r="CW378" s="100"/>
      <c r="CX378" s="100"/>
      <c r="CY378" s="100"/>
      <c r="CZ378" s="100"/>
      <c r="DA378" s="100"/>
      <c r="DB378" s="100"/>
      <c r="DC378" s="100"/>
      <c r="DD378" s="100"/>
      <c r="DE378" s="100"/>
      <c r="DF378" s="100"/>
      <c r="DG378" s="100"/>
      <c r="DH378" s="100"/>
      <c r="DI378" s="100"/>
      <c r="DJ378" s="100"/>
      <c r="DK378" s="100"/>
      <c r="DL378" s="100"/>
      <c r="DM378" s="100"/>
      <c r="DN378" s="100"/>
      <c r="DO378" s="100"/>
      <c r="DP378" s="100"/>
      <c r="DQ378" s="100"/>
      <c r="DR378" s="100"/>
      <c r="DS378" s="100"/>
      <c r="DT378" s="100"/>
      <c r="DU378" s="100"/>
      <c r="DV378" s="100"/>
      <c r="DW378" s="100"/>
      <c r="DX378" s="100"/>
      <c r="DY378" s="100"/>
      <c r="DZ378" s="100"/>
      <c r="EA378" s="100"/>
      <c r="EB378" s="100"/>
      <c r="EC378" s="100"/>
      <c r="ED378" s="100"/>
      <c r="EE378" s="100"/>
      <c r="EF378" s="100"/>
      <c r="EG378" s="100"/>
      <c r="EH378" s="100"/>
      <c r="EI378" s="100"/>
      <c r="EJ378" s="100"/>
      <c r="EK378" s="100"/>
      <c r="EL378" s="100"/>
    </row>
    <row r="379" spans="1:142" ht="14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87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100"/>
      <c r="CL379" s="100"/>
      <c r="CM379" s="100"/>
      <c r="CN379" s="100"/>
      <c r="CO379" s="100"/>
      <c r="CP379" s="100"/>
      <c r="CQ379" s="100"/>
      <c r="CR379" s="100"/>
      <c r="CS379" s="100"/>
      <c r="CT379" s="100"/>
      <c r="CU379" s="100"/>
      <c r="CV379" s="100"/>
      <c r="CW379" s="100"/>
      <c r="CX379" s="100"/>
      <c r="CY379" s="100"/>
      <c r="CZ379" s="100"/>
      <c r="DA379" s="100"/>
      <c r="DB379" s="100"/>
      <c r="DC379" s="100"/>
      <c r="DD379" s="100"/>
      <c r="DE379" s="100"/>
      <c r="DF379" s="100"/>
      <c r="DG379" s="100"/>
      <c r="DH379" s="100"/>
      <c r="DI379" s="100"/>
      <c r="DJ379" s="100"/>
      <c r="DK379" s="100"/>
      <c r="DL379" s="100"/>
      <c r="DM379" s="100"/>
      <c r="DN379" s="100"/>
      <c r="DO379" s="100"/>
      <c r="DP379" s="100"/>
      <c r="DQ379" s="100"/>
      <c r="DR379" s="100"/>
      <c r="DS379" s="100"/>
      <c r="DT379" s="100"/>
      <c r="DU379" s="100"/>
      <c r="DV379" s="100"/>
      <c r="DW379" s="100"/>
      <c r="DX379" s="100"/>
      <c r="DY379" s="100"/>
      <c r="DZ379" s="100"/>
      <c r="EA379" s="100"/>
      <c r="EB379" s="100"/>
      <c r="EC379" s="100"/>
      <c r="ED379" s="100"/>
      <c r="EE379" s="100"/>
      <c r="EF379" s="100"/>
      <c r="EG379" s="100"/>
      <c r="EH379" s="100"/>
      <c r="EI379" s="100"/>
      <c r="EJ379" s="100"/>
      <c r="EK379" s="100"/>
      <c r="EL379" s="100"/>
    </row>
    <row r="380" spans="1:142" ht="14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87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100"/>
      <c r="CL380" s="100"/>
      <c r="CM380" s="100"/>
      <c r="CN380" s="100"/>
      <c r="CO380" s="100"/>
      <c r="CP380" s="100"/>
      <c r="CQ380" s="100"/>
      <c r="CR380" s="100"/>
      <c r="CS380" s="100"/>
      <c r="CT380" s="100"/>
      <c r="CU380" s="100"/>
      <c r="CV380" s="100"/>
      <c r="CW380" s="100"/>
      <c r="CX380" s="100"/>
      <c r="CY380" s="100"/>
      <c r="CZ380" s="100"/>
      <c r="DA380" s="100"/>
      <c r="DB380" s="100"/>
      <c r="DC380" s="100"/>
      <c r="DD380" s="100"/>
      <c r="DE380" s="100"/>
      <c r="DF380" s="100"/>
      <c r="DG380" s="100"/>
      <c r="DH380" s="100"/>
      <c r="DI380" s="100"/>
      <c r="DJ380" s="100"/>
      <c r="DK380" s="100"/>
      <c r="DL380" s="100"/>
      <c r="DM380" s="100"/>
      <c r="DN380" s="100"/>
      <c r="DO380" s="100"/>
      <c r="DP380" s="100"/>
      <c r="DQ380" s="100"/>
      <c r="DR380" s="100"/>
      <c r="DS380" s="100"/>
      <c r="DT380" s="100"/>
      <c r="DU380" s="100"/>
      <c r="DV380" s="100"/>
      <c r="DW380" s="100"/>
      <c r="DX380" s="100"/>
      <c r="DY380" s="100"/>
      <c r="DZ380" s="100"/>
      <c r="EA380" s="100"/>
      <c r="EB380" s="100"/>
      <c r="EC380" s="100"/>
      <c r="ED380" s="100"/>
      <c r="EE380" s="100"/>
      <c r="EF380" s="100"/>
      <c r="EG380" s="100"/>
      <c r="EH380" s="100"/>
      <c r="EI380" s="100"/>
      <c r="EJ380" s="100"/>
      <c r="EK380" s="100"/>
      <c r="EL380" s="100"/>
    </row>
    <row r="381" spans="1:142" ht="14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87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100"/>
      <c r="CL381" s="100"/>
      <c r="CM381" s="100"/>
      <c r="CN381" s="100"/>
      <c r="CO381" s="100"/>
      <c r="CP381" s="100"/>
      <c r="CQ381" s="100"/>
      <c r="CR381" s="100"/>
      <c r="CS381" s="100"/>
      <c r="CT381" s="100"/>
      <c r="CU381" s="100"/>
      <c r="CV381" s="100"/>
      <c r="CW381" s="100"/>
      <c r="CX381" s="100"/>
      <c r="CY381" s="100"/>
      <c r="CZ381" s="100"/>
      <c r="DA381" s="100"/>
      <c r="DB381" s="100"/>
      <c r="DC381" s="100"/>
      <c r="DD381" s="100"/>
      <c r="DE381" s="100"/>
      <c r="DF381" s="100"/>
      <c r="DG381" s="100"/>
      <c r="DH381" s="100"/>
      <c r="DI381" s="100"/>
      <c r="DJ381" s="100"/>
      <c r="DK381" s="100"/>
      <c r="DL381" s="100"/>
      <c r="DM381" s="100"/>
      <c r="DN381" s="100"/>
      <c r="DO381" s="100"/>
      <c r="DP381" s="100"/>
      <c r="DQ381" s="100"/>
      <c r="DR381" s="100"/>
      <c r="DS381" s="100"/>
      <c r="DT381" s="100"/>
      <c r="DU381" s="100"/>
      <c r="DV381" s="100"/>
      <c r="DW381" s="100"/>
      <c r="DX381" s="100"/>
      <c r="DY381" s="100"/>
      <c r="DZ381" s="100"/>
      <c r="EA381" s="100"/>
      <c r="EB381" s="100"/>
      <c r="EC381" s="100"/>
      <c r="ED381" s="100"/>
      <c r="EE381" s="100"/>
      <c r="EF381" s="100"/>
      <c r="EG381" s="100"/>
      <c r="EH381" s="100"/>
      <c r="EI381" s="100"/>
      <c r="EJ381" s="100"/>
      <c r="EK381" s="100"/>
      <c r="EL381" s="100"/>
    </row>
    <row r="382" spans="1:142" ht="14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87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100"/>
      <c r="CL382" s="100"/>
      <c r="CM382" s="100"/>
      <c r="CN382" s="100"/>
      <c r="CO382" s="100"/>
      <c r="CP382" s="100"/>
      <c r="CQ382" s="100"/>
      <c r="CR382" s="100"/>
      <c r="CS382" s="100"/>
      <c r="CT382" s="100"/>
      <c r="CU382" s="100"/>
      <c r="CV382" s="100"/>
      <c r="CW382" s="100"/>
      <c r="CX382" s="100"/>
      <c r="CY382" s="100"/>
      <c r="CZ382" s="100"/>
      <c r="DA382" s="100"/>
      <c r="DB382" s="100"/>
      <c r="DC382" s="100"/>
      <c r="DD382" s="100"/>
      <c r="DE382" s="100"/>
      <c r="DF382" s="100"/>
      <c r="DG382" s="100"/>
      <c r="DH382" s="100"/>
      <c r="DI382" s="100"/>
      <c r="DJ382" s="100"/>
      <c r="DK382" s="100"/>
      <c r="DL382" s="100"/>
      <c r="DM382" s="100"/>
      <c r="DN382" s="100"/>
      <c r="DO382" s="100"/>
      <c r="DP382" s="100"/>
      <c r="DQ382" s="100"/>
      <c r="DR382" s="100"/>
      <c r="DS382" s="100"/>
      <c r="DT382" s="100"/>
      <c r="DU382" s="100"/>
      <c r="DV382" s="100"/>
      <c r="DW382" s="100"/>
      <c r="DX382" s="100"/>
      <c r="DY382" s="100"/>
      <c r="DZ382" s="100"/>
      <c r="EA382" s="100"/>
      <c r="EB382" s="100"/>
      <c r="EC382" s="100"/>
      <c r="ED382" s="100"/>
      <c r="EE382" s="100"/>
      <c r="EF382" s="100"/>
      <c r="EG382" s="100"/>
      <c r="EH382" s="100"/>
      <c r="EI382" s="100"/>
      <c r="EJ382" s="100"/>
      <c r="EK382" s="100"/>
      <c r="EL382" s="100"/>
    </row>
    <row r="383" spans="1:142" ht="14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87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100"/>
      <c r="CL383" s="100"/>
      <c r="CM383" s="100"/>
      <c r="CN383" s="100"/>
      <c r="CO383" s="100"/>
      <c r="CP383" s="100"/>
      <c r="CQ383" s="100"/>
      <c r="CR383" s="100"/>
      <c r="CS383" s="100"/>
      <c r="CT383" s="100"/>
      <c r="CU383" s="100"/>
      <c r="CV383" s="100"/>
      <c r="CW383" s="100"/>
      <c r="CX383" s="100"/>
      <c r="CY383" s="100"/>
      <c r="CZ383" s="100"/>
      <c r="DA383" s="100"/>
      <c r="DB383" s="100"/>
      <c r="DC383" s="100"/>
      <c r="DD383" s="100"/>
      <c r="DE383" s="100"/>
      <c r="DF383" s="100"/>
      <c r="DG383" s="100"/>
      <c r="DH383" s="100"/>
      <c r="DI383" s="100"/>
      <c r="DJ383" s="100"/>
      <c r="DK383" s="100"/>
      <c r="DL383" s="100"/>
      <c r="DM383" s="100"/>
      <c r="DN383" s="100"/>
      <c r="DO383" s="100"/>
      <c r="DP383" s="100"/>
      <c r="DQ383" s="100"/>
      <c r="DR383" s="100"/>
      <c r="DS383" s="100"/>
      <c r="DT383" s="100"/>
      <c r="DU383" s="100"/>
      <c r="DV383" s="100"/>
      <c r="DW383" s="100"/>
      <c r="DX383" s="100"/>
      <c r="DY383" s="100"/>
      <c r="DZ383" s="100"/>
      <c r="EA383" s="100"/>
      <c r="EB383" s="100"/>
      <c r="EC383" s="100"/>
      <c r="ED383" s="100"/>
      <c r="EE383" s="100"/>
      <c r="EF383" s="100"/>
      <c r="EG383" s="100"/>
      <c r="EH383" s="100"/>
      <c r="EI383" s="100"/>
      <c r="EJ383" s="100"/>
      <c r="EK383" s="100"/>
      <c r="EL383" s="100"/>
    </row>
    <row r="384" spans="1:142" ht="14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87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100"/>
      <c r="CL384" s="100"/>
      <c r="CM384" s="100"/>
      <c r="CN384" s="100"/>
      <c r="CO384" s="100"/>
      <c r="CP384" s="100"/>
      <c r="CQ384" s="100"/>
      <c r="CR384" s="100"/>
      <c r="CS384" s="100"/>
      <c r="CT384" s="100"/>
      <c r="CU384" s="100"/>
      <c r="CV384" s="100"/>
      <c r="CW384" s="100"/>
      <c r="CX384" s="100"/>
      <c r="CY384" s="100"/>
      <c r="CZ384" s="100"/>
      <c r="DA384" s="100"/>
      <c r="DB384" s="100"/>
      <c r="DC384" s="100"/>
      <c r="DD384" s="100"/>
      <c r="DE384" s="100"/>
      <c r="DF384" s="100"/>
      <c r="DG384" s="100"/>
      <c r="DH384" s="100"/>
      <c r="DI384" s="100"/>
      <c r="DJ384" s="100"/>
      <c r="DK384" s="100"/>
      <c r="DL384" s="100"/>
      <c r="DM384" s="100"/>
      <c r="DN384" s="100"/>
      <c r="DO384" s="100"/>
      <c r="DP384" s="100"/>
      <c r="DQ384" s="100"/>
      <c r="DR384" s="100"/>
      <c r="DS384" s="100"/>
      <c r="DT384" s="100"/>
      <c r="DU384" s="100"/>
      <c r="DV384" s="100"/>
      <c r="DW384" s="100"/>
      <c r="DX384" s="100"/>
      <c r="DY384" s="100"/>
      <c r="DZ384" s="100"/>
      <c r="EA384" s="100"/>
      <c r="EB384" s="100"/>
      <c r="EC384" s="100"/>
      <c r="ED384" s="100"/>
      <c r="EE384" s="100"/>
      <c r="EF384" s="100"/>
      <c r="EG384" s="100"/>
      <c r="EH384" s="100"/>
      <c r="EI384" s="100"/>
      <c r="EJ384" s="100"/>
      <c r="EK384" s="100"/>
      <c r="EL384" s="100"/>
    </row>
    <row r="385" spans="1:142" ht="14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87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100"/>
      <c r="CL385" s="100"/>
      <c r="CM385" s="100"/>
      <c r="CN385" s="100"/>
      <c r="CO385" s="100"/>
      <c r="CP385" s="100"/>
      <c r="CQ385" s="100"/>
      <c r="CR385" s="100"/>
      <c r="CS385" s="100"/>
      <c r="CT385" s="100"/>
      <c r="CU385" s="100"/>
      <c r="CV385" s="100"/>
      <c r="CW385" s="100"/>
      <c r="CX385" s="100"/>
      <c r="CY385" s="100"/>
      <c r="CZ385" s="100"/>
      <c r="DA385" s="100"/>
      <c r="DB385" s="100"/>
      <c r="DC385" s="100"/>
      <c r="DD385" s="100"/>
      <c r="DE385" s="100"/>
      <c r="DF385" s="100"/>
      <c r="DG385" s="100"/>
      <c r="DH385" s="100"/>
      <c r="DI385" s="100"/>
      <c r="DJ385" s="100"/>
      <c r="DK385" s="100"/>
      <c r="DL385" s="100"/>
      <c r="DM385" s="100"/>
      <c r="DN385" s="100"/>
      <c r="DO385" s="100"/>
      <c r="DP385" s="100"/>
      <c r="DQ385" s="100"/>
      <c r="DR385" s="100"/>
      <c r="DS385" s="100"/>
      <c r="DT385" s="100"/>
      <c r="DU385" s="100"/>
      <c r="DV385" s="100"/>
      <c r="DW385" s="100"/>
      <c r="DX385" s="100"/>
      <c r="DY385" s="100"/>
      <c r="DZ385" s="100"/>
      <c r="EA385" s="100"/>
      <c r="EB385" s="100"/>
      <c r="EC385" s="100"/>
      <c r="ED385" s="100"/>
      <c r="EE385" s="100"/>
      <c r="EF385" s="100"/>
      <c r="EG385" s="100"/>
      <c r="EH385" s="100"/>
      <c r="EI385" s="100"/>
      <c r="EJ385" s="100"/>
      <c r="EK385" s="100"/>
      <c r="EL385" s="100"/>
    </row>
    <row r="386" spans="1:142" ht="14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87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100"/>
      <c r="CL386" s="100"/>
      <c r="CM386" s="100"/>
      <c r="CN386" s="100"/>
      <c r="CO386" s="100"/>
      <c r="CP386" s="100"/>
      <c r="CQ386" s="100"/>
      <c r="CR386" s="100"/>
      <c r="CS386" s="100"/>
      <c r="CT386" s="100"/>
      <c r="CU386" s="100"/>
      <c r="CV386" s="100"/>
      <c r="CW386" s="100"/>
      <c r="CX386" s="100"/>
      <c r="CY386" s="100"/>
      <c r="CZ386" s="100"/>
      <c r="DA386" s="100"/>
      <c r="DB386" s="100"/>
      <c r="DC386" s="100"/>
      <c r="DD386" s="100"/>
      <c r="DE386" s="100"/>
      <c r="DF386" s="100"/>
      <c r="DG386" s="100"/>
      <c r="DH386" s="100"/>
      <c r="DI386" s="100"/>
      <c r="DJ386" s="100"/>
      <c r="DK386" s="100"/>
      <c r="DL386" s="100"/>
      <c r="DM386" s="100"/>
      <c r="DN386" s="100"/>
      <c r="DO386" s="100"/>
      <c r="DP386" s="100"/>
      <c r="DQ386" s="100"/>
      <c r="DR386" s="100"/>
      <c r="DS386" s="100"/>
      <c r="DT386" s="100"/>
      <c r="DU386" s="100"/>
      <c r="DV386" s="100"/>
      <c r="DW386" s="100"/>
      <c r="DX386" s="100"/>
      <c r="DY386" s="100"/>
      <c r="DZ386" s="100"/>
      <c r="EA386" s="100"/>
      <c r="EB386" s="100"/>
      <c r="EC386" s="100"/>
      <c r="ED386" s="100"/>
      <c r="EE386" s="100"/>
      <c r="EF386" s="100"/>
      <c r="EG386" s="100"/>
      <c r="EH386" s="100"/>
      <c r="EI386" s="100"/>
      <c r="EJ386" s="100"/>
      <c r="EK386" s="100"/>
      <c r="EL386" s="100"/>
    </row>
    <row r="387" spans="1:142" ht="14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87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100"/>
      <c r="CL387" s="100"/>
      <c r="CM387" s="100"/>
      <c r="CN387" s="100"/>
      <c r="CO387" s="100"/>
      <c r="CP387" s="100"/>
      <c r="CQ387" s="100"/>
      <c r="CR387" s="100"/>
      <c r="CS387" s="100"/>
      <c r="CT387" s="100"/>
      <c r="CU387" s="100"/>
      <c r="CV387" s="100"/>
      <c r="CW387" s="100"/>
      <c r="CX387" s="100"/>
      <c r="CY387" s="100"/>
      <c r="CZ387" s="100"/>
      <c r="DA387" s="100"/>
      <c r="DB387" s="100"/>
      <c r="DC387" s="100"/>
      <c r="DD387" s="100"/>
      <c r="DE387" s="100"/>
      <c r="DF387" s="100"/>
      <c r="DG387" s="100"/>
      <c r="DH387" s="100"/>
      <c r="DI387" s="100"/>
      <c r="DJ387" s="100"/>
      <c r="DK387" s="100"/>
      <c r="DL387" s="100"/>
      <c r="DM387" s="100"/>
      <c r="DN387" s="100"/>
      <c r="DO387" s="100"/>
      <c r="DP387" s="100"/>
      <c r="DQ387" s="100"/>
      <c r="DR387" s="100"/>
      <c r="DS387" s="100"/>
      <c r="DT387" s="100"/>
      <c r="DU387" s="100"/>
      <c r="DV387" s="100"/>
      <c r="DW387" s="100"/>
      <c r="DX387" s="100"/>
      <c r="DY387" s="100"/>
      <c r="DZ387" s="100"/>
      <c r="EA387" s="100"/>
      <c r="EB387" s="100"/>
      <c r="EC387" s="100"/>
      <c r="ED387" s="100"/>
      <c r="EE387" s="100"/>
      <c r="EF387" s="100"/>
      <c r="EG387" s="100"/>
      <c r="EH387" s="100"/>
      <c r="EI387" s="100"/>
      <c r="EJ387" s="100"/>
      <c r="EK387" s="100"/>
      <c r="EL387" s="100"/>
    </row>
    <row r="388" spans="1:142" ht="14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87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100"/>
      <c r="CL388" s="100"/>
      <c r="CM388" s="100"/>
      <c r="CN388" s="100"/>
      <c r="CO388" s="100"/>
      <c r="CP388" s="100"/>
      <c r="CQ388" s="100"/>
      <c r="CR388" s="100"/>
      <c r="CS388" s="100"/>
      <c r="CT388" s="100"/>
      <c r="CU388" s="100"/>
      <c r="CV388" s="100"/>
      <c r="CW388" s="100"/>
      <c r="CX388" s="100"/>
      <c r="CY388" s="100"/>
      <c r="CZ388" s="100"/>
      <c r="DA388" s="100"/>
      <c r="DB388" s="100"/>
      <c r="DC388" s="100"/>
      <c r="DD388" s="100"/>
      <c r="DE388" s="100"/>
      <c r="DF388" s="100"/>
      <c r="DG388" s="100"/>
      <c r="DH388" s="100"/>
      <c r="DI388" s="100"/>
      <c r="DJ388" s="100"/>
      <c r="DK388" s="100"/>
      <c r="DL388" s="100"/>
      <c r="DM388" s="100"/>
      <c r="DN388" s="100"/>
      <c r="DO388" s="100"/>
      <c r="DP388" s="100"/>
      <c r="DQ388" s="100"/>
      <c r="DR388" s="100"/>
      <c r="DS388" s="100"/>
      <c r="DT388" s="100"/>
      <c r="DU388" s="100"/>
      <c r="DV388" s="100"/>
      <c r="DW388" s="100"/>
      <c r="DX388" s="100"/>
      <c r="DY388" s="100"/>
      <c r="DZ388" s="100"/>
      <c r="EA388" s="100"/>
      <c r="EB388" s="100"/>
      <c r="EC388" s="100"/>
      <c r="ED388" s="100"/>
      <c r="EE388" s="100"/>
      <c r="EF388" s="100"/>
      <c r="EG388" s="100"/>
      <c r="EH388" s="100"/>
      <c r="EI388" s="100"/>
      <c r="EJ388" s="100"/>
      <c r="EK388" s="100"/>
      <c r="EL388" s="100"/>
    </row>
    <row r="389" spans="1:142" ht="14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87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100"/>
      <c r="CL389" s="100"/>
      <c r="CM389" s="100"/>
      <c r="CN389" s="100"/>
      <c r="CO389" s="100"/>
      <c r="CP389" s="100"/>
      <c r="CQ389" s="100"/>
      <c r="CR389" s="100"/>
      <c r="CS389" s="100"/>
      <c r="CT389" s="100"/>
      <c r="CU389" s="100"/>
      <c r="CV389" s="100"/>
      <c r="CW389" s="100"/>
      <c r="CX389" s="100"/>
      <c r="CY389" s="100"/>
      <c r="CZ389" s="100"/>
      <c r="DA389" s="100"/>
      <c r="DB389" s="100"/>
      <c r="DC389" s="100"/>
      <c r="DD389" s="100"/>
      <c r="DE389" s="100"/>
      <c r="DF389" s="100"/>
      <c r="DG389" s="100"/>
      <c r="DH389" s="100"/>
      <c r="DI389" s="100"/>
      <c r="DJ389" s="100"/>
      <c r="DK389" s="100"/>
      <c r="DL389" s="100"/>
      <c r="DM389" s="100"/>
      <c r="DN389" s="100"/>
      <c r="DO389" s="100"/>
      <c r="DP389" s="100"/>
      <c r="DQ389" s="100"/>
      <c r="DR389" s="100"/>
      <c r="DS389" s="100"/>
      <c r="DT389" s="100"/>
      <c r="DU389" s="100"/>
      <c r="DV389" s="100"/>
      <c r="DW389" s="100"/>
      <c r="DX389" s="100"/>
      <c r="DY389" s="100"/>
      <c r="DZ389" s="100"/>
      <c r="EA389" s="100"/>
      <c r="EB389" s="100"/>
      <c r="EC389" s="100"/>
      <c r="ED389" s="100"/>
      <c r="EE389" s="100"/>
      <c r="EF389" s="100"/>
      <c r="EG389" s="100"/>
      <c r="EH389" s="100"/>
      <c r="EI389" s="100"/>
      <c r="EJ389" s="100"/>
      <c r="EK389" s="100"/>
      <c r="EL389" s="100"/>
    </row>
    <row r="390" spans="1:142" ht="14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87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100"/>
      <c r="CL390" s="100"/>
      <c r="CM390" s="100"/>
      <c r="CN390" s="100"/>
      <c r="CO390" s="100"/>
      <c r="CP390" s="100"/>
      <c r="CQ390" s="100"/>
      <c r="CR390" s="100"/>
      <c r="CS390" s="100"/>
      <c r="CT390" s="100"/>
      <c r="CU390" s="100"/>
      <c r="CV390" s="100"/>
      <c r="CW390" s="100"/>
      <c r="CX390" s="100"/>
      <c r="CY390" s="100"/>
      <c r="CZ390" s="100"/>
      <c r="DA390" s="100"/>
      <c r="DB390" s="100"/>
      <c r="DC390" s="100"/>
      <c r="DD390" s="100"/>
      <c r="DE390" s="100"/>
      <c r="DF390" s="100"/>
      <c r="DG390" s="100"/>
      <c r="DH390" s="100"/>
      <c r="DI390" s="100"/>
      <c r="DJ390" s="100"/>
      <c r="DK390" s="100"/>
      <c r="DL390" s="100"/>
      <c r="DM390" s="100"/>
      <c r="DN390" s="100"/>
      <c r="DO390" s="100"/>
      <c r="DP390" s="100"/>
      <c r="DQ390" s="100"/>
      <c r="DR390" s="100"/>
      <c r="DS390" s="100"/>
      <c r="DT390" s="100"/>
      <c r="DU390" s="100"/>
      <c r="DV390" s="100"/>
      <c r="DW390" s="100"/>
      <c r="DX390" s="100"/>
      <c r="DY390" s="100"/>
      <c r="DZ390" s="100"/>
      <c r="EA390" s="100"/>
      <c r="EB390" s="100"/>
      <c r="EC390" s="100"/>
      <c r="ED390" s="100"/>
      <c r="EE390" s="100"/>
      <c r="EF390" s="100"/>
      <c r="EG390" s="100"/>
      <c r="EH390" s="100"/>
      <c r="EI390" s="100"/>
      <c r="EJ390" s="100"/>
      <c r="EK390" s="100"/>
      <c r="EL390" s="100"/>
    </row>
    <row r="391" spans="1:142" ht="14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87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100"/>
      <c r="CL391" s="100"/>
      <c r="CM391" s="100"/>
      <c r="CN391" s="100"/>
      <c r="CO391" s="100"/>
      <c r="CP391" s="100"/>
      <c r="CQ391" s="100"/>
      <c r="CR391" s="100"/>
      <c r="CS391" s="100"/>
      <c r="CT391" s="100"/>
      <c r="CU391" s="100"/>
      <c r="CV391" s="100"/>
      <c r="CW391" s="100"/>
      <c r="CX391" s="100"/>
      <c r="CY391" s="100"/>
      <c r="CZ391" s="100"/>
      <c r="DA391" s="100"/>
      <c r="DB391" s="100"/>
      <c r="DC391" s="100"/>
      <c r="DD391" s="100"/>
      <c r="DE391" s="100"/>
      <c r="DF391" s="100"/>
      <c r="DG391" s="100"/>
      <c r="DH391" s="100"/>
      <c r="DI391" s="100"/>
      <c r="DJ391" s="100"/>
      <c r="DK391" s="100"/>
      <c r="DL391" s="100"/>
      <c r="DM391" s="100"/>
      <c r="DN391" s="100"/>
      <c r="DO391" s="100"/>
      <c r="DP391" s="100"/>
      <c r="DQ391" s="100"/>
      <c r="DR391" s="100"/>
      <c r="DS391" s="100"/>
      <c r="DT391" s="100"/>
      <c r="DU391" s="100"/>
      <c r="DV391" s="100"/>
      <c r="DW391" s="100"/>
      <c r="DX391" s="100"/>
      <c r="DY391" s="100"/>
      <c r="DZ391" s="100"/>
      <c r="EA391" s="100"/>
      <c r="EB391" s="100"/>
      <c r="EC391" s="100"/>
      <c r="ED391" s="100"/>
      <c r="EE391" s="100"/>
      <c r="EF391" s="100"/>
      <c r="EG391" s="100"/>
      <c r="EH391" s="100"/>
      <c r="EI391" s="100"/>
      <c r="EJ391" s="100"/>
      <c r="EK391" s="100"/>
      <c r="EL391" s="100"/>
    </row>
    <row r="392" spans="1:142" ht="14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100"/>
      <c r="CL392" s="100"/>
      <c r="CM392" s="100"/>
      <c r="CN392" s="100"/>
      <c r="CO392" s="100"/>
      <c r="CP392" s="100"/>
      <c r="CQ392" s="100"/>
      <c r="CR392" s="100"/>
      <c r="CS392" s="100"/>
      <c r="CT392" s="100"/>
      <c r="CU392" s="100"/>
      <c r="CV392" s="100"/>
      <c r="CW392" s="100"/>
      <c r="CX392" s="100"/>
      <c r="CY392" s="100"/>
      <c r="CZ392" s="100"/>
      <c r="DA392" s="100"/>
      <c r="DB392" s="100"/>
      <c r="DC392" s="100"/>
      <c r="DD392" s="100"/>
      <c r="DE392" s="100"/>
      <c r="DF392" s="100"/>
      <c r="DG392" s="100"/>
      <c r="DH392" s="100"/>
      <c r="DI392" s="100"/>
      <c r="DJ392" s="100"/>
      <c r="DK392" s="100"/>
      <c r="DL392" s="100"/>
      <c r="DM392" s="100"/>
      <c r="DN392" s="100"/>
      <c r="DO392" s="100"/>
      <c r="DP392" s="100"/>
      <c r="DQ392" s="100"/>
      <c r="DR392" s="100"/>
      <c r="DS392" s="100"/>
      <c r="DT392" s="100"/>
      <c r="DU392" s="100"/>
      <c r="DV392" s="100"/>
      <c r="DW392" s="100"/>
      <c r="DX392" s="100"/>
      <c r="DY392" s="100"/>
      <c r="DZ392" s="100"/>
      <c r="EA392" s="100"/>
      <c r="EB392" s="100"/>
      <c r="EC392" s="100"/>
      <c r="ED392" s="100"/>
      <c r="EE392" s="100"/>
      <c r="EF392" s="100"/>
      <c r="EG392" s="100"/>
      <c r="EH392" s="100"/>
      <c r="EI392" s="100"/>
      <c r="EJ392" s="100"/>
      <c r="EK392" s="100"/>
      <c r="EL392" s="100"/>
    </row>
    <row r="393" spans="1:142" ht="14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87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100"/>
      <c r="CL393" s="100"/>
      <c r="CM393" s="100"/>
      <c r="CN393" s="100"/>
      <c r="CO393" s="100"/>
      <c r="CP393" s="100"/>
      <c r="CQ393" s="100"/>
      <c r="CR393" s="100"/>
      <c r="CS393" s="100"/>
      <c r="CT393" s="100"/>
      <c r="CU393" s="100"/>
      <c r="CV393" s="100"/>
      <c r="CW393" s="100"/>
      <c r="CX393" s="100"/>
      <c r="CY393" s="100"/>
      <c r="CZ393" s="100"/>
      <c r="DA393" s="100"/>
      <c r="DB393" s="100"/>
      <c r="DC393" s="100"/>
      <c r="DD393" s="100"/>
      <c r="DE393" s="100"/>
      <c r="DF393" s="100"/>
      <c r="DG393" s="100"/>
      <c r="DH393" s="100"/>
      <c r="DI393" s="100"/>
      <c r="DJ393" s="100"/>
      <c r="DK393" s="100"/>
      <c r="DL393" s="100"/>
      <c r="DM393" s="100"/>
      <c r="DN393" s="100"/>
      <c r="DO393" s="100"/>
      <c r="DP393" s="100"/>
      <c r="DQ393" s="100"/>
      <c r="DR393" s="100"/>
      <c r="DS393" s="100"/>
      <c r="DT393" s="100"/>
      <c r="DU393" s="100"/>
      <c r="DV393" s="100"/>
      <c r="DW393" s="100"/>
      <c r="DX393" s="100"/>
      <c r="DY393" s="100"/>
      <c r="DZ393" s="100"/>
      <c r="EA393" s="100"/>
      <c r="EB393" s="100"/>
      <c r="EC393" s="100"/>
      <c r="ED393" s="100"/>
      <c r="EE393" s="100"/>
      <c r="EF393" s="100"/>
      <c r="EG393" s="100"/>
      <c r="EH393" s="100"/>
      <c r="EI393" s="100"/>
      <c r="EJ393" s="100"/>
      <c r="EK393" s="100"/>
      <c r="EL393" s="100"/>
    </row>
    <row r="394" spans="1:142" ht="14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87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100"/>
      <c r="CL394" s="100"/>
      <c r="CM394" s="100"/>
      <c r="CN394" s="100"/>
      <c r="CO394" s="100"/>
      <c r="CP394" s="100"/>
      <c r="CQ394" s="100"/>
      <c r="CR394" s="100"/>
      <c r="CS394" s="100"/>
      <c r="CT394" s="100"/>
      <c r="CU394" s="100"/>
      <c r="CV394" s="100"/>
      <c r="CW394" s="100"/>
      <c r="CX394" s="100"/>
      <c r="CY394" s="100"/>
      <c r="CZ394" s="100"/>
      <c r="DA394" s="100"/>
      <c r="DB394" s="100"/>
      <c r="DC394" s="100"/>
      <c r="DD394" s="100"/>
      <c r="DE394" s="100"/>
      <c r="DF394" s="100"/>
      <c r="DG394" s="100"/>
      <c r="DH394" s="100"/>
      <c r="DI394" s="100"/>
      <c r="DJ394" s="100"/>
      <c r="DK394" s="100"/>
      <c r="DL394" s="100"/>
      <c r="DM394" s="100"/>
      <c r="DN394" s="100"/>
      <c r="DO394" s="100"/>
      <c r="DP394" s="100"/>
      <c r="DQ394" s="100"/>
      <c r="DR394" s="100"/>
      <c r="DS394" s="100"/>
      <c r="DT394" s="100"/>
      <c r="DU394" s="100"/>
      <c r="DV394" s="100"/>
      <c r="DW394" s="100"/>
      <c r="DX394" s="100"/>
      <c r="DY394" s="100"/>
      <c r="DZ394" s="100"/>
      <c r="EA394" s="100"/>
      <c r="EB394" s="100"/>
      <c r="EC394" s="100"/>
      <c r="ED394" s="100"/>
      <c r="EE394" s="100"/>
      <c r="EF394" s="100"/>
      <c r="EG394" s="100"/>
      <c r="EH394" s="100"/>
      <c r="EI394" s="100"/>
      <c r="EJ394" s="100"/>
      <c r="EK394" s="100"/>
      <c r="EL394" s="100"/>
    </row>
    <row r="395" spans="1:142" ht="14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100"/>
      <c r="CL395" s="100"/>
      <c r="CM395" s="100"/>
      <c r="CN395" s="100"/>
      <c r="CO395" s="100"/>
      <c r="CP395" s="100"/>
      <c r="CQ395" s="100"/>
      <c r="CR395" s="100"/>
      <c r="CS395" s="100"/>
      <c r="CT395" s="100"/>
      <c r="CU395" s="100"/>
      <c r="CV395" s="100"/>
      <c r="CW395" s="100"/>
      <c r="CX395" s="100"/>
      <c r="CY395" s="100"/>
      <c r="CZ395" s="100"/>
      <c r="DA395" s="100"/>
      <c r="DB395" s="100"/>
      <c r="DC395" s="100"/>
      <c r="DD395" s="100"/>
      <c r="DE395" s="100"/>
      <c r="DF395" s="100"/>
      <c r="DG395" s="100"/>
      <c r="DH395" s="100"/>
      <c r="DI395" s="100"/>
      <c r="DJ395" s="100"/>
      <c r="DK395" s="100"/>
      <c r="DL395" s="100"/>
      <c r="DM395" s="100"/>
      <c r="DN395" s="100"/>
      <c r="DO395" s="100"/>
      <c r="DP395" s="100"/>
      <c r="DQ395" s="100"/>
      <c r="DR395" s="100"/>
      <c r="DS395" s="100"/>
      <c r="DT395" s="100"/>
      <c r="DU395" s="100"/>
      <c r="DV395" s="100"/>
      <c r="DW395" s="100"/>
      <c r="DX395" s="100"/>
      <c r="DY395" s="100"/>
      <c r="DZ395" s="100"/>
      <c r="EA395" s="100"/>
      <c r="EB395" s="100"/>
      <c r="EC395" s="100"/>
      <c r="ED395" s="100"/>
      <c r="EE395" s="100"/>
      <c r="EF395" s="100"/>
      <c r="EG395" s="100"/>
      <c r="EH395" s="100"/>
      <c r="EI395" s="100"/>
      <c r="EJ395" s="100"/>
      <c r="EK395" s="100"/>
      <c r="EL395" s="100"/>
    </row>
    <row r="396" spans="1:142" ht="14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87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100"/>
      <c r="CL396" s="100"/>
      <c r="CM396" s="100"/>
      <c r="CN396" s="100"/>
      <c r="CO396" s="100"/>
      <c r="CP396" s="100"/>
      <c r="CQ396" s="100"/>
      <c r="CR396" s="100"/>
      <c r="CS396" s="100"/>
      <c r="CT396" s="100"/>
      <c r="CU396" s="100"/>
      <c r="CV396" s="100"/>
      <c r="CW396" s="100"/>
      <c r="CX396" s="100"/>
      <c r="CY396" s="100"/>
      <c r="CZ396" s="100"/>
      <c r="DA396" s="100"/>
      <c r="DB396" s="100"/>
      <c r="DC396" s="100"/>
      <c r="DD396" s="100"/>
      <c r="DE396" s="100"/>
      <c r="DF396" s="100"/>
      <c r="DG396" s="100"/>
      <c r="DH396" s="100"/>
      <c r="DI396" s="100"/>
      <c r="DJ396" s="100"/>
      <c r="DK396" s="100"/>
      <c r="DL396" s="100"/>
      <c r="DM396" s="100"/>
      <c r="DN396" s="100"/>
      <c r="DO396" s="100"/>
      <c r="DP396" s="100"/>
      <c r="DQ396" s="100"/>
      <c r="DR396" s="100"/>
      <c r="DS396" s="100"/>
      <c r="DT396" s="100"/>
      <c r="DU396" s="100"/>
      <c r="DV396" s="100"/>
      <c r="DW396" s="100"/>
      <c r="DX396" s="100"/>
      <c r="DY396" s="100"/>
      <c r="DZ396" s="100"/>
      <c r="EA396" s="100"/>
      <c r="EB396" s="100"/>
      <c r="EC396" s="100"/>
      <c r="ED396" s="100"/>
      <c r="EE396" s="100"/>
      <c r="EF396" s="100"/>
      <c r="EG396" s="100"/>
      <c r="EH396" s="100"/>
      <c r="EI396" s="100"/>
      <c r="EJ396" s="100"/>
      <c r="EK396" s="100"/>
      <c r="EL396" s="100"/>
    </row>
    <row r="397" spans="1:142" ht="14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87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100"/>
      <c r="CL397" s="100"/>
      <c r="CM397" s="100"/>
      <c r="CN397" s="100"/>
      <c r="CO397" s="100"/>
      <c r="CP397" s="100"/>
      <c r="CQ397" s="100"/>
      <c r="CR397" s="100"/>
      <c r="CS397" s="100"/>
      <c r="CT397" s="100"/>
      <c r="CU397" s="100"/>
      <c r="CV397" s="100"/>
      <c r="CW397" s="100"/>
      <c r="CX397" s="100"/>
      <c r="CY397" s="100"/>
      <c r="CZ397" s="100"/>
      <c r="DA397" s="100"/>
      <c r="DB397" s="100"/>
      <c r="DC397" s="100"/>
      <c r="DD397" s="100"/>
      <c r="DE397" s="100"/>
      <c r="DF397" s="100"/>
      <c r="DG397" s="100"/>
      <c r="DH397" s="100"/>
      <c r="DI397" s="100"/>
      <c r="DJ397" s="100"/>
      <c r="DK397" s="100"/>
      <c r="DL397" s="100"/>
      <c r="DM397" s="100"/>
      <c r="DN397" s="100"/>
      <c r="DO397" s="100"/>
      <c r="DP397" s="100"/>
      <c r="DQ397" s="100"/>
      <c r="DR397" s="100"/>
      <c r="DS397" s="100"/>
      <c r="DT397" s="100"/>
      <c r="DU397" s="100"/>
      <c r="DV397" s="100"/>
      <c r="DW397" s="100"/>
      <c r="DX397" s="100"/>
      <c r="DY397" s="100"/>
      <c r="DZ397" s="100"/>
      <c r="EA397" s="100"/>
      <c r="EB397" s="100"/>
      <c r="EC397" s="100"/>
      <c r="ED397" s="100"/>
      <c r="EE397" s="100"/>
      <c r="EF397" s="100"/>
      <c r="EG397" s="100"/>
      <c r="EH397" s="100"/>
      <c r="EI397" s="100"/>
      <c r="EJ397" s="100"/>
      <c r="EK397" s="100"/>
      <c r="EL397" s="100"/>
    </row>
    <row r="398" spans="1:142" ht="14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87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100"/>
      <c r="CL398" s="100"/>
      <c r="CM398" s="100"/>
      <c r="CN398" s="100"/>
      <c r="CO398" s="100"/>
      <c r="CP398" s="100"/>
      <c r="CQ398" s="100"/>
      <c r="CR398" s="100"/>
      <c r="CS398" s="100"/>
      <c r="CT398" s="100"/>
      <c r="CU398" s="100"/>
      <c r="CV398" s="100"/>
      <c r="CW398" s="100"/>
      <c r="CX398" s="100"/>
      <c r="CY398" s="100"/>
      <c r="CZ398" s="100"/>
      <c r="DA398" s="100"/>
      <c r="DB398" s="100"/>
      <c r="DC398" s="100"/>
      <c r="DD398" s="100"/>
      <c r="DE398" s="100"/>
      <c r="DF398" s="100"/>
      <c r="DG398" s="100"/>
      <c r="DH398" s="100"/>
      <c r="DI398" s="100"/>
      <c r="DJ398" s="100"/>
      <c r="DK398" s="100"/>
      <c r="DL398" s="100"/>
      <c r="DM398" s="100"/>
      <c r="DN398" s="100"/>
      <c r="DO398" s="100"/>
      <c r="DP398" s="100"/>
      <c r="DQ398" s="100"/>
      <c r="DR398" s="100"/>
      <c r="DS398" s="100"/>
      <c r="DT398" s="100"/>
      <c r="DU398" s="100"/>
      <c r="DV398" s="100"/>
      <c r="DW398" s="100"/>
      <c r="DX398" s="100"/>
      <c r="DY398" s="100"/>
      <c r="DZ398" s="100"/>
      <c r="EA398" s="100"/>
      <c r="EB398" s="100"/>
      <c r="EC398" s="100"/>
      <c r="ED398" s="100"/>
      <c r="EE398" s="100"/>
      <c r="EF398" s="100"/>
      <c r="EG398" s="100"/>
      <c r="EH398" s="100"/>
      <c r="EI398" s="100"/>
      <c r="EJ398" s="100"/>
      <c r="EK398" s="100"/>
      <c r="EL398" s="100"/>
    </row>
    <row r="399" spans="1:142" ht="14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87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100"/>
      <c r="CL399" s="100"/>
      <c r="CM399" s="100"/>
      <c r="CN399" s="100"/>
      <c r="CO399" s="100"/>
      <c r="CP399" s="100"/>
      <c r="CQ399" s="100"/>
      <c r="CR399" s="100"/>
      <c r="CS399" s="100"/>
      <c r="CT399" s="100"/>
      <c r="CU399" s="100"/>
      <c r="CV399" s="100"/>
      <c r="CW399" s="100"/>
      <c r="CX399" s="100"/>
      <c r="CY399" s="100"/>
      <c r="CZ399" s="100"/>
      <c r="DA399" s="100"/>
      <c r="DB399" s="100"/>
      <c r="DC399" s="100"/>
      <c r="DD399" s="100"/>
      <c r="DE399" s="100"/>
      <c r="DF399" s="100"/>
      <c r="DG399" s="100"/>
      <c r="DH399" s="100"/>
      <c r="DI399" s="100"/>
      <c r="DJ399" s="100"/>
      <c r="DK399" s="100"/>
      <c r="DL399" s="100"/>
      <c r="DM399" s="100"/>
      <c r="DN399" s="100"/>
      <c r="DO399" s="100"/>
      <c r="DP399" s="100"/>
      <c r="DQ399" s="100"/>
      <c r="DR399" s="100"/>
      <c r="DS399" s="100"/>
      <c r="DT399" s="100"/>
      <c r="DU399" s="100"/>
      <c r="DV399" s="100"/>
      <c r="DW399" s="100"/>
      <c r="DX399" s="100"/>
      <c r="DY399" s="100"/>
      <c r="DZ399" s="100"/>
      <c r="EA399" s="100"/>
      <c r="EB399" s="100"/>
      <c r="EC399" s="100"/>
      <c r="ED399" s="100"/>
      <c r="EE399" s="100"/>
      <c r="EF399" s="100"/>
      <c r="EG399" s="100"/>
      <c r="EH399" s="100"/>
      <c r="EI399" s="100"/>
      <c r="EJ399" s="100"/>
      <c r="EK399" s="100"/>
      <c r="EL399" s="100"/>
    </row>
    <row r="400" spans="1:142" ht="14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87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100"/>
      <c r="CL400" s="100"/>
      <c r="CM400" s="100"/>
      <c r="CN400" s="100"/>
      <c r="CO400" s="100"/>
      <c r="CP400" s="100"/>
      <c r="CQ400" s="100"/>
      <c r="CR400" s="100"/>
      <c r="CS400" s="100"/>
      <c r="CT400" s="100"/>
      <c r="CU400" s="100"/>
      <c r="CV400" s="100"/>
      <c r="CW400" s="100"/>
      <c r="CX400" s="100"/>
      <c r="CY400" s="100"/>
      <c r="CZ400" s="100"/>
      <c r="DA400" s="100"/>
      <c r="DB400" s="100"/>
      <c r="DC400" s="100"/>
      <c r="DD400" s="100"/>
      <c r="DE400" s="100"/>
      <c r="DF400" s="100"/>
      <c r="DG400" s="100"/>
      <c r="DH400" s="100"/>
      <c r="DI400" s="100"/>
      <c r="DJ400" s="100"/>
      <c r="DK400" s="100"/>
      <c r="DL400" s="100"/>
      <c r="DM400" s="100"/>
      <c r="DN400" s="100"/>
      <c r="DO400" s="100"/>
      <c r="DP400" s="100"/>
      <c r="DQ400" s="100"/>
      <c r="DR400" s="100"/>
      <c r="DS400" s="100"/>
      <c r="DT400" s="100"/>
      <c r="DU400" s="100"/>
      <c r="DV400" s="100"/>
      <c r="DW400" s="100"/>
      <c r="DX400" s="100"/>
      <c r="DY400" s="100"/>
      <c r="DZ400" s="100"/>
      <c r="EA400" s="100"/>
      <c r="EB400" s="100"/>
      <c r="EC400" s="100"/>
      <c r="ED400" s="100"/>
      <c r="EE400" s="100"/>
      <c r="EF400" s="100"/>
      <c r="EG400" s="100"/>
      <c r="EH400" s="100"/>
      <c r="EI400" s="100"/>
      <c r="EJ400" s="100"/>
      <c r="EK400" s="100"/>
      <c r="EL400" s="100"/>
    </row>
    <row r="401" spans="1:142" ht="14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87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100"/>
      <c r="CL401" s="100"/>
      <c r="CM401" s="100"/>
      <c r="CN401" s="100"/>
      <c r="CO401" s="100"/>
      <c r="CP401" s="100"/>
      <c r="CQ401" s="100"/>
      <c r="CR401" s="100"/>
      <c r="CS401" s="100"/>
      <c r="CT401" s="100"/>
      <c r="CU401" s="100"/>
      <c r="CV401" s="100"/>
      <c r="CW401" s="100"/>
      <c r="CX401" s="100"/>
      <c r="CY401" s="100"/>
      <c r="CZ401" s="100"/>
      <c r="DA401" s="100"/>
      <c r="DB401" s="100"/>
      <c r="DC401" s="100"/>
      <c r="DD401" s="100"/>
      <c r="DE401" s="100"/>
      <c r="DF401" s="100"/>
      <c r="DG401" s="100"/>
      <c r="DH401" s="100"/>
      <c r="DI401" s="100"/>
      <c r="DJ401" s="100"/>
      <c r="DK401" s="100"/>
      <c r="DL401" s="100"/>
      <c r="DM401" s="100"/>
      <c r="DN401" s="100"/>
      <c r="DO401" s="100"/>
      <c r="DP401" s="100"/>
      <c r="DQ401" s="100"/>
      <c r="DR401" s="100"/>
      <c r="DS401" s="100"/>
      <c r="DT401" s="100"/>
      <c r="DU401" s="100"/>
      <c r="DV401" s="100"/>
      <c r="DW401" s="100"/>
      <c r="DX401" s="100"/>
      <c r="DY401" s="100"/>
      <c r="DZ401" s="100"/>
      <c r="EA401" s="100"/>
      <c r="EB401" s="100"/>
      <c r="EC401" s="100"/>
      <c r="ED401" s="100"/>
      <c r="EE401" s="100"/>
      <c r="EF401" s="100"/>
      <c r="EG401" s="100"/>
      <c r="EH401" s="100"/>
      <c r="EI401" s="100"/>
      <c r="EJ401" s="100"/>
      <c r="EK401" s="100"/>
      <c r="EL401" s="100"/>
    </row>
    <row r="402" spans="1:142" ht="14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87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100"/>
      <c r="CL402" s="100"/>
      <c r="CM402" s="100"/>
      <c r="CN402" s="100"/>
      <c r="CO402" s="100"/>
      <c r="CP402" s="100"/>
      <c r="CQ402" s="100"/>
      <c r="CR402" s="100"/>
      <c r="CS402" s="100"/>
      <c r="CT402" s="100"/>
      <c r="CU402" s="100"/>
      <c r="CV402" s="100"/>
      <c r="CW402" s="100"/>
      <c r="CX402" s="100"/>
      <c r="CY402" s="100"/>
      <c r="CZ402" s="100"/>
      <c r="DA402" s="100"/>
      <c r="DB402" s="100"/>
      <c r="DC402" s="100"/>
      <c r="DD402" s="100"/>
      <c r="DE402" s="100"/>
      <c r="DF402" s="100"/>
      <c r="DG402" s="100"/>
      <c r="DH402" s="100"/>
      <c r="DI402" s="100"/>
      <c r="DJ402" s="100"/>
      <c r="DK402" s="100"/>
      <c r="DL402" s="100"/>
      <c r="DM402" s="100"/>
      <c r="DN402" s="100"/>
      <c r="DO402" s="100"/>
      <c r="DP402" s="100"/>
      <c r="DQ402" s="100"/>
      <c r="DR402" s="100"/>
      <c r="DS402" s="100"/>
      <c r="DT402" s="100"/>
      <c r="DU402" s="100"/>
      <c r="DV402" s="100"/>
      <c r="DW402" s="100"/>
      <c r="DX402" s="100"/>
      <c r="DY402" s="100"/>
      <c r="DZ402" s="100"/>
      <c r="EA402" s="100"/>
      <c r="EB402" s="100"/>
      <c r="EC402" s="100"/>
      <c r="ED402" s="100"/>
      <c r="EE402" s="100"/>
      <c r="EF402" s="100"/>
      <c r="EG402" s="100"/>
      <c r="EH402" s="100"/>
      <c r="EI402" s="100"/>
      <c r="EJ402" s="100"/>
      <c r="EK402" s="100"/>
      <c r="EL402" s="100"/>
    </row>
    <row r="403" spans="1:142" ht="14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87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100"/>
      <c r="CL403" s="100"/>
      <c r="CM403" s="100"/>
      <c r="CN403" s="100"/>
      <c r="CO403" s="100"/>
      <c r="CP403" s="100"/>
      <c r="CQ403" s="100"/>
      <c r="CR403" s="100"/>
      <c r="CS403" s="100"/>
      <c r="CT403" s="100"/>
      <c r="CU403" s="100"/>
      <c r="CV403" s="100"/>
      <c r="CW403" s="100"/>
      <c r="CX403" s="100"/>
      <c r="CY403" s="100"/>
      <c r="CZ403" s="100"/>
      <c r="DA403" s="100"/>
      <c r="DB403" s="100"/>
      <c r="DC403" s="100"/>
      <c r="DD403" s="100"/>
      <c r="DE403" s="100"/>
      <c r="DF403" s="100"/>
      <c r="DG403" s="100"/>
      <c r="DH403" s="100"/>
      <c r="DI403" s="100"/>
      <c r="DJ403" s="100"/>
      <c r="DK403" s="100"/>
      <c r="DL403" s="100"/>
      <c r="DM403" s="100"/>
      <c r="DN403" s="100"/>
      <c r="DO403" s="100"/>
      <c r="DP403" s="100"/>
      <c r="DQ403" s="100"/>
      <c r="DR403" s="100"/>
      <c r="DS403" s="100"/>
      <c r="DT403" s="100"/>
      <c r="DU403" s="100"/>
      <c r="DV403" s="100"/>
      <c r="DW403" s="100"/>
      <c r="DX403" s="100"/>
      <c r="DY403" s="100"/>
      <c r="DZ403" s="100"/>
      <c r="EA403" s="100"/>
      <c r="EB403" s="100"/>
      <c r="EC403" s="100"/>
      <c r="ED403" s="100"/>
      <c r="EE403" s="100"/>
      <c r="EF403" s="100"/>
      <c r="EG403" s="100"/>
      <c r="EH403" s="100"/>
      <c r="EI403" s="100"/>
      <c r="EJ403" s="100"/>
      <c r="EK403" s="100"/>
      <c r="EL403" s="100"/>
    </row>
    <row r="404" spans="1:142" ht="14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87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100"/>
      <c r="CL404" s="100"/>
      <c r="CM404" s="100"/>
      <c r="CN404" s="100"/>
      <c r="CO404" s="100"/>
      <c r="CP404" s="100"/>
      <c r="CQ404" s="100"/>
      <c r="CR404" s="100"/>
      <c r="CS404" s="100"/>
      <c r="CT404" s="100"/>
      <c r="CU404" s="100"/>
      <c r="CV404" s="100"/>
      <c r="CW404" s="100"/>
      <c r="CX404" s="100"/>
      <c r="CY404" s="100"/>
      <c r="CZ404" s="100"/>
      <c r="DA404" s="100"/>
      <c r="DB404" s="100"/>
      <c r="DC404" s="100"/>
      <c r="DD404" s="100"/>
      <c r="DE404" s="100"/>
      <c r="DF404" s="100"/>
      <c r="DG404" s="100"/>
      <c r="DH404" s="100"/>
      <c r="DI404" s="100"/>
      <c r="DJ404" s="100"/>
      <c r="DK404" s="100"/>
      <c r="DL404" s="100"/>
      <c r="DM404" s="100"/>
      <c r="DN404" s="100"/>
      <c r="DO404" s="100"/>
      <c r="DP404" s="100"/>
      <c r="DQ404" s="100"/>
      <c r="DR404" s="100"/>
      <c r="DS404" s="100"/>
      <c r="DT404" s="100"/>
      <c r="DU404" s="100"/>
      <c r="DV404" s="100"/>
      <c r="DW404" s="100"/>
      <c r="DX404" s="100"/>
      <c r="DY404" s="100"/>
      <c r="DZ404" s="100"/>
      <c r="EA404" s="100"/>
      <c r="EB404" s="100"/>
      <c r="EC404" s="100"/>
      <c r="ED404" s="100"/>
      <c r="EE404" s="100"/>
      <c r="EF404" s="100"/>
      <c r="EG404" s="100"/>
      <c r="EH404" s="100"/>
      <c r="EI404" s="100"/>
      <c r="EJ404" s="100"/>
      <c r="EK404" s="100"/>
      <c r="EL404" s="100"/>
    </row>
    <row r="405" spans="1:142" ht="14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87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100"/>
      <c r="CL405" s="100"/>
      <c r="CM405" s="100"/>
      <c r="CN405" s="100"/>
      <c r="CO405" s="100"/>
      <c r="CP405" s="100"/>
      <c r="CQ405" s="100"/>
      <c r="CR405" s="100"/>
      <c r="CS405" s="100"/>
      <c r="CT405" s="100"/>
      <c r="CU405" s="100"/>
      <c r="CV405" s="100"/>
      <c r="CW405" s="100"/>
      <c r="CX405" s="100"/>
      <c r="CY405" s="100"/>
      <c r="CZ405" s="100"/>
      <c r="DA405" s="100"/>
      <c r="DB405" s="100"/>
      <c r="DC405" s="100"/>
      <c r="DD405" s="100"/>
      <c r="DE405" s="100"/>
      <c r="DF405" s="100"/>
      <c r="DG405" s="100"/>
      <c r="DH405" s="100"/>
      <c r="DI405" s="100"/>
      <c r="DJ405" s="100"/>
      <c r="DK405" s="100"/>
      <c r="DL405" s="100"/>
      <c r="DM405" s="100"/>
      <c r="DN405" s="100"/>
      <c r="DO405" s="100"/>
      <c r="DP405" s="100"/>
      <c r="DQ405" s="100"/>
      <c r="DR405" s="100"/>
      <c r="DS405" s="100"/>
      <c r="DT405" s="100"/>
      <c r="DU405" s="100"/>
      <c r="DV405" s="100"/>
      <c r="DW405" s="100"/>
      <c r="DX405" s="100"/>
      <c r="DY405" s="100"/>
      <c r="DZ405" s="100"/>
      <c r="EA405" s="100"/>
      <c r="EB405" s="100"/>
      <c r="EC405" s="100"/>
      <c r="ED405" s="100"/>
      <c r="EE405" s="100"/>
      <c r="EF405" s="100"/>
      <c r="EG405" s="100"/>
      <c r="EH405" s="100"/>
      <c r="EI405" s="100"/>
      <c r="EJ405" s="100"/>
      <c r="EK405" s="100"/>
      <c r="EL405" s="100"/>
    </row>
    <row r="406" spans="1:142" ht="14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87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100"/>
      <c r="CL406" s="100"/>
      <c r="CM406" s="100"/>
      <c r="CN406" s="100"/>
      <c r="CO406" s="100"/>
      <c r="CP406" s="100"/>
      <c r="CQ406" s="100"/>
      <c r="CR406" s="100"/>
      <c r="CS406" s="100"/>
      <c r="CT406" s="100"/>
      <c r="CU406" s="100"/>
      <c r="CV406" s="100"/>
      <c r="CW406" s="100"/>
      <c r="CX406" s="100"/>
      <c r="CY406" s="100"/>
      <c r="CZ406" s="100"/>
      <c r="DA406" s="100"/>
      <c r="DB406" s="100"/>
      <c r="DC406" s="100"/>
      <c r="DD406" s="100"/>
      <c r="DE406" s="100"/>
      <c r="DF406" s="100"/>
      <c r="DG406" s="100"/>
      <c r="DH406" s="100"/>
      <c r="DI406" s="100"/>
      <c r="DJ406" s="100"/>
      <c r="DK406" s="100"/>
      <c r="DL406" s="100"/>
      <c r="DM406" s="100"/>
      <c r="DN406" s="100"/>
      <c r="DO406" s="100"/>
      <c r="DP406" s="100"/>
      <c r="DQ406" s="100"/>
      <c r="DR406" s="100"/>
      <c r="DS406" s="100"/>
      <c r="DT406" s="100"/>
      <c r="DU406" s="100"/>
      <c r="DV406" s="100"/>
      <c r="DW406" s="100"/>
      <c r="DX406" s="100"/>
      <c r="DY406" s="100"/>
      <c r="DZ406" s="100"/>
      <c r="EA406" s="100"/>
      <c r="EB406" s="100"/>
      <c r="EC406" s="100"/>
      <c r="ED406" s="100"/>
      <c r="EE406" s="100"/>
      <c r="EF406" s="100"/>
      <c r="EG406" s="100"/>
      <c r="EH406" s="100"/>
      <c r="EI406" s="100"/>
      <c r="EJ406" s="100"/>
      <c r="EK406" s="100"/>
      <c r="EL406" s="100"/>
    </row>
    <row r="407" spans="1:142" ht="14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87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100"/>
      <c r="CL407" s="100"/>
      <c r="CM407" s="100"/>
      <c r="CN407" s="100"/>
      <c r="CO407" s="100"/>
      <c r="CP407" s="100"/>
      <c r="CQ407" s="100"/>
      <c r="CR407" s="100"/>
      <c r="CS407" s="100"/>
      <c r="CT407" s="100"/>
      <c r="CU407" s="100"/>
      <c r="CV407" s="100"/>
      <c r="CW407" s="100"/>
      <c r="CX407" s="100"/>
      <c r="CY407" s="100"/>
      <c r="CZ407" s="100"/>
      <c r="DA407" s="100"/>
      <c r="DB407" s="100"/>
      <c r="DC407" s="100"/>
      <c r="DD407" s="100"/>
      <c r="DE407" s="100"/>
      <c r="DF407" s="100"/>
      <c r="DG407" s="100"/>
      <c r="DH407" s="100"/>
      <c r="DI407" s="100"/>
      <c r="DJ407" s="100"/>
      <c r="DK407" s="100"/>
      <c r="DL407" s="100"/>
      <c r="DM407" s="100"/>
      <c r="DN407" s="100"/>
      <c r="DO407" s="100"/>
      <c r="DP407" s="100"/>
      <c r="DQ407" s="100"/>
      <c r="DR407" s="100"/>
      <c r="DS407" s="100"/>
      <c r="DT407" s="100"/>
      <c r="DU407" s="100"/>
      <c r="DV407" s="100"/>
      <c r="DW407" s="100"/>
      <c r="DX407" s="100"/>
      <c r="DY407" s="100"/>
      <c r="DZ407" s="100"/>
      <c r="EA407" s="100"/>
      <c r="EB407" s="100"/>
      <c r="EC407" s="100"/>
      <c r="ED407" s="100"/>
      <c r="EE407" s="100"/>
      <c r="EF407" s="100"/>
      <c r="EG407" s="100"/>
      <c r="EH407" s="100"/>
      <c r="EI407" s="100"/>
      <c r="EJ407" s="100"/>
      <c r="EK407" s="100"/>
      <c r="EL407" s="100"/>
    </row>
    <row r="408" spans="1:142" ht="14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87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100"/>
      <c r="CL408" s="100"/>
      <c r="CM408" s="100"/>
      <c r="CN408" s="100"/>
      <c r="CO408" s="100"/>
      <c r="CP408" s="100"/>
      <c r="CQ408" s="100"/>
      <c r="CR408" s="100"/>
      <c r="CS408" s="100"/>
      <c r="CT408" s="100"/>
      <c r="CU408" s="100"/>
      <c r="CV408" s="100"/>
      <c r="CW408" s="100"/>
      <c r="CX408" s="100"/>
      <c r="CY408" s="100"/>
      <c r="CZ408" s="100"/>
      <c r="DA408" s="100"/>
      <c r="DB408" s="100"/>
      <c r="DC408" s="100"/>
      <c r="DD408" s="100"/>
      <c r="DE408" s="100"/>
      <c r="DF408" s="100"/>
      <c r="DG408" s="100"/>
      <c r="DH408" s="100"/>
      <c r="DI408" s="100"/>
      <c r="DJ408" s="100"/>
      <c r="DK408" s="100"/>
      <c r="DL408" s="100"/>
      <c r="DM408" s="100"/>
      <c r="DN408" s="100"/>
      <c r="DO408" s="100"/>
      <c r="DP408" s="100"/>
      <c r="DQ408" s="100"/>
      <c r="DR408" s="100"/>
      <c r="DS408" s="100"/>
      <c r="DT408" s="100"/>
      <c r="DU408" s="100"/>
      <c r="DV408" s="100"/>
      <c r="DW408" s="100"/>
      <c r="DX408" s="100"/>
      <c r="DY408" s="100"/>
      <c r="DZ408" s="100"/>
      <c r="EA408" s="100"/>
      <c r="EB408" s="100"/>
      <c r="EC408" s="100"/>
      <c r="ED408" s="100"/>
      <c r="EE408" s="100"/>
      <c r="EF408" s="100"/>
      <c r="EG408" s="100"/>
      <c r="EH408" s="100"/>
      <c r="EI408" s="100"/>
      <c r="EJ408" s="100"/>
      <c r="EK408" s="100"/>
      <c r="EL408" s="100"/>
    </row>
    <row r="409" spans="1:142" ht="14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87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100"/>
      <c r="CL409" s="100"/>
      <c r="CM409" s="100"/>
      <c r="CN409" s="100"/>
      <c r="CO409" s="100"/>
      <c r="CP409" s="100"/>
      <c r="CQ409" s="100"/>
      <c r="CR409" s="100"/>
      <c r="CS409" s="100"/>
      <c r="CT409" s="100"/>
      <c r="CU409" s="100"/>
      <c r="CV409" s="100"/>
      <c r="CW409" s="100"/>
      <c r="CX409" s="100"/>
      <c r="CY409" s="100"/>
      <c r="CZ409" s="100"/>
      <c r="DA409" s="100"/>
      <c r="DB409" s="100"/>
      <c r="DC409" s="100"/>
      <c r="DD409" s="100"/>
      <c r="DE409" s="100"/>
      <c r="DF409" s="100"/>
      <c r="DG409" s="100"/>
      <c r="DH409" s="100"/>
      <c r="DI409" s="100"/>
      <c r="DJ409" s="100"/>
      <c r="DK409" s="100"/>
      <c r="DL409" s="100"/>
      <c r="DM409" s="100"/>
      <c r="DN409" s="100"/>
      <c r="DO409" s="100"/>
      <c r="DP409" s="100"/>
      <c r="DQ409" s="100"/>
      <c r="DR409" s="100"/>
      <c r="DS409" s="100"/>
      <c r="DT409" s="100"/>
      <c r="DU409" s="100"/>
      <c r="DV409" s="100"/>
      <c r="DW409" s="100"/>
      <c r="DX409" s="100"/>
      <c r="DY409" s="100"/>
      <c r="DZ409" s="100"/>
      <c r="EA409" s="100"/>
      <c r="EB409" s="100"/>
      <c r="EC409" s="100"/>
      <c r="ED409" s="100"/>
      <c r="EE409" s="100"/>
      <c r="EF409" s="100"/>
      <c r="EG409" s="100"/>
      <c r="EH409" s="100"/>
      <c r="EI409" s="100"/>
      <c r="EJ409" s="100"/>
      <c r="EK409" s="100"/>
      <c r="EL409" s="100"/>
    </row>
    <row r="410" spans="1:142" ht="14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87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100"/>
      <c r="CL410" s="100"/>
      <c r="CM410" s="100"/>
      <c r="CN410" s="100"/>
      <c r="CO410" s="100"/>
      <c r="CP410" s="100"/>
      <c r="CQ410" s="100"/>
      <c r="CR410" s="100"/>
      <c r="CS410" s="100"/>
      <c r="CT410" s="100"/>
      <c r="CU410" s="100"/>
      <c r="CV410" s="100"/>
      <c r="CW410" s="100"/>
      <c r="CX410" s="100"/>
      <c r="CY410" s="100"/>
      <c r="CZ410" s="100"/>
      <c r="DA410" s="100"/>
      <c r="DB410" s="100"/>
      <c r="DC410" s="100"/>
      <c r="DD410" s="100"/>
      <c r="DE410" s="100"/>
      <c r="DF410" s="100"/>
      <c r="DG410" s="100"/>
      <c r="DH410" s="100"/>
      <c r="DI410" s="100"/>
      <c r="DJ410" s="100"/>
      <c r="DK410" s="100"/>
      <c r="DL410" s="100"/>
      <c r="DM410" s="100"/>
      <c r="DN410" s="100"/>
      <c r="DO410" s="100"/>
      <c r="DP410" s="100"/>
      <c r="DQ410" s="100"/>
      <c r="DR410" s="100"/>
      <c r="DS410" s="100"/>
      <c r="DT410" s="100"/>
      <c r="DU410" s="100"/>
      <c r="DV410" s="100"/>
      <c r="DW410" s="100"/>
      <c r="DX410" s="100"/>
      <c r="DY410" s="100"/>
      <c r="DZ410" s="100"/>
      <c r="EA410" s="100"/>
      <c r="EB410" s="100"/>
      <c r="EC410" s="100"/>
      <c r="ED410" s="100"/>
      <c r="EE410" s="100"/>
      <c r="EF410" s="100"/>
      <c r="EG410" s="100"/>
      <c r="EH410" s="100"/>
      <c r="EI410" s="100"/>
      <c r="EJ410" s="100"/>
      <c r="EK410" s="100"/>
      <c r="EL410" s="100"/>
    </row>
    <row r="411" spans="1:142" ht="14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87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100"/>
      <c r="CL411" s="100"/>
      <c r="CM411" s="100"/>
      <c r="CN411" s="100"/>
      <c r="CO411" s="100"/>
      <c r="CP411" s="100"/>
      <c r="CQ411" s="100"/>
      <c r="CR411" s="100"/>
      <c r="CS411" s="100"/>
      <c r="CT411" s="100"/>
      <c r="CU411" s="100"/>
      <c r="CV411" s="100"/>
      <c r="CW411" s="100"/>
      <c r="CX411" s="100"/>
      <c r="CY411" s="100"/>
      <c r="CZ411" s="100"/>
      <c r="DA411" s="100"/>
      <c r="DB411" s="100"/>
      <c r="DC411" s="100"/>
      <c r="DD411" s="100"/>
      <c r="DE411" s="100"/>
      <c r="DF411" s="100"/>
      <c r="DG411" s="100"/>
      <c r="DH411" s="100"/>
      <c r="DI411" s="100"/>
      <c r="DJ411" s="100"/>
      <c r="DK411" s="100"/>
      <c r="DL411" s="100"/>
      <c r="DM411" s="100"/>
      <c r="DN411" s="100"/>
      <c r="DO411" s="100"/>
      <c r="DP411" s="100"/>
      <c r="DQ411" s="100"/>
      <c r="DR411" s="100"/>
      <c r="DS411" s="100"/>
      <c r="DT411" s="100"/>
      <c r="DU411" s="100"/>
      <c r="DV411" s="100"/>
      <c r="DW411" s="100"/>
      <c r="DX411" s="100"/>
      <c r="DY411" s="100"/>
      <c r="DZ411" s="100"/>
      <c r="EA411" s="100"/>
      <c r="EB411" s="100"/>
      <c r="EC411" s="100"/>
      <c r="ED411" s="100"/>
      <c r="EE411" s="100"/>
      <c r="EF411" s="100"/>
      <c r="EG411" s="100"/>
      <c r="EH411" s="100"/>
      <c r="EI411" s="100"/>
      <c r="EJ411" s="100"/>
      <c r="EK411" s="100"/>
      <c r="EL411" s="100"/>
    </row>
    <row r="412" spans="1:142" ht="14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87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100"/>
      <c r="CL412" s="100"/>
      <c r="CM412" s="100"/>
      <c r="CN412" s="100"/>
      <c r="CO412" s="100"/>
      <c r="CP412" s="100"/>
      <c r="CQ412" s="100"/>
      <c r="CR412" s="100"/>
      <c r="CS412" s="100"/>
      <c r="CT412" s="100"/>
      <c r="CU412" s="100"/>
      <c r="CV412" s="100"/>
      <c r="CW412" s="100"/>
      <c r="CX412" s="100"/>
      <c r="CY412" s="100"/>
      <c r="CZ412" s="100"/>
      <c r="DA412" s="100"/>
      <c r="DB412" s="100"/>
      <c r="DC412" s="100"/>
      <c r="DD412" s="100"/>
      <c r="DE412" s="100"/>
      <c r="DF412" s="100"/>
      <c r="DG412" s="100"/>
      <c r="DH412" s="100"/>
      <c r="DI412" s="100"/>
      <c r="DJ412" s="100"/>
      <c r="DK412" s="100"/>
      <c r="DL412" s="100"/>
      <c r="DM412" s="100"/>
      <c r="DN412" s="100"/>
      <c r="DO412" s="100"/>
      <c r="DP412" s="100"/>
      <c r="DQ412" s="100"/>
      <c r="DR412" s="100"/>
      <c r="DS412" s="100"/>
      <c r="DT412" s="100"/>
      <c r="DU412" s="100"/>
      <c r="DV412" s="100"/>
      <c r="DW412" s="100"/>
      <c r="DX412" s="100"/>
      <c r="DY412" s="100"/>
      <c r="DZ412" s="100"/>
      <c r="EA412" s="100"/>
      <c r="EB412" s="100"/>
      <c r="EC412" s="100"/>
      <c r="ED412" s="100"/>
      <c r="EE412" s="100"/>
      <c r="EF412" s="100"/>
      <c r="EG412" s="100"/>
      <c r="EH412" s="100"/>
      <c r="EI412" s="100"/>
      <c r="EJ412" s="100"/>
      <c r="EK412" s="100"/>
      <c r="EL412" s="100"/>
    </row>
    <row r="413" spans="1:142" ht="14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87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100"/>
      <c r="CL413" s="100"/>
      <c r="CM413" s="100"/>
      <c r="CN413" s="100"/>
      <c r="CO413" s="100"/>
      <c r="CP413" s="100"/>
      <c r="CQ413" s="100"/>
      <c r="CR413" s="100"/>
      <c r="CS413" s="100"/>
      <c r="CT413" s="100"/>
      <c r="CU413" s="100"/>
      <c r="CV413" s="100"/>
      <c r="CW413" s="100"/>
      <c r="CX413" s="100"/>
      <c r="CY413" s="100"/>
      <c r="CZ413" s="100"/>
      <c r="DA413" s="100"/>
      <c r="DB413" s="100"/>
      <c r="DC413" s="100"/>
      <c r="DD413" s="100"/>
      <c r="DE413" s="100"/>
      <c r="DF413" s="100"/>
      <c r="DG413" s="100"/>
      <c r="DH413" s="100"/>
      <c r="DI413" s="100"/>
      <c r="DJ413" s="100"/>
      <c r="DK413" s="100"/>
      <c r="DL413" s="100"/>
      <c r="DM413" s="100"/>
      <c r="DN413" s="100"/>
      <c r="DO413" s="100"/>
      <c r="DP413" s="100"/>
      <c r="DQ413" s="100"/>
      <c r="DR413" s="100"/>
      <c r="DS413" s="100"/>
      <c r="DT413" s="100"/>
      <c r="DU413" s="100"/>
      <c r="DV413" s="100"/>
      <c r="DW413" s="100"/>
      <c r="DX413" s="100"/>
      <c r="DY413" s="100"/>
      <c r="DZ413" s="100"/>
      <c r="EA413" s="100"/>
      <c r="EB413" s="100"/>
      <c r="EC413" s="100"/>
      <c r="ED413" s="100"/>
      <c r="EE413" s="100"/>
      <c r="EF413" s="100"/>
      <c r="EG413" s="100"/>
      <c r="EH413" s="100"/>
      <c r="EI413" s="100"/>
      <c r="EJ413" s="100"/>
      <c r="EK413" s="100"/>
      <c r="EL413" s="100"/>
    </row>
    <row r="414" spans="1:142" ht="14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87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100"/>
      <c r="CL414" s="100"/>
      <c r="CM414" s="100"/>
      <c r="CN414" s="100"/>
      <c r="CO414" s="100"/>
      <c r="CP414" s="100"/>
      <c r="CQ414" s="100"/>
      <c r="CR414" s="100"/>
      <c r="CS414" s="100"/>
      <c r="CT414" s="100"/>
      <c r="CU414" s="100"/>
      <c r="CV414" s="100"/>
      <c r="CW414" s="100"/>
      <c r="CX414" s="100"/>
      <c r="CY414" s="100"/>
      <c r="CZ414" s="100"/>
      <c r="DA414" s="100"/>
      <c r="DB414" s="100"/>
      <c r="DC414" s="100"/>
      <c r="DD414" s="100"/>
      <c r="DE414" s="100"/>
      <c r="DF414" s="100"/>
      <c r="DG414" s="100"/>
      <c r="DH414" s="100"/>
      <c r="DI414" s="100"/>
      <c r="DJ414" s="100"/>
      <c r="DK414" s="100"/>
      <c r="DL414" s="100"/>
      <c r="DM414" s="100"/>
      <c r="DN414" s="100"/>
      <c r="DO414" s="100"/>
      <c r="DP414" s="100"/>
      <c r="DQ414" s="100"/>
      <c r="DR414" s="100"/>
      <c r="DS414" s="100"/>
      <c r="DT414" s="100"/>
      <c r="DU414" s="100"/>
      <c r="DV414" s="100"/>
      <c r="DW414" s="100"/>
      <c r="DX414" s="100"/>
      <c r="DY414" s="100"/>
      <c r="DZ414" s="100"/>
      <c r="EA414" s="100"/>
      <c r="EB414" s="100"/>
      <c r="EC414" s="100"/>
      <c r="ED414" s="100"/>
      <c r="EE414" s="100"/>
      <c r="EF414" s="100"/>
      <c r="EG414" s="100"/>
      <c r="EH414" s="100"/>
      <c r="EI414" s="100"/>
      <c r="EJ414" s="100"/>
      <c r="EK414" s="100"/>
      <c r="EL414" s="100"/>
    </row>
    <row r="415" spans="1:142" ht="14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87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100"/>
      <c r="CL415" s="100"/>
      <c r="CM415" s="100"/>
      <c r="CN415" s="100"/>
      <c r="CO415" s="100"/>
      <c r="CP415" s="100"/>
      <c r="CQ415" s="100"/>
      <c r="CR415" s="100"/>
      <c r="CS415" s="100"/>
      <c r="CT415" s="100"/>
      <c r="CU415" s="100"/>
      <c r="CV415" s="100"/>
      <c r="CW415" s="100"/>
      <c r="CX415" s="100"/>
      <c r="CY415" s="100"/>
      <c r="CZ415" s="100"/>
      <c r="DA415" s="100"/>
      <c r="DB415" s="100"/>
      <c r="DC415" s="100"/>
      <c r="DD415" s="100"/>
      <c r="DE415" s="100"/>
      <c r="DF415" s="100"/>
      <c r="DG415" s="100"/>
      <c r="DH415" s="100"/>
      <c r="DI415" s="100"/>
      <c r="DJ415" s="100"/>
      <c r="DK415" s="100"/>
      <c r="DL415" s="100"/>
      <c r="DM415" s="100"/>
      <c r="DN415" s="100"/>
      <c r="DO415" s="100"/>
      <c r="DP415" s="100"/>
      <c r="DQ415" s="100"/>
      <c r="DR415" s="100"/>
      <c r="DS415" s="100"/>
      <c r="DT415" s="100"/>
      <c r="DU415" s="100"/>
      <c r="DV415" s="100"/>
      <c r="DW415" s="100"/>
      <c r="DX415" s="100"/>
      <c r="DY415" s="100"/>
      <c r="DZ415" s="100"/>
      <c r="EA415" s="100"/>
      <c r="EB415" s="100"/>
      <c r="EC415" s="100"/>
      <c r="ED415" s="100"/>
      <c r="EE415" s="100"/>
      <c r="EF415" s="100"/>
      <c r="EG415" s="100"/>
      <c r="EH415" s="100"/>
      <c r="EI415" s="100"/>
      <c r="EJ415" s="100"/>
      <c r="EK415" s="100"/>
      <c r="EL415" s="100"/>
    </row>
    <row r="416" spans="1:142" ht="14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87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100"/>
      <c r="CL416" s="100"/>
      <c r="CM416" s="100"/>
      <c r="CN416" s="100"/>
      <c r="CO416" s="100"/>
      <c r="CP416" s="100"/>
      <c r="CQ416" s="100"/>
      <c r="CR416" s="100"/>
      <c r="CS416" s="100"/>
      <c r="CT416" s="100"/>
      <c r="CU416" s="100"/>
      <c r="CV416" s="100"/>
      <c r="CW416" s="100"/>
      <c r="CX416" s="100"/>
      <c r="CY416" s="100"/>
      <c r="CZ416" s="100"/>
      <c r="DA416" s="100"/>
      <c r="DB416" s="100"/>
      <c r="DC416" s="100"/>
      <c r="DD416" s="100"/>
      <c r="DE416" s="100"/>
      <c r="DF416" s="100"/>
      <c r="DG416" s="100"/>
      <c r="DH416" s="100"/>
      <c r="DI416" s="100"/>
      <c r="DJ416" s="100"/>
      <c r="DK416" s="100"/>
      <c r="DL416" s="100"/>
      <c r="DM416" s="100"/>
      <c r="DN416" s="100"/>
      <c r="DO416" s="100"/>
      <c r="DP416" s="100"/>
      <c r="DQ416" s="100"/>
      <c r="DR416" s="100"/>
      <c r="DS416" s="100"/>
      <c r="DT416" s="100"/>
      <c r="DU416" s="100"/>
      <c r="DV416" s="100"/>
      <c r="DW416" s="100"/>
      <c r="DX416" s="100"/>
      <c r="DY416" s="100"/>
      <c r="DZ416" s="100"/>
      <c r="EA416" s="100"/>
      <c r="EB416" s="100"/>
      <c r="EC416" s="100"/>
      <c r="ED416" s="100"/>
      <c r="EE416" s="100"/>
      <c r="EF416" s="100"/>
      <c r="EG416" s="100"/>
      <c r="EH416" s="100"/>
      <c r="EI416" s="100"/>
      <c r="EJ416" s="100"/>
      <c r="EK416" s="100"/>
      <c r="EL416" s="100"/>
    </row>
    <row r="417" spans="1:142" ht="14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87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100"/>
      <c r="CL417" s="100"/>
      <c r="CM417" s="100"/>
      <c r="CN417" s="100"/>
      <c r="CO417" s="100"/>
      <c r="CP417" s="100"/>
      <c r="CQ417" s="100"/>
      <c r="CR417" s="100"/>
      <c r="CS417" s="100"/>
      <c r="CT417" s="100"/>
      <c r="CU417" s="100"/>
      <c r="CV417" s="100"/>
      <c r="CW417" s="100"/>
      <c r="CX417" s="100"/>
      <c r="CY417" s="100"/>
      <c r="CZ417" s="100"/>
      <c r="DA417" s="100"/>
      <c r="DB417" s="100"/>
      <c r="DC417" s="100"/>
      <c r="DD417" s="100"/>
      <c r="DE417" s="100"/>
      <c r="DF417" s="100"/>
      <c r="DG417" s="100"/>
      <c r="DH417" s="100"/>
      <c r="DI417" s="100"/>
      <c r="DJ417" s="100"/>
      <c r="DK417" s="100"/>
      <c r="DL417" s="100"/>
      <c r="DM417" s="100"/>
      <c r="DN417" s="100"/>
      <c r="DO417" s="100"/>
      <c r="DP417" s="100"/>
      <c r="DQ417" s="100"/>
      <c r="DR417" s="100"/>
      <c r="DS417" s="100"/>
      <c r="DT417" s="100"/>
      <c r="DU417" s="100"/>
      <c r="DV417" s="100"/>
      <c r="DW417" s="100"/>
      <c r="DX417" s="100"/>
      <c r="DY417" s="100"/>
      <c r="DZ417" s="100"/>
      <c r="EA417" s="100"/>
      <c r="EB417" s="100"/>
      <c r="EC417" s="100"/>
      <c r="ED417" s="100"/>
      <c r="EE417" s="100"/>
      <c r="EF417" s="100"/>
      <c r="EG417" s="100"/>
      <c r="EH417" s="100"/>
      <c r="EI417" s="100"/>
      <c r="EJ417" s="100"/>
      <c r="EK417" s="100"/>
      <c r="EL417" s="100"/>
    </row>
    <row r="418" spans="1:142" ht="14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87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100"/>
      <c r="CL418" s="100"/>
      <c r="CM418" s="100"/>
      <c r="CN418" s="100"/>
      <c r="CO418" s="100"/>
      <c r="CP418" s="100"/>
      <c r="CQ418" s="100"/>
      <c r="CR418" s="100"/>
      <c r="CS418" s="100"/>
      <c r="CT418" s="100"/>
      <c r="CU418" s="100"/>
      <c r="CV418" s="100"/>
      <c r="CW418" s="100"/>
      <c r="CX418" s="100"/>
      <c r="CY418" s="100"/>
      <c r="CZ418" s="100"/>
      <c r="DA418" s="100"/>
      <c r="DB418" s="100"/>
      <c r="DC418" s="100"/>
      <c r="DD418" s="100"/>
      <c r="DE418" s="100"/>
      <c r="DF418" s="100"/>
      <c r="DG418" s="100"/>
      <c r="DH418" s="100"/>
      <c r="DI418" s="100"/>
      <c r="DJ418" s="100"/>
      <c r="DK418" s="100"/>
      <c r="DL418" s="100"/>
      <c r="DM418" s="100"/>
      <c r="DN418" s="100"/>
      <c r="DO418" s="100"/>
      <c r="DP418" s="100"/>
      <c r="DQ418" s="100"/>
      <c r="DR418" s="100"/>
      <c r="DS418" s="100"/>
      <c r="DT418" s="100"/>
      <c r="DU418" s="100"/>
      <c r="DV418" s="100"/>
      <c r="DW418" s="100"/>
      <c r="DX418" s="100"/>
      <c r="DY418" s="100"/>
      <c r="DZ418" s="100"/>
      <c r="EA418" s="100"/>
      <c r="EB418" s="100"/>
      <c r="EC418" s="100"/>
      <c r="ED418" s="100"/>
      <c r="EE418" s="100"/>
      <c r="EF418" s="100"/>
      <c r="EG418" s="100"/>
      <c r="EH418" s="100"/>
      <c r="EI418" s="100"/>
      <c r="EJ418" s="100"/>
      <c r="EK418" s="100"/>
      <c r="EL418" s="100"/>
    </row>
    <row r="419" spans="1:142" ht="14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100"/>
      <c r="CL419" s="100"/>
      <c r="CM419" s="100"/>
      <c r="CN419" s="100"/>
      <c r="CO419" s="100"/>
      <c r="CP419" s="100"/>
      <c r="CQ419" s="100"/>
      <c r="CR419" s="100"/>
      <c r="CS419" s="100"/>
      <c r="CT419" s="100"/>
      <c r="CU419" s="100"/>
      <c r="CV419" s="100"/>
      <c r="CW419" s="100"/>
      <c r="CX419" s="100"/>
      <c r="CY419" s="100"/>
      <c r="CZ419" s="100"/>
      <c r="DA419" s="100"/>
      <c r="DB419" s="100"/>
      <c r="DC419" s="100"/>
      <c r="DD419" s="100"/>
      <c r="DE419" s="100"/>
      <c r="DF419" s="100"/>
      <c r="DG419" s="100"/>
      <c r="DH419" s="100"/>
      <c r="DI419" s="100"/>
      <c r="DJ419" s="100"/>
      <c r="DK419" s="100"/>
      <c r="DL419" s="100"/>
      <c r="DM419" s="100"/>
      <c r="DN419" s="100"/>
      <c r="DO419" s="100"/>
      <c r="DP419" s="100"/>
      <c r="DQ419" s="100"/>
      <c r="DR419" s="100"/>
      <c r="DS419" s="100"/>
      <c r="DT419" s="100"/>
      <c r="DU419" s="100"/>
      <c r="DV419" s="100"/>
      <c r="DW419" s="100"/>
      <c r="DX419" s="100"/>
      <c r="DY419" s="100"/>
      <c r="DZ419" s="100"/>
      <c r="EA419" s="100"/>
      <c r="EB419" s="100"/>
      <c r="EC419" s="100"/>
      <c r="ED419" s="100"/>
      <c r="EE419" s="100"/>
      <c r="EF419" s="100"/>
      <c r="EG419" s="100"/>
      <c r="EH419" s="100"/>
      <c r="EI419" s="100"/>
      <c r="EJ419" s="100"/>
      <c r="EK419" s="100"/>
      <c r="EL419" s="100"/>
    </row>
    <row r="420" spans="1:142" ht="14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87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100"/>
      <c r="CL420" s="100"/>
      <c r="CM420" s="100"/>
      <c r="CN420" s="100"/>
      <c r="CO420" s="100"/>
      <c r="CP420" s="100"/>
      <c r="CQ420" s="100"/>
      <c r="CR420" s="100"/>
      <c r="CS420" s="100"/>
      <c r="CT420" s="100"/>
      <c r="CU420" s="100"/>
      <c r="CV420" s="100"/>
      <c r="CW420" s="100"/>
      <c r="CX420" s="100"/>
      <c r="CY420" s="100"/>
      <c r="CZ420" s="100"/>
      <c r="DA420" s="100"/>
      <c r="DB420" s="100"/>
      <c r="DC420" s="100"/>
      <c r="DD420" s="100"/>
      <c r="DE420" s="100"/>
      <c r="DF420" s="100"/>
      <c r="DG420" s="100"/>
      <c r="DH420" s="100"/>
      <c r="DI420" s="100"/>
      <c r="DJ420" s="100"/>
      <c r="DK420" s="100"/>
      <c r="DL420" s="100"/>
      <c r="DM420" s="100"/>
      <c r="DN420" s="100"/>
      <c r="DO420" s="100"/>
      <c r="DP420" s="100"/>
      <c r="DQ420" s="100"/>
      <c r="DR420" s="100"/>
      <c r="DS420" s="100"/>
      <c r="DT420" s="100"/>
      <c r="DU420" s="100"/>
      <c r="DV420" s="100"/>
      <c r="DW420" s="100"/>
      <c r="DX420" s="100"/>
      <c r="DY420" s="100"/>
      <c r="DZ420" s="100"/>
      <c r="EA420" s="100"/>
      <c r="EB420" s="100"/>
      <c r="EC420" s="100"/>
      <c r="ED420" s="100"/>
      <c r="EE420" s="100"/>
      <c r="EF420" s="100"/>
      <c r="EG420" s="100"/>
      <c r="EH420" s="100"/>
      <c r="EI420" s="100"/>
      <c r="EJ420" s="100"/>
      <c r="EK420" s="100"/>
      <c r="EL420" s="100"/>
    </row>
    <row r="421" spans="1:142" ht="14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87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100"/>
      <c r="CL421" s="100"/>
      <c r="CM421" s="100"/>
      <c r="CN421" s="100"/>
      <c r="CO421" s="100"/>
      <c r="CP421" s="100"/>
      <c r="CQ421" s="100"/>
      <c r="CR421" s="100"/>
      <c r="CS421" s="100"/>
      <c r="CT421" s="100"/>
      <c r="CU421" s="100"/>
      <c r="CV421" s="100"/>
      <c r="CW421" s="100"/>
      <c r="CX421" s="100"/>
      <c r="CY421" s="100"/>
      <c r="CZ421" s="100"/>
      <c r="DA421" s="100"/>
      <c r="DB421" s="100"/>
      <c r="DC421" s="100"/>
      <c r="DD421" s="100"/>
      <c r="DE421" s="100"/>
      <c r="DF421" s="100"/>
      <c r="DG421" s="100"/>
      <c r="DH421" s="100"/>
      <c r="DI421" s="100"/>
      <c r="DJ421" s="100"/>
      <c r="DK421" s="100"/>
      <c r="DL421" s="100"/>
      <c r="DM421" s="100"/>
      <c r="DN421" s="100"/>
      <c r="DO421" s="100"/>
      <c r="DP421" s="100"/>
      <c r="DQ421" s="100"/>
      <c r="DR421" s="100"/>
      <c r="DS421" s="100"/>
      <c r="DT421" s="100"/>
      <c r="DU421" s="100"/>
      <c r="DV421" s="100"/>
      <c r="DW421" s="100"/>
      <c r="DX421" s="100"/>
      <c r="DY421" s="100"/>
      <c r="DZ421" s="100"/>
      <c r="EA421" s="100"/>
      <c r="EB421" s="100"/>
      <c r="EC421" s="100"/>
      <c r="ED421" s="100"/>
      <c r="EE421" s="100"/>
      <c r="EF421" s="100"/>
      <c r="EG421" s="100"/>
      <c r="EH421" s="100"/>
      <c r="EI421" s="100"/>
      <c r="EJ421" s="100"/>
      <c r="EK421" s="100"/>
      <c r="EL421" s="100"/>
    </row>
    <row r="422" spans="1:142" ht="14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87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100"/>
      <c r="CL422" s="100"/>
      <c r="CM422" s="100"/>
      <c r="CN422" s="100"/>
      <c r="CO422" s="100"/>
      <c r="CP422" s="100"/>
      <c r="CQ422" s="100"/>
      <c r="CR422" s="100"/>
      <c r="CS422" s="100"/>
      <c r="CT422" s="100"/>
      <c r="CU422" s="100"/>
      <c r="CV422" s="100"/>
      <c r="CW422" s="100"/>
      <c r="CX422" s="100"/>
      <c r="CY422" s="100"/>
      <c r="CZ422" s="100"/>
      <c r="DA422" s="100"/>
      <c r="DB422" s="100"/>
      <c r="DC422" s="100"/>
      <c r="DD422" s="100"/>
      <c r="DE422" s="100"/>
      <c r="DF422" s="100"/>
      <c r="DG422" s="100"/>
      <c r="DH422" s="100"/>
      <c r="DI422" s="100"/>
      <c r="DJ422" s="100"/>
      <c r="DK422" s="100"/>
      <c r="DL422" s="100"/>
      <c r="DM422" s="100"/>
      <c r="DN422" s="100"/>
      <c r="DO422" s="100"/>
      <c r="DP422" s="100"/>
      <c r="DQ422" s="100"/>
      <c r="DR422" s="100"/>
      <c r="DS422" s="100"/>
      <c r="DT422" s="100"/>
      <c r="DU422" s="100"/>
      <c r="DV422" s="100"/>
      <c r="DW422" s="100"/>
      <c r="DX422" s="100"/>
      <c r="DY422" s="100"/>
      <c r="DZ422" s="100"/>
      <c r="EA422" s="100"/>
      <c r="EB422" s="100"/>
      <c r="EC422" s="100"/>
      <c r="ED422" s="100"/>
      <c r="EE422" s="100"/>
      <c r="EF422" s="100"/>
      <c r="EG422" s="100"/>
      <c r="EH422" s="100"/>
      <c r="EI422" s="100"/>
      <c r="EJ422" s="100"/>
      <c r="EK422" s="100"/>
      <c r="EL422" s="100"/>
    </row>
    <row r="423" spans="1:142" ht="14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87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100"/>
      <c r="CL423" s="100"/>
      <c r="CM423" s="100"/>
      <c r="CN423" s="100"/>
      <c r="CO423" s="100"/>
      <c r="CP423" s="100"/>
      <c r="CQ423" s="100"/>
      <c r="CR423" s="100"/>
      <c r="CS423" s="100"/>
      <c r="CT423" s="100"/>
      <c r="CU423" s="100"/>
      <c r="CV423" s="100"/>
      <c r="CW423" s="100"/>
      <c r="CX423" s="100"/>
      <c r="CY423" s="100"/>
      <c r="CZ423" s="100"/>
      <c r="DA423" s="100"/>
      <c r="DB423" s="100"/>
      <c r="DC423" s="100"/>
      <c r="DD423" s="100"/>
      <c r="DE423" s="100"/>
      <c r="DF423" s="100"/>
      <c r="DG423" s="100"/>
      <c r="DH423" s="100"/>
      <c r="DI423" s="100"/>
      <c r="DJ423" s="100"/>
      <c r="DK423" s="100"/>
      <c r="DL423" s="100"/>
      <c r="DM423" s="100"/>
      <c r="DN423" s="100"/>
      <c r="DO423" s="100"/>
      <c r="DP423" s="100"/>
      <c r="DQ423" s="100"/>
      <c r="DR423" s="100"/>
      <c r="DS423" s="100"/>
      <c r="DT423" s="100"/>
      <c r="DU423" s="100"/>
      <c r="DV423" s="100"/>
      <c r="DW423" s="100"/>
      <c r="DX423" s="100"/>
      <c r="DY423" s="100"/>
      <c r="DZ423" s="100"/>
      <c r="EA423" s="100"/>
      <c r="EB423" s="100"/>
      <c r="EC423" s="100"/>
      <c r="ED423" s="100"/>
      <c r="EE423" s="100"/>
      <c r="EF423" s="100"/>
      <c r="EG423" s="100"/>
      <c r="EH423" s="100"/>
      <c r="EI423" s="100"/>
      <c r="EJ423" s="100"/>
      <c r="EK423" s="100"/>
      <c r="EL423" s="100"/>
    </row>
    <row r="424" spans="1:142" ht="14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87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100"/>
      <c r="CL424" s="100"/>
      <c r="CM424" s="100"/>
      <c r="CN424" s="100"/>
      <c r="CO424" s="100"/>
      <c r="CP424" s="100"/>
      <c r="CQ424" s="100"/>
      <c r="CR424" s="100"/>
      <c r="CS424" s="100"/>
      <c r="CT424" s="100"/>
      <c r="CU424" s="100"/>
      <c r="CV424" s="100"/>
      <c r="CW424" s="100"/>
      <c r="CX424" s="100"/>
      <c r="CY424" s="100"/>
      <c r="CZ424" s="100"/>
      <c r="DA424" s="100"/>
      <c r="DB424" s="100"/>
      <c r="DC424" s="100"/>
      <c r="DD424" s="100"/>
      <c r="DE424" s="100"/>
      <c r="DF424" s="100"/>
      <c r="DG424" s="100"/>
      <c r="DH424" s="100"/>
      <c r="DI424" s="100"/>
      <c r="DJ424" s="100"/>
      <c r="DK424" s="100"/>
      <c r="DL424" s="100"/>
      <c r="DM424" s="100"/>
      <c r="DN424" s="100"/>
      <c r="DO424" s="100"/>
      <c r="DP424" s="100"/>
      <c r="DQ424" s="100"/>
      <c r="DR424" s="100"/>
      <c r="DS424" s="100"/>
      <c r="DT424" s="100"/>
      <c r="DU424" s="100"/>
      <c r="DV424" s="100"/>
      <c r="DW424" s="100"/>
      <c r="DX424" s="100"/>
      <c r="DY424" s="100"/>
      <c r="DZ424" s="100"/>
      <c r="EA424" s="100"/>
      <c r="EB424" s="100"/>
      <c r="EC424" s="100"/>
      <c r="ED424" s="100"/>
      <c r="EE424" s="100"/>
      <c r="EF424" s="100"/>
      <c r="EG424" s="100"/>
      <c r="EH424" s="100"/>
      <c r="EI424" s="100"/>
      <c r="EJ424" s="100"/>
      <c r="EK424" s="100"/>
      <c r="EL424" s="100"/>
    </row>
    <row r="425" spans="1:142" ht="14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87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100"/>
      <c r="CL425" s="100"/>
      <c r="CM425" s="100"/>
      <c r="CN425" s="100"/>
      <c r="CO425" s="100"/>
      <c r="CP425" s="100"/>
      <c r="CQ425" s="100"/>
      <c r="CR425" s="100"/>
      <c r="CS425" s="100"/>
      <c r="CT425" s="100"/>
      <c r="CU425" s="100"/>
      <c r="CV425" s="100"/>
      <c r="CW425" s="100"/>
      <c r="CX425" s="100"/>
      <c r="CY425" s="100"/>
      <c r="CZ425" s="100"/>
      <c r="DA425" s="100"/>
      <c r="DB425" s="100"/>
      <c r="DC425" s="100"/>
      <c r="DD425" s="100"/>
      <c r="DE425" s="100"/>
      <c r="DF425" s="100"/>
      <c r="DG425" s="100"/>
      <c r="DH425" s="100"/>
      <c r="DI425" s="100"/>
      <c r="DJ425" s="100"/>
      <c r="DK425" s="100"/>
      <c r="DL425" s="100"/>
      <c r="DM425" s="100"/>
      <c r="DN425" s="100"/>
      <c r="DO425" s="100"/>
      <c r="DP425" s="100"/>
      <c r="DQ425" s="100"/>
      <c r="DR425" s="100"/>
      <c r="DS425" s="100"/>
      <c r="DT425" s="100"/>
      <c r="DU425" s="100"/>
      <c r="DV425" s="100"/>
      <c r="DW425" s="100"/>
      <c r="DX425" s="100"/>
      <c r="DY425" s="100"/>
      <c r="DZ425" s="100"/>
      <c r="EA425" s="100"/>
      <c r="EB425" s="100"/>
      <c r="EC425" s="100"/>
      <c r="ED425" s="100"/>
      <c r="EE425" s="100"/>
      <c r="EF425" s="100"/>
      <c r="EG425" s="100"/>
      <c r="EH425" s="100"/>
      <c r="EI425" s="100"/>
      <c r="EJ425" s="100"/>
      <c r="EK425" s="100"/>
      <c r="EL425" s="100"/>
    </row>
    <row r="426" spans="1:142" ht="14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87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100"/>
      <c r="CL426" s="100"/>
      <c r="CM426" s="100"/>
      <c r="CN426" s="100"/>
      <c r="CO426" s="100"/>
      <c r="CP426" s="100"/>
      <c r="CQ426" s="100"/>
      <c r="CR426" s="100"/>
      <c r="CS426" s="100"/>
      <c r="CT426" s="100"/>
      <c r="CU426" s="100"/>
      <c r="CV426" s="100"/>
      <c r="CW426" s="100"/>
      <c r="CX426" s="100"/>
      <c r="CY426" s="100"/>
      <c r="CZ426" s="100"/>
      <c r="DA426" s="100"/>
      <c r="DB426" s="100"/>
      <c r="DC426" s="100"/>
      <c r="DD426" s="100"/>
      <c r="DE426" s="100"/>
      <c r="DF426" s="100"/>
      <c r="DG426" s="100"/>
      <c r="DH426" s="100"/>
      <c r="DI426" s="100"/>
      <c r="DJ426" s="100"/>
      <c r="DK426" s="100"/>
      <c r="DL426" s="100"/>
      <c r="DM426" s="100"/>
      <c r="DN426" s="100"/>
      <c r="DO426" s="100"/>
      <c r="DP426" s="100"/>
      <c r="DQ426" s="100"/>
      <c r="DR426" s="100"/>
      <c r="DS426" s="100"/>
      <c r="DT426" s="100"/>
      <c r="DU426" s="100"/>
      <c r="DV426" s="100"/>
      <c r="DW426" s="100"/>
      <c r="DX426" s="100"/>
      <c r="DY426" s="100"/>
      <c r="DZ426" s="100"/>
      <c r="EA426" s="100"/>
      <c r="EB426" s="100"/>
      <c r="EC426" s="100"/>
      <c r="ED426" s="100"/>
      <c r="EE426" s="100"/>
      <c r="EF426" s="100"/>
      <c r="EG426" s="100"/>
      <c r="EH426" s="100"/>
      <c r="EI426" s="100"/>
      <c r="EJ426" s="100"/>
      <c r="EK426" s="100"/>
      <c r="EL426" s="100"/>
    </row>
    <row r="427" spans="1:142" ht="14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87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100"/>
      <c r="CL427" s="100"/>
      <c r="CM427" s="100"/>
      <c r="CN427" s="100"/>
      <c r="CO427" s="100"/>
      <c r="CP427" s="100"/>
      <c r="CQ427" s="100"/>
      <c r="CR427" s="100"/>
      <c r="CS427" s="100"/>
      <c r="CT427" s="100"/>
      <c r="CU427" s="100"/>
      <c r="CV427" s="100"/>
      <c r="CW427" s="100"/>
      <c r="CX427" s="100"/>
      <c r="CY427" s="100"/>
      <c r="CZ427" s="100"/>
      <c r="DA427" s="100"/>
      <c r="DB427" s="100"/>
      <c r="DC427" s="100"/>
      <c r="DD427" s="100"/>
      <c r="DE427" s="100"/>
      <c r="DF427" s="100"/>
      <c r="DG427" s="100"/>
      <c r="DH427" s="100"/>
      <c r="DI427" s="100"/>
      <c r="DJ427" s="100"/>
      <c r="DK427" s="100"/>
      <c r="DL427" s="100"/>
      <c r="DM427" s="100"/>
      <c r="DN427" s="100"/>
      <c r="DO427" s="100"/>
      <c r="DP427" s="100"/>
      <c r="DQ427" s="100"/>
      <c r="DR427" s="100"/>
      <c r="DS427" s="100"/>
      <c r="DT427" s="100"/>
      <c r="DU427" s="100"/>
      <c r="DV427" s="100"/>
      <c r="DW427" s="100"/>
      <c r="DX427" s="100"/>
      <c r="DY427" s="100"/>
      <c r="DZ427" s="100"/>
      <c r="EA427" s="100"/>
      <c r="EB427" s="100"/>
      <c r="EC427" s="100"/>
      <c r="ED427" s="100"/>
      <c r="EE427" s="100"/>
      <c r="EF427" s="100"/>
      <c r="EG427" s="100"/>
      <c r="EH427" s="100"/>
      <c r="EI427" s="100"/>
      <c r="EJ427" s="100"/>
      <c r="EK427" s="100"/>
      <c r="EL427" s="100"/>
    </row>
    <row r="428" spans="1:142" ht="14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87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100"/>
      <c r="CL428" s="100"/>
      <c r="CM428" s="100"/>
      <c r="CN428" s="100"/>
      <c r="CO428" s="100"/>
      <c r="CP428" s="100"/>
      <c r="CQ428" s="100"/>
      <c r="CR428" s="100"/>
      <c r="CS428" s="100"/>
      <c r="CT428" s="100"/>
      <c r="CU428" s="100"/>
      <c r="CV428" s="100"/>
      <c r="CW428" s="100"/>
      <c r="CX428" s="100"/>
      <c r="CY428" s="100"/>
      <c r="CZ428" s="100"/>
      <c r="DA428" s="100"/>
      <c r="DB428" s="100"/>
      <c r="DC428" s="100"/>
      <c r="DD428" s="100"/>
      <c r="DE428" s="100"/>
      <c r="DF428" s="100"/>
      <c r="DG428" s="100"/>
      <c r="DH428" s="100"/>
      <c r="DI428" s="100"/>
      <c r="DJ428" s="100"/>
      <c r="DK428" s="100"/>
      <c r="DL428" s="100"/>
      <c r="DM428" s="100"/>
      <c r="DN428" s="100"/>
      <c r="DO428" s="100"/>
      <c r="DP428" s="100"/>
      <c r="DQ428" s="100"/>
      <c r="DR428" s="100"/>
      <c r="DS428" s="100"/>
      <c r="DT428" s="100"/>
      <c r="DU428" s="100"/>
      <c r="DV428" s="100"/>
      <c r="DW428" s="100"/>
      <c r="DX428" s="100"/>
      <c r="DY428" s="100"/>
      <c r="DZ428" s="100"/>
      <c r="EA428" s="100"/>
      <c r="EB428" s="100"/>
      <c r="EC428" s="100"/>
      <c r="ED428" s="100"/>
      <c r="EE428" s="100"/>
      <c r="EF428" s="100"/>
      <c r="EG428" s="100"/>
      <c r="EH428" s="100"/>
      <c r="EI428" s="100"/>
      <c r="EJ428" s="100"/>
      <c r="EK428" s="100"/>
      <c r="EL428" s="100"/>
    </row>
    <row r="429" spans="1:142" ht="14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87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100"/>
      <c r="CL429" s="100"/>
      <c r="CM429" s="100"/>
      <c r="CN429" s="100"/>
      <c r="CO429" s="100"/>
      <c r="CP429" s="100"/>
      <c r="CQ429" s="100"/>
      <c r="CR429" s="100"/>
      <c r="CS429" s="100"/>
      <c r="CT429" s="100"/>
      <c r="CU429" s="100"/>
      <c r="CV429" s="100"/>
      <c r="CW429" s="100"/>
      <c r="CX429" s="100"/>
      <c r="CY429" s="100"/>
      <c r="CZ429" s="100"/>
      <c r="DA429" s="100"/>
      <c r="DB429" s="100"/>
      <c r="DC429" s="100"/>
      <c r="DD429" s="100"/>
      <c r="DE429" s="100"/>
      <c r="DF429" s="100"/>
      <c r="DG429" s="100"/>
      <c r="DH429" s="100"/>
      <c r="DI429" s="100"/>
      <c r="DJ429" s="100"/>
      <c r="DK429" s="100"/>
      <c r="DL429" s="100"/>
      <c r="DM429" s="100"/>
      <c r="DN429" s="100"/>
      <c r="DO429" s="100"/>
      <c r="DP429" s="100"/>
      <c r="DQ429" s="100"/>
      <c r="DR429" s="100"/>
      <c r="DS429" s="100"/>
      <c r="DT429" s="100"/>
      <c r="DU429" s="100"/>
      <c r="DV429" s="100"/>
      <c r="DW429" s="100"/>
      <c r="DX429" s="100"/>
      <c r="DY429" s="100"/>
      <c r="DZ429" s="100"/>
      <c r="EA429" s="100"/>
      <c r="EB429" s="100"/>
      <c r="EC429" s="100"/>
      <c r="ED429" s="100"/>
      <c r="EE429" s="100"/>
      <c r="EF429" s="100"/>
      <c r="EG429" s="100"/>
      <c r="EH429" s="100"/>
      <c r="EI429" s="100"/>
      <c r="EJ429" s="100"/>
      <c r="EK429" s="100"/>
      <c r="EL429" s="100"/>
    </row>
    <row r="430" spans="1:142" ht="14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87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100"/>
      <c r="CL430" s="100"/>
      <c r="CM430" s="100"/>
      <c r="CN430" s="100"/>
      <c r="CO430" s="100"/>
      <c r="CP430" s="100"/>
      <c r="CQ430" s="100"/>
      <c r="CR430" s="100"/>
      <c r="CS430" s="100"/>
      <c r="CT430" s="100"/>
      <c r="CU430" s="100"/>
      <c r="CV430" s="100"/>
      <c r="CW430" s="100"/>
      <c r="CX430" s="100"/>
      <c r="CY430" s="100"/>
      <c r="CZ430" s="100"/>
      <c r="DA430" s="100"/>
      <c r="DB430" s="100"/>
      <c r="DC430" s="100"/>
      <c r="DD430" s="100"/>
      <c r="DE430" s="100"/>
      <c r="DF430" s="100"/>
      <c r="DG430" s="100"/>
      <c r="DH430" s="100"/>
      <c r="DI430" s="100"/>
      <c r="DJ430" s="100"/>
      <c r="DK430" s="100"/>
      <c r="DL430" s="100"/>
      <c r="DM430" s="100"/>
      <c r="DN430" s="100"/>
      <c r="DO430" s="100"/>
      <c r="DP430" s="100"/>
      <c r="DQ430" s="100"/>
      <c r="DR430" s="100"/>
      <c r="DS430" s="100"/>
      <c r="DT430" s="100"/>
      <c r="DU430" s="100"/>
      <c r="DV430" s="100"/>
      <c r="DW430" s="100"/>
      <c r="DX430" s="100"/>
      <c r="DY430" s="100"/>
      <c r="DZ430" s="100"/>
      <c r="EA430" s="100"/>
      <c r="EB430" s="100"/>
      <c r="EC430" s="100"/>
      <c r="ED430" s="100"/>
      <c r="EE430" s="100"/>
      <c r="EF430" s="100"/>
      <c r="EG430" s="100"/>
      <c r="EH430" s="100"/>
      <c r="EI430" s="100"/>
      <c r="EJ430" s="100"/>
      <c r="EK430" s="100"/>
      <c r="EL430" s="100"/>
    </row>
    <row r="431" spans="1:142" ht="14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87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100"/>
      <c r="CL431" s="100"/>
      <c r="CM431" s="100"/>
      <c r="CN431" s="100"/>
      <c r="CO431" s="100"/>
      <c r="CP431" s="100"/>
      <c r="CQ431" s="100"/>
      <c r="CR431" s="100"/>
      <c r="CS431" s="100"/>
      <c r="CT431" s="100"/>
      <c r="CU431" s="100"/>
      <c r="CV431" s="100"/>
      <c r="CW431" s="100"/>
      <c r="CX431" s="100"/>
      <c r="CY431" s="100"/>
      <c r="CZ431" s="100"/>
      <c r="DA431" s="100"/>
      <c r="DB431" s="100"/>
      <c r="DC431" s="100"/>
      <c r="DD431" s="100"/>
      <c r="DE431" s="100"/>
      <c r="DF431" s="100"/>
      <c r="DG431" s="100"/>
      <c r="DH431" s="100"/>
      <c r="DI431" s="100"/>
      <c r="DJ431" s="100"/>
      <c r="DK431" s="100"/>
      <c r="DL431" s="100"/>
      <c r="DM431" s="100"/>
      <c r="DN431" s="100"/>
      <c r="DO431" s="100"/>
      <c r="DP431" s="100"/>
      <c r="DQ431" s="100"/>
      <c r="DR431" s="100"/>
      <c r="DS431" s="100"/>
      <c r="DT431" s="100"/>
      <c r="DU431" s="100"/>
      <c r="DV431" s="100"/>
      <c r="DW431" s="100"/>
      <c r="DX431" s="100"/>
      <c r="DY431" s="100"/>
      <c r="DZ431" s="100"/>
      <c r="EA431" s="100"/>
      <c r="EB431" s="100"/>
      <c r="EC431" s="100"/>
      <c r="ED431" s="100"/>
      <c r="EE431" s="100"/>
      <c r="EF431" s="100"/>
      <c r="EG431" s="100"/>
      <c r="EH431" s="100"/>
      <c r="EI431" s="100"/>
      <c r="EJ431" s="100"/>
      <c r="EK431" s="100"/>
      <c r="EL431" s="100"/>
    </row>
    <row r="432" spans="1:142" ht="14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87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100"/>
      <c r="CL432" s="100"/>
      <c r="CM432" s="100"/>
      <c r="CN432" s="100"/>
      <c r="CO432" s="100"/>
      <c r="CP432" s="100"/>
      <c r="CQ432" s="100"/>
      <c r="CR432" s="100"/>
      <c r="CS432" s="100"/>
      <c r="CT432" s="100"/>
      <c r="CU432" s="100"/>
      <c r="CV432" s="100"/>
      <c r="CW432" s="100"/>
      <c r="CX432" s="100"/>
      <c r="CY432" s="100"/>
      <c r="CZ432" s="100"/>
      <c r="DA432" s="100"/>
      <c r="DB432" s="100"/>
      <c r="DC432" s="100"/>
      <c r="DD432" s="100"/>
      <c r="DE432" s="100"/>
      <c r="DF432" s="100"/>
      <c r="DG432" s="100"/>
      <c r="DH432" s="100"/>
      <c r="DI432" s="100"/>
      <c r="DJ432" s="100"/>
      <c r="DK432" s="100"/>
      <c r="DL432" s="100"/>
      <c r="DM432" s="100"/>
      <c r="DN432" s="100"/>
      <c r="DO432" s="100"/>
      <c r="DP432" s="100"/>
      <c r="DQ432" s="100"/>
      <c r="DR432" s="100"/>
      <c r="DS432" s="100"/>
      <c r="DT432" s="100"/>
      <c r="DU432" s="100"/>
      <c r="DV432" s="100"/>
      <c r="DW432" s="100"/>
      <c r="DX432" s="100"/>
      <c r="DY432" s="100"/>
      <c r="DZ432" s="100"/>
      <c r="EA432" s="100"/>
      <c r="EB432" s="100"/>
      <c r="EC432" s="100"/>
      <c r="ED432" s="100"/>
      <c r="EE432" s="100"/>
      <c r="EF432" s="100"/>
      <c r="EG432" s="100"/>
      <c r="EH432" s="100"/>
      <c r="EI432" s="100"/>
      <c r="EJ432" s="100"/>
      <c r="EK432" s="100"/>
      <c r="EL432" s="100"/>
    </row>
    <row r="433" spans="1:142" ht="14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87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100"/>
      <c r="CL433" s="100"/>
      <c r="CM433" s="100"/>
      <c r="CN433" s="100"/>
      <c r="CO433" s="100"/>
      <c r="CP433" s="100"/>
      <c r="CQ433" s="100"/>
      <c r="CR433" s="100"/>
      <c r="CS433" s="100"/>
      <c r="CT433" s="100"/>
      <c r="CU433" s="100"/>
      <c r="CV433" s="100"/>
      <c r="CW433" s="100"/>
      <c r="CX433" s="100"/>
      <c r="CY433" s="100"/>
      <c r="CZ433" s="100"/>
      <c r="DA433" s="100"/>
      <c r="DB433" s="100"/>
      <c r="DC433" s="100"/>
      <c r="DD433" s="100"/>
      <c r="DE433" s="100"/>
      <c r="DF433" s="100"/>
      <c r="DG433" s="100"/>
      <c r="DH433" s="100"/>
      <c r="DI433" s="100"/>
      <c r="DJ433" s="100"/>
      <c r="DK433" s="100"/>
      <c r="DL433" s="100"/>
      <c r="DM433" s="100"/>
      <c r="DN433" s="100"/>
      <c r="DO433" s="100"/>
      <c r="DP433" s="100"/>
      <c r="DQ433" s="100"/>
      <c r="DR433" s="100"/>
      <c r="DS433" s="100"/>
      <c r="DT433" s="100"/>
      <c r="DU433" s="100"/>
      <c r="DV433" s="100"/>
      <c r="DW433" s="100"/>
      <c r="DX433" s="100"/>
      <c r="DY433" s="100"/>
      <c r="DZ433" s="100"/>
      <c r="EA433" s="100"/>
      <c r="EB433" s="100"/>
      <c r="EC433" s="100"/>
      <c r="ED433" s="100"/>
      <c r="EE433" s="100"/>
      <c r="EF433" s="100"/>
      <c r="EG433" s="100"/>
      <c r="EH433" s="100"/>
      <c r="EI433" s="100"/>
      <c r="EJ433" s="100"/>
      <c r="EK433" s="100"/>
      <c r="EL433" s="100"/>
    </row>
    <row r="434" spans="1:142" ht="14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87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100"/>
      <c r="CL434" s="100"/>
      <c r="CM434" s="100"/>
      <c r="CN434" s="100"/>
      <c r="CO434" s="100"/>
      <c r="CP434" s="100"/>
      <c r="CQ434" s="100"/>
      <c r="CR434" s="100"/>
      <c r="CS434" s="100"/>
      <c r="CT434" s="100"/>
      <c r="CU434" s="100"/>
      <c r="CV434" s="100"/>
      <c r="CW434" s="100"/>
      <c r="CX434" s="100"/>
      <c r="CY434" s="100"/>
      <c r="CZ434" s="100"/>
      <c r="DA434" s="100"/>
      <c r="DB434" s="100"/>
      <c r="DC434" s="100"/>
      <c r="DD434" s="100"/>
      <c r="DE434" s="100"/>
      <c r="DF434" s="100"/>
      <c r="DG434" s="100"/>
      <c r="DH434" s="100"/>
      <c r="DI434" s="100"/>
      <c r="DJ434" s="100"/>
      <c r="DK434" s="100"/>
      <c r="DL434" s="100"/>
      <c r="DM434" s="100"/>
      <c r="DN434" s="100"/>
      <c r="DO434" s="100"/>
      <c r="DP434" s="100"/>
      <c r="DQ434" s="100"/>
      <c r="DR434" s="100"/>
      <c r="DS434" s="100"/>
      <c r="DT434" s="100"/>
      <c r="DU434" s="100"/>
      <c r="DV434" s="100"/>
      <c r="DW434" s="100"/>
      <c r="DX434" s="100"/>
      <c r="DY434" s="100"/>
      <c r="DZ434" s="100"/>
      <c r="EA434" s="100"/>
      <c r="EB434" s="100"/>
      <c r="EC434" s="100"/>
      <c r="ED434" s="100"/>
      <c r="EE434" s="100"/>
      <c r="EF434" s="100"/>
      <c r="EG434" s="100"/>
      <c r="EH434" s="100"/>
      <c r="EI434" s="100"/>
      <c r="EJ434" s="100"/>
      <c r="EK434" s="100"/>
      <c r="EL434" s="100"/>
    </row>
    <row r="435" spans="1:142" ht="14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87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100"/>
      <c r="CL435" s="100"/>
      <c r="CM435" s="100"/>
      <c r="CN435" s="100"/>
      <c r="CO435" s="100"/>
      <c r="CP435" s="100"/>
      <c r="CQ435" s="100"/>
      <c r="CR435" s="100"/>
      <c r="CS435" s="100"/>
      <c r="CT435" s="100"/>
      <c r="CU435" s="100"/>
      <c r="CV435" s="100"/>
      <c r="CW435" s="100"/>
      <c r="CX435" s="100"/>
      <c r="CY435" s="100"/>
      <c r="CZ435" s="100"/>
      <c r="DA435" s="100"/>
      <c r="DB435" s="100"/>
      <c r="DC435" s="100"/>
      <c r="DD435" s="100"/>
      <c r="DE435" s="100"/>
      <c r="DF435" s="100"/>
      <c r="DG435" s="100"/>
      <c r="DH435" s="100"/>
      <c r="DI435" s="100"/>
      <c r="DJ435" s="100"/>
      <c r="DK435" s="100"/>
      <c r="DL435" s="100"/>
      <c r="DM435" s="100"/>
      <c r="DN435" s="100"/>
      <c r="DO435" s="100"/>
      <c r="DP435" s="100"/>
      <c r="DQ435" s="100"/>
      <c r="DR435" s="100"/>
      <c r="DS435" s="100"/>
      <c r="DT435" s="100"/>
      <c r="DU435" s="100"/>
      <c r="DV435" s="100"/>
      <c r="DW435" s="100"/>
      <c r="DX435" s="100"/>
      <c r="DY435" s="100"/>
      <c r="DZ435" s="100"/>
      <c r="EA435" s="100"/>
      <c r="EB435" s="100"/>
      <c r="EC435" s="100"/>
      <c r="ED435" s="100"/>
      <c r="EE435" s="100"/>
      <c r="EF435" s="100"/>
      <c r="EG435" s="100"/>
      <c r="EH435" s="100"/>
      <c r="EI435" s="100"/>
      <c r="EJ435" s="100"/>
      <c r="EK435" s="100"/>
      <c r="EL435" s="100"/>
    </row>
    <row r="436" spans="1:142" ht="14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87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100"/>
      <c r="CL436" s="100"/>
      <c r="CM436" s="100"/>
      <c r="CN436" s="100"/>
      <c r="CO436" s="100"/>
      <c r="CP436" s="100"/>
      <c r="CQ436" s="100"/>
      <c r="CR436" s="100"/>
      <c r="CS436" s="100"/>
      <c r="CT436" s="100"/>
      <c r="CU436" s="100"/>
      <c r="CV436" s="100"/>
      <c r="CW436" s="100"/>
      <c r="CX436" s="100"/>
      <c r="CY436" s="100"/>
      <c r="CZ436" s="100"/>
      <c r="DA436" s="100"/>
      <c r="DB436" s="100"/>
      <c r="DC436" s="100"/>
      <c r="DD436" s="100"/>
      <c r="DE436" s="100"/>
      <c r="DF436" s="100"/>
      <c r="DG436" s="100"/>
      <c r="DH436" s="100"/>
      <c r="DI436" s="100"/>
      <c r="DJ436" s="100"/>
      <c r="DK436" s="100"/>
      <c r="DL436" s="100"/>
      <c r="DM436" s="100"/>
      <c r="DN436" s="100"/>
      <c r="DO436" s="100"/>
      <c r="DP436" s="100"/>
      <c r="DQ436" s="100"/>
      <c r="DR436" s="100"/>
      <c r="DS436" s="100"/>
      <c r="DT436" s="100"/>
      <c r="DU436" s="100"/>
      <c r="DV436" s="100"/>
      <c r="DW436" s="100"/>
      <c r="DX436" s="100"/>
      <c r="DY436" s="100"/>
      <c r="DZ436" s="100"/>
      <c r="EA436" s="100"/>
      <c r="EB436" s="100"/>
      <c r="EC436" s="100"/>
      <c r="ED436" s="100"/>
      <c r="EE436" s="100"/>
      <c r="EF436" s="100"/>
      <c r="EG436" s="100"/>
      <c r="EH436" s="100"/>
      <c r="EI436" s="100"/>
      <c r="EJ436" s="100"/>
      <c r="EK436" s="100"/>
      <c r="EL436" s="100"/>
    </row>
    <row r="437" spans="1:142" ht="14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87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100"/>
      <c r="CL437" s="100"/>
      <c r="CM437" s="100"/>
      <c r="CN437" s="100"/>
      <c r="CO437" s="100"/>
      <c r="CP437" s="100"/>
      <c r="CQ437" s="100"/>
      <c r="CR437" s="100"/>
      <c r="CS437" s="100"/>
      <c r="CT437" s="100"/>
      <c r="CU437" s="100"/>
      <c r="CV437" s="100"/>
      <c r="CW437" s="100"/>
      <c r="CX437" s="100"/>
      <c r="CY437" s="100"/>
      <c r="CZ437" s="100"/>
      <c r="DA437" s="100"/>
      <c r="DB437" s="100"/>
      <c r="DC437" s="100"/>
      <c r="DD437" s="100"/>
      <c r="DE437" s="100"/>
      <c r="DF437" s="100"/>
      <c r="DG437" s="100"/>
      <c r="DH437" s="100"/>
      <c r="DI437" s="100"/>
      <c r="DJ437" s="100"/>
      <c r="DK437" s="100"/>
      <c r="DL437" s="100"/>
      <c r="DM437" s="100"/>
      <c r="DN437" s="100"/>
      <c r="DO437" s="100"/>
      <c r="DP437" s="100"/>
      <c r="DQ437" s="100"/>
      <c r="DR437" s="100"/>
      <c r="DS437" s="100"/>
      <c r="DT437" s="100"/>
      <c r="DU437" s="100"/>
      <c r="DV437" s="100"/>
      <c r="DW437" s="100"/>
      <c r="DX437" s="100"/>
      <c r="DY437" s="100"/>
      <c r="DZ437" s="100"/>
      <c r="EA437" s="100"/>
      <c r="EB437" s="100"/>
      <c r="EC437" s="100"/>
      <c r="ED437" s="100"/>
      <c r="EE437" s="100"/>
      <c r="EF437" s="100"/>
      <c r="EG437" s="100"/>
      <c r="EH437" s="100"/>
      <c r="EI437" s="100"/>
      <c r="EJ437" s="100"/>
      <c r="EK437" s="100"/>
      <c r="EL437" s="100"/>
    </row>
    <row r="438" spans="1:142" ht="14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87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100"/>
      <c r="CL438" s="100"/>
      <c r="CM438" s="100"/>
      <c r="CN438" s="100"/>
      <c r="CO438" s="100"/>
      <c r="CP438" s="100"/>
      <c r="CQ438" s="100"/>
      <c r="CR438" s="100"/>
      <c r="CS438" s="100"/>
      <c r="CT438" s="100"/>
      <c r="CU438" s="100"/>
      <c r="CV438" s="100"/>
      <c r="CW438" s="100"/>
      <c r="CX438" s="100"/>
      <c r="CY438" s="100"/>
      <c r="CZ438" s="100"/>
      <c r="DA438" s="100"/>
      <c r="DB438" s="100"/>
      <c r="DC438" s="100"/>
      <c r="DD438" s="100"/>
      <c r="DE438" s="100"/>
      <c r="DF438" s="100"/>
      <c r="DG438" s="100"/>
      <c r="DH438" s="100"/>
      <c r="DI438" s="100"/>
      <c r="DJ438" s="100"/>
      <c r="DK438" s="100"/>
      <c r="DL438" s="100"/>
      <c r="DM438" s="100"/>
      <c r="DN438" s="100"/>
      <c r="DO438" s="100"/>
      <c r="DP438" s="100"/>
      <c r="DQ438" s="100"/>
      <c r="DR438" s="100"/>
      <c r="DS438" s="100"/>
      <c r="DT438" s="100"/>
      <c r="DU438" s="100"/>
      <c r="DV438" s="100"/>
      <c r="DW438" s="100"/>
      <c r="DX438" s="100"/>
      <c r="DY438" s="100"/>
      <c r="DZ438" s="100"/>
      <c r="EA438" s="100"/>
      <c r="EB438" s="100"/>
      <c r="EC438" s="100"/>
      <c r="ED438" s="100"/>
      <c r="EE438" s="100"/>
      <c r="EF438" s="100"/>
      <c r="EG438" s="100"/>
      <c r="EH438" s="100"/>
      <c r="EI438" s="100"/>
      <c r="EJ438" s="100"/>
      <c r="EK438" s="100"/>
      <c r="EL438" s="100"/>
    </row>
    <row r="439" spans="1:142" ht="14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87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100"/>
      <c r="CL439" s="100"/>
      <c r="CM439" s="100"/>
      <c r="CN439" s="100"/>
      <c r="CO439" s="100"/>
      <c r="CP439" s="100"/>
      <c r="CQ439" s="100"/>
      <c r="CR439" s="100"/>
      <c r="CS439" s="100"/>
      <c r="CT439" s="100"/>
      <c r="CU439" s="100"/>
      <c r="CV439" s="100"/>
      <c r="CW439" s="100"/>
      <c r="CX439" s="100"/>
      <c r="CY439" s="100"/>
      <c r="CZ439" s="100"/>
      <c r="DA439" s="100"/>
      <c r="DB439" s="100"/>
      <c r="DC439" s="100"/>
      <c r="DD439" s="100"/>
      <c r="DE439" s="100"/>
      <c r="DF439" s="100"/>
      <c r="DG439" s="100"/>
      <c r="DH439" s="100"/>
      <c r="DI439" s="100"/>
      <c r="DJ439" s="100"/>
      <c r="DK439" s="100"/>
      <c r="DL439" s="100"/>
      <c r="DM439" s="100"/>
      <c r="DN439" s="100"/>
      <c r="DO439" s="100"/>
      <c r="DP439" s="100"/>
      <c r="DQ439" s="100"/>
      <c r="DR439" s="100"/>
      <c r="DS439" s="100"/>
      <c r="DT439" s="100"/>
      <c r="DU439" s="100"/>
      <c r="DV439" s="100"/>
      <c r="DW439" s="100"/>
      <c r="DX439" s="100"/>
      <c r="DY439" s="100"/>
      <c r="DZ439" s="100"/>
      <c r="EA439" s="100"/>
      <c r="EB439" s="100"/>
      <c r="EC439" s="100"/>
      <c r="ED439" s="100"/>
      <c r="EE439" s="100"/>
      <c r="EF439" s="100"/>
      <c r="EG439" s="100"/>
      <c r="EH439" s="100"/>
      <c r="EI439" s="100"/>
      <c r="EJ439" s="100"/>
      <c r="EK439" s="100"/>
      <c r="EL439" s="100"/>
    </row>
    <row r="440" spans="1:142" ht="14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87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100"/>
      <c r="CL440" s="100"/>
      <c r="CM440" s="100"/>
      <c r="CN440" s="100"/>
      <c r="CO440" s="100"/>
      <c r="CP440" s="100"/>
      <c r="CQ440" s="100"/>
      <c r="CR440" s="100"/>
      <c r="CS440" s="100"/>
      <c r="CT440" s="100"/>
      <c r="CU440" s="100"/>
      <c r="CV440" s="100"/>
      <c r="CW440" s="100"/>
      <c r="CX440" s="100"/>
      <c r="CY440" s="100"/>
      <c r="CZ440" s="100"/>
      <c r="DA440" s="100"/>
      <c r="DB440" s="100"/>
      <c r="DC440" s="100"/>
      <c r="DD440" s="100"/>
      <c r="DE440" s="100"/>
      <c r="DF440" s="100"/>
      <c r="DG440" s="100"/>
      <c r="DH440" s="100"/>
      <c r="DI440" s="100"/>
      <c r="DJ440" s="100"/>
      <c r="DK440" s="100"/>
      <c r="DL440" s="100"/>
      <c r="DM440" s="100"/>
      <c r="DN440" s="100"/>
      <c r="DO440" s="100"/>
      <c r="DP440" s="100"/>
      <c r="DQ440" s="100"/>
      <c r="DR440" s="100"/>
      <c r="DS440" s="100"/>
      <c r="DT440" s="100"/>
      <c r="DU440" s="100"/>
      <c r="DV440" s="100"/>
      <c r="DW440" s="100"/>
      <c r="DX440" s="100"/>
      <c r="DY440" s="100"/>
      <c r="DZ440" s="100"/>
      <c r="EA440" s="100"/>
      <c r="EB440" s="100"/>
      <c r="EC440" s="100"/>
      <c r="ED440" s="100"/>
      <c r="EE440" s="100"/>
      <c r="EF440" s="100"/>
      <c r="EG440" s="100"/>
      <c r="EH440" s="100"/>
      <c r="EI440" s="100"/>
      <c r="EJ440" s="100"/>
      <c r="EK440" s="100"/>
      <c r="EL440" s="100"/>
    </row>
    <row r="441" spans="1:142" ht="14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87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100"/>
      <c r="CL441" s="100"/>
      <c r="CM441" s="100"/>
      <c r="CN441" s="100"/>
      <c r="CO441" s="100"/>
      <c r="CP441" s="100"/>
      <c r="CQ441" s="100"/>
      <c r="CR441" s="100"/>
      <c r="CS441" s="100"/>
      <c r="CT441" s="100"/>
      <c r="CU441" s="100"/>
      <c r="CV441" s="100"/>
      <c r="CW441" s="100"/>
      <c r="CX441" s="100"/>
      <c r="CY441" s="100"/>
      <c r="CZ441" s="100"/>
      <c r="DA441" s="100"/>
      <c r="DB441" s="100"/>
      <c r="DC441" s="100"/>
      <c r="DD441" s="100"/>
      <c r="DE441" s="100"/>
      <c r="DF441" s="100"/>
      <c r="DG441" s="100"/>
      <c r="DH441" s="100"/>
      <c r="DI441" s="100"/>
      <c r="DJ441" s="100"/>
      <c r="DK441" s="100"/>
      <c r="DL441" s="100"/>
      <c r="DM441" s="100"/>
      <c r="DN441" s="100"/>
      <c r="DO441" s="100"/>
      <c r="DP441" s="100"/>
      <c r="DQ441" s="100"/>
      <c r="DR441" s="100"/>
      <c r="DS441" s="100"/>
      <c r="DT441" s="100"/>
      <c r="DU441" s="100"/>
      <c r="DV441" s="100"/>
      <c r="DW441" s="100"/>
      <c r="DX441" s="100"/>
      <c r="DY441" s="100"/>
      <c r="DZ441" s="100"/>
      <c r="EA441" s="100"/>
      <c r="EB441" s="100"/>
      <c r="EC441" s="100"/>
      <c r="ED441" s="100"/>
      <c r="EE441" s="100"/>
      <c r="EF441" s="100"/>
      <c r="EG441" s="100"/>
      <c r="EH441" s="100"/>
      <c r="EI441" s="100"/>
      <c r="EJ441" s="100"/>
      <c r="EK441" s="100"/>
      <c r="EL441" s="100"/>
    </row>
    <row r="442" spans="1:142" ht="14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87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100"/>
      <c r="CL442" s="100"/>
      <c r="CM442" s="100"/>
      <c r="CN442" s="100"/>
      <c r="CO442" s="100"/>
      <c r="CP442" s="100"/>
      <c r="CQ442" s="100"/>
      <c r="CR442" s="100"/>
      <c r="CS442" s="100"/>
      <c r="CT442" s="100"/>
      <c r="CU442" s="100"/>
      <c r="CV442" s="100"/>
      <c r="CW442" s="100"/>
      <c r="CX442" s="100"/>
      <c r="CY442" s="100"/>
      <c r="CZ442" s="100"/>
      <c r="DA442" s="100"/>
      <c r="DB442" s="100"/>
      <c r="DC442" s="100"/>
      <c r="DD442" s="100"/>
      <c r="DE442" s="100"/>
      <c r="DF442" s="100"/>
      <c r="DG442" s="100"/>
      <c r="DH442" s="100"/>
      <c r="DI442" s="100"/>
      <c r="DJ442" s="100"/>
      <c r="DK442" s="100"/>
      <c r="DL442" s="100"/>
      <c r="DM442" s="100"/>
      <c r="DN442" s="100"/>
      <c r="DO442" s="100"/>
      <c r="DP442" s="100"/>
      <c r="DQ442" s="100"/>
      <c r="DR442" s="100"/>
      <c r="DS442" s="100"/>
      <c r="DT442" s="100"/>
      <c r="DU442" s="100"/>
      <c r="DV442" s="100"/>
      <c r="DW442" s="100"/>
      <c r="DX442" s="100"/>
      <c r="DY442" s="100"/>
      <c r="DZ442" s="100"/>
      <c r="EA442" s="100"/>
      <c r="EB442" s="100"/>
      <c r="EC442" s="100"/>
      <c r="ED442" s="100"/>
      <c r="EE442" s="100"/>
      <c r="EF442" s="100"/>
      <c r="EG442" s="100"/>
      <c r="EH442" s="100"/>
      <c r="EI442" s="100"/>
      <c r="EJ442" s="100"/>
      <c r="EK442" s="100"/>
      <c r="EL442" s="100"/>
    </row>
    <row r="443" spans="1:142" ht="14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87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100"/>
      <c r="CL443" s="100"/>
      <c r="CM443" s="100"/>
      <c r="CN443" s="100"/>
      <c r="CO443" s="100"/>
      <c r="CP443" s="100"/>
      <c r="CQ443" s="100"/>
      <c r="CR443" s="100"/>
      <c r="CS443" s="100"/>
      <c r="CT443" s="100"/>
      <c r="CU443" s="100"/>
      <c r="CV443" s="100"/>
      <c r="CW443" s="100"/>
      <c r="CX443" s="100"/>
      <c r="CY443" s="100"/>
      <c r="CZ443" s="100"/>
      <c r="DA443" s="100"/>
      <c r="DB443" s="100"/>
      <c r="DC443" s="100"/>
      <c r="DD443" s="100"/>
      <c r="DE443" s="100"/>
      <c r="DF443" s="100"/>
      <c r="DG443" s="100"/>
      <c r="DH443" s="100"/>
      <c r="DI443" s="100"/>
      <c r="DJ443" s="100"/>
      <c r="DK443" s="100"/>
      <c r="DL443" s="100"/>
      <c r="DM443" s="100"/>
      <c r="DN443" s="100"/>
      <c r="DO443" s="100"/>
      <c r="DP443" s="100"/>
      <c r="DQ443" s="100"/>
      <c r="DR443" s="100"/>
      <c r="DS443" s="100"/>
      <c r="DT443" s="100"/>
      <c r="DU443" s="100"/>
      <c r="DV443" s="100"/>
      <c r="DW443" s="100"/>
      <c r="DX443" s="100"/>
      <c r="DY443" s="100"/>
      <c r="DZ443" s="100"/>
      <c r="EA443" s="100"/>
      <c r="EB443" s="100"/>
      <c r="EC443" s="100"/>
      <c r="ED443" s="100"/>
      <c r="EE443" s="100"/>
      <c r="EF443" s="100"/>
      <c r="EG443" s="100"/>
      <c r="EH443" s="100"/>
      <c r="EI443" s="100"/>
      <c r="EJ443" s="100"/>
      <c r="EK443" s="100"/>
      <c r="EL443" s="100"/>
    </row>
    <row r="444" spans="1:142" ht="14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87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100"/>
      <c r="CL444" s="100"/>
      <c r="CM444" s="100"/>
      <c r="CN444" s="100"/>
      <c r="CO444" s="100"/>
      <c r="CP444" s="100"/>
      <c r="CQ444" s="100"/>
      <c r="CR444" s="100"/>
      <c r="CS444" s="100"/>
      <c r="CT444" s="100"/>
      <c r="CU444" s="100"/>
      <c r="CV444" s="100"/>
      <c r="CW444" s="100"/>
      <c r="CX444" s="100"/>
      <c r="CY444" s="100"/>
      <c r="CZ444" s="100"/>
      <c r="DA444" s="100"/>
      <c r="DB444" s="100"/>
      <c r="DC444" s="100"/>
      <c r="DD444" s="100"/>
      <c r="DE444" s="100"/>
      <c r="DF444" s="100"/>
      <c r="DG444" s="100"/>
      <c r="DH444" s="100"/>
      <c r="DI444" s="100"/>
      <c r="DJ444" s="100"/>
      <c r="DK444" s="100"/>
      <c r="DL444" s="100"/>
      <c r="DM444" s="100"/>
      <c r="DN444" s="100"/>
      <c r="DO444" s="100"/>
      <c r="DP444" s="100"/>
      <c r="DQ444" s="100"/>
      <c r="DR444" s="100"/>
      <c r="DS444" s="100"/>
      <c r="DT444" s="100"/>
      <c r="DU444" s="100"/>
      <c r="DV444" s="100"/>
      <c r="DW444" s="100"/>
      <c r="DX444" s="100"/>
      <c r="DY444" s="100"/>
      <c r="DZ444" s="100"/>
      <c r="EA444" s="100"/>
      <c r="EB444" s="100"/>
      <c r="EC444" s="100"/>
      <c r="ED444" s="100"/>
      <c r="EE444" s="100"/>
      <c r="EF444" s="100"/>
      <c r="EG444" s="100"/>
      <c r="EH444" s="100"/>
      <c r="EI444" s="100"/>
      <c r="EJ444" s="100"/>
      <c r="EK444" s="100"/>
      <c r="EL444" s="100"/>
    </row>
    <row r="445" spans="1:142" ht="14">
      <c r="A445" s="100"/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  <c r="Z445" s="100"/>
      <c r="AA445" s="100"/>
      <c r="AB445" s="87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100"/>
      <c r="CL445" s="100"/>
      <c r="CM445" s="100"/>
      <c r="CN445" s="100"/>
      <c r="CO445" s="100"/>
      <c r="CP445" s="100"/>
      <c r="CQ445" s="100"/>
      <c r="CR445" s="100"/>
      <c r="CS445" s="100"/>
      <c r="CT445" s="100"/>
      <c r="CU445" s="100"/>
      <c r="CV445" s="100"/>
      <c r="CW445" s="100"/>
      <c r="CX445" s="100"/>
      <c r="CY445" s="100"/>
      <c r="CZ445" s="100"/>
      <c r="DA445" s="100"/>
      <c r="DB445" s="100"/>
      <c r="DC445" s="100"/>
      <c r="DD445" s="100"/>
      <c r="DE445" s="100"/>
      <c r="DF445" s="100"/>
      <c r="DG445" s="100"/>
      <c r="DH445" s="100"/>
      <c r="DI445" s="100"/>
      <c r="DJ445" s="100"/>
      <c r="DK445" s="100"/>
      <c r="DL445" s="100"/>
      <c r="DM445" s="100"/>
      <c r="DN445" s="100"/>
      <c r="DO445" s="100"/>
      <c r="DP445" s="100"/>
      <c r="DQ445" s="100"/>
      <c r="DR445" s="100"/>
      <c r="DS445" s="100"/>
      <c r="DT445" s="100"/>
      <c r="DU445" s="100"/>
      <c r="DV445" s="100"/>
      <c r="DW445" s="100"/>
      <c r="DX445" s="100"/>
      <c r="DY445" s="100"/>
      <c r="DZ445" s="100"/>
      <c r="EA445" s="100"/>
      <c r="EB445" s="100"/>
      <c r="EC445" s="100"/>
      <c r="ED445" s="100"/>
      <c r="EE445" s="100"/>
      <c r="EF445" s="100"/>
      <c r="EG445" s="100"/>
      <c r="EH445" s="100"/>
      <c r="EI445" s="100"/>
      <c r="EJ445" s="100"/>
      <c r="EK445" s="100"/>
      <c r="EL445" s="100"/>
    </row>
    <row r="446" spans="1:142" ht="14">
      <c r="A446" s="100"/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  <c r="Z446" s="100"/>
      <c r="AA446" s="100"/>
      <c r="AB446" s="87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100"/>
      <c r="CL446" s="100"/>
      <c r="CM446" s="100"/>
      <c r="CN446" s="100"/>
      <c r="CO446" s="100"/>
      <c r="CP446" s="100"/>
      <c r="CQ446" s="100"/>
      <c r="CR446" s="100"/>
      <c r="CS446" s="100"/>
      <c r="CT446" s="100"/>
      <c r="CU446" s="100"/>
      <c r="CV446" s="100"/>
      <c r="CW446" s="100"/>
      <c r="CX446" s="100"/>
      <c r="CY446" s="100"/>
      <c r="CZ446" s="100"/>
      <c r="DA446" s="100"/>
      <c r="DB446" s="100"/>
      <c r="DC446" s="100"/>
      <c r="DD446" s="100"/>
      <c r="DE446" s="100"/>
      <c r="DF446" s="100"/>
      <c r="DG446" s="100"/>
      <c r="DH446" s="100"/>
      <c r="DI446" s="100"/>
      <c r="DJ446" s="100"/>
      <c r="DK446" s="100"/>
      <c r="DL446" s="100"/>
      <c r="DM446" s="100"/>
      <c r="DN446" s="100"/>
      <c r="DO446" s="100"/>
      <c r="DP446" s="100"/>
      <c r="DQ446" s="100"/>
      <c r="DR446" s="100"/>
      <c r="DS446" s="100"/>
      <c r="DT446" s="100"/>
      <c r="DU446" s="100"/>
      <c r="DV446" s="100"/>
      <c r="DW446" s="100"/>
      <c r="DX446" s="100"/>
      <c r="DY446" s="100"/>
      <c r="DZ446" s="100"/>
      <c r="EA446" s="100"/>
      <c r="EB446" s="100"/>
      <c r="EC446" s="100"/>
      <c r="ED446" s="100"/>
      <c r="EE446" s="100"/>
      <c r="EF446" s="100"/>
      <c r="EG446" s="100"/>
      <c r="EH446" s="100"/>
      <c r="EI446" s="100"/>
      <c r="EJ446" s="100"/>
      <c r="EK446" s="100"/>
      <c r="EL446" s="100"/>
    </row>
    <row r="447" spans="1:142" ht="14">
      <c r="A447" s="100"/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  <c r="Z447" s="100"/>
      <c r="AA447" s="100"/>
      <c r="AB447" s="87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100"/>
      <c r="CL447" s="100"/>
      <c r="CM447" s="100"/>
      <c r="CN447" s="100"/>
      <c r="CO447" s="100"/>
      <c r="CP447" s="100"/>
      <c r="CQ447" s="100"/>
      <c r="CR447" s="100"/>
      <c r="CS447" s="100"/>
      <c r="CT447" s="100"/>
      <c r="CU447" s="100"/>
      <c r="CV447" s="100"/>
      <c r="CW447" s="100"/>
      <c r="CX447" s="100"/>
      <c r="CY447" s="100"/>
      <c r="CZ447" s="100"/>
      <c r="DA447" s="100"/>
      <c r="DB447" s="100"/>
      <c r="DC447" s="100"/>
      <c r="DD447" s="100"/>
      <c r="DE447" s="100"/>
      <c r="DF447" s="100"/>
      <c r="DG447" s="100"/>
      <c r="DH447" s="100"/>
      <c r="DI447" s="100"/>
      <c r="DJ447" s="100"/>
      <c r="DK447" s="100"/>
      <c r="DL447" s="100"/>
      <c r="DM447" s="100"/>
      <c r="DN447" s="100"/>
      <c r="DO447" s="100"/>
      <c r="DP447" s="100"/>
      <c r="DQ447" s="100"/>
      <c r="DR447" s="100"/>
      <c r="DS447" s="100"/>
      <c r="DT447" s="100"/>
      <c r="DU447" s="100"/>
      <c r="DV447" s="100"/>
      <c r="DW447" s="100"/>
      <c r="DX447" s="100"/>
      <c r="DY447" s="100"/>
      <c r="DZ447" s="100"/>
      <c r="EA447" s="100"/>
      <c r="EB447" s="100"/>
      <c r="EC447" s="100"/>
      <c r="ED447" s="100"/>
      <c r="EE447" s="100"/>
      <c r="EF447" s="100"/>
      <c r="EG447" s="100"/>
      <c r="EH447" s="100"/>
      <c r="EI447" s="100"/>
      <c r="EJ447" s="100"/>
      <c r="EK447" s="100"/>
      <c r="EL447" s="100"/>
    </row>
    <row r="448" spans="1:142" ht="14">
      <c r="A448" s="100"/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  <c r="AA448" s="100"/>
      <c r="AB448" s="87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100"/>
      <c r="CL448" s="100"/>
      <c r="CM448" s="100"/>
      <c r="CN448" s="100"/>
      <c r="CO448" s="100"/>
      <c r="CP448" s="100"/>
      <c r="CQ448" s="100"/>
      <c r="CR448" s="100"/>
      <c r="CS448" s="100"/>
      <c r="CT448" s="100"/>
      <c r="CU448" s="100"/>
      <c r="CV448" s="100"/>
      <c r="CW448" s="100"/>
      <c r="CX448" s="100"/>
      <c r="CY448" s="100"/>
      <c r="CZ448" s="100"/>
      <c r="DA448" s="100"/>
      <c r="DB448" s="100"/>
      <c r="DC448" s="100"/>
      <c r="DD448" s="100"/>
      <c r="DE448" s="100"/>
      <c r="DF448" s="100"/>
      <c r="DG448" s="100"/>
      <c r="DH448" s="100"/>
      <c r="DI448" s="100"/>
      <c r="DJ448" s="100"/>
      <c r="DK448" s="100"/>
      <c r="DL448" s="100"/>
      <c r="DM448" s="100"/>
      <c r="DN448" s="100"/>
      <c r="DO448" s="100"/>
      <c r="DP448" s="100"/>
      <c r="DQ448" s="100"/>
      <c r="DR448" s="100"/>
      <c r="DS448" s="100"/>
      <c r="DT448" s="100"/>
      <c r="DU448" s="100"/>
      <c r="DV448" s="100"/>
      <c r="DW448" s="100"/>
      <c r="DX448" s="100"/>
      <c r="DY448" s="100"/>
      <c r="DZ448" s="100"/>
      <c r="EA448" s="100"/>
      <c r="EB448" s="100"/>
      <c r="EC448" s="100"/>
      <c r="ED448" s="100"/>
      <c r="EE448" s="100"/>
      <c r="EF448" s="100"/>
      <c r="EG448" s="100"/>
      <c r="EH448" s="100"/>
      <c r="EI448" s="100"/>
      <c r="EJ448" s="100"/>
      <c r="EK448" s="100"/>
      <c r="EL448" s="100"/>
    </row>
    <row r="449" spans="1:142" ht="14">
      <c r="A449" s="100"/>
      <c r="B449" s="100"/>
      <c r="C449" s="100"/>
      <c r="D449" s="100"/>
      <c r="E449" s="100"/>
      <c r="F449" s="100"/>
      <c r="G449" s="100"/>
      <c r="H449" s="100"/>
      <c r="I449" s="100"/>
      <c r="J449" s="100"/>
      <c r="K449" s="100"/>
      <c r="L449" s="100"/>
      <c r="M449" s="100"/>
      <c r="N449" s="100"/>
      <c r="O449" s="100"/>
      <c r="P449" s="100"/>
      <c r="Q449" s="100"/>
      <c r="R449" s="100"/>
      <c r="S449" s="100"/>
      <c r="T449" s="100"/>
      <c r="U449" s="100"/>
      <c r="V449" s="100"/>
      <c r="W449" s="100"/>
      <c r="X449" s="100"/>
      <c r="Y449" s="100"/>
      <c r="Z449" s="100"/>
      <c r="AA449" s="100"/>
      <c r="AB449" s="87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100"/>
      <c r="CL449" s="100"/>
      <c r="CM449" s="100"/>
      <c r="CN449" s="100"/>
      <c r="CO449" s="100"/>
      <c r="CP449" s="100"/>
      <c r="CQ449" s="100"/>
      <c r="CR449" s="100"/>
      <c r="CS449" s="100"/>
      <c r="CT449" s="100"/>
      <c r="CU449" s="100"/>
      <c r="CV449" s="100"/>
      <c r="CW449" s="100"/>
      <c r="CX449" s="100"/>
      <c r="CY449" s="100"/>
      <c r="CZ449" s="100"/>
      <c r="DA449" s="100"/>
      <c r="DB449" s="100"/>
      <c r="DC449" s="100"/>
      <c r="DD449" s="100"/>
      <c r="DE449" s="100"/>
      <c r="DF449" s="100"/>
      <c r="DG449" s="100"/>
      <c r="DH449" s="100"/>
      <c r="DI449" s="100"/>
      <c r="DJ449" s="100"/>
      <c r="DK449" s="100"/>
      <c r="DL449" s="100"/>
      <c r="DM449" s="100"/>
      <c r="DN449" s="100"/>
      <c r="DO449" s="100"/>
      <c r="DP449" s="100"/>
      <c r="DQ449" s="100"/>
      <c r="DR449" s="100"/>
      <c r="DS449" s="100"/>
      <c r="DT449" s="100"/>
      <c r="DU449" s="100"/>
      <c r="DV449" s="100"/>
      <c r="DW449" s="100"/>
      <c r="DX449" s="100"/>
      <c r="DY449" s="100"/>
      <c r="DZ449" s="100"/>
      <c r="EA449" s="100"/>
      <c r="EB449" s="100"/>
      <c r="EC449" s="100"/>
      <c r="ED449" s="100"/>
      <c r="EE449" s="100"/>
      <c r="EF449" s="100"/>
      <c r="EG449" s="100"/>
      <c r="EH449" s="100"/>
      <c r="EI449" s="100"/>
      <c r="EJ449" s="100"/>
      <c r="EK449" s="100"/>
      <c r="EL449" s="100"/>
    </row>
    <row r="450" spans="1:142" ht="14">
      <c r="A450" s="100"/>
      <c r="B450" s="100"/>
      <c r="C450" s="100"/>
      <c r="D450" s="100"/>
      <c r="E450" s="100"/>
      <c r="F450" s="100"/>
      <c r="G450" s="100"/>
      <c r="H450" s="100"/>
      <c r="I450" s="100"/>
      <c r="J450" s="100"/>
      <c r="K450" s="100"/>
      <c r="L450" s="100"/>
      <c r="M450" s="100"/>
      <c r="N450" s="100"/>
      <c r="O450" s="100"/>
      <c r="P450" s="100"/>
      <c r="Q450" s="100"/>
      <c r="R450" s="100"/>
      <c r="S450" s="100"/>
      <c r="T450" s="100"/>
      <c r="U450" s="100"/>
      <c r="V450" s="100"/>
      <c r="W450" s="100"/>
      <c r="X450" s="100"/>
      <c r="Y450" s="100"/>
      <c r="Z450" s="100"/>
      <c r="AA450" s="100"/>
      <c r="AB450" s="87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100"/>
      <c r="CL450" s="100"/>
      <c r="CM450" s="100"/>
      <c r="CN450" s="100"/>
      <c r="CO450" s="100"/>
      <c r="CP450" s="100"/>
      <c r="CQ450" s="100"/>
      <c r="CR450" s="100"/>
      <c r="CS450" s="100"/>
      <c r="CT450" s="100"/>
      <c r="CU450" s="100"/>
      <c r="CV450" s="100"/>
      <c r="CW450" s="100"/>
      <c r="CX450" s="100"/>
      <c r="CY450" s="100"/>
      <c r="CZ450" s="100"/>
      <c r="DA450" s="100"/>
      <c r="DB450" s="100"/>
      <c r="DC450" s="100"/>
      <c r="DD450" s="100"/>
      <c r="DE450" s="100"/>
      <c r="DF450" s="100"/>
      <c r="DG450" s="100"/>
      <c r="DH450" s="100"/>
      <c r="DI450" s="100"/>
      <c r="DJ450" s="100"/>
      <c r="DK450" s="100"/>
      <c r="DL450" s="100"/>
      <c r="DM450" s="100"/>
      <c r="DN450" s="100"/>
      <c r="DO450" s="100"/>
      <c r="DP450" s="100"/>
      <c r="DQ450" s="100"/>
      <c r="DR450" s="100"/>
      <c r="DS450" s="100"/>
      <c r="DT450" s="100"/>
      <c r="DU450" s="100"/>
      <c r="DV450" s="100"/>
      <c r="DW450" s="100"/>
      <c r="DX450" s="100"/>
      <c r="DY450" s="100"/>
      <c r="DZ450" s="100"/>
      <c r="EA450" s="100"/>
      <c r="EB450" s="100"/>
      <c r="EC450" s="100"/>
      <c r="ED450" s="100"/>
      <c r="EE450" s="100"/>
      <c r="EF450" s="100"/>
      <c r="EG450" s="100"/>
      <c r="EH450" s="100"/>
      <c r="EI450" s="100"/>
      <c r="EJ450" s="100"/>
      <c r="EK450" s="100"/>
      <c r="EL450" s="100"/>
    </row>
    <row r="451" spans="1:142" ht="14">
      <c r="A451" s="100"/>
      <c r="B451" s="100"/>
      <c r="C451" s="100"/>
      <c r="D451" s="100"/>
      <c r="E451" s="100"/>
      <c r="F451" s="100"/>
      <c r="G451" s="100"/>
      <c r="H451" s="100"/>
      <c r="I451" s="100"/>
      <c r="J451" s="100"/>
      <c r="K451" s="100"/>
      <c r="L451" s="100"/>
      <c r="M451" s="100"/>
      <c r="N451" s="100"/>
      <c r="O451" s="100"/>
      <c r="P451" s="100"/>
      <c r="Q451" s="100"/>
      <c r="R451" s="100"/>
      <c r="S451" s="100"/>
      <c r="T451" s="100"/>
      <c r="U451" s="100"/>
      <c r="V451" s="100"/>
      <c r="W451" s="100"/>
      <c r="X451" s="100"/>
      <c r="Y451" s="100"/>
      <c r="Z451" s="100"/>
      <c r="AA451" s="100"/>
      <c r="AB451" s="87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100"/>
      <c r="CL451" s="100"/>
      <c r="CM451" s="100"/>
      <c r="CN451" s="100"/>
      <c r="CO451" s="100"/>
      <c r="CP451" s="100"/>
      <c r="CQ451" s="100"/>
      <c r="CR451" s="100"/>
      <c r="CS451" s="100"/>
      <c r="CT451" s="100"/>
      <c r="CU451" s="100"/>
      <c r="CV451" s="100"/>
      <c r="CW451" s="100"/>
      <c r="CX451" s="100"/>
      <c r="CY451" s="100"/>
      <c r="CZ451" s="100"/>
      <c r="DA451" s="100"/>
      <c r="DB451" s="100"/>
      <c r="DC451" s="100"/>
      <c r="DD451" s="100"/>
      <c r="DE451" s="100"/>
      <c r="DF451" s="100"/>
      <c r="DG451" s="100"/>
      <c r="DH451" s="100"/>
      <c r="DI451" s="100"/>
      <c r="DJ451" s="100"/>
      <c r="DK451" s="100"/>
      <c r="DL451" s="100"/>
      <c r="DM451" s="100"/>
      <c r="DN451" s="100"/>
      <c r="DO451" s="100"/>
      <c r="DP451" s="100"/>
      <c r="DQ451" s="100"/>
      <c r="DR451" s="100"/>
      <c r="DS451" s="100"/>
      <c r="DT451" s="100"/>
      <c r="DU451" s="100"/>
      <c r="DV451" s="100"/>
      <c r="DW451" s="100"/>
      <c r="DX451" s="100"/>
      <c r="DY451" s="100"/>
      <c r="DZ451" s="100"/>
      <c r="EA451" s="100"/>
      <c r="EB451" s="100"/>
      <c r="EC451" s="100"/>
      <c r="ED451" s="100"/>
      <c r="EE451" s="100"/>
      <c r="EF451" s="100"/>
      <c r="EG451" s="100"/>
      <c r="EH451" s="100"/>
      <c r="EI451" s="100"/>
      <c r="EJ451" s="100"/>
      <c r="EK451" s="100"/>
      <c r="EL451" s="100"/>
    </row>
    <row r="452" spans="1:142" ht="14">
      <c r="A452" s="100"/>
      <c r="B452" s="100"/>
      <c r="C452" s="100"/>
      <c r="D452" s="100"/>
      <c r="E452" s="100"/>
      <c r="F452" s="100"/>
      <c r="G452" s="100"/>
      <c r="H452" s="100"/>
      <c r="I452" s="100"/>
      <c r="J452" s="100"/>
      <c r="K452" s="100"/>
      <c r="L452" s="100"/>
      <c r="M452" s="100"/>
      <c r="N452" s="100"/>
      <c r="O452" s="100"/>
      <c r="P452" s="100"/>
      <c r="Q452" s="100"/>
      <c r="R452" s="100"/>
      <c r="S452" s="100"/>
      <c r="T452" s="100"/>
      <c r="U452" s="100"/>
      <c r="V452" s="100"/>
      <c r="W452" s="100"/>
      <c r="X452" s="100"/>
      <c r="Y452" s="100"/>
      <c r="Z452" s="100"/>
      <c r="AA452" s="100"/>
      <c r="AB452" s="87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100"/>
      <c r="CL452" s="100"/>
      <c r="CM452" s="100"/>
      <c r="CN452" s="100"/>
      <c r="CO452" s="100"/>
      <c r="CP452" s="100"/>
      <c r="CQ452" s="100"/>
      <c r="CR452" s="100"/>
      <c r="CS452" s="100"/>
      <c r="CT452" s="100"/>
      <c r="CU452" s="100"/>
      <c r="CV452" s="100"/>
      <c r="CW452" s="100"/>
      <c r="CX452" s="100"/>
      <c r="CY452" s="100"/>
      <c r="CZ452" s="100"/>
      <c r="DA452" s="100"/>
      <c r="DB452" s="100"/>
      <c r="DC452" s="100"/>
      <c r="DD452" s="100"/>
      <c r="DE452" s="100"/>
      <c r="DF452" s="100"/>
      <c r="DG452" s="100"/>
      <c r="DH452" s="100"/>
      <c r="DI452" s="100"/>
      <c r="DJ452" s="100"/>
      <c r="DK452" s="100"/>
      <c r="DL452" s="100"/>
      <c r="DM452" s="100"/>
      <c r="DN452" s="100"/>
      <c r="DO452" s="100"/>
      <c r="DP452" s="100"/>
      <c r="DQ452" s="100"/>
      <c r="DR452" s="100"/>
      <c r="DS452" s="100"/>
      <c r="DT452" s="100"/>
      <c r="DU452" s="100"/>
      <c r="DV452" s="100"/>
      <c r="DW452" s="100"/>
      <c r="DX452" s="100"/>
      <c r="DY452" s="100"/>
      <c r="DZ452" s="100"/>
      <c r="EA452" s="100"/>
      <c r="EB452" s="100"/>
      <c r="EC452" s="100"/>
      <c r="ED452" s="100"/>
      <c r="EE452" s="100"/>
      <c r="EF452" s="100"/>
      <c r="EG452" s="100"/>
      <c r="EH452" s="100"/>
      <c r="EI452" s="100"/>
      <c r="EJ452" s="100"/>
      <c r="EK452" s="100"/>
      <c r="EL452" s="100"/>
    </row>
    <row r="453" spans="1:142" ht="14">
      <c r="A453" s="100"/>
      <c r="B453" s="100"/>
      <c r="C453" s="100"/>
      <c r="D453" s="100"/>
      <c r="E453" s="100"/>
      <c r="F453" s="100"/>
      <c r="G453" s="100"/>
      <c r="H453" s="100"/>
      <c r="I453" s="100"/>
      <c r="J453" s="100"/>
      <c r="K453" s="100"/>
      <c r="L453" s="100"/>
      <c r="M453" s="100"/>
      <c r="N453" s="100"/>
      <c r="O453" s="100"/>
      <c r="P453" s="100"/>
      <c r="Q453" s="100"/>
      <c r="R453" s="100"/>
      <c r="S453" s="100"/>
      <c r="T453" s="100"/>
      <c r="U453" s="100"/>
      <c r="V453" s="100"/>
      <c r="W453" s="100"/>
      <c r="X453" s="100"/>
      <c r="Y453" s="100"/>
      <c r="Z453" s="100"/>
      <c r="AA453" s="100"/>
      <c r="AB453" s="87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100"/>
      <c r="CL453" s="100"/>
      <c r="CM453" s="100"/>
      <c r="CN453" s="100"/>
      <c r="CO453" s="100"/>
      <c r="CP453" s="100"/>
      <c r="CQ453" s="100"/>
      <c r="CR453" s="100"/>
      <c r="CS453" s="100"/>
      <c r="CT453" s="100"/>
      <c r="CU453" s="100"/>
      <c r="CV453" s="100"/>
      <c r="CW453" s="100"/>
      <c r="CX453" s="100"/>
      <c r="CY453" s="100"/>
      <c r="CZ453" s="100"/>
      <c r="DA453" s="100"/>
      <c r="DB453" s="100"/>
      <c r="DC453" s="100"/>
      <c r="DD453" s="100"/>
      <c r="DE453" s="100"/>
      <c r="DF453" s="100"/>
      <c r="DG453" s="100"/>
      <c r="DH453" s="100"/>
      <c r="DI453" s="100"/>
      <c r="DJ453" s="100"/>
      <c r="DK453" s="100"/>
      <c r="DL453" s="100"/>
      <c r="DM453" s="100"/>
      <c r="DN453" s="100"/>
      <c r="DO453" s="100"/>
      <c r="DP453" s="100"/>
      <c r="DQ453" s="100"/>
      <c r="DR453" s="100"/>
      <c r="DS453" s="100"/>
      <c r="DT453" s="100"/>
      <c r="DU453" s="100"/>
      <c r="DV453" s="100"/>
      <c r="DW453" s="100"/>
      <c r="DX453" s="100"/>
      <c r="DY453" s="100"/>
      <c r="DZ453" s="100"/>
      <c r="EA453" s="100"/>
      <c r="EB453" s="100"/>
      <c r="EC453" s="100"/>
      <c r="ED453" s="100"/>
      <c r="EE453" s="100"/>
      <c r="EF453" s="100"/>
      <c r="EG453" s="100"/>
      <c r="EH453" s="100"/>
      <c r="EI453" s="100"/>
      <c r="EJ453" s="100"/>
      <c r="EK453" s="100"/>
      <c r="EL453" s="100"/>
    </row>
    <row r="454" spans="1:142" ht="14">
      <c r="A454" s="100"/>
      <c r="B454" s="100"/>
      <c r="C454" s="100"/>
      <c r="D454" s="100"/>
      <c r="E454" s="100"/>
      <c r="F454" s="100"/>
      <c r="G454" s="100"/>
      <c r="H454" s="100"/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  <c r="S454" s="100"/>
      <c r="T454" s="100"/>
      <c r="U454" s="100"/>
      <c r="V454" s="100"/>
      <c r="W454" s="100"/>
      <c r="X454" s="100"/>
      <c r="Y454" s="100"/>
      <c r="Z454" s="100"/>
      <c r="AA454" s="100"/>
      <c r="AB454" s="87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100"/>
      <c r="CL454" s="100"/>
      <c r="CM454" s="100"/>
      <c r="CN454" s="100"/>
      <c r="CO454" s="100"/>
      <c r="CP454" s="100"/>
      <c r="CQ454" s="100"/>
      <c r="CR454" s="100"/>
      <c r="CS454" s="100"/>
      <c r="CT454" s="100"/>
      <c r="CU454" s="100"/>
      <c r="CV454" s="100"/>
      <c r="CW454" s="100"/>
      <c r="CX454" s="100"/>
      <c r="CY454" s="100"/>
      <c r="CZ454" s="100"/>
      <c r="DA454" s="100"/>
      <c r="DB454" s="100"/>
      <c r="DC454" s="100"/>
      <c r="DD454" s="100"/>
      <c r="DE454" s="100"/>
      <c r="DF454" s="100"/>
      <c r="DG454" s="100"/>
      <c r="DH454" s="100"/>
      <c r="DI454" s="100"/>
      <c r="DJ454" s="100"/>
      <c r="DK454" s="100"/>
      <c r="DL454" s="100"/>
      <c r="DM454" s="100"/>
      <c r="DN454" s="100"/>
      <c r="DO454" s="100"/>
      <c r="DP454" s="100"/>
      <c r="DQ454" s="100"/>
      <c r="DR454" s="100"/>
      <c r="DS454" s="100"/>
      <c r="DT454" s="100"/>
      <c r="DU454" s="100"/>
      <c r="DV454" s="100"/>
      <c r="DW454" s="100"/>
      <c r="DX454" s="100"/>
      <c r="DY454" s="100"/>
      <c r="DZ454" s="100"/>
      <c r="EA454" s="100"/>
      <c r="EB454" s="100"/>
      <c r="EC454" s="100"/>
      <c r="ED454" s="100"/>
      <c r="EE454" s="100"/>
      <c r="EF454" s="100"/>
      <c r="EG454" s="100"/>
      <c r="EH454" s="100"/>
      <c r="EI454" s="100"/>
      <c r="EJ454" s="100"/>
      <c r="EK454" s="100"/>
      <c r="EL454" s="100"/>
    </row>
    <row r="455" spans="1:142" ht="14">
      <c r="A455" s="100"/>
      <c r="B455" s="100"/>
      <c r="C455" s="100"/>
      <c r="D455" s="100"/>
      <c r="E455" s="100"/>
      <c r="F455" s="100"/>
      <c r="G455" s="100"/>
      <c r="H455" s="100"/>
      <c r="I455" s="100"/>
      <c r="J455" s="100"/>
      <c r="K455" s="100"/>
      <c r="L455" s="100"/>
      <c r="M455" s="100"/>
      <c r="N455" s="100"/>
      <c r="O455" s="100"/>
      <c r="P455" s="100"/>
      <c r="Q455" s="100"/>
      <c r="R455" s="100"/>
      <c r="S455" s="100"/>
      <c r="T455" s="100"/>
      <c r="U455" s="100"/>
      <c r="V455" s="100"/>
      <c r="W455" s="100"/>
      <c r="X455" s="100"/>
      <c r="Y455" s="100"/>
      <c r="Z455" s="100"/>
      <c r="AA455" s="100"/>
      <c r="AB455" s="87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100"/>
      <c r="CL455" s="100"/>
      <c r="CM455" s="100"/>
      <c r="CN455" s="100"/>
      <c r="CO455" s="100"/>
      <c r="CP455" s="100"/>
      <c r="CQ455" s="100"/>
      <c r="CR455" s="100"/>
      <c r="CS455" s="100"/>
      <c r="CT455" s="100"/>
      <c r="CU455" s="100"/>
      <c r="CV455" s="100"/>
      <c r="CW455" s="100"/>
      <c r="CX455" s="100"/>
      <c r="CY455" s="100"/>
      <c r="CZ455" s="100"/>
      <c r="DA455" s="100"/>
      <c r="DB455" s="100"/>
      <c r="DC455" s="100"/>
      <c r="DD455" s="100"/>
      <c r="DE455" s="100"/>
      <c r="DF455" s="100"/>
      <c r="DG455" s="100"/>
      <c r="DH455" s="100"/>
      <c r="DI455" s="100"/>
      <c r="DJ455" s="100"/>
      <c r="DK455" s="100"/>
      <c r="DL455" s="100"/>
      <c r="DM455" s="100"/>
      <c r="DN455" s="100"/>
      <c r="DO455" s="100"/>
      <c r="DP455" s="100"/>
      <c r="DQ455" s="100"/>
      <c r="DR455" s="100"/>
      <c r="DS455" s="100"/>
      <c r="DT455" s="100"/>
      <c r="DU455" s="100"/>
      <c r="DV455" s="100"/>
      <c r="DW455" s="100"/>
      <c r="DX455" s="100"/>
      <c r="DY455" s="100"/>
      <c r="DZ455" s="100"/>
      <c r="EA455" s="100"/>
      <c r="EB455" s="100"/>
      <c r="EC455" s="100"/>
      <c r="ED455" s="100"/>
      <c r="EE455" s="100"/>
      <c r="EF455" s="100"/>
      <c r="EG455" s="100"/>
      <c r="EH455" s="100"/>
      <c r="EI455" s="100"/>
      <c r="EJ455" s="100"/>
      <c r="EK455" s="100"/>
      <c r="EL455" s="100"/>
    </row>
    <row r="456" spans="1:142" ht="14">
      <c r="A456" s="100"/>
      <c r="B456" s="100"/>
      <c r="C456" s="100"/>
      <c r="D456" s="100"/>
      <c r="E456" s="100"/>
      <c r="F456" s="100"/>
      <c r="G456" s="100"/>
      <c r="H456" s="100"/>
      <c r="I456" s="100"/>
      <c r="J456" s="100"/>
      <c r="K456" s="100"/>
      <c r="L456" s="100"/>
      <c r="M456" s="100"/>
      <c r="N456" s="100"/>
      <c r="O456" s="100"/>
      <c r="P456" s="100"/>
      <c r="Q456" s="100"/>
      <c r="R456" s="100"/>
      <c r="S456" s="100"/>
      <c r="T456" s="100"/>
      <c r="U456" s="100"/>
      <c r="V456" s="100"/>
      <c r="W456" s="100"/>
      <c r="X456" s="100"/>
      <c r="Y456" s="100"/>
      <c r="Z456" s="100"/>
      <c r="AA456" s="100"/>
      <c r="AB456" s="87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100"/>
      <c r="CL456" s="100"/>
      <c r="CM456" s="100"/>
      <c r="CN456" s="100"/>
      <c r="CO456" s="100"/>
      <c r="CP456" s="100"/>
      <c r="CQ456" s="100"/>
      <c r="CR456" s="100"/>
      <c r="CS456" s="100"/>
      <c r="CT456" s="100"/>
      <c r="CU456" s="100"/>
      <c r="CV456" s="100"/>
      <c r="CW456" s="100"/>
      <c r="CX456" s="100"/>
      <c r="CY456" s="100"/>
      <c r="CZ456" s="100"/>
      <c r="DA456" s="100"/>
      <c r="DB456" s="100"/>
      <c r="DC456" s="100"/>
      <c r="DD456" s="100"/>
      <c r="DE456" s="100"/>
      <c r="DF456" s="100"/>
      <c r="DG456" s="100"/>
      <c r="DH456" s="100"/>
      <c r="DI456" s="100"/>
      <c r="DJ456" s="100"/>
      <c r="DK456" s="100"/>
      <c r="DL456" s="100"/>
      <c r="DM456" s="100"/>
      <c r="DN456" s="100"/>
      <c r="DO456" s="100"/>
      <c r="DP456" s="100"/>
      <c r="DQ456" s="100"/>
      <c r="DR456" s="100"/>
      <c r="DS456" s="100"/>
      <c r="DT456" s="100"/>
      <c r="DU456" s="100"/>
      <c r="DV456" s="100"/>
      <c r="DW456" s="100"/>
      <c r="DX456" s="100"/>
      <c r="DY456" s="100"/>
      <c r="DZ456" s="100"/>
      <c r="EA456" s="100"/>
      <c r="EB456" s="100"/>
      <c r="EC456" s="100"/>
      <c r="ED456" s="100"/>
      <c r="EE456" s="100"/>
      <c r="EF456" s="100"/>
      <c r="EG456" s="100"/>
      <c r="EH456" s="100"/>
      <c r="EI456" s="100"/>
      <c r="EJ456" s="100"/>
      <c r="EK456" s="100"/>
      <c r="EL456" s="100"/>
    </row>
    <row r="457" spans="1:142" ht="14">
      <c r="A457" s="100"/>
      <c r="B457" s="100"/>
      <c r="C457" s="100"/>
      <c r="D457" s="100"/>
      <c r="E457" s="100"/>
      <c r="F457" s="100"/>
      <c r="G457" s="100"/>
      <c r="H457" s="100"/>
      <c r="I457" s="100"/>
      <c r="J457" s="100"/>
      <c r="K457" s="100"/>
      <c r="L457" s="100"/>
      <c r="M457" s="100"/>
      <c r="N457" s="100"/>
      <c r="O457" s="100"/>
      <c r="P457" s="100"/>
      <c r="Q457" s="100"/>
      <c r="R457" s="100"/>
      <c r="S457" s="100"/>
      <c r="T457" s="100"/>
      <c r="U457" s="100"/>
      <c r="V457" s="100"/>
      <c r="W457" s="100"/>
      <c r="X457" s="100"/>
      <c r="Y457" s="100"/>
      <c r="Z457" s="100"/>
      <c r="AA457" s="100"/>
      <c r="AB457" s="87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100"/>
      <c r="CL457" s="100"/>
      <c r="CM457" s="100"/>
      <c r="CN457" s="100"/>
      <c r="CO457" s="100"/>
      <c r="CP457" s="100"/>
      <c r="CQ457" s="100"/>
      <c r="CR457" s="100"/>
      <c r="CS457" s="100"/>
      <c r="CT457" s="100"/>
      <c r="CU457" s="100"/>
      <c r="CV457" s="100"/>
      <c r="CW457" s="100"/>
      <c r="CX457" s="100"/>
      <c r="CY457" s="100"/>
      <c r="CZ457" s="100"/>
      <c r="DA457" s="100"/>
      <c r="DB457" s="100"/>
      <c r="DC457" s="100"/>
      <c r="DD457" s="100"/>
      <c r="DE457" s="100"/>
      <c r="DF457" s="100"/>
      <c r="DG457" s="100"/>
      <c r="DH457" s="100"/>
      <c r="DI457" s="100"/>
      <c r="DJ457" s="100"/>
      <c r="DK457" s="100"/>
      <c r="DL457" s="100"/>
      <c r="DM457" s="100"/>
      <c r="DN457" s="100"/>
      <c r="DO457" s="100"/>
      <c r="DP457" s="100"/>
      <c r="DQ457" s="100"/>
      <c r="DR457" s="100"/>
      <c r="DS457" s="100"/>
      <c r="DT457" s="100"/>
      <c r="DU457" s="100"/>
      <c r="DV457" s="100"/>
      <c r="DW457" s="100"/>
      <c r="DX457" s="100"/>
      <c r="DY457" s="100"/>
      <c r="DZ457" s="100"/>
      <c r="EA457" s="100"/>
      <c r="EB457" s="100"/>
      <c r="EC457" s="100"/>
      <c r="ED457" s="100"/>
      <c r="EE457" s="100"/>
      <c r="EF457" s="100"/>
      <c r="EG457" s="100"/>
      <c r="EH457" s="100"/>
      <c r="EI457" s="100"/>
      <c r="EJ457" s="100"/>
      <c r="EK457" s="100"/>
      <c r="EL457" s="100"/>
    </row>
    <row r="458" spans="1:142" ht="14">
      <c r="A458" s="100"/>
      <c r="B458" s="100"/>
      <c r="C458" s="100"/>
      <c r="D458" s="100"/>
      <c r="E458" s="100"/>
      <c r="F458" s="100"/>
      <c r="G458" s="100"/>
      <c r="H458" s="100"/>
      <c r="I458" s="100"/>
      <c r="J458" s="100"/>
      <c r="K458" s="100"/>
      <c r="L458" s="100"/>
      <c r="M458" s="100"/>
      <c r="N458" s="100"/>
      <c r="O458" s="100"/>
      <c r="P458" s="100"/>
      <c r="Q458" s="100"/>
      <c r="R458" s="100"/>
      <c r="S458" s="100"/>
      <c r="T458" s="100"/>
      <c r="U458" s="100"/>
      <c r="V458" s="100"/>
      <c r="W458" s="100"/>
      <c r="X458" s="100"/>
      <c r="Y458" s="100"/>
      <c r="Z458" s="100"/>
      <c r="AA458" s="100"/>
      <c r="AB458" s="87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100"/>
      <c r="CL458" s="100"/>
      <c r="CM458" s="100"/>
      <c r="CN458" s="100"/>
      <c r="CO458" s="100"/>
      <c r="CP458" s="100"/>
      <c r="CQ458" s="100"/>
      <c r="CR458" s="100"/>
      <c r="CS458" s="100"/>
      <c r="CT458" s="100"/>
      <c r="CU458" s="100"/>
      <c r="CV458" s="100"/>
      <c r="CW458" s="100"/>
      <c r="CX458" s="100"/>
      <c r="CY458" s="100"/>
      <c r="CZ458" s="100"/>
      <c r="DA458" s="100"/>
      <c r="DB458" s="100"/>
      <c r="DC458" s="100"/>
      <c r="DD458" s="100"/>
      <c r="DE458" s="100"/>
      <c r="DF458" s="100"/>
      <c r="DG458" s="100"/>
      <c r="DH458" s="100"/>
      <c r="DI458" s="100"/>
      <c r="DJ458" s="100"/>
      <c r="DK458" s="100"/>
      <c r="DL458" s="100"/>
      <c r="DM458" s="100"/>
      <c r="DN458" s="100"/>
      <c r="DO458" s="100"/>
      <c r="DP458" s="100"/>
      <c r="DQ458" s="100"/>
      <c r="DR458" s="100"/>
      <c r="DS458" s="100"/>
      <c r="DT458" s="100"/>
      <c r="DU458" s="100"/>
      <c r="DV458" s="100"/>
      <c r="DW458" s="100"/>
      <c r="DX458" s="100"/>
      <c r="DY458" s="100"/>
      <c r="DZ458" s="100"/>
      <c r="EA458" s="100"/>
      <c r="EB458" s="100"/>
      <c r="EC458" s="100"/>
      <c r="ED458" s="100"/>
      <c r="EE458" s="100"/>
      <c r="EF458" s="100"/>
      <c r="EG458" s="100"/>
      <c r="EH458" s="100"/>
      <c r="EI458" s="100"/>
      <c r="EJ458" s="100"/>
      <c r="EK458" s="100"/>
      <c r="EL458" s="100"/>
    </row>
    <row r="459" spans="1:142" ht="14">
      <c r="A459" s="100"/>
      <c r="B459" s="100"/>
      <c r="C459" s="100"/>
      <c r="D459" s="100"/>
      <c r="E459" s="100"/>
      <c r="F459" s="100"/>
      <c r="G459" s="100"/>
      <c r="H459" s="100"/>
      <c r="I459" s="100"/>
      <c r="J459" s="100"/>
      <c r="K459" s="100"/>
      <c r="L459" s="100"/>
      <c r="M459" s="100"/>
      <c r="N459" s="100"/>
      <c r="O459" s="100"/>
      <c r="P459" s="100"/>
      <c r="Q459" s="100"/>
      <c r="R459" s="100"/>
      <c r="S459" s="100"/>
      <c r="T459" s="100"/>
      <c r="U459" s="100"/>
      <c r="V459" s="100"/>
      <c r="W459" s="100"/>
      <c r="X459" s="100"/>
      <c r="Y459" s="100"/>
      <c r="Z459" s="100"/>
      <c r="AA459" s="100"/>
      <c r="AB459" s="87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100"/>
      <c r="CL459" s="100"/>
      <c r="CM459" s="100"/>
      <c r="CN459" s="100"/>
      <c r="CO459" s="100"/>
      <c r="CP459" s="100"/>
      <c r="CQ459" s="100"/>
      <c r="CR459" s="100"/>
      <c r="CS459" s="100"/>
      <c r="CT459" s="100"/>
      <c r="CU459" s="100"/>
      <c r="CV459" s="100"/>
      <c r="CW459" s="100"/>
      <c r="CX459" s="100"/>
      <c r="CY459" s="100"/>
      <c r="CZ459" s="100"/>
      <c r="DA459" s="100"/>
      <c r="DB459" s="100"/>
      <c r="DC459" s="100"/>
      <c r="DD459" s="100"/>
      <c r="DE459" s="100"/>
      <c r="DF459" s="100"/>
      <c r="DG459" s="100"/>
      <c r="DH459" s="100"/>
      <c r="DI459" s="100"/>
      <c r="DJ459" s="100"/>
      <c r="DK459" s="100"/>
      <c r="DL459" s="100"/>
      <c r="DM459" s="100"/>
      <c r="DN459" s="100"/>
      <c r="DO459" s="100"/>
      <c r="DP459" s="100"/>
      <c r="DQ459" s="100"/>
      <c r="DR459" s="100"/>
      <c r="DS459" s="100"/>
      <c r="DT459" s="100"/>
      <c r="DU459" s="100"/>
      <c r="DV459" s="100"/>
      <c r="DW459" s="100"/>
      <c r="DX459" s="100"/>
      <c r="DY459" s="100"/>
      <c r="DZ459" s="100"/>
      <c r="EA459" s="100"/>
      <c r="EB459" s="100"/>
      <c r="EC459" s="100"/>
      <c r="ED459" s="100"/>
      <c r="EE459" s="100"/>
      <c r="EF459" s="100"/>
      <c r="EG459" s="100"/>
      <c r="EH459" s="100"/>
      <c r="EI459" s="100"/>
      <c r="EJ459" s="100"/>
      <c r="EK459" s="100"/>
      <c r="EL459" s="100"/>
    </row>
    <row r="460" spans="1:142" ht="14">
      <c r="A460" s="100"/>
      <c r="B460" s="100"/>
      <c r="C460" s="100"/>
      <c r="D460" s="100"/>
      <c r="E460" s="100"/>
      <c r="F460" s="100"/>
      <c r="G460" s="100"/>
      <c r="H460" s="100"/>
      <c r="I460" s="100"/>
      <c r="J460" s="100"/>
      <c r="K460" s="100"/>
      <c r="L460" s="100"/>
      <c r="M460" s="100"/>
      <c r="N460" s="100"/>
      <c r="O460" s="100"/>
      <c r="P460" s="100"/>
      <c r="Q460" s="100"/>
      <c r="R460" s="100"/>
      <c r="S460" s="100"/>
      <c r="T460" s="100"/>
      <c r="U460" s="100"/>
      <c r="V460" s="100"/>
      <c r="W460" s="100"/>
      <c r="X460" s="100"/>
      <c r="Y460" s="100"/>
      <c r="Z460" s="100"/>
      <c r="AA460" s="100"/>
      <c r="AB460" s="87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100"/>
      <c r="CL460" s="100"/>
      <c r="CM460" s="100"/>
      <c r="CN460" s="100"/>
      <c r="CO460" s="100"/>
      <c r="CP460" s="100"/>
      <c r="CQ460" s="100"/>
      <c r="CR460" s="100"/>
      <c r="CS460" s="100"/>
      <c r="CT460" s="100"/>
      <c r="CU460" s="100"/>
      <c r="CV460" s="100"/>
      <c r="CW460" s="100"/>
      <c r="CX460" s="100"/>
      <c r="CY460" s="100"/>
      <c r="CZ460" s="100"/>
      <c r="DA460" s="100"/>
      <c r="DB460" s="100"/>
      <c r="DC460" s="100"/>
      <c r="DD460" s="100"/>
      <c r="DE460" s="100"/>
      <c r="DF460" s="100"/>
      <c r="DG460" s="100"/>
      <c r="DH460" s="100"/>
      <c r="DI460" s="100"/>
      <c r="DJ460" s="100"/>
      <c r="DK460" s="100"/>
      <c r="DL460" s="100"/>
      <c r="DM460" s="100"/>
      <c r="DN460" s="100"/>
      <c r="DO460" s="100"/>
      <c r="DP460" s="100"/>
      <c r="DQ460" s="100"/>
      <c r="DR460" s="100"/>
      <c r="DS460" s="100"/>
      <c r="DT460" s="100"/>
      <c r="DU460" s="100"/>
      <c r="DV460" s="100"/>
      <c r="DW460" s="100"/>
      <c r="DX460" s="100"/>
      <c r="DY460" s="100"/>
      <c r="DZ460" s="100"/>
      <c r="EA460" s="100"/>
      <c r="EB460" s="100"/>
      <c r="EC460" s="100"/>
      <c r="ED460" s="100"/>
      <c r="EE460" s="100"/>
      <c r="EF460" s="100"/>
      <c r="EG460" s="100"/>
      <c r="EH460" s="100"/>
      <c r="EI460" s="100"/>
      <c r="EJ460" s="100"/>
      <c r="EK460" s="100"/>
      <c r="EL460" s="100"/>
    </row>
    <row r="461" spans="1:142" ht="14">
      <c r="A461" s="100"/>
      <c r="B461" s="100"/>
      <c r="C461" s="100"/>
      <c r="D461" s="100"/>
      <c r="E461" s="100"/>
      <c r="F461" s="100"/>
      <c r="G461" s="100"/>
      <c r="H461" s="100"/>
      <c r="I461" s="100"/>
      <c r="J461" s="100"/>
      <c r="K461" s="100"/>
      <c r="L461" s="100"/>
      <c r="M461" s="100"/>
      <c r="N461" s="100"/>
      <c r="O461" s="100"/>
      <c r="P461" s="100"/>
      <c r="Q461" s="100"/>
      <c r="R461" s="100"/>
      <c r="S461" s="100"/>
      <c r="T461" s="100"/>
      <c r="U461" s="100"/>
      <c r="V461" s="100"/>
      <c r="W461" s="100"/>
      <c r="X461" s="100"/>
      <c r="Y461" s="100"/>
      <c r="Z461" s="100"/>
      <c r="AA461" s="100"/>
      <c r="AB461" s="87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100"/>
      <c r="CL461" s="100"/>
      <c r="CM461" s="100"/>
      <c r="CN461" s="100"/>
      <c r="CO461" s="100"/>
      <c r="CP461" s="100"/>
      <c r="CQ461" s="100"/>
      <c r="CR461" s="100"/>
      <c r="CS461" s="100"/>
      <c r="CT461" s="100"/>
      <c r="CU461" s="100"/>
      <c r="CV461" s="100"/>
      <c r="CW461" s="100"/>
      <c r="CX461" s="100"/>
      <c r="CY461" s="100"/>
      <c r="CZ461" s="100"/>
      <c r="DA461" s="100"/>
      <c r="DB461" s="100"/>
      <c r="DC461" s="100"/>
      <c r="DD461" s="100"/>
      <c r="DE461" s="100"/>
      <c r="DF461" s="100"/>
      <c r="DG461" s="100"/>
      <c r="DH461" s="100"/>
      <c r="DI461" s="100"/>
      <c r="DJ461" s="100"/>
      <c r="DK461" s="100"/>
      <c r="DL461" s="100"/>
      <c r="DM461" s="100"/>
      <c r="DN461" s="100"/>
      <c r="DO461" s="100"/>
      <c r="DP461" s="100"/>
      <c r="DQ461" s="100"/>
      <c r="DR461" s="100"/>
      <c r="DS461" s="100"/>
      <c r="DT461" s="100"/>
      <c r="DU461" s="100"/>
      <c r="DV461" s="100"/>
      <c r="DW461" s="100"/>
      <c r="DX461" s="100"/>
      <c r="DY461" s="100"/>
      <c r="DZ461" s="100"/>
      <c r="EA461" s="100"/>
      <c r="EB461" s="100"/>
      <c r="EC461" s="100"/>
      <c r="ED461" s="100"/>
      <c r="EE461" s="100"/>
      <c r="EF461" s="100"/>
      <c r="EG461" s="100"/>
      <c r="EH461" s="100"/>
      <c r="EI461" s="100"/>
      <c r="EJ461" s="100"/>
      <c r="EK461" s="100"/>
      <c r="EL461" s="100"/>
    </row>
    <row r="462" spans="1:142" ht="14">
      <c r="A462" s="100"/>
      <c r="B462" s="100"/>
      <c r="C462" s="100"/>
      <c r="D462" s="100"/>
      <c r="E462" s="100"/>
      <c r="F462" s="100"/>
      <c r="G462" s="100"/>
      <c r="H462" s="100"/>
      <c r="I462" s="100"/>
      <c r="J462" s="100"/>
      <c r="K462" s="100"/>
      <c r="L462" s="100"/>
      <c r="M462" s="100"/>
      <c r="N462" s="100"/>
      <c r="O462" s="100"/>
      <c r="P462" s="100"/>
      <c r="Q462" s="100"/>
      <c r="R462" s="100"/>
      <c r="S462" s="100"/>
      <c r="T462" s="100"/>
      <c r="U462" s="100"/>
      <c r="V462" s="100"/>
      <c r="W462" s="100"/>
      <c r="X462" s="100"/>
      <c r="Y462" s="100"/>
      <c r="Z462" s="100"/>
      <c r="AA462" s="100"/>
      <c r="AB462" s="87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100"/>
      <c r="CL462" s="100"/>
      <c r="CM462" s="100"/>
      <c r="CN462" s="100"/>
      <c r="CO462" s="100"/>
      <c r="CP462" s="100"/>
      <c r="CQ462" s="100"/>
      <c r="CR462" s="100"/>
      <c r="CS462" s="100"/>
      <c r="CT462" s="100"/>
      <c r="CU462" s="100"/>
      <c r="CV462" s="100"/>
      <c r="CW462" s="100"/>
      <c r="CX462" s="100"/>
      <c r="CY462" s="100"/>
      <c r="CZ462" s="100"/>
      <c r="DA462" s="100"/>
      <c r="DB462" s="100"/>
      <c r="DC462" s="100"/>
      <c r="DD462" s="100"/>
      <c r="DE462" s="100"/>
      <c r="DF462" s="100"/>
      <c r="DG462" s="100"/>
      <c r="DH462" s="100"/>
      <c r="DI462" s="100"/>
      <c r="DJ462" s="100"/>
      <c r="DK462" s="100"/>
      <c r="DL462" s="100"/>
      <c r="DM462" s="100"/>
      <c r="DN462" s="100"/>
      <c r="DO462" s="100"/>
      <c r="DP462" s="100"/>
      <c r="DQ462" s="100"/>
      <c r="DR462" s="100"/>
      <c r="DS462" s="100"/>
      <c r="DT462" s="100"/>
      <c r="DU462" s="100"/>
      <c r="DV462" s="100"/>
      <c r="DW462" s="100"/>
      <c r="DX462" s="100"/>
      <c r="DY462" s="100"/>
      <c r="DZ462" s="100"/>
      <c r="EA462" s="100"/>
      <c r="EB462" s="100"/>
      <c r="EC462" s="100"/>
      <c r="ED462" s="100"/>
      <c r="EE462" s="100"/>
      <c r="EF462" s="100"/>
      <c r="EG462" s="100"/>
      <c r="EH462" s="100"/>
      <c r="EI462" s="100"/>
      <c r="EJ462" s="100"/>
      <c r="EK462" s="100"/>
      <c r="EL462" s="100"/>
    </row>
    <row r="463" spans="1:142" ht="14">
      <c r="A463" s="100"/>
      <c r="B463" s="100"/>
      <c r="C463" s="100"/>
      <c r="D463" s="100"/>
      <c r="E463" s="100"/>
      <c r="F463" s="100"/>
      <c r="G463" s="100"/>
      <c r="H463" s="100"/>
      <c r="I463" s="100"/>
      <c r="J463" s="100"/>
      <c r="K463" s="100"/>
      <c r="L463" s="100"/>
      <c r="M463" s="100"/>
      <c r="N463" s="100"/>
      <c r="O463" s="100"/>
      <c r="P463" s="100"/>
      <c r="Q463" s="100"/>
      <c r="R463" s="100"/>
      <c r="S463" s="100"/>
      <c r="T463" s="100"/>
      <c r="U463" s="100"/>
      <c r="V463" s="100"/>
      <c r="W463" s="100"/>
      <c r="X463" s="100"/>
      <c r="Y463" s="100"/>
      <c r="Z463" s="100"/>
      <c r="AA463" s="100"/>
      <c r="AB463" s="87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100"/>
      <c r="CL463" s="100"/>
      <c r="CM463" s="100"/>
      <c r="CN463" s="100"/>
      <c r="CO463" s="100"/>
      <c r="CP463" s="100"/>
      <c r="CQ463" s="100"/>
      <c r="CR463" s="100"/>
      <c r="CS463" s="100"/>
      <c r="CT463" s="100"/>
      <c r="CU463" s="100"/>
      <c r="CV463" s="100"/>
      <c r="CW463" s="100"/>
      <c r="CX463" s="100"/>
      <c r="CY463" s="100"/>
      <c r="CZ463" s="100"/>
      <c r="DA463" s="100"/>
      <c r="DB463" s="100"/>
      <c r="DC463" s="100"/>
      <c r="DD463" s="100"/>
      <c r="DE463" s="100"/>
      <c r="DF463" s="100"/>
      <c r="DG463" s="100"/>
      <c r="DH463" s="100"/>
      <c r="DI463" s="100"/>
      <c r="DJ463" s="100"/>
      <c r="DK463" s="100"/>
      <c r="DL463" s="100"/>
      <c r="DM463" s="100"/>
      <c r="DN463" s="100"/>
      <c r="DO463" s="100"/>
      <c r="DP463" s="100"/>
      <c r="DQ463" s="100"/>
      <c r="DR463" s="100"/>
      <c r="DS463" s="100"/>
      <c r="DT463" s="100"/>
      <c r="DU463" s="100"/>
      <c r="DV463" s="100"/>
      <c r="DW463" s="100"/>
      <c r="DX463" s="100"/>
      <c r="DY463" s="100"/>
      <c r="DZ463" s="100"/>
      <c r="EA463" s="100"/>
      <c r="EB463" s="100"/>
      <c r="EC463" s="100"/>
      <c r="ED463" s="100"/>
      <c r="EE463" s="100"/>
      <c r="EF463" s="100"/>
      <c r="EG463" s="100"/>
      <c r="EH463" s="100"/>
      <c r="EI463" s="100"/>
      <c r="EJ463" s="100"/>
      <c r="EK463" s="100"/>
      <c r="EL463" s="100"/>
    </row>
    <row r="464" spans="1:142" ht="14">
      <c r="A464" s="100"/>
      <c r="B464" s="100"/>
      <c r="C464" s="100"/>
      <c r="D464" s="100"/>
      <c r="E464" s="100"/>
      <c r="F464" s="100"/>
      <c r="G464" s="100"/>
      <c r="H464" s="100"/>
      <c r="I464" s="100"/>
      <c r="J464" s="100"/>
      <c r="K464" s="100"/>
      <c r="L464" s="100"/>
      <c r="M464" s="100"/>
      <c r="N464" s="100"/>
      <c r="O464" s="100"/>
      <c r="P464" s="100"/>
      <c r="Q464" s="100"/>
      <c r="R464" s="100"/>
      <c r="S464" s="100"/>
      <c r="T464" s="100"/>
      <c r="U464" s="100"/>
      <c r="V464" s="100"/>
      <c r="W464" s="100"/>
      <c r="X464" s="100"/>
      <c r="Y464" s="100"/>
      <c r="Z464" s="100"/>
      <c r="AA464" s="100"/>
      <c r="AB464" s="87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100"/>
      <c r="CL464" s="100"/>
      <c r="CM464" s="100"/>
      <c r="CN464" s="100"/>
      <c r="CO464" s="100"/>
      <c r="CP464" s="100"/>
      <c r="CQ464" s="100"/>
      <c r="CR464" s="100"/>
      <c r="CS464" s="100"/>
      <c r="CT464" s="100"/>
      <c r="CU464" s="100"/>
      <c r="CV464" s="100"/>
      <c r="CW464" s="100"/>
      <c r="CX464" s="100"/>
      <c r="CY464" s="100"/>
      <c r="CZ464" s="100"/>
      <c r="DA464" s="100"/>
      <c r="DB464" s="100"/>
      <c r="DC464" s="100"/>
      <c r="DD464" s="100"/>
      <c r="DE464" s="100"/>
      <c r="DF464" s="100"/>
      <c r="DG464" s="100"/>
      <c r="DH464" s="100"/>
      <c r="DI464" s="100"/>
      <c r="DJ464" s="100"/>
      <c r="DK464" s="100"/>
      <c r="DL464" s="100"/>
      <c r="DM464" s="100"/>
      <c r="DN464" s="100"/>
      <c r="DO464" s="100"/>
      <c r="DP464" s="100"/>
      <c r="DQ464" s="100"/>
      <c r="DR464" s="100"/>
      <c r="DS464" s="100"/>
      <c r="DT464" s="100"/>
      <c r="DU464" s="100"/>
      <c r="DV464" s="100"/>
      <c r="DW464" s="100"/>
      <c r="DX464" s="100"/>
      <c r="DY464" s="100"/>
      <c r="DZ464" s="100"/>
      <c r="EA464" s="100"/>
      <c r="EB464" s="100"/>
      <c r="EC464" s="100"/>
      <c r="ED464" s="100"/>
      <c r="EE464" s="100"/>
      <c r="EF464" s="100"/>
      <c r="EG464" s="100"/>
      <c r="EH464" s="100"/>
      <c r="EI464" s="100"/>
      <c r="EJ464" s="100"/>
      <c r="EK464" s="100"/>
      <c r="EL464" s="100"/>
    </row>
    <row r="465" spans="1:142" ht="14">
      <c r="A465" s="100"/>
      <c r="B465" s="100"/>
      <c r="C465" s="100"/>
      <c r="D465" s="100"/>
      <c r="E465" s="100"/>
      <c r="F465" s="100"/>
      <c r="G465" s="100"/>
      <c r="H465" s="100"/>
      <c r="I465" s="100"/>
      <c r="J465" s="100"/>
      <c r="K465" s="100"/>
      <c r="L465" s="100"/>
      <c r="M465" s="100"/>
      <c r="N465" s="100"/>
      <c r="O465" s="100"/>
      <c r="P465" s="100"/>
      <c r="Q465" s="100"/>
      <c r="R465" s="100"/>
      <c r="S465" s="100"/>
      <c r="T465" s="100"/>
      <c r="U465" s="100"/>
      <c r="V465" s="100"/>
      <c r="W465" s="100"/>
      <c r="X465" s="100"/>
      <c r="Y465" s="100"/>
      <c r="Z465" s="100"/>
      <c r="AA465" s="100"/>
      <c r="AB465" s="87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100"/>
      <c r="CL465" s="100"/>
      <c r="CM465" s="100"/>
      <c r="CN465" s="100"/>
      <c r="CO465" s="100"/>
      <c r="CP465" s="100"/>
      <c r="CQ465" s="100"/>
      <c r="CR465" s="100"/>
      <c r="CS465" s="100"/>
      <c r="CT465" s="100"/>
      <c r="CU465" s="100"/>
      <c r="CV465" s="100"/>
      <c r="CW465" s="100"/>
      <c r="CX465" s="100"/>
      <c r="CY465" s="100"/>
      <c r="CZ465" s="100"/>
      <c r="DA465" s="100"/>
      <c r="DB465" s="100"/>
      <c r="DC465" s="100"/>
      <c r="DD465" s="100"/>
      <c r="DE465" s="100"/>
      <c r="DF465" s="100"/>
      <c r="DG465" s="100"/>
      <c r="DH465" s="100"/>
      <c r="DI465" s="100"/>
      <c r="DJ465" s="100"/>
      <c r="DK465" s="100"/>
      <c r="DL465" s="100"/>
      <c r="DM465" s="100"/>
      <c r="DN465" s="100"/>
      <c r="DO465" s="100"/>
      <c r="DP465" s="100"/>
      <c r="DQ465" s="100"/>
      <c r="DR465" s="100"/>
      <c r="DS465" s="100"/>
      <c r="DT465" s="100"/>
      <c r="DU465" s="100"/>
      <c r="DV465" s="100"/>
      <c r="DW465" s="100"/>
      <c r="DX465" s="100"/>
      <c r="DY465" s="100"/>
      <c r="DZ465" s="100"/>
      <c r="EA465" s="100"/>
      <c r="EB465" s="100"/>
      <c r="EC465" s="100"/>
      <c r="ED465" s="100"/>
      <c r="EE465" s="100"/>
      <c r="EF465" s="100"/>
      <c r="EG465" s="100"/>
      <c r="EH465" s="100"/>
      <c r="EI465" s="100"/>
      <c r="EJ465" s="100"/>
      <c r="EK465" s="100"/>
      <c r="EL465" s="100"/>
    </row>
    <row r="466" spans="1:142" ht="14">
      <c r="A466" s="100"/>
      <c r="B466" s="100"/>
      <c r="C466" s="100"/>
      <c r="D466" s="100"/>
      <c r="E466" s="100"/>
      <c r="F466" s="100"/>
      <c r="G466" s="100"/>
      <c r="H466" s="100"/>
      <c r="I466" s="100"/>
      <c r="J466" s="100"/>
      <c r="K466" s="100"/>
      <c r="L466" s="100"/>
      <c r="M466" s="100"/>
      <c r="N466" s="100"/>
      <c r="O466" s="100"/>
      <c r="P466" s="100"/>
      <c r="Q466" s="100"/>
      <c r="R466" s="100"/>
      <c r="S466" s="100"/>
      <c r="T466" s="100"/>
      <c r="U466" s="100"/>
      <c r="V466" s="100"/>
      <c r="W466" s="100"/>
      <c r="X466" s="100"/>
      <c r="Y466" s="100"/>
      <c r="Z466" s="100"/>
      <c r="AA466" s="100"/>
      <c r="AB466" s="87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100"/>
      <c r="CL466" s="100"/>
      <c r="CM466" s="100"/>
      <c r="CN466" s="100"/>
      <c r="CO466" s="100"/>
      <c r="CP466" s="100"/>
      <c r="CQ466" s="100"/>
      <c r="CR466" s="100"/>
      <c r="CS466" s="100"/>
      <c r="CT466" s="100"/>
      <c r="CU466" s="100"/>
      <c r="CV466" s="100"/>
      <c r="CW466" s="100"/>
      <c r="CX466" s="100"/>
      <c r="CY466" s="100"/>
      <c r="CZ466" s="100"/>
      <c r="DA466" s="100"/>
      <c r="DB466" s="100"/>
      <c r="DC466" s="100"/>
      <c r="DD466" s="100"/>
      <c r="DE466" s="100"/>
      <c r="DF466" s="100"/>
      <c r="DG466" s="100"/>
      <c r="DH466" s="100"/>
      <c r="DI466" s="100"/>
      <c r="DJ466" s="100"/>
      <c r="DK466" s="100"/>
      <c r="DL466" s="100"/>
      <c r="DM466" s="100"/>
      <c r="DN466" s="100"/>
      <c r="DO466" s="100"/>
      <c r="DP466" s="100"/>
      <c r="DQ466" s="100"/>
      <c r="DR466" s="100"/>
      <c r="DS466" s="100"/>
      <c r="DT466" s="100"/>
      <c r="DU466" s="100"/>
      <c r="DV466" s="100"/>
      <c r="DW466" s="100"/>
      <c r="DX466" s="100"/>
      <c r="DY466" s="100"/>
      <c r="DZ466" s="100"/>
      <c r="EA466" s="100"/>
      <c r="EB466" s="100"/>
      <c r="EC466" s="100"/>
      <c r="ED466" s="100"/>
      <c r="EE466" s="100"/>
      <c r="EF466" s="100"/>
      <c r="EG466" s="100"/>
      <c r="EH466" s="100"/>
      <c r="EI466" s="100"/>
      <c r="EJ466" s="100"/>
      <c r="EK466" s="100"/>
      <c r="EL466" s="100"/>
    </row>
    <row r="467" spans="1:142" ht="14">
      <c r="A467" s="100"/>
      <c r="B467" s="100"/>
      <c r="C467" s="100"/>
      <c r="D467" s="100"/>
      <c r="E467" s="100"/>
      <c r="F467" s="100"/>
      <c r="G467" s="100"/>
      <c r="H467" s="100"/>
      <c r="I467" s="100"/>
      <c r="J467" s="100"/>
      <c r="K467" s="100"/>
      <c r="L467" s="100"/>
      <c r="M467" s="100"/>
      <c r="N467" s="100"/>
      <c r="O467" s="100"/>
      <c r="P467" s="100"/>
      <c r="Q467" s="100"/>
      <c r="R467" s="100"/>
      <c r="S467" s="100"/>
      <c r="T467" s="100"/>
      <c r="U467" s="100"/>
      <c r="V467" s="100"/>
      <c r="W467" s="100"/>
      <c r="X467" s="100"/>
      <c r="Y467" s="100"/>
      <c r="Z467" s="100"/>
      <c r="AA467" s="100"/>
      <c r="AB467" s="87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100"/>
      <c r="CL467" s="100"/>
      <c r="CM467" s="100"/>
      <c r="CN467" s="100"/>
      <c r="CO467" s="100"/>
      <c r="CP467" s="100"/>
      <c r="CQ467" s="100"/>
      <c r="CR467" s="100"/>
      <c r="CS467" s="100"/>
      <c r="CT467" s="100"/>
      <c r="CU467" s="100"/>
      <c r="CV467" s="100"/>
      <c r="CW467" s="100"/>
      <c r="CX467" s="100"/>
      <c r="CY467" s="100"/>
      <c r="CZ467" s="100"/>
      <c r="DA467" s="100"/>
      <c r="DB467" s="100"/>
      <c r="DC467" s="100"/>
      <c r="DD467" s="100"/>
      <c r="DE467" s="100"/>
      <c r="DF467" s="100"/>
      <c r="DG467" s="100"/>
      <c r="DH467" s="100"/>
      <c r="DI467" s="100"/>
      <c r="DJ467" s="100"/>
      <c r="DK467" s="100"/>
      <c r="DL467" s="100"/>
      <c r="DM467" s="100"/>
      <c r="DN467" s="100"/>
      <c r="DO467" s="100"/>
      <c r="DP467" s="100"/>
      <c r="DQ467" s="100"/>
      <c r="DR467" s="100"/>
      <c r="DS467" s="100"/>
      <c r="DT467" s="100"/>
      <c r="DU467" s="100"/>
      <c r="DV467" s="100"/>
      <c r="DW467" s="100"/>
      <c r="DX467" s="100"/>
      <c r="DY467" s="100"/>
      <c r="DZ467" s="100"/>
      <c r="EA467" s="100"/>
      <c r="EB467" s="100"/>
      <c r="EC467" s="100"/>
      <c r="ED467" s="100"/>
      <c r="EE467" s="100"/>
      <c r="EF467" s="100"/>
      <c r="EG467" s="100"/>
      <c r="EH467" s="100"/>
      <c r="EI467" s="100"/>
      <c r="EJ467" s="100"/>
      <c r="EK467" s="100"/>
      <c r="EL467" s="100"/>
    </row>
    <row r="468" spans="1:142" ht="14">
      <c r="A468" s="100"/>
      <c r="B468" s="100"/>
      <c r="C468" s="100"/>
      <c r="D468" s="100"/>
      <c r="E468" s="100"/>
      <c r="F468" s="100"/>
      <c r="G468" s="100"/>
      <c r="H468" s="100"/>
      <c r="I468" s="100"/>
      <c r="J468" s="100"/>
      <c r="K468" s="100"/>
      <c r="L468" s="100"/>
      <c r="M468" s="100"/>
      <c r="N468" s="100"/>
      <c r="O468" s="100"/>
      <c r="P468" s="100"/>
      <c r="Q468" s="100"/>
      <c r="R468" s="100"/>
      <c r="S468" s="100"/>
      <c r="T468" s="100"/>
      <c r="U468" s="100"/>
      <c r="V468" s="100"/>
      <c r="W468" s="100"/>
      <c r="X468" s="100"/>
      <c r="Y468" s="100"/>
      <c r="Z468" s="100"/>
      <c r="AA468" s="100"/>
      <c r="AB468" s="87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100"/>
      <c r="CL468" s="100"/>
      <c r="CM468" s="100"/>
      <c r="CN468" s="100"/>
      <c r="CO468" s="100"/>
      <c r="CP468" s="100"/>
      <c r="CQ468" s="100"/>
      <c r="CR468" s="100"/>
      <c r="CS468" s="100"/>
      <c r="CT468" s="100"/>
      <c r="CU468" s="100"/>
      <c r="CV468" s="100"/>
      <c r="CW468" s="100"/>
      <c r="CX468" s="100"/>
      <c r="CY468" s="100"/>
      <c r="CZ468" s="100"/>
      <c r="DA468" s="100"/>
      <c r="DB468" s="100"/>
      <c r="DC468" s="100"/>
      <c r="DD468" s="100"/>
      <c r="DE468" s="100"/>
      <c r="DF468" s="100"/>
      <c r="DG468" s="100"/>
      <c r="DH468" s="100"/>
      <c r="DI468" s="100"/>
      <c r="DJ468" s="100"/>
      <c r="DK468" s="100"/>
      <c r="DL468" s="100"/>
      <c r="DM468" s="100"/>
      <c r="DN468" s="100"/>
      <c r="DO468" s="100"/>
      <c r="DP468" s="100"/>
      <c r="DQ468" s="100"/>
      <c r="DR468" s="100"/>
      <c r="DS468" s="100"/>
      <c r="DT468" s="100"/>
      <c r="DU468" s="100"/>
      <c r="DV468" s="100"/>
      <c r="DW468" s="100"/>
      <c r="DX468" s="100"/>
      <c r="DY468" s="100"/>
      <c r="DZ468" s="100"/>
      <c r="EA468" s="100"/>
      <c r="EB468" s="100"/>
      <c r="EC468" s="100"/>
      <c r="ED468" s="100"/>
      <c r="EE468" s="100"/>
      <c r="EF468" s="100"/>
      <c r="EG468" s="100"/>
      <c r="EH468" s="100"/>
      <c r="EI468" s="100"/>
      <c r="EJ468" s="100"/>
      <c r="EK468" s="100"/>
      <c r="EL468" s="100"/>
    </row>
    <row r="469" spans="1:142" ht="14">
      <c r="A469" s="100"/>
      <c r="B469" s="100"/>
      <c r="C469" s="100"/>
      <c r="D469" s="100"/>
      <c r="E469" s="100"/>
      <c r="F469" s="100"/>
      <c r="G469" s="100"/>
      <c r="H469" s="100"/>
      <c r="I469" s="100"/>
      <c r="J469" s="100"/>
      <c r="K469" s="100"/>
      <c r="L469" s="100"/>
      <c r="M469" s="100"/>
      <c r="N469" s="100"/>
      <c r="O469" s="100"/>
      <c r="P469" s="100"/>
      <c r="Q469" s="100"/>
      <c r="R469" s="100"/>
      <c r="S469" s="100"/>
      <c r="T469" s="100"/>
      <c r="U469" s="100"/>
      <c r="V469" s="100"/>
      <c r="W469" s="100"/>
      <c r="X469" s="100"/>
      <c r="Y469" s="100"/>
      <c r="Z469" s="100"/>
      <c r="AA469" s="100"/>
      <c r="AB469" s="87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100"/>
      <c r="CL469" s="100"/>
      <c r="CM469" s="100"/>
      <c r="CN469" s="100"/>
      <c r="CO469" s="100"/>
      <c r="CP469" s="100"/>
      <c r="CQ469" s="100"/>
      <c r="CR469" s="100"/>
      <c r="CS469" s="100"/>
      <c r="CT469" s="100"/>
      <c r="CU469" s="100"/>
      <c r="CV469" s="100"/>
      <c r="CW469" s="100"/>
      <c r="CX469" s="100"/>
      <c r="CY469" s="100"/>
      <c r="CZ469" s="100"/>
      <c r="DA469" s="100"/>
      <c r="DB469" s="100"/>
      <c r="DC469" s="100"/>
      <c r="DD469" s="100"/>
      <c r="DE469" s="100"/>
      <c r="DF469" s="100"/>
      <c r="DG469" s="100"/>
      <c r="DH469" s="100"/>
      <c r="DI469" s="100"/>
      <c r="DJ469" s="100"/>
      <c r="DK469" s="100"/>
      <c r="DL469" s="100"/>
      <c r="DM469" s="100"/>
      <c r="DN469" s="100"/>
      <c r="DO469" s="100"/>
      <c r="DP469" s="100"/>
      <c r="DQ469" s="100"/>
      <c r="DR469" s="100"/>
      <c r="DS469" s="100"/>
      <c r="DT469" s="100"/>
      <c r="DU469" s="100"/>
      <c r="DV469" s="100"/>
      <c r="DW469" s="100"/>
      <c r="DX469" s="100"/>
      <c r="DY469" s="100"/>
      <c r="DZ469" s="100"/>
      <c r="EA469" s="100"/>
      <c r="EB469" s="100"/>
      <c r="EC469" s="100"/>
      <c r="ED469" s="100"/>
      <c r="EE469" s="100"/>
      <c r="EF469" s="100"/>
      <c r="EG469" s="100"/>
      <c r="EH469" s="100"/>
      <c r="EI469" s="100"/>
      <c r="EJ469" s="100"/>
      <c r="EK469" s="100"/>
      <c r="EL469" s="100"/>
    </row>
    <row r="470" spans="1:142" ht="14">
      <c r="A470" s="100"/>
      <c r="B470" s="100"/>
      <c r="C470" s="100"/>
      <c r="D470" s="100"/>
      <c r="E470" s="100"/>
      <c r="F470" s="100"/>
      <c r="G470" s="100"/>
      <c r="H470" s="100"/>
      <c r="I470" s="100"/>
      <c r="J470" s="100"/>
      <c r="K470" s="100"/>
      <c r="L470" s="100"/>
      <c r="M470" s="100"/>
      <c r="N470" s="100"/>
      <c r="O470" s="100"/>
      <c r="P470" s="100"/>
      <c r="Q470" s="100"/>
      <c r="R470" s="100"/>
      <c r="S470" s="100"/>
      <c r="T470" s="100"/>
      <c r="U470" s="100"/>
      <c r="V470" s="100"/>
      <c r="W470" s="100"/>
      <c r="X470" s="100"/>
      <c r="Y470" s="100"/>
      <c r="Z470" s="100"/>
      <c r="AA470" s="100"/>
      <c r="AB470" s="87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100"/>
      <c r="CL470" s="100"/>
      <c r="CM470" s="100"/>
      <c r="CN470" s="100"/>
      <c r="CO470" s="100"/>
      <c r="CP470" s="100"/>
      <c r="CQ470" s="100"/>
      <c r="CR470" s="100"/>
      <c r="CS470" s="100"/>
      <c r="CT470" s="100"/>
      <c r="CU470" s="100"/>
      <c r="CV470" s="100"/>
      <c r="CW470" s="100"/>
      <c r="CX470" s="100"/>
      <c r="CY470" s="100"/>
      <c r="CZ470" s="100"/>
      <c r="DA470" s="100"/>
      <c r="DB470" s="100"/>
      <c r="DC470" s="100"/>
      <c r="DD470" s="100"/>
      <c r="DE470" s="100"/>
      <c r="DF470" s="100"/>
      <c r="DG470" s="100"/>
      <c r="DH470" s="100"/>
      <c r="DI470" s="100"/>
      <c r="DJ470" s="100"/>
      <c r="DK470" s="100"/>
      <c r="DL470" s="100"/>
      <c r="DM470" s="100"/>
      <c r="DN470" s="100"/>
      <c r="DO470" s="100"/>
      <c r="DP470" s="100"/>
      <c r="DQ470" s="100"/>
      <c r="DR470" s="100"/>
      <c r="DS470" s="100"/>
      <c r="DT470" s="100"/>
      <c r="DU470" s="100"/>
      <c r="DV470" s="100"/>
      <c r="DW470" s="100"/>
      <c r="DX470" s="100"/>
      <c r="DY470" s="100"/>
      <c r="DZ470" s="100"/>
      <c r="EA470" s="100"/>
      <c r="EB470" s="100"/>
      <c r="EC470" s="100"/>
      <c r="ED470" s="100"/>
      <c r="EE470" s="100"/>
      <c r="EF470" s="100"/>
      <c r="EG470" s="100"/>
      <c r="EH470" s="100"/>
      <c r="EI470" s="100"/>
      <c r="EJ470" s="100"/>
      <c r="EK470" s="100"/>
      <c r="EL470" s="100"/>
    </row>
    <row r="471" spans="1:142" ht="14">
      <c r="A471" s="100"/>
      <c r="B471" s="100"/>
      <c r="C471" s="100"/>
      <c r="D471" s="100"/>
      <c r="E471" s="100"/>
      <c r="F471" s="100"/>
      <c r="G471" s="100"/>
      <c r="H471" s="100"/>
      <c r="I471" s="100"/>
      <c r="J471" s="100"/>
      <c r="K471" s="100"/>
      <c r="L471" s="100"/>
      <c r="M471" s="100"/>
      <c r="N471" s="100"/>
      <c r="O471" s="100"/>
      <c r="P471" s="100"/>
      <c r="Q471" s="100"/>
      <c r="R471" s="100"/>
      <c r="S471" s="100"/>
      <c r="T471" s="100"/>
      <c r="U471" s="100"/>
      <c r="V471" s="100"/>
      <c r="W471" s="100"/>
      <c r="X471" s="100"/>
      <c r="Y471" s="100"/>
      <c r="Z471" s="100"/>
      <c r="AA471" s="100"/>
      <c r="AB471" s="87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100"/>
      <c r="CL471" s="100"/>
      <c r="CM471" s="100"/>
      <c r="CN471" s="100"/>
      <c r="CO471" s="100"/>
      <c r="CP471" s="100"/>
      <c r="CQ471" s="100"/>
      <c r="CR471" s="100"/>
      <c r="CS471" s="100"/>
      <c r="CT471" s="100"/>
      <c r="CU471" s="100"/>
      <c r="CV471" s="100"/>
      <c r="CW471" s="100"/>
      <c r="CX471" s="100"/>
      <c r="CY471" s="100"/>
      <c r="CZ471" s="100"/>
      <c r="DA471" s="100"/>
      <c r="DB471" s="100"/>
      <c r="DC471" s="100"/>
      <c r="DD471" s="100"/>
      <c r="DE471" s="100"/>
      <c r="DF471" s="100"/>
      <c r="DG471" s="100"/>
      <c r="DH471" s="100"/>
      <c r="DI471" s="100"/>
      <c r="DJ471" s="100"/>
      <c r="DK471" s="100"/>
      <c r="DL471" s="100"/>
      <c r="DM471" s="100"/>
      <c r="DN471" s="100"/>
      <c r="DO471" s="100"/>
      <c r="DP471" s="100"/>
      <c r="DQ471" s="100"/>
      <c r="DR471" s="100"/>
      <c r="DS471" s="100"/>
      <c r="DT471" s="100"/>
      <c r="DU471" s="100"/>
      <c r="DV471" s="100"/>
      <c r="DW471" s="100"/>
      <c r="DX471" s="100"/>
      <c r="DY471" s="100"/>
      <c r="DZ471" s="100"/>
      <c r="EA471" s="100"/>
      <c r="EB471" s="100"/>
      <c r="EC471" s="100"/>
      <c r="ED471" s="100"/>
      <c r="EE471" s="100"/>
      <c r="EF471" s="100"/>
      <c r="EG471" s="100"/>
      <c r="EH471" s="100"/>
      <c r="EI471" s="100"/>
      <c r="EJ471" s="100"/>
      <c r="EK471" s="100"/>
      <c r="EL471" s="100"/>
    </row>
    <row r="472" spans="1:142" ht="14">
      <c r="A472" s="100"/>
      <c r="B472" s="100"/>
      <c r="C472" s="100"/>
      <c r="D472" s="100"/>
      <c r="E472" s="100"/>
      <c r="F472" s="100"/>
      <c r="G472" s="100"/>
      <c r="H472" s="100"/>
      <c r="I472" s="100"/>
      <c r="J472" s="100"/>
      <c r="K472" s="100"/>
      <c r="L472" s="100"/>
      <c r="M472" s="100"/>
      <c r="N472" s="100"/>
      <c r="O472" s="100"/>
      <c r="P472" s="100"/>
      <c r="Q472" s="100"/>
      <c r="R472" s="100"/>
      <c r="S472" s="100"/>
      <c r="T472" s="100"/>
      <c r="U472" s="100"/>
      <c r="V472" s="100"/>
      <c r="W472" s="100"/>
      <c r="X472" s="100"/>
      <c r="Y472" s="100"/>
      <c r="Z472" s="100"/>
      <c r="AA472" s="100"/>
      <c r="AB472" s="87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100"/>
      <c r="CL472" s="100"/>
      <c r="CM472" s="100"/>
      <c r="CN472" s="100"/>
      <c r="CO472" s="100"/>
      <c r="CP472" s="100"/>
      <c r="CQ472" s="100"/>
      <c r="CR472" s="100"/>
      <c r="CS472" s="100"/>
      <c r="CT472" s="100"/>
      <c r="CU472" s="100"/>
      <c r="CV472" s="100"/>
      <c r="CW472" s="100"/>
      <c r="CX472" s="100"/>
      <c r="CY472" s="100"/>
      <c r="CZ472" s="100"/>
      <c r="DA472" s="100"/>
      <c r="DB472" s="100"/>
      <c r="DC472" s="100"/>
      <c r="DD472" s="100"/>
      <c r="DE472" s="100"/>
      <c r="DF472" s="100"/>
      <c r="DG472" s="100"/>
      <c r="DH472" s="100"/>
      <c r="DI472" s="100"/>
      <c r="DJ472" s="100"/>
      <c r="DK472" s="100"/>
      <c r="DL472" s="100"/>
      <c r="DM472" s="100"/>
      <c r="DN472" s="100"/>
      <c r="DO472" s="100"/>
      <c r="DP472" s="100"/>
      <c r="DQ472" s="100"/>
      <c r="DR472" s="100"/>
      <c r="DS472" s="100"/>
      <c r="DT472" s="100"/>
      <c r="DU472" s="100"/>
      <c r="DV472" s="100"/>
      <c r="DW472" s="100"/>
      <c r="DX472" s="100"/>
      <c r="DY472" s="100"/>
      <c r="DZ472" s="100"/>
      <c r="EA472" s="100"/>
      <c r="EB472" s="100"/>
      <c r="EC472" s="100"/>
      <c r="ED472" s="100"/>
      <c r="EE472" s="100"/>
      <c r="EF472" s="100"/>
      <c r="EG472" s="100"/>
      <c r="EH472" s="100"/>
      <c r="EI472" s="100"/>
      <c r="EJ472" s="100"/>
      <c r="EK472" s="100"/>
      <c r="EL472" s="100"/>
    </row>
    <row r="473" spans="1:142" ht="14">
      <c r="A473" s="100"/>
      <c r="B473" s="100"/>
      <c r="C473" s="100"/>
      <c r="D473" s="100"/>
      <c r="E473" s="100"/>
      <c r="F473" s="100"/>
      <c r="G473" s="100"/>
      <c r="H473" s="100"/>
      <c r="I473" s="100"/>
      <c r="J473" s="100"/>
      <c r="K473" s="100"/>
      <c r="L473" s="100"/>
      <c r="M473" s="100"/>
      <c r="N473" s="100"/>
      <c r="O473" s="100"/>
      <c r="P473" s="100"/>
      <c r="Q473" s="100"/>
      <c r="R473" s="100"/>
      <c r="S473" s="100"/>
      <c r="T473" s="100"/>
      <c r="U473" s="100"/>
      <c r="V473" s="100"/>
      <c r="W473" s="100"/>
      <c r="X473" s="100"/>
      <c r="Y473" s="100"/>
      <c r="Z473" s="100"/>
      <c r="AA473" s="100"/>
      <c r="AB473" s="87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100"/>
      <c r="CL473" s="100"/>
      <c r="CM473" s="100"/>
      <c r="CN473" s="100"/>
      <c r="CO473" s="100"/>
      <c r="CP473" s="100"/>
      <c r="CQ473" s="100"/>
      <c r="CR473" s="100"/>
      <c r="CS473" s="100"/>
      <c r="CT473" s="100"/>
      <c r="CU473" s="100"/>
      <c r="CV473" s="100"/>
      <c r="CW473" s="100"/>
      <c r="CX473" s="100"/>
      <c r="CY473" s="100"/>
      <c r="CZ473" s="100"/>
      <c r="DA473" s="100"/>
      <c r="DB473" s="100"/>
      <c r="DC473" s="100"/>
      <c r="DD473" s="100"/>
      <c r="DE473" s="100"/>
      <c r="DF473" s="100"/>
      <c r="DG473" s="100"/>
      <c r="DH473" s="100"/>
      <c r="DI473" s="100"/>
      <c r="DJ473" s="100"/>
      <c r="DK473" s="100"/>
      <c r="DL473" s="100"/>
      <c r="DM473" s="100"/>
      <c r="DN473" s="100"/>
      <c r="DO473" s="100"/>
      <c r="DP473" s="100"/>
      <c r="DQ473" s="100"/>
      <c r="DR473" s="100"/>
      <c r="DS473" s="100"/>
      <c r="DT473" s="100"/>
      <c r="DU473" s="100"/>
      <c r="DV473" s="100"/>
      <c r="DW473" s="100"/>
      <c r="DX473" s="100"/>
      <c r="DY473" s="100"/>
      <c r="DZ473" s="100"/>
      <c r="EA473" s="100"/>
      <c r="EB473" s="100"/>
      <c r="EC473" s="100"/>
      <c r="ED473" s="100"/>
      <c r="EE473" s="100"/>
      <c r="EF473" s="100"/>
      <c r="EG473" s="100"/>
      <c r="EH473" s="100"/>
      <c r="EI473" s="100"/>
      <c r="EJ473" s="100"/>
      <c r="EK473" s="100"/>
      <c r="EL473" s="100"/>
    </row>
    <row r="474" spans="1:142" ht="14">
      <c r="A474" s="100"/>
      <c r="B474" s="100"/>
      <c r="C474" s="100"/>
      <c r="D474" s="100"/>
      <c r="E474" s="100"/>
      <c r="F474" s="100"/>
      <c r="G474" s="100"/>
      <c r="H474" s="100"/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  <c r="S474" s="100"/>
      <c r="T474" s="100"/>
      <c r="U474" s="100"/>
      <c r="V474" s="100"/>
      <c r="W474" s="100"/>
      <c r="X474" s="100"/>
      <c r="Y474" s="100"/>
      <c r="Z474" s="100"/>
      <c r="AA474" s="100"/>
      <c r="AB474" s="87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100"/>
      <c r="CL474" s="100"/>
      <c r="CM474" s="100"/>
      <c r="CN474" s="100"/>
      <c r="CO474" s="100"/>
      <c r="CP474" s="100"/>
      <c r="CQ474" s="100"/>
      <c r="CR474" s="100"/>
      <c r="CS474" s="100"/>
      <c r="CT474" s="100"/>
      <c r="CU474" s="100"/>
      <c r="CV474" s="100"/>
      <c r="CW474" s="100"/>
      <c r="CX474" s="100"/>
      <c r="CY474" s="100"/>
      <c r="CZ474" s="100"/>
      <c r="DA474" s="100"/>
      <c r="DB474" s="100"/>
      <c r="DC474" s="100"/>
      <c r="DD474" s="100"/>
      <c r="DE474" s="100"/>
      <c r="DF474" s="100"/>
      <c r="DG474" s="100"/>
      <c r="DH474" s="100"/>
      <c r="DI474" s="100"/>
      <c r="DJ474" s="100"/>
      <c r="DK474" s="100"/>
      <c r="DL474" s="100"/>
      <c r="DM474" s="100"/>
      <c r="DN474" s="100"/>
      <c r="DO474" s="100"/>
      <c r="DP474" s="100"/>
      <c r="DQ474" s="100"/>
      <c r="DR474" s="100"/>
      <c r="DS474" s="100"/>
      <c r="DT474" s="100"/>
      <c r="DU474" s="100"/>
      <c r="DV474" s="100"/>
      <c r="DW474" s="100"/>
      <c r="DX474" s="100"/>
      <c r="DY474" s="100"/>
      <c r="DZ474" s="100"/>
      <c r="EA474" s="100"/>
      <c r="EB474" s="100"/>
      <c r="EC474" s="100"/>
      <c r="ED474" s="100"/>
      <c r="EE474" s="100"/>
      <c r="EF474" s="100"/>
      <c r="EG474" s="100"/>
      <c r="EH474" s="100"/>
      <c r="EI474" s="100"/>
      <c r="EJ474" s="100"/>
      <c r="EK474" s="100"/>
      <c r="EL474" s="100"/>
    </row>
    <row r="475" spans="1:142" ht="14">
      <c r="A475" s="100"/>
      <c r="B475" s="100"/>
      <c r="C475" s="100"/>
      <c r="D475" s="100"/>
      <c r="E475" s="100"/>
      <c r="F475" s="100"/>
      <c r="G475" s="100"/>
      <c r="H475" s="100"/>
      <c r="I475" s="100"/>
      <c r="J475" s="100"/>
      <c r="K475" s="100"/>
      <c r="L475" s="100"/>
      <c r="M475" s="100"/>
      <c r="N475" s="100"/>
      <c r="O475" s="100"/>
      <c r="P475" s="100"/>
      <c r="Q475" s="100"/>
      <c r="R475" s="100"/>
      <c r="S475" s="100"/>
      <c r="T475" s="100"/>
      <c r="U475" s="100"/>
      <c r="V475" s="100"/>
      <c r="W475" s="100"/>
      <c r="X475" s="100"/>
      <c r="Y475" s="100"/>
      <c r="Z475" s="100"/>
      <c r="AA475" s="100"/>
      <c r="AB475" s="87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100"/>
      <c r="CL475" s="100"/>
      <c r="CM475" s="100"/>
      <c r="CN475" s="100"/>
      <c r="CO475" s="100"/>
      <c r="CP475" s="100"/>
      <c r="CQ475" s="100"/>
      <c r="CR475" s="100"/>
      <c r="CS475" s="100"/>
      <c r="CT475" s="100"/>
      <c r="CU475" s="100"/>
      <c r="CV475" s="100"/>
      <c r="CW475" s="100"/>
      <c r="CX475" s="100"/>
      <c r="CY475" s="100"/>
      <c r="CZ475" s="100"/>
      <c r="DA475" s="100"/>
      <c r="DB475" s="100"/>
      <c r="DC475" s="100"/>
      <c r="DD475" s="100"/>
      <c r="DE475" s="100"/>
      <c r="DF475" s="100"/>
      <c r="DG475" s="100"/>
      <c r="DH475" s="100"/>
      <c r="DI475" s="100"/>
      <c r="DJ475" s="100"/>
      <c r="DK475" s="100"/>
      <c r="DL475" s="100"/>
      <c r="DM475" s="100"/>
      <c r="DN475" s="100"/>
      <c r="DO475" s="100"/>
      <c r="DP475" s="100"/>
      <c r="DQ475" s="100"/>
      <c r="DR475" s="100"/>
      <c r="DS475" s="100"/>
      <c r="DT475" s="100"/>
      <c r="DU475" s="100"/>
      <c r="DV475" s="100"/>
      <c r="DW475" s="100"/>
      <c r="DX475" s="100"/>
      <c r="DY475" s="100"/>
      <c r="DZ475" s="100"/>
      <c r="EA475" s="100"/>
      <c r="EB475" s="100"/>
      <c r="EC475" s="100"/>
      <c r="ED475" s="100"/>
      <c r="EE475" s="100"/>
      <c r="EF475" s="100"/>
      <c r="EG475" s="100"/>
      <c r="EH475" s="100"/>
      <c r="EI475" s="100"/>
      <c r="EJ475" s="100"/>
      <c r="EK475" s="100"/>
      <c r="EL475" s="100"/>
    </row>
    <row r="476" spans="1:142" ht="14">
      <c r="A476" s="100"/>
      <c r="B476" s="100"/>
      <c r="C476" s="100"/>
      <c r="D476" s="100"/>
      <c r="E476" s="100"/>
      <c r="F476" s="100"/>
      <c r="G476" s="100"/>
      <c r="H476" s="100"/>
      <c r="I476" s="100"/>
      <c r="J476" s="100"/>
      <c r="K476" s="100"/>
      <c r="L476" s="100"/>
      <c r="M476" s="100"/>
      <c r="N476" s="100"/>
      <c r="O476" s="100"/>
      <c r="P476" s="100"/>
      <c r="Q476" s="100"/>
      <c r="R476" s="100"/>
      <c r="S476" s="100"/>
      <c r="T476" s="100"/>
      <c r="U476" s="100"/>
      <c r="V476" s="100"/>
      <c r="W476" s="100"/>
      <c r="X476" s="100"/>
      <c r="Y476" s="100"/>
      <c r="Z476" s="100"/>
      <c r="AA476" s="100"/>
      <c r="AB476" s="87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100"/>
      <c r="CL476" s="100"/>
      <c r="CM476" s="100"/>
      <c r="CN476" s="100"/>
      <c r="CO476" s="100"/>
      <c r="CP476" s="100"/>
      <c r="CQ476" s="100"/>
      <c r="CR476" s="100"/>
      <c r="CS476" s="100"/>
      <c r="CT476" s="100"/>
      <c r="CU476" s="100"/>
      <c r="CV476" s="100"/>
      <c r="CW476" s="100"/>
      <c r="CX476" s="100"/>
      <c r="CY476" s="100"/>
      <c r="CZ476" s="100"/>
      <c r="DA476" s="100"/>
      <c r="DB476" s="100"/>
      <c r="DC476" s="100"/>
      <c r="DD476" s="100"/>
      <c r="DE476" s="100"/>
      <c r="DF476" s="100"/>
      <c r="DG476" s="100"/>
      <c r="DH476" s="100"/>
      <c r="DI476" s="100"/>
      <c r="DJ476" s="100"/>
      <c r="DK476" s="100"/>
      <c r="DL476" s="100"/>
      <c r="DM476" s="100"/>
      <c r="DN476" s="100"/>
      <c r="DO476" s="100"/>
      <c r="DP476" s="100"/>
      <c r="DQ476" s="100"/>
      <c r="DR476" s="100"/>
      <c r="DS476" s="100"/>
      <c r="DT476" s="100"/>
      <c r="DU476" s="100"/>
      <c r="DV476" s="100"/>
      <c r="DW476" s="100"/>
      <c r="DX476" s="100"/>
      <c r="DY476" s="100"/>
      <c r="DZ476" s="100"/>
      <c r="EA476" s="100"/>
      <c r="EB476" s="100"/>
      <c r="EC476" s="100"/>
      <c r="ED476" s="100"/>
      <c r="EE476" s="100"/>
      <c r="EF476" s="100"/>
      <c r="EG476" s="100"/>
      <c r="EH476" s="100"/>
      <c r="EI476" s="100"/>
      <c r="EJ476" s="100"/>
      <c r="EK476" s="100"/>
      <c r="EL476" s="100"/>
    </row>
    <row r="477" spans="1:142" ht="14">
      <c r="A477" s="100"/>
      <c r="B477" s="100"/>
      <c r="C477" s="100"/>
      <c r="D477" s="100"/>
      <c r="E477" s="100"/>
      <c r="F477" s="100"/>
      <c r="G477" s="100"/>
      <c r="H477" s="100"/>
      <c r="I477" s="100"/>
      <c r="J477" s="100"/>
      <c r="K477" s="100"/>
      <c r="L477" s="100"/>
      <c r="M477" s="100"/>
      <c r="N477" s="100"/>
      <c r="O477" s="100"/>
      <c r="P477" s="100"/>
      <c r="Q477" s="100"/>
      <c r="R477" s="100"/>
      <c r="S477" s="100"/>
      <c r="T477" s="100"/>
      <c r="U477" s="100"/>
      <c r="V477" s="100"/>
      <c r="W477" s="100"/>
      <c r="X477" s="100"/>
      <c r="Y477" s="100"/>
      <c r="Z477" s="100"/>
      <c r="AA477" s="100"/>
      <c r="AB477" s="87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100"/>
      <c r="CL477" s="100"/>
      <c r="CM477" s="100"/>
      <c r="CN477" s="100"/>
      <c r="CO477" s="100"/>
      <c r="CP477" s="100"/>
      <c r="CQ477" s="100"/>
      <c r="CR477" s="100"/>
      <c r="CS477" s="100"/>
      <c r="CT477" s="100"/>
      <c r="CU477" s="100"/>
      <c r="CV477" s="100"/>
      <c r="CW477" s="100"/>
      <c r="CX477" s="100"/>
      <c r="CY477" s="100"/>
      <c r="CZ477" s="100"/>
      <c r="DA477" s="100"/>
      <c r="DB477" s="100"/>
      <c r="DC477" s="100"/>
      <c r="DD477" s="100"/>
      <c r="DE477" s="100"/>
      <c r="DF477" s="100"/>
      <c r="DG477" s="100"/>
      <c r="DH477" s="100"/>
      <c r="DI477" s="100"/>
      <c r="DJ477" s="100"/>
      <c r="DK477" s="100"/>
      <c r="DL477" s="100"/>
      <c r="DM477" s="100"/>
      <c r="DN477" s="100"/>
      <c r="DO477" s="100"/>
      <c r="DP477" s="100"/>
      <c r="DQ477" s="100"/>
      <c r="DR477" s="100"/>
      <c r="DS477" s="100"/>
      <c r="DT477" s="100"/>
      <c r="DU477" s="100"/>
      <c r="DV477" s="100"/>
      <c r="DW477" s="100"/>
      <c r="DX477" s="100"/>
      <c r="DY477" s="100"/>
      <c r="DZ477" s="100"/>
      <c r="EA477" s="100"/>
      <c r="EB477" s="100"/>
      <c r="EC477" s="100"/>
      <c r="ED477" s="100"/>
      <c r="EE477" s="100"/>
      <c r="EF477" s="100"/>
      <c r="EG477" s="100"/>
      <c r="EH477" s="100"/>
      <c r="EI477" s="100"/>
      <c r="EJ477" s="100"/>
      <c r="EK477" s="100"/>
      <c r="EL477" s="100"/>
    </row>
    <row r="478" spans="1:142" ht="14">
      <c r="A478" s="100"/>
      <c r="B478" s="100"/>
      <c r="C478" s="100"/>
      <c r="D478" s="100"/>
      <c r="E478" s="100"/>
      <c r="F478" s="100"/>
      <c r="G478" s="100"/>
      <c r="H478" s="100"/>
      <c r="I478" s="100"/>
      <c r="J478" s="100"/>
      <c r="K478" s="100"/>
      <c r="L478" s="100"/>
      <c r="M478" s="100"/>
      <c r="N478" s="100"/>
      <c r="O478" s="100"/>
      <c r="P478" s="100"/>
      <c r="Q478" s="100"/>
      <c r="R478" s="100"/>
      <c r="S478" s="100"/>
      <c r="T478" s="100"/>
      <c r="U478" s="100"/>
      <c r="V478" s="100"/>
      <c r="W478" s="100"/>
      <c r="X478" s="100"/>
      <c r="Y478" s="100"/>
      <c r="Z478" s="100"/>
      <c r="AA478" s="100"/>
      <c r="AB478" s="87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100"/>
      <c r="CL478" s="100"/>
      <c r="CM478" s="100"/>
      <c r="CN478" s="100"/>
      <c r="CO478" s="100"/>
      <c r="CP478" s="100"/>
      <c r="CQ478" s="100"/>
      <c r="CR478" s="100"/>
      <c r="CS478" s="100"/>
      <c r="CT478" s="100"/>
      <c r="CU478" s="100"/>
      <c r="CV478" s="100"/>
      <c r="CW478" s="100"/>
      <c r="CX478" s="100"/>
      <c r="CY478" s="100"/>
      <c r="CZ478" s="100"/>
      <c r="DA478" s="100"/>
      <c r="DB478" s="100"/>
      <c r="DC478" s="100"/>
      <c r="DD478" s="100"/>
      <c r="DE478" s="100"/>
      <c r="DF478" s="100"/>
      <c r="DG478" s="100"/>
      <c r="DH478" s="100"/>
      <c r="DI478" s="100"/>
      <c r="DJ478" s="100"/>
      <c r="DK478" s="100"/>
      <c r="DL478" s="100"/>
      <c r="DM478" s="100"/>
      <c r="DN478" s="100"/>
      <c r="DO478" s="100"/>
      <c r="DP478" s="100"/>
      <c r="DQ478" s="100"/>
      <c r="DR478" s="100"/>
      <c r="DS478" s="100"/>
      <c r="DT478" s="100"/>
      <c r="DU478" s="100"/>
      <c r="DV478" s="100"/>
      <c r="DW478" s="100"/>
      <c r="DX478" s="100"/>
      <c r="DY478" s="100"/>
      <c r="DZ478" s="100"/>
      <c r="EA478" s="100"/>
      <c r="EB478" s="100"/>
      <c r="EC478" s="100"/>
      <c r="ED478" s="100"/>
      <c r="EE478" s="100"/>
      <c r="EF478" s="100"/>
      <c r="EG478" s="100"/>
      <c r="EH478" s="100"/>
      <c r="EI478" s="100"/>
      <c r="EJ478" s="100"/>
      <c r="EK478" s="100"/>
      <c r="EL478" s="100"/>
    </row>
    <row r="479" spans="1:142" ht="14">
      <c r="A479" s="100"/>
      <c r="B479" s="100"/>
      <c r="C479" s="100"/>
      <c r="D479" s="100"/>
      <c r="E479" s="100"/>
      <c r="F479" s="100"/>
      <c r="G479" s="100"/>
      <c r="H479" s="100"/>
      <c r="I479" s="100"/>
      <c r="J479" s="100"/>
      <c r="K479" s="100"/>
      <c r="L479" s="100"/>
      <c r="M479" s="100"/>
      <c r="N479" s="100"/>
      <c r="O479" s="100"/>
      <c r="P479" s="100"/>
      <c r="Q479" s="100"/>
      <c r="R479" s="100"/>
      <c r="S479" s="100"/>
      <c r="T479" s="100"/>
      <c r="U479" s="100"/>
      <c r="V479" s="100"/>
      <c r="W479" s="100"/>
      <c r="X479" s="100"/>
      <c r="Y479" s="100"/>
      <c r="Z479" s="100"/>
      <c r="AA479" s="100"/>
      <c r="AB479" s="87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100"/>
      <c r="CL479" s="100"/>
      <c r="CM479" s="100"/>
      <c r="CN479" s="100"/>
      <c r="CO479" s="100"/>
      <c r="CP479" s="100"/>
      <c r="CQ479" s="100"/>
      <c r="CR479" s="100"/>
      <c r="CS479" s="100"/>
      <c r="CT479" s="100"/>
      <c r="CU479" s="100"/>
      <c r="CV479" s="100"/>
      <c r="CW479" s="100"/>
      <c r="CX479" s="100"/>
      <c r="CY479" s="100"/>
      <c r="CZ479" s="100"/>
      <c r="DA479" s="100"/>
      <c r="DB479" s="100"/>
      <c r="DC479" s="100"/>
      <c r="DD479" s="100"/>
      <c r="DE479" s="100"/>
      <c r="DF479" s="100"/>
      <c r="DG479" s="100"/>
      <c r="DH479" s="100"/>
      <c r="DI479" s="100"/>
      <c r="DJ479" s="100"/>
      <c r="DK479" s="100"/>
      <c r="DL479" s="100"/>
      <c r="DM479" s="100"/>
      <c r="DN479" s="100"/>
      <c r="DO479" s="100"/>
      <c r="DP479" s="100"/>
      <c r="DQ479" s="100"/>
      <c r="DR479" s="100"/>
      <c r="DS479" s="100"/>
      <c r="DT479" s="100"/>
      <c r="DU479" s="100"/>
      <c r="DV479" s="100"/>
      <c r="DW479" s="100"/>
      <c r="DX479" s="100"/>
      <c r="DY479" s="100"/>
      <c r="DZ479" s="100"/>
      <c r="EA479" s="100"/>
      <c r="EB479" s="100"/>
      <c r="EC479" s="100"/>
      <c r="ED479" s="100"/>
      <c r="EE479" s="100"/>
      <c r="EF479" s="100"/>
      <c r="EG479" s="100"/>
      <c r="EH479" s="100"/>
      <c r="EI479" s="100"/>
      <c r="EJ479" s="100"/>
      <c r="EK479" s="100"/>
      <c r="EL479" s="100"/>
    </row>
    <row r="480" spans="1:142" ht="14">
      <c r="A480" s="100"/>
      <c r="B480" s="100"/>
      <c r="C480" s="100"/>
      <c r="D480" s="100"/>
      <c r="E480" s="100"/>
      <c r="F480" s="100"/>
      <c r="G480" s="100"/>
      <c r="H480" s="100"/>
      <c r="I480" s="100"/>
      <c r="J480" s="100"/>
      <c r="K480" s="100"/>
      <c r="L480" s="100"/>
      <c r="M480" s="100"/>
      <c r="N480" s="100"/>
      <c r="O480" s="100"/>
      <c r="P480" s="100"/>
      <c r="Q480" s="100"/>
      <c r="R480" s="100"/>
      <c r="S480" s="100"/>
      <c r="T480" s="100"/>
      <c r="U480" s="100"/>
      <c r="V480" s="100"/>
      <c r="W480" s="100"/>
      <c r="X480" s="100"/>
      <c r="Y480" s="100"/>
      <c r="Z480" s="100"/>
      <c r="AA480" s="100"/>
      <c r="AB480" s="87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100"/>
      <c r="CL480" s="100"/>
      <c r="CM480" s="100"/>
      <c r="CN480" s="100"/>
      <c r="CO480" s="100"/>
      <c r="CP480" s="100"/>
      <c r="CQ480" s="100"/>
      <c r="CR480" s="100"/>
      <c r="CS480" s="100"/>
      <c r="CT480" s="100"/>
      <c r="CU480" s="100"/>
      <c r="CV480" s="100"/>
      <c r="CW480" s="100"/>
      <c r="CX480" s="100"/>
      <c r="CY480" s="100"/>
      <c r="CZ480" s="100"/>
      <c r="DA480" s="100"/>
      <c r="DB480" s="100"/>
      <c r="DC480" s="100"/>
      <c r="DD480" s="100"/>
      <c r="DE480" s="100"/>
      <c r="DF480" s="100"/>
      <c r="DG480" s="100"/>
      <c r="DH480" s="100"/>
      <c r="DI480" s="100"/>
      <c r="DJ480" s="100"/>
      <c r="DK480" s="100"/>
      <c r="DL480" s="100"/>
      <c r="DM480" s="100"/>
      <c r="DN480" s="100"/>
      <c r="DO480" s="100"/>
      <c r="DP480" s="100"/>
      <c r="DQ480" s="100"/>
      <c r="DR480" s="100"/>
      <c r="DS480" s="100"/>
      <c r="DT480" s="100"/>
      <c r="DU480" s="100"/>
      <c r="DV480" s="100"/>
      <c r="DW480" s="100"/>
      <c r="DX480" s="100"/>
      <c r="DY480" s="100"/>
      <c r="DZ480" s="100"/>
      <c r="EA480" s="100"/>
      <c r="EB480" s="100"/>
      <c r="EC480" s="100"/>
      <c r="ED480" s="100"/>
      <c r="EE480" s="100"/>
      <c r="EF480" s="100"/>
      <c r="EG480" s="100"/>
      <c r="EH480" s="100"/>
      <c r="EI480" s="100"/>
      <c r="EJ480" s="100"/>
      <c r="EK480" s="100"/>
      <c r="EL480" s="100"/>
    </row>
    <row r="481" spans="1:142" ht="14">
      <c r="A481" s="100"/>
      <c r="B481" s="100"/>
      <c r="C481" s="100"/>
      <c r="D481" s="100"/>
      <c r="E481" s="100"/>
      <c r="F481" s="100"/>
      <c r="G481" s="100"/>
      <c r="H481" s="100"/>
      <c r="I481" s="100"/>
      <c r="J481" s="100"/>
      <c r="K481" s="100"/>
      <c r="L481" s="100"/>
      <c r="M481" s="100"/>
      <c r="N481" s="100"/>
      <c r="O481" s="100"/>
      <c r="P481" s="100"/>
      <c r="Q481" s="100"/>
      <c r="R481" s="100"/>
      <c r="S481" s="100"/>
      <c r="T481" s="100"/>
      <c r="U481" s="100"/>
      <c r="V481" s="100"/>
      <c r="W481" s="100"/>
      <c r="X481" s="100"/>
      <c r="Y481" s="100"/>
      <c r="Z481" s="100"/>
      <c r="AA481" s="100"/>
      <c r="AB481" s="87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100"/>
      <c r="CL481" s="100"/>
      <c r="CM481" s="100"/>
      <c r="CN481" s="100"/>
      <c r="CO481" s="100"/>
      <c r="CP481" s="100"/>
      <c r="CQ481" s="100"/>
      <c r="CR481" s="100"/>
      <c r="CS481" s="100"/>
      <c r="CT481" s="100"/>
      <c r="CU481" s="100"/>
      <c r="CV481" s="100"/>
      <c r="CW481" s="100"/>
      <c r="CX481" s="100"/>
      <c r="CY481" s="100"/>
      <c r="CZ481" s="100"/>
      <c r="DA481" s="100"/>
      <c r="DB481" s="100"/>
      <c r="DC481" s="100"/>
      <c r="DD481" s="100"/>
      <c r="DE481" s="100"/>
      <c r="DF481" s="100"/>
      <c r="DG481" s="100"/>
      <c r="DH481" s="100"/>
      <c r="DI481" s="100"/>
      <c r="DJ481" s="100"/>
      <c r="DK481" s="100"/>
      <c r="DL481" s="100"/>
      <c r="DM481" s="100"/>
      <c r="DN481" s="100"/>
      <c r="DO481" s="100"/>
      <c r="DP481" s="100"/>
      <c r="DQ481" s="100"/>
      <c r="DR481" s="100"/>
      <c r="DS481" s="100"/>
      <c r="DT481" s="100"/>
      <c r="DU481" s="100"/>
      <c r="DV481" s="100"/>
      <c r="DW481" s="100"/>
      <c r="DX481" s="100"/>
      <c r="DY481" s="100"/>
      <c r="DZ481" s="100"/>
      <c r="EA481" s="100"/>
      <c r="EB481" s="100"/>
      <c r="EC481" s="100"/>
      <c r="ED481" s="100"/>
      <c r="EE481" s="100"/>
      <c r="EF481" s="100"/>
      <c r="EG481" s="100"/>
      <c r="EH481" s="100"/>
      <c r="EI481" s="100"/>
      <c r="EJ481" s="100"/>
      <c r="EK481" s="100"/>
      <c r="EL481" s="100"/>
    </row>
    <row r="482" spans="1:142" ht="14">
      <c r="A482" s="100"/>
      <c r="B482" s="100"/>
      <c r="C482" s="100"/>
      <c r="D482" s="100"/>
      <c r="E482" s="100"/>
      <c r="F482" s="100"/>
      <c r="G482" s="100"/>
      <c r="H482" s="100"/>
      <c r="I482" s="100"/>
      <c r="J482" s="100"/>
      <c r="K482" s="100"/>
      <c r="L482" s="100"/>
      <c r="M482" s="100"/>
      <c r="N482" s="100"/>
      <c r="O482" s="100"/>
      <c r="P482" s="100"/>
      <c r="Q482" s="100"/>
      <c r="R482" s="100"/>
      <c r="S482" s="100"/>
      <c r="T482" s="100"/>
      <c r="U482" s="100"/>
      <c r="V482" s="100"/>
      <c r="W482" s="100"/>
      <c r="X482" s="100"/>
      <c r="Y482" s="100"/>
      <c r="Z482" s="100"/>
      <c r="AA482" s="100"/>
      <c r="AB482" s="87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100"/>
      <c r="CL482" s="100"/>
      <c r="CM482" s="100"/>
      <c r="CN482" s="100"/>
      <c r="CO482" s="100"/>
      <c r="CP482" s="100"/>
      <c r="CQ482" s="100"/>
      <c r="CR482" s="100"/>
      <c r="CS482" s="100"/>
      <c r="CT482" s="100"/>
      <c r="CU482" s="100"/>
      <c r="CV482" s="100"/>
      <c r="CW482" s="100"/>
      <c r="CX482" s="100"/>
      <c r="CY482" s="100"/>
      <c r="CZ482" s="100"/>
      <c r="DA482" s="100"/>
      <c r="DB482" s="100"/>
      <c r="DC482" s="100"/>
      <c r="DD482" s="100"/>
      <c r="DE482" s="100"/>
      <c r="DF482" s="100"/>
      <c r="DG482" s="100"/>
      <c r="DH482" s="100"/>
      <c r="DI482" s="100"/>
      <c r="DJ482" s="100"/>
      <c r="DK482" s="100"/>
      <c r="DL482" s="100"/>
      <c r="DM482" s="100"/>
      <c r="DN482" s="100"/>
      <c r="DO482" s="100"/>
      <c r="DP482" s="100"/>
      <c r="DQ482" s="100"/>
      <c r="DR482" s="100"/>
      <c r="DS482" s="100"/>
      <c r="DT482" s="100"/>
      <c r="DU482" s="100"/>
      <c r="DV482" s="100"/>
      <c r="DW482" s="100"/>
      <c r="DX482" s="100"/>
      <c r="DY482" s="100"/>
      <c r="DZ482" s="100"/>
      <c r="EA482" s="100"/>
      <c r="EB482" s="100"/>
      <c r="EC482" s="100"/>
      <c r="ED482" s="100"/>
      <c r="EE482" s="100"/>
      <c r="EF482" s="100"/>
      <c r="EG482" s="100"/>
      <c r="EH482" s="100"/>
      <c r="EI482" s="100"/>
      <c r="EJ482" s="100"/>
      <c r="EK482" s="100"/>
      <c r="EL482" s="100"/>
    </row>
    <row r="483" spans="1:142" ht="14">
      <c r="A483" s="100"/>
      <c r="B483" s="100"/>
      <c r="C483" s="100"/>
      <c r="D483" s="100"/>
      <c r="E483" s="100"/>
      <c r="F483" s="100"/>
      <c r="G483" s="100"/>
      <c r="H483" s="100"/>
      <c r="I483" s="100"/>
      <c r="J483" s="100"/>
      <c r="K483" s="100"/>
      <c r="L483" s="100"/>
      <c r="M483" s="100"/>
      <c r="N483" s="100"/>
      <c r="O483" s="100"/>
      <c r="P483" s="100"/>
      <c r="Q483" s="100"/>
      <c r="R483" s="100"/>
      <c r="S483" s="100"/>
      <c r="T483" s="100"/>
      <c r="U483" s="100"/>
      <c r="V483" s="100"/>
      <c r="W483" s="100"/>
      <c r="X483" s="100"/>
      <c r="Y483" s="100"/>
      <c r="Z483" s="100"/>
      <c r="AA483" s="100"/>
      <c r="AB483" s="87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100"/>
      <c r="CL483" s="100"/>
      <c r="CM483" s="100"/>
      <c r="CN483" s="100"/>
      <c r="CO483" s="100"/>
      <c r="CP483" s="100"/>
      <c r="CQ483" s="100"/>
      <c r="CR483" s="100"/>
      <c r="CS483" s="100"/>
      <c r="CT483" s="100"/>
      <c r="CU483" s="100"/>
      <c r="CV483" s="100"/>
      <c r="CW483" s="100"/>
      <c r="CX483" s="100"/>
      <c r="CY483" s="100"/>
      <c r="CZ483" s="100"/>
      <c r="DA483" s="100"/>
      <c r="DB483" s="100"/>
      <c r="DC483" s="100"/>
      <c r="DD483" s="100"/>
      <c r="DE483" s="100"/>
      <c r="DF483" s="100"/>
      <c r="DG483" s="100"/>
      <c r="DH483" s="100"/>
      <c r="DI483" s="100"/>
      <c r="DJ483" s="100"/>
      <c r="DK483" s="100"/>
      <c r="DL483" s="100"/>
      <c r="DM483" s="100"/>
      <c r="DN483" s="100"/>
      <c r="DO483" s="100"/>
      <c r="DP483" s="100"/>
      <c r="DQ483" s="100"/>
      <c r="DR483" s="100"/>
      <c r="DS483" s="100"/>
      <c r="DT483" s="100"/>
      <c r="DU483" s="100"/>
      <c r="DV483" s="100"/>
      <c r="DW483" s="100"/>
      <c r="DX483" s="100"/>
      <c r="DY483" s="100"/>
      <c r="DZ483" s="100"/>
      <c r="EA483" s="100"/>
      <c r="EB483" s="100"/>
      <c r="EC483" s="100"/>
      <c r="ED483" s="100"/>
      <c r="EE483" s="100"/>
      <c r="EF483" s="100"/>
      <c r="EG483" s="100"/>
      <c r="EH483" s="100"/>
      <c r="EI483" s="100"/>
      <c r="EJ483" s="100"/>
      <c r="EK483" s="100"/>
      <c r="EL483" s="100"/>
    </row>
    <row r="484" spans="1:142" ht="14">
      <c r="A484" s="100"/>
      <c r="B484" s="100"/>
      <c r="C484" s="100"/>
      <c r="D484" s="100"/>
      <c r="E484" s="100"/>
      <c r="F484" s="100"/>
      <c r="G484" s="100"/>
      <c r="H484" s="100"/>
      <c r="I484" s="100"/>
      <c r="J484" s="100"/>
      <c r="K484" s="100"/>
      <c r="L484" s="100"/>
      <c r="M484" s="100"/>
      <c r="N484" s="100"/>
      <c r="O484" s="100"/>
      <c r="P484" s="100"/>
      <c r="Q484" s="100"/>
      <c r="R484" s="100"/>
      <c r="S484" s="100"/>
      <c r="T484" s="100"/>
      <c r="U484" s="100"/>
      <c r="V484" s="100"/>
      <c r="W484" s="100"/>
      <c r="X484" s="100"/>
      <c r="Y484" s="100"/>
      <c r="Z484" s="100"/>
      <c r="AA484" s="100"/>
      <c r="AB484" s="87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100"/>
      <c r="CL484" s="100"/>
      <c r="CM484" s="100"/>
      <c r="CN484" s="100"/>
      <c r="CO484" s="100"/>
      <c r="CP484" s="100"/>
      <c r="CQ484" s="100"/>
      <c r="CR484" s="100"/>
      <c r="CS484" s="100"/>
      <c r="CT484" s="100"/>
      <c r="CU484" s="100"/>
      <c r="CV484" s="100"/>
      <c r="CW484" s="100"/>
      <c r="CX484" s="100"/>
      <c r="CY484" s="100"/>
      <c r="CZ484" s="100"/>
      <c r="DA484" s="100"/>
      <c r="DB484" s="100"/>
      <c r="DC484" s="100"/>
      <c r="DD484" s="100"/>
      <c r="DE484" s="100"/>
      <c r="DF484" s="100"/>
      <c r="DG484" s="100"/>
      <c r="DH484" s="100"/>
      <c r="DI484" s="100"/>
      <c r="DJ484" s="100"/>
      <c r="DK484" s="100"/>
      <c r="DL484" s="100"/>
      <c r="DM484" s="100"/>
      <c r="DN484" s="100"/>
      <c r="DO484" s="100"/>
      <c r="DP484" s="100"/>
      <c r="DQ484" s="100"/>
      <c r="DR484" s="100"/>
      <c r="DS484" s="100"/>
      <c r="DT484" s="100"/>
      <c r="DU484" s="100"/>
      <c r="DV484" s="100"/>
      <c r="DW484" s="100"/>
      <c r="DX484" s="100"/>
      <c r="DY484" s="100"/>
      <c r="DZ484" s="100"/>
      <c r="EA484" s="100"/>
      <c r="EB484" s="100"/>
      <c r="EC484" s="100"/>
      <c r="ED484" s="100"/>
      <c r="EE484" s="100"/>
      <c r="EF484" s="100"/>
      <c r="EG484" s="100"/>
      <c r="EH484" s="100"/>
      <c r="EI484" s="100"/>
      <c r="EJ484" s="100"/>
      <c r="EK484" s="100"/>
      <c r="EL484" s="100"/>
    </row>
    <row r="485" spans="1:142" ht="14">
      <c r="A485" s="100"/>
      <c r="B485" s="100"/>
      <c r="C485" s="100"/>
      <c r="D485" s="100"/>
      <c r="E485" s="100"/>
      <c r="F485" s="100"/>
      <c r="G485" s="100"/>
      <c r="H485" s="100"/>
      <c r="I485" s="100"/>
      <c r="J485" s="100"/>
      <c r="K485" s="100"/>
      <c r="L485" s="100"/>
      <c r="M485" s="100"/>
      <c r="N485" s="100"/>
      <c r="O485" s="100"/>
      <c r="P485" s="100"/>
      <c r="Q485" s="100"/>
      <c r="R485" s="100"/>
      <c r="S485" s="100"/>
      <c r="T485" s="100"/>
      <c r="U485" s="100"/>
      <c r="V485" s="100"/>
      <c r="W485" s="100"/>
      <c r="X485" s="100"/>
      <c r="Y485" s="100"/>
      <c r="Z485" s="100"/>
      <c r="AA485" s="100"/>
      <c r="AB485" s="87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100"/>
      <c r="CL485" s="100"/>
      <c r="CM485" s="100"/>
      <c r="CN485" s="100"/>
      <c r="CO485" s="100"/>
      <c r="CP485" s="100"/>
      <c r="CQ485" s="100"/>
      <c r="CR485" s="100"/>
      <c r="CS485" s="100"/>
      <c r="CT485" s="100"/>
      <c r="CU485" s="100"/>
      <c r="CV485" s="100"/>
      <c r="CW485" s="100"/>
      <c r="CX485" s="100"/>
      <c r="CY485" s="100"/>
      <c r="CZ485" s="100"/>
      <c r="DA485" s="100"/>
      <c r="DB485" s="100"/>
      <c r="DC485" s="100"/>
      <c r="DD485" s="100"/>
      <c r="DE485" s="100"/>
      <c r="DF485" s="100"/>
      <c r="DG485" s="100"/>
      <c r="DH485" s="100"/>
      <c r="DI485" s="100"/>
      <c r="DJ485" s="100"/>
      <c r="DK485" s="100"/>
      <c r="DL485" s="100"/>
      <c r="DM485" s="100"/>
      <c r="DN485" s="100"/>
      <c r="DO485" s="100"/>
      <c r="DP485" s="100"/>
      <c r="DQ485" s="100"/>
      <c r="DR485" s="100"/>
      <c r="DS485" s="100"/>
      <c r="DT485" s="100"/>
      <c r="DU485" s="100"/>
      <c r="DV485" s="100"/>
      <c r="DW485" s="100"/>
      <c r="DX485" s="100"/>
      <c r="DY485" s="100"/>
      <c r="DZ485" s="100"/>
      <c r="EA485" s="100"/>
      <c r="EB485" s="100"/>
      <c r="EC485" s="100"/>
      <c r="ED485" s="100"/>
      <c r="EE485" s="100"/>
      <c r="EF485" s="100"/>
      <c r="EG485" s="100"/>
      <c r="EH485" s="100"/>
      <c r="EI485" s="100"/>
      <c r="EJ485" s="100"/>
      <c r="EK485" s="100"/>
      <c r="EL485" s="100"/>
    </row>
    <row r="486" spans="1:142" ht="14">
      <c r="A486" s="100"/>
      <c r="B486" s="100"/>
      <c r="C486" s="100"/>
      <c r="D486" s="100"/>
      <c r="E486" s="100"/>
      <c r="F486" s="100"/>
      <c r="G486" s="100"/>
      <c r="H486" s="100"/>
      <c r="I486" s="100"/>
      <c r="J486" s="100"/>
      <c r="K486" s="100"/>
      <c r="L486" s="100"/>
      <c r="M486" s="100"/>
      <c r="N486" s="100"/>
      <c r="O486" s="100"/>
      <c r="P486" s="100"/>
      <c r="Q486" s="100"/>
      <c r="R486" s="100"/>
      <c r="S486" s="100"/>
      <c r="T486" s="100"/>
      <c r="U486" s="100"/>
      <c r="V486" s="100"/>
      <c r="W486" s="100"/>
      <c r="X486" s="100"/>
      <c r="Y486" s="100"/>
      <c r="Z486" s="100"/>
      <c r="AA486" s="100"/>
      <c r="AB486" s="87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100"/>
      <c r="CL486" s="100"/>
      <c r="CM486" s="100"/>
      <c r="CN486" s="100"/>
      <c r="CO486" s="100"/>
      <c r="CP486" s="100"/>
      <c r="CQ486" s="100"/>
      <c r="CR486" s="100"/>
      <c r="CS486" s="100"/>
      <c r="CT486" s="100"/>
      <c r="CU486" s="100"/>
      <c r="CV486" s="100"/>
      <c r="CW486" s="100"/>
      <c r="CX486" s="100"/>
      <c r="CY486" s="100"/>
      <c r="CZ486" s="100"/>
      <c r="DA486" s="100"/>
      <c r="DB486" s="100"/>
      <c r="DC486" s="100"/>
      <c r="DD486" s="100"/>
      <c r="DE486" s="100"/>
      <c r="DF486" s="100"/>
      <c r="DG486" s="100"/>
      <c r="DH486" s="100"/>
      <c r="DI486" s="100"/>
      <c r="DJ486" s="100"/>
      <c r="DK486" s="100"/>
      <c r="DL486" s="100"/>
      <c r="DM486" s="100"/>
      <c r="DN486" s="100"/>
      <c r="DO486" s="100"/>
      <c r="DP486" s="100"/>
      <c r="DQ486" s="100"/>
      <c r="DR486" s="100"/>
      <c r="DS486" s="100"/>
      <c r="DT486" s="100"/>
      <c r="DU486" s="100"/>
      <c r="DV486" s="100"/>
      <c r="DW486" s="100"/>
      <c r="DX486" s="100"/>
      <c r="DY486" s="100"/>
      <c r="DZ486" s="100"/>
      <c r="EA486" s="100"/>
      <c r="EB486" s="100"/>
      <c r="EC486" s="100"/>
      <c r="ED486" s="100"/>
      <c r="EE486" s="100"/>
      <c r="EF486" s="100"/>
      <c r="EG486" s="100"/>
      <c r="EH486" s="100"/>
      <c r="EI486" s="100"/>
      <c r="EJ486" s="100"/>
      <c r="EK486" s="100"/>
      <c r="EL486" s="100"/>
    </row>
    <row r="487" spans="1:142" ht="14">
      <c r="A487" s="100"/>
      <c r="B487" s="100"/>
      <c r="C487" s="100"/>
      <c r="D487" s="100"/>
      <c r="E487" s="100"/>
      <c r="F487" s="100"/>
      <c r="G487" s="100"/>
      <c r="H487" s="100"/>
      <c r="I487" s="100"/>
      <c r="J487" s="100"/>
      <c r="K487" s="100"/>
      <c r="L487" s="100"/>
      <c r="M487" s="100"/>
      <c r="N487" s="100"/>
      <c r="O487" s="100"/>
      <c r="P487" s="100"/>
      <c r="Q487" s="100"/>
      <c r="R487" s="100"/>
      <c r="S487" s="100"/>
      <c r="T487" s="100"/>
      <c r="U487" s="100"/>
      <c r="V487" s="100"/>
      <c r="W487" s="100"/>
      <c r="X487" s="100"/>
      <c r="Y487" s="100"/>
      <c r="Z487" s="100"/>
      <c r="AA487" s="100"/>
      <c r="AB487" s="87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100"/>
      <c r="CL487" s="100"/>
      <c r="CM487" s="100"/>
      <c r="CN487" s="100"/>
      <c r="CO487" s="100"/>
      <c r="CP487" s="100"/>
      <c r="CQ487" s="100"/>
      <c r="CR487" s="100"/>
      <c r="CS487" s="100"/>
      <c r="CT487" s="100"/>
      <c r="CU487" s="100"/>
      <c r="CV487" s="100"/>
      <c r="CW487" s="100"/>
      <c r="CX487" s="100"/>
      <c r="CY487" s="100"/>
      <c r="CZ487" s="100"/>
      <c r="DA487" s="100"/>
      <c r="DB487" s="100"/>
      <c r="DC487" s="100"/>
      <c r="DD487" s="100"/>
      <c r="DE487" s="100"/>
      <c r="DF487" s="100"/>
      <c r="DG487" s="100"/>
      <c r="DH487" s="100"/>
      <c r="DI487" s="100"/>
      <c r="DJ487" s="100"/>
      <c r="DK487" s="100"/>
      <c r="DL487" s="100"/>
      <c r="DM487" s="100"/>
      <c r="DN487" s="100"/>
      <c r="DO487" s="100"/>
      <c r="DP487" s="100"/>
      <c r="DQ487" s="100"/>
      <c r="DR487" s="100"/>
      <c r="DS487" s="100"/>
      <c r="DT487" s="100"/>
      <c r="DU487" s="100"/>
      <c r="DV487" s="100"/>
      <c r="DW487" s="100"/>
      <c r="DX487" s="100"/>
      <c r="DY487" s="100"/>
      <c r="DZ487" s="100"/>
      <c r="EA487" s="100"/>
      <c r="EB487" s="100"/>
      <c r="EC487" s="100"/>
      <c r="ED487" s="100"/>
      <c r="EE487" s="100"/>
      <c r="EF487" s="100"/>
      <c r="EG487" s="100"/>
      <c r="EH487" s="100"/>
      <c r="EI487" s="100"/>
      <c r="EJ487" s="100"/>
      <c r="EK487" s="100"/>
      <c r="EL487" s="100"/>
    </row>
    <row r="488" spans="1:142" ht="14">
      <c r="A488" s="100"/>
      <c r="B488" s="100"/>
      <c r="C488" s="100"/>
      <c r="D488" s="100"/>
      <c r="E488" s="100"/>
      <c r="F488" s="100"/>
      <c r="G488" s="100"/>
      <c r="H488" s="100"/>
      <c r="I488" s="100"/>
      <c r="J488" s="100"/>
      <c r="K488" s="100"/>
      <c r="L488" s="100"/>
      <c r="M488" s="100"/>
      <c r="N488" s="100"/>
      <c r="O488" s="100"/>
      <c r="P488" s="100"/>
      <c r="Q488" s="100"/>
      <c r="R488" s="100"/>
      <c r="S488" s="100"/>
      <c r="T488" s="100"/>
      <c r="U488" s="100"/>
      <c r="V488" s="100"/>
      <c r="W488" s="100"/>
      <c r="X488" s="100"/>
      <c r="Y488" s="100"/>
      <c r="Z488" s="100"/>
      <c r="AA488" s="100"/>
      <c r="AB488" s="87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100"/>
      <c r="CL488" s="100"/>
      <c r="CM488" s="100"/>
      <c r="CN488" s="100"/>
      <c r="CO488" s="100"/>
      <c r="CP488" s="100"/>
      <c r="CQ488" s="100"/>
      <c r="CR488" s="100"/>
      <c r="CS488" s="100"/>
      <c r="CT488" s="100"/>
      <c r="CU488" s="100"/>
      <c r="CV488" s="100"/>
      <c r="CW488" s="100"/>
      <c r="CX488" s="100"/>
      <c r="CY488" s="100"/>
      <c r="CZ488" s="100"/>
      <c r="DA488" s="100"/>
      <c r="DB488" s="100"/>
      <c r="DC488" s="100"/>
      <c r="DD488" s="100"/>
      <c r="DE488" s="100"/>
      <c r="DF488" s="100"/>
      <c r="DG488" s="100"/>
      <c r="DH488" s="100"/>
      <c r="DI488" s="100"/>
      <c r="DJ488" s="100"/>
      <c r="DK488" s="100"/>
      <c r="DL488" s="100"/>
      <c r="DM488" s="100"/>
      <c r="DN488" s="100"/>
      <c r="DO488" s="100"/>
      <c r="DP488" s="100"/>
      <c r="DQ488" s="100"/>
      <c r="DR488" s="100"/>
      <c r="DS488" s="100"/>
      <c r="DT488" s="100"/>
      <c r="DU488" s="100"/>
      <c r="DV488" s="100"/>
      <c r="DW488" s="100"/>
      <c r="DX488" s="100"/>
      <c r="DY488" s="100"/>
      <c r="DZ488" s="100"/>
      <c r="EA488" s="100"/>
      <c r="EB488" s="100"/>
      <c r="EC488" s="100"/>
      <c r="ED488" s="100"/>
      <c r="EE488" s="100"/>
      <c r="EF488" s="100"/>
      <c r="EG488" s="100"/>
      <c r="EH488" s="100"/>
      <c r="EI488" s="100"/>
      <c r="EJ488" s="100"/>
      <c r="EK488" s="100"/>
      <c r="EL488" s="100"/>
    </row>
    <row r="489" spans="1:142" ht="14">
      <c r="A489" s="100"/>
      <c r="B489" s="100"/>
      <c r="C489" s="100"/>
      <c r="D489" s="100"/>
      <c r="E489" s="100"/>
      <c r="F489" s="100"/>
      <c r="G489" s="100"/>
      <c r="H489" s="100"/>
      <c r="I489" s="100"/>
      <c r="J489" s="100"/>
      <c r="K489" s="100"/>
      <c r="L489" s="100"/>
      <c r="M489" s="100"/>
      <c r="N489" s="100"/>
      <c r="O489" s="100"/>
      <c r="P489" s="100"/>
      <c r="Q489" s="100"/>
      <c r="R489" s="100"/>
      <c r="S489" s="100"/>
      <c r="T489" s="100"/>
      <c r="U489" s="100"/>
      <c r="V489" s="100"/>
      <c r="W489" s="100"/>
      <c r="X489" s="100"/>
      <c r="Y489" s="100"/>
      <c r="Z489" s="100"/>
      <c r="AA489" s="100"/>
      <c r="AB489" s="87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100"/>
      <c r="CL489" s="100"/>
      <c r="CM489" s="100"/>
      <c r="CN489" s="100"/>
      <c r="CO489" s="100"/>
      <c r="CP489" s="100"/>
      <c r="CQ489" s="100"/>
      <c r="CR489" s="100"/>
      <c r="CS489" s="100"/>
      <c r="CT489" s="100"/>
      <c r="CU489" s="100"/>
      <c r="CV489" s="100"/>
      <c r="CW489" s="100"/>
      <c r="CX489" s="100"/>
      <c r="CY489" s="100"/>
      <c r="CZ489" s="100"/>
      <c r="DA489" s="100"/>
      <c r="DB489" s="100"/>
      <c r="DC489" s="100"/>
      <c r="DD489" s="100"/>
      <c r="DE489" s="100"/>
      <c r="DF489" s="100"/>
      <c r="DG489" s="100"/>
      <c r="DH489" s="100"/>
      <c r="DI489" s="100"/>
      <c r="DJ489" s="100"/>
      <c r="DK489" s="100"/>
      <c r="DL489" s="100"/>
      <c r="DM489" s="100"/>
      <c r="DN489" s="100"/>
      <c r="DO489" s="100"/>
      <c r="DP489" s="100"/>
      <c r="DQ489" s="100"/>
      <c r="DR489" s="100"/>
      <c r="DS489" s="100"/>
      <c r="DT489" s="100"/>
      <c r="DU489" s="100"/>
      <c r="DV489" s="100"/>
      <c r="DW489" s="100"/>
      <c r="DX489" s="100"/>
      <c r="DY489" s="100"/>
      <c r="DZ489" s="100"/>
      <c r="EA489" s="100"/>
      <c r="EB489" s="100"/>
      <c r="EC489" s="100"/>
      <c r="ED489" s="100"/>
      <c r="EE489" s="100"/>
      <c r="EF489" s="100"/>
      <c r="EG489" s="100"/>
      <c r="EH489" s="100"/>
      <c r="EI489" s="100"/>
      <c r="EJ489" s="100"/>
      <c r="EK489" s="100"/>
      <c r="EL489" s="100"/>
    </row>
    <row r="490" spans="1:142" ht="14">
      <c r="A490" s="100"/>
      <c r="B490" s="100"/>
      <c r="C490" s="100"/>
      <c r="D490" s="100"/>
      <c r="E490" s="100"/>
      <c r="F490" s="100"/>
      <c r="G490" s="100"/>
      <c r="H490" s="100"/>
      <c r="I490" s="100"/>
      <c r="J490" s="100"/>
      <c r="K490" s="100"/>
      <c r="L490" s="100"/>
      <c r="M490" s="100"/>
      <c r="N490" s="100"/>
      <c r="O490" s="100"/>
      <c r="P490" s="100"/>
      <c r="Q490" s="100"/>
      <c r="R490" s="100"/>
      <c r="S490" s="100"/>
      <c r="T490" s="100"/>
      <c r="U490" s="100"/>
      <c r="V490" s="100"/>
      <c r="W490" s="100"/>
      <c r="X490" s="100"/>
      <c r="Y490" s="100"/>
      <c r="Z490" s="100"/>
      <c r="AA490" s="100"/>
      <c r="AB490" s="87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100"/>
      <c r="CL490" s="100"/>
      <c r="CM490" s="100"/>
      <c r="CN490" s="100"/>
      <c r="CO490" s="100"/>
      <c r="CP490" s="100"/>
      <c r="CQ490" s="100"/>
      <c r="CR490" s="100"/>
      <c r="CS490" s="100"/>
      <c r="CT490" s="100"/>
      <c r="CU490" s="100"/>
      <c r="CV490" s="100"/>
      <c r="CW490" s="100"/>
      <c r="CX490" s="100"/>
      <c r="CY490" s="100"/>
      <c r="CZ490" s="100"/>
      <c r="DA490" s="100"/>
      <c r="DB490" s="100"/>
      <c r="DC490" s="100"/>
      <c r="DD490" s="100"/>
      <c r="DE490" s="100"/>
      <c r="DF490" s="100"/>
      <c r="DG490" s="100"/>
      <c r="DH490" s="100"/>
      <c r="DI490" s="100"/>
      <c r="DJ490" s="100"/>
      <c r="DK490" s="100"/>
      <c r="DL490" s="100"/>
      <c r="DM490" s="100"/>
      <c r="DN490" s="100"/>
      <c r="DO490" s="100"/>
      <c r="DP490" s="100"/>
      <c r="DQ490" s="100"/>
      <c r="DR490" s="100"/>
      <c r="DS490" s="100"/>
      <c r="DT490" s="100"/>
      <c r="DU490" s="100"/>
      <c r="DV490" s="100"/>
      <c r="DW490" s="100"/>
      <c r="DX490" s="100"/>
      <c r="DY490" s="100"/>
      <c r="DZ490" s="100"/>
      <c r="EA490" s="100"/>
      <c r="EB490" s="100"/>
      <c r="EC490" s="100"/>
      <c r="ED490" s="100"/>
      <c r="EE490" s="100"/>
      <c r="EF490" s="100"/>
      <c r="EG490" s="100"/>
      <c r="EH490" s="100"/>
      <c r="EI490" s="100"/>
      <c r="EJ490" s="100"/>
      <c r="EK490" s="100"/>
      <c r="EL490" s="100"/>
    </row>
    <row r="491" spans="1:142" ht="14">
      <c r="A491" s="100"/>
      <c r="B491" s="100"/>
      <c r="C491" s="100"/>
      <c r="D491" s="100"/>
      <c r="E491" s="100"/>
      <c r="F491" s="100"/>
      <c r="G491" s="100"/>
      <c r="H491" s="100"/>
      <c r="I491" s="100"/>
      <c r="J491" s="100"/>
      <c r="K491" s="100"/>
      <c r="L491" s="100"/>
      <c r="M491" s="100"/>
      <c r="N491" s="100"/>
      <c r="O491" s="100"/>
      <c r="P491" s="100"/>
      <c r="Q491" s="100"/>
      <c r="R491" s="100"/>
      <c r="S491" s="100"/>
      <c r="T491" s="100"/>
      <c r="U491" s="100"/>
      <c r="V491" s="100"/>
      <c r="W491" s="100"/>
      <c r="X491" s="100"/>
      <c r="Y491" s="100"/>
      <c r="Z491" s="100"/>
      <c r="AA491" s="100"/>
      <c r="AB491" s="87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100"/>
      <c r="CL491" s="100"/>
      <c r="CM491" s="100"/>
      <c r="CN491" s="100"/>
      <c r="CO491" s="100"/>
      <c r="CP491" s="100"/>
      <c r="CQ491" s="100"/>
      <c r="CR491" s="100"/>
      <c r="CS491" s="100"/>
      <c r="CT491" s="100"/>
      <c r="CU491" s="100"/>
      <c r="CV491" s="100"/>
      <c r="CW491" s="100"/>
      <c r="CX491" s="100"/>
      <c r="CY491" s="100"/>
      <c r="CZ491" s="100"/>
      <c r="DA491" s="100"/>
      <c r="DB491" s="100"/>
      <c r="DC491" s="100"/>
      <c r="DD491" s="100"/>
      <c r="DE491" s="100"/>
      <c r="DF491" s="100"/>
      <c r="DG491" s="100"/>
      <c r="DH491" s="100"/>
      <c r="DI491" s="100"/>
      <c r="DJ491" s="100"/>
      <c r="DK491" s="100"/>
      <c r="DL491" s="100"/>
      <c r="DM491" s="100"/>
      <c r="DN491" s="100"/>
      <c r="DO491" s="100"/>
      <c r="DP491" s="100"/>
      <c r="DQ491" s="100"/>
      <c r="DR491" s="100"/>
      <c r="DS491" s="100"/>
      <c r="DT491" s="100"/>
      <c r="DU491" s="100"/>
      <c r="DV491" s="100"/>
      <c r="DW491" s="100"/>
      <c r="DX491" s="100"/>
      <c r="DY491" s="100"/>
      <c r="DZ491" s="100"/>
      <c r="EA491" s="100"/>
      <c r="EB491" s="100"/>
      <c r="EC491" s="100"/>
      <c r="ED491" s="100"/>
      <c r="EE491" s="100"/>
      <c r="EF491" s="100"/>
      <c r="EG491" s="100"/>
      <c r="EH491" s="100"/>
      <c r="EI491" s="100"/>
      <c r="EJ491" s="100"/>
      <c r="EK491" s="100"/>
      <c r="EL491" s="100"/>
    </row>
    <row r="492" spans="1:142" ht="14">
      <c r="A492" s="100"/>
      <c r="B492" s="100"/>
      <c r="C492" s="100"/>
      <c r="D492" s="100"/>
      <c r="E492" s="100"/>
      <c r="F492" s="100"/>
      <c r="G492" s="100"/>
      <c r="H492" s="100"/>
      <c r="I492" s="100"/>
      <c r="J492" s="100"/>
      <c r="K492" s="100"/>
      <c r="L492" s="100"/>
      <c r="M492" s="100"/>
      <c r="N492" s="100"/>
      <c r="O492" s="100"/>
      <c r="P492" s="100"/>
      <c r="Q492" s="100"/>
      <c r="R492" s="100"/>
      <c r="S492" s="100"/>
      <c r="T492" s="100"/>
      <c r="U492" s="100"/>
      <c r="V492" s="100"/>
      <c r="W492" s="100"/>
      <c r="X492" s="100"/>
      <c r="Y492" s="100"/>
      <c r="Z492" s="100"/>
      <c r="AA492" s="100"/>
      <c r="AB492" s="87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100"/>
      <c r="CL492" s="100"/>
      <c r="CM492" s="100"/>
      <c r="CN492" s="100"/>
      <c r="CO492" s="100"/>
      <c r="CP492" s="100"/>
      <c r="CQ492" s="100"/>
      <c r="CR492" s="100"/>
      <c r="CS492" s="100"/>
      <c r="CT492" s="100"/>
      <c r="CU492" s="100"/>
      <c r="CV492" s="100"/>
      <c r="CW492" s="100"/>
      <c r="CX492" s="100"/>
      <c r="CY492" s="100"/>
      <c r="CZ492" s="100"/>
      <c r="DA492" s="100"/>
      <c r="DB492" s="100"/>
      <c r="DC492" s="100"/>
      <c r="DD492" s="100"/>
      <c r="DE492" s="100"/>
      <c r="DF492" s="100"/>
      <c r="DG492" s="100"/>
      <c r="DH492" s="100"/>
      <c r="DI492" s="100"/>
      <c r="DJ492" s="100"/>
      <c r="DK492" s="100"/>
      <c r="DL492" s="100"/>
      <c r="DM492" s="100"/>
      <c r="DN492" s="100"/>
      <c r="DO492" s="100"/>
      <c r="DP492" s="100"/>
      <c r="DQ492" s="100"/>
      <c r="DR492" s="100"/>
      <c r="DS492" s="100"/>
      <c r="DT492" s="100"/>
      <c r="DU492" s="100"/>
      <c r="DV492" s="100"/>
      <c r="DW492" s="100"/>
      <c r="DX492" s="100"/>
      <c r="DY492" s="100"/>
      <c r="DZ492" s="100"/>
      <c r="EA492" s="100"/>
      <c r="EB492" s="100"/>
      <c r="EC492" s="100"/>
      <c r="ED492" s="100"/>
      <c r="EE492" s="100"/>
      <c r="EF492" s="100"/>
      <c r="EG492" s="100"/>
      <c r="EH492" s="100"/>
      <c r="EI492" s="100"/>
      <c r="EJ492" s="100"/>
      <c r="EK492" s="100"/>
      <c r="EL492" s="100"/>
    </row>
    <row r="493" spans="1:142" ht="14">
      <c r="A493" s="100"/>
      <c r="B493" s="100"/>
      <c r="C493" s="100"/>
      <c r="D493" s="100"/>
      <c r="E493" s="100"/>
      <c r="F493" s="100"/>
      <c r="G493" s="100"/>
      <c r="H493" s="100"/>
      <c r="I493" s="100"/>
      <c r="J493" s="100"/>
      <c r="K493" s="100"/>
      <c r="L493" s="100"/>
      <c r="M493" s="100"/>
      <c r="N493" s="100"/>
      <c r="O493" s="100"/>
      <c r="P493" s="100"/>
      <c r="Q493" s="100"/>
      <c r="R493" s="100"/>
      <c r="S493" s="100"/>
      <c r="T493" s="100"/>
      <c r="U493" s="100"/>
      <c r="V493" s="100"/>
      <c r="W493" s="100"/>
      <c r="X493" s="100"/>
      <c r="Y493" s="100"/>
      <c r="Z493" s="100"/>
      <c r="AA493" s="100"/>
      <c r="AB493" s="87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100"/>
      <c r="CL493" s="100"/>
      <c r="CM493" s="100"/>
      <c r="CN493" s="100"/>
      <c r="CO493" s="100"/>
      <c r="CP493" s="100"/>
      <c r="CQ493" s="100"/>
      <c r="CR493" s="100"/>
      <c r="CS493" s="100"/>
      <c r="CT493" s="100"/>
      <c r="CU493" s="100"/>
      <c r="CV493" s="100"/>
      <c r="CW493" s="100"/>
      <c r="CX493" s="100"/>
      <c r="CY493" s="100"/>
      <c r="CZ493" s="100"/>
      <c r="DA493" s="100"/>
      <c r="DB493" s="100"/>
      <c r="DC493" s="100"/>
      <c r="DD493" s="100"/>
      <c r="DE493" s="100"/>
      <c r="DF493" s="100"/>
      <c r="DG493" s="100"/>
      <c r="DH493" s="100"/>
      <c r="DI493" s="100"/>
      <c r="DJ493" s="100"/>
      <c r="DK493" s="100"/>
      <c r="DL493" s="100"/>
      <c r="DM493" s="100"/>
      <c r="DN493" s="100"/>
      <c r="DO493" s="100"/>
      <c r="DP493" s="100"/>
      <c r="DQ493" s="100"/>
      <c r="DR493" s="100"/>
      <c r="DS493" s="100"/>
      <c r="DT493" s="100"/>
      <c r="DU493" s="100"/>
      <c r="DV493" s="100"/>
      <c r="DW493" s="100"/>
      <c r="DX493" s="100"/>
      <c r="DY493" s="100"/>
      <c r="DZ493" s="100"/>
      <c r="EA493" s="100"/>
      <c r="EB493" s="100"/>
      <c r="EC493" s="100"/>
      <c r="ED493" s="100"/>
      <c r="EE493" s="100"/>
      <c r="EF493" s="100"/>
      <c r="EG493" s="100"/>
      <c r="EH493" s="100"/>
      <c r="EI493" s="100"/>
      <c r="EJ493" s="100"/>
      <c r="EK493" s="100"/>
      <c r="EL493" s="100"/>
    </row>
    <row r="494" spans="1:142" ht="14">
      <c r="A494" s="100"/>
      <c r="B494" s="100"/>
      <c r="C494" s="100"/>
      <c r="D494" s="100"/>
      <c r="E494" s="100"/>
      <c r="F494" s="100"/>
      <c r="G494" s="100"/>
      <c r="H494" s="100"/>
      <c r="I494" s="100"/>
      <c r="J494" s="100"/>
      <c r="K494" s="100"/>
      <c r="L494" s="100"/>
      <c r="M494" s="100"/>
      <c r="N494" s="100"/>
      <c r="O494" s="100"/>
      <c r="P494" s="100"/>
      <c r="Q494" s="100"/>
      <c r="R494" s="100"/>
      <c r="S494" s="100"/>
      <c r="T494" s="100"/>
      <c r="U494" s="100"/>
      <c r="V494" s="100"/>
      <c r="W494" s="100"/>
      <c r="X494" s="100"/>
      <c r="Y494" s="100"/>
      <c r="Z494" s="100"/>
      <c r="AA494" s="100"/>
      <c r="AB494" s="87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100"/>
      <c r="CL494" s="100"/>
      <c r="CM494" s="100"/>
      <c r="CN494" s="100"/>
      <c r="CO494" s="100"/>
      <c r="CP494" s="100"/>
      <c r="CQ494" s="100"/>
      <c r="CR494" s="100"/>
      <c r="CS494" s="100"/>
      <c r="CT494" s="100"/>
      <c r="CU494" s="100"/>
      <c r="CV494" s="100"/>
      <c r="CW494" s="100"/>
      <c r="CX494" s="100"/>
      <c r="CY494" s="100"/>
      <c r="CZ494" s="100"/>
      <c r="DA494" s="100"/>
      <c r="DB494" s="100"/>
      <c r="DC494" s="100"/>
      <c r="DD494" s="100"/>
      <c r="DE494" s="100"/>
      <c r="DF494" s="100"/>
      <c r="DG494" s="100"/>
      <c r="DH494" s="100"/>
      <c r="DI494" s="100"/>
      <c r="DJ494" s="100"/>
      <c r="DK494" s="100"/>
      <c r="DL494" s="100"/>
      <c r="DM494" s="100"/>
      <c r="DN494" s="100"/>
      <c r="DO494" s="100"/>
      <c r="DP494" s="100"/>
      <c r="DQ494" s="100"/>
      <c r="DR494" s="100"/>
      <c r="DS494" s="100"/>
      <c r="DT494" s="100"/>
      <c r="DU494" s="100"/>
      <c r="DV494" s="100"/>
      <c r="DW494" s="100"/>
      <c r="DX494" s="100"/>
      <c r="DY494" s="100"/>
      <c r="DZ494" s="100"/>
      <c r="EA494" s="100"/>
      <c r="EB494" s="100"/>
      <c r="EC494" s="100"/>
      <c r="ED494" s="100"/>
      <c r="EE494" s="100"/>
      <c r="EF494" s="100"/>
      <c r="EG494" s="100"/>
      <c r="EH494" s="100"/>
      <c r="EI494" s="100"/>
      <c r="EJ494" s="100"/>
      <c r="EK494" s="100"/>
      <c r="EL494" s="100"/>
    </row>
    <row r="495" spans="1:142" ht="14">
      <c r="A495" s="100"/>
      <c r="B495" s="100"/>
      <c r="C495" s="100"/>
      <c r="D495" s="100"/>
      <c r="E495" s="100"/>
      <c r="F495" s="100"/>
      <c r="G495" s="100"/>
      <c r="H495" s="100"/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  <c r="S495" s="100"/>
      <c r="T495" s="100"/>
      <c r="U495" s="100"/>
      <c r="V495" s="100"/>
      <c r="W495" s="100"/>
      <c r="X495" s="100"/>
      <c r="Y495" s="100"/>
      <c r="Z495" s="100"/>
      <c r="AA495" s="100"/>
      <c r="AB495" s="87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100"/>
      <c r="CL495" s="100"/>
      <c r="CM495" s="100"/>
      <c r="CN495" s="100"/>
      <c r="CO495" s="100"/>
      <c r="CP495" s="100"/>
      <c r="CQ495" s="100"/>
      <c r="CR495" s="100"/>
      <c r="CS495" s="100"/>
      <c r="CT495" s="100"/>
      <c r="CU495" s="100"/>
      <c r="CV495" s="100"/>
      <c r="CW495" s="100"/>
      <c r="CX495" s="100"/>
      <c r="CY495" s="100"/>
      <c r="CZ495" s="100"/>
      <c r="DA495" s="100"/>
      <c r="DB495" s="100"/>
      <c r="DC495" s="100"/>
      <c r="DD495" s="100"/>
      <c r="DE495" s="100"/>
      <c r="DF495" s="100"/>
      <c r="DG495" s="100"/>
      <c r="DH495" s="100"/>
      <c r="DI495" s="100"/>
      <c r="DJ495" s="100"/>
      <c r="DK495" s="100"/>
      <c r="DL495" s="100"/>
      <c r="DM495" s="100"/>
      <c r="DN495" s="100"/>
      <c r="DO495" s="100"/>
      <c r="DP495" s="100"/>
      <c r="DQ495" s="100"/>
      <c r="DR495" s="100"/>
      <c r="DS495" s="100"/>
      <c r="DT495" s="100"/>
      <c r="DU495" s="100"/>
      <c r="DV495" s="100"/>
      <c r="DW495" s="100"/>
      <c r="DX495" s="100"/>
      <c r="DY495" s="100"/>
      <c r="DZ495" s="100"/>
      <c r="EA495" s="100"/>
      <c r="EB495" s="100"/>
      <c r="EC495" s="100"/>
      <c r="ED495" s="100"/>
      <c r="EE495" s="100"/>
      <c r="EF495" s="100"/>
      <c r="EG495" s="100"/>
      <c r="EH495" s="100"/>
      <c r="EI495" s="100"/>
      <c r="EJ495" s="100"/>
      <c r="EK495" s="100"/>
      <c r="EL495" s="100"/>
    </row>
    <row r="496" spans="1:142" ht="14">
      <c r="A496" s="100"/>
      <c r="B496" s="100"/>
      <c r="C496" s="100"/>
      <c r="D496" s="100"/>
      <c r="E496" s="100"/>
      <c r="F496" s="100"/>
      <c r="G496" s="100"/>
      <c r="H496" s="100"/>
      <c r="I496" s="100"/>
      <c r="J496" s="100"/>
      <c r="K496" s="100"/>
      <c r="L496" s="100"/>
      <c r="M496" s="100"/>
      <c r="N496" s="100"/>
      <c r="O496" s="100"/>
      <c r="P496" s="100"/>
      <c r="Q496" s="100"/>
      <c r="R496" s="100"/>
      <c r="S496" s="100"/>
      <c r="T496" s="100"/>
      <c r="U496" s="100"/>
      <c r="V496" s="100"/>
      <c r="W496" s="100"/>
      <c r="X496" s="100"/>
      <c r="Y496" s="100"/>
      <c r="Z496" s="100"/>
      <c r="AA496" s="100"/>
      <c r="AB496" s="87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100"/>
      <c r="CL496" s="100"/>
      <c r="CM496" s="100"/>
      <c r="CN496" s="100"/>
      <c r="CO496" s="100"/>
      <c r="CP496" s="100"/>
      <c r="CQ496" s="100"/>
      <c r="CR496" s="100"/>
      <c r="CS496" s="100"/>
      <c r="CT496" s="100"/>
      <c r="CU496" s="100"/>
      <c r="CV496" s="100"/>
      <c r="CW496" s="100"/>
      <c r="CX496" s="100"/>
      <c r="CY496" s="100"/>
      <c r="CZ496" s="100"/>
      <c r="DA496" s="100"/>
      <c r="DB496" s="100"/>
      <c r="DC496" s="100"/>
      <c r="DD496" s="100"/>
      <c r="DE496" s="100"/>
      <c r="DF496" s="100"/>
      <c r="DG496" s="100"/>
      <c r="DH496" s="100"/>
      <c r="DI496" s="100"/>
      <c r="DJ496" s="100"/>
      <c r="DK496" s="100"/>
      <c r="DL496" s="100"/>
      <c r="DM496" s="100"/>
      <c r="DN496" s="100"/>
      <c r="DO496" s="100"/>
      <c r="DP496" s="100"/>
      <c r="DQ496" s="100"/>
      <c r="DR496" s="100"/>
      <c r="DS496" s="100"/>
      <c r="DT496" s="100"/>
      <c r="DU496" s="100"/>
      <c r="DV496" s="100"/>
      <c r="DW496" s="100"/>
      <c r="DX496" s="100"/>
      <c r="DY496" s="100"/>
      <c r="DZ496" s="100"/>
      <c r="EA496" s="100"/>
      <c r="EB496" s="100"/>
      <c r="EC496" s="100"/>
      <c r="ED496" s="100"/>
      <c r="EE496" s="100"/>
      <c r="EF496" s="100"/>
      <c r="EG496" s="100"/>
      <c r="EH496" s="100"/>
      <c r="EI496" s="100"/>
      <c r="EJ496" s="100"/>
      <c r="EK496" s="100"/>
      <c r="EL496" s="100"/>
    </row>
    <row r="497" spans="1:142" ht="14">
      <c r="A497" s="100"/>
      <c r="B497" s="100"/>
      <c r="C497" s="100"/>
      <c r="D497" s="100"/>
      <c r="E497" s="100"/>
      <c r="F497" s="100"/>
      <c r="G497" s="100"/>
      <c r="H497" s="100"/>
      <c r="I497" s="100"/>
      <c r="J497" s="100"/>
      <c r="K497" s="100"/>
      <c r="L497" s="100"/>
      <c r="M497" s="100"/>
      <c r="N497" s="100"/>
      <c r="O497" s="100"/>
      <c r="P497" s="100"/>
      <c r="Q497" s="100"/>
      <c r="R497" s="100"/>
      <c r="S497" s="100"/>
      <c r="T497" s="100"/>
      <c r="U497" s="100"/>
      <c r="V497" s="100"/>
      <c r="W497" s="100"/>
      <c r="X497" s="100"/>
      <c r="Y497" s="100"/>
      <c r="Z497" s="100"/>
      <c r="AA497" s="100"/>
      <c r="AB497" s="87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100"/>
      <c r="CL497" s="100"/>
      <c r="CM497" s="100"/>
      <c r="CN497" s="100"/>
      <c r="CO497" s="100"/>
      <c r="CP497" s="100"/>
      <c r="CQ497" s="100"/>
      <c r="CR497" s="100"/>
      <c r="CS497" s="100"/>
      <c r="CT497" s="100"/>
      <c r="CU497" s="100"/>
      <c r="CV497" s="100"/>
      <c r="CW497" s="100"/>
      <c r="CX497" s="100"/>
      <c r="CY497" s="100"/>
      <c r="CZ497" s="100"/>
      <c r="DA497" s="100"/>
      <c r="DB497" s="100"/>
      <c r="DC497" s="100"/>
      <c r="DD497" s="100"/>
      <c r="DE497" s="100"/>
      <c r="DF497" s="100"/>
      <c r="DG497" s="100"/>
      <c r="DH497" s="100"/>
      <c r="DI497" s="100"/>
      <c r="DJ497" s="100"/>
      <c r="DK497" s="100"/>
      <c r="DL497" s="100"/>
      <c r="DM497" s="100"/>
      <c r="DN497" s="100"/>
      <c r="DO497" s="100"/>
      <c r="DP497" s="100"/>
      <c r="DQ497" s="100"/>
      <c r="DR497" s="100"/>
      <c r="DS497" s="100"/>
      <c r="DT497" s="100"/>
      <c r="DU497" s="100"/>
      <c r="DV497" s="100"/>
      <c r="DW497" s="100"/>
      <c r="DX497" s="100"/>
      <c r="DY497" s="100"/>
      <c r="DZ497" s="100"/>
      <c r="EA497" s="100"/>
      <c r="EB497" s="100"/>
      <c r="EC497" s="100"/>
      <c r="ED497" s="100"/>
      <c r="EE497" s="100"/>
      <c r="EF497" s="100"/>
      <c r="EG497" s="100"/>
      <c r="EH497" s="100"/>
      <c r="EI497" s="100"/>
      <c r="EJ497" s="100"/>
      <c r="EK497" s="100"/>
      <c r="EL497" s="100"/>
    </row>
    <row r="498" spans="1:142" ht="14">
      <c r="A498" s="100"/>
      <c r="B498" s="100"/>
      <c r="C498" s="100"/>
      <c r="D498" s="100"/>
      <c r="E498" s="100"/>
      <c r="F498" s="100"/>
      <c r="G498" s="100"/>
      <c r="H498" s="100"/>
      <c r="I498" s="100"/>
      <c r="J498" s="100"/>
      <c r="K498" s="100"/>
      <c r="L498" s="100"/>
      <c r="M498" s="100"/>
      <c r="N498" s="100"/>
      <c r="O498" s="100"/>
      <c r="P498" s="100"/>
      <c r="Q498" s="100"/>
      <c r="R498" s="100"/>
      <c r="S498" s="100"/>
      <c r="T498" s="100"/>
      <c r="U498" s="100"/>
      <c r="V498" s="100"/>
      <c r="W498" s="100"/>
      <c r="X498" s="100"/>
      <c r="Y498" s="100"/>
      <c r="Z498" s="100"/>
      <c r="AA498" s="100"/>
      <c r="AB498" s="87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100"/>
      <c r="CL498" s="100"/>
      <c r="CM498" s="100"/>
      <c r="CN498" s="100"/>
      <c r="CO498" s="100"/>
      <c r="CP498" s="100"/>
      <c r="CQ498" s="100"/>
      <c r="CR498" s="100"/>
      <c r="CS498" s="100"/>
      <c r="CT498" s="100"/>
      <c r="CU498" s="100"/>
      <c r="CV498" s="100"/>
      <c r="CW498" s="100"/>
      <c r="CX498" s="100"/>
      <c r="CY498" s="100"/>
      <c r="CZ498" s="100"/>
      <c r="DA498" s="100"/>
      <c r="DB498" s="100"/>
      <c r="DC498" s="100"/>
      <c r="DD498" s="100"/>
      <c r="DE498" s="100"/>
      <c r="DF498" s="100"/>
      <c r="DG498" s="100"/>
      <c r="DH498" s="100"/>
      <c r="DI498" s="100"/>
      <c r="DJ498" s="100"/>
      <c r="DK498" s="100"/>
      <c r="DL498" s="100"/>
      <c r="DM498" s="100"/>
      <c r="DN498" s="100"/>
      <c r="DO498" s="100"/>
      <c r="DP498" s="100"/>
      <c r="DQ498" s="100"/>
      <c r="DR498" s="100"/>
      <c r="DS498" s="100"/>
      <c r="DT498" s="100"/>
      <c r="DU498" s="100"/>
      <c r="DV498" s="100"/>
      <c r="DW498" s="100"/>
      <c r="DX498" s="100"/>
      <c r="DY498" s="100"/>
      <c r="DZ498" s="100"/>
      <c r="EA498" s="100"/>
      <c r="EB498" s="100"/>
      <c r="EC498" s="100"/>
      <c r="ED498" s="100"/>
      <c r="EE498" s="100"/>
      <c r="EF498" s="100"/>
      <c r="EG498" s="100"/>
      <c r="EH498" s="100"/>
      <c r="EI498" s="100"/>
      <c r="EJ498" s="100"/>
      <c r="EK498" s="100"/>
      <c r="EL498" s="100"/>
    </row>
    <row r="499" spans="1:142" ht="14">
      <c r="A499" s="100"/>
      <c r="B499" s="100"/>
      <c r="C499" s="100"/>
      <c r="D499" s="100"/>
      <c r="E499" s="100"/>
      <c r="F499" s="100"/>
      <c r="G499" s="100"/>
      <c r="H499" s="100"/>
      <c r="I499" s="100"/>
      <c r="J499" s="100"/>
      <c r="K499" s="100"/>
      <c r="L499" s="100"/>
      <c r="M499" s="100"/>
      <c r="N499" s="100"/>
      <c r="O499" s="100"/>
      <c r="P499" s="100"/>
      <c r="Q499" s="100"/>
      <c r="R499" s="100"/>
      <c r="S499" s="100"/>
      <c r="T499" s="100"/>
      <c r="U499" s="100"/>
      <c r="V499" s="100"/>
      <c r="W499" s="100"/>
      <c r="X499" s="100"/>
      <c r="Y499" s="100"/>
      <c r="Z499" s="100"/>
      <c r="AA499" s="100"/>
      <c r="AB499" s="87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100"/>
      <c r="CL499" s="100"/>
      <c r="CM499" s="100"/>
      <c r="CN499" s="100"/>
      <c r="CO499" s="100"/>
      <c r="CP499" s="100"/>
      <c r="CQ499" s="100"/>
      <c r="CR499" s="100"/>
      <c r="CS499" s="100"/>
      <c r="CT499" s="100"/>
      <c r="CU499" s="100"/>
      <c r="CV499" s="100"/>
      <c r="CW499" s="100"/>
      <c r="CX499" s="100"/>
      <c r="CY499" s="100"/>
      <c r="CZ499" s="100"/>
      <c r="DA499" s="100"/>
      <c r="DB499" s="100"/>
      <c r="DC499" s="100"/>
      <c r="DD499" s="100"/>
      <c r="DE499" s="100"/>
      <c r="DF499" s="100"/>
      <c r="DG499" s="100"/>
      <c r="DH499" s="100"/>
      <c r="DI499" s="100"/>
      <c r="DJ499" s="100"/>
      <c r="DK499" s="100"/>
      <c r="DL499" s="100"/>
      <c r="DM499" s="100"/>
      <c r="DN499" s="100"/>
      <c r="DO499" s="100"/>
      <c r="DP499" s="100"/>
      <c r="DQ499" s="100"/>
      <c r="DR499" s="100"/>
      <c r="DS499" s="100"/>
      <c r="DT499" s="100"/>
      <c r="DU499" s="100"/>
      <c r="DV499" s="100"/>
      <c r="DW499" s="100"/>
      <c r="DX499" s="100"/>
      <c r="DY499" s="100"/>
      <c r="DZ499" s="100"/>
      <c r="EA499" s="100"/>
      <c r="EB499" s="100"/>
      <c r="EC499" s="100"/>
      <c r="ED499" s="100"/>
      <c r="EE499" s="100"/>
      <c r="EF499" s="100"/>
      <c r="EG499" s="100"/>
      <c r="EH499" s="100"/>
      <c r="EI499" s="100"/>
      <c r="EJ499" s="100"/>
      <c r="EK499" s="100"/>
      <c r="EL499" s="100"/>
    </row>
    <row r="500" spans="1:142" ht="14">
      <c r="A500" s="100"/>
      <c r="B500" s="100"/>
      <c r="C500" s="100"/>
      <c r="D500" s="100"/>
      <c r="E500" s="100"/>
      <c r="F500" s="100"/>
      <c r="G500" s="100"/>
      <c r="H500" s="100"/>
      <c r="I500" s="100"/>
      <c r="J500" s="100"/>
      <c r="K500" s="100"/>
      <c r="L500" s="100"/>
      <c r="M500" s="100"/>
      <c r="N500" s="100"/>
      <c r="O500" s="100"/>
      <c r="P500" s="100"/>
      <c r="Q500" s="100"/>
      <c r="R500" s="100"/>
      <c r="S500" s="100"/>
      <c r="T500" s="100"/>
      <c r="U500" s="100"/>
      <c r="V500" s="100"/>
      <c r="W500" s="100"/>
      <c r="X500" s="100"/>
      <c r="Y500" s="100"/>
      <c r="Z500" s="100"/>
      <c r="AA500" s="100"/>
      <c r="AB500" s="87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100"/>
      <c r="CL500" s="100"/>
      <c r="CM500" s="100"/>
      <c r="CN500" s="100"/>
      <c r="CO500" s="100"/>
      <c r="CP500" s="100"/>
      <c r="CQ500" s="100"/>
      <c r="CR500" s="100"/>
      <c r="CS500" s="100"/>
      <c r="CT500" s="100"/>
      <c r="CU500" s="100"/>
      <c r="CV500" s="100"/>
      <c r="CW500" s="100"/>
      <c r="CX500" s="100"/>
      <c r="CY500" s="100"/>
      <c r="CZ500" s="100"/>
      <c r="DA500" s="100"/>
      <c r="DB500" s="100"/>
      <c r="DC500" s="100"/>
      <c r="DD500" s="100"/>
      <c r="DE500" s="100"/>
      <c r="DF500" s="100"/>
      <c r="DG500" s="100"/>
      <c r="DH500" s="100"/>
      <c r="DI500" s="100"/>
      <c r="DJ500" s="100"/>
      <c r="DK500" s="100"/>
      <c r="DL500" s="100"/>
      <c r="DM500" s="100"/>
      <c r="DN500" s="100"/>
      <c r="DO500" s="100"/>
      <c r="DP500" s="100"/>
      <c r="DQ500" s="100"/>
      <c r="DR500" s="100"/>
      <c r="DS500" s="100"/>
      <c r="DT500" s="100"/>
      <c r="DU500" s="100"/>
      <c r="DV500" s="100"/>
      <c r="DW500" s="100"/>
      <c r="DX500" s="100"/>
      <c r="DY500" s="100"/>
      <c r="DZ500" s="100"/>
      <c r="EA500" s="100"/>
      <c r="EB500" s="100"/>
      <c r="EC500" s="100"/>
      <c r="ED500" s="100"/>
      <c r="EE500" s="100"/>
      <c r="EF500" s="100"/>
      <c r="EG500" s="100"/>
      <c r="EH500" s="100"/>
      <c r="EI500" s="100"/>
      <c r="EJ500" s="100"/>
      <c r="EK500" s="100"/>
      <c r="EL500" s="100"/>
    </row>
    <row r="501" spans="1:142" ht="14">
      <c r="A501" s="100"/>
      <c r="B501" s="100"/>
      <c r="C501" s="100"/>
      <c r="D501" s="100"/>
      <c r="E501" s="100"/>
      <c r="F501" s="100"/>
      <c r="G501" s="100"/>
      <c r="H501" s="100"/>
      <c r="I501" s="100"/>
      <c r="J501" s="100"/>
      <c r="K501" s="100"/>
      <c r="L501" s="100"/>
      <c r="M501" s="100"/>
      <c r="N501" s="100"/>
      <c r="O501" s="100"/>
      <c r="P501" s="100"/>
      <c r="Q501" s="100"/>
      <c r="R501" s="100"/>
      <c r="S501" s="100"/>
      <c r="T501" s="100"/>
      <c r="U501" s="100"/>
      <c r="V501" s="100"/>
      <c r="W501" s="100"/>
      <c r="X501" s="100"/>
      <c r="Y501" s="100"/>
      <c r="Z501" s="100"/>
      <c r="AA501" s="100"/>
      <c r="AB501" s="87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100"/>
      <c r="CL501" s="100"/>
      <c r="CM501" s="100"/>
      <c r="CN501" s="100"/>
      <c r="CO501" s="100"/>
      <c r="CP501" s="100"/>
      <c r="CQ501" s="100"/>
      <c r="CR501" s="100"/>
      <c r="CS501" s="100"/>
      <c r="CT501" s="100"/>
      <c r="CU501" s="100"/>
      <c r="CV501" s="100"/>
      <c r="CW501" s="100"/>
      <c r="CX501" s="100"/>
      <c r="CY501" s="100"/>
      <c r="CZ501" s="100"/>
      <c r="DA501" s="100"/>
      <c r="DB501" s="100"/>
      <c r="DC501" s="100"/>
      <c r="DD501" s="100"/>
      <c r="DE501" s="100"/>
      <c r="DF501" s="100"/>
      <c r="DG501" s="100"/>
      <c r="DH501" s="100"/>
      <c r="DI501" s="100"/>
      <c r="DJ501" s="100"/>
      <c r="DK501" s="100"/>
      <c r="DL501" s="100"/>
      <c r="DM501" s="100"/>
      <c r="DN501" s="100"/>
      <c r="DO501" s="100"/>
      <c r="DP501" s="100"/>
      <c r="DQ501" s="100"/>
      <c r="DR501" s="100"/>
      <c r="DS501" s="100"/>
      <c r="DT501" s="100"/>
      <c r="DU501" s="100"/>
      <c r="DV501" s="100"/>
      <c r="DW501" s="100"/>
      <c r="DX501" s="100"/>
      <c r="DY501" s="100"/>
      <c r="DZ501" s="100"/>
      <c r="EA501" s="100"/>
      <c r="EB501" s="100"/>
      <c r="EC501" s="100"/>
      <c r="ED501" s="100"/>
      <c r="EE501" s="100"/>
      <c r="EF501" s="100"/>
      <c r="EG501" s="100"/>
      <c r="EH501" s="100"/>
      <c r="EI501" s="100"/>
      <c r="EJ501" s="100"/>
      <c r="EK501" s="100"/>
      <c r="EL501" s="100"/>
    </row>
    <row r="502" spans="1:142" ht="14">
      <c r="A502" s="100"/>
      <c r="B502" s="100"/>
      <c r="C502" s="100"/>
      <c r="D502" s="100"/>
      <c r="E502" s="100"/>
      <c r="F502" s="100"/>
      <c r="G502" s="100"/>
      <c r="H502" s="100"/>
      <c r="I502" s="100"/>
      <c r="J502" s="100"/>
      <c r="K502" s="100"/>
      <c r="L502" s="100"/>
      <c r="M502" s="100"/>
      <c r="N502" s="100"/>
      <c r="O502" s="100"/>
      <c r="P502" s="100"/>
      <c r="Q502" s="100"/>
      <c r="R502" s="100"/>
      <c r="S502" s="100"/>
      <c r="T502" s="100"/>
      <c r="U502" s="100"/>
      <c r="V502" s="100"/>
      <c r="W502" s="100"/>
      <c r="X502" s="100"/>
      <c r="Y502" s="100"/>
      <c r="Z502" s="100"/>
      <c r="AA502" s="100"/>
      <c r="AB502" s="87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100"/>
      <c r="CL502" s="100"/>
      <c r="CM502" s="100"/>
      <c r="CN502" s="100"/>
      <c r="CO502" s="100"/>
      <c r="CP502" s="100"/>
      <c r="CQ502" s="100"/>
      <c r="CR502" s="100"/>
      <c r="CS502" s="100"/>
      <c r="CT502" s="100"/>
      <c r="CU502" s="100"/>
      <c r="CV502" s="100"/>
      <c r="CW502" s="100"/>
      <c r="CX502" s="100"/>
      <c r="CY502" s="100"/>
      <c r="CZ502" s="100"/>
      <c r="DA502" s="100"/>
      <c r="DB502" s="100"/>
      <c r="DC502" s="100"/>
      <c r="DD502" s="100"/>
      <c r="DE502" s="100"/>
      <c r="DF502" s="100"/>
      <c r="DG502" s="100"/>
      <c r="DH502" s="100"/>
      <c r="DI502" s="100"/>
      <c r="DJ502" s="100"/>
      <c r="DK502" s="100"/>
      <c r="DL502" s="100"/>
      <c r="DM502" s="100"/>
      <c r="DN502" s="100"/>
      <c r="DO502" s="100"/>
      <c r="DP502" s="100"/>
      <c r="DQ502" s="100"/>
      <c r="DR502" s="100"/>
      <c r="DS502" s="100"/>
      <c r="DT502" s="100"/>
      <c r="DU502" s="100"/>
      <c r="DV502" s="100"/>
      <c r="DW502" s="100"/>
      <c r="DX502" s="100"/>
      <c r="DY502" s="100"/>
      <c r="DZ502" s="100"/>
      <c r="EA502" s="100"/>
      <c r="EB502" s="100"/>
      <c r="EC502" s="100"/>
      <c r="ED502" s="100"/>
      <c r="EE502" s="100"/>
      <c r="EF502" s="100"/>
      <c r="EG502" s="100"/>
      <c r="EH502" s="100"/>
      <c r="EI502" s="100"/>
      <c r="EJ502" s="100"/>
      <c r="EK502" s="100"/>
      <c r="EL502" s="100"/>
    </row>
    <row r="503" spans="1:142" ht="14">
      <c r="A503" s="100"/>
      <c r="B503" s="100"/>
      <c r="C503" s="100"/>
      <c r="D503" s="100"/>
      <c r="E503" s="100"/>
      <c r="F503" s="100"/>
      <c r="G503" s="100"/>
      <c r="H503" s="100"/>
      <c r="I503" s="100"/>
      <c r="J503" s="100"/>
      <c r="K503" s="100"/>
      <c r="L503" s="100"/>
      <c r="M503" s="100"/>
      <c r="N503" s="100"/>
      <c r="O503" s="100"/>
      <c r="P503" s="100"/>
      <c r="Q503" s="100"/>
      <c r="R503" s="100"/>
      <c r="S503" s="100"/>
      <c r="T503" s="100"/>
      <c r="U503" s="100"/>
      <c r="V503" s="100"/>
      <c r="W503" s="100"/>
      <c r="X503" s="100"/>
      <c r="Y503" s="100"/>
      <c r="Z503" s="100"/>
      <c r="AA503" s="100"/>
      <c r="AB503" s="87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100"/>
      <c r="CL503" s="100"/>
      <c r="CM503" s="100"/>
      <c r="CN503" s="100"/>
      <c r="CO503" s="100"/>
      <c r="CP503" s="100"/>
      <c r="CQ503" s="100"/>
      <c r="CR503" s="100"/>
      <c r="CS503" s="100"/>
      <c r="CT503" s="100"/>
      <c r="CU503" s="100"/>
      <c r="CV503" s="100"/>
      <c r="CW503" s="100"/>
      <c r="CX503" s="100"/>
      <c r="CY503" s="100"/>
      <c r="CZ503" s="100"/>
      <c r="DA503" s="100"/>
      <c r="DB503" s="100"/>
      <c r="DC503" s="100"/>
      <c r="DD503" s="100"/>
      <c r="DE503" s="100"/>
      <c r="DF503" s="100"/>
      <c r="DG503" s="100"/>
      <c r="DH503" s="100"/>
      <c r="DI503" s="100"/>
      <c r="DJ503" s="100"/>
      <c r="DK503" s="100"/>
      <c r="DL503" s="100"/>
      <c r="DM503" s="100"/>
      <c r="DN503" s="100"/>
      <c r="DO503" s="100"/>
      <c r="DP503" s="100"/>
      <c r="DQ503" s="100"/>
      <c r="DR503" s="100"/>
      <c r="DS503" s="100"/>
      <c r="DT503" s="100"/>
      <c r="DU503" s="100"/>
      <c r="DV503" s="100"/>
      <c r="DW503" s="100"/>
      <c r="DX503" s="100"/>
      <c r="DY503" s="100"/>
      <c r="DZ503" s="100"/>
      <c r="EA503" s="100"/>
      <c r="EB503" s="100"/>
      <c r="EC503" s="100"/>
      <c r="ED503" s="100"/>
      <c r="EE503" s="100"/>
      <c r="EF503" s="100"/>
      <c r="EG503" s="100"/>
      <c r="EH503" s="100"/>
      <c r="EI503" s="100"/>
      <c r="EJ503" s="100"/>
      <c r="EK503" s="100"/>
      <c r="EL503" s="100"/>
    </row>
    <row r="504" spans="1:142" ht="14">
      <c r="A504" s="100"/>
      <c r="B504" s="100"/>
      <c r="C504" s="100"/>
      <c r="D504" s="100"/>
      <c r="E504" s="100"/>
      <c r="F504" s="100"/>
      <c r="G504" s="100"/>
      <c r="H504" s="100"/>
      <c r="I504" s="100"/>
      <c r="J504" s="100"/>
      <c r="K504" s="100"/>
      <c r="L504" s="100"/>
      <c r="M504" s="100"/>
      <c r="N504" s="100"/>
      <c r="O504" s="100"/>
      <c r="P504" s="100"/>
      <c r="Q504" s="100"/>
      <c r="R504" s="100"/>
      <c r="S504" s="100"/>
      <c r="T504" s="100"/>
      <c r="U504" s="100"/>
      <c r="V504" s="100"/>
      <c r="W504" s="100"/>
      <c r="X504" s="100"/>
      <c r="Y504" s="100"/>
      <c r="Z504" s="100"/>
      <c r="AA504" s="100"/>
      <c r="AB504" s="87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100"/>
      <c r="CL504" s="100"/>
      <c r="CM504" s="100"/>
      <c r="CN504" s="100"/>
      <c r="CO504" s="100"/>
      <c r="CP504" s="100"/>
      <c r="CQ504" s="100"/>
      <c r="CR504" s="100"/>
      <c r="CS504" s="100"/>
      <c r="CT504" s="100"/>
      <c r="CU504" s="100"/>
      <c r="CV504" s="100"/>
      <c r="CW504" s="100"/>
      <c r="CX504" s="100"/>
      <c r="CY504" s="100"/>
      <c r="CZ504" s="100"/>
      <c r="DA504" s="100"/>
      <c r="DB504" s="100"/>
      <c r="DC504" s="100"/>
      <c r="DD504" s="100"/>
      <c r="DE504" s="100"/>
      <c r="DF504" s="100"/>
      <c r="DG504" s="100"/>
      <c r="DH504" s="100"/>
      <c r="DI504" s="100"/>
      <c r="DJ504" s="100"/>
      <c r="DK504" s="100"/>
      <c r="DL504" s="100"/>
      <c r="DM504" s="100"/>
      <c r="DN504" s="100"/>
      <c r="DO504" s="100"/>
      <c r="DP504" s="100"/>
      <c r="DQ504" s="100"/>
      <c r="DR504" s="100"/>
      <c r="DS504" s="100"/>
      <c r="DT504" s="100"/>
      <c r="DU504" s="100"/>
      <c r="DV504" s="100"/>
      <c r="DW504" s="100"/>
      <c r="DX504" s="100"/>
      <c r="DY504" s="100"/>
      <c r="DZ504" s="100"/>
      <c r="EA504" s="100"/>
      <c r="EB504" s="100"/>
      <c r="EC504" s="100"/>
      <c r="ED504" s="100"/>
      <c r="EE504" s="100"/>
      <c r="EF504" s="100"/>
      <c r="EG504" s="100"/>
      <c r="EH504" s="100"/>
      <c r="EI504" s="100"/>
      <c r="EJ504" s="100"/>
      <c r="EK504" s="100"/>
      <c r="EL504" s="100"/>
    </row>
    <row r="505" spans="1:142" ht="14">
      <c r="A505" s="100"/>
      <c r="B505" s="100"/>
      <c r="C505" s="100"/>
      <c r="D505" s="100"/>
      <c r="E505" s="100"/>
      <c r="F505" s="100"/>
      <c r="G505" s="100"/>
      <c r="H505" s="100"/>
      <c r="I505" s="100"/>
      <c r="J505" s="100"/>
      <c r="K505" s="100"/>
      <c r="L505" s="100"/>
      <c r="M505" s="100"/>
      <c r="N505" s="100"/>
      <c r="O505" s="100"/>
      <c r="P505" s="100"/>
      <c r="Q505" s="100"/>
      <c r="R505" s="100"/>
      <c r="S505" s="100"/>
      <c r="T505" s="100"/>
      <c r="U505" s="100"/>
      <c r="V505" s="100"/>
      <c r="W505" s="100"/>
      <c r="X505" s="100"/>
      <c r="Y505" s="100"/>
      <c r="Z505" s="100"/>
      <c r="AA505" s="100"/>
      <c r="AB505" s="87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100"/>
      <c r="CL505" s="100"/>
      <c r="CM505" s="100"/>
      <c r="CN505" s="100"/>
      <c r="CO505" s="100"/>
      <c r="CP505" s="100"/>
      <c r="CQ505" s="100"/>
      <c r="CR505" s="100"/>
      <c r="CS505" s="100"/>
      <c r="CT505" s="100"/>
      <c r="CU505" s="100"/>
      <c r="CV505" s="100"/>
      <c r="CW505" s="100"/>
      <c r="CX505" s="100"/>
      <c r="CY505" s="100"/>
      <c r="CZ505" s="100"/>
      <c r="DA505" s="100"/>
      <c r="DB505" s="100"/>
      <c r="DC505" s="100"/>
      <c r="DD505" s="100"/>
      <c r="DE505" s="100"/>
      <c r="DF505" s="100"/>
      <c r="DG505" s="100"/>
      <c r="DH505" s="100"/>
      <c r="DI505" s="100"/>
      <c r="DJ505" s="100"/>
      <c r="DK505" s="100"/>
      <c r="DL505" s="100"/>
      <c r="DM505" s="100"/>
      <c r="DN505" s="100"/>
      <c r="DO505" s="100"/>
      <c r="DP505" s="100"/>
      <c r="DQ505" s="100"/>
      <c r="DR505" s="100"/>
      <c r="DS505" s="100"/>
      <c r="DT505" s="100"/>
      <c r="DU505" s="100"/>
      <c r="DV505" s="100"/>
      <c r="DW505" s="100"/>
      <c r="DX505" s="100"/>
      <c r="DY505" s="100"/>
      <c r="DZ505" s="100"/>
      <c r="EA505" s="100"/>
      <c r="EB505" s="100"/>
      <c r="EC505" s="100"/>
      <c r="ED505" s="100"/>
      <c r="EE505" s="100"/>
      <c r="EF505" s="100"/>
      <c r="EG505" s="100"/>
      <c r="EH505" s="100"/>
      <c r="EI505" s="100"/>
      <c r="EJ505" s="100"/>
      <c r="EK505" s="100"/>
      <c r="EL505" s="100"/>
    </row>
    <row r="506" spans="1:142" ht="14">
      <c r="A506" s="100"/>
      <c r="B506" s="100"/>
      <c r="C506" s="100"/>
      <c r="D506" s="100"/>
      <c r="E506" s="100"/>
      <c r="F506" s="100"/>
      <c r="G506" s="100"/>
      <c r="H506" s="100"/>
      <c r="I506" s="100"/>
      <c r="J506" s="100"/>
      <c r="K506" s="100"/>
      <c r="L506" s="100"/>
      <c r="M506" s="100"/>
      <c r="N506" s="100"/>
      <c r="O506" s="100"/>
      <c r="P506" s="100"/>
      <c r="Q506" s="100"/>
      <c r="R506" s="100"/>
      <c r="S506" s="100"/>
      <c r="T506" s="100"/>
      <c r="U506" s="100"/>
      <c r="V506" s="100"/>
      <c r="W506" s="100"/>
      <c r="X506" s="100"/>
      <c r="Y506" s="100"/>
      <c r="Z506" s="100"/>
      <c r="AA506" s="100"/>
      <c r="AB506" s="87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100"/>
      <c r="CL506" s="100"/>
      <c r="CM506" s="100"/>
      <c r="CN506" s="100"/>
      <c r="CO506" s="100"/>
      <c r="CP506" s="100"/>
      <c r="CQ506" s="100"/>
      <c r="CR506" s="100"/>
      <c r="CS506" s="100"/>
      <c r="CT506" s="100"/>
      <c r="CU506" s="100"/>
      <c r="CV506" s="100"/>
      <c r="CW506" s="100"/>
      <c r="CX506" s="100"/>
      <c r="CY506" s="100"/>
      <c r="CZ506" s="100"/>
      <c r="DA506" s="100"/>
      <c r="DB506" s="100"/>
      <c r="DC506" s="100"/>
      <c r="DD506" s="100"/>
      <c r="DE506" s="100"/>
      <c r="DF506" s="100"/>
      <c r="DG506" s="100"/>
      <c r="DH506" s="100"/>
      <c r="DI506" s="100"/>
      <c r="DJ506" s="100"/>
      <c r="DK506" s="100"/>
      <c r="DL506" s="100"/>
      <c r="DM506" s="100"/>
      <c r="DN506" s="100"/>
      <c r="DO506" s="100"/>
      <c r="DP506" s="100"/>
      <c r="DQ506" s="100"/>
      <c r="DR506" s="100"/>
      <c r="DS506" s="100"/>
      <c r="DT506" s="100"/>
      <c r="DU506" s="100"/>
      <c r="DV506" s="100"/>
      <c r="DW506" s="100"/>
      <c r="DX506" s="100"/>
      <c r="DY506" s="100"/>
      <c r="DZ506" s="100"/>
      <c r="EA506" s="100"/>
      <c r="EB506" s="100"/>
      <c r="EC506" s="100"/>
      <c r="ED506" s="100"/>
      <c r="EE506" s="100"/>
      <c r="EF506" s="100"/>
      <c r="EG506" s="100"/>
      <c r="EH506" s="100"/>
      <c r="EI506" s="100"/>
      <c r="EJ506" s="100"/>
      <c r="EK506" s="100"/>
      <c r="EL506" s="100"/>
    </row>
    <row r="507" spans="1:142" ht="14">
      <c r="AB507" s="87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</row>
    <row r="508" spans="1:142" ht="14">
      <c r="AB508" s="87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</row>
    <row r="509" spans="1:142" ht="14">
      <c r="AB509" s="87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</row>
    <row r="510" spans="1:142" ht="14">
      <c r="AB510" s="87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</row>
    <row r="511" spans="1:142" ht="14">
      <c r="AB511" s="87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</row>
    <row r="512" spans="1:142" ht="14">
      <c r="AB512" s="87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</row>
    <row r="513" spans="28:88" ht="14">
      <c r="AB513" s="87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</row>
    <row r="514" spans="28:88" ht="14">
      <c r="AB514" s="87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</row>
    <row r="515" spans="28:88" ht="14">
      <c r="AB515" s="87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</row>
    <row r="516" spans="28:88" ht="14">
      <c r="AB516" s="87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</row>
    <row r="517" spans="28:88" ht="14">
      <c r="AB517" s="87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</row>
    <row r="518" spans="28:88" ht="14">
      <c r="AB518" s="87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</row>
    <row r="519" spans="28:88" ht="14">
      <c r="AB519" s="87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</row>
    <row r="520" spans="28:88" ht="14">
      <c r="AB520" s="87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</row>
    <row r="521" spans="28:88" ht="14">
      <c r="AB521" s="87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</row>
    <row r="522" spans="28:88" ht="14">
      <c r="AB522" s="87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</row>
    <row r="523" spans="28:88" ht="14">
      <c r="AB523" s="87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</row>
    <row r="524" spans="28:88" ht="14">
      <c r="AB524" s="87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</row>
    <row r="525" spans="28:88" ht="14">
      <c r="AB525" s="87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</row>
    <row r="526" spans="28:88" ht="14">
      <c r="AB526" s="87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</row>
    <row r="527" spans="28:88" ht="14">
      <c r="AB527" s="87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</row>
    <row r="528" spans="28:88" ht="14">
      <c r="AB528" s="87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</row>
    <row r="529" spans="28:88" ht="14">
      <c r="AB529" s="87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</row>
    <row r="530" spans="28:88" ht="14">
      <c r="AB530" s="87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</row>
    <row r="531" spans="28:88" ht="14">
      <c r="AB531" s="87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</row>
    <row r="532" spans="28:88" ht="14">
      <c r="AB532" s="87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</row>
    <row r="533" spans="28:88" ht="14">
      <c r="AB533" s="87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</row>
    <row r="534" spans="28:88" ht="14">
      <c r="AB534" s="87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</row>
    <row r="535" spans="28:88" ht="14">
      <c r="AB535" s="87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</row>
    <row r="536" spans="28:88" ht="14">
      <c r="AB536" s="87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</row>
    <row r="537" spans="28:88" ht="14">
      <c r="AB537" s="87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</row>
    <row r="538" spans="28:88" ht="14">
      <c r="AB538" s="87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</row>
    <row r="539" spans="28:88" ht="14">
      <c r="AB539" s="87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</row>
    <row r="540" spans="28:88" ht="14">
      <c r="AB540" s="87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</row>
    <row r="541" spans="28:88" ht="14">
      <c r="AB541" s="87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</row>
    <row r="542" spans="28:88" ht="14">
      <c r="AB542" s="87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</row>
    <row r="543" spans="28:88" ht="14">
      <c r="AB543" s="87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</row>
    <row r="544" spans="28:88" ht="14">
      <c r="AB544" s="87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</row>
    <row r="545" spans="28:88" ht="14">
      <c r="AB545" s="87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</row>
    <row r="546" spans="28:88" ht="14">
      <c r="AB546" s="87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</row>
    <row r="547" spans="28:88" ht="14">
      <c r="AB547" s="87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</row>
    <row r="548" spans="28:88" ht="14">
      <c r="AB548" s="87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</row>
    <row r="549" spans="28:88" ht="14">
      <c r="AB549" s="87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</row>
    <row r="550" spans="28:88" ht="14">
      <c r="AB550" s="87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</row>
    <row r="551" spans="28:88" ht="14">
      <c r="AB551" s="87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</row>
    <row r="552" spans="28:88" ht="14">
      <c r="AB552" s="87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</row>
    <row r="553" spans="28:88" ht="14">
      <c r="AB553" s="87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</row>
    <row r="554" spans="28:88" ht="14">
      <c r="AB554" s="87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</row>
    <row r="555" spans="28:88" ht="14">
      <c r="AB555" s="87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</row>
    <row r="556" spans="28:88" ht="14">
      <c r="AB556" s="87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</row>
    <row r="557" spans="28:88" ht="14">
      <c r="AB557" s="87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</row>
    <row r="558" spans="28:88" ht="14">
      <c r="AB558" s="87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</row>
    <row r="559" spans="28:88" ht="14">
      <c r="AB559" s="87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</row>
    <row r="560" spans="28:88" ht="14">
      <c r="AB560" s="87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</row>
    <row r="561" spans="28:88" ht="14">
      <c r="AB561" s="87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</row>
    <row r="562" spans="28:88" ht="14">
      <c r="AB562" s="87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</row>
    <row r="563" spans="28:88" ht="14">
      <c r="AB563" s="87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</row>
    <row r="564" spans="28:88" ht="14">
      <c r="AB564" s="87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</row>
    <row r="565" spans="28:88" ht="14">
      <c r="AB565" s="87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</row>
    <row r="566" spans="28:88" ht="14">
      <c r="AB566" s="87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</row>
    <row r="567" spans="28:88" ht="14">
      <c r="AB567" s="87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</row>
    <row r="568" spans="28:88" ht="14">
      <c r="AB568" s="87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</row>
    <row r="569" spans="28:88" ht="14">
      <c r="AB569" s="87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</row>
    <row r="570" spans="28:88" ht="14">
      <c r="AB570" s="87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</row>
    <row r="571" spans="28:88" ht="14">
      <c r="AB571" s="87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</row>
    <row r="572" spans="28:88" ht="14">
      <c r="AB572" s="87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</row>
    <row r="573" spans="28:88" ht="14">
      <c r="AB573" s="87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</row>
    <row r="574" spans="28:88" ht="14">
      <c r="AB574" s="87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</row>
    <row r="575" spans="28:88" ht="14">
      <c r="AB575" s="87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</row>
    <row r="576" spans="28:88" ht="14">
      <c r="AB576" s="87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</row>
    <row r="577" spans="28:88" ht="14">
      <c r="AB577" s="87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</row>
    <row r="578" spans="28:88" ht="14">
      <c r="AB578" s="87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</row>
    <row r="579" spans="28:88" ht="14">
      <c r="AB579" s="87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</row>
    <row r="580" spans="28:88" ht="14">
      <c r="AB580" s="87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</row>
    <row r="581" spans="28:88" ht="14">
      <c r="AB581" s="87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</row>
    <row r="582" spans="28:88" ht="14">
      <c r="AB582" s="87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</row>
    <row r="583" spans="28:88" ht="14">
      <c r="AB583" s="87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</row>
    <row r="584" spans="28:88" ht="14">
      <c r="AB584" s="87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</row>
    <row r="585" spans="28:88" ht="14">
      <c r="AB585" s="87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</row>
    <row r="586" spans="28:88" ht="14">
      <c r="AB586" s="87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</row>
    <row r="587" spans="28:88" ht="14">
      <c r="AB587" s="87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</row>
    <row r="588" spans="28:88" ht="14">
      <c r="AB588" s="87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</row>
    <row r="589" spans="28:88" ht="14">
      <c r="AB589" s="87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</row>
    <row r="590" spans="28:88" ht="14">
      <c r="AB590" s="87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</row>
    <row r="591" spans="28:88" ht="14">
      <c r="AB591" s="87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</row>
    <row r="592" spans="28:88" ht="14">
      <c r="AB592" s="87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</row>
    <row r="593" spans="28:88" ht="14">
      <c r="AB593" s="87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</row>
    <row r="594" spans="28:88" ht="14">
      <c r="AB594" s="87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</row>
    <row r="595" spans="28:88" ht="14">
      <c r="AB595" s="87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</row>
    <row r="596" spans="28:88" ht="14">
      <c r="AB596" s="87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</row>
    <row r="597" spans="28:88" ht="14">
      <c r="AB597" s="87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</row>
    <row r="598" spans="28:88" ht="14">
      <c r="AB598" s="87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</row>
    <row r="599" spans="28:88" ht="14">
      <c r="AB599" s="87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</row>
    <row r="600" spans="28:88" ht="14">
      <c r="AB600" s="87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</row>
    <row r="601" spans="28:88" ht="14">
      <c r="AB601" s="87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</row>
    <row r="602" spans="28:88" ht="14">
      <c r="AB602" s="87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</row>
    <row r="603" spans="28:88" ht="14">
      <c r="AB603" s="87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</row>
    <row r="604" spans="28:88" ht="14">
      <c r="AB604" s="87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</row>
    <row r="605" spans="28:88" ht="14">
      <c r="AB605" s="87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</row>
    <row r="606" spans="28:88" ht="14">
      <c r="AB606" s="87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</row>
    <row r="607" spans="28:88" ht="14">
      <c r="AB607" s="87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</row>
    <row r="608" spans="28:88" ht="14">
      <c r="AB608" s="87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</row>
    <row r="609" spans="28:88" ht="14">
      <c r="AB609" s="87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</row>
    <row r="610" spans="28:88" ht="14">
      <c r="AB610" s="87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</row>
    <row r="611" spans="28:88" ht="14">
      <c r="AB611" s="87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</row>
    <row r="612" spans="28:88" ht="14">
      <c r="AB612" s="87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</row>
    <row r="613" spans="28:88" ht="14">
      <c r="AB613" s="87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</row>
    <row r="614" spans="28:88" ht="14">
      <c r="AB614" s="87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</row>
    <row r="615" spans="28:88" ht="14">
      <c r="AB615" s="87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</row>
    <row r="616" spans="28:88" ht="14">
      <c r="AB616" s="87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</row>
    <row r="617" spans="28:88" ht="14">
      <c r="AB617" s="87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</row>
    <row r="618" spans="28:88" ht="14">
      <c r="AB618" s="87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</row>
    <row r="619" spans="28:88" ht="14">
      <c r="AB619" s="87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</row>
    <row r="620" spans="28:88" ht="14">
      <c r="AB620" s="87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</row>
    <row r="621" spans="28:88" ht="14">
      <c r="AB621" s="87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</row>
    <row r="622" spans="28:88" ht="14">
      <c r="AB622" s="87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</row>
    <row r="623" spans="28:88" ht="14">
      <c r="AB623" s="87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</row>
    <row r="624" spans="28:88" ht="14">
      <c r="AB624" s="87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</row>
    <row r="625" spans="28:88" ht="14">
      <c r="AB625" s="87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</row>
    <row r="626" spans="28:88" ht="14">
      <c r="AB626" s="87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</row>
    <row r="627" spans="28:88" ht="14">
      <c r="AB627" s="87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</row>
    <row r="628" spans="28:88" ht="14">
      <c r="AB628" s="87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</row>
    <row r="629" spans="28:88" ht="14">
      <c r="AB629" s="87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</row>
    <row r="630" spans="28:88" ht="14">
      <c r="AB630" s="87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</row>
    <row r="631" spans="28:88" ht="14">
      <c r="AB631" s="87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</row>
    <row r="632" spans="28:88" ht="14">
      <c r="AB632" s="87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</row>
    <row r="633" spans="28:88" ht="14">
      <c r="AB633" s="87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</row>
    <row r="634" spans="28:88" ht="14">
      <c r="AB634" s="87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</row>
    <row r="635" spans="28:88" ht="14">
      <c r="AB635" s="87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</row>
    <row r="636" spans="28:88" ht="14">
      <c r="AB636" s="87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</row>
    <row r="637" spans="28:88" ht="14">
      <c r="AB637" s="87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</row>
    <row r="638" spans="28:88" ht="14">
      <c r="AB638" s="87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</row>
    <row r="639" spans="28:88" ht="14">
      <c r="AB639" s="87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</row>
    <row r="640" spans="28:88" ht="14">
      <c r="AB640" s="87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</row>
    <row r="641" spans="28:88" ht="14">
      <c r="AB641" s="87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</row>
    <row r="642" spans="28:88" ht="14">
      <c r="AB642" s="87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</row>
    <row r="643" spans="28:88" ht="14">
      <c r="AB643" s="87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</row>
    <row r="644" spans="28:88" ht="14">
      <c r="AB644" s="87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</row>
    <row r="645" spans="28:88" ht="14">
      <c r="AB645" s="87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</row>
    <row r="646" spans="28:88" ht="14">
      <c r="AB646" s="87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</row>
    <row r="647" spans="28:88" ht="14">
      <c r="AB647" s="87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</row>
    <row r="648" spans="28:88" ht="14">
      <c r="AB648" s="87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</row>
    <row r="649" spans="28:88" ht="14">
      <c r="AB649" s="87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</row>
    <row r="650" spans="28:88" ht="14">
      <c r="AB650" s="87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</row>
    <row r="651" spans="28:88" ht="14">
      <c r="AB651" s="87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</row>
    <row r="652" spans="28:88" ht="14">
      <c r="AB652" s="87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</row>
    <row r="653" spans="28:88" ht="14">
      <c r="AB653" s="87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</row>
    <row r="654" spans="28:88" ht="14">
      <c r="AB654" s="87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</row>
    <row r="655" spans="28:88" ht="14">
      <c r="AB655" s="87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</row>
    <row r="656" spans="28:88" ht="14">
      <c r="AB656" s="87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</row>
    <row r="657" spans="28:88" ht="14">
      <c r="AB657" s="87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</row>
    <row r="658" spans="28:88" ht="14">
      <c r="AB658" s="87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</row>
    <row r="659" spans="28:88" ht="14">
      <c r="AB659" s="87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</row>
    <row r="660" spans="28:88" ht="14">
      <c r="AB660" s="87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</row>
    <row r="661" spans="28:88" ht="14">
      <c r="AB661" s="87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</row>
    <row r="662" spans="28:88" ht="14">
      <c r="AB662" s="87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</row>
    <row r="663" spans="28:88" ht="14">
      <c r="AB663" s="87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</row>
    <row r="664" spans="28:88" ht="14">
      <c r="AB664" s="87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</row>
    <row r="665" spans="28:88" ht="14">
      <c r="AB665" s="87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</row>
    <row r="666" spans="28:88" ht="14">
      <c r="AB666" s="87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</row>
    <row r="667" spans="28:88" ht="14">
      <c r="AB667" s="87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</row>
    <row r="668" spans="28:88" ht="14">
      <c r="AB668" s="87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</row>
    <row r="669" spans="28:88" ht="14">
      <c r="AB669" s="87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</row>
    <row r="670" spans="28:88" ht="14">
      <c r="AB670" s="87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</row>
    <row r="671" spans="28:88" ht="14">
      <c r="AB671" s="87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</row>
    <row r="672" spans="28:88" ht="14">
      <c r="AB672" s="87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</row>
    <row r="673" spans="28:88" ht="14">
      <c r="AB673" s="87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</row>
    <row r="674" spans="28:88" ht="14">
      <c r="AB674" s="87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</row>
    <row r="675" spans="28:88" ht="14">
      <c r="AB675" s="87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</row>
    <row r="676" spans="28:88" ht="14">
      <c r="AB676" s="87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</row>
    <row r="677" spans="28:88" ht="14">
      <c r="AB677" s="87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</row>
    <row r="678" spans="28:88" ht="14">
      <c r="AB678" s="87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</row>
    <row r="679" spans="28:88" ht="14">
      <c r="AB679" s="87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</row>
    <row r="680" spans="28:88" ht="14">
      <c r="AB680" s="87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</row>
    <row r="681" spans="28:88" ht="14">
      <c r="AB681" s="87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</row>
    <row r="682" spans="28:88" ht="14">
      <c r="AB682" s="87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</row>
    <row r="683" spans="28:88" ht="14">
      <c r="AB683" s="87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</row>
    <row r="684" spans="28:88" ht="14">
      <c r="AB684" s="87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</row>
    <row r="685" spans="28:88" ht="14">
      <c r="AB685" s="87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</row>
    <row r="686" spans="28:88" ht="14">
      <c r="AB686" s="87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</row>
    <row r="687" spans="28:88" ht="14">
      <c r="AB687" s="87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</row>
    <row r="688" spans="28:88" ht="14">
      <c r="AB688" s="87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</row>
    <row r="689" spans="28:88" ht="14">
      <c r="AB689" s="87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</row>
    <row r="690" spans="28:88" ht="14">
      <c r="AB690" s="87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</row>
    <row r="691" spans="28:88" ht="14">
      <c r="AB691" s="87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</row>
    <row r="692" spans="28:88" ht="14">
      <c r="AB692" s="87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</row>
    <row r="693" spans="28:88" ht="14">
      <c r="AB693" s="87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</row>
    <row r="694" spans="28:88" ht="14">
      <c r="AB694" s="87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</row>
    <row r="695" spans="28:88" ht="14">
      <c r="AB695" s="87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</row>
  </sheetData>
  <sheetProtection algorithmName="SHA-512" hashValue="v1Tpwu2Yfjupr0ooiLb90oMjJRoC9Y24sO3/nivIq1vtBbnvdHVxjpF7xc1RAmdAw7sSHMEyNHjPLBFr31XroQ==" saltValue="EQQzKGiPCxNdRwcA6043WA==" spinCount="100000" sheet="1" objects="1" scenarios="1"/>
  <mergeCells count="11">
    <mergeCell ref="A27:A28"/>
    <mergeCell ref="A29:A30"/>
    <mergeCell ref="A31:A33"/>
    <mergeCell ref="A34:A35"/>
    <mergeCell ref="A36:A37"/>
    <mergeCell ref="A24:A26"/>
    <mergeCell ref="A8:A13"/>
    <mergeCell ref="A14:A16"/>
    <mergeCell ref="A17:A18"/>
    <mergeCell ref="A19:A21"/>
    <mergeCell ref="A22:A23"/>
  </mergeCells>
  <phoneticPr fontId="3" type="noConversion"/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C76D4-13CA-D641-9E39-988BC35650FC}">
  <sheetPr codeName="Sheet27"/>
  <dimension ref="A1:BR47"/>
  <sheetViews>
    <sheetView zoomScale="120" zoomScaleNormal="120" zoomScalePageLayoutView="120" workbookViewId="0">
      <pane xSplit="7" ySplit="1" topLeftCell="T2" activePane="bottomRight" state="frozen"/>
      <selection pane="topRight" activeCell="H1" sqref="H1"/>
      <selection pane="bottomLeft" activeCell="A2" sqref="A2"/>
      <selection pane="bottomRight" activeCell="B2" sqref="B2:B35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30" customWidth="1"/>
    <col min="13" max="22" width="10.83203125" style="30"/>
  </cols>
  <sheetData>
    <row r="1" spans="1:70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4" t="s">
        <v>102</v>
      </c>
      <c r="H1" s="5" t="s">
        <v>21</v>
      </c>
      <c r="I1" s="242" t="s">
        <v>270</v>
      </c>
      <c r="J1" s="243" t="s">
        <v>271</v>
      </c>
      <c r="K1" s="6" t="s">
        <v>24</v>
      </c>
      <c r="L1" s="28" t="s">
        <v>25</v>
      </c>
      <c r="M1" s="28" t="s">
        <v>192</v>
      </c>
      <c r="N1" s="28" t="s">
        <v>26</v>
      </c>
      <c r="O1" s="28" t="s">
        <v>27</v>
      </c>
      <c r="P1" s="29" t="s">
        <v>28</v>
      </c>
      <c r="Q1" s="245" t="s">
        <v>272</v>
      </c>
      <c r="R1" s="245" t="s">
        <v>273</v>
      </c>
      <c r="S1" s="245" t="s">
        <v>274</v>
      </c>
      <c r="T1" s="245" t="s">
        <v>275</v>
      </c>
      <c r="U1" s="245" t="s">
        <v>276</v>
      </c>
      <c r="V1" s="246" t="s">
        <v>277</v>
      </c>
      <c r="W1" s="7" t="s">
        <v>29</v>
      </c>
      <c r="X1" s="7" t="s">
        <v>30</v>
      </c>
      <c r="Y1" s="7" t="s">
        <v>34</v>
      </c>
      <c r="Z1" s="7" t="s">
        <v>87</v>
      </c>
      <c r="AA1" s="7" t="s">
        <v>88</v>
      </c>
      <c r="AB1" s="8" t="s">
        <v>89</v>
      </c>
      <c r="AC1" s="9" t="s">
        <v>66</v>
      </c>
      <c r="AD1" s="9" t="s">
        <v>77</v>
      </c>
      <c r="AE1" s="9" t="s">
        <v>31</v>
      </c>
      <c r="AF1" s="9" t="s">
        <v>32</v>
      </c>
      <c r="AG1" s="9" t="s">
        <v>2</v>
      </c>
      <c r="AH1" s="10" t="s">
        <v>3</v>
      </c>
      <c r="AI1" s="11" t="s">
        <v>4</v>
      </c>
      <c r="AJ1" s="11" t="s">
        <v>0</v>
      </c>
      <c r="AK1" s="11" t="s">
        <v>1</v>
      </c>
      <c r="AL1" s="11" t="s">
        <v>169</v>
      </c>
      <c r="AM1" s="11" t="s">
        <v>170</v>
      </c>
      <c r="AN1" s="12" t="s">
        <v>171</v>
      </c>
      <c r="AO1" s="13" t="s">
        <v>172</v>
      </c>
      <c r="AP1" s="13" t="s">
        <v>81</v>
      </c>
      <c r="AQ1" s="13" t="s">
        <v>193</v>
      </c>
      <c r="AR1" s="14" t="s">
        <v>166</v>
      </c>
      <c r="AS1" s="247" t="s">
        <v>278</v>
      </c>
      <c r="AT1" s="15" t="s">
        <v>82</v>
      </c>
      <c r="AU1" s="16" t="s">
        <v>83</v>
      </c>
      <c r="AV1" s="17" t="s">
        <v>56</v>
      </c>
      <c r="AW1" s="7" t="s">
        <v>22</v>
      </c>
      <c r="AX1" s="18" t="s">
        <v>23</v>
      </c>
      <c r="AY1" s="19" t="s">
        <v>42</v>
      </c>
      <c r="AZ1" s="20" t="s">
        <v>43</v>
      </c>
      <c r="BA1" s="8" t="s">
        <v>44</v>
      </c>
      <c r="BB1" s="248" t="s">
        <v>279</v>
      </c>
      <c r="BC1" s="249" t="s">
        <v>280</v>
      </c>
      <c r="BD1" s="20" t="s">
        <v>76</v>
      </c>
      <c r="BE1" s="8" t="s">
        <v>73</v>
      </c>
      <c r="BF1" s="1" t="s">
        <v>74</v>
      </c>
      <c r="BG1" s="21" t="s">
        <v>75</v>
      </c>
      <c r="BH1" s="22" t="s">
        <v>135</v>
      </c>
      <c r="BI1" s="21" t="s">
        <v>67</v>
      </c>
      <c r="BJ1" s="250" t="s">
        <v>281</v>
      </c>
      <c r="BK1" s="250" t="s">
        <v>282</v>
      </c>
      <c r="BL1" s="23" t="s">
        <v>68</v>
      </c>
      <c r="BM1" s="24" t="s">
        <v>69</v>
      </c>
      <c r="BN1" s="25" t="s">
        <v>70</v>
      </c>
      <c r="BO1" s="25" t="s">
        <v>71</v>
      </c>
      <c r="BP1" s="251" t="s">
        <v>283</v>
      </c>
      <c r="BQ1" s="24" t="s">
        <v>72</v>
      </c>
      <c r="BR1" s="252" t="s">
        <v>284</v>
      </c>
    </row>
    <row r="2" spans="1:70" s="383" customFormat="1" ht="16">
      <c r="A2" s="227">
        <v>1</v>
      </c>
      <c r="B2" s="228">
        <v>43385</v>
      </c>
      <c r="C2" s="229" t="s">
        <v>18</v>
      </c>
      <c r="D2" s="227" t="s">
        <v>229</v>
      </c>
      <c r="E2" s="381">
        <v>43284</v>
      </c>
      <c r="F2" s="229" t="s">
        <v>157</v>
      </c>
      <c r="G2" s="227" t="s">
        <v>369</v>
      </c>
      <c r="H2" s="358">
        <v>64.73636363636362</v>
      </c>
      <c r="I2" s="364"/>
      <c r="J2" s="364"/>
      <c r="K2" s="365" t="s">
        <v>12</v>
      </c>
      <c r="L2" s="357">
        <v>1243</v>
      </c>
      <c r="M2" s="357">
        <v>1223</v>
      </c>
      <c r="N2" s="357">
        <v>2959</v>
      </c>
      <c r="O2" s="357">
        <v>159287</v>
      </c>
      <c r="P2" s="357">
        <v>657840</v>
      </c>
      <c r="Q2" s="382"/>
      <c r="R2" s="382"/>
      <c r="S2" s="382"/>
      <c r="T2" s="382"/>
      <c r="U2" s="382"/>
      <c r="V2" s="382"/>
      <c r="W2" s="358">
        <v>3.1181818181818182</v>
      </c>
      <c r="X2" s="358">
        <v>2.4909090909090907</v>
      </c>
      <c r="Y2" s="358">
        <v>2.4454545454545453</v>
      </c>
      <c r="Z2" s="358">
        <v>2.4</v>
      </c>
      <c r="AA2" s="358">
        <v>2.3545454545454541</v>
      </c>
      <c r="AB2" s="358">
        <v>2.0818181818181816</v>
      </c>
      <c r="AC2" s="358">
        <v>3.1181818181818182</v>
      </c>
      <c r="AD2" s="358">
        <v>2.4909090909090907</v>
      </c>
      <c r="AE2" s="358">
        <v>2.4454545454545453</v>
      </c>
      <c r="AF2" s="358">
        <v>2.4</v>
      </c>
      <c r="AG2" s="358">
        <v>2.3545454545454541</v>
      </c>
      <c r="AH2" s="358">
        <v>2.0818181818181816</v>
      </c>
      <c r="AI2" s="227"/>
      <c r="AJ2" s="227"/>
      <c r="AK2" s="227"/>
      <c r="AL2" s="227"/>
      <c r="AM2" s="227"/>
      <c r="AN2" s="227"/>
      <c r="AO2" s="225" t="s">
        <v>13</v>
      </c>
      <c r="AP2" s="225"/>
      <c r="AQ2" s="225">
        <v>3</v>
      </c>
      <c r="AR2" s="225">
        <v>3</v>
      </c>
      <c r="AS2" s="225"/>
      <c r="AT2" s="225">
        <v>0</v>
      </c>
      <c r="AU2" s="225">
        <v>0</v>
      </c>
      <c r="AV2" s="225">
        <v>0</v>
      </c>
      <c r="AW2" s="225">
        <v>0</v>
      </c>
      <c r="AX2" s="225">
        <v>0</v>
      </c>
      <c r="AY2" s="225">
        <v>0</v>
      </c>
      <c r="AZ2" s="225">
        <v>0</v>
      </c>
      <c r="BA2" s="225">
        <v>0</v>
      </c>
      <c r="BB2" s="225"/>
      <c r="BC2" s="225"/>
      <c r="BD2" s="225">
        <v>0</v>
      </c>
      <c r="BE2" s="225">
        <v>0</v>
      </c>
      <c r="BF2" s="225">
        <v>0</v>
      </c>
      <c r="BG2" s="225" t="s">
        <v>13</v>
      </c>
      <c r="BH2" s="225">
        <v>12</v>
      </c>
      <c r="BI2" s="225" t="s">
        <v>13</v>
      </c>
      <c r="BJ2" s="225"/>
      <c r="BK2" s="225"/>
      <c r="BL2" s="229"/>
      <c r="BM2" s="227"/>
      <c r="BN2" s="225"/>
      <c r="BO2" s="225" t="s">
        <v>15</v>
      </c>
      <c r="BP2" s="225"/>
      <c r="BQ2" s="229" t="s">
        <v>397</v>
      </c>
      <c r="BR2" s="193" t="s">
        <v>398</v>
      </c>
    </row>
    <row r="3" spans="1:70" s="383" customFormat="1" ht="16">
      <c r="A3" s="227">
        <v>2</v>
      </c>
      <c r="B3" s="228">
        <v>43385</v>
      </c>
      <c r="C3" s="229" t="s">
        <v>18</v>
      </c>
      <c r="D3" s="227" t="s">
        <v>229</v>
      </c>
      <c r="E3" s="228">
        <v>43350</v>
      </c>
      <c r="F3" s="229" t="s">
        <v>158</v>
      </c>
      <c r="G3" s="227" t="s">
        <v>364</v>
      </c>
      <c r="H3" s="358">
        <v>72.8</v>
      </c>
      <c r="I3" s="358"/>
      <c r="J3" s="364"/>
      <c r="K3" s="365" t="s">
        <v>12</v>
      </c>
      <c r="L3" s="357">
        <v>1243</v>
      </c>
      <c r="M3" s="357">
        <v>1223</v>
      </c>
      <c r="N3" s="357">
        <v>2959</v>
      </c>
      <c r="O3" s="357">
        <v>159287</v>
      </c>
      <c r="P3" s="357">
        <v>657840</v>
      </c>
      <c r="Q3" s="357"/>
      <c r="R3" s="357"/>
      <c r="S3" s="357"/>
      <c r="T3" s="357"/>
      <c r="U3" s="357"/>
      <c r="V3" s="357"/>
      <c r="W3" s="358">
        <v>7.2272727272727266</v>
      </c>
      <c r="X3" s="358">
        <v>6.1</v>
      </c>
      <c r="Y3" s="358">
        <v>5.9909090909090903</v>
      </c>
      <c r="Z3" s="358">
        <v>5.8909090909090907</v>
      </c>
      <c r="AA3" s="358">
        <v>5.8181818181818183</v>
      </c>
      <c r="AB3" s="358">
        <v>5.5636363636363635</v>
      </c>
      <c r="AC3" s="358">
        <v>7.2272727272727266</v>
      </c>
      <c r="AD3" s="358">
        <v>6.1</v>
      </c>
      <c r="AE3" s="358">
        <v>5.9909090909090903</v>
      </c>
      <c r="AF3" s="358">
        <v>5.8909090909090907</v>
      </c>
      <c r="AG3" s="358">
        <v>5.8181818181818183</v>
      </c>
      <c r="AH3" s="358">
        <v>5.5636363636363635</v>
      </c>
      <c r="AI3" s="227"/>
      <c r="AJ3" s="227"/>
      <c r="AK3" s="227"/>
      <c r="AL3" s="227"/>
      <c r="AM3" s="227"/>
      <c r="AN3" s="227"/>
      <c r="AO3" s="225" t="s">
        <v>13</v>
      </c>
      <c r="AP3" s="227"/>
      <c r="AQ3" s="225">
        <v>3</v>
      </c>
      <c r="AR3" s="225">
        <v>3</v>
      </c>
      <c r="AS3" s="225"/>
      <c r="AT3" s="225">
        <v>0</v>
      </c>
      <c r="AU3" s="225">
        <v>15</v>
      </c>
      <c r="AV3" s="225">
        <v>0</v>
      </c>
      <c r="AW3" s="225">
        <v>0</v>
      </c>
      <c r="AX3" s="225">
        <v>0</v>
      </c>
      <c r="AY3" s="225">
        <v>0</v>
      </c>
      <c r="AZ3" s="225">
        <v>0</v>
      </c>
      <c r="BA3" s="225">
        <v>0</v>
      </c>
      <c r="BB3" s="225"/>
      <c r="BC3" s="225"/>
      <c r="BD3" s="225">
        <v>0</v>
      </c>
      <c r="BE3" s="225">
        <v>0</v>
      </c>
      <c r="BF3" s="225">
        <v>0</v>
      </c>
      <c r="BG3" s="225" t="s">
        <v>13</v>
      </c>
      <c r="BH3" s="225"/>
      <c r="BI3" s="225" t="s">
        <v>13</v>
      </c>
      <c r="BJ3" s="225"/>
      <c r="BK3" s="225"/>
      <c r="BL3" s="229"/>
      <c r="BM3" s="227"/>
      <c r="BN3" s="225"/>
      <c r="BO3" s="225" t="s">
        <v>15</v>
      </c>
      <c r="BP3" s="225">
        <v>1</v>
      </c>
      <c r="BQ3" s="225"/>
      <c r="BR3" s="193" t="s">
        <v>428</v>
      </c>
    </row>
    <row r="4" spans="1:70" s="383" customFormat="1" ht="16">
      <c r="A4" s="227">
        <v>3</v>
      </c>
      <c r="B4" s="228">
        <v>43385</v>
      </c>
      <c r="C4" s="229" t="s">
        <v>18</v>
      </c>
      <c r="D4" s="227" t="s">
        <v>229</v>
      </c>
      <c r="E4" s="228">
        <v>43356</v>
      </c>
      <c r="F4" s="229" t="s">
        <v>159</v>
      </c>
      <c r="G4" s="227" t="s">
        <v>405</v>
      </c>
      <c r="H4" s="358">
        <v>74.899999999999991</v>
      </c>
      <c r="I4" s="358"/>
      <c r="J4" s="364"/>
      <c r="K4" s="365" t="s">
        <v>12</v>
      </c>
      <c r="L4" s="357">
        <v>1243</v>
      </c>
      <c r="M4" s="357">
        <v>1223</v>
      </c>
      <c r="N4" s="357">
        <v>2959</v>
      </c>
      <c r="O4" s="357">
        <v>159287</v>
      </c>
      <c r="P4" s="357">
        <v>657840</v>
      </c>
      <c r="Q4" s="357"/>
      <c r="R4" s="357"/>
      <c r="S4" s="357"/>
      <c r="T4" s="357"/>
      <c r="U4" s="357"/>
      <c r="V4" s="357"/>
      <c r="W4" s="358">
        <v>4.209090909090909</v>
      </c>
      <c r="X4" s="358">
        <v>2.9909090909090907</v>
      </c>
      <c r="Y4" s="358">
        <v>2.8454545454545452</v>
      </c>
      <c r="Z4" s="358">
        <v>2.709090909090909</v>
      </c>
      <c r="AA4" s="358">
        <v>2.4909090909090907</v>
      </c>
      <c r="AB4" s="358">
        <v>2.4</v>
      </c>
      <c r="AC4" s="358">
        <v>4.209090909090909</v>
      </c>
      <c r="AD4" s="358">
        <v>2.9909090909090907</v>
      </c>
      <c r="AE4" s="358">
        <v>2.8454545454545452</v>
      </c>
      <c r="AF4" s="358">
        <v>2.709090909090909</v>
      </c>
      <c r="AG4" s="358">
        <v>2.4909090909090907</v>
      </c>
      <c r="AH4" s="358">
        <v>2.4</v>
      </c>
      <c r="AI4" s="227"/>
      <c r="AJ4" s="227"/>
      <c r="AK4" s="227"/>
      <c r="AL4" s="227"/>
      <c r="AM4" s="227"/>
      <c r="AN4" s="227"/>
      <c r="AO4" s="225" t="s">
        <v>13</v>
      </c>
      <c r="AP4" s="227"/>
      <c r="AQ4" s="225">
        <v>3</v>
      </c>
      <c r="AR4" s="225">
        <v>3</v>
      </c>
      <c r="AS4" s="225"/>
      <c r="AT4" s="225">
        <v>5</v>
      </c>
      <c r="AU4" s="225">
        <v>0</v>
      </c>
      <c r="AV4" s="225">
        <v>0</v>
      </c>
      <c r="AW4" s="225">
        <v>0</v>
      </c>
      <c r="AX4" s="225">
        <v>0</v>
      </c>
      <c r="AY4" s="225">
        <v>0</v>
      </c>
      <c r="AZ4" s="225">
        <v>0</v>
      </c>
      <c r="BA4" s="225">
        <v>0</v>
      </c>
      <c r="BB4" s="225"/>
      <c r="BC4" s="225"/>
      <c r="BD4" s="225">
        <v>0</v>
      </c>
      <c r="BE4" s="225">
        <v>0</v>
      </c>
      <c r="BF4" s="225">
        <v>24</v>
      </c>
      <c r="BG4" s="225" t="s">
        <v>13</v>
      </c>
      <c r="BH4" s="225">
        <v>24</v>
      </c>
      <c r="BI4" s="225" t="s">
        <v>13</v>
      </c>
      <c r="BJ4" s="225"/>
      <c r="BK4" s="225"/>
      <c r="BL4" s="229"/>
      <c r="BM4" s="227"/>
      <c r="BN4" s="225"/>
      <c r="BO4" s="225" t="s">
        <v>15</v>
      </c>
      <c r="BP4" s="225">
        <v>1</v>
      </c>
      <c r="BQ4" s="225"/>
      <c r="BR4" s="193" t="s">
        <v>431</v>
      </c>
    </row>
    <row r="5" spans="1:70" s="383" customFormat="1" ht="16">
      <c r="A5" s="227">
        <v>4</v>
      </c>
      <c r="B5" s="228">
        <v>43385</v>
      </c>
      <c r="C5" s="229" t="s">
        <v>18</v>
      </c>
      <c r="D5" s="227" t="s">
        <v>229</v>
      </c>
      <c r="E5" s="228">
        <v>43281</v>
      </c>
      <c r="F5" s="229" t="s">
        <v>160</v>
      </c>
      <c r="G5" s="227" t="s">
        <v>400</v>
      </c>
      <c r="H5" s="358">
        <v>63.609090909090902</v>
      </c>
      <c r="I5" s="358"/>
      <c r="J5" s="364"/>
      <c r="K5" s="365" t="s">
        <v>12</v>
      </c>
      <c r="L5" s="357">
        <v>1243</v>
      </c>
      <c r="M5" s="357">
        <v>820086</v>
      </c>
      <c r="N5" s="357"/>
      <c r="O5" s="357"/>
      <c r="P5" s="357"/>
      <c r="Q5" s="357"/>
      <c r="R5" s="357"/>
      <c r="S5" s="357"/>
      <c r="T5" s="357"/>
      <c r="U5" s="357"/>
      <c r="V5" s="357"/>
      <c r="W5" s="358">
        <v>3.6636363636363636</v>
      </c>
      <c r="X5" s="358">
        <v>2.4363636363636365</v>
      </c>
      <c r="Y5" s="358">
        <v>2.1</v>
      </c>
      <c r="Z5" s="358">
        <v>0</v>
      </c>
      <c r="AA5" s="358">
        <v>0</v>
      </c>
      <c r="AB5" s="358">
        <v>0</v>
      </c>
      <c r="AC5" s="358">
        <v>3.6636363636363636</v>
      </c>
      <c r="AD5" s="358">
        <v>2.4363636363636365</v>
      </c>
      <c r="AE5" s="358">
        <v>2.1</v>
      </c>
      <c r="AF5" s="358">
        <v>0</v>
      </c>
      <c r="AG5" s="358">
        <v>0</v>
      </c>
      <c r="AH5" s="358">
        <v>0</v>
      </c>
      <c r="AI5" s="227"/>
      <c r="AJ5" s="227"/>
      <c r="AK5" s="227"/>
      <c r="AL5" s="227"/>
      <c r="AM5" s="227"/>
      <c r="AN5" s="227"/>
      <c r="AO5" s="225" t="s">
        <v>13</v>
      </c>
      <c r="AP5" s="225"/>
      <c r="AQ5" s="225">
        <v>3</v>
      </c>
      <c r="AR5" s="225">
        <v>3</v>
      </c>
      <c r="AS5" s="225"/>
      <c r="AT5" s="225">
        <v>0</v>
      </c>
      <c r="AU5" s="225">
        <v>0</v>
      </c>
      <c r="AV5" s="225">
        <v>0</v>
      </c>
      <c r="AW5" s="225">
        <v>0</v>
      </c>
      <c r="AX5" s="225">
        <v>0</v>
      </c>
      <c r="AY5" s="225">
        <v>0</v>
      </c>
      <c r="AZ5" s="225">
        <v>0</v>
      </c>
      <c r="BA5" s="225">
        <v>0</v>
      </c>
      <c r="BB5" s="225"/>
      <c r="BC5" s="225"/>
      <c r="BD5" s="225">
        <v>0</v>
      </c>
      <c r="BE5" s="225">
        <v>0</v>
      </c>
      <c r="BF5" s="225">
        <v>12</v>
      </c>
      <c r="BG5" s="225" t="s">
        <v>13</v>
      </c>
      <c r="BH5" s="225">
        <v>12</v>
      </c>
      <c r="BI5" s="225" t="s">
        <v>13</v>
      </c>
      <c r="BJ5" s="225"/>
      <c r="BK5" s="225"/>
      <c r="BL5" s="229"/>
      <c r="BM5" s="227"/>
      <c r="BN5" s="225"/>
      <c r="BO5" s="225" t="s">
        <v>15</v>
      </c>
      <c r="BP5" s="225"/>
      <c r="BQ5" s="225"/>
      <c r="BR5" s="193" t="s">
        <v>401</v>
      </c>
    </row>
    <row r="6" spans="1:70" s="383" customFormat="1" ht="16">
      <c r="A6" s="227">
        <v>5</v>
      </c>
      <c r="B6" s="228">
        <v>43385</v>
      </c>
      <c r="C6" s="229" t="s">
        <v>18</v>
      </c>
      <c r="D6" s="227" t="s">
        <v>229</v>
      </c>
      <c r="E6" s="228">
        <v>43356</v>
      </c>
      <c r="F6" s="229" t="s">
        <v>161</v>
      </c>
      <c r="G6" s="227" t="s">
        <v>249</v>
      </c>
      <c r="H6" s="358">
        <v>69.990909090909085</v>
      </c>
      <c r="I6" s="358"/>
      <c r="J6" s="364"/>
      <c r="K6" s="365" t="s">
        <v>12</v>
      </c>
      <c r="L6" s="357">
        <v>1243</v>
      </c>
      <c r="M6" s="357">
        <v>1223</v>
      </c>
      <c r="N6" s="357">
        <v>2959</v>
      </c>
      <c r="O6" s="357">
        <v>159287</v>
      </c>
      <c r="P6" s="357">
        <v>657840</v>
      </c>
      <c r="Q6" s="357"/>
      <c r="R6" s="357"/>
      <c r="S6" s="357"/>
      <c r="T6" s="357"/>
      <c r="U6" s="357"/>
      <c r="V6" s="357"/>
      <c r="W6" s="358">
        <v>3.2818181818181813</v>
      </c>
      <c r="X6" s="358">
        <v>3.1818181818181817</v>
      </c>
      <c r="Y6" s="358">
        <v>2.7818181818181817</v>
      </c>
      <c r="Z6" s="358">
        <v>2.4818181818181815</v>
      </c>
      <c r="AA6" s="358">
        <v>2.2818181818181813</v>
      </c>
      <c r="AB6" s="358">
        <v>2.1818181818181817</v>
      </c>
      <c r="AC6" s="358">
        <v>3.2818181818181813</v>
      </c>
      <c r="AD6" s="358">
        <v>3.1818181818181817</v>
      </c>
      <c r="AE6" s="358">
        <v>2.7818181818181817</v>
      </c>
      <c r="AF6" s="358">
        <v>2.4818181818181815</v>
      </c>
      <c r="AG6" s="358">
        <v>2.2818181818181813</v>
      </c>
      <c r="AH6" s="358">
        <v>2.1818181818181817</v>
      </c>
      <c r="AI6" s="227"/>
      <c r="AJ6" s="227"/>
      <c r="AK6" s="227"/>
      <c r="AL6" s="227"/>
      <c r="AM6" s="227"/>
      <c r="AN6" s="227"/>
      <c r="AO6" s="225" t="s">
        <v>13</v>
      </c>
      <c r="AP6" s="227"/>
      <c r="AQ6" s="225">
        <v>3</v>
      </c>
      <c r="AR6" s="225">
        <v>3</v>
      </c>
      <c r="AS6" s="225"/>
      <c r="AT6" s="225">
        <v>0</v>
      </c>
      <c r="AU6" s="225">
        <v>0</v>
      </c>
      <c r="AV6" s="225">
        <v>0</v>
      </c>
      <c r="AW6" s="225">
        <v>0</v>
      </c>
      <c r="AX6" s="225">
        <v>0</v>
      </c>
      <c r="AY6" s="225">
        <v>0</v>
      </c>
      <c r="AZ6" s="225">
        <v>0</v>
      </c>
      <c r="BA6" s="225">
        <v>0</v>
      </c>
      <c r="BB6" s="225"/>
      <c r="BC6" s="225"/>
      <c r="BD6" s="225">
        <v>0</v>
      </c>
      <c r="BE6" s="225">
        <v>0</v>
      </c>
      <c r="BF6" s="225">
        <v>0</v>
      </c>
      <c r="BG6" s="225" t="s">
        <v>13</v>
      </c>
      <c r="BH6" s="225"/>
      <c r="BI6" s="225" t="s">
        <v>13</v>
      </c>
      <c r="BJ6" s="225"/>
      <c r="BK6" s="384">
        <v>43645</v>
      </c>
      <c r="BL6" s="229"/>
      <c r="BM6" s="227"/>
      <c r="BN6" s="225"/>
      <c r="BO6" s="225" t="s">
        <v>15</v>
      </c>
      <c r="BP6" s="225"/>
      <c r="BQ6" s="225"/>
      <c r="BR6" s="193" t="s">
        <v>432</v>
      </c>
    </row>
    <row r="7" spans="1:70" s="223" customFormat="1" ht="16">
      <c r="A7" s="227">
        <v>7</v>
      </c>
      <c r="B7" s="228">
        <v>43385</v>
      </c>
      <c r="C7" s="229" t="s">
        <v>18</v>
      </c>
      <c r="D7" s="227" t="s">
        <v>229</v>
      </c>
      <c r="E7" s="228">
        <v>43370</v>
      </c>
      <c r="F7" s="229" t="s">
        <v>253</v>
      </c>
      <c r="G7" s="227" t="s">
        <v>249</v>
      </c>
      <c r="H7" s="358">
        <v>62.954545454545446</v>
      </c>
      <c r="I7" s="358"/>
      <c r="J7" s="359"/>
      <c r="K7" s="365" t="s">
        <v>12</v>
      </c>
      <c r="L7" s="357">
        <v>1243</v>
      </c>
      <c r="M7" s="357">
        <v>1223</v>
      </c>
      <c r="N7" s="357">
        <v>2959</v>
      </c>
      <c r="O7" s="357">
        <v>159287</v>
      </c>
      <c r="P7" s="357">
        <v>657840</v>
      </c>
      <c r="Q7" s="357"/>
      <c r="R7" s="357"/>
      <c r="S7" s="357"/>
      <c r="T7" s="357"/>
      <c r="U7" s="357"/>
      <c r="V7" s="357"/>
      <c r="W7" s="358">
        <v>4.4636363636363638</v>
      </c>
      <c r="X7" s="358">
        <v>2.7818181818181817</v>
      </c>
      <c r="Y7" s="358">
        <v>2.709090909090909</v>
      </c>
      <c r="Z7" s="358">
        <v>2.6909090909090905</v>
      </c>
      <c r="AA7" s="358">
        <v>2.5272727272727269</v>
      </c>
      <c r="AB7" s="358">
        <v>2.0363636363636366</v>
      </c>
      <c r="AC7" s="358">
        <v>4.4636363636363638</v>
      </c>
      <c r="AD7" s="358">
        <v>2.7818181818181817</v>
      </c>
      <c r="AE7" s="358">
        <v>2.709090909090909</v>
      </c>
      <c r="AF7" s="358">
        <v>2.6909090909090905</v>
      </c>
      <c r="AG7" s="358">
        <v>2.5272727272727269</v>
      </c>
      <c r="AH7" s="358">
        <v>2.0363636363636366</v>
      </c>
      <c r="AI7" s="220"/>
      <c r="AJ7" s="220"/>
      <c r="AK7" s="220"/>
      <c r="AL7" s="220"/>
      <c r="AM7" s="220"/>
      <c r="AN7" s="220"/>
      <c r="AO7" s="225" t="s">
        <v>13</v>
      </c>
      <c r="AP7" s="227"/>
      <c r="AQ7" s="225">
        <v>3</v>
      </c>
      <c r="AR7" s="225">
        <v>3</v>
      </c>
      <c r="AS7" s="225"/>
      <c r="AT7" s="222">
        <v>1</v>
      </c>
      <c r="AU7" s="222">
        <v>0</v>
      </c>
      <c r="AV7" s="222">
        <v>0</v>
      </c>
      <c r="AW7" s="222">
        <v>0</v>
      </c>
      <c r="AX7" s="222">
        <v>0</v>
      </c>
      <c r="AY7" s="222">
        <v>0</v>
      </c>
      <c r="AZ7" s="222">
        <v>0</v>
      </c>
      <c r="BA7" s="222">
        <v>0</v>
      </c>
      <c r="BB7" s="222"/>
      <c r="BC7" s="222"/>
      <c r="BD7" s="222">
        <v>0</v>
      </c>
      <c r="BE7" s="222">
        <v>0</v>
      </c>
      <c r="BF7" s="222">
        <v>0</v>
      </c>
      <c r="BG7" s="222" t="s">
        <v>13</v>
      </c>
      <c r="BH7" s="222"/>
      <c r="BI7" s="222" t="s">
        <v>13</v>
      </c>
      <c r="BJ7" s="222"/>
      <c r="BK7" s="222"/>
      <c r="BL7" s="221"/>
      <c r="BM7" s="220"/>
      <c r="BN7" s="222"/>
      <c r="BO7" s="222" t="s">
        <v>15</v>
      </c>
      <c r="BP7" s="222"/>
      <c r="BQ7" s="221"/>
      <c r="BR7" s="193" t="s">
        <v>436</v>
      </c>
    </row>
    <row r="8" spans="1:70" s="223" customFormat="1" ht="16">
      <c r="A8" s="227"/>
      <c r="B8" s="228">
        <v>43385</v>
      </c>
      <c r="C8" s="229" t="s">
        <v>18</v>
      </c>
      <c r="D8" s="227" t="s">
        <v>229</v>
      </c>
      <c r="E8" s="228">
        <v>43343</v>
      </c>
      <c r="F8" s="229" t="s">
        <v>339</v>
      </c>
      <c r="G8" s="227" t="s">
        <v>340</v>
      </c>
      <c r="H8" s="358">
        <v>73.936363636363623</v>
      </c>
      <c r="I8" s="358"/>
      <c r="J8" s="359"/>
      <c r="K8" s="365" t="s">
        <v>12</v>
      </c>
      <c r="L8" s="357">
        <v>1243</v>
      </c>
      <c r="M8" s="357">
        <v>1223</v>
      </c>
      <c r="N8" s="357">
        <v>2959</v>
      </c>
      <c r="O8" s="357">
        <v>159287</v>
      </c>
      <c r="P8" s="357">
        <v>657840</v>
      </c>
      <c r="Q8" s="357"/>
      <c r="R8" s="357"/>
      <c r="S8" s="357"/>
      <c r="T8" s="357"/>
      <c r="U8" s="357"/>
      <c r="V8" s="357"/>
      <c r="W8" s="358">
        <v>3.1363636363636362</v>
      </c>
      <c r="X8" s="358">
        <v>2.4545454545454546</v>
      </c>
      <c r="Y8" s="358">
        <v>2.3909090909090907</v>
      </c>
      <c r="Z8" s="358">
        <v>2.3818181818181818</v>
      </c>
      <c r="AA8" s="358">
        <v>2.2909090909090906</v>
      </c>
      <c r="AB8" s="358">
        <v>2.2272727272727271</v>
      </c>
      <c r="AC8" s="358">
        <v>3.1363636363636362</v>
      </c>
      <c r="AD8" s="358">
        <v>2.4545454545454546</v>
      </c>
      <c r="AE8" s="358">
        <v>2.3909090909090907</v>
      </c>
      <c r="AF8" s="358">
        <v>2.3818181818181818</v>
      </c>
      <c r="AG8" s="358">
        <v>2.2909090909090906</v>
      </c>
      <c r="AH8" s="358">
        <v>2.2272727272727271</v>
      </c>
      <c r="AI8" s="220"/>
      <c r="AJ8" s="220"/>
      <c r="AK8" s="220"/>
      <c r="AL8" s="220"/>
      <c r="AM8" s="220"/>
      <c r="AN8" s="220"/>
      <c r="AO8" s="225" t="s">
        <v>13</v>
      </c>
      <c r="AP8" s="227"/>
      <c r="AQ8" s="225">
        <v>3</v>
      </c>
      <c r="AR8" s="225">
        <v>3</v>
      </c>
      <c r="AS8" s="225"/>
      <c r="AT8" s="222">
        <v>0</v>
      </c>
      <c r="AU8" s="222">
        <v>0</v>
      </c>
      <c r="AV8" s="222">
        <v>0</v>
      </c>
      <c r="AW8" s="222">
        <v>0</v>
      </c>
      <c r="AX8" s="222">
        <v>0</v>
      </c>
      <c r="AY8" s="222">
        <v>0</v>
      </c>
      <c r="AZ8" s="222">
        <v>0</v>
      </c>
      <c r="BA8" s="222">
        <v>0</v>
      </c>
      <c r="BB8" s="222"/>
      <c r="BC8" s="222"/>
      <c r="BD8" s="222">
        <v>0</v>
      </c>
      <c r="BE8" s="222">
        <v>0</v>
      </c>
      <c r="BF8" s="222">
        <v>0</v>
      </c>
      <c r="BG8" s="222" t="s">
        <v>13</v>
      </c>
      <c r="BH8" s="222"/>
      <c r="BI8" s="222" t="s">
        <v>13</v>
      </c>
      <c r="BJ8" s="222"/>
      <c r="BK8" s="222"/>
      <c r="BL8" s="221"/>
      <c r="BM8" s="220"/>
      <c r="BN8" s="222"/>
      <c r="BO8" s="222" t="s">
        <v>15</v>
      </c>
      <c r="BP8" s="222"/>
      <c r="BQ8" s="222"/>
      <c r="BR8" s="193" t="s">
        <v>399</v>
      </c>
    </row>
    <row r="9" spans="1:70" s="223" customFormat="1" ht="16">
      <c r="A9" s="227"/>
      <c r="B9" s="228">
        <v>43385</v>
      </c>
      <c r="C9" s="229" t="s">
        <v>18</v>
      </c>
      <c r="D9" s="227" t="s">
        <v>229</v>
      </c>
      <c r="E9" s="228">
        <v>43266</v>
      </c>
      <c r="F9" s="229" t="s">
        <v>402</v>
      </c>
      <c r="G9" s="227" t="s">
        <v>403</v>
      </c>
      <c r="H9" s="358">
        <v>94.999999999999986</v>
      </c>
      <c r="I9" s="358"/>
      <c r="J9" s="359"/>
      <c r="K9" s="365"/>
      <c r="L9" s="357"/>
      <c r="M9" s="357"/>
      <c r="N9" s="357"/>
      <c r="O9" s="357"/>
      <c r="P9" s="357"/>
      <c r="Q9" s="357"/>
      <c r="R9" s="357"/>
      <c r="S9" s="357"/>
      <c r="T9" s="357"/>
      <c r="U9" s="357"/>
      <c r="V9" s="357"/>
      <c r="W9" s="358">
        <v>2.336363636363636</v>
      </c>
      <c r="X9" s="358">
        <v>0</v>
      </c>
      <c r="Y9" s="358">
        <v>0</v>
      </c>
      <c r="Z9" s="358">
        <v>0</v>
      </c>
      <c r="AA9" s="358">
        <v>0</v>
      </c>
      <c r="AB9" s="358">
        <v>0</v>
      </c>
      <c r="AC9" s="358">
        <v>2.336363636363636</v>
      </c>
      <c r="AD9" s="358">
        <v>0</v>
      </c>
      <c r="AE9" s="358">
        <v>0</v>
      </c>
      <c r="AF9" s="358">
        <v>0</v>
      </c>
      <c r="AG9" s="358">
        <v>0</v>
      </c>
      <c r="AH9" s="358">
        <v>0</v>
      </c>
      <c r="AI9" s="220"/>
      <c r="AJ9" s="220"/>
      <c r="AK9" s="220"/>
      <c r="AL9" s="220"/>
      <c r="AM9" s="220"/>
      <c r="AN9" s="220"/>
      <c r="AO9" s="225" t="s">
        <v>13</v>
      </c>
      <c r="AP9" s="227"/>
      <c r="AQ9" s="225">
        <v>3</v>
      </c>
      <c r="AR9" s="225">
        <v>3</v>
      </c>
      <c r="AS9" s="225"/>
      <c r="AT9" s="222">
        <v>0</v>
      </c>
      <c r="AU9" s="222">
        <v>0</v>
      </c>
      <c r="AV9" s="222">
        <v>0</v>
      </c>
      <c r="AW9" s="222">
        <v>0</v>
      </c>
      <c r="AX9" s="222">
        <v>0</v>
      </c>
      <c r="AY9" s="222">
        <v>0</v>
      </c>
      <c r="AZ9" s="222">
        <v>0</v>
      </c>
      <c r="BA9" s="222">
        <v>0</v>
      </c>
      <c r="BB9" s="222"/>
      <c r="BC9" s="222"/>
      <c r="BD9" s="222">
        <v>0</v>
      </c>
      <c r="BE9" s="222">
        <v>0</v>
      </c>
      <c r="BF9" s="222">
        <v>0</v>
      </c>
      <c r="BG9" s="222" t="s">
        <v>13</v>
      </c>
      <c r="BH9" s="222"/>
      <c r="BI9" s="222" t="s">
        <v>13</v>
      </c>
      <c r="BJ9" s="222"/>
      <c r="BK9" s="222"/>
      <c r="BL9" s="221"/>
      <c r="BM9" s="220"/>
      <c r="BN9" s="222"/>
      <c r="BO9" s="222" t="s">
        <v>11</v>
      </c>
      <c r="BP9" s="222"/>
      <c r="BQ9" s="222"/>
      <c r="BR9" s="193" t="s">
        <v>404</v>
      </c>
    </row>
    <row r="10" spans="1:70" s="383" customFormat="1" ht="16">
      <c r="A10" s="227">
        <v>8</v>
      </c>
      <c r="B10" s="228">
        <v>43385</v>
      </c>
      <c r="C10" s="229" t="s">
        <v>18</v>
      </c>
      <c r="D10" s="227" t="s">
        <v>45</v>
      </c>
      <c r="E10" s="228">
        <v>43281</v>
      </c>
      <c r="F10" s="229" t="s">
        <v>233</v>
      </c>
      <c r="G10" s="227" t="s">
        <v>205</v>
      </c>
      <c r="H10" s="358">
        <v>97.999999999999986</v>
      </c>
      <c r="I10" s="358"/>
      <c r="J10" s="364"/>
      <c r="K10" s="365" t="s">
        <v>12</v>
      </c>
      <c r="L10" s="357">
        <v>2460</v>
      </c>
      <c r="M10" s="357">
        <v>26520</v>
      </c>
      <c r="N10" s="357">
        <v>89340</v>
      </c>
      <c r="O10" s="357"/>
      <c r="P10" s="357"/>
      <c r="Q10" s="357"/>
      <c r="R10" s="357"/>
      <c r="S10" s="357"/>
      <c r="T10" s="357"/>
      <c r="U10" s="357"/>
      <c r="V10" s="357"/>
      <c r="W10" s="358">
        <v>2.9636363636363634</v>
      </c>
      <c r="X10" s="358">
        <v>2.6909090909090905</v>
      </c>
      <c r="Y10" s="358">
        <v>2.6181818181818177</v>
      </c>
      <c r="Z10" s="358">
        <v>2.5545454545454542</v>
      </c>
      <c r="AA10" s="358">
        <v>0</v>
      </c>
      <c r="AB10" s="358">
        <v>0</v>
      </c>
      <c r="AC10" s="358">
        <v>2.9636363636363634</v>
      </c>
      <c r="AD10" s="358">
        <v>2.6909090909090905</v>
      </c>
      <c r="AE10" s="358">
        <v>2.6181818181818177</v>
      </c>
      <c r="AF10" s="358">
        <v>2.5545454545454542</v>
      </c>
      <c r="AG10" s="358">
        <v>0</v>
      </c>
      <c r="AH10" s="358">
        <v>0</v>
      </c>
      <c r="AI10" s="227"/>
      <c r="AJ10" s="227"/>
      <c r="AK10" s="227"/>
      <c r="AL10" s="227"/>
      <c r="AM10" s="227"/>
      <c r="AN10" s="227"/>
      <c r="AO10" s="225" t="s">
        <v>13</v>
      </c>
      <c r="AP10" s="225"/>
      <c r="AQ10" s="225">
        <v>3</v>
      </c>
      <c r="AR10" s="225">
        <v>3</v>
      </c>
      <c r="AS10" s="225"/>
      <c r="AT10" s="225">
        <v>0</v>
      </c>
      <c r="AU10" s="225">
        <v>10</v>
      </c>
      <c r="AV10" s="225">
        <v>0</v>
      </c>
      <c r="AW10" s="225">
        <v>0</v>
      </c>
      <c r="AX10" s="225">
        <v>0</v>
      </c>
      <c r="AY10" s="225">
        <v>0</v>
      </c>
      <c r="AZ10" s="225">
        <v>0</v>
      </c>
      <c r="BA10" s="225">
        <v>0</v>
      </c>
      <c r="BB10" s="225"/>
      <c r="BC10" s="225"/>
      <c r="BD10" s="225">
        <v>0</v>
      </c>
      <c r="BE10" s="225">
        <v>0</v>
      </c>
      <c r="BF10" s="225">
        <v>0</v>
      </c>
      <c r="BG10" s="225" t="s">
        <v>13</v>
      </c>
      <c r="BH10" s="225">
        <v>24</v>
      </c>
      <c r="BI10" s="225" t="s">
        <v>13</v>
      </c>
      <c r="BJ10" s="225"/>
      <c r="BK10" s="225"/>
      <c r="BL10" s="229"/>
      <c r="BM10" s="227"/>
      <c r="BN10" s="225"/>
      <c r="BO10" s="225" t="s">
        <v>11</v>
      </c>
      <c r="BP10" s="225"/>
      <c r="BQ10" s="225"/>
      <c r="BR10" s="229" t="s">
        <v>424</v>
      </c>
    </row>
    <row r="11" spans="1:70" s="383" customFormat="1" ht="16">
      <c r="A11" s="227">
        <v>9</v>
      </c>
      <c r="B11" s="228">
        <v>43385</v>
      </c>
      <c r="C11" s="229" t="s">
        <v>18</v>
      </c>
      <c r="D11" s="227" t="s">
        <v>45</v>
      </c>
      <c r="E11" s="228">
        <v>43356</v>
      </c>
      <c r="F11" s="229" t="s">
        <v>159</v>
      </c>
      <c r="G11" s="227" t="s">
        <v>405</v>
      </c>
      <c r="H11" s="358">
        <v>82.318181818181813</v>
      </c>
      <c r="I11" s="360"/>
      <c r="J11" s="361"/>
      <c r="K11" s="362" t="s">
        <v>12</v>
      </c>
      <c r="L11" s="363">
        <v>2465.7599999999998</v>
      </c>
      <c r="M11" s="363">
        <v>162246.6</v>
      </c>
      <c r="N11" s="363">
        <v>657862.98</v>
      </c>
      <c r="O11" s="363"/>
      <c r="P11" s="363"/>
      <c r="Q11" s="363"/>
      <c r="R11" s="363"/>
      <c r="S11" s="363"/>
      <c r="T11" s="363"/>
      <c r="U11" s="363"/>
      <c r="V11" s="363"/>
      <c r="W11" s="358">
        <v>3.0909090909090904</v>
      </c>
      <c r="X11" s="358">
        <v>2.8636363636363633</v>
      </c>
      <c r="Y11" s="358">
        <v>2.7272727272727271</v>
      </c>
      <c r="Z11" s="358">
        <v>2.4909090909090907</v>
      </c>
      <c r="AA11" s="358">
        <v>0</v>
      </c>
      <c r="AB11" s="358">
        <v>0</v>
      </c>
      <c r="AC11" s="358">
        <v>3.0909090909090904</v>
      </c>
      <c r="AD11" s="358">
        <v>2.8636363636363633</v>
      </c>
      <c r="AE11" s="358">
        <v>2.7272727272727271</v>
      </c>
      <c r="AF11" s="358">
        <v>2.4909090909090907</v>
      </c>
      <c r="AG11" s="358">
        <v>0</v>
      </c>
      <c r="AH11" s="358">
        <v>0</v>
      </c>
      <c r="AI11" s="227"/>
      <c r="AJ11" s="227"/>
      <c r="AK11" s="227"/>
      <c r="AL11" s="227"/>
      <c r="AM11" s="227"/>
      <c r="AN11" s="227"/>
      <c r="AO11" s="225" t="s">
        <v>13</v>
      </c>
      <c r="AP11" s="225"/>
      <c r="AQ11" s="225">
        <v>3</v>
      </c>
      <c r="AR11" s="225">
        <v>3</v>
      </c>
      <c r="AS11" s="225"/>
      <c r="AT11" s="225">
        <v>5</v>
      </c>
      <c r="AU11" s="225">
        <v>0</v>
      </c>
      <c r="AV11" s="225">
        <v>0</v>
      </c>
      <c r="AW11" s="225">
        <v>0</v>
      </c>
      <c r="AX11" s="225">
        <v>0</v>
      </c>
      <c r="AY11" s="225">
        <v>0</v>
      </c>
      <c r="AZ11" s="225">
        <v>0</v>
      </c>
      <c r="BA11" s="225">
        <v>0</v>
      </c>
      <c r="BB11" s="225"/>
      <c r="BC11" s="225"/>
      <c r="BD11" s="225">
        <v>0</v>
      </c>
      <c r="BE11" s="225">
        <v>0</v>
      </c>
      <c r="BF11" s="225">
        <v>24</v>
      </c>
      <c r="BG11" s="225" t="s">
        <v>13</v>
      </c>
      <c r="BH11" s="225">
        <v>24</v>
      </c>
      <c r="BI11" s="225" t="s">
        <v>13</v>
      </c>
      <c r="BJ11" s="225"/>
      <c r="BK11" s="225"/>
      <c r="BL11" s="229"/>
      <c r="BM11" s="227"/>
      <c r="BN11" s="225"/>
      <c r="BO11" s="225" t="s">
        <v>15</v>
      </c>
      <c r="BP11" s="225">
        <v>1</v>
      </c>
      <c r="BQ11" s="225"/>
      <c r="BR11" s="229" t="s">
        <v>435</v>
      </c>
    </row>
    <row r="12" spans="1:70" s="383" customFormat="1" ht="16">
      <c r="A12" s="227">
        <v>10</v>
      </c>
      <c r="B12" s="228">
        <v>43385</v>
      </c>
      <c r="C12" s="229" t="s">
        <v>18</v>
      </c>
      <c r="D12" s="227" t="s">
        <v>146</v>
      </c>
      <c r="E12" s="228">
        <v>43281</v>
      </c>
      <c r="F12" s="229" t="s">
        <v>233</v>
      </c>
      <c r="G12" s="227" t="s">
        <v>218</v>
      </c>
      <c r="H12" s="358">
        <v>104.99999999999999</v>
      </c>
      <c r="I12" s="358"/>
      <c r="J12" s="364"/>
      <c r="K12" s="365" t="s">
        <v>12</v>
      </c>
      <c r="L12" s="357">
        <v>49315</v>
      </c>
      <c r="M12" s="357"/>
      <c r="N12" s="357"/>
      <c r="O12" s="357"/>
      <c r="P12" s="357"/>
      <c r="Q12" s="357"/>
      <c r="R12" s="357"/>
      <c r="S12" s="357"/>
      <c r="T12" s="357"/>
      <c r="U12" s="357"/>
      <c r="V12" s="357"/>
      <c r="W12" s="358">
        <v>3.0636363636363635</v>
      </c>
      <c r="X12" s="358">
        <v>2.7818181818181817</v>
      </c>
      <c r="Y12" s="358">
        <v>0</v>
      </c>
      <c r="Z12" s="358">
        <v>0</v>
      </c>
      <c r="AA12" s="358">
        <v>0</v>
      </c>
      <c r="AB12" s="358">
        <v>0</v>
      </c>
      <c r="AC12" s="358">
        <v>3.0636363636363635</v>
      </c>
      <c r="AD12" s="358">
        <v>2.7818181818181817</v>
      </c>
      <c r="AE12" s="358">
        <v>0</v>
      </c>
      <c r="AF12" s="358">
        <v>0</v>
      </c>
      <c r="AG12" s="358">
        <v>0</v>
      </c>
      <c r="AH12" s="358">
        <v>0</v>
      </c>
      <c r="AI12" s="227"/>
      <c r="AJ12" s="227"/>
      <c r="AK12" s="227"/>
      <c r="AL12" s="227"/>
      <c r="AM12" s="227"/>
      <c r="AN12" s="227"/>
      <c r="AO12" s="225" t="s">
        <v>13</v>
      </c>
      <c r="AP12" s="225"/>
      <c r="AQ12" s="225">
        <v>3</v>
      </c>
      <c r="AR12" s="225">
        <v>3</v>
      </c>
      <c r="AS12" s="225"/>
      <c r="AT12" s="225">
        <v>0</v>
      </c>
      <c r="AU12" s="225">
        <v>0</v>
      </c>
      <c r="AV12" s="225">
        <v>0</v>
      </c>
      <c r="AW12" s="225">
        <v>0</v>
      </c>
      <c r="AX12" s="225">
        <v>0</v>
      </c>
      <c r="AY12" s="225">
        <v>0</v>
      </c>
      <c r="AZ12" s="225">
        <v>0</v>
      </c>
      <c r="BA12" s="225">
        <v>0</v>
      </c>
      <c r="BB12" s="225"/>
      <c r="BC12" s="225"/>
      <c r="BD12" s="225">
        <v>0</v>
      </c>
      <c r="BE12" s="225">
        <v>0</v>
      </c>
      <c r="BF12" s="225">
        <v>0</v>
      </c>
      <c r="BG12" s="225" t="s">
        <v>13</v>
      </c>
      <c r="BH12" s="225"/>
      <c r="BI12" s="225" t="s">
        <v>13</v>
      </c>
      <c r="BJ12" s="225"/>
      <c r="BK12" s="225"/>
      <c r="BL12" s="229"/>
      <c r="BM12" s="227"/>
      <c r="BN12" s="225"/>
      <c r="BO12" s="225" t="s">
        <v>15</v>
      </c>
      <c r="BP12" s="225"/>
      <c r="BQ12" s="225"/>
      <c r="BR12" s="229" t="s">
        <v>425</v>
      </c>
    </row>
    <row r="13" spans="1:70" s="383" customFormat="1" ht="16">
      <c r="A13" s="227">
        <v>11</v>
      </c>
      <c r="B13" s="228">
        <v>43385</v>
      </c>
      <c r="C13" s="229" t="s">
        <v>18</v>
      </c>
      <c r="D13" s="227" t="s">
        <v>235</v>
      </c>
      <c r="E13" s="228">
        <v>43313</v>
      </c>
      <c r="F13" s="229" t="s">
        <v>233</v>
      </c>
      <c r="G13" s="227" t="s">
        <v>205</v>
      </c>
      <c r="H13" s="358">
        <v>79</v>
      </c>
      <c r="I13" s="358"/>
      <c r="J13" s="364"/>
      <c r="K13" s="365" t="s">
        <v>12</v>
      </c>
      <c r="L13" s="357">
        <v>1243</v>
      </c>
      <c r="M13" s="357">
        <v>1223</v>
      </c>
      <c r="N13" s="357">
        <v>2959</v>
      </c>
      <c r="O13" s="357">
        <v>160287</v>
      </c>
      <c r="P13" s="357">
        <v>656863</v>
      </c>
      <c r="Q13" s="357"/>
      <c r="R13" s="357"/>
      <c r="S13" s="357"/>
      <c r="T13" s="357"/>
      <c r="U13" s="357"/>
      <c r="V13" s="357"/>
      <c r="W13" s="358">
        <v>3.7</v>
      </c>
      <c r="X13" s="358">
        <v>2.4909090909090907</v>
      </c>
      <c r="Y13" s="358">
        <v>2.4818181818181815</v>
      </c>
      <c r="Z13" s="358">
        <v>2.4272727272727268</v>
      </c>
      <c r="AA13" s="358">
        <v>2.3727272727272726</v>
      </c>
      <c r="AB13" s="358">
        <v>2.1</v>
      </c>
      <c r="AC13" s="358">
        <v>3.7</v>
      </c>
      <c r="AD13" s="358">
        <v>2.4909090909090907</v>
      </c>
      <c r="AE13" s="358">
        <v>2.4818181818181815</v>
      </c>
      <c r="AF13" s="358">
        <v>2.4272727272727268</v>
      </c>
      <c r="AG13" s="358">
        <v>2.3727272727272726</v>
      </c>
      <c r="AH13" s="358">
        <v>2.1</v>
      </c>
      <c r="AI13" s="227"/>
      <c r="AJ13" s="227"/>
      <c r="AK13" s="227"/>
      <c r="AL13" s="227"/>
      <c r="AM13" s="227"/>
      <c r="AN13" s="227"/>
      <c r="AO13" s="225" t="s">
        <v>13</v>
      </c>
      <c r="AP13" s="227"/>
      <c r="AQ13" s="225">
        <v>3</v>
      </c>
      <c r="AR13" s="225">
        <v>3</v>
      </c>
      <c r="AS13" s="225"/>
      <c r="AT13" s="225">
        <v>8</v>
      </c>
      <c r="AU13" s="225">
        <v>0</v>
      </c>
      <c r="AV13" s="225">
        <v>0</v>
      </c>
      <c r="AW13" s="225">
        <v>0</v>
      </c>
      <c r="AX13" s="225">
        <v>0</v>
      </c>
      <c r="AY13" s="225">
        <v>0</v>
      </c>
      <c r="AZ13" s="225">
        <v>0</v>
      </c>
      <c r="BA13" s="225">
        <v>0</v>
      </c>
      <c r="BB13" s="225"/>
      <c r="BC13" s="225"/>
      <c r="BD13" s="225">
        <v>0</v>
      </c>
      <c r="BE13" s="225">
        <v>0</v>
      </c>
      <c r="BF13" s="225">
        <v>12</v>
      </c>
      <c r="BG13" s="225" t="s">
        <v>13</v>
      </c>
      <c r="BH13" s="225">
        <v>12</v>
      </c>
      <c r="BI13" s="225" t="s">
        <v>13</v>
      </c>
      <c r="BJ13" s="225"/>
      <c r="BK13" s="225"/>
      <c r="BL13" s="229"/>
      <c r="BM13" s="227"/>
      <c r="BN13" s="225"/>
      <c r="BO13" s="225" t="s">
        <v>11</v>
      </c>
      <c r="BP13" s="225"/>
      <c r="BQ13" s="225"/>
      <c r="BR13" s="229" t="s">
        <v>426</v>
      </c>
    </row>
    <row r="14" spans="1:70" s="383" customFormat="1" ht="16">
      <c r="A14" s="227">
        <v>13</v>
      </c>
      <c r="B14" s="228">
        <v>43385</v>
      </c>
      <c r="C14" s="229" t="s">
        <v>18</v>
      </c>
      <c r="D14" s="227" t="s">
        <v>109</v>
      </c>
      <c r="E14" s="228">
        <v>43281</v>
      </c>
      <c r="F14" s="229" t="s">
        <v>160</v>
      </c>
      <c r="G14" s="227" t="s">
        <v>400</v>
      </c>
      <c r="H14" s="358">
        <v>86.72727272727272</v>
      </c>
      <c r="I14" s="358"/>
      <c r="J14" s="364"/>
      <c r="K14" s="365"/>
      <c r="L14" s="357"/>
      <c r="M14" s="357"/>
      <c r="N14" s="357"/>
      <c r="O14" s="357"/>
      <c r="P14" s="357"/>
      <c r="Q14" s="357"/>
      <c r="R14" s="357"/>
      <c r="S14" s="357"/>
      <c r="T14" s="357"/>
      <c r="U14" s="357"/>
      <c r="V14" s="357"/>
      <c r="W14" s="358">
        <v>3.6727272727272724</v>
      </c>
      <c r="X14" s="358">
        <v>0</v>
      </c>
      <c r="Y14" s="358">
        <v>0</v>
      </c>
      <c r="Z14" s="358">
        <v>0</v>
      </c>
      <c r="AA14" s="358">
        <v>0</v>
      </c>
      <c r="AB14" s="358">
        <v>0</v>
      </c>
      <c r="AC14" s="358">
        <v>3.6727272727272724</v>
      </c>
      <c r="AD14" s="358">
        <v>0</v>
      </c>
      <c r="AE14" s="358">
        <v>0</v>
      </c>
      <c r="AF14" s="358">
        <v>0</v>
      </c>
      <c r="AG14" s="358">
        <v>0</v>
      </c>
      <c r="AH14" s="358">
        <v>0</v>
      </c>
      <c r="AI14" s="227"/>
      <c r="AJ14" s="227"/>
      <c r="AK14" s="227"/>
      <c r="AL14" s="227"/>
      <c r="AM14" s="227"/>
      <c r="AN14" s="227"/>
      <c r="AO14" s="225" t="s">
        <v>13</v>
      </c>
      <c r="AP14" s="225"/>
      <c r="AQ14" s="225">
        <v>3</v>
      </c>
      <c r="AR14" s="225">
        <v>3</v>
      </c>
      <c r="AS14" s="225"/>
      <c r="AT14" s="225">
        <v>0</v>
      </c>
      <c r="AU14" s="225">
        <v>0</v>
      </c>
      <c r="AV14" s="225">
        <v>0</v>
      </c>
      <c r="AW14" s="225">
        <v>0</v>
      </c>
      <c r="AX14" s="225">
        <v>0</v>
      </c>
      <c r="AY14" s="225">
        <v>0</v>
      </c>
      <c r="AZ14" s="225">
        <v>0</v>
      </c>
      <c r="BA14" s="225">
        <v>0</v>
      </c>
      <c r="BB14" s="225"/>
      <c r="BC14" s="225"/>
      <c r="BD14" s="225">
        <v>0</v>
      </c>
      <c r="BE14" s="225">
        <v>0</v>
      </c>
      <c r="BF14" s="225">
        <v>12</v>
      </c>
      <c r="BG14" s="225" t="s">
        <v>13</v>
      </c>
      <c r="BH14" s="225">
        <v>12</v>
      </c>
      <c r="BI14" s="225" t="s">
        <v>13</v>
      </c>
      <c r="BJ14" s="225"/>
      <c r="BK14" s="225"/>
      <c r="BL14" s="229"/>
      <c r="BM14" s="227"/>
      <c r="BN14" s="225"/>
      <c r="BO14" s="225" t="s">
        <v>15</v>
      </c>
      <c r="BP14" s="225"/>
      <c r="BQ14" s="225"/>
      <c r="BR14" s="193" t="s">
        <v>406</v>
      </c>
    </row>
    <row r="15" spans="1:70" s="383" customFormat="1" ht="16">
      <c r="A15" s="395"/>
      <c r="B15" s="228">
        <v>43385</v>
      </c>
      <c r="C15" s="229" t="s">
        <v>18</v>
      </c>
      <c r="D15" s="394" t="s">
        <v>109</v>
      </c>
      <c r="E15" s="228">
        <v>43356</v>
      </c>
      <c r="F15" s="229" t="s">
        <v>161</v>
      </c>
      <c r="G15" s="227" t="s">
        <v>249</v>
      </c>
      <c r="H15" s="358">
        <v>75.86363636363636</v>
      </c>
      <c r="I15" s="358"/>
      <c r="J15" s="364"/>
      <c r="K15" s="365"/>
      <c r="L15" s="357"/>
      <c r="M15" s="357"/>
      <c r="N15" s="357"/>
      <c r="O15" s="357"/>
      <c r="P15" s="357"/>
      <c r="Q15" s="357"/>
      <c r="R15" s="357"/>
      <c r="S15" s="357"/>
      <c r="T15" s="357"/>
      <c r="U15" s="357"/>
      <c r="V15" s="357"/>
      <c r="W15" s="358">
        <v>3.6818181818181812</v>
      </c>
      <c r="X15" s="358">
        <v>0</v>
      </c>
      <c r="Y15" s="358">
        <v>0</v>
      </c>
      <c r="Z15" s="358">
        <v>0</v>
      </c>
      <c r="AA15" s="358">
        <v>0</v>
      </c>
      <c r="AB15" s="358">
        <v>0</v>
      </c>
      <c r="AC15" s="358">
        <v>3.6818181818181812</v>
      </c>
      <c r="AD15" s="358">
        <v>0</v>
      </c>
      <c r="AE15" s="358">
        <v>0</v>
      </c>
      <c r="AF15" s="358">
        <v>0</v>
      </c>
      <c r="AG15" s="358">
        <v>0</v>
      </c>
      <c r="AH15" s="358">
        <v>0</v>
      </c>
      <c r="AI15" s="227"/>
      <c r="AJ15" s="227"/>
      <c r="AK15" s="227"/>
      <c r="AL15" s="227"/>
      <c r="AM15" s="227"/>
      <c r="AN15" s="227"/>
      <c r="AO15" s="225" t="s">
        <v>13</v>
      </c>
      <c r="AP15" s="225"/>
      <c r="AQ15" s="225">
        <v>3</v>
      </c>
      <c r="AR15" s="225">
        <v>3</v>
      </c>
      <c r="AS15" s="225"/>
      <c r="AT15" s="225">
        <v>0</v>
      </c>
      <c r="AU15" s="225">
        <v>0</v>
      </c>
      <c r="AV15" s="225">
        <v>0</v>
      </c>
      <c r="AW15" s="225">
        <v>0</v>
      </c>
      <c r="AX15" s="225">
        <v>0</v>
      </c>
      <c r="AY15" s="225">
        <v>0</v>
      </c>
      <c r="AZ15" s="225">
        <v>0</v>
      </c>
      <c r="BA15" s="225">
        <v>0</v>
      </c>
      <c r="BB15" s="225"/>
      <c r="BC15" s="225"/>
      <c r="BD15" s="225">
        <v>0</v>
      </c>
      <c r="BE15" s="225">
        <v>0</v>
      </c>
      <c r="BF15" s="225">
        <v>0</v>
      </c>
      <c r="BG15" s="225" t="s">
        <v>13</v>
      </c>
      <c r="BH15" s="225"/>
      <c r="BI15" s="225"/>
      <c r="BJ15" s="225"/>
      <c r="BK15" s="384">
        <v>43645</v>
      </c>
      <c r="BL15" s="229"/>
      <c r="BM15" s="227"/>
      <c r="BN15" s="225"/>
      <c r="BO15" s="225" t="s">
        <v>15</v>
      </c>
      <c r="BP15" s="225"/>
      <c r="BQ15" s="225"/>
      <c r="BR15" s="193" t="s">
        <v>407</v>
      </c>
    </row>
    <row r="16" spans="1:70" s="395" customFormat="1" ht="16">
      <c r="B16" s="228">
        <v>43385</v>
      </c>
      <c r="C16" s="393" t="s">
        <v>18</v>
      </c>
      <c r="D16" s="394" t="s">
        <v>109</v>
      </c>
      <c r="E16" s="396">
        <v>43350</v>
      </c>
      <c r="F16" s="393" t="s">
        <v>158</v>
      </c>
      <c r="G16" s="394" t="s">
        <v>199</v>
      </c>
      <c r="H16" s="358">
        <v>93.536363636363632</v>
      </c>
      <c r="L16" s="397"/>
      <c r="M16" s="397"/>
      <c r="N16" s="397"/>
      <c r="O16" s="397"/>
      <c r="P16" s="397"/>
      <c r="Q16" s="397"/>
      <c r="R16" s="397"/>
      <c r="S16" s="397"/>
      <c r="T16" s="397"/>
      <c r="U16" s="397"/>
      <c r="V16" s="397"/>
      <c r="W16" s="358">
        <v>6.963636363636363</v>
      </c>
      <c r="X16" s="358">
        <v>0</v>
      </c>
      <c r="Y16" s="358">
        <v>0</v>
      </c>
      <c r="Z16" s="358">
        <v>0</v>
      </c>
      <c r="AA16" s="358">
        <v>0</v>
      </c>
      <c r="AB16" s="358">
        <v>0</v>
      </c>
      <c r="AC16" s="358">
        <v>6.963636363636363</v>
      </c>
      <c r="AD16" s="358">
        <v>0</v>
      </c>
      <c r="AE16" s="358">
        <v>0</v>
      </c>
      <c r="AF16" s="358">
        <v>0</v>
      </c>
      <c r="AG16" s="358">
        <v>0</v>
      </c>
      <c r="AH16" s="358">
        <v>0</v>
      </c>
      <c r="AO16" s="398" t="s">
        <v>13</v>
      </c>
      <c r="AP16" s="398"/>
      <c r="AQ16" s="398">
        <v>3</v>
      </c>
      <c r="AR16" s="398">
        <v>3</v>
      </c>
      <c r="AT16" s="398">
        <v>0</v>
      </c>
      <c r="AU16" s="398">
        <v>15</v>
      </c>
      <c r="AV16" s="398">
        <v>0</v>
      </c>
      <c r="AW16" s="398">
        <v>0</v>
      </c>
      <c r="AX16" s="398">
        <v>0</v>
      </c>
      <c r="AY16" s="398">
        <v>0</v>
      </c>
      <c r="AZ16" s="398">
        <v>0</v>
      </c>
      <c r="BA16" s="398">
        <v>0</v>
      </c>
      <c r="BD16" s="398">
        <v>0</v>
      </c>
      <c r="BE16" s="398">
        <v>0</v>
      </c>
      <c r="BF16" s="398">
        <v>0</v>
      </c>
      <c r="BG16" s="398" t="s">
        <v>13</v>
      </c>
      <c r="BH16" s="398"/>
      <c r="BI16" s="398" t="s">
        <v>13</v>
      </c>
      <c r="BJ16" s="398"/>
      <c r="BK16" s="398"/>
      <c r="BL16" s="398"/>
      <c r="BM16" s="398"/>
      <c r="BN16" s="398"/>
      <c r="BO16" s="398" t="s">
        <v>15</v>
      </c>
      <c r="BP16" s="398">
        <v>1</v>
      </c>
      <c r="BQ16" s="398"/>
      <c r="BR16" s="395" t="s">
        <v>429</v>
      </c>
    </row>
    <row r="17" spans="1:70" s="383" customFormat="1" ht="16">
      <c r="A17" s="227">
        <v>14</v>
      </c>
      <c r="B17" s="228">
        <v>43385</v>
      </c>
      <c r="C17" s="229" t="s">
        <v>18</v>
      </c>
      <c r="D17" s="227" t="s">
        <v>237</v>
      </c>
      <c r="E17" s="228">
        <v>43356</v>
      </c>
      <c r="F17" s="229" t="s">
        <v>159</v>
      </c>
      <c r="G17" s="227" t="s">
        <v>405</v>
      </c>
      <c r="H17" s="358">
        <v>87.418181818181807</v>
      </c>
      <c r="I17" s="358"/>
      <c r="J17" s="364"/>
      <c r="K17" s="365" t="s">
        <v>12</v>
      </c>
      <c r="L17" s="357">
        <v>6000</v>
      </c>
      <c r="M17" s="357">
        <v>6000</v>
      </c>
      <c r="N17" s="357">
        <v>72000</v>
      </c>
      <c r="O17" s="357"/>
      <c r="P17" s="357"/>
      <c r="Q17" s="357"/>
      <c r="R17" s="357"/>
      <c r="S17" s="357"/>
      <c r="T17" s="357"/>
      <c r="U17" s="357"/>
      <c r="V17" s="357"/>
      <c r="W17" s="358">
        <v>2.754545454545454</v>
      </c>
      <c r="X17" s="358">
        <v>2.4272727272727268</v>
      </c>
      <c r="Y17" s="358">
        <v>2.3909090909090907</v>
      </c>
      <c r="Z17" s="358">
        <v>2.2818181818181813</v>
      </c>
      <c r="AA17" s="358">
        <v>0</v>
      </c>
      <c r="AB17" s="358">
        <v>0</v>
      </c>
      <c r="AC17" s="358">
        <v>2.754545454545454</v>
      </c>
      <c r="AD17" s="358">
        <v>2.4272727272727268</v>
      </c>
      <c r="AE17" s="358">
        <v>2.3909090909090907</v>
      </c>
      <c r="AF17" s="358">
        <v>2.2818181818181813</v>
      </c>
      <c r="AG17" s="358">
        <v>0</v>
      </c>
      <c r="AH17" s="358">
        <v>0</v>
      </c>
      <c r="AI17" s="227"/>
      <c r="AJ17" s="227"/>
      <c r="AK17" s="227"/>
      <c r="AL17" s="227"/>
      <c r="AM17" s="227"/>
      <c r="AN17" s="227"/>
      <c r="AO17" s="225" t="s">
        <v>13</v>
      </c>
      <c r="AP17" s="225"/>
      <c r="AQ17" s="225">
        <v>3</v>
      </c>
      <c r="AR17" s="225">
        <v>3</v>
      </c>
      <c r="AS17" s="225"/>
      <c r="AT17" s="225">
        <v>5</v>
      </c>
      <c r="AU17" s="225">
        <v>0</v>
      </c>
      <c r="AV17" s="225">
        <v>0</v>
      </c>
      <c r="AW17" s="225">
        <v>0</v>
      </c>
      <c r="AX17" s="225">
        <v>0</v>
      </c>
      <c r="AY17" s="225">
        <v>0</v>
      </c>
      <c r="AZ17" s="225">
        <v>0</v>
      </c>
      <c r="BA17" s="225">
        <v>0</v>
      </c>
      <c r="BB17" s="225"/>
      <c r="BC17" s="225"/>
      <c r="BD17" s="225">
        <v>0</v>
      </c>
      <c r="BE17" s="225">
        <v>0</v>
      </c>
      <c r="BF17" s="225">
        <v>24</v>
      </c>
      <c r="BG17" s="225" t="s">
        <v>13</v>
      </c>
      <c r="BH17" s="225">
        <v>24</v>
      </c>
      <c r="BI17" s="225" t="s">
        <v>13</v>
      </c>
      <c r="BJ17" s="225"/>
      <c r="BK17" s="225"/>
      <c r="BL17" s="229"/>
      <c r="BM17" s="227"/>
      <c r="BN17" s="225"/>
      <c r="BO17" s="225" t="s">
        <v>15</v>
      </c>
      <c r="BP17" s="225">
        <v>1</v>
      </c>
      <c r="BQ17" s="225"/>
      <c r="BR17" s="229" t="s">
        <v>434</v>
      </c>
    </row>
    <row r="18" spans="1:70" s="383" customFormat="1" ht="16">
      <c r="A18" s="227">
        <v>15</v>
      </c>
      <c r="B18" s="228">
        <v>43385</v>
      </c>
      <c r="C18" s="229" t="s">
        <v>18</v>
      </c>
      <c r="D18" s="227" t="s">
        <v>237</v>
      </c>
      <c r="E18" s="228">
        <v>43281</v>
      </c>
      <c r="F18" s="229" t="s">
        <v>160</v>
      </c>
      <c r="G18" s="227" t="s">
        <v>400</v>
      </c>
      <c r="H18" s="358">
        <v>57.945454545454545</v>
      </c>
      <c r="I18" s="358"/>
      <c r="J18" s="364"/>
      <c r="K18" s="365" t="s">
        <v>12</v>
      </c>
      <c r="L18" s="357">
        <v>33000</v>
      </c>
      <c r="M18" s="357"/>
      <c r="N18" s="357"/>
      <c r="O18" s="357"/>
      <c r="P18" s="357"/>
      <c r="Q18" s="357"/>
      <c r="R18" s="357"/>
      <c r="S18" s="357"/>
      <c r="T18" s="357"/>
      <c r="U18" s="357"/>
      <c r="V18" s="357"/>
      <c r="W18" s="358">
        <v>2.336363636363636</v>
      </c>
      <c r="X18" s="358">
        <v>1.918181818181818</v>
      </c>
      <c r="Y18" s="358">
        <v>0</v>
      </c>
      <c r="Z18" s="358">
        <v>0</v>
      </c>
      <c r="AA18" s="358">
        <v>0</v>
      </c>
      <c r="AB18" s="358">
        <v>0</v>
      </c>
      <c r="AC18" s="358">
        <v>2.336363636363636</v>
      </c>
      <c r="AD18" s="358">
        <v>1.918181818181818</v>
      </c>
      <c r="AE18" s="358">
        <v>0</v>
      </c>
      <c r="AF18" s="358">
        <v>0</v>
      </c>
      <c r="AG18" s="358">
        <v>0</v>
      </c>
      <c r="AH18" s="358">
        <v>0</v>
      </c>
      <c r="AI18" s="227"/>
      <c r="AJ18" s="227"/>
      <c r="AK18" s="227"/>
      <c r="AL18" s="227"/>
      <c r="AM18" s="227"/>
      <c r="AN18" s="227"/>
      <c r="AO18" s="225" t="s">
        <v>13</v>
      </c>
      <c r="AP18" s="225"/>
      <c r="AQ18" s="225">
        <v>3</v>
      </c>
      <c r="AR18" s="225">
        <v>3</v>
      </c>
      <c r="AS18" s="225"/>
      <c r="AT18" s="225">
        <v>0</v>
      </c>
      <c r="AU18" s="225">
        <v>0</v>
      </c>
      <c r="AV18" s="225">
        <v>0</v>
      </c>
      <c r="AW18" s="225">
        <v>0</v>
      </c>
      <c r="AX18" s="225">
        <v>0</v>
      </c>
      <c r="AY18" s="225">
        <v>0</v>
      </c>
      <c r="AZ18" s="225">
        <v>0</v>
      </c>
      <c r="BA18" s="225">
        <v>0</v>
      </c>
      <c r="BB18" s="225"/>
      <c r="BC18" s="225"/>
      <c r="BD18" s="225">
        <v>0</v>
      </c>
      <c r="BE18" s="225">
        <v>0</v>
      </c>
      <c r="BF18" s="225">
        <v>12</v>
      </c>
      <c r="BG18" s="225" t="s">
        <v>13</v>
      </c>
      <c r="BH18" s="225">
        <v>12</v>
      </c>
      <c r="BI18" s="225" t="s">
        <v>13</v>
      </c>
      <c r="BJ18" s="225"/>
      <c r="BK18" s="225"/>
      <c r="BL18" s="229"/>
      <c r="BM18" s="227"/>
      <c r="BN18" s="225"/>
      <c r="BO18" s="225" t="s">
        <v>15</v>
      </c>
      <c r="BP18" s="225"/>
      <c r="BQ18" s="225"/>
      <c r="BR18" s="229" t="s">
        <v>408</v>
      </c>
    </row>
    <row r="19" spans="1:70" s="383" customFormat="1" ht="16">
      <c r="A19" s="227">
        <v>16</v>
      </c>
      <c r="B19" s="228">
        <v>43385</v>
      </c>
      <c r="C19" s="229" t="s">
        <v>18</v>
      </c>
      <c r="D19" s="227" t="s">
        <v>237</v>
      </c>
      <c r="E19" s="381">
        <v>43284</v>
      </c>
      <c r="F19" s="229" t="s">
        <v>157</v>
      </c>
      <c r="G19" s="227" t="s">
        <v>369</v>
      </c>
      <c r="H19" s="358">
        <v>61.745454545454542</v>
      </c>
      <c r="I19" s="358"/>
      <c r="J19" s="364"/>
      <c r="K19" s="365" t="s">
        <v>12</v>
      </c>
      <c r="L19" s="357">
        <v>3000</v>
      </c>
      <c r="M19" s="357">
        <v>30000</v>
      </c>
      <c r="N19" s="357">
        <v>49200</v>
      </c>
      <c r="O19" s="357"/>
      <c r="P19" s="357"/>
      <c r="Q19" s="357"/>
      <c r="R19" s="357"/>
      <c r="S19" s="357"/>
      <c r="T19" s="357"/>
      <c r="U19" s="357"/>
      <c r="V19" s="357"/>
      <c r="W19" s="358">
        <v>2.1909090909090909</v>
      </c>
      <c r="X19" s="358">
        <v>1.9090909090909089</v>
      </c>
      <c r="Y19" s="358">
        <v>1.6181818181818182</v>
      </c>
      <c r="Z19" s="358">
        <v>1.5272727272727271</v>
      </c>
      <c r="AA19" s="358">
        <v>0</v>
      </c>
      <c r="AB19" s="358">
        <v>0</v>
      </c>
      <c r="AC19" s="358">
        <v>2.1909090909090909</v>
      </c>
      <c r="AD19" s="358">
        <v>1.9090909090909089</v>
      </c>
      <c r="AE19" s="358">
        <v>1.6181818181818182</v>
      </c>
      <c r="AF19" s="358">
        <v>1.5272727272727271</v>
      </c>
      <c r="AG19" s="358">
        <v>0</v>
      </c>
      <c r="AH19" s="358">
        <v>0</v>
      </c>
      <c r="AI19" s="227"/>
      <c r="AJ19" s="227"/>
      <c r="AK19" s="227"/>
      <c r="AL19" s="227"/>
      <c r="AM19" s="227"/>
      <c r="AN19" s="227"/>
      <c r="AO19" s="225" t="s">
        <v>13</v>
      </c>
      <c r="AP19" s="225"/>
      <c r="AQ19" s="225">
        <v>3</v>
      </c>
      <c r="AR19" s="225">
        <v>3</v>
      </c>
      <c r="AS19" s="225"/>
      <c r="AT19" s="225">
        <v>0</v>
      </c>
      <c r="AU19" s="225">
        <v>0</v>
      </c>
      <c r="AV19" s="225">
        <v>0</v>
      </c>
      <c r="AW19" s="225">
        <v>0</v>
      </c>
      <c r="AX19" s="225">
        <v>0</v>
      </c>
      <c r="AY19" s="225">
        <v>0</v>
      </c>
      <c r="AZ19" s="225">
        <v>0</v>
      </c>
      <c r="BA19" s="225">
        <v>0</v>
      </c>
      <c r="BB19" s="225"/>
      <c r="BC19" s="225"/>
      <c r="BD19" s="225">
        <v>0</v>
      </c>
      <c r="BE19" s="225">
        <v>0</v>
      </c>
      <c r="BF19" s="225">
        <v>0</v>
      </c>
      <c r="BG19" s="225" t="s">
        <v>13</v>
      </c>
      <c r="BH19" s="225">
        <v>12</v>
      </c>
      <c r="BI19" s="225" t="s">
        <v>13</v>
      </c>
      <c r="BJ19" s="225"/>
      <c r="BK19" s="225"/>
      <c r="BL19" s="229"/>
      <c r="BM19" s="227"/>
      <c r="BN19" s="225"/>
      <c r="BO19" s="225" t="s">
        <v>15</v>
      </c>
      <c r="BP19" s="225"/>
      <c r="BQ19" s="229" t="s">
        <v>397</v>
      </c>
      <c r="BR19" s="229" t="s">
        <v>409</v>
      </c>
    </row>
    <row r="20" spans="1:70" s="383" customFormat="1" ht="16">
      <c r="A20" s="395"/>
      <c r="B20" s="228">
        <v>43385</v>
      </c>
      <c r="C20" s="229" t="s">
        <v>18</v>
      </c>
      <c r="D20" s="394" t="s">
        <v>237</v>
      </c>
      <c r="E20" s="228">
        <v>43356</v>
      </c>
      <c r="F20" s="229" t="s">
        <v>161</v>
      </c>
      <c r="G20" s="227" t="s">
        <v>249</v>
      </c>
      <c r="H20" s="358">
        <v>86.881818181818176</v>
      </c>
      <c r="I20" s="358"/>
      <c r="J20" s="364"/>
      <c r="K20" s="365" t="s">
        <v>12</v>
      </c>
      <c r="L20" s="357">
        <v>1644</v>
      </c>
      <c r="M20" s="357">
        <v>1314</v>
      </c>
      <c r="N20" s="357"/>
      <c r="O20" s="357"/>
      <c r="P20" s="357"/>
      <c r="Q20" s="357"/>
      <c r="R20" s="357"/>
      <c r="S20" s="357"/>
      <c r="T20" s="357"/>
      <c r="U20" s="357"/>
      <c r="V20" s="357"/>
      <c r="W20" s="358">
        <v>2.3818181818181818</v>
      </c>
      <c r="X20" s="358">
        <v>2.3272727272727272</v>
      </c>
      <c r="Y20" s="358">
        <v>2.1818181818181817</v>
      </c>
      <c r="Z20" s="358">
        <v>0</v>
      </c>
      <c r="AA20" s="358">
        <v>0</v>
      </c>
      <c r="AB20" s="358">
        <v>0</v>
      </c>
      <c r="AC20" s="358">
        <v>2.3818181818181818</v>
      </c>
      <c r="AD20" s="358">
        <v>2.3272727272727272</v>
      </c>
      <c r="AE20" s="358">
        <v>2.1818181818181817</v>
      </c>
      <c r="AF20" s="358">
        <v>0</v>
      </c>
      <c r="AG20" s="358">
        <v>0</v>
      </c>
      <c r="AH20" s="358">
        <v>0</v>
      </c>
      <c r="AI20" s="227"/>
      <c r="AJ20" s="227"/>
      <c r="AK20" s="227"/>
      <c r="AL20" s="227"/>
      <c r="AM20" s="227"/>
      <c r="AN20" s="227"/>
      <c r="AO20" s="225" t="s">
        <v>13</v>
      </c>
      <c r="AP20" s="225"/>
      <c r="AQ20" s="225">
        <v>3</v>
      </c>
      <c r="AR20" s="225">
        <v>3</v>
      </c>
      <c r="AS20" s="225"/>
      <c r="AT20" s="225">
        <v>0</v>
      </c>
      <c r="AU20" s="225">
        <v>0</v>
      </c>
      <c r="AV20" s="225">
        <v>0</v>
      </c>
      <c r="AW20" s="225">
        <v>0</v>
      </c>
      <c r="AX20" s="225">
        <v>0</v>
      </c>
      <c r="AY20" s="225">
        <v>0</v>
      </c>
      <c r="AZ20" s="225">
        <v>0</v>
      </c>
      <c r="BA20" s="225">
        <v>0</v>
      </c>
      <c r="BB20" s="225"/>
      <c r="BC20" s="225"/>
      <c r="BD20" s="225">
        <v>0</v>
      </c>
      <c r="BE20" s="225">
        <v>0</v>
      </c>
      <c r="BF20" s="225">
        <v>0</v>
      </c>
      <c r="BG20" s="225" t="s">
        <v>13</v>
      </c>
      <c r="BH20" s="225"/>
      <c r="BI20" s="225"/>
      <c r="BJ20" s="225"/>
      <c r="BK20" s="384">
        <v>43645</v>
      </c>
      <c r="BL20" s="229"/>
      <c r="BM20" s="227"/>
      <c r="BN20" s="225"/>
      <c r="BO20" s="225" t="s">
        <v>15</v>
      </c>
      <c r="BP20" s="225"/>
      <c r="BQ20" s="225"/>
      <c r="BR20" s="193" t="s">
        <v>433</v>
      </c>
    </row>
    <row r="21" spans="1:70" s="383" customFormat="1" ht="16">
      <c r="A21" s="227">
        <v>17</v>
      </c>
      <c r="B21" s="228">
        <v>43385</v>
      </c>
      <c r="C21" s="229" t="s">
        <v>18</v>
      </c>
      <c r="D21" s="227" t="s">
        <v>239</v>
      </c>
      <c r="E21" s="228">
        <v>43281</v>
      </c>
      <c r="F21" s="229" t="s">
        <v>160</v>
      </c>
      <c r="G21" s="227" t="s">
        <v>400</v>
      </c>
      <c r="H21" s="358">
        <v>89.25454545454545</v>
      </c>
      <c r="I21" s="358"/>
      <c r="J21" s="364"/>
      <c r="K21" s="365" t="s">
        <v>12</v>
      </c>
      <c r="L21" s="357">
        <v>98640</v>
      </c>
      <c r="M21" s="357"/>
      <c r="N21" s="357"/>
      <c r="O21" s="357"/>
      <c r="P21" s="357"/>
      <c r="Q21" s="357"/>
      <c r="R21" s="357"/>
      <c r="S21" s="357"/>
      <c r="T21" s="357"/>
      <c r="U21" s="357"/>
      <c r="V21" s="357"/>
      <c r="W21" s="358">
        <v>2.7</v>
      </c>
      <c r="X21" s="358">
        <v>2.2454545454545456</v>
      </c>
      <c r="Y21" s="358">
        <v>0</v>
      </c>
      <c r="Z21" s="358">
        <v>0</v>
      </c>
      <c r="AA21" s="358">
        <v>0</v>
      </c>
      <c r="AB21" s="358">
        <v>0</v>
      </c>
      <c r="AC21" s="358">
        <v>2.7</v>
      </c>
      <c r="AD21" s="358">
        <v>2.2454545454545456</v>
      </c>
      <c r="AE21" s="358">
        <v>0</v>
      </c>
      <c r="AF21" s="358">
        <v>0</v>
      </c>
      <c r="AG21" s="358">
        <v>0</v>
      </c>
      <c r="AH21" s="358">
        <v>0</v>
      </c>
      <c r="AI21" s="227"/>
      <c r="AJ21" s="227"/>
      <c r="AK21" s="227"/>
      <c r="AL21" s="227"/>
      <c r="AM21" s="227"/>
      <c r="AN21" s="227"/>
      <c r="AO21" s="225" t="s">
        <v>13</v>
      </c>
      <c r="AP21" s="225"/>
      <c r="AQ21" s="225">
        <v>3</v>
      </c>
      <c r="AR21" s="225">
        <v>3</v>
      </c>
      <c r="AS21" s="225"/>
      <c r="AT21" s="225">
        <v>0</v>
      </c>
      <c r="AU21" s="225">
        <v>0</v>
      </c>
      <c r="AV21" s="225">
        <v>0</v>
      </c>
      <c r="AW21" s="225">
        <v>0</v>
      </c>
      <c r="AX21" s="225">
        <v>0</v>
      </c>
      <c r="AY21" s="225">
        <v>0</v>
      </c>
      <c r="AZ21" s="225">
        <v>0</v>
      </c>
      <c r="BA21" s="225">
        <v>0</v>
      </c>
      <c r="BB21" s="225"/>
      <c r="BC21" s="225"/>
      <c r="BD21" s="225">
        <v>0</v>
      </c>
      <c r="BE21" s="225">
        <v>0</v>
      </c>
      <c r="BF21" s="225">
        <v>12</v>
      </c>
      <c r="BG21" s="225" t="s">
        <v>13</v>
      </c>
      <c r="BH21" s="225">
        <v>12</v>
      </c>
      <c r="BI21" s="225" t="s">
        <v>13</v>
      </c>
      <c r="BJ21" s="225"/>
      <c r="BK21" s="225"/>
      <c r="BL21" s="229"/>
      <c r="BM21" s="227"/>
      <c r="BN21" s="225"/>
      <c r="BO21" s="225" t="s">
        <v>15</v>
      </c>
      <c r="BP21" s="225"/>
      <c r="BQ21" s="225"/>
      <c r="BR21" s="229" t="s">
        <v>410</v>
      </c>
    </row>
    <row r="22" spans="1:70" s="383" customFormat="1" ht="16">
      <c r="A22" s="227">
        <v>18</v>
      </c>
      <c r="B22" s="228">
        <v>43385</v>
      </c>
      <c r="C22" s="229" t="s">
        <v>18</v>
      </c>
      <c r="D22" s="227" t="s">
        <v>239</v>
      </c>
      <c r="E22" s="228">
        <v>43356</v>
      </c>
      <c r="F22" s="229" t="s">
        <v>161</v>
      </c>
      <c r="G22" s="227" t="s">
        <v>249</v>
      </c>
      <c r="H22" s="358">
        <v>96.336363636363629</v>
      </c>
      <c r="I22" s="358"/>
      <c r="J22" s="364"/>
      <c r="K22" s="365"/>
      <c r="L22" s="357"/>
      <c r="M22" s="357"/>
      <c r="N22" s="357"/>
      <c r="O22" s="357"/>
      <c r="P22" s="357"/>
      <c r="Q22" s="357"/>
      <c r="R22" s="357"/>
      <c r="S22" s="357"/>
      <c r="T22" s="357"/>
      <c r="U22" s="357"/>
      <c r="V22" s="357"/>
      <c r="W22" s="358">
        <v>2.6909090909090905</v>
      </c>
      <c r="X22" s="358">
        <v>0</v>
      </c>
      <c r="Y22" s="358">
        <v>0</v>
      </c>
      <c r="Z22" s="358">
        <v>0</v>
      </c>
      <c r="AA22" s="358">
        <v>0</v>
      </c>
      <c r="AB22" s="358">
        <v>0</v>
      </c>
      <c r="AC22" s="358">
        <v>2.6909090909090905</v>
      </c>
      <c r="AD22" s="358">
        <v>0</v>
      </c>
      <c r="AE22" s="358">
        <v>0</v>
      </c>
      <c r="AF22" s="358">
        <v>0</v>
      </c>
      <c r="AG22" s="358">
        <v>0</v>
      </c>
      <c r="AH22" s="358">
        <v>0</v>
      </c>
      <c r="AI22" s="227"/>
      <c r="AJ22" s="227"/>
      <c r="AK22" s="227"/>
      <c r="AL22" s="227"/>
      <c r="AM22" s="227"/>
      <c r="AN22" s="227"/>
      <c r="AO22" s="225" t="s">
        <v>13</v>
      </c>
      <c r="AP22" s="225"/>
      <c r="AQ22" s="225">
        <v>3</v>
      </c>
      <c r="AR22" s="225">
        <v>3</v>
      </c>
      <c r="AS22" s="225"/>
      <c r="AT22" s="225">
        <v>0</v>
      </c>
      <c r="AU22" s="225">
        <v>0</v>
      </c>
      <c r="AV22" s="225">
        <v>0</v>
      </c>
      <c r="AW22" s="225">
        <v>0</v>
      </c>
      <c r="AX22" s="225">
        <v>0</v>
      </c>
      <c r="AY22" s="225">
        <v>0</v>
      </c>
      <c r="AZ22" s="225">
        <v>0</v>
      </c>
      <c r="BA22" s="225">
        <v>0</v>
      </c>
      <c r="BB22" s="225"/>
      <c r="BC22" s="225"/>
      <c r="BD22" s="225">
        <v>0</v>
      </c>
      <c r="BE22" s="225">
        <v>0</v>
      </c>
      <c r="BF22" s="225">
        <v>0</v>
      </c>
      <c r="BG22" s="225" t="s">
        <v>13</v>
      </c>
      <c r="BH22" s="225"/>
      <c r="BI22" s="225" t="s">
        <v>13</v>
      </c>
      <c r="BJ22" s="225"/>
      <c r="BK22" s="384">
        <v>43645</v>
      </c>
      <c r="BL22" s="229"/>
      <c r="BM22" s="227"/>
      <c r="BN22" s="225"/>
      <c r="BO22" s="225" t="s">
        <v>15</v>
      </c>
      <c r="BP22" s="225"/>
      <c r="BQ22" s="225"/>
      <c r="BR22" s="193" t="s">
        <v>411</v>
      </c>
    </row>
    <row r="23" spans="1:70" s="383" customFormat="1" ht="16">
      <c r="A23" s="227">
        <v>19</v>
      </c>
      <c r="B23" s="228">
        <v>43385</v>
      </c>
      <c r="C23" s="229" t="s">
        <v>18</v>
      </c>
      <c r="D23" s="227" t="s">
        <v>240</v>
      </c>
      <c r="E23" s="228">
        <v>43281</v>
      </c>
      <c r="F23" s="229" t="s">
        <v>160</v>
      </c>
      <c r="G23" s="227" t="s">
        <v>400</v>
      </c>
      <c r="H23" s="358">
        <v>64.227272727272734</v>
      </c>
      <c r="I23" s="358"/>
      <c r="J23" s="364"/>
      <c r="K23" s="365" t="s">
        <v>12</v>
      </c>
      <c r="L23" s="357">
        <v>98640</v>
      </c>
      <c r="M23" s="357"/>
      <c r="N23" s="357"/>
      <c r="O23" s="357"/>
      <c r="P23" s="357"/>
      <c r="Q23" s="357"/>
      <c r="R23" s="357"/>
      <c r="S23" s="357"/>
      <c r="T23" s="357"/>
      <c r="U23" s="357"/>
      <c r="V23" s="357"/>
      <c r="W23" s="358">
        <v>2.6818181818181817</v>
      </c>
      <c r="X23" s="358">
        <v>2.2909090909090906</v>
      </c>
      <c r="Y23" s="358">
        <v>0</v>
      </c>
      <c r="Z23" s="358">
        <v>0</v>
      </c>
      <c r="AA23" s="358">
        <v>0</v>
      </c>
      <c r="AB23" s="358">
        <v>0</v>
      </c>
      <c r="AC23" s="358">
        <v>2.6818181818181817</v>
      </c>
      <c r="AD23" s="358">
        <v>2.2909090909090906</v>
      </c>
      <c r="AE23" s="358">
        <v>0</v>
      </c>
      <c r="AF23" s="358">
        <v>0</v>
      </c>
      <c r="AG23" s="358">
        <v>0</v>
      </c>
      <c r="AH23" s="358">
        <v>0</v>
      </c>
      <c r="AI23" s="227"/>
      <c r="AJ23" s="227"/>
      <c r="AK23" s="227"/>
      <c r="AL23" s="227"/>
      <c r="AM23" s="227"/>
      <c r="AN23" s="227"/>
      <c r="AO23" s="225" t="s">
        <v>13</v>
      </c>
      <c r="AP23" s="225"/>
      <c r="AQ23" s="225">
        <v>3</v>
      </c>
      <c r="AR23" s="225">
        <v>3</v>
      </c>
      <c r="AS23" s="225"/>
      <c r="AT23" s="225">
        <v>0</v>
      </c>
      <c r="AU23" s="225">
        <v>0</v>
      </c>
      <c r="AV23" s="225">
        <v>0</v>
      </c>
      <c r="AW23" s="225">
        <v>0</v>
      </c>
      <c r="AX23" s="225">
        <v>0</v>
      </c>
      <c r="AY23" s="225">
        <v>0</v>
      </c>
      <c r="AZ23" s="225">
        <v>0</v>
      </c>
      <c r="BA23" s="225">
        <v>0</v>
      </c>
      <c r="BB23" s="225"/>
      <c r="BC23" s="225"/>
      <c r="BD23" s="225">
        <v>0</v>
      </c>
      <c r="BE23" s="225">
        <v>0</v>
      </c>
      <c r="BF23" s="225">
        <v>12</v>
      </c>
      <c r="BG23" s="225" t="s">
        <v>13</v>
      </c>
      <c r="BH23" s="225">
        <v>12</v>
      </c>
      <c r="BI23" s="225" t="s">
        <v>13</v>
      </c>
      <c r="BJ23" s="225"/>
      <c r="BK23" s="225"/>
      <c r="BL23" s="229"/>
      <c r="BM23" s="227"/>
      <c r="BN23" s="225"/>
      <c r="BO23" s="225" t="s">
        <v>15</v>
      </c>
      <c r="BP23" s="225"/>
      <c r="BQ23" s="225"/>
      <c r="BR23" s="229" t="s">
        <v>412</v>
      </c>
    </row>
    <row r="24" spans="1:70" s="383" customFormat="1" ht="16">
      <c r="A24" s="395"/>
      <c r="B24" s="228">
        <v>43385</v>
      </c>
      <c r="C24" s="229" t="s">
        <v>18</v>
      </c>
      <c r="D24" s="394" t="s">
        <v>240</v>
      </c>
      <c r="E24" s="399">
        <v>43284</v>
      </c>
      <c r="F24" s="229" t="s">
        <v>157</v>
      </c>
      <c r="G24" s="227" t="s">
        <v>369</v>
      </c>
      <c r="H24" s="358">
        <v>72.036363636363632</v>
      </c>
      <c r="I24" s="358"/>
      <c r="J24" s="364"/>
      <c r="K24" s="365" t="s">
        <v>12</v>
      </c>
      <c r="L24" s="357">
        <v>98640</v>
      </c>
      <c r="M24" s="357"/>
      <c r="N24" s="357"/>
      <c r="O24" s="357"/>
      <c r="P24" s="357"/>
      <c r="Q24" s="357"/>
      <c r="R24" s="357"/>
      <c r="S24" s="357"/>
      <c r="T24" s="357"/>
      <c r="U24" s="357"/>
      <c r="V24" s="357"/>
      <c r="W24" s="358">
        <v>2.2818181818181813</v>
      </c>
      <c r="X24" s="358">
        <v>1.8090909090909089</v>
      </c>
      <c r="Y24" s="358">
        <v>0</v>
      </c>
      <c r="Z24" s="358">
        <v>0</v>
      </c>
      <c r="AA24" s="358">
        <v>0</v>
      </c>
      <c r="AB24" s="358">
        <v>0</v>
      </c>
      <c r="AC24" s="358">
        <v>2.2818181818181813</v>
      </c>
      <c r="AD24" s="358">
        <v>1.8090909090909089</v>
      </c>
      <c r="AE24" s="358">
        <v>0</v>
      </c>
      <c r="AF24" s="358">
        <v>0</v>
      </c>
      <c r="AG24" s="358">
        <v>0</v>
      </c>
      <c r="AH24" s="358">
        <v>0</v>
      </c>
      <c r="AI24" s="227"/>
      <c r="AJ24" s="227"/>
      <c r="AK24" s="227"/>
      <c r="AL24" s="227"/>
      <c r="AM24" s="227"/>
      <c r="AN24" s="227"/>
      <c r="AO24" s="225" t="s">
        <v>13</v>
      </c>
      <c r="AP24" s="225"/>
      <c r="AQ24" s="225">
        <v>3</v>
      </c>
      <c r="AR24" s="225">
        <v>3</v>
      </c>
      <c r="AS24" s="225"/>
      <c r="AT24" s="225">
        <v>0</v>
      </c>
      <c r="AU24" s="225">
        <v>0</v>
      </c>
      <c r="AV24" s="225">
        <v>0</v>
      </c>
      <c r="AW24" s="225">
        <v>0</v>
      </c>
      <c r="AX24" s="225">
        <v>0</v>
      </c>
      <c r="AY24" s="225">
        <v>0</v>
      </c>
      <c r="AZ24" s="225">
        <v>0</v>
      </c>
      <c r="BA24" s="225">
        <v>0</v>
      </c>
      <c r="BB24" s="225"/>
      <c r="BC24" s="225"/>
      <c r="BD24" s="225">
        <v>0</v>
      </c>
      <c r="BE24" s="225">
        <v>0</v>
      </c>
      <c r="BF24" s="225">
        <v>0</v>
      </c>
      <c r="BG24" s="225" t="s">
        <v>13</v>
      </c>
      <c r="BH24" s="225">
        <v>12</v>
      </c>
      <c r="BI24" s="225" t="s">
        <v>13</v>
      </c>
      <c r="BJ24" s="225"/>
      <c r="BK24" s="225"/>
      <c r="BL24" s="229"/>
      <c r="BM24" s="227"/>
      <c r="BN24" s="225"/>
      <c r="BO24" s="225" t="s">
        <v>15</v>
      </c>
      <c r="BP24" s="225"/>
      <c r="BQ24" s="229" t="s">
        <v>397</v>
      </c>
      <c r="BR24" s="229" t="s">
        <v>413</v>
      </c>
    </row>
    <row r="25" spans="1:70" s="383" customFormat="1" ht="16">
      <c r="A25" s="395"/>
      <c r="B25" s="228">
        <v>43385</v>
      </c>
      <c r="C25" s="229" t="s">
        <v>18</v>
      </c>
      <c r="D25" s="394" t="s">
        <v>240</v>
      </c>
      <c r="E25" s="228">
        <v>43356</v>
      </c>
      <c r="F25" s="229" t="s">
        <v>161</v>
      </c>
      <c r="G25" s="227" t="s">
        <v>249</v>
      </c>
      <c r="H25" s="358">
        <v>83.036363636363632</v>
      </c>
      <c r="I25" s="358"/>
      <c r="J25" s="364"/>
      <c r="K25" s="436"/>
      <c r="L25" s="437"/>
      <c r="M25" s="437"/>
      <c r="N25" s="357"/>
      <c r="O25" s="357"/>
      <c r="P25" s="357"/>
      <c r="Q25" s="357"/>
      <c r="R25" s="357"/>
      <c r="S25" s="357"/>
      <c r="T25" s="357"/>
      <c r="U25" s="357"/>
      <c r="V25" s="357"/>
      <c r="W25" s="358">
        <v>2.9545454545454541</v>
      </c>
      <c r="X25" s="358">
        <v>0</v>
      </c>
      <c r="Y25" s="358">
        <v>0</v>
      </c>
      <c r="Z25" s="358">
        <v>0</v>
      </c>
      <c r="AA25" s="358">
        <v>0</v>
      </c>
      <c r="AB25" s="358">
        <v>0</v>
      </c>
      <c r="AC25" s="358">
        <v>2.9545454545454541</v>
      </c>
      <c r="AD25" s="358">
        <v>0</v>
      </c>
      <c r="AE25" s="358">
        <v>0</v>
      </c>
      <c r="AF25" s="358">
        <v>0</v>
      </c>
      <c r="AG25" s="358">
        <v>0</v>
      </c>
      <c r="AH25" s="358">
        <v>0</v>
      </c>
      <c r="AI25" s="227"/>
      <c r="AJ25" s="227"/>
      <c r="AK25" s="227"/>
      <c r="AL25" s="227"/>
      <c r="AM25" s="227"/>
      <c r="AN25" s="227"/>
      <c r="AO25" s="225" t="s">
        <v>13</v>
      </c>
      <c r="AP25" s="225"/>
      <c r="AQ25" s="225">
        <v>3</v>
      </c>
      <c r="AR25" s="225">
        <v>3</v>
      </c>
      <c r="AS25" s="225"/>
      <c r="AT25" s="225">
        <v>0</v>
      </c>
      <c r="AU25" s="225">
        <v>0</v>
      </c>
      <c r="AV25" s="225">
        <v>0</v>
      </c>
      <c r="AW25" s="225">
        <v>0</v>
      </c>
      <c r="AX25" s="225">
        <v>0</v>
      </c>
      <c r="AY25" s="225">
        <v>0</v>
      </c>
      <c r="AZ25" s="225">
        <v>0</v>
      </c>
      <c r="BA25" s="225">
        <v>0</v>
      </c>
      <c r="BB25" s="225"/>
      <c r="BC25" s="225"/>
      <c r="BD25" s="225">
        <v>0</v>
      </c>
      <c r="BE25" s="225">
        <v>0</v>
      </c>
      <c r="BF25" s="225">
        <v>0</v>
      </c>
      <c r="BG25" s="225" t="s">
        <v>13</v>
      </c>
      <c r="BH25" s="225"/>
      <c r="BI25" s="225"/>
      <c r="BJ25" s="225"/>
      <c r="BK25" s="384">
        <v>43645</v>
      </c>
      <c r="BL25" s="229"/>
      <c r="BM25" s="227"/>
      <c r="BN25" s="225"/>
      <c r="BO25" s="225" t="s">
        <v>15</v>
      </c>
      <c r="BP25" s="225"/>
      <c r="BQ25" s="225"/>
      <c r="BR25" s="193" t="s">
        <v>414</v>
      </c>
    </row>
    <row r="26" spans="1:70" s="383" customFormat="1" ht="16">
      <c r="A26" s="227">
        <v>20</v>
      </c>
      <c r="B26" s="228">
        <v>43385</v>
      </c>
      <c r="C26" s="229" t="s">
        <v>18</v>
      </c>
      <c r="D26" s="227" t="s">
        <v>241</v>
      </c>
      <c r="E26" s="228">
        <v>43356</v>
      </c>
      <c r="F26" s="229" t="s">
        <v>159</v>
      </c>
      <c r="G26" s="227" t="s">
        <v>405</v>
      </c>
      <c r="H26" s="358">
        <v>99.8</v>
      </c>
      <c r="I26" s="358"/>
      <c r="J26" s="364"/>
      <c r="K26" s="365" t="s">
        <v>12</v>
      </c>
      <c r="L26" s="357">
        <v>6000</v>
      </c>
      <c r="M26" s="357">
        <v>6000</v>
      </c>
      <c r="N26" s="357">
        <v>72000</v>
      </c>
      <c r="O26" s="357"/>
      <c r="P26" s="357"/>
      <c r="Q26" s="357"/>
      <c r="R26" s="357"/>
      <c r="S26" s="357"/>
      <c r="T26" s="357"/>
      <c r="U26" s="357"/>
      <c r="V26" s="357"/>
      <c r="W26" s="358">
        <v>2.9363636363636361</v>
      </c>
      <c r="X26" s="358">
        <v>2.8272727272727267</v>
      </c>
      <c r="Y26" s="358">
        <v>2.5636363636363635</v>
      </c>
      <c r="Z26" s="358">
        <v>2.3727272727272726</v>
      </c>
      <c r="AA26" s="358">
        <v>0</v>
      </c>
      <c r="AB26" s="358">
        <v>0</v>
      </c>
      <c r="AC26" s="358">
        <v>2.9363636363636361</v>
      </c>
      <c r="AD26" s="358">
        <v>2.8272727272727267</v>
      </c>
      <c r="AE26" s="358">
        <v>2.5636363636363635</v>
      </c>
      <c r="AF26" s="358">
        <v>2.3727272727272726</v>
      </c>
      <c r="AG26" s="358">
        <v>0</v>
      </c>
      <c r="AH26" s="358">
        <v>0</v>
      </c>
      <c r="AI26" s="227"/>
      <c r="AJ26" s="227"/>
      <c r="AK26" s="227"/>
      <c r="AL26" s="227"/>
      <c r="AM26" s="227"/>
      <c r="AN26" s="227"/>
      <c r="AO26" s="225" t="s">
        <v>13</v>
      </c>
      <c r="AP26" s="225"/>
      <c r="AQ26" s="225">
        <v>3</v>
      </c>
      <c r="AR26" s="225">
        <v>3</v>
      </c>
      <c r="AS26" s="225"/>
      <c r="AT26" s="225">
        <v>5</v>
      </c>
      <c r="AU26" s="225">
        <v>0</v>
      </c>
      <c r="AV26" s="225">
        <v>0</v>
      </c>
      <c r="AW26" s="225">
        <v>0</v>
      </c>
      <c r="AX26" s="225">
        <v>0</v>
      </c>
      <c r="AY26" s="225">
        <v>0</v>
      </c>
      <c r="AZ26" s="225">
        <v>0</v>
      </c>
      <c r="BA26" s="225">
        <v>0</v>
      </c>
      <c r="BB26" s="225"/>
      <c r="BC26" s="225"/>
      <c r="BD26" s="225">
        <v>0</v>
      </c>
      <c r="BE26" s="225">
        <v>0</v>
      </c>
      <c r="BF26" s="225">
        <v>24</v>
      </c>
      <c r="BG26" s="225" t="s">
        <v>13</v>
      </c>
      <c r="BH26" s="225">
        <v>24</v>
      </c>
      <c r="BI26" s="225" t="s">
        <v>13</v>
      </c>
      <c r="BJ26" s="225"/>
      <c r="BK26" s="225"/>
      <c r="BL26" s="229"/>
      <c r="BM26" s="227"/>
      <c r="BN26" s="225"/>
      <c r="BO26" s="225" t="s">
        <v>15</v>
      </c>
      <c r="BP26" s="225">
        <v>1</v>
      </c>
      <c r="BQ26" s="225"/>
      <c r="BR26" s="193" t="s">
        <v>417</v>
      </c>
    </row>
    <row r="27" spans="1:70" s="383" customFormat="1" ht="16">
      <c r="A27" s="227">
        <v>21</v>
      </c>
      <c r="B27" s="228">
        <v>43385</v>
      </c>
      <c r="C27" s="229" t="s">
        <v>18</v>
      </c>
      <c r="D27" s="227" t="s">
        <v>241</v>
      </c>
      <c r="E27" s="228">
        <v>43281</v>
      </c>
      <c r="F27" s="229" t="s">
        <v>160</v>
      </c>
      <c r="G27" s="227" t="s">
        <v>400</v>
      </c>
      <c r="H27" s="358">
        <v>69.845454545454544</v>
      </c>
      <c r="I27" s="358"/>
      <c r="J27" s="364"/>
      <c r="K27" s="365" t="s">
        <v>12</v>
      </c>
      <c r="L27" s="357">
        <v>33000</v>
      </c>
      <c r="M27" s="357"/>
      <c r="N27" s="357"/>
      <c r="O27" s="357"/>
      <c r="P27" s="357"/>
      <c r="Q27" s="357"/>
      <c r="R27" s="357"/>
      <c r="S27" s="357"/>
      <c r="T27" s="357"/>
      <c r="U27" s="357"/>
      <c r="V27" s="357"/>
      <c r="W27" s="358">
        <v>2.5272727272727269</v>
      </c>
      <c r="X27" s="358">
        <v>2.209090909090909</v>
      </c>
      <c r="Y27" s="358">
        <v>0</v>
      </c>
      <c r="Z27" s="358">
        <v>0</v>
      </c>
      <c r="AA27" s="358">
        <v>0</v>
      </c>
      <c r="AB27" s="358">
        <v>0</v>
      </c>
      <c r="AC27" s="358">
        <v>2.5272727272727269</v>
      </c>
      <c r="AD27" s="358">
        <v>2.209090909090909</v>
      </c>
      <c r="AE27" s="358">
        <v>0</v>
      </c>
      <c r="AF27" s="358">
        <v>0</v>
      </c>
      <c r="AG27" s="358">
        <v>0</v>
      </c>
      <c r="AH27" s="358">
        <v>0</v>
      </c>
      <c r="AI27" s="227"/>
      <c r="AJ27" s="227"/>
      <c r="AK27" s="227"/>
      <c r="AL27" s="227"/>
      <c r="AM27" s="227"/>
      <c r="AN27" s="227"/>
      <c r="AO27" s="225" t="s">
        <v>13</v>
      </c>
      <c r="AP27" s="225"/>
      <c r="AQ27" s="225">
        <v>3</v>
      </c>
      <c r="AR27" s="225">
        <v>3</v>
      </c>
      <c r="AS27" s="225"/>
      <c r="AT27" s="225">
        <v>0</v>
      </c>
      <c r="AU27" s="225">
        <v>0</v>
      </c>
      <c r="AV27" s="225">
        <v>0</v>
      </c>
      <c r="AW27" s="225">
        <v>0</v>
      </c>
      <c r="AX27" s="225">
        <v>0</v>
      </c>
      <c r="AY27" s="225">
        <v>0</v>
      </c>
      <c r="AZ27" s="225">
        <v>0</v>
      </c>
      <c r="BA27" s="225">
        <v>0</v>
      </c>
      <c r="BB27" s="225"/>
      <c r="BC27" s="225"/>
      <c r="BD27" s="225">
        <v>0</v>
      </c>
      <c r="BE27" s="225">
        <v>0</v>
      </c>
      <c r="BF27" s="225">
        <v>12</v>
      </c>
      <c r="BG27" s="225" t="s">
        <v>13</v>
      </c>
      <c r="BH27" s="225">
        <v>12</v>
      </c>
      <c r="BI27" s="225" t="s">
        <v>13</v>
      </c>
      <c r="BJ27" s="225"/>
      <c r="BK27" s="225"/>
      <c r="BL27" s="229"/>
      <c r="BM27" s="227"/>
      <c r="BN27" s="225"/>
      <c r="BO27" s="225" t="s">
        <v>15</v>
      </c>
      <c r="BP27" s="225"/>
      <c r="BQ27" s="225"/>
      <c r="BR27" s="229" t="s">
        <v>415</v>
      </c>
    </row>
    <row r="28" spans="1:70" s="383" customFormat="1" ht="16">
      <c r="A28" s="227">
        <v>22</v>
      </c>
      <c r="B28" s="228">
        <v>43385</v>
      </c>
      <c r="C28" s="229" t="s">
        <v>18</v>
      </c>
      <c r="D28" s="227" t="s">
        <v>241</v>
      </c>
      <c r="E28" s="399">
        <v>43284</v>
      </c>
      <c r="F28" s="229" t="s">
        <v>157</v>
      </c>
      <c r="G28" s="227" t="s">
        <v>369</v>
      </c>
      <c r="H28" s="358">
        <v>81.390909090909091</v>
      </c>
      <c r="I28" s="358"/>
      <c r="J28" s="364"/>
      <c r="K28" s="365" t="s">
        <v>12</v>
      </c>
      <c r="L28" s="357">
        <v>3000</v>
      </c>
      <c r="M28" s="357">
        <v>30000</v>
      </c>
      <c r="N28" s="357">
        <v>49200</v>
      </c>
      <c r="O28" s="357"/>
      <c r="P28" s="357"/>
      <c r="Q28" s="357"/>
      <c r="R28" s="357"/>
      <c r="S28" s="357"/>
      <c r="T28" s="357"/>
      <c r="U28" s="357"/>
      <c r="V28" s="357"/>
      <c r="W28" s="358">
        <v>2.2818181818181813</v>
      </c>
      <c r="X28" s="358">
        <v>2.0909090909090904</v>
      </c>
      <c r="Y28" s="358">
        <v>1.9090909090909089</v>
      </c>
      <c r="Z28" s="358">
        <v>1.7090909090909088</v>
      </c>
      <c r="AA28" s="358">
        <v>0</v>
      </c>
      <c r="AB28" s="358">
        <v>0</v>
      </c>
      <c r="AC28" s="358">
        <v>2.2818181818181813</v>
      </c>
      <c r="AD28" s="358">
        <v>2.0909090909090904</v>
      </c>
      <c r="AE28" s="358">
        <v>1.9090909090909089</v>
      </c>
      <c r="AF28" s="358">
        <v>1.7090909090909088</v>
      </c>
      <c r="AG28" s="358">
        <v>0</v>
      </c>
      <c r="AH28" s="358">
        <v>0</v>
      </c>
      <c r="AI28" s="227"/>
      <c r="AJ28" s="227"/>
      <c r="AK28" s="227"/>
      <c r="AL28" s="227"/>
      <c r="AM28" s="227"/>
      <c r="AN28" s="227"/>
      <c r="AO28" s="225" t="s">
        <v>13</v>
      </c>
      <c r="AP28" s="225"/>
      <c r="AQ28" s="225">
        <v>3</v>
      </c>
      <c r="AR28" s="225">
        <v>3</v>
      </c>
      <c r="AS28" s="225"/>
      <c r="AT28" s="225">
        <v>0</v>
      </c>
      <c r="AU28" s="225">
        <v>0</v>
      </c>
      <c r="AV28" s="225">
        <v>0</v>
      </c>
      <c r="AW28" s="225">
        <v>0</v>
      </c>
      <c r="AX28" s="225">
        <v>0</v>
      </c>
      <c r="AY28" s="225">
        <v>0</v>
      </c>
      <c r="AZ28" s="225">
        <v>0</v>
      </c>
      <c r="BA28" s="225">
        <v>0</v>
      </c>
      <c r="BB28" s="225"/>
      <c r="BC28" s="225"/>
      <c r="BD28" s="225">
        <v>0</v>
      </c>
      <c r="BE28" s="225">
        <v>0</v>
      </c>
      <c r="BF28" s="225">
        <v>0</v>
      </c>
      <c r="BG28" s="225" t="s">
        <v>13</v>
      </c>
      <c r="BH28" s="225">
        <v>12</v>
      </c>
      <c r="BI28" s="225" t="s">
        <v>13</v>
      </c>
      <c r="BJ28" s="225"/>
      <c r="BK28" s="225"/>
      <c r="BL28" s="229"/>
      <c r="BM28" s="227"/>
      <c r="BN28" s="225"/>
      <c r="BO28" s="225" t="s">
        <v>15</v>
      </c>
      <c r="BP28" s="225"/>
      <c r="BQ28" s="229" t="s">
        <v>397</v>
      </c>
      <c r="BR28" s="229" t="s">
        <v>416</v>
      </c>
    </row>
    <row r="29" spans="1:70" s="383" customFormat="1" ht="16">
      <c r="A29" s="395"/>
      <c r="B29" s="228">
        <v>43385</v>
      </c>
      <c r="C29" s="229" t="s">
        <v>18</v>
      </c>
      <c r="D29" s="394" t="s">
        <v>241</v>
      </c>
      <c r="E29" s="228">
        <v>43356</v>
      </c>
      <c r="F29" s="229" t="s">
        <v>161</v>
      </c>
      <c r="G29" s="227" t="s">
        <v>249</v>
      </c>
      <c r="H29" s="358">
        <v>98.890909090909091</v>
      </c>
      <c r="I29" s="358"/>
      <c r="J29" s="364"/>
      <c r="K29" s="365" t="s">
        <v>12</v>
      </c>
      <c r="L29" s="357">
        <v>1644</v>
      </c>
      <c r="M29" s="357">
        <v>1314</v>
      </c>
      <c r="N29" s="357"/>
      <c r="O29" s="357"/>
      <c r="P29" s="357"/>
      <c r="Q29" s="357"/>
      <c r="R29" s="357"/>
      <c r="S29" s="357"/>
      <c r="T29" s="357"/>
      <c r="U29" s="357"/>
      <c r="V29" s="357"/>
      <c r="W29" s="358">
        <v>3.2818181818181813</v>
      </c>
      <c r="X29" s="358">
        <v>2.9363636363636361</v>
      </c>
      <c r="Y29" s="358">
        <v>2.7909090909090906</v>
      </c>
      <c r="Z29" s="358">
        <v>0</v>
      </c>
      <c r="AA29" s="358">
        <v>0</v>
      </c>
      <c r="AB29" s="358">
        <v>0</v>
      </c>
      <c r="AC29" s="358">
        <v>3.2818181818181813</v>
      </c>
      <c r="AD29" s="358">
        <v>2.9363636363636361</v>
      </c>
      <c r="AE29" s="358">
        <v>2.7909090909090906</v>
      </c>
      <c r="AF29" s="358">
        <v>0</v>
      </c>
      <c r="AG29" s="358">
        <v>0</v>
      </c>
      <c r="AH29" s="358">
        <v>0</v>
      </c>
      <c r="AI29" s="227"/>
      <c r="AJ29" s="227"/>
      <c r="AK29" s="227"/>
      <c r="AL29" s="227"/>
      <c r="AM29" s="227"/>
      <c r="AN29" s="227"/>
      <c r="AO29" s="225" t="s">
        <v>13</v>
      </c>
      <c r="AP29" s="225"/>
      <c r="AQ29" s="225">
        <v>3</v>
      </c>
      <c r="AR29" s="225">
        <v>3</v>
      </c>
      <c r="AS29" s="225"/>
      <c r="AT29" s="225">
        <v>0</v>
      </c>
      <c r="AU29" s="225">
        <v>0</v>
      </c>
      <c r="AV29" s="225">
        <v>0</v>
      </c>
      <c r="AW29" s="225">
        <v>0</v>
      </c>
      <c r="AX29" s="225">
        <v>0</v>
      </c>
      <c r="AY29" s="225">
        <v>0</v>
      </c>
      <c r="AZ29" s="225">
        <v>0</v>
      </c>
      <c r="BA29" s="225">
        <v>0</v>
      </c>
      <c r="BB29" s="225"/>
      <c r="BC29" s="225"/>
      <c r="BD29" s="225">
        <v>0</v>
      </c>
      <c r="BE29" s="225">
        <v>0</v>
      </c>
      <c r="BF29" s="225">
        <v>0</v>
      </c>
      <c r="BG29" s="225" t="s">
        <v>13</v>
      </c>
      <c r="BH29" s="225"/>
      <c r="BI29" s="225"/>
      <c r="BJ29" s="225"/>
      <c r="BK29" s="384">
        <v>43645</v>
      </c>
      <c r="BL29" s="229"/>
      <c r="BM29" s="227"/>
      <c r="BN29" s="225"/>
      <c r="BO29" s="225" t="s">
        <v>15</v>
      </c>
      <c r="BP29" s="225"/>
      <c r="BQ29" s="225"/>
      <c r="BR29" s="193" t="s">
        <v>418</v>
      </c>
    </row>
    <row r="30" spans="1:70" s="383" customFormat="1" ht="16">
      <c r="A30" s="227">
        <v>23</v>
      </c>
      <c r="B30" s="228">
        <v>43385</v>
      </c>
      <c r="C30" s="229" t="s">
        <v>18</v>
      </c>
      <c r="D30" s="227" t="s">
        <v>243</v>
      </c>
      <c r="E30" s="228">
        <v>43281</v>
      </c>
      <c r="F30" s="229" t="s">
        <v>160</v>
      </c>
      <c r="G30" s="227" t="s">
        <v>400</v>
      </c>
      <c r="H30" s="358">
        <v>86.48181818181817</v>
      </c>
      <c r="I30" s="358"/>
      <c r="J30" s="364"/>
      <c r="K30" s="365" t="s">
        <v>12</v>
      </c>
      <c r="L30" s="357">
        <v>98640</v>
      </c>
      <c r="M30" s="357"/>
      <c r="N30" s="357"/>
      <c r="O30" s="357"/>
      <c r="P30" s="357"/>
      <c r="Q30" s="357"/>
      <c r="R30" s="357"/>
      <c r="S30" s="357"/>
      <c r="T30" s="357"/>
      <c r="U30" s="357"/>
      <c r="V30" s="357"/>
      <c r="W30" s="358">
        <v>2.6909090909090905</v>
      </c>
      <c r="X30" s="358">
        <v>2.2454545454545456</v>
      </c>
      <c r="Y30" s="358">
        <v>0</v>
      </c>
      <c r="Z30" s="358">
        <v>0</v>
      </c>
      <c r="AA30" s="358">
        <v>0</v>
      </c>
      <c r="AB30" s="358">
        <v>0</v>
      </c>
      <c r="AC30" s="358">
        <v>2.6909090909090905</v>
      </c>
      <c r="AD30" s="358">
        <v>2.2454545454545456</v>
      </c>
      <c r="AE30" s="358">
        <v>0</v>
      </c>
      <c r="AF30" s="358">
        <v>0</v>
      </c>
      <c r="AG30" s="358">
        <v>0</v>
      </c>
      <c r="AH30" s="358">
        <v>0</v>
      </c>
      <c r="AI30" s="227"/>
      <c r="AJ30" s="227"/>
      <c r="AK30" s="227"/>
      <c r="AL30" s="227"/>
      <c r="AM30" s="227"/>
      <c r="AN30" s="227"/>
      <c r="AO30" s="225" t="s">
        <v>13</v>
      </c>
      <c r="AP30" s="225"/>
      <c r="AQ30" s="225">
        <v>3</v>
      </c>
      <c r="AR30" s="225">
        <v>3</v>
      </c>
      <c r="AS30" s="225"/>
      <c r="AT30" s="225">
        <v>0</v>
      </c>
      <c r="AU30" s="225">
        <v>0</v>
      </c>
      <c r="AV30" s="225">
        <v>0</v>
      </c>
      <c r="AW30" s="225">
        <v>0</v>
      </c>
      <c r="AX30" s="225">
        <v>0</v>
      </c>
      <c r="AY30" s="225">
        <v>0</v>
      </c>
      <c r="AZ30" s="225">
        <v>0</v>
      </c>
      <c r="BA30" s="225">
        <v>0</v>
      </c>
      <c r="BB30" s="225"/>
      <c r="BC30" s="225"/>
      <c r="BD30" s="225">
        <v>0</v>
      </c>
      <c r="BE30" s="225">
        <v>0</v>
      </c>
      <c r="BF30" s="225">
        <v>12</v>
      </c>
      <c r="BG30" s="225" t="s">
        <v>13</v>
      </c>
      <c r="BH30" s="225">
        <v>12</v>
      </c>
      <c r="BI30" s="225" t="s">
        <v>13</v>
      </c>
      <c r="BJ30" s="225"/>
      <c r="BK30" s="225"/>
      <c r="BL30" s="229"/>
      <c r="BM30" s="227"/>
      <c r="BN30" s="225"/>
      <c r="BO30" s="225" t="s">
        <v>15</v>
      </c>
      <c r="BP30" s="225"/>
      <c r="BQ30" s="225"/>
      <c r="BR30" s="229" t="s">
        <v>419</v>
      </c>
    </row>
    <row r="31" spans="1:70" s="383" customFormat="1" ht="16">
      <c r="A31" s="227">
        <v>24</v>
      </c>
      <c r="B31" s="228">
        <v>43385</v>
      </c>
      <c r="C31" s="229" t="s">
        <v>18</v>
      </c>
      <c r="D31" s="227" t="s">
        <v>243</v>
      </c>
      <c r="E31" s="228">
        <v>43356</v>
      </c>
      <c r="F31" s="229" t="s">
        <v>161</v>
      </c>
      <c r="G31" s="227" t="s">
        <v>249</v>
      </c>
      <c r="H31" s="358">
        <v>94.518181818181816</v>
      </c>
      <c r="I31" s="358"/>
      <c r="J31" s="364"/>
      <c r="K31" s="365"/>
      <c r="L31" s="357"/>
      <c r="M31" s="357"/>
      <c r="N31" s="357"/>
      <c r="O31" s="357"/>
      <c r="P31" s="357"/>
      <c r="Q31" s="357"/>
      <c r="R31" s="357"/>
      <c r="S31" s="357"/>
      <c r="T31" s="357"/>
      <c r="U31" s="357"/>
      <c r="V31" s="357"/>
      <c r="W31" s="358">
        <v>2.7</v>
      </c>
      <c r="X31" s="358">
        <v>0</v>
      </c>
      <c r="Y31" s="358">
        <v>0</v>
      </c>
      <c r="Z31" s="358">
        <v>0</v>
      </c>
      <c r="AA31" s="358">
        <v>0</v>
      </c>
      <c r="AB31" s="358">
        <v>0</v>
      </c>
      <c r="AC31" s="358">
        <v>2.7</v>
      </c>
      <c r="AD31" s="358">
        <v>0</v>
      </c>
      <c r="AE31" s="358">
        <v>0</v>
      </c>
      <c r="AF31" s="358">
        <v>0</v>
      </c>
      <c r="AG31" s="358">
        <v>0</v>
      </c>
      <c r="AH31" s="358">
        <v>0</v>
      </c>
      <c r="AI31" s="227"/>
      <c r="AJ31" s="227"/>
      <c r="AK31" s="227"/>
      <c r="AL31" s="227"/>
      <c r="AM31" s="227"/>
      <c r="AN31" s="227"/>
      <c r="AO31" s="225" t="s">
        <v>13</v>
      </c>
      <c r="AP31" s="225"/>
      <c r="AQ31" s="225">
        <v>3</v>
      </c>
      <c r="AR31" s="225">
        <v>3</v>
      </c>
      <c r="AS31" s="225"/>
      <c r="AT31" s="225">
        <v>0</v>
      </c>
      <c r="AU31" s="225">
        <v>0</v>
      </c>
      <c r="AV31" s="225">
        <v>0</v>
      </c>
      <c r="AW31" s="225">
        <v>0</v>
      </c>
      <c r="AX31" s="225">
        <v>0</v>
      </c>
      <c r="AY31" s="225">
        <v>0</v>
      </c>
      <c r="AZ31" s="225">
        <v>0</v>
      </c>
      <c r="BA31" s="225">
        <v>0</v>
      </c>
      <c r="BB31" s="225"/>
      <c r="BC31" s="225"/>
      <c r="BD31" s="225">
        <v>0</v>
      </c>
      <c r="BE31" s="225">
        <v>0</v>
      </c>
      <c r="BF31" s="225">
        <v>0</v>
      </c>
      <c r="BG31" s="225" t="s">
        <v>13</v>
      </c>
      <c r="BH31" s="225"/>
      <c r="BI31" s="225"/>
      <c r="BJ31" s="225"/>
      <c r="BK31" s="384">
        <v>43645</v>
      </c>
      <c r="BL31" s="229"/>
      <c r="BM31" s="227"/>
      <c r="BN31" s="225"/>
      <c r="BO31" s="225" t="s">
        <v>15</v>
      </c>
      <c r="BP31" s="225"/>
      <c r="BQ31" s="225"/>
      <c r="BR31" s="193" t="s">
        <v>420</v>
      </c>
    </row>
    <row r="32" spans="1:70" s="383" customFormat="1" ht="16">
      <c r="A32" s="385">
        <v>25</v>
      </c>
      <c r="B32" s="228">
        <v>43385</v>
      </c>
      <c r="C32" s="386" t="s">
        <v>18</v>
      </c>
      <c r="D32" s="385" t="s">
        <v>245</v>
      </c>
      <c r="E32" s="228">
        <v>43281</v>
      </c>
      <c r="F32" s="229" t="s">
        <v>160</v>
      </c>
      <c r="G32" s="227" t="s">
        <v>400</v>
      </c>
      <c r="H32" s="358">
        <v>110.0090909090909</v>
      </c>
      <c r="I32" s="388"/>
      <c r="J32" s="389"/>
      <c r="K32" s="390"/>
      <c r="L32" s="391"/>
      <c r="M32" s="391"/>
      <c r="N32" s="391"/>
      <c r="O32" s="391"/>
      <c r="P32" s="391"/>
      <c r="Q32" s="391"/>
      <c r="R32" s="391"/>
      <c r="S32" s="391"/>
      <c r="T32" s="391"/>
      <c r="U32" s="391"/>
      <c r="V32" s="391"/>
      <c r="W32" s="358">
        <v>2.1</v>
      </c>
      <c r="X32" s="358">
        <v>0</v>
      </c>
      <c r="Y32" s="358">
        <v>0</v>
      </c>
      <c r="Z32" s="358">
        <v>0</v>
      </c>
      <c r="AA32" s="358">
        <v>0</v>
      </c>
      <c r="AB32" s="358">
        <v>0</v>
      </c>
      <c r="AC32" s="358">
        <v>2.1</v>
      </c>
      <c r="AD32" s="358">
        <v>0</v>
      </c>
      <c r="AE32" s="358">
        <v>0</v>
      </c>
      <c r="AF32" s="358">
        <v>0</v>
      </c>
      <c r="AG32" s="358">
        <v>0</v>
      </c>
      <c r="AH32" s="358">
        <v>0</v>
      </c>
      <c r="AI32" s="385"/>
      <c r="AJ32" s="385"/>
      <c r="AK32" s="385"/>
      <c r="AL32" s="385"/>
      <c r="AM32" s="385"/>
      <c r="AN32" s="385"/>
      <c r="AO32" s="392" t="s">
        <v>13</v>
      </c>
      <c r="AP32" s="392"/>
      <c r="AQ32" s="392">
        <v>3</v>
      </c>
      <c r="AR32" s="392">
        <v>3</v>
      </c>
      <c r="AS32" s="392"/>
      <c r="AT32" s="392">
        <v>0</v>
      </c>
      <c r="AU32" s="392">
        <v>0</v>
      </c>
      <c r="AV32" s="392">
        <v>0</v>
      </c>
      <c r="AW32" s="392">
        <v>0</v>
      </c>
      <c r="AX32" s="392">
        <v>0</v>
      </c>
      <c r="AY32" s="392">
        <v>0</v>
      </c>
      <c r="AZ32" s="392">
        <v>0</v>
      </c>
      <c r="BA32" s="392">
        <v>0</v>
      </c>
      <c r="BB32" s="392"/>
      <c r="BC32" s="392"/>
      <c r="BD32" s="392">
        <v>0</v>
      </c>
      <c r="BE32" s="392">
        <v>0</v>
      </c>
      <c r="BF32" s="392">
        <v>12</v>
      </c>
      <c r="BG32" s="392" t="s">
        <v>13</v>
      </c>
      <c r="BH32" s="392">
        <v>12</v>
      </c>
      <c r="BI32" s="392" t="s">
        <v>13</v>
      </c>
      <c r="BJ32" s="392"/>
      <c r="BK32" s="392"/>
      <c r="BL32" s="386"/>
      <c r="BM32" s="385"/>
      <c r="BN32" s="392"/>
      <c r="BO32" s="392" t="s">
        <v>15</v>
      </c>
      <c r="BP32" s="392"/>
      <c r="BQ32" s="392"/>
      <c r="BR32" s="383" t="s">
        <v>421</v>
      </c>
    </row>
    <row r="33" spans="1:70" s="395" customFormat="1" ht="16">
      <c r="B33" s="228">
        <v>43385</v>
      </c>
      <c r="C33" s="393" t="s">
        <v>18</v>
      </c>
      <c r="D33" s="394" t="s">
        <v>245</v>
      </c>
      <c r="E33" s="396">
        <v>43350</v>
      </c>
      <c r="F33" s="393" t="s">
        <v>158</v>
      </c>
      <c r="G33" s="394" t="s">
        <v>199</v>
      </c>
      <c r="H33" s="358">
        <v>161.75454545454545</v>
      </c>
      <c r="L33" s="397"/>
      <c r="M33" s="397"/>
      <c r="N33" s="397"/>
      <c r="O33" s="397"/>
      <c r="P33" s="397"/>
      <c r="Q33" s="397"/>
      <c r="R33" s="397"/>
      <c r="S33" s="397"/>
      <c r="T33" s="397"/>
      <c r="U33" s="397"/>
      <c r="V33" s="397"/>
      <c r="W33" s="358">
        <v>5.6818181818181817</v>
      </c>
      <c r="X33" s="358">
        <v>0</v>
      </c>
      <c r="Y33" s="358">
        <v>0</v>
      </c>
      <c r="Z33" s="358">
        <v>0</v>
      </c>
      <c r="AA33" s="358">
        <v>0</v>
      </c>
      <c r="AB33" s="358">
        <v>0</v>
      </c>
      <c r="AC33" s="358">
        <v>5.6818181818181817</v>
      </c>
      <c r="AD33" s="358">
        <v>0</v>
      </c>
      <c r="AE33" s="358">
        <v>0</v>
      </c>
      <c r="AF33" s="358">
        <v>0</v>
      </c>
      <c r="AG33" s="358">
        <v>0</v>
      </c>
      <c r="AH33" s="358">
        <v>0</v>
      </c>
      <c r="AO33" s="398" t="s">
        <v>13</v>
      </c>
      <c r="AP33" s="398"/>
      <c r="AQ33" s="398">
        <v>3</v>
      </c>
      <c r="AR33" s="398">
        <v>3</v>
      </c>
      <c r="AT33" s="398">
        <v>0</v>
      </c>
      <c r="AU33" s="398">
        <v>15</v>
      </c>
      <c r="AV33" s="398">
        <v>0</v>
      </c>
      <c r="AW33" s="398">
        <v>0</v>
      </c>
      <c r="AX33" s="398">
        <v>0</v>
      </c>
      <c r="AY33" s="398">
        <v>0</v>
      </c>
      <c r="AZ33" s="398">
        <v>0</v>
      </c>
      <c r="BA33" s="398">
        <v>0</v>
      </c>
      <c r="BD33" s="398">
        <v>0</v>
      </c>
      <c r="BE33" s="398">
        <v>0</v>
      </c>
      <c r="BF33" s="398">
        <v>0</v>
      </c>
      <c r="BG33" s="398" t="s">
        <v>13</v>
      </c>
      <c r="BH33" s="398"/>
      <c r="BI33" s="398" t="s">
        <v>13</v>
      </c>
      <c r="BJ33" s="398"/>
      <c r="BK33" s="398"/>
      <c r="BL33" s="398"/>
      <c r="BM33" s="398"/>
      <c r="BN33" s="398"/>
      <c r="BO33" s="398" t="s">
        <v>15</v>
      </c>
      <c r="BP33" s="398">
        <v>1</v>
      </c>
      <c r="BQ33" s="398"/>
      <c r="BR33" s="395" t="s">
        <v>430</v>
      </c>
    </row>
    <row r="34" spans="1:70" s="383" customFormat="1" ht="16">
      <c r="A34" s="395"/>
      <c r="B34" s="228">
        <v>43385</v>
      </c>
      <c r="C34" s="229" t="s">
        <v>18</v>
      </c>
      <c r="D34" s="394" t="s">
        <v>245</v>
      </c>
      <c r="E34" s="228">
        <v>43356</v>
      </c>
      <c r="F34" s="229" t="s">
        <v>161</v>
      </c>
      <c r="G34" s="227" t="s">
        <v>249</v>
      </c>
      <c r="H34" s="358">
        <v>143.98181818181817</v>
      </c>
      <c r="I34" s="358"/>
      <c r="J34" s="364"/>
      <c r="K34" s="365"/>
      <c r="L34" s="357"/>
      <c r="M34" s="357"/>
      <c r="N34" s="357"/>
      <c r="O34" s="357"/>
      <c r="P34" s="357"/>
      <c r="Q34" s="357"/>
      <c r="R34" s="357"/>
      <c r="S34" s="357"/>
      <c r="T34" s="357"/>
      <c r="U34" s="357"/>
      <c r="V34" s="357"/>
      <c r="W34" s="358">
        <v>2.127272727272727</v>
      </c>
      <c r="X34" s="358">
        <v>0</v>
      </c>
      <c r="Y34" s="358">
        <v>0</v>
      </c>
      <c r="Z34" s="358">
        <v>0</v>
      </c>
      <c r="AA34" s="358">
        <v>0</v>
      </c>
      <c r="AB34" s="358">
        <v>0</v>
      </c>
      <c r="AC34" s="358">
        <v>2.127272727272727</v>
      </c>
      <c r="AD34" s="358">
        <v>0</v>
      </c>
      <c r="AE34" s="358">
        <v>0</v>
      </c>
      <c r="AF34" s="358">
        <v>0</v>
      </c>
      <c r="AG34" s="358">
        <v>0</v>
      </c>
      <c r="AH34" s="358">
        <v>0</v>
      </c>
      <c r="AI34" s="227"/>
      <c r="AJ34" s="227"/>
      <c r="AK34" s="227"/>
      <c r="AL34" s="227"/>
      <c r="AM34" s="227"/>
      <c r="AN34" s="227"/>
      <c r="AO34" s="225" t="s">
        <v>13</v>
      </c>
      <c r="AP34" s="225"/>
      <c r="AQ34" s="225">
        <v>3</v>
      </c>
      <c r="AR34" s="225">
        <v>3</v>
      </c>
      <c r="AS34" s="225"/>
      <c r="AT34" s="225">
        <v>0</v>
      </c>
      <c r="AU34" s="225">
        <v>0</v>
      </c>
      <c r="AV34" s="225">
        <v>0</v>
      </c>
      <c r="AW34" s="225">
        <v>0</v>
      </c>
      <c r="AX34" s="225">
        <v>0</v>
      </c>
      <c r="AY34" s="225">
        <v>0</v>
      </c>
      <c r="AZ34" s="225">
        <v>0</v>
      </c>
      <c r="BA34" s="225">
        <v>0</v>
      </c>
      <c r="BB34" s="225"/>
      <c r="BC34" s="225"/>
      <c r="BD34" s="225">
        <v>0</v>
      </c>
      <c r="BE34" s="225">
        <v>0</v>
      </c>
      <c r="BF34" s="225">
        <v>0</v>
      </c>
      <c r="BG34" s="225" t="s">
        <v>13</v>
      </c>
      <c r="BH34" s="225"/>
      <c r="BI34" s="225"/>
      <c r="BJ34" s="225"/>
      <c r="BK34" s="384">
        <v>43645</v>
      </c>
      <c r="BL34" s="229"/>
      <c r="BM34" s="227"/>
      <c r="BN34" s="225"/>
      <c r="BO34" s="225" t="s">
        <v>15</v>
      </c>
      <c r="BP34" s="225"/>
      <c r="BQ34" s="225"/>
      <c r="BR34" s="193" t="s">
        <v>423</v>
      </c>
    </row>
    <row r="35" spans="1:70" s="383" customFormat="1" ht="16">
      <c r="A35" s="395"/>
      <c r="B35" s="228">
        <v>43385</v>
      </c>
      <c r="C35" s="229" t="s">
        <v>18</v>
      </c>
      <c r="D35" s="394" t="s">
        <v>245</v>
      </c>
      <c r="E35" s="399">
        <v>43284</v>
      </c>
      <c r="F35" s="229" t="s">
        <v>157</v>
      </c>
      <c r="G35" s="227" t="s">
        <v>369</v>
      </c>
      <c r="H35" s="358">
        <v>121.61818181818181</v>
      </c>
      <c r="I35" s="358"/>
      <c r="J35" s="364"/>
      <c r="K35" s="365"/>
      <c r="L35" s="357"/>
      <c r="M35" s="357"/>
      <c r="N35" s="357"/>
      <c r="O35" s="357"/>
      <c r="P35" s="357"/>
      <c r="Q35" s="357"/>
      <c r="R35" s="357"/>
      <c r="S35" s="357"/>
      <c r="T35" s="357"/>
      <c r="U35" s="357"/>
      <c r="V35" s="357"/>
      <c r="W35" s="358">
        <v>1.7090909090909088</v>
      </c>
      <c r="X35" s="358">
        <v>0</v>
      </c>
      <c r="Y35" s="358">
        <v>0</v>
      </c>
      <c r="Z35" s="358">
        <v>0</v>
      </c>
      <c r="AA35" s="358">
        <v>0</v>
      </c>
      <c r="AB35" s="358">
        <v>0</v>
      </c>
      <c r="AC35" s="358">
        <v>1.7090909090909088</v>
      </c>
      <c r="AD35" s="358">
        <v>0</v>
      </c>
      <c r="AE35" s="358">
        <v>0</v>
      </c>
      <c r="AF35" s="358">
        <v>0</v>
      </c>
      <c r="AG35" s="358">
        <v>0</v>
      </c>
      <c r="AH35" s="358">
        <v>0</v>
      </c>
      <c r="AI35" s="227"/>
      <c r="AJ35" s="227"/>
      <c r="AK35" s="227"/>
      <c r="AL35" s="227"/>
      <c r="AM35" s="227"/>
      <c r="AN35" s="227"/>
      <c r="AO35" s="225" t="s">
        <v>13</v>
      </c>
      <c r="AP35" s="225"/>
      <c r="AQ35" s="225">
        <v>3</v>
      </c>
      <c r="AR35" s="225">
        <v>3</v>
      </c>
      <c r="AS35" s="225"/>
      <c r="AT35" s="225">
        <v>0</v>
      </c>
      <c r="AU35" s="225">
        <v>0</v>
      </c>
      <c r="AV35" s="225">
        <v>0</v>
      </c>
      <c r="AW35" s="225">
        <v>0</v>
      </c>
      <c r="AX35" s="225">
        <v>0</v>
      </c>
      <c r="AY35" s="225">
        <v>0</v>
      </c>
      <c r="AZ35" s="225">
        <v>0</v>
      </c>
      <c r="BA35" s="225">
        <v>0</v>
      </c>
      <c r="BB35" s="225"/>
      <c r="BC35" s="225"/>
      <c r="BD35" s="225">
        <v>0</v>
      </c>
      <c r="BE35" s="225">
        <v>0</v>
      </c>
      <c r="BF35" s="225">
        <v>0</v>
      </c>
      <c r="BG35" s="225" t="s">
        <v>13</v>
      </c>
      <c r="BH35" s="225">
        <v>12</v>
      </c>
      <c r="BI35" s="225" t="s">
        <v>13</v>
      </c>
      <c r="BJ35" s="225"/>
      <c r="BK35" s="225"/>
      <c r="BL35" s="229"/>
      <c r="BM35" s="227"/>
      <c r="BN35" s="225"/>
      <c r="BO35" s="225" t="s">
        <v>15</v>
      </c>
      <c r="BP35" s="225"/>
      <c r="BQ35" s="229" t="s">
        <v>397</v>
      </c>
      <c r="BR35" s="229" t="s">
        <v>422</v>
      </c>
    </row>
    <row r="40" spans="1:70" ht="16">
      <c r="L40" s="437">
        <v>113400</v>
      </c>
      <c r="M40" s="437">
        <v>111600</v>
      </c>
      <c r="N40" s="437">
        <v>270000</v>
      </c>
      <c r="O40" s="437">
        <v>1453500</v>
      </c>
      <c r="P40" s="437">
        <v>60030000</v>
      </c>
    </row>
    <row r="43" spans="1:70" ht="16">
      <c r="L43" s="437">
        <v>1890</v>
      </c>
      <c r="M43" s="437">
        <v>1860</v>
      </c>
      <c r="N43" s="437">
        <v>4500</v>
      </c>
      <c r="O43" s="437">
        <v>242250</v>
      </c>
      <c r="P43" s="437">
        <v>1000500</v>
      </c>
    </row>
    <row r="44" spans="1:70">
      <c r="L44" s="30">
        <f>L43*60</f>
        <v>113400</v>
      </c>
      <c r="M44" s="30">
        <f t="shared" ref="M44:P44" si="0">M43*60</f>
        <v>111600</v>
      </c>
      <c r="N44" s="30">
        <f t="shared" si="0"/>
        <v>270000</v>
      </c>
      <c r="O44" s="30">
        <f t="shared" si="0"/>
        <v>14535000</v>
      </c>
      <c r="P44" s="30">
        <f t="shared" si="0"/>
        <v>60030000</v>
      </c>
    </row>
    <row r="46" spans="1:70">
      <c r="L46" s="30">
        <f>L43/3</f>
        <v>630</v>
      </c>
      <c r="M46" s="30">
        <f t="shared" ref="M46:P46" si="1">M43/3</f>
        <v>620</v>
      </c>
      <c r="N46" s="30">
        <f t="shared" si="1"/>
        <v>1500</v>
      </c>
      <c r="O46" s="30">
        <f t="shared" si="1"/>
        <v>80750</v>
      </c>
      <c r="P46" s="30">
        <f t="shared" si="1"/>
        <v>333500</v>
      </c>
    </row>
    <row r="47" spans="1:70">
      <c r="L47" s="30">
        <f>L46*2</f>
        <v>1260</v>
      </c>
      <c r="M47" s="30">
        <f t="shared" ref="M47:P47" si="2">M46*2</f>
        <v>1240</v>
      </c>
      <c r="N47" s="30">
        <f t="shared" si="2"/>
        <v>3000</v>
      </c>
      <c r="O47" s="30">
        <f t="shared" si="2"/>
        <v>161500</v>
      </c>
      <c r="P47" s="30">
        <f t="shared" si="2"/>
        <v>667000</v>
      </c>
    </row>
  </sheetData>
  <sheetProtection algorithmName="SHA-512" hashValue="t9d4LLUO3azrsybHVLafN1PTHcPBGURDX8ura/ZKmNux3Ii5VJSzcjiLyzwH2ph8p60B+deFKa8w6Eakyliy8Q==" saltValue="oWLfvfogmMSVuwBFX4juBw==" spinCount="100000" sheet="1" objects="1" scenarios="1"/>
  <hyperlinks>
    <hyperlink ref="BR3" r:id="rId1" xr:uid="{A9B5CA15-581C-B44B-91E1-8FDEFEA0860A}"/>
  </hyperlinks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E4DF5-F5CB-654C-AF16-E595BBC94152}">
  <sheetPr codeName="Sheet24"/>
  <dimension ref="A1:BR35"/>
  <sheetViews>
    <sheetView zoomScale="120" zoomScaleNormal="120" zoomScalePageLayoutView="120"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B2" sqref="B2:B35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30" customWidth="1"/>
    <col min="13" max="22" width="10.83203125" style="30"/>
  </cols>
  <sheetData>
    <row r="1" spans="1:70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4" t="s">
        <v>102</v>
      </c>
      <c r="H1" s="5" t="s">
        <v>21</v>
      </c>
      <c r="I1" s="242" t="s">
        <v>270</v>
      </c>
      <c r="J1" s="243" t="s">
        <v>271</v>
      </c>
      <c r="K1" s="6" t="s">
        <v>24</v>
      </c>
      <c r="L1" s="28" t="s">
        <v>25</v>
      </c>
      <c r="M1" s="28" t="s">
        <v>192</v>
      </c>
      <c r="N1" s="28" t="s">
        <v>26</v>
      </c>
      <c r="O1" s="28" t="s">
        <v>27</v>
      </c>
      <c r="P1" s="29" t="s">
        <v>28</v>
      </c>
      <c r="Q1" s="245" t="s">
        <v>272</v>
      </c>
      <c r="R1" s="245" t="s">
        <v>273</v>
      </c>
      <c r="S1" s="245" t="s">
        <v>274</v>
      </c>
      <c r="T1" s="245" t="s">
        <v>275</v>
      </c>
      <c r="U1" s="245" t="s">
        <v>276</v>
      </c>
      <c r="V1" s="246" t="s">
        <v>277</v>
      </c>
      <c r="W1" s="7" t="s">
        <v>29</v>
      </c>
      <c r="X1" s="7" t="s">
        <v>30</v>
      </c>
      <c r="Y1" s="7" t="s">
        <v>34</v>
      </c>
      <c r="Z1" s="7" t="s">
        <v>87</v>
      </c>
      <c r="AA1" s="7" t="s">
        <v>88</v>
      </c>
      <c r="AB1" s="8" t="s">
        <v>89</v>
      </c>
      <c r="AC1" s="9" t="s">
        <v>66</v>
      </c>
      <c r="AD1" s="9" t="s">
        <v>77</v>
      </c>
      <c r="AE1" s="9" t="s">
        <v>31</v>
      </c>
      <c r="AF1" s="9" t="s">
        <v>32</v>
      </c>
      <c r="AG1" s="9" t="s">
        <v>2</v>
      </c>
      <c r="AH1" s="10" t="s">
        <v>3</v>
      </c>
      <c r="AI1" s="11" t="s">
        <v>4</v>
      </c>
      <c r="AJ1" s="11" t="s">
        <v>0</v>
      </c>
      <c r="AK1" s="11" t="s">
        <v>1</v>
      </c>
      <c r="AL1" s="11" t="s">
        <v>169</v>
      </c>
      <c r="AM1" s="11" t="s">
        <v>170</v>
      </c>
      <c r="AN1" s="12" t="s">
        <v>171</v>
      </c>
      <c r="AO1" s="13" t="s">
        <v>172</v>
      </c>
      <c r="AP1" s="13" t="s">
        <v>81</v>
      </c>
      <c r="AQ1" s="13" t="s">
        <v>193</v>
      </c>
      <c r="AR1" s="14" t="s">
        <v>166</v>
      </c>
      <c r="AS1" s="247" t="s">
        <v>278</v>
      </c>
      <c r="AT1" s="15" t="s">
        <v>82</v>
      </c>
      <c r="AU1" s="16" t="s">
        <v>83</v>
      </c>
      <c r="AV1" s="17" t="s">
        <v>56</v>
      </c>
      <c r="AW1" s="7" t="s">
        <v>22</v>
      </c>
      <c r="AX1" s="18" t="s">
        <v>23</v>
      </c>
      <c r="AY1" s="19" t="s">
        <v>42</v>
      </c>
      <c r="AZ1" s="20" t="s">
        <v>43</v>
      </c>
      <c r="BA1" s="8" t="s">
        <v>44</v>
      </c>
      <c r="BB1" s="248" t="s">
        <v>279</v>
      </c>
      <c r="BC1" s="249" t="s">
        <v>280</v>
      </c>
      <c r="BD1" s="20" t="s">
        <v>76</v>
      </c>
      <c r="BE1" s="8" t="s">
        <v>73</v>
      </c>
      <c r="BF1" s="1" t="s">
        <v>74</v>
      </c>
      <c r="BG1" s="21" t="s">
        <v>75</v>
      </c>
      <c r="BH1" s="22" t="s">
        <v>135</v>
      </c>
      <c r="BI1" s="21" t="s">
        <v>67</v>
      </c>
      <c r="BJ1" s="250" t="s">
        <v>281</v>
      </c>
      <c r="BK1" s="250" t="s">
        <v>282</v>
      </c>
      <c r="BL1" s="23" t="s">
        <v>68</v>
      </c>
      <c r="BM1" s="24" t="s">
        <v>69</v>
      </c>
      <c r="BN1" s="25" t="s">
        <v>70</v>
      </c>
      <c r="BO1" s="25" t="s">
        <v>71</v>
      </c>
      <c r="BP1" s="251" t="s">
        <v>283</v>
      </c>
      <c r="BQ1" s="24" t="s">
        <v>72</v>
      </c>
      <c r="BR1" s="252" t="s">
        <v>284</v>
      </c>
    </row>
    <row r="2" spans="1:70" s="383" customFormat="1" ht="16">
      <c r="A2" s="227">
        <v>1</v>
      </c>
      <c r="B2" s="228">
        <v>43209</v>
      </c>
      <c r="C2" s="229" t="s">
        <v>18</v>
      </c>
      <c r="D2" s="227" t="s">
        <v>229</v>
      </c>
      <c r="E2" s="381">
        <v>43194</v>
      </c>
      <c r="F2" s="229" t="s">
        <v>157</v>
      </c>
      <c r="G2" s="227" t="s">
        <v>369</v>
      </c>
      <c r="H2" s="358">
        <v>64.73636363636362</v>
      </c>
      <c r="I2" s="364"/>
      <c r="J2" s="364"/>
      <c r="K2" s="365" t="s">
        <v>12</v>
      </c>
      <c r="L2" s="357">
        <v>1243</v>
      </c>
      <c r="M2" s="357">
        <v>1223</v>
      </c>
      <c r="N2" s="357">
        <v>2959</v>
      </c>
      <c r="O2" s="357">
        <v>159287</v>
      </c>
      <c r="P2" s="357">
        <v>657840</v>
      </c>
      <c r="Q2" s="382"/>
      <c r="R2" s="382"/>
      <c r="S2" s="382"/>
      <c r="T2" s="382"/>
      <c r="U2" s="382"/>
      <c r="V2" s="382"/>
      <c r="W2" s="358">
        <v>2.3727272727272726</v>
      </c>
      <c r="X2" s="358">
        <v>2.2545454545454544</v>
      </c>
      <c r="Y2" s="358">
        <v>2.2363636363636363</v>
      </c>
      <c r="Z2" s="358">
        <v>2.209090909090909</v>
      </c>
      <c r="AA2" s="358">
        <v>2.1727272727272728</v>
      </c>
      <c r="AB2" s="358">
        <v>1.9090909090909089</v>
      </c>
      <c r="AC2" s="358">
        <v>2.3727272727272726</v>
      </c>
      <c r="AD2" s="358">
        <v>2.2545454545454544</v>
      </c>
      <c r="AE2" s="358">
        <v>2.2363636363636363</v>
      </c>
      <c r="AF2" s="358">
        <v>2.209090909090909</v>
      </c>
      <c r="AG2" s="358">
        <v>2.1727272727272728</v>
      </c>
      <c r="AH2" s="358">
        <v>1.9090909090909089</v>
      </c>
      <c r="AI2" s="227"/>
      <c r="AJ2" s="227"/>
      <c r="AK2" s="227"/>
      <c r="AL2" s="227"/>
      <c r="AM2" s="227"/>
      <c r="AN2" s="227"/>
      <c r="AO2" s="225" t="s">
        <v>13</v>
      </c>
      <c r="AP2" s="225"/>
      <c r="AQ2" s="225">
        <v>3</v>
      </c>
      <c r="AR2" s="225">
        <v>3</v>
      </c>
      <c r="AS2" s="225"/>
      <c r="AT2" s="225">
        <v>0</v>
      </c>
      <c r="AU2" s="225">
        <v>0</v>
      </c>
      <c r="AV2" s="225">
        <v>0</v>
      </c>
      <c r="AW2" s="225">
        <v>0</v>
      </c>
      <c r="AX2" s="225">
        <v>0</v>
      </c>
      <c r="AY2" s="225">
        <v>0</v>
      </c>
      <c r="AZ2" s="225">
        <v>0</v>
      </c>
      <c r="BA2" s="225">
        <v>0</v>
      </c>
      <c r="BB2" s="225"/>
      <c r="BC2" s="225"/>
      <c r="BD2" s="225">
        <v>0</v>
      </c>
      <c r="BE2" s="225">
        <v>0</v>
      </c>
      <c r="BF2" s="225">
        <v>0</v>
      </c>
      <c r="BG2" s="225" t="s">
        <v>13</v>
      </c>
      <c r="BH2" s="225"/>
      <c r="BI2" s="225" t="s">
        <v>13</v>
      </c>
      <c r="BJ2" s="225"/>
      <c r="BK2" s="225"/>
      <c r="BL2" s="229"/>
      <c r="BM2" s="227"/>
      <c r="BN2" s="225"/>
      <c r="BO2" s="225" t="s">
        <v>15</v>
      </c>
      <c r="BP2" s="225"/>
      <c r="BQ2" s="225"/>
      <c r="BR2" s="193" t="s">
        <v>370</v>
      </c>
    </row>
    <row r="3" spans="1:70" s="383" customFormat="1" ht="16">
      <c r="A3" s="227">
        <v>2</v>
      </c>
      <c r="B3" s="228">
        <v>43209</v>
      </c>
      <c r="C3" s="229" t="s">
        <v>18</v>
      </c>
      <c r="D3" s="227" t="s">
        <v>229</v>
      </c>
      <c r="E3" s="228">
        <v>42941</v>
      </c>
      <c r="F3" s="229" t="s">
        <v>158</v>
      </c>
      <c r="G3" s="227" t="s">
        <v>364</v>
      </c>
      <c r="H3" s="358">
        <v>59.336363636363629</v>
      </c>
      <c r="I3" s="358"/>
      <c r="J3" s="364"/>
      <c r="K3" s="365" t="s">
        <v>12</v>
      </c>
      <c r="L3" s="357">
        <v>1243</v>
      </c>
      <c r="M3" s="357">
        <v>1223</v>
      </c>
      <c r="N3" s="357">
        <v>2959</v>
      </c>
      <c r="O3" s="357">
        <v>159287</v>
      </c>
      <c r="P3" s="357">
        <v>657840</v>
      </c>
      <c r="Q3" s="357"/>
      <c r="R3" s="357"/>
      <c r="S3" s="357"/>
      <c r="T3" s="357"/>
      <c r="U3" s="357"/>
      <c r="V3" s="357"/>
      <c r="W3" s="358">
        <v>3.7272727272727266</v>
      </c>
      <c r="X3" s="358">
        <v>2.5999999999999996</v>
      </c>
      <c r="Y3" s="358">
        <v>2.4909090909090907</v>
      </c>
      <c r="Z3" s="358">
        <v>2.3909090909090907</v>
      </c>
      <c r="AA3" s="358">
        <v>2.3181818181818179</v>
      </c>
      <c r="AB3" s="358">
        <v>2.0636363636363635</v>
      </c>
      <c r="AC3" s="358">
        <v>3.7272727272727266</v>
      </c>
      <c r="AD3" s="358">
        <v>2.5999999999999996</v>
      </c>
      <c r="AE3" s="358">
        <v>2.4909090909090907</v>
      </c>
      <c r="AF3" s="358">
        <v>2.3909090909090907</v>
      </c>
      <c r="AG3" s="358">
        <v>2.3181818181818179</v>
      </c>
      <c r="AH3" s="358">
        <v>2.0636363636363635</v>
      </c>
      <c r="AI3" s="227"/>
      <c r="AJ3" s="227"/>
      <c r="AK3" s="227"/>
      <c r="AL3" s="227"/>
      <c r="AM3" s="227"/>
      <c r="AN3" s="227"/>
      <c r="AO3" s="225" t="s">
        <v>13</v>
      </c>
      <c r="AP3" s="227"/>
      <c r="AQ3" s="225">
        <v>3</v>
      </c>
      <c r="AR3" s="225">
        <v>3</v>
      </c>
      <c r="AS3" s="225"/>
      <c r="AT3" s="225">
        <v>0</v>
      </c>
      <c r="AU3" s="225">
        <v>15</v>
      </c>
      <c r="AV3" s="225">
        <v>0</v>
      </c>
      <c r="AW3" s="225">
        <v>0</v>
      </c>
      <c r="AX3" s="225">
        <v>0</v>
      </c>
      <c r="AY3" s="225">
        <v>0</v>
      </c>
      <c r="AZ3" s="225">
        <v>0</v>
      </c>
      <c r="BA3" s="225">
        <v>0</v>
      </c>
      <c r="BB3" s="225"/>
      <c r="BC3" s="225"/>
      <c r="BD3" s="225">
        <v>0</v>
      </c>
      <c r="BE3" s="225">
        <v>0</v>
      </c>
      <c r="BF3" s="225">
        <v>0</v>
      </c>
      <c r="BG3" s="225" t="s">
        <v>13</v>
      </c>
      <c r="BH3" s="225"/>
      <c r="BI3" s="225" t="s">
        <v>13</v>
      </c>
      <c r="BJ3" s="225"/>
      <c r="BK3" s="225"/>
      <c r="BL3" s="229"/>
      <c r="BM3" s="227"/>
      <c r="BN3" s="225"/>
      <c r="BO3" s="225" t="s">
        <v>15</v>
      </c>
      <c r="BP3" s="225"/>
      <c r="BQ3" s="225"/>
      <c r="BR3" s="193" t="s">
        <v>365</v>
      </c>
    </row>
    <row r="4" spans="1:70" s="383" customFormat="1" ht="16">
      <c r="A4" s="227">
        <v>3</v>
      </c>
      <c r="B4" s="228">
        <v>43209</v>
      </c>
      <c r="C4" s="229" t="s">
        <v>18</v>
      </c>
      <c r="D4" s="227" t="s">
        <v>229</v>
      </c>
      <c r="E4" s="228">
        <v>43133</v>
      </c>
      <c r="F4" s="229" t="s">
        <v>159</v>
      </c>
      <c r="G4" s="227" t="s">
        <v>230</v>
      </c>
      <c r="H4" s="358">
        <v>67.154545454545456</v>
      </c>
      <c r="I4" s="358"/>
      <c r="J4" s="364"/>
      <c r="K4" s="365" t="s">
        <v>12</v>
      </c>
      <c r="L4" s="357">
        <v>1243</v>
      </c>
      <c r="M4" s="357">
        <v>1223</v>
      </c>
      <c r="N4" s="357">
        <v>2959</v>
      </c>
      <c r="O4" s="357">
        <v>159287</v>
      </c>
      <c r="P4" s="357">
        <v>657840</v>
      </c>
      <c r="Q4" s="357"/>
      <c r="R4" s="357"/>
      <c r="S4" s="357"/>
      <c r="T4" s="357"/>
      <c r="U4" s="357"/>
      <c r="V4" s="357"/>
      <c r="W4" s="358">
        <v>3.9272727272727272</v>
      </c>
      <c r="X4" s="358">
        <v>2.754545454545454</v>
      </c>
      <c r="Y4" s="358">
        <v>2.627272727272727</v>
      </c>
      <c r="Z4" s="358">
        <v>2.5181818181818181</v>
      </c>
      <c r="AA4" s="358">
        <v>2.3090909090909091</v>
      </c>
      <c r="AB4" s="358">
        <v>2.1727272727272728</v>
      </c>
      <c r="AC4" s="358">
        <v>3.9272727272727272</v>
      </c>
      <c r="AD4" s="358">
        <v>2.754545454545454</v>
      </c>
      <c r="AE4" s="358">
        <v>2.627272727272727</v>
      </c>
      <c r="AF4" s="358">
        <v>2.5181818181818181</v>
      </c>
      <c r="AG4" s="358">
        <v>2.3090909090909091</v>
      </c>
      <c r="AH4" s="358">
        <v>2.1727272727272728</v>
      </c>
      <c r="AI4" s="227"/>
      <c r="AJ4" s="227"/>
      <c r="AK4" s="227"/>
      <c r="AL4" s="227"/>
      <c r="AM4" s="227"/>
      <c r="AN4" s="227"/>
      <c r="AO4" s="225" t="s">
        <v>13</v>
      </c>
      <c r="AP4" s="227"/>
      <c r="AQ4" s="225">
        <v>3</v>
      </c>
      <c r="AR4" s="225">
        <v>3</v>
      </c>
      <c r="AS4" s="225"/>
      <c r="AT4" s="225">
        <v>20</v>
      </c>
      <c r="AU4" s="225">
        <v>0</v>
      </c>
      <c r="AV4" s="225">
        <v>0</v>
      </c>
      <c r="AW4" s="225">
        <v>0</v>
      </c>
      <c r="AX4" s="225">
        <v>0</v>
      </c>
      <c r="AY4" s="225">
        <v>0</v>
      </c>
      <c r="AZ4" s="225">
        <v>0</v>
      </c>
      <c r="BA4" s="225">
        <v>0</v>
      </c>
      <c r="BB4" s="225"/>
      <c r="BC4" s="225"/>
      <c r="BD4" s="225">
        <v>0</v>
      </c>
      <c r="BE4" s="225">
        <v>0</v>
      </c>
      <c r="BF4" s="225">
        <v>12</v>
      </c>
      <c r="BG4" s="225" t="s">
        <v>13</v>
      </c>
      <c r="BH4" s="225">
        <v>12</v>
      </c>
      <c r="BI4" s="225" t="s">
        <v>13</v>
      </c>
      <c r="BJ4" s="225">
        <v>12</v>
      </c>
      <c r="BK4" s="225"/>
      <c r="BL4" s="229"/>
      <c r="BM4" s="227"/>
      <c r="BN4" s="225"/>
      <c r="BO4" s="225" t="s">
        <v>15</v>
      </c>
      <c r="BP4" s="225">
        <v>1</v>
      </c>
      <c r="BQ4" s="225"/>
      <c r="BR4" s="193" t="s">
        <v>371</v>
      </c>
    </row>
    <row r="5" spans="1:70" s="383" customFormat="1" ht="16">
      <c r="A5" s="227">
        <v>4</v>
      </c>
      <c r="B5" s="228">
        <v>43209</v>
      </c>
      <c r="C5" s="229" t="s">
        <v>18</v>
      </c>
      <c r="D5" s="227" t="s">
        <v>229</v>
      </c>
      <c r="E5" s="228">
        <v>43047</v>
      </c>
      <c r="F5" s="229" t="s">
        <v>160</v>
      </c>
      <c r="G5" s="227" t="s">
        <v>352</v>
      </c>
      <c r="H5" s="358">
        <v>61.354545454545445</v>
      </c>
      <c r="I5" s="358"/>
      <c r="J5" s="364"/>
      <c r="K5" s="365" t="s">
        <v>12</v>
      </c>
      <c r="L5" s="357">
        <v>1243</v>
      </c>
      <c r="M5" s="357">
        <v>820086</v>
      </c>
      <c r="N5" s="357"/>
      <c r="O5" s="357"/>
      <c r="P5" s="357"/>
      <c r="Q5" s="357"/>
      <c r="R5" s="357"/>
      <c r="S5" s="357"/>
      <c r="T5" s="357"/>
      <c r="U5" s="357"/>
      <c r="V5" s="357"/>
      <c r="W5" s="358">
        <v>3.4181818181818175</v>
      </c>
      <c r="X5" s="358">
        <v>2.2727272727272725</v>
      </c>
      <c r="Y5" s="358">
        <v>1.9545454545454544</v>
      </c>
      <c r="Z5" s="358">
        <v>0</v>
      </c>
      <c r="AA5" s="358">
        <v>0</v>
      </c>
      <c r="AB5" s="358">
        <v>0</v>
      </c>
      <c r="AC5" s="358">
        <v>3.4181818181818175</v>
      </c>
      <c r="AD5" s="358">
        <v>2.2727272727272725</v>
      </c>
      <c r="AE5" s="358">
        <v>1.9545454545454544</v>
      </c>
      <c r="AF5" s="358">
        <v>0</v>
      </c>
      <c r="AG5" s="358">
        <v>0</v>
      </c>
      <c r="AH5" s="358">
        <v>0</v>
      </c>
      <c r="AI5" s="227"/>
      <c r="AJ5" s="227"/>
      <c r="AK5" s="227"/>
      <c r="AL5" s="227"/>
      <c r="AM5" s="227"/>
      <c r="AN5" s="227"/>
      <c r="AO5" s="225" t="s">
        <v>13</v>
      </c>
      <c r="AP5" s="225"/>
      <c r="AQ5" s="225">
        <v>3</v>
      </c>
      <c r="AR5" s="225">
        <v>3</v>
      </c>
      <c r="AS5" s="225"/>
      <c r="AT5" s="225">
        <v>0</v>
      </c>
      <c r="AU5" s="225">
        <v>0</v>
      </c>
      <c r="AV5" s="225">
        <v>0</v>
      </c>
      <c r="AW5" s="225">
        <v>0</v>
      </c>
      <c r="AX5" s="225">
        <v>0</v>
      </c>
      <c r="AY5" s="225">
        <v>0</v>
      </c>
      <c r="AZ5" s="225">
        <v>0</v>
      </c>
      <c r="BA5" s="225">
        <v>0</v>
      </c>
      <c r="BB5" s="225"/>
      <c r="BC5" s="225"/>
      <c r="BD5" s="225">
        <v>0</v>
      </c>
      <c r="BE5" s="225">
        <v>0</v>
      </c>
      <c r="BF5" s="225">
        <v>12</v>
      </c>
      <c r="BG5" s="225" t="s">
        <v>13</v>
      </c>
      <c r="BH5" s="225">
        <v>12</v>
      </c>
      <c r="BI5" s="225" t="s">
        <v>13</v>
      </c>
      <c r="BJ5" s="225">
        <v>12</v>
      </c>
      <c r="BK5" s="225"/>
      <c r="BL5" s="229"/>
      <c r="BM5" s="227"/>
      <c r="BN5" s="225"/>
      <c r="BO5" s="225" t="s">
        <v>15</v>
      </c>
      <c r="BP5" s="225"/>
      <c r="BQ5" s="225"/>
      <c r="BR5" s="193" t="s">
        <v>372</v>
      </c>
    </row>
    <row r="6" spans="1:70" s="383" customFormat="1" ht="16">
      <c r="A6" s="227">
        <v>5</v>
      </c>
      <c r="B6" s="228">
        <v>43209</v>
      </c>
      <c r="C6" s="229" t="s">
        <v>18</v>
      </c>
      <c r="D6" s="227" t="s">
        <v>229</v>
      </c>
      <c r="E6" s="228">
        <v>43061</v>
      </c>
      <c r="F6" s="229" t="s">
        <v>161</v>
      </c>
      <c r="G6" s="227" t="s">
        <v>249</v>
      </c>
      <c r="H6" s="358">
        <v>59.990909090909085</v>
      </c>
      <c r="I6" s="358"/>
      <c r="J6" s="364"/>
      <c r="K6" s="365" t="s">
        <v>12</v>
      </c>
      <c r="L6" s="357">
        <v>1243</v>
      </c>
      <c r="M6" s="357">
        <v>1223</v>
      </c>
      <c r="N6" s="357">
        <v>2959</v>
      </c>
      <c r="O6" s="357">
        <v>159287</v>
      </c>
      <c r="P6" s="357">
        <v>657840</v>
      </c>
      <c r="Q6" s="357"/>
      <c r="R6" s="357"/>
      <c r="S6" s="357"/>
      <c r="T6" s="357"/>
      <c r="U6" s="357"/>
      <c r="V6" s="357"/>
      <c r="W6" s="358">
        <v>2.9909090909090907</v>
      </c>
      <c r="X6" s="358">
        <v>2.3818181818181818</v>
      </c>
      <c r="Y6" s="358">
        <v>2.1818181818181817</v>
      </c>
      <c r="Z6" s="358">
        <v>1.9818181818181817</v>
      </c>
      <c r="AA6" s="358">
        <v>1.9545454545454544</v>
      </c>
      <c r="AB6" s="358">
        <v>1.8818181818181816</v>
      </c>
      <c r="AC6" s="358">
        <v>2.9909090909090907</v>
      </c>
      <c r="AD6" s="358">
        <v>2.3818181818181818</v>
      </c>
      <c r="AE6" s="358">
        <v>2.1818181818181817</v>
      </c>
      <c r="AF6" s="358">
        <v>1.9818181818181817</v>
      </c>
      <c r="AG6" s="358">
        <v>1.9545454545454544</v>
      </c>
      <c r="AH6" s="358">
        <v>1.8818181818181816</v>
      </c>
      <c r="AI6" s="227"/>
      <c r="AJ6" s="227"/>
      <c r="AK6" s="227"/>
      <c r="AL6" s="227"/>
      <c r="AM6" s="227"/>
      <c r="AN6" s="227"/>
      <c r="AO6" s="225" t="s">
        <v>13</v>
      </c>
      <c r="AP6" s="227"/>
      <c r="AQ6" s="225">
        <v>3</v>
      </c>
      <c r="AR6" s="225">
        <v>3</v>
      </c>
      <c r="AS6" s="225"/>
      <c r="AT6" s="225">
        <v>0</v>
      </c>
      <c r="AU6" s="225">
        <v>0</v>
      </c>
      <c r="AV6" s="225">
        <v>0</v>
      </c>
      <c r="AW6" s="225">
        <v>0</v>
      </c>
      <c r="AX6" s="225">
        <v>0</v>
      </c>
      <c r="AY6" s="225">
        <v>0</v>
      </c>
      <c r="AZ6" s="225">
        <v>0</v>
      </c>
      <c r="BA6" s="225">
        <v>0</v>
      </c>
      <c r="BB6" s="225"/>
      <c r="BC6" s="225"/>
      <c r="BD6" s="225">
        <v>0</v>
      </c>
      <c r="BE6" s="225">
        <v>0</v>
      </c>
      <c r="BF6" s="225">
        <v>0</v>
      </c>
      <c r="BG6" s="225" t="s">
        <v>13</v>
      </c>
      <c r="BH6" s="225"/>
      <c r="BI6" s="225" t="s">
        <v>13</v>
      </c>
      <c r="BJ6" s="225"/>
      <c r="BK6" s="384">
        <v>43615</v>
      </c>
      <c r="BL6" s="229"/>
      <c r="BM6" s="227"/>
      <c r="BN6" s="225"/>
      <c r="BO6" s="225" t="s">
        <v>15</v>
      </c>
      <c r="BP6" s="225"/>
      <c r="BQ6" s="225"/>
      <c r="BR6" s="193" t="s">
        <v>373</v>
      </c>
    </row>
    <row r="7" spans="1:70" s="223" customFormat="1" ht="16">
      <c r="A7" s="227">
        <v>7</v>
      </c>
      <c r="B7" s="228">
        <v>43209</v>
      </c>
      <c r="C7" s="229" t="s">
        <v>18</v>
      </c>
      <c r="D7" s="227" t="s">
        <v>229</v>
      </c>
      <c r="E7" s="228">
        <v>42916</v>
      </c>
      <c r="F7" s="229" t="s">
        <v>253</v>
      </c>
      <c r="G7" s="227" t="s">
        <v>249</v>
      </c>
      <c r="H7" s="358">
        <v>62.954545454545446</v>
      </c>
      <c r="I7" s="358"/>
      <c r="J7" s="359"/>
      <c r="K7" s="365" t="s">
        <v>12</v>
      </c>
      <c r="L7" s="357">
        <v>1243</v>
      </c>
      <c r="M7" s="357">
        <v>1223</v>
      </c>
      <c r="N7" s="357">
        <v>2959</v>
      </c>
      <c r="O7" s="357">
        <v>159287</v>
      </c>
      <c r="P7" s="357">
        <v>657840</v>
      </c>
      <c r="Q7" s="357"/>
      <c r="R7" s="357"/>
      <c r="S7" s="357"/>
      <c r="T7" s="357"/>
      <c r="U7" s="357"/>
      <c r="V7" s="357"/>
      <c r="W7" s="358">
        <v>3.2636363636363632</v>
      </c>
      <c r="X7" s="358">
        <v>2.0272727272727269</v>
      </c>
      <c r="Y7" s="358">
        <v>1.9818181818181817</v>
      </c>
      <c r="Z7" s="358">
        <v>1.9727272727272724</v>
      </c>
      <c r="AA7" s="358">
        <v>1.8545454545454545</v>
      </c>
      <c r="AB7" s="358">
        <v>1.4909090909090907</v>
      </c>
      <c r="AC7" s="358">
        <v>3.2636363636363632</v>
      </c>
      <c r="AD7" s="358">
        <v>2.0272727272727269</v>
      </c>
      <c r="AE7" s="358">
        <v>1.9818181818181817</v>
      </c>
      <c r="AF7" s="358">
        <v>1.9727272727272724</v>
      </c>
      <c r="AG7" s="358">
        <v>1.8545454545454545</v>
      </c>
      <c r="AH7" s="358">
        <v>1.4909090909090907</v>
      </c>
      <c r="AI7" s="220"/>
      <c r="AJ7" s="220"/>
      <c r="AK7" s="220"/>
      <c r="AL7" s="220"/>
      <c r="AM7" s="220"/>
      <c r="AN7" s="220"/>
      <c r="AO7" s="225" t="s">
        <v>13</v>
      </c>
      <c r="AP7" s="227"/>
      <c r="AQ7" s="225">
        <v>3</v>
      </c>
      <c r="AR7" s="225">
        <v>3</v>
      </c>
      <c r="AS7" s="225"/>
      <c r="AT7" s="222">
        <v>21</v>
      </c>
      <c r="AU7" s="222">
        <v>0</v>
      </c>
      <c r="AV7" s="222">
        <v>0</v>
      </c>
      <c r="AW7" s="222">
        <v>0</v>
      </c>
      <c r="AX7" s="222">
        <v>0</v>
      </c>
      <c r="AY7" s="222">
        <v>0</v>
      </c>
      <c r="AZ7" s="222">
        <v>0</v>
      </c>
      <c r="BA7" s="222">
        <v>0</v>
      </c>
      <c r="BB7" s="222"/>
      <c r="BC7" s="222"/>
      <c r="BD7" s="222">
        <v>0</v>
      </c>
      <c r="BE7" s="222">
        <v>0</v>
      </c>
      <c r="BF7" s="222">
        <v>0</v>
      </c>
      <c r="BG7" s="222" t="s">
        <v>13</v>
      </c>
      <c r="BH7" s="222"/>
      <c r="BI7" s="222" t="s">
        <v>13</v>
      </c>
      <c r="BJ7" s="222"/>
      <c r="BK7" s="222"/>
      <c r="BL7" s="221"/>
      <c r="BM7" s="220"/>
      <c r="BN7" s="222"/>
      <c r="BO7" s="222" t="s">
        <v>15</v>
      </c>
      <c r="BP7" s="222"/>
      <c r="BQ7" s="222"/>
      <c r="BR7" s="193" t="s">
        <v>363</v>
      </c>
    </row>
    <row r="8" spans="1:70" s="223" customFormat="1" ht="16">
      <c r="A8" s="227"/>
      <c r="B8" s="228">
        <v>43209</v>
      </c>
      <c r="C8" s="229" t="s">
        <v>18</v>
      </c>
      <c r="D8" s="227" t="s">
        <v>229</v>
      </c>
      <c r="E8" s="228">
        <v>43062</v>
      </c>
      <c r="F8" s="229" t="s">
        <v>339</v>
      </c>
      <c r="G8" s="227" t="s">
        <v>340</v>
      </c>
      <c r="H8" s="358">
        <v>54.999999999999993</v>
      </c>
      <c r="I8" s="358"/>
      <c r="J8" s="359"/>
      <c r="K8" s="365" t="s">
        <v>12</v>
      </c>
      <c r="L8" s="357">
        <v>1243</v>
      </c>
      <c r="M8" s="357">
        <v>1223</v>
      </c>
      <c r="N8" s="357">
        <v>2959</v>
      </c>
      <c r="O8" s="357">
        <v>159287</v>
      </c>
      <c r="P8" s="357">
        <v>657840</v>
      </c>
      <c r="Q8" s="357"/>
      <c r="R8" s="357"/>
      <c r="S8" s="357"/>
      <c r="T8" s="357"/>
      <c r="U8" s="357"/>
      <c r="V8" s="357"/>
      <c r="W8" s="358">
        <v>2.3272727272727272</v>
      </c>
      <c r="X8" s="358">
        <v>1.8181818181818181</v>
      </c>
      <c r="Y8" s="358">
        <v>1.7818181818181817</v>
      </c>
      <c r="Z8" s="358">
        <v>1.7727272727272725</v>
      </c>
      <c r="AA8" s="358">
        <v>1.7090909090909088</v>
      </c>
      <c r="AB8" s="358">
        <v>1.6636363636363636</v>
      </c>
      <c r="AC8" s="358">
        <v>2.3272727272727272</v>
      </c>
      <c r="AD8" s="358">
        <v>1.8181818181818181</v>
      </c>
      <c r="AE8" s="358">
        <v>1.7818181818181817</v>
      </c>
      <c r="AF8" s="358">
        <v>1.7727272727272725</v>
      </c>
      <c r="AG8" s="358">
        <v>1.7090909090909088</v>
      </c>
      <c r="AH8" s="358">
        <v>1.6636363636363636</v>
      </c>
      <c r="AI8" s="220"/>
      <c r="AJ8" s="220"/>
      <c r="AK8" s="220"/>
      <c r="AL8" s="220"/>
      <c r="AM8" s="220"/>
      <c r="AN8" s="220"/>
      <c r="AO8" s="225" t="s">
        <v>13</v>
      </c>
      <c r="AP8" s="227"/>
      <c r="AQ8" s="225">
        <v>3</v>
      </c>
      <c r="AR8" s="225">
        <v>3</v>
      </c>
      <c r="AS8" s="225"/>
      <c r="AT8" s="222">
        <v>0</v>
      </c>
      <c r="AU8" s="222">
        <v>0</v>
      </c>
      <c r="AV8" s="222">
        <v>0</v>
      </c>
      <c r="AW8" s="222">
        <v>0</v>
      </c>
      <c r="AX8" s="222">
        <v>0</v>
      </c>
      <c r="AY8" s="222">
        <v>0</v>
      </c>
      <c r="AZ8" s="222">
        <v>0</v>
      </c>
      <c r="BA8" s="222">
        <v>0</v>
      </c>
      <c r="BB8" s="222"/>
      <c r="BC8" s="222"/>
      <c r="BD8" s="222">
        <v>0</v>
      </c>
      <c r="BE8" s="222">
        <v>0</v>
      </c>
      <c r="BF8" s="222">
        <v>0</v>
      </c>
      <c r="BG8" s="222" t="s">
        <v>13</v>
      </c>
      <c r="BH8" s="222"/>
      <c r="BI8" s="222" t="s">
        <v>13</v>
      </c>
      <c r="BJ8" s="222"/>
      <c r="BK8" s="222"/>
      <c r="BL8" s="221"/>
      <c r="BM8" s="220"/>
      <c r="BN8" s="222"/>
      <c r="BO8" s="222" t="s">
        <v>15</v>
      </c>
      <c r="BP8" s="222"/>
      <c r="BQ8" s="222"/>
      <c r="BR8" s="193" t="s">
        <v>374</v>
      </c>
    </row>
    <row r="9" spans="1:70" s="223" customFormat="1" ht="16">
      <c r="A9" s="227"/>
      <c r="B9" s="228">
        <v>43209</v>
      </c>
      <c r="C9" s="229" t="s">
        <v>18</v>
      </c>
      <c r="D9" s="227" t="s">
        <v>229</v>
      </c>
      <c r="E9" s="228">
        <v>42916</v>
      </c>
      <c r="F9" s="229" t="s">
        <v>344</v>
      </c>
      <c r="G9" s="227" t="s">
        <v>345</v>
      </c>
      <c r="H9" s="358">
        <v>55.454545454545453</v>
      </c>
      <c r="I9" s="358"/>
      <c r="J9" s="359"/>
      <c r="K9" s="365" t="s">
        <v>12</v>
      </c>
      <c r="L9" s="357">
        <v>1243</v>
      </c>
      <c r="M9" s="357">
        <v>1223</v>
      </c>
      <c r="N9" s="357">
        <v>2959</v>
      </c>
      <c r="O9" s="357">
        <v>159287</v>
      </c>
      <c r="P9" s="357">
        <v>657840</v>
      </c>
      <c r="Q9" s="357"/>
      <c r="R9" s="357"/>
      <c r="S9" s="357"/>
      <c r="T9" s="357"/>
      <c r="U9" s="357"/>
      <c r="V9" s="357"/>
      <c r="W9" s="358">
        <v>3.7</v>
      </c>
      <c r="X9" s="358">
        <v>2.9727272727272727</v>
      </c>
      <c r="Y9" s="358">
        <v>2.754545454545454</v>
      </c>
      <c r="Z9" s="358">
        <v>2.754545454545454</v>
      </c>
      <c r="AA9" s="358">
        <v>2.4727272727272727</v>
      </c>
      <c r="AB9" s="358">
        <v>2.4727272727272727</v>
      </c>
      <c r="AC9" s="358">
        <v>3.7</v>
      </c>
      <c r="AD9" s="358">
        <v>2.9727272727272727</v>
      </c>
      <c r="AE9" s="358">
        <v>2.754545454545454</v>
      </c>
      <c r="AF9" s="358">
        <v>2.754545454545454</v>
      </c>
      <c r="AG9" s="358">
        <v>2.4727272727272727</v>
      </c>
      <c r="AH9" s="358">
        <v>2.4727272727272727</v>
      </c>
      <c r="AI9" s="220"/>
      <c r="AJ9" s="220"/>
      <c r="AK9" s="220"/>
      <c r="AL9" s="220"/>
      <c r="AM9" s="220"/>
      <c r="AN9" s="220"/>
      <c r="AO9" s="225" t="s">
        <v>13</v>
      </c>
      <c r="AP9" s="227"/>
      <c r="AQ9" s="225">
        <v>3</v>
      </c>
      <c r="AR9" s="225">
        <v>3</v>
      </c>
      <c r="AS9" s="225"/>
      <c r="AT9" s="222">
        <v>0</v>
      </c>
      <c r="AU9" s="222">
        <v>25</v>
      </c>
      <c r="AV9" s="222">
        <v>0</v>
      </c>
      <c r="AW9" s="222">
        <v>0</v>
      </c>
      <c r="AX9" s="222">
        <v>0</v>
      </c>
      <c r="AY9" s="222">
        <v>0</v>
      </c>
      <c r="AZ9" s="222">
        <v>0</v>
      </c>
      <c r="BA9" s="222">
        <v>0</v>
      </c>
      <c r="BB9" s="222"/>
      <c r="BC9" s="222"/>
      <c r="BD9" s="222">
        <v>0</v>
      </c>
      <c r="BE9" s="222">
        <v>0</v>
      </c>
      <c r="BF9" s="222">
        <v>0</v>
      </c>
      <c r="BG9" s="222" t="s">
        <v>13</v>
      </c>
      <c r="BH9" s="222"/>
      <c r="BI9" s="222" t="s">
        <v>13</v>
      </c>
      <c r="BJ9" s="222"/>
      <c r="BK9" s="222"/>
      <c r="BL9" s="221"/>
      <c r="BM9" s="220"/>
      <c r="BN9" s="222"/>
      <c r="BO9" s="222" t="s">
        <v>15</v>
      </c>
      <c r="BP9" s="222"/>
      <c r="BQ9" s="222"/>
      <c r="BR9" s="193" t="s">
        <v>366</v>
      </c>
    </row>
    <row r="10" spans="1:70" s="383" customFormat="1" ht="16">
      <c r="A10" s="227">
        <v>8</v>
      </c>
      <c r="B10" s="228">
        <v>43209</v>
      </c>
      <c r="C10" s="229" t="s">
        <v>18</v>
      </c>
      <c r="D10" s="227" t="s">
        <v>45</v>
      </c>
      <c r="E10" s="228">
        <v>43200</v>
      </c>
      <c r="F10" s="229" t="s">
        <v>233</v>
      </c>
      <c r="G10" s="227" t="s">
        <v>205</v>
      </c>
      <c r="H10" s="358">
        <v>97.999999999999986</v>
      </c>
      <c r="I10" s="358"/>
      <c r="J10" s="364"/>
      <c r="K10" s="365" t="s">
        <v>12</v>
      </c>
      <c r="L10" s="357">
        <v>2460</v>
      </c>
      <c r="M10" s="357">
        <v>26520</v>
      </c>
      <c r="N10" s="357">
        <v>89340</v>
      </c>
      <c r="O10" s="357"/>
      <c r="P10" s="357"/>
      <c r="Q10" s="357"/>
      <c r="R10" s="357"/>
      <c r="S10" s="357"/>
      <c r="T10" s="357"/>
      <c r="U10" s="357"/>
      <c r="V10" s="357"/>
      <c r="W10" s="358">
        <v>2.7181818181818183</v>
      </c>
      <c r="X10" s="358">
        <v>2.5181818181818181</v>
      </c>
      <c r="Y10" s="358">
        <v>2.4636363636363634</v>
      </c>
      <c r="Z10" s="358">
        <v>2.418181818181818</v>
      </c>
      <c r="AA10" s="358">
        <v>0</v>
      </c>
      <c r="AB10" s="358">
        <v>0</v>
      </c>
      <c r="AC10" s="358">
        <v>2.7181818181818183</v>
      </c>
      <c r="AD10" s="358">
        <v>2.5181818181818181</v>
      </c>
      <c r="AE10" s="358">
        <v>2.4636363636363634</v>
      </c>
      <c r="AF10" s="358">
        <v>2.418181818181818</v>
      </c>
      <c r="AG10" s="358">
        <v>0</v>
      </c>
      <c r="AH10" s="358">
        <v>0</v>
      </c>
      <c r="AI10" s="227"/>
      <c r="AJ10" s="227"/>
      <c r="AK10" s="227"/>
      <c r="AL10" s="227"/>
      <c r="AM10" s="227"/>
      <c r="AN10" s="227"/>
      <c r="AO10" s="225" t="s">
        <v>13</v>
      </c>
      <c r="AP10" s="225"/>
      <c r="AQ10" s="225">
        <v>3</v>
      </c>
      <c r="AR10" s="225">
        <v>3</v>
      </c>
      <c r="AS10" s="225"/>
      <c r="AT10" s="225">
        <v>10</v>
      </c>
      <c r="AU10" s="225">
        <v>0</v>
      </c>
      <c r="AV10" s="225">
        <v>0</v>
      </c>
      <c r="AW10" s="225">
        <v>0</v>
      </c>
      <c r="AX10" s="225">
        <v>0</v>
      </c>
      <c r="AY10" s="225">
        <v>0</v>
      </c>
      <c r="AZ10" s="225">
        <v>0</v>
      </c>
      <c r="BA10" s="225">
        <v>0</v>
      </c>
      <c r="BB10" s="225"/>
      <c r="BC10" s="225"/>
      <c r="BD10" s="225">
        <v>0</v>
      </c>
      <c r="BE10" s="225">
        <v>0</v>
      </c>
      <c r="BF10" s="225">
        <v>0</v>
      </c>
      <c r="BG10" s="225" t="s">
        <v>13</v>
      </c>
      <c r="BH10" s="225">
        <v>12</v>
      </c>
      <c r="BI10" s="225" t="s">
        <v>13</v>
      </c>
      <c r="BJ10" s="225"/>
      <c r="BK10" s="225"/>
      <c r="BL10" s="229"/>
      <c r="BM10" s="227"/>
      <c r="BN10" s="225"/>
      <c r="BO10" s="225" t="s">
        <v>11</v>
      </c>
      <c r="BP10" s="225"/>
      <c r="BQ10" s="225"/>
      <c r="BR10" s="229" t="s">
        <v>318</v>
      </c>
    </row>
    <row r="11" spans="1:70" s="383" customFormat="1" ht="16">
      <c r="A11" s="227">
        <v>9</v>
      </c>
      <c r="B11" s="228">
        <v>43209</v>
      </c>
      <c r="C11" s="229" t="s">
        <v>18</v>
      </c>
      <c r="D11" s="227" t="s">
        <v>45</v>
      </c>
      <c r="E11" s="228">
        <v>43133</v>
      </c>
      <c r="F11" s="229" t="s">
        <v>159</v>
      </c>
      <c r="G11" s="227" t="s">
        <v>230</v>
      </c>
      <c r="H11" s="358">
        <v>82.23636363636362</v>
      </c>
      <c r="I11" s="360"/>
      <c r="J11" s="361"/>
      <c r="K11" s="362" t="s">
        <v>12</v>
      </c>
      <c r="L11" s="363">
        <v>2465.7599999999998</v>
      </c>
      <c r="M11" s="363">
        <v>162246.6</v>
      </c>
      <c r="N11" s="363">
        <v>657862.98</v>
      </c>
      <c r="O11" s="363"/>
      <c r="P11" s="363"/>
      <c r="Q11" s="363"/>
      <c r="R11" s="363"/>
      <c r="S11" s="363"/>
      <c r="T11" s="363"/>
      <c r="U11" s="363"/>
      <c r="V11" s="363"/>
      <c r="W11" s="358">
        <v>2.8363636363636364</v>
      </c>
      <c r="X11" s="358">
        <v>2.5636363636363635</v>
      </c>
      <c r="Y11" s="358">
        <v>2.4545454545454546</v>
      </c>
      <c r="Z11" s="358">
        <v>2.2545454545454544</v>
      </c>
      <c r="AA11" s="358">
        <v>0</v>
      </c>
      <c r="AB11" s="358">
        <v>0</v>
      </c>
      <c r="AC11" s="358">
        <v>2.8363636363636364</v>
      </c>
      <c r="AD11" s="358">
        <v>2.5636363636363635</v>
      </c>
      <c r="AE11" s="358">
        <v>2.4545454545454546</v>
      </c>
      <c r="AF11" s="358">
        <v>2.2545454545454544</v>
      </c>
      <c r="AG11" s="358">
        <v>0</v>
      </c>
      <c r="AH11" s="358">
        <v>0</v>
      </c>
      <c r="AI11" s="227"/>
      <c r="AJ11" s="227"/>
      <c r="AK11" s="227"/>
      <c r="AL11" s="227"/>
      <c r="AM11" s="227"/>
      <c r="AN11" s="227"/>
      <c r="AO11" s="225" t="s">
        <v>13</v>
      </c>
      <c r="AP11" s="225"/>
      <c r="AQ11" s="225">
        <v>3</v>
      </c>
      <c r="AR11" s="225">
        <v>3</v>
      </c>
      <c r="AS11" s="225"/>
      <c r="AT11" s="225">
        <v>20</v>
      </c>
      <c r="AU11" s="225">
        <v>0</v>
      </c>
      <c r="AV11" s="225">
        <v>0</v>
      </c>
      <c r="AW11" s="225">
        <v>0</v>
      </c>
      <c r="AX11" s="225">
        <v>0</v>
      </c>
      <c r="AY11" s="225">
        <v>0</v>
      </c>
      <c r="AZ11" s="225">
        <v>0</v>
      </c>
      <c r="BA11" s="225">
        <v>0</v>
      </c>
      <c r="BB11" s="225"/>
      <c r="BC11" s="225"/>
      <c r="BD11" s="225">
        <v>0</v>
      </c>
      <c r="BE11" s="225">
        <v>0</v>
      </c>
      <c r="BF11" s="225">
        <v>12</v>
      </c>
      <c r="BG11" s="225" t="s">
        <v>13</v>
      </c>
      <c r="BH11" s="225">
        <v>12</v>
      </c>
      <c r="BI11" s="225" t="s">
        <v>13</v>
      </c>
      <c r="BJ11" s="225">
        <v>12</v>
      </c>
      <c r="BK11" s="225"/>
      <c r="BL11" s="229"/>
      <c r="BM11" s="227"/>
      <c r="BN11" s="225"/>
      <c r="BO11" s="225" t="s">
        <v>15</v>
      </c>
      <c r="BP11" s="225">
        <v>1</v>
      </c>
      <c r="BQ11" s="225"/>
      <c r="BR11" s="229" t="s">
        <v>375</v>
      </c>
    </row>
    <row r="12" spans="1:70" s="383" customFormat="1" ht="16">
      <c r="A12" s="227">
        <v>10</v>
      </c>
      <c r="B12" s="228">
        <v>43209</v>
      </c>
      <c r="C12" s="229" t="s">
        <v>18</v>
      </c>
      <c r="D12" s="227" t="s">
        <v>146</v>
      </c>
      <c r="E12" s="228">
        <v>42916</v>
      </c>
      <c r="F12" s="229" t="s">
        <v>233</v>
      </c>
      <c r="G12" s="227" t="s">
        <v>218</v>
      </c>
      <c r="H12" s="358">
        <v>104.99999999999999</v>
      </c>
      <c r="I12" s="358"/>
      <c r="J12" s="364"/>
      <c r="K12" s="365" t="s">
        <v>12</v>
      </c>
      <c r="L12" s="357">
        <v>49315</v>
      </c>
      <c r="M12" s="357"/>
      <c r="N12" s="357"/>
      <c r="O12" s="357"/>
      <c r="P12" s="357"/>
      <c r="Q12" s="357"/>
      <c r="R12" s="357"/>
      <c r="S12" s="357"/>
      <c r="T12" s="357"/>
      <c r="U12" s="357"/>
      <c r="V12" s="357"/>
      <c r="W12" s="358">
        <v>2.9090909090909092</v>
      </c>
      <c r="X12" s="358">
        <v>2.6909090909090905</v>
      </c>
      <c r="Y12" s="358">
        <v>0</v>
      </c>
      <c r="Z12" s="358">
        <v>0</v>
      </c>
      <c r="AA12" s="358">
        <v>0</v>
      </c>
      <c r="AB12" s="358">
        <v>0</v>
      </c>
      <c r="AC12" s="358">
        <v>2.9090909090909092</v>
      </c>
      <c r="AD12" s="358">
        <v>2.6909090909090905</v>
      </c>
      <c r="AE12" s="358">
        <v>0</v>
      </c>
      <c r="AF12" s="358">
        <v>0</v>
      </c>
      <c r="AG12" s="358">
        <v>0</v>
      </c>
      <c r="AH12" s="358">
        <v>0</v>
      </c>
      <c r="AI12" s="227"/>
      <c r="AJ12" s="227"/>
      <c r="AK12" s="227"/>
      <c r="AL12" s="227"/>
      <c r="AM12" s="227"/>
      <c r="AN12" s="227"/>
      <c r="AO12" s="225" t="s">
        <v>13</v>
      </c>
      <c r="AP12" s="225"/>
      <c r="AQ12" s="225">
        <v>3</v>
      </c>
      <c r="AR12" s="225">
        <v>3</v>
      </c>
      <c r="AS12" s="225"/>
      <c r="AT12" s="225">
        <v>0</v>
      </c>
      <c r="AU12" s="225">
        <v>0</v>
      </c>
      <c r="AV12" s="225">
        <v>0</v>
      </c>
      <c r="AW12" s="225">
        <v>0</v>
      </c>
      <c r="AX12" s="225">
        <v>0</v>
      </c>
      <c r="AY12" s="225">
        <v>0</v>
      </c>
      <c r="AZ12" s="225">
        <v>0</v>
      </c>
      <c r="BA12" s="225">
        <v>0</v>
      </c>
      <c r="BB12" s="225"/>
      <c r="BC12" s="225"/>
      <c r="BD12" s="225">
        <v>0</v>
      </c>
      <c r="BE12" s="225">
        <v>0</v>
      </c>
      <c r="BF12" s="225">
        <v>0</v>
      </c>
      <c r="BG12" s="225" t="s">
        <v>13</v>
      </c>
      <c r="BH12" s="225"/>
      <c r="BI12" s="225" t="s">
        <v>13</v>
      </c>
      <c r="BJ12" s="225"/>
      <c r="BK12" s="225"/>
      <c r="BL12" s="229"/>
      <c r="BM12" s="227"/>
      <c r="BN12" s="225"/>
      <c r="BO12" s="225" t="s">
        <v>15</v>
      </c>
      <c r="BP12" s="225"/>
      <c r="BQ12" s="225"/>
      <c r="BR12" s="229" t="s">
        <v>361</v>
      </c>
    </row>
    <row r="13" spans="1:70" s="383" customFormat="1" ht="16">
      <c r="A13" s="227">
        <v>11</v>
      </c>
      <c r="B13" s="228">
        <v>43209</v>
      </c>
      <c r="C13" s="229" t="s">
        <v>18</v>
      </c>
      <c r="D13" s="227" t="s">
        <v>235</v>
      </c>
      <c r="E13" s="228">
        <v>43200</v>
      </c>
      <c r="F13" s="229" t="s">
        <v>233</v>
      </c>
      <c r="G13" s="227" t="s">
        <v>205</v>
      </c>
      <c r="H13" s="358">
        <v>79</v>
      </c>
      <c r="I13" s="358"/>
      <c r="J13" s="364"/>
      <c r="K13" s="365" t="s">
        <v>12</v>
      </c>
      <c r="L13" s="357">
        <v>1243</v>
      </c>
      <c r="M13" s="357">
        <v>1223</v>
      </c>
      <c r="N13" s="357">
        <v>2959</v>
      </c>
      <c r="O13" s="357">
        <v>160287</v>
      </c>
      <c r="P13" s="357">
        <v>656863</v>
      </c>
      <c r="Q13" s="357"/>
      <c r="R13" s="357"/>
      <c r="S13" s="357"/>
      <c r="T13" s="357"/>
      <c r="U13" s="357"/>
      <c r="V13" s="357"/>
      <c r="W13" s="358">
        <v>3.6909090909090905</v>
      </c>
      <c r="X13" s="358">
        <v>2.4545454545454546</v>
      </c>
      <c r="Y13" s="358">
        <v>2.418181818181818</v>
      </c>
      <c r="Z13" s="358">
        <v>2.3636363636363633</v>
      </c>
      <c r="AA13" s="358">
        <v>2.2818181818181813</v>
      </c>
      <c r="AB13" s="358">
        <v>2.0363636363636366</v>
      </c>
      <c r="AC13" s="358">
        <v>3.6909090909090905</v>
      </c>
      <c r="AD13" s="358">
        <v>2.4545454545454546</v>
      </c>
      <c r="AE13" s="358">
        <v>2.418181818181818</v>
      </c>
      <c r="AF13" s="358">
        <v>2.3636363636363633</v>
      </c>
      <c r="AG13" s="358">
        <v>2.2818181818181813</v>
      </c>
      <c r="AH13" s="358">
        <v>2.0363636363636366</v>
      </c>
      <c r="AI13" s="227"/>
      <c r="AJ13" s="227"/>
      <c r="AK13" s="227"/>
      <c r="AL13" s="227"/>
      <c r="AM13" s="227"/>
      <c r="AN13" s="227"/>
      <c r="AO13" s="225" t="s">
        <v>13</v>
      </c>
      <c r="AP13" s="227"/>
      <c r="AQ13" s="225">
        <v>3</v>
      </c>
      <c r="AR13" s="225">
        <v>3</v>
      </c>
      <c r="AS13" s="225"/>
      <c r="AT13" s="225">
        <v>10</v>
      </c>
      <c r="AU13" s="225">
        <v>0</v>
      </c>
      <c r="AV13" s="225">
        <v>0</v>
      </c>
      <c r="AW13" s="225">
        <v>0</v>
      </c>
      <c r="AX13" s="225">
        <v>0</v>
      </c>
      <c r="AY13" s="225">
        <v>0</v>
      </c>
      <c r="AZ13" s="225">
        <v>0</v>
      </c>
      <c r="BA13" s="225">
        <v>0</v>
      </c>
      <c r="BB13" s="225"/>
      <c r="BC13" s="225"/>
      <c r="BD13" s="225">
        <v>0</v>
      </c>
      <c r="BE13" s="225">
        <v>0</v>
      </c>
      <c r="BF13" s="225">
        <v>12</v>
      </c>
      <c r="BG13" s="225" t="s">
        <v>13</v>
      </c>
      <c r="BH13" s="225">
        <v>12</v>
      </c>
      <c r="BI13" s="225" t="s">
        <v>13</v>
      </c>
      <c r="BJ13" s="225"/>
      <c r="BK13" s="225"/>
      <c r="BL13" s="229"/>
      <c r="BM13" s="227"/>
      <c r="BN13" s="225"/>
      <c r="BO13" s="225" t="s">
        <v>11</v>
      </c>
      <c r="BP13" s="225"/>
      <c r="BQ13" s="225"/>
      <c r="BR13" s="229" t="s">
        <v>319</v>
      </c>
    </row>
    <row r="14" spans="1:70" s="383" customFormat="1" ht="16">
      <c r="A14" s="227">
        <v>13</v>
      </c>
      <c r="B14" s="228">
        <v>43209</v>
      </c>
      <c r="C14" s="229" t="s">
        <v>18</v>
      </c>
      <c r="D14" s="227" t="s">
        <v>109</v>
      </c>
      <c r="E14" s="228">
        <v>43047</v>
      </c>
      <c r="F14" s="229" t="s">
        <v>160</v>
      </c>
      <c r="G14" s="227" t="s">
        <v>352</v>
      </c>
      <c r="H14" s="358">
        <v>84.381818181818176</v>
      </c>
      <c r="I14" s="358"/>
      <c r="J14" s="364"/>
      <c r="K14" s="365"/>
      <c r="L14" s="357"/>
      <c r="M14" s="357"/>
      <c r="N14" s="357"/>
      <c r="O14" s="357"/>
      <c r="P14" s="357"/>
      <c r="Q14" s="357"/>
      <c r="R14" s="357"/>
      <c r="S14" s="357"/>
      <c r="T14" s="357"/>
      <c r="U14" s="357"/>
      <c r="V14" s="357"/>
      <c r="W14" s="358">
        <v>3.5</v>
      </c>
      <c r="X14" s="358">
        <v>0</v>
      </c>
      <c r="Y14" s="358">
        <v>0</v>
      </c>
      <c r="Z14" s="358">
        <v>0</v>
      </c>
      <c r="AA14" s="358">
        <v>0</v>
      </c>
      <c r="AB14" s="358">
        <v>0</v>
      </c>
      <c r="AC14" s="358">
        <v>3.5</v>
      </c>
      <c r="AD14" s="358">
        <v>0</v>
      </c>
      <c r="AE14" s="358">
        <v>0</v>
      </c>
      <c r="AF14" s="358">
        <v>0</v>
      </c>
      <c r="AG14" s="358">
        <v>0</v>
      </c>
      <c r="AH14" s="358">
        <v>0</v>
      </c>
      <c r="AI14" s="227"/>
      <c r="AJ14" s="227"/>
      <c r="AK14" s="227"/>
      <c r="AL14" s="227"/>
      <c r="AM14" s="227"/>
      <c r="AN14" s="227"/>
      <c r="AO14" s="225" t="s">
        <v>13</v>
      </c>
      <c r="AP14" s="225"/>
      <c r="AQ14" s="225">
        <v>3</v>
      </c>
      <c r="AR14" s="225">
        <v>3</v>
      </c>
      <c r="AS14" s="225"/>
      <c r="AT14" s="225">
        <v>0</v>
      </c>
      <c r="AU14" s="225">
        <v>0</v>
      </c>
      <c r="AV14" s="225">
        <v>0</v>
      </c>
      <c r="AW14" s="225">
        <v>0</v>
      </c>
      <c r="AX14" s="225">
        <v>0</v>
      </c>
      <c r="AY14" s="225">
        <v>0</v>
      </c>
      <c r="AZ14" s="225">
        <v>0</v>
      </c>
      <c r="BA14" s="225">
        <v>0</v>
      </c>
      <c r="BB14" s="225"/>
      <c r="BC14" s="225"/>
      <c r="BD14" s="225">
        <v>0</v>
      </c>
      <c r="BE14" s="225">
        <v>0</v>
      </c>
      <c r="BF14" s="225">
        <v>12</v>
      </c>
      <c r="BG14" s="225" t="s">
        <v>13</v>
      </c>
      <c r="BH14" s="225">
        <v>12</v>
      </c>
      <c r="BI14" s="225" t="s">
        <v>13</v>
      </c>
      <c r="BJ14" s="225">
        <v>12</v>
      </c>
      <c r="BK14" s="225"/>
      <c r="BL14" s="229"/>
      <c r="BM14" s="227"/>
      <c r="BN14" s="225"/>
      <c r="BO14" s="225" t="s">
        <v>15</v>
      </c>
      <c r="BP14" s="225"/>
      <c r="BQ14" s="225"/>
      <c r="BR14" s="193" t="s">
        <v>376</v>
      </c>
    </row>
    <row r="15" spans="1:70" s="383" customFormat="1" ht="16">
      <c r="A15" s="395" t="s">
        <v>396</v>
      </c>
      <c r="B15" s="228">
        <v>43209</v>
      </c>
      <c r="C15" s="229" t="s">
        <v>18</v>
      </c>
      <c r="D15" s="394" t="s">
        <v>109</v>
      </c>
      <c r="E15" s="228">
        <v>43061</v>
      </c>
      <c r="F15" s="229" t="s">
        <v>161</v>
      </c>
      <c r="G15" s="227" t="s">
        <v>249</v>
      </c>
      <c r="H15" s="358">
        <v>68.990909090909085</v>
      </c>
      <c r="I15" s="358"/>
      <c r="J15" s="364"/>
      <c r="K15" s="365"/>
      <c r="L15" s="357"/>
      <c r="M15" s="357"/>
      <c r="N15" s="357"/>
      <c r="O15" s="357"/>
      <c r="P15" s="357"/>
      <c r="Q15" s="357"/>
      <c r="R15" s="357"/>
      <c r="S15" s="357"/>
      <c r="T15" s="357"/>
      <c r="U15" s="357"/>
      <c r="V15" s="357"/>
      <c r="W15" s="358">
        <v>3.6181818181818177</v>
      </c>
      <c r="X15" s="358">
        <v>0</v>
      </c>
      <c r="Y15" s="358">
        <v>0</v>
      </c>
      <c r="Z15" s="358">
        <v>0</v>
      </c>
      <c r="AA15" s="358">
        <v>0</v>
      </c>
      <c r="AB15" s="358">
        <v>0</v>
      </c>
      <c r="AC15" s="358">
        <v>3.6181818181818177</v>
      </c>
      <c r="AD15" s="358">
        <v>0</v>
      </c>
      <c r="AE15" s="358">
        <v>0</v>
      </c>
      <c r="AF15" s="358">
        <v>0</v>
      </c>
      <c r="AG15" s="358">
        <v>0</v>
      </c>
      <c r="AH15" s="358">
        <v>0</v>
      </c>
      <c r="AI15" s="227"/>
      <c r="AJ15" s="227"/>
      <c r="AK15" s="227"/>
      <c r="AL15" s="227"/>
      <c r="AM15" s="227"/>
      <c r="AN15" s="227"/>
      <c r="AO15" s="225" t="s">
        <v>13</v>
      </c>
      <c r="AP15" s="225"/>
      <c r="AQ15" s="225">
        <v>3</v>
      </c>
      <c r="AR15" s="225">
        <v>3</v>
      </c>
      <c r="AS15" s="225"/>
      <c r="AT15" s="225">
        <v>0</v>
      </c>
      <c r="AU15" s="225">
        <v>0</v>
      </c>
      <c r="AV15" s="225">
        <v>0</v>
      </c>
      <c r="AW15" s="225">
        <v>0</v>
      </c>
      <c r="AX15" s="225">
        <v>0</v>
      </c>
      <c r="AY15" s="225">
        <v>0</v>
      </c>
      <c r="AZ15" s="225">
        <v>0</v>
      </c>
      <c r="BA15" s="225">
        <v>0</v>
      </c>
      <c r="BB15" s="225"/>
      <c r="BC15" s="225"/>
      <c r="BD15" s="225">
        <v>0</v>
      </c>
      <c r="BE15" s="225">
        <v>0</v>
      </c>
      <c r="BF15" s="225">
        <v>0</v>
      </c>
      <c r="BG15" s="225" t="s">
        <v>13</v>
      </c>
      <c r="BH15" s="225"/>
      <c r="BI15" s="225"/>
      <c r="BJ15" s="225"/>
      <c r="BK15" s="384">
        <v>43615</v>
      </c>
      <c r="BL15" s="229"/>
      <c r="BM15" s="227"/>
      <c r="BN15" s="225"/>
      <c r="BO15" s="225" t="s">
        <v>15</v>
      </c>
      <c r="BP15" s="225"/>
      <c r="BQ15" s="225"/>
      <c r="BR15" s="193" t="s">
        <v>395</v>
      </c>
    </row>
    <row r="16" spans="1:70" s="395" customFormat="1" ht="16">
      <c r="A16" s="395" t="s">
        <v>396</v>
      </c>
      <c r="B16" s="456">
        <v>43209</v>
      </c>
      <c r="C16" s="393" t="s">
        <v>18</v>
      </c>
      <c r="D16" s="394" t="s">
        <v>109</v>
      </c>
      <c r="E16" s="396">
        <v>43158</v>
      </c>
      <c r="F16" s="393" t="s">
        <v>158</v>
      </c>
      <c r="G16" s="394" t="s">
        <v>199</v>
      </c>
      <c r="H16" s="358">
        <v>83.636363636363626</v>
      </c>
      <c r="L16" s="397"/>
      <c r="M16" s="397"/>
      <c r="N16" s="397"/>
      <c r="O16" s="397"/>
      <c r="P16" s="397"/>
      <c r="Q16" s="397"/>
      <c r="R16" s="397"/>
      <c r="S16" s="397"/>
      <c r="T16" s="397"/>
      <c r="U16" s="397"/>
      <c r="V16" s="397"/>
      <c r="W16" s="358">
        <v>3.4636363636363634</v>
      </c>
      <c r="X16" s="358">
        <v>0</v>
      </c>
      <c r="Y16" s="358">
        <v>0</v>
      </c>
      <c r="Z16" s="358">
        <v>0</v>
      </c>
      <c r="AA16" s="358">
        <v>0</v>
      </c>
      <c r="AB16" s="358">
        <v>0</v>
      </c>
      <c r="AC16" s="358">
        <v>3.4636363636363634</v>
      </c>
      <c r="AD16" s="358">
        <v>0</v>
      </c>
      <c r="AE16" s="358">
        <v>0</v>
      </c>
      <c r="AF16" s="358">
        <v>0</v>
      </c>
      <c r="AG16" s="358">
        <v>0</v>
      </c>
      <c r="AH16" s="358">
        <v>0</v>
      </c>
      <c r="AO16" s="398" t="s">
        <v>13</v>
      </c>
      <c r="AP16" s="398"/>
      <c r="AQ16" s="398">
        <v>3</v>
      </c>
      <c r="AR16" s="398">
        <v>3</v>
      </c>
      <c r="AT16" s="398">
        <v>0</v>
      </c>
      <c r="AU16" s="398">
        <v>10</v>
      </c>
      <c r="AV16" s="398">
        <v>0</v>
      </c>
      <c r="AW16" s="398">
        <v>0</v>
      </c>
      <c r="AX16" s="398">
        <v>0</v>
      </c>
      <c r="AY16" s="398">
        <v>0</v>
      </c>
      <c r="AZ16" s="398">
        <v>0</v>
      </c>
      <c r="BA16" s="398">
        <v>0</v>
      </c>
      <c r="BD16" s="398">
        <v>0</v>
      </c>
      <c r="BE16" s="398">
        <v>0</v>
      </c>
      <c r="BF16" s="398">
        <v>0</v>
      </c>
      <c r="BG16" s="398" t="s">
        <v>13</v>
      </c>
      <c r="BH16" s="398"/>
      <c r="BI16" s="398" t="s">
        <v>13</v>
      </c>
      <c r="BJ16" s="398"/>
      <c r="BK16" s="398"/>
      <c r="BL16" s="398"/>
      <c r="BM16" s="398"/>
      <c r="BN16" s="398"/>
      <c r="BO16" s="398" t="s">
        <v>15</v>
      </c>
      <c r="BP16" s="398"/>
      <c r="BQ16" s="398"/>
      <c r="BR16" s="395" t="s">
        <v>394</v>
      </c>
    </row>
    <row r="17" spans="1:70" s="383" customFormat="1" ht="16">
      <c r="A17" s="227">
        <v>14</v>
      </c>
      <c r="B17" s="228">
        <v>43209</v>
      </c>
      <c r="C17" s="229" t="s">
        <v>18</v>
      </c>
      <c r="D17" s="227" t="s">
        <v>237</v>
      </c>
      <c r="E17" s="228">
        <v>43133</v>
      </c>
      <c r="F17" s="229" t="s">
        <v>159</v>
      </c>
      <c r="G17" s="227" t="s">
        <v>230</v>
      </c>
      <c r="H17" s="358">
        <v>83.22727272727272</v>
      </c>
      <c r="I17" s="358"/>
      <c r="J17" s="364"/>
      <c r="K17" s="365" t="s">
        <v>12</v>
      </c>
      <c r="L17" s="357">
        <v>6000</v>
      </c>
      <c r="M17" s="357">
        <v>6000</v>
      </c>
      <c r="N17" s="357">
        <v>72000</v>
      </c>
      <c r="O17" s="357"/>
      <c r="P17" s="357"/>
      <c r="Q17" s="357"/>
      <c r="R17" s="357"/>
      <c r="S17" s="357"/>
      <c r="T17" s="357"/>
      <c r="U17" s="357"/>
      <c r="V17" s="357"/>
      <c r="W17" s="358">
        <v>2.5545454545454542</v>
      </c>
      <c r="X17" s="358">
        <v>2.2999999999999998</v>
      </c>
      <c r="Y17" s="358">
        <v>2.2727272727272725</v>
      </c>
      <c r="Z17" s="358">
        <v>2.1636363636363636</v>
      </c>
      <c r="AA17" s="358">
        <v>0</v>
      </c>
      <c r="AB17" s="358">
        <v>0</v>
      </c>
      <c r="AC17" s="358">
        <v>2.5545454545454542</v>
      </c>
      <c r="AD17" s="358">
        <v>2.2999999999999998</v>
      </c>
      <c r="AE17" s="358">
        <v>2.2727272727272725</v>
      </c>
      <c r="AF17" s="358">
        <v>2.1636363636363636</v>
      </c>
      <c r="AG17" s="358">
        <v>0</v>
      </c>
      <c r="AH17" s="358">
        <v>0</v>
      </c>
      <c r="AI17" s="227"/>
      <c r="AJ17" s="227"/>
      <c r="AK17" s="227"/>
      <c r="AL17" s="227"/>
      <c r="AM17" s="227"/>
      <c r="AN17" s="227"/>
      <c r="AO17" s="225" t="s">
        <v>13</v>
      </c>
      <c r="AP17" s="225"/>
      <c r="AQ17" s="225">
        <v>3</v>
      </c>
      <c r="AR17" s="225">
        <v>3</v>
      </c>
      <c r="AS17" s="225"/>
      <c r="AT17" s="225">
        <v>20</v>
      </c>
      <c r="AU17" s="225">
        <v>0</v>
      </c>
      <c r="AV17" s="225">
        <v>0</v>
      </c>
      <c r="AW17" s="225">
        <v>0</v>
      </c>
      <c r="AX17" s="225">
        <v>0</v>
      </c>
      <c r="AY17" s="225">
        <v>0</v>
      </c>
      <c r="AZ17" s="225">
        <v>0</v>
      </c>
      <c r="BA17" s="225">
        <v>0</v>
      </c>
      <c r="BB17" s="225"/>
      <c r="BC17" s="225"/>
      <c r="BD17" s="225">
        <v>0</v>
      </c>
      <c r="BE17" s="225">
        <v>0</v>
      </c>
      <c r="BF17" s="225">
        <v>12</v>
      </c>
      <c r="BG17" s="225" t="s">
        <v>13</v>
      </c>
      <c r="BH17" s="225">
        <v>12</v>
      </c>
      <c r="BI17" s="225" t="s">
        <v>13</v>
      </c>
      <c r="BJ17" s="225">
        <v>12</v>
      </c>
      <c r="BK17" s="225"/>
      <c r="BL17" s="229"/>
      <c r="BM17" s="227"/>
      <c r="BN17" s="225"/>
      <c r="BO17" s="225" t="s">
        <v>15</v>
      </c>
      <c r="BP17" s="225">
        <v>1</v>
      </c>
      <c r="BQ17" s="225"/>
      <c r="BR17" s="229" t="s">
        <v>377</v>
      </c>
    </row>
    <row r="18" spans="1:70" s="383" customFormat="1" ht="16">
      <c r="A18" s="227">
        <v>15</v>
      </c>
      <c r="B18" s="228">
        <v>43209</v>
      </c>
      <c r="C18" s="229" t="s">
        <v>18</v>
      </c>
      <c r="D18" s="227" t="s">
        <v>237</v>
      </c>
      <c r="E18" s="228">
        <v>43100</v>
      </c>
      <c r="F18" s="229" t="s">
        <v>160</v>
      </c>
      <c r="G18" s="227" t="s">
        <v>352</v>
      </c>
      <c r="H18" s="358">
        <v>53.909090909090899</v>
      </c>
      <c r="I18" s="358"/>
      <c r="J18" s="364"/>
      <c r="K18" s="365" t="s">
        <v>12</v>
      </c>
      <c r="L18" s="357">
        <v>33000</v>
      </c>
      <c r="M18" s="357"/>
      <c r="N18" s="357"/>
      <c r="O18" s="357"/>
      <c r="P18" s="357"/>
      <c r="Q18" s="357"/>
      <c r="R18" s="357"/>
      <c r="S18" s="357"/>
      <c r="T18" s="357"/>
      <c r="U18" s="357"/>
      <c r="V18" s="357"/>
      <c r="W18" s="358">
        <v>2.1181818181818182</v>
      </c>
      <c r="X18" s="358">
        <v>1.7272727272727271</v>
      </c>
      <c r="Y18" s="358">
        <v>0</v>
      </c>
      <c r="Z18" s="358">
        <v>0</v>
      </c>
      <c r="AA18" s="358">
        <v>0</v>
      </c>
      <c r="AB18" s="358">
        <v>0</v>
      </c>
      <c r="AC18" s="358">
        <v>2.1181818181818182</v>
      </c>
      <c r="AD18" s="358">
        <v>1.7272727272727271</v>
      </c>
      <c r="AE18" s="358">
        <v>0</v>
      </c>
      <c r="AF18" s="358">
        <v>0</v>
      </c>
      <c r="AG18" s="358">
        <v>0</v>
      </c>
      <c r="AH18" s="358">
        <v>0</v>
      </c>
      <c r="AI18" s="227"/>
      <c r="AJ18" s="227"/>
      <c r="AK18" s="227"/>
      <c r="AL18" s="227"/>
      <c r="AM18" s="227"/>
      <c r="AN18" s="227"/>
      <c r="AO18" s="225" t="s">
        <v>13</v>
      </c>
      <c r="AP18" s="225"/>
      <c r="AQ18" s="225">
        <v>3</v>
      </c>
      <c r="AR18" s="225">
        <v>3</v>
      </c>
      <c r="AS18" s="225"/>
      <c r="AT18" s="225">
        <v>0</v>
      </c>
      <c r="AU18" s="225">
        <v>0</v>
      </c>
      <c r="AV18" s="225">
        <v>0</v>
      </c>
      <c r="AW18" s="225">
        <v>0</v>
      </c>
      <c r="AX18" s="225">
        <v>0</v>
      </c>
      <c r="AY18" s="225">
        <v>0</v>
      </c>
      <c r="AZ18" s="225">
        <v>0</v>
      </c>
      <c r="BA18" s="225">
        <v>0</v>
      </c>
      <c r="BB18" s="225"/>
      <c r="BC18" s="225"/>
      <c r="BD18" s="225">
        <v>0</v>
      </c>
      <c r="BE18" s="225">
        <v>0</v>
      </c>
      <c r="BF18" s="225">
        <v>12</v>
      </c>
      <c r="BG18" s="225" t="s">
        <v>13</v>
      </c>
      <c r="BH18" s="225">
        <v>12</v>
      </c>
      <c r="BI18" s="225" t="s">
        <v>13</v>
      </c>
      <c r="BJ18" s="225">
        <v>12</v>
      </c>
      <c r="BK18" s="225"/>
      <c r="BL18" s="229"/>
      <c r="BM18" s="227"/>
      <c r="BN18" s="225"/>
      <c r="BO18" s="225" t="s">
        <v>15</v>
      </c>
      <c r="BP18" s="225"/>
      <c r="BQ18" s="225"/>
      <c r="BR18" s="229" t="s">
        <v>378</v>
      </c>
    </row>
    <row r="19" spans="1:70" s="383" customFormat="1" ht="16">
      <c r="A19" s="227">
        <v>16</v>
      </c>
      <c r="B19" s="228">
        <v>43209</v>
      </c>
      <c r="C19" s="229" t="s">
        <v>18</v>
      </c>
      <c r="D19" s="227" t="s">
        <v>237</v>
      </c>
      <c r="E19" s="381">
        <v>43026</v>
      </c>
      <c r="F19" s="229" t="s">
        <v>157</v>
      </c>
      <c r="G19" s="227" t="s">
        <v>369</v>
      </c>
      <c r="H19" s="358">
        <v>62.163636363636357</v>
      </c>
      <c r="I19" s="358"/>
      <c r="J19" s="364"/>
      <c r="K19" s="365" t="s">
        <v>12</v>
      </c>
      <c r="L19" s="357">
        <v>3000</v>
      </c>
      <c r="M19" s="357">
        <v>30000</v>
      </c>
      <c r="N19" s="357">
        <v>49200</v>
      </c>
      <c r="O19" s="357"/>
      <c r="P19" s="357"/>
      <c r="Q19" s="357"/>
      <c r="R19" s="357"/>
      <c r="S19" s="357"/>
      <c r="T19" s="357"/>
      <c r="U19" s="357"/>
      <c r="V19" s="357"/>
      <c r="W19" s="358">
        <v>2.1999999999999997</v>
      </c>
      <c r="X19" s="358">
        <v>1.918181818181818</v>
      </c>
      <c r="Y19" s="358">
        <v>1.6272727272727272</v>
      </c>
      <c r="Z19" s="358">
        <v>1.5363636363636362</v>
      </c>
      <c r="AA19" s="358">
        <v>0</v>
      </c>
      <c r="AB19" s="358">
        <v>0</v>
      </c>
      <c r="AC19" s="358">
        <v>2.1999999999999997</v>
      </c>
      <c r="AD19" s="358">
        <v>1.918181818181818</v>
      </c>
      <c r="AE19" s="358">
        <v>1.6272727272727272</v>
      </c>
      <c r="AF19" s="358">
        <v>1.5363636363636362</v>
      </c>
      <c r="AG19" s="358">
        <v>0</v>
      </c>
      <c r="AH19" s="358">
        <v>0</v>
      </c>
      <c r="AI19" s="227"/>
      <c r="AJ19" s="227"/>
      <c r="AK19" s="227"/>
      <c r="AL19" s="227"/>
      <c r="AM19" s="227"/>
      <c r="AN19" s="227"/>
      <c r="AO19" s="225" t="s">
        <v>13</v>
      </c>
      <c r="AP19" s="225"/>
      <c r="AQ19" s="225">
        <v>3</v>
      </c>
      <c r="AR19" s="225">
        <v>3</v>
      </c>
      <c r="AS19" s="225"/>
      <c r="AT19" s="225">
        <v>0</v>
      </c>
      <c r="AU19" s="225">
        <v>0</v>
      </c>
      <c r="AV19" s="225">
        <v>0</v>
      </c>
      <c r="AW19" s="225">
        <v>0</v>
      </c>
      <c r="AX19" s="225">
        <v>0</v>
      </c>
      <c r="AY19" s="225">
        <v>0</v>
      </c>
      <c r="AZ19" s="225">
        <v>0</v>
      </c>
      <c r="BA19" s="225">
        <v>0</v>
      </c>
      <c r="BB19" s="225"/>
      <c r="BC19" s="225"/>
      <c r="BD19" s="225">
        <v>0</v>
      </c>
      <c r="BE19" s="225">
        <v>0</v>
      </c>
      <c r="BF19" s="225">
        <v>0</v>
      </c>
      <c r="BG19" s="225" t="s">
        <v>13</v>
      </c>
      <c r="BH19" s="225"/>
      <c r="BI19" s="225" t="s">
        <v>13</v>
      </c>
      <c r="BJ19" s="225"/>
      <c r="BK19" s="225"/>
      <c r="BL19" s="229"/>
      <c r="BM19" s="227"/>
      <c r="BN19" s="225"/>
      <c r="BO19" s="225" t="s">
        <v>15</v>
      </c>
      <c r="BP19" s="225"/>
      <c r="BQ19" s="225"/>
      <c r="BR19" s="229" t="s">
        <v>350</v>
      </c>
    </row>
    <row r="20" spans="1:70" s="383" customFormat="1" ht="16">
      <c r="A20" s="395" t="s">
        <v>396</v>
      </c>
      <c r="B20" s="228">
        <v>43209</v>
      </c>
      <c r="C20" s="229" t="s">
        <v>18</v>
      </c>
      <c r="D20" s="394" t="s">
        <v>237</v>
      </c>
      <c r="E20" s="228">
        <v>43061</v>
      </c>
      <c r="F20" s="229" t="s">
        <v>161</v>
      </c>
      <c r="G20" s="227" t="s">
        <v>249</v>
      </c>
      <c r="H20" s="358">
        <v>81.709090909090904</v>
      </c>
      <c r="I20" s="358"/>
      <c r="J20" s="364"/>
      <c r="K20" s="365" t="s">
        <v>12</v>
      </c>
      <c r="L20" s="357">
        <v>1644</v>
      </c>
      <c r="M20" s="357">
        <v>1314</v>
      </c>
      <c r="N20" s="357"/>
      <c r="O20" s="357"/>
      <c r="P20" s="357"/>
      <c r="Q20" s="357"/>
      <c r="R20" s="357"/>
      <c r="S20" s="357"/>
      <c r="T20" s="357"/>
      <c r="U20" s="357"/>
      <c r="V20" s="357"/>
      <c r="W20" s="358">
        <v>2.1636363636363636</v>
      </c>
      <c r="X20" s="358">
        <v>2.1181818181818182</v>
      </c>
      <c r="Y20" s="358">
        <v>1.9818181818181817</v>
      </c>
      <c r="Z20" s="358">
        <v>0</v>
      </c>
      <c r="AA20" s="358">
        <v>0</v>
      </c>
      <c r="AB20" s="358">
        <v>0</v>
      </c>
      <c r="AC20" s="358">
        <v>2.1636363636363636</v>
      </c>
      <c r="AD20" s="358">
        <v>2.1181818181818182</v>
      </c>
      <c r="AE20" s="358">
        <v>1.9818181818181817</v>
      </c>
      <c r="AF20" s="358">
        <v>0</v>
      </c>
      <c r="AG20" s="358">
        <v>0</v>
      </c>
      <c r="AH20" s="358">
        <v>0</v>
      </c>
      <c r="AI20" s="227"/>
      <c r="AJ20" s="227"/>
      <c r="AK20" s="227"/>
      <c r="AL20" s="227"/>
      <c r="AM20" s="227"/>
      <c r="AN20" s="227"/>
      <c r="AO20" s="225" t="s">
        <v>13</v>
      </c>
      <c r="AP20" s="225"/>
      <c r="AQ20" s="225">
        <v>3</v>
      </c>
      <c r="AR20" s="225">
        <v>3</v>
      </c>
      <c r="AS20" s="225"/>
      <c r="AT20" s="225">
        <v>0</v>
      </c>
      <c r="AU20" s="225">
        <v>0</v>
      </c>
      <c r="AV20" s="225">
        <v>0</v>
      </c>
      <c r="AW20" s="225">
        <v>0</v>
      </c>
      <c r="AX20" s="225">
        <v>0</v>
      </c>
      <c r="AY20" s="225">
        <v>0</v>
      </c>
      <c r="AZ20" s="225">
        <v>0</v>
      </c>
      <c r="BA20" s="225">
        <v>0</v>
      </c>
      <c r="BB20" s="225"/>
      <c r="BC20" s="225"/>
      <c r="BD20" s="225">
        <v>0</v>
      </c>
      <c r="BE20" s="225">
        <v>0</v>
      </c>
      <c r="BF20" s="225">
        <v>0</v>
      </c>
      <c r="BG20" s="225" t="s">
        <v>13</v>
      </c>
      <c r="BH20" s="225"/>
      <c r="BI20" s="225"/>
      <c r="BJ20" s="225"/>
      <c r="BK20" s="384">
        <v>43615</v>
      </c>
      <c r="BL20" s="229"/>
      <c r="BM20" s="227"/>
      <c r="BN20" s="225"/>
      <c r="BO20" s="225" t="s">
        <v>15</v>
      </c>
      <c r="BP20" s="225"/>
      <c r="BQ20" s="225"/>
      <c r="BR20" s="193" t="s">
        <v>393</v>
      </c>
    </row>
    <row r="21" spans="1:70" s="383" customFormat="1" ht="16">
      <c r="A21" s="227">
        <v>17</v>
      </c>
      <c r="B21" s="228">
        <v>43209</v>
      </c>
      <c r="C21" s="229" t="s">
        <v>18</v>
      </c>
      <c r="D21" s="227" t="s">
        <v>239</v>
      </c>
      <c r="E21" s="228">
        <v>43047</v>
      </c>
      <c r="F21" s="229" t="s">
        <v>160</v>
      </c>
      <c r="G21" s="227" t="s">
        <v>352</v>
      </c>
      <c r="H21" s="358">
        <v>83.036363636363632</v>
      </c>
      <c r="I21" s="358"/>
      <c r="J21" s="364"/>
      <c r="K21" s="365" t="s">
        <v>12</v>
      </c>
      <c r="L21" s="357">
        <v>98640</v>
      </c>
      <c r="M21" s="357"/>
      <c r="N21" s="357"/>
      <c r="O21" s="357"/>
      <c r="P21" s="357"/>
      <c r="Q21" s="357"/>
      <c r="R21" s="357"/>
      <c r="S21" s="357"/>
      <c r="T21" s="357"/>
      <c r="U21" s="357"/>
      <c r="V21" s="357"/>
      <c r="W21" s="358">
        <v>2.4636363636363634</v>
      </c>
      <c r="X21" s="358">
        <v>2.0454545454545454</v>
      </c>
      <c r="Y21" s="358">
        <v>0</v>
      </c>
      <c r="Z21" s="358">
        <v>0</v>
      </c>
      <c r="AA21" s="358">
        <v>0</v>
      </c>
      <c r="AB21" s="358">
        <v>0</v>
      </c>
      <c r="AC21" s="358">
        <v>2.4909090909090907</v>
      </c>
      <c r="AD21" s="358">
        <v>2.0454545454545454</v>
      </c>
      <c r="AE21" s="358">
        <v>0</v>
      </c>
      <c r="AF21" s="358">
        <v>0</v>
      </c>
      <c r="AG21" s="358">
        <v>0</v>
      </c>
      <c r="AH21" s="358">
        <v>0</v>
      </c>
      <c r="AI21" s="227"/>
      <c r="AJ21" s="227"/>
      <c r="AK21" s="227"/>
      <c r="AL21" s="227"/>
      <c r="AM21" s="227"/>
      <c r="AN21" s="227"/>
      <c r="AO21" s="225" t="s">
        <v>13</v>
      </c>
      <c r="AP21" s="225"/>
      <c r="AQ21" s="225">
        <v>3</v>
      </c>
      <c r="AR21" s="225">
        <v>3</v>
      </c>
      <c r="AS21" s="225"/>
      <c r="AT21" s="225">
        <v>0</v>
      </c>
      <c r="AU21" s="225">
        <v>0</v>
      </c>
      <c r="AV21" s="225">
        <v>0</v>
      </c>
      <c r="AW21" s="225">
        <v>0</v>
      </c>
      <c r="AX21" s="225">
        <v>0</v>
      </c>
      <c r="AY21" s="225">
        <v>0</v>
      </c>
      <c r="AZ21" s="225">
        <v>0</v>
      </c>
      <c r="BA21" s="225">
        <v>0</v>
      </c>
      <c r="BB21" s="225"/>
      <c r="BC21" s="225"/>
      <c r="BD21" s="225">
        <v>0</v>
      </c>
      <c r="BE21" s="225">
        <v>0</v>
      </c>
      <c r="BF21" s="225">
        <v>12</v>
      </c>
      <c r="BG21" s="225" t="s">
        <v>13</v>
      </c>
      <c r="BH21" s="225">
        <v>12</v>
      </c>
      <c r="BI21" s="225" t="s">
        <v>13</v>
      </c>
      <c r="BJ21" s="225">
        <v>12</v>
      </c>
      <c r="BK21" s="225"/>
      <c r="BL21" s="229"/>
      <c r="BM21" s="227"/>
      <c r="BN21" s="225"/>
      <c r="BO21" s="225" t="s">
        <v>15</v>
      </c>
      <c r="BP21" s="225"/>
      <c r="BQ21" s="225"/>
      <c r="BR21" s="229" t="s">
        <v>379</v>
      </c>
    </row>
    <row r="22" spans="1:70" s="383" customFormat="1" ht="16">
      <c r="A22" s="227">
        <v>18</v>
      </c>
      <c r="B22" s="228">
        <v>43209</v>
      </c>
      <c r="C22" s="229" t="s">
        <v>18</v>
      </c>
      <c r="D22" s="227" t="s">
        <v>239</v>
      </c>
      <c r="E22" s="228">
        <v>43061</v>
      </c>
      <c r="F22" s="229" t="s">
        <v>161</v>
      </c>
      <c r="G22" s="227" t="s">
        <v>249</v>
      </c>
      <c r="H22" s="358">
        <v>68.990909090909085</v>
      </c>
      <c r="I22" s="358"/>
      <c r="J22" s="364"/>
      <c r="K22" s="365"/>
      <c r="L22" s="357"/>
      <c r="M22" s="357"/>
      <c r="N22" s="357"/>
      <c r="O22" s="357"/>
      <c r="P22" s="357"/>
      <c r="Q22" s="357"/>
      <c r="R22" s="357"/>
      <c r="S22" s="357"/>
      <c r="T22" s="357"/>
      <c r="U22" s="357"/>
      <c r="V22" s="357"/>
      <c r="W22" s="358">
        <v>2.6909090909090905</v>
      </c>
      <c r="X22" s="358">
        <v>0</v>
      </c>
      <c r="Y22" s="358">
        <v>0</v>
      </c>
      <c r="Z22" s="358">
        <v>0</v>
      </c>
      <c r="AA22" s="358">
        <v>0</v>
      </c>
      <c r="AB22" s="358">
        <v>0</v>
      </c>
      <c r="AC22" s="358">
        <v>2.6909090909090905</v>
      </c>
      <c r="AD22" s="358">
        <v>0</v>
      </c>
      <c r="AE22" s="358">
        <v>0</v>
      </c>
      <c r="AF22" s="358">
        <v>0</v>
      </c>
      <c r="AG22" s="358">
        <v>0</v>
      </c>
      <c r="AH22" s="358">
        <v>0</v>
      </c>
      <c r="AI22" s="227"/>
      <c r="AJ22" s="227"/>
      <c r="AK22" s="227"/>
      <c r="AL22" s="227"/>
      <c r="AM22" s="227"/>
      <c r="AN22" s="227"/>
      <c r="AO22" s="225" t="s">
        <v>13</v>
      </c>
      <c r="AP22" s="225"/>
      <c r="AQ22" s="225">
        <v>3</v>
      </c>
      <c r="AR22" s="225">
        <v>3</v>
      </c>
      <c r="AS22" s="225"/>
      <c r="AT22" s="225">
        <v>0</v>
      </c>
      <c r="AU22" s="225">
        <v>0</v>
      </c>
      <c r="AV22" s="225">
        <v>0</v>
      </c>
      <c r="AW22" s="225">
        <v>0</v>
      </c>
      <c r="AX22" s="225">
        <v>0</v>
      </c>
      <c r="AY22" s="225">
        <v>0</v>
      </c>
      <c r="AZ22" s="225">
        <v>0</v>
      </c>
      <c r="BA22" s="225">
        <v>0</v>
      </c>
      <c r="BB22" s="225"/>
      <c r="BC22" s="225"/>
      <c r="BD22" s="225">
        <v>0</v>
      </c>
      <c r="BE22" s="225">
        <v>0</v>
      </c>
      <c r="BF22" s="225">
        <v>0</v>
      </c>
      <c r="BG22" s="225" t="s">
        <v>13</v>
      </c>
      <c r="BH22" s="225"/>
      <c r="BI22" s="225" t="s">
        <v>13</v>
      </c>
      <c r="BJ22" s="225"/>
      <c r="BK22" s="384">
        <v>43615</v>
      </c>
      <c r="BL22" s="229"/>
      <c r="BM22" s="227"/>
      <c r="BN22" s="225"/>
      <c r="BO22" s="225" t="s">
        <v>15</v>
      </c>
      <c r="BP22" s="225"/>
      <c r="BQ22" s="225"/>
      <c r="BR22" s="193" t="s">
        <v>380</v>
      </c>
    </row>
    <row r="23" spans="1:70" s="383" customFormat="1" ht="16">
      <c r="A23" s="227">
        <v>19</v>
      </c>
      <c r="B23" s="228">
        <v>43209</v>
      </c>
      <c r="C23" s="229" t="s">
        <v>18</v>
      </c>
      <c r="D23" s="227" t="s">
        <v>240</v>
      </c>
      <c r="E23" s="228">
        <v>43047</v>
      </c>
      <c r="F23" s="229" t="s">
        <v>160</v>
      </c>
      <c r="G23" s="227" t="s">
        <v>352</v>
      </c>
      <c r="H23" s="358">
        <v>62.54545454545454</v>
      </c>
      <c r="I23" s="358"/>
      <c r="J23" s="364"/>
      <c r="K23" s="365" t="s">
        <v>12</v>
      </c>
      <c r="L23" s="357">
        <v>98640</v>
      </c>
      <c r="M23" s="357"/>
      <c r="N23" s="357"/>
      <c r="O23" s="357"/>
      <c r="P23" s="357"/>
      <c r="Q23" s="357"/>
      <c r="R23" s="357"/>
      <c r="S23" s="357"/>
      <c r="T23" s="357"/>
      <c r="U23" s="357"/>
      <c r="V23" s="357"/>
      <c r="W23" s="358">
        <v>2.4636363636363634</v>
      </c>
      <c r="X23" s="358">
        <v>2.0454545454545454</v>
      </c>
      <c r="Y23" s="358">
        <v>0</v>
      </c>
      <c r="Z23" s="358">
        <v>0</v>
      </c>
      <c r="AA23" s="358">
        <v>0</v>
      </c>
      <c r="AB23" s="358">
        <v>0</v>
      </c>
      <c r="AC23" s="358">
        <v>2.4636363636363634</v>
      </c>
      <c r="AD23" s="358">
        <v>2.0454545454545454</v>
      </c>
      <c r="AE23" s="358">
        <v>0</v>
      </c>
      <c r="AF23" s="358">
        <v>0</v>
      </c>
      <c r="AG23" s="358">
        <v>0</v>
      </c>
      <c r="AH23" s="358">
        <v>0</v>
      </c>
      <c r="AI23" s="227"/>
      <c r="AJ23" s="227"/>
      <c r="AK23" s="227"/>
      <c r="AL23" s="227"/>
      <c r="AM23" s="227"/>
      <c r="AN23" s="227"/>
      <c r="AO23" s="225" t="s">
        <v>13</v>
      </c>
      <c r="AP23" s="225"/>
      <c r="AQ23" s="225">
        <v>3</v>
      </c>
      <c r="AR23" s="225">
        <v>3</v>
      </c>
      <c r="AS23" s="225"/>
      <c r="AT23" s="225">
        <v>0</v>
      </c>
      <c r="AU23" s="225">
        <v>0</v>
      </c>
      <c r="AV23" s="225">
        <v>0</v>
      </c>
      <c r="AW23" s="225">
        <v>0</v>
      </c>
      <c r="AX23" s="225">
        <v>0</v>
      </c>
      <c r="AY23" s="225">
        <v>0</v>
      </c>
      <c r="AZ23" s="225">
        <v>0</v>
      </c>
      <c r="BA23" s="225">
        <v>0</v>
      </c>
      <c r="BB23" s="225"/>
      <c r="BC23" s="225"/>
      <c r="BD23" s="225">
        <v>0</v>
      </c>
      <c r="BE23" s="225">
        <v>0</v>
      </c>
      <c r="BF23" s="225">
        <v>12</v>
      </c>
      <c r="BG23" s="225" t="s">
        <v>13</v>
      </c>
      <c r="BH23" s="225">
        <v>12</v>
      </c>
      <c r="BI23" s="225" t="s">
        <v>13</v>
      </c>
      <c r="BJ23" s="225">
        <v>12</v>
      </c>
      <c r="BK23" s="225"/>
      <c r="BL23" s="229"/>
      <c r="BM23" s="227"/>
      <c r="BN23" s="225"/>
      <c r="BO23" s="225" t="s">
        <v>15</v>
      </c>
      <c r="BP23" s="225"/>
      <c r="BQ23" s="225"/>
      <c r="BR23" s="229" t="s">
        <v>381</v>
      </c>
    </row>
    <row r="24" spans="1:70" s="383" customFormat="1" ht="16">
      <c r="A24" s="395" t="s">
        <v>396</v>
      </c>
      <c r="B24" s="228">
        <v>43209</v>
      </c>
      <c r="C24" s="229" t="s">
        <v>18</v>
      </c>
      <c r="D24" s="394" t="s">
        <v>240</v>
      </c>
      <c r="E24" s="399">
        <v>43194</v>
      </c>
      <c r="F24" s="229" t="s">
        <v>157</v>
      </c>
      <c r="G24" s="227" t="s">
        <v>369</v>
      </c>
      <c r="H24" s="358">
        <v>66.154545454545442</v>
      </c>
      <c r="I24" s="358"/>
      <c r="J24" s="364"/>
      <c r="K24" s="365" t="s">
        <v>12</v>
      </c>
      <c r="L24" s="357">
        <v>98640</v>
      </c>
      <c r="M24" s="357"/>
      <c r="N24" s="357"/>
      <c r="O24" s="357"/>
      <c r="P24" s="357"/>
      <c r="Q24" s="357"/>
      <c r="R24" s="357"/>
      <c r="S24" s="357"/>
      <c r="T24" s="357"/>
      <c r="U24" s="357"/>
      <c r="V24" s="357"/>
      <c r="W24" s="358">
        <v>2.1</v>
      </c>
      <c r="X24" s="358">
        <v>1.6545454545454545</v>
      </c>
      <c r="Y24" s="358">
        <v>0</v>
      </c>
      <c r="Z24" s="358">
        <v>0</v>
      </c>
      <c r="AA24" s="358">
        <v>0</v>
      </c>
      <c r="AB24" s="358">
        <v>0</v>
      </c>
      <c r="AC24" s="358">
        <v>2.1</v>
      </c>
      <c r="AD24" s="358">
        <v>1.6545454545454545</v>
      </c>
      <c r="AE24" s="358">
        <v>0</v>
      </c>
      <c r="AF24" s="358">
        <v>0</v>
      </c>
      <c r="AG24" s="358">
        <v>0</v>
      </c>
      <c r="AH24" s="358">
        <v>0</v>
      </c>
      <c r="AI24" s="227"/>
      <c r="AJ24" s="227"/>
      <c r="AK24" s="227"/>
      <c r="AL24" s="227"/>
      <c r="AM24" s="227"/>
      <c r="AN24" s="227"/>
      <c r="AO24" s="225" t="s">
        <v>13</v>
      </c>
      <c r="AP24" s="225"/>
      <c r="AQ24" s="225">
        <v>3</v>
      </c>
      <c r="AR24" s="225">
        <v>3</v>
      </c>
      <c r="AS24" s="225"/>
      <c r="AT24" s="225">
        <v>0</v>
      </c>
      <c r="AU24" s="225">
        <v>0</v>
      </c>
      <c r="AV24" s="225">
        <v>0</v>
      </c>
      <c r="AW24" s="225">
        <v>0</v>
      </c>
      <c r="AX24" s="225">
        <v>0</v>
      </c>
      <c r="AY24" s="225">
        <v>0</v>
      </c>
      <c r="AZ24" s="225">
        <v>0</v>
      </c>
      <c r="BA24" s="225">
        <v>0</v>
      </c>
      <c r="BB24" s="225"/>
      <c r="BC24" s="225"/>
      <c r="BD24" s="225">
        <v>0</v>
      </c>
      <c r="BE24" s="225">
        <v>0</v>
      </c>
      <c r="BF24" s="225">
        <v>0</v>
      </c>
      <c r="BG24" s="225" t="s">
        <v>13</v>
      </c>
      <c r="BH24" s="225"/>
      <c r="BI24" s="225" t="s">
        <v>13</v>
      </c>
      <c r="BJ24" s="225"/>
      <c r="BK24" s="225"/>
      <c r="BL24" s="229"/>
      <c r="BM24" s="227"/>
      <c r="BN24" s="225"/>
      <c r="BO24" s="225" t="s">
        <v>15</v>
      </c>
      <c r="BP24" s="225"/>
      <c r="BQ24" s="225"/>
      <c r="BR24" s="229" t="s">
        <v>391</v>
      </c>
    </row>
    <row r="25" spans="1:70" s="383" customFormat="1" ht="16">
      <c r="A25" s="395" t="s">
        <v>396</v>
      </c>
      <c r="B25" s="228">
        <v>43209</v>
      </c>
      <c r="C25" s="229" t="s">
        <v>18</v>
      </c>
      <c r="D25" s="394" t="s">
        <v>240</v>
      </c>
      <c r="E25" s="228">
        <v>43061</v>
      </c>
      <c r="F25" s="229" t="s">
        <v>161</v>
      </c>
      <c r="G25" s="227" t="s">
        <v>249</v>
      </c>
      <c r="H25" s="358">
        <v>89.899999999999991</v>
      </c>
      <c r="I25" s="358"/>
      <c r="J25" s="364"/>
      <c r="K25" s="365" t="s">
        <v>12</v>
      </c>
      <c r="L25" s="357">
        <v>1644</v>
      </c>
      <c r="M25" s="357">
        <v>1314</v>
      </c>
      <c r="N25" s="357"/>
      <c r="O25" s="357"/>
      <c r="P25" s="357"/>
      <c r="Q25" s="357"/>
      <c r="R25" s="357"/>
      <c r="S25" s="357"/>
      <c r="T25" s="357"/>
      <c r="U25" s="357"/>
      <c r="V25" s="357"/>
      <c r="W25" s="358">
        <v>2.9818181818181815</v>
      </c>
      <c r="X25" s="358">
        <v>2.6727272727272724</v>
      </c>
      <c r="Y25" s="358">
        <v>2.5363636363636362</v>
      </c>
      <c r="Z25" s="358">
        <v>0</v>
      </c>
      <c r="AA25" s="358">
        <v>0</v>
      </c>
      <c r="AB25" s="358">
        <v>0</v>
      </c>
      <c r="AC25" s="358">
        <v>2.9818181818181815</v>
      </c>
      <c r="AD25" s="358">
        <v>2.6727272727272724</v>
      </c>
      <c r="AE25" s="358">
        <v>2.5363636363636362</v>
      </c>
      <c r="AF25" s="358">
        <v>0</v>
      </c>
      <c r="AG25" s="358">
        <v>0</v>
      </c>
      <c r="AH25" s="358">
        <v>0</v>
      </c>
      <c r="AI25" s="227"/>
      <c r="AJ25" s="227"/>
      <c r="AK25" s="227"/>
      <c r="AL25" s="227"/>
      <c r="AM25" s="227"/>
      <c r="AN25" s="227"/>
      <c r="AO25" s="225" t="s">
        <v>13</v>
      </c>
      <c r="AP25" s="225"/>
      <c r="AQ25" s="225">
        <v>3</v>
      </c>
      <c r="AR25" s="225">
        <v>3</v>
      </c>
      <c r="AS25" s="225"/>
      <c r="AT25" s="225">
        <v>0</v>
      </c>
      <c r="AU25" s="225">
        <v>0</v>
      </c>
      <c r="AV25" s="225">
        <v>0</v>
      </c>
      <c r="AW25" s="225">
        <v>0</v>
      </c>
      <c r="AX25" s="225">
        <v>0</v>
      </c>
      <c r="AY25" s="225">
        <v>0</v>
      </c>
      <c r="AZ25" s="225">
        <v>0</v>
      </c>
      <c r="BA25" s="225">
        <v>0</v>
      </c>
      <c r="BB25" s="225"/>
      <c r="BC25" s="225"/>
      <c r="BD25" s="225">
        <v>0</v>
      </c>
      <c r="BE25" s="225">
        <v>0</v>
      </c>
      <c r="BF25" s="225">
        <v>0</v>
      </c>
      <c r="BG25" s="225" t="s">
        <v>13</v>
      </c>
      <c r="BH25" s="225"/>
      <c r="BI25" s="225"/>
      <c r="BJ25" s="225"/>
      <c r="BK25" s="384">
        <v>43615</v>
      </c>
      <c r="BL25" s="229"/>
      <c r="BM25" s="227"/>
      <c r="BN25" s="225"/>
      <c r="BO25" s="225" t="s">
        <v>15</v>
      </c>
      <c r="BP25" s="225"/>
      <c r="BQ25" s="225"/>
      <c r="BR25" s="193" t="s">
        <v>392</v>
      </c>
    </row>
    <row r="26" spans="1:70" s="383" customFormat="1" ht="16">
      <c r="A26" s="227">
        <v>20</v>
      </c>
      <c r="B26" s="228">
        <v>43209</v>
      </c>
      <c r="C26" s="229" t="s">
        <v>18</v>
      </c>
      <c r="D26" s="227" t="s">
        <v>241</v>
      </c>
      <c r="E26" s="228">
        <v>43133</v>
      </c>
      <c r="F26" s="229" t="s">
        <v>159</v>
      </c>
      <c r="G26" s="227" t="s">
        <v>230</v>
      </c>
      <c r="H26" s="358">
        <v>94.827272727272728</v>
      </c>
      <c r="I26" s="358"/>
      <c r="J26" s="364"/>
      <c r="K26" s="365" t="s">
        <v>12</v>
      </c>
      <c r="L26" s="357">
        <v>6000</v>
      </c>
      <c r="M26" s="357">
        <v>6000</v>
      </c>
      <c r="N26" s="357">
        <v>72000</v>
      </c>
      <c r="O26" s="357"/>
      <c r="P26" s="357"/>
      <c r="Q26" s="357"/>
      <c r="R26" s="357"/>
      <c r="S26" s="357"/>
      <c r="T26" s="357"/>
      <c r="U26" s="357"/>
      <c r="V26" s="357"/>
      <c r="W26" s="358">
        <v>2.754545454545454</v>
      </c>
      <c r="X26" s="358">
        <v>2.6636363636363636</v>
      </c>
      <c r="Y26" s="358">
        <v>2.4090909090909087</v>
      </c>
      <c r="Z26" s="358">
        <v>2.2454545454545456</v>
      </c>
      <c r="AA26" s="358">
        <v>0</v>
      </c>
      <c r="AB26" s="358">
        <v>0</v>
      </c>
      <c r="AC26" s="358">
        <v>2.754545454545454</v>
      </c>
      <c r="AD26" s="358">
        <v>2.6636363636363636</v>
      </c>
      <c r="AE26" s="358">
        <v>2.4090909090909087</v>
      </c>
      <c r="AF26" s="358">
        <v>2.2454545454545456</v>
      </c>
      <c r="AG26" s="358">
        <v>0</v>
      </c>
      <c r="AH26" s="358">
        <v>0</v>
      </c>
      <c r="AI26" s="227"/>
      <c r="AJ26" s="227"/>
      <c r="AK26" s="227"/>
      <c r="AL26" s="227"/>
      <c r="AM26" s="227"/>
      <c r="AN26" s="227"/>
      <c r="AO26" s="225" t="s">
        <v>13</v>
      </c>
      <c r="AP26" s="225"/>
      <c r="AQ26" s="225">
        <v>3</v>
      </c>
      <c r="AR26" s="225">
        <v>3</v>
      </c>
      <c r="AS26" s="225"/>
      <c r="AT26" s="225">
        <v>20</v>
      </c>
      <c r="AU26" s="225">
        <v>0</v>
      </c>
      <c r="AV26" s="225">
        <v>0</v>
      </c>
      <c r="AW26" s="225">
        <v>0</v>
      </c>
      <c r="AX26" s="225">
        <v>0</v>
      </c>
      <c r="AY26" s="225">
        <v>0</v>
      </c>
      <c r="AZ26" s="225">
        <v>0</v>
      </c>
      <c r="BA26" s="225">
        <v>0</v>
      </c>
      <c r="BB26" s="225"/>
      <c r="BC26" s="225"/>
      <c r="BD26" s="225">
        <v>0</v>
      </c>
      <c r="BE26" s="225">
        <v>0</v>
      </c>
      <c r="BF26" s="225">
        <v>0</v>
      </c>
      <c r="BG26" s="225" t="s">
        <v>13</v>
      </c>
      <c r="BH26" s="225">
        <v>12</v>
      </c>
      <c r="BI26" s="225" t="s">
        <v>13</v>
      </c>
      <c r="BJ26" s="225">
        <v>12</v>
      </c>
      <c r="BK26" s="225"/>
      <c r="BL26" s="229"/>
      <c r="BM26" s="227"/>
      <c r="BN26" s="225"/>
      <c r="BO26" s="225" t="s">
        <v>15</v>
      </c>
      <c r="BP26" s="225">
        <v>1</v>
      </c>
      <c r="BQ26" s="225"/>
      <c r="BR26" s="193" t="s">
        <v>382</v>
      </c>
    </row>
    <row r="27" spans="1:70" s="383" customFormat="1" ht="16">
      <c r="A27" s="227">
        <v>21</v>
      </c>
      <c r="B27" s="228">
        <v>43209</v>
      </c>
      <c r="C27" s="229" t="s">
        <v>18</v>
      </c>
      <c r="D27" s="227" t="s">
        <v>241</v>
      </c>
      <c r="E27" s="228">
        <v>43100</v>
      </c>
      <c r="F27" s="229" t="s">
        <v>160</v>
      </c>
      <c r="G27" s="227" t="s">
        <v>352</v>
      </c>
      <c r="H27" s="358">
        <v>68.018181818181802</v>
      </c>
      <c r="I27" s="358"/>
      <c r="J27" s="364"/>
      <c r="K27" s="365" t="s">
        <v>12</v>
      </c>
      <c r="L27" s="357">
        <v>33000</v>
      </c>
      <c r="M27" s="357"/>
      <c r="N27" s="357"/>
      <c r="O27" s="357"/>
      <c r="P27" s="357"/>
      <c r="Q27" s="357"/>
      <c r="R27" s="357"/>
      <c r="S27" s="357"/>
      <c r="T27" s="357"/>
      <c r="U27" s="357"/>
      <c r="V27" s="357"/>
      <c r="W27" s="358">
        <v>2.2909090909090906</v>
      </c>
      <c r="X27" s="358">
        <v>2</v>
      </c>
      <c r="Y27" s="358">
        <v>0</v>
      </c>
      <c r="Z27" s="358">
        <v>0</v>
      </c>
      <c r="AA27" s="358">
        <v>0</v>
      </c>
      <c r="AB27" s="358">
        <v>0</v>
      </c>
      <c r="AC27" s="358">
        <v>2.2909090909090906</v>
      </c>
      <c r="AD27" s="358">
        <v>2</v>
      </c>
      <c r="AE27" s="358">
        <v>0</v>
      </c>
      <c r="AF27" s="358">
        <v>0</v>
      </c>
      <c r="AG27" s="358">
        <v>0</v>
      </c>
      <c r="AH27" s="358">
        <v>0</v>
      </c>
      <c r="AI27" s="227"/>
      <c r="AJ27" s="227"/>
      <c r="AK27" s="227"/>
      <c r="AL27" s="227"/>
      <c r="AM27" s="227"/>
      <c r="AN27" s="227"/>
      <c r="AO27" s="225" t="s">
        <v>13</v>
      </c>
      <c r="AP27" s="225"/>
      <c r="AQ27" s="225">
        <v>3</v>
      </c>
      <c r="AR27" s="225">
        <v>3</v>
      </c>
      <c r="AS27" s="225"/>
      <c r="AT27" s="225">
        <v>0</v>
      </c>
      <c r="AU27" s="225">
        <v>0</v>
      </c>
      <c r="AV27" s="225">
        <v>0</v>
      </c>
      <c r="AW27" s="225">
        <v>0</v>
      </c>
      <c r="AX27" s="225">
        <v>0</v>
      </c>
      <c r="AY27" s="225">
        <v>0</v>
      </c>
      <c r="AZ27" s="225">
        <v>0</v>
      </c>
      <c r="BA27" s="225">
        <v>0</v>
      </c>
      <c r="BB27" s="225"/>
      <c r="BC27" s="225"/>
      <c r="BD27" s="225">
        <v>0</v>
      </c>
      <c r="BE27" s="225">
        <v>0</v>
      </c>
      <c r="BF27" s="225">
        <v>12</v>
      </c>
      <c r="BG27" s="225" t="s">
        <v>13</v>
      </c>
      <c r="BH27" s="225">
        <v>12</v>
      </c>
      <c r="BI27" s="225" t="s">
        <v>13</v>
      </c>
      <c r="BJ27" s="225">
        <v>12</v>
      </c>
      <c r="BK27" s="225"/>
      <c r="BL27" s="229"/>
      <c r="BM27" s="227"/>
      <c r="BN27" s="225"/>
      <c r="BO27" s="225" t="s">
        <v>15</v>
      </c>
      <c r="BP27" s="225"/>
      <c r="BQ27" s="225"/>
      <c r="BR27" s="229" t="s">
        <v>383</v>
      </c>
    </row>
    <row r="28" spans="1:70" s="383" customFormat="1" ht="16">
      <c r="A28" s="227">
        <v>22</v>
      </c>
      <c r="B28" s="228">
        <v>43209</v>
      </c>
      <c r="C28" s="229" t="s">
        <v>18</v>
      </c>
      <c r="D28" s="227" t="s">
        <v>241</v>
      </c>
      <c r="E28" s="381">
        <v>43026</v>
      </c>
      <c r="F28" s="229" t="s">
        <v>157</v>
      </c>
      <c r="G28" s="227" t="s">
        <v>369</v>
      </c>
      <c r="H28" s="358">
        <v>81.954545454545453</v>
      </c>
      <c r="I28" s="358"/>
      <c r="J28" s="364"/>
      <c r="K28" s="365" t="s">
        <v>12</v>
      </c>
      <c r="L28" s="357">
        <v>3000</v>
      </c>
      <c r="M28" s="357">
        <v>30000</v>
      </c>
      <c r="N28" s="357">
        <v>49200</v>
      </c>
      <c r="O28" s="357"/>
      <c r="P28" s="357"/>
      <c r="Q28" s="357"/>
      <c r="R28" s="357"/>
      <c r="S28" s="357"/>
      <c r="T28" s="357"/>
      <c r="U28" s="357"/>
      <c r="V28" s="357"/>
      <c r="W28" s="358">
        <v>2.2999999999999998</v>
      </c>
      <c r="X28" s="358">
        <v>2.1090909090909089</v>
      </c>
      <c r="Y28" s="358">
        <v>1.918181818181818</v>
      </c>
      <c r="Z28" s="358">
        <v>1.7272727272727271</v>
      </c>
      <c r="AA28" s="358">
        <v>0</v>
      </c>
      <c r="AB28" s="358">
        <v>0</v>
      </c>
      <c r="AC28" s="358">
        <v>2.2999999999999998</v>
      </c>
      <c r="AD28" s="358">
        <v>2.1090909090909089</v>
      </c>
      <c r="AE28" s="358">
        <v>1.918181818181818</v>
      </c>
      <c r="AF28" s="358">
        <v>1.7272727272727271</v>
      </c>
      <c r="AG28" s="358">
        <v>0</v>
      </c>
      <c r="AH28" s="358">
        <v>0</v>
      </c>
      <c r="AI28" s="227"/>
      <c r="AJ28" s="227"/>
      <c r="AK28" s="227"/>
      <c r="AL28" s="227"/>
      <c r="AM28" s="227"/>
      <c r="AN28" s="227"/>
      <c r="AO28" s="225" t="s">
        <v>13</v>
      </c>
      <c r="AP28" s="225"/>
      <c r="AQ28" s="225">
        <v>3</v>
      </c>
      <c r="AR28" s="225">
        <v>3</v>
      </c>
      <c r="AS28" s="225"/>
      <c r="AT28" s="225">
        <v>0</v>
      </c>
      <c r="AU28" s="225">
        <v>0</v>
      </c>
      <c r="AV28" s="225">
        <v>0</v>
      </c>
      <c r="AW28" s="225">
        <v>0</v>
      </c>
      <c r="AX28" s="225">
        <v>0</v>
      </c>
      <c r="AY28" s="225">
        <v>0</v>
      </c>
      <c r="AZ28" s="225">
        <v>0</v>
      </c>
      <c r="BA28" s="225">
        <v>0</v>
      </c>
      <c r="BB28" s="225"/>
      <c r="BC28" s="225"/>
      <c r="BD28" s="225">
        <v>0</v>
      </c>
      <c r="BE28" s="225">
        <v>0</v>
      </c>
      <c r="BF28" s="225">
        <v>0</v>
      </c>
      <c r="BG28" s="225" t="s">
        <v>13</v>
      </c>
      <c r="BH28" s="225"/>
      <c r="BI28" s="225" t="s">
        <v>13</v>
      </c>
      <c r="BJ28" s="225"/>
      <c r="BK28" s="225"/>
      <c r="BL28" s="229"/>
      <c r="BM28" s="227"/>
      <c r="BN28" s="225"/>
      <c r="BO28" s="225" t="s">
        <v>15</v>
      </c>
      <c r="BP28" s="225"/>
      <c r="BQ28" s="225"/>
      <c r="BR28" s="229" t="s">
        <v>351</v>
      </c>
    </row>
    <row r="29" spans="1:70" s="383" customFormat="1" ht="16">
      <c r="A29" s="395" t="s">
        <v>396</v>
      </c>
      <c r="B29" s="228">
        <v>43209</v>
      </c>
      <c r="C29" s="229" t="s">
        <v>18</v>
      </c>
      <c r="D29" s="394" t="s">
        <v>241</v>
      </c>
      <c r="E29" s="228">
        <v>43061</v>
      </c>
      <c r="F29" s="229" t="s">
        <v>161</v>
      </c>
      <c r="G29" s="227" t="s">
        <v>249</v>
      </c>
      <c r="H29" s="358">
        <v>89.899999999999991</v>
      </c>
      <c r="I29" s="358"/>
      <c r="J29" s="364"/>
      <c r="K29" s="365" t="s">
        <v>12</v>
      </c>
      <c r="L29" s="357">
        <v>1644</v>
      </c>
      <c r="M29" s="357">
        <v>1314</v>
      </c>
      <c r="N29" s="357"/>
      <c r="O29" s="357"/>
      <c r="P29" s="357"/>
      <c r="Q29" s="357"/>
      <c r="R29" s="357"/>
      <c r="S29" s="357"/>
      <c r="T29" s="357"/>
      <c r="U29" s="357"/>
      <c r="V29" s="357"/>
      <c r="W29" s="358">
        <v>2.9818181818181815</v>
      </c>
      <c r="X29" s="358">
        <v>2.6727272727272724</v>
      </c>
      <c r="Y29" s="358">
        <v>2.5363636363636362</v>
      </c>
      <c r="Z29" s="358">
        <v>0</v>
      </c>
      <c r="AA29" s="358">
        <v>0</v>
      </c>
      <c r="AB29" s="358">
        <v>0</v>
      </c>
      <c r="AC29" s="358">
        <v>2.9818181818181815</v>
      </c>
      <c r="AD29" s="358">
        <v>2.6727272727272724</v>
      </c>
      <c r="AE29" s="358">
        <v>2.5363636363636362</v>
      </c>
      <c r="AF29" s="358">
        <v>0</v>
      </c>
      <c r="AG29" s="358">
        <v>0</v>
      </c>
      <c r="AH29" s="358">
        <v>0</v>
      </c>
      <c r="AI29" s="227"/>
      <c r="AJ29" s="227"/>
      <c r="AK29" s="227"/>
      <c r="AL29" s="227"/>
      <c r="AM29" s="227"/>
      <c r="AN29" s="227"/>
      <c r="AO29" s="225" t="s">
        <v>13</v>
      </c>
      <c r="AP29" s="225"/>
      <c r="AQ29" s="225">
        <v>3</v>
      </c>
      <c r="AR29" s="225">
        <v>3</v>
      </c>
      <c r="AS29" s="225"/>
      <c r="AT29" s="225">
        <v>0</v>
      </c>
      <c r="AU29" s="225">
        <v>0</v>
      </c>
      <c r="AV29" s="225">
        <v>0</v>
      </c>
      <c r="AW29" s="225">
        <v>0</v>
      </c>
      <c r="AX29" s="225">
        <v>0</v>
      </c>
      <c r="AY29" s="225">
        <v>0</v>
      </c>
      <c r="AZ29" s="225">
        <v>0</v>
      </c>
      <c r="BA29" s="225">
        <v>0</v>
      </c>
      <c r="BB29" s="225"/>
      <c r="BC29" s="225"/>
      <c r="BD29" s="225">
        <v>0</v>
      </c>
      <c r="BE29" s="225">
        <v>0</v>
      </c>
      <c r="BF29" s="225">
        <v>0</v>
      </c>
      <c r="BG29" s="225" t="s">
        <v>13</v>
      </c>
      <c r="BH29" s="225"/>
      <c r="BI29" s="225"/>
      <c r="BJ29" s="225"/>
      <c r="BK29" s="384">
        <v>43615</v>
      </c>
      <c r="BL29" s="229"/>
      <c r="BM29" s="227"/>
      <c r="BN29" s="225"/>
      <c r="BO29" s="225" t="s">
        <v>15</v>
      </c>
      <c r="BP29" s="225"/>
      <c r="BQ29" s="225"/>
      <c r="BR29" s="193" t="s">
        <v>390</v>
      </c>
    </row>
    <row r="30" spans="1:70" s="383" customFormat="1" ht="16">
      <c r="A30" s="227">
        <v>23</v>
      </c>
      <c r="B30" s="228">
        <v>43209</v>
      </c>
      <c r="C30" s="229" t="s">
        <v>18</v>
      </c>
      <c r="D30" s="227" t="s">
        <v>243</v>
      </c>
      <c r="E30" s="228">
        <v>43047</v>
      </c>
      <c r="F30" s="229" t="s">
        <v>160</v>
      </c>
      <c r="G30" s="227" t="s">
        <v>352</v>
      </c>
      <c r="H30" s="358">
        <v>83.418181818181822</v>
      </c>
      <c r="I30" s="358"/>
      <c r="J30" s="364"/>
      <c r="K30" s="365" t="s">
        <v>12</v>
      </c>
      <c r="L30" s="357">
        <v>98640</v>
      </c>
      <c r="M30" s="357"/>
      <c r="N30" s="357"/>
      <c r="O30" s="357"/>
      <c r="P30" s="357"/>
      <c r="Q30" s="357"/>
      <c r="R30" s="357"/>
      <c r="S30" s="357"/>
      <c r="T30" s="357"/>
      <c r="U30" s="357"/>
      <c r="V30" s="357"/>
      <c r="W30" s="358">
        <v>2.4636363636363634</v>
      </c>
      <c r="X30" s="358">
        <v>2.0454545454545454</v>
      </c>
      <c r="Y30" s="358">
        <v>0</v>
      </c>
      <c r="Z30" s="358">
        <v>0</v>
      </c>
      <c r="AA30" s="358">
        <v>0</v>
      </c>
      <c r="AB30" s="358">
        <v>0</v>
      </c>
      <c r="AC30" s="358">
        <v>2.4636363636363634</v>
      </c>
      <c r="AD30" s="358">
        <v>2.0454545454545454</v>
      </c>
      <c r="AE30" s="358">
        <v>0</v>
      </c>
      <c r="AF30" s="358">
        <v>0</v>
      </c>
      <c r="AG30" s="358">
        <v>0</v>
      </c>
      <c r="AH30" s="358">
        <v>0</v>
      </c>
      <c r="AI30" s="227"/>
      <c r="AJ30" s="227"/>
      <c r="AK30" s="227"/>
      <c r="AL30" s="227"/>
      <c r="AM30" s="227"/>
      <c r="AN30" s="227"/>
      <c r="AO30" s="225" t="s">
        <v>13</v>
      </c>
      <c r="AP30" s="225"/>
      <c r="AQ30" s="225">
        <v>3</v>
      </c>
      <c r="AR30" s="225">
        <v>3</v>
      </c>
      <c r="AS30" s="225"/>
      <c r="AT30" s="225">
        <v>0</v>
      </c>
      <c r="AU30" s="225">
        <v>0</v>
      </c>
      <c r="AV30" s="225">
        <v>0</v>
      </c>
      <c r="AW30" s="225">
        <v>0</v>
      </c>
      <c r="AX30" s="225">
        <v>0</v>
      </c>
      <c r="AY30" s="225">
        <v>0</v>
      </c>
      <c r="AZ30" s="225">
        <v>0</v>
      </c>
      <c r="BA30" s="225">
        <v>0</v>
      </c>
      <c r="BB30" s="225"/>
      <c r="BC30" s="225"/>
      <c r="BD30" s="225">
        <v>0</v>
      </c>
      <c r="BE30" s="225">
        <v>0</v>
      </c>
      <c r="BF30" s="225">
        <v>12</v>
      </c>
      <c r="BG30" s="225" t="s">
        <v>13</v>
      </c>
      <c r="BH30" s="225">
        <v>12</v>
      </c>
      <c r="BI30" s="225" t="s">
        <v>13</v>
      </c>
      <c r="BJ30" s="225">
        <v>12</v>
      </c>
      <c r="BK30" s="225"/>
      <c r="BL30" s="229"/>
      <c r="BM30" s="227"/>
      <c r="BN30" s="225"/>
      <c r="BO30" s="225" t="s">
        <v>15</v>
      </c>
      <c r="BP30" s="225"/>
      <c r="BQ30" s="225"/>
      <c r="BR30" s="229" t="s">
        <v>384</v>
      </c>
    </row>
    <row r="31" spans="1:70" s="383" customFormat="1" ht="16">
      <c r="A31" s="227">
        <v>24</v>
      </c>
      <c r="B31" s="228">
        <v>43209</v>
      </c>
      <c r="C31" s="229" t="s">
        <v>18</v>
      </c>
      <c r="D31" s="227" t="s">
        <v>243</v>
      </c>
      <c r="E31" s="228">
        <v>43061</v>
      </c>
      <c r="F31" s="229" t="s">
        <v>161</v>
      </c>
      <c r="G31" s="227" t="s">
        <v>249</v>
      </c>
      <c r="H31" s="358">
        <v>74</v>
      </c>
      <c r="I31" s="358"/>
      <c r="J31" s="364"/>
      <c r="K31" s="365"/>
      <c r="L31" s="357"/>
      <c r="M31" s="357"/>
      <c r="N31" s="357"/>
      <c r="O31" s="357"/>
      <c r="P31" s="357"/>
      <c r="Q31" s="357"/>
      <c r="R31" s="357"/>
      <c r="S31" s="357"/>
      <c r="T31" s="357"/>
      <c r="U31" s="357"/>
      <c r="V31" s="357"/>
      <c r="W31" s="358">
        <v>2.7</v>
      </c>
      <c r="X31" s="358">
        <v>0</v>
      </c>
      <c r="Y31" s="358">
        <v>0</v>
      </c>
      <c r="Z31" s="358">
        <v>0</v>
      </c>
      <c r="AA31" s="358">
        <v>0</v>
      </c>
      <c r="AB31" s="358">
        <v>0</v>
      </c>
      <c r="AC31" s="358">
        <v>2.7</v>
      </c>
      <c r="AD31" s="358">
        <v>0</v>
      </c>
      <c r="AE31" s="358">
        <v>0</v>
      </c>
      <c r="AF31" s="358">
        <v>0</v>
      </c>
      <c r="AG31" s="358">
        <v>0</v>
      </c>
      <c r="AH31" s="358">
        <v>0</v>
      </c>
      <c r="AI31" s="227"/>
      <c r="AJ31" s="227"/>
      <c r="AK31" s="227"/>
      <c r="AL31" s="227"/>
      <c r="AM31" s="227"/>
      <c r="AN31" s="227"/>
      <c r="AO31" s="225" t="s">
        <v>13</v>
      </c>
      <c r="AP31" s="225"/>
      <c r="AQ31" s="225">
        <v>3</v>
      </c>
      <c r="AR31" s="225">
        <v>3</v>
      </c>
      <c r="AS31" s="225"/>
      <c r="AT31" s="225">
        <v>0</v>
      </c>
      <c r="AU31" s="225">
        <v>0</v>
      </c>
      <c r="AV31" s="225">
        <v>0</v>
      </c>
      <c r="AW31" s="225">
        <v>0</v>
      </c>
      <c r="AX31" s="225">
        <v>0</v>
      </c>
      <c r="AY31" s="225">
        <v>0</v>
      </c>
      <c r="AZ31" s="225">
        <v>0</v>
      </c>
      <c r="BA31" s="225">
        <v>0</v>
      </c>
      <c r="BB31" s="225"/>
      <c r="BC31" s="225"/>
      <c r="BD31" s="225">
        <v>0</v>
      </c>
      <c r="BE31" s="225">
        <v>0</v>
      </c>
      <c r="BF31" s="225">
        <v>0</v>
      </c>
      <c r="BG31" s="225" t="s">
        <v>13</v>
      </c>
      <c r="BH31" s="225"/>
      <c r="BI31" s="225"/>
      <c r="BJ31" s="225"/>
      <c r="BK31" s="384">
        <v>43615</v>
      </c>
      <c r="BL31" s="229"/>
      <c r="BM31" s="227"/>
      <c r="BN31" s="225"/>
      <c r="BO31" s="225" t="s">
        <v>15</v>
      </c>
      <c r="BP31" s="225"/>
      <c r="BQ31" s="225"/>
      <c r="BR31" s="193" t="s">
        <v>385</v>
      </c>
    </row>
    <row r="32" spans="1:70" s="383" customFormat="1" ht="16">
      <c r="A32" s="385">
        <v>25</v>
      </c>
      <c r="B32" s="387">
        <v>43209</v>
      </c>
      <c r="C32" s="386" t="s">
        <v>18</v>
      </c>
      <c r="D32" s="385" t="s">
        <v>245</v>
      </c>
      <c r="E32" s="387">
        <v>43047</v>
      </c>
      <c r="F32" s="386" t="s">
        <v>160</v>
      </c>
      <c r="G32" s="385" t="s">
        <v>352</v>
      </c>
      <c r="H32" s="358">
        <v>105.12727272727273</v>
      </c>
      <c r="I32" s="388"/>
      <c r="J32" s="389"/>
      <c r="K32" s="390"/>
      <c r="L32" s="391"/>
      <c r="M32" s="391"/>
      <c r="N32" s="391"/>
      <c r="O32" s="391"/>
      <c r="P32" s="391"/>
      <c r="Q32" s="391"/>
      <c r="R32" s="391"/>
      <c r="S32" s="391"/>
      <c r="T32" s="391"/>
      <c r="U32" s="391"/>
      <c r="V32" s="391"/>
      <c r="W32" s="358">
        <v>1.8909090909090909</v>
      </c>
      <c r="X32" s="358">
        <v>0</v>
      </c>
      <c r="Y32" s="358">
        <v>0</v>
      </c>
      <c r="Z32" s="358">
        <v>0</v>
      </c>
      <c r="AA32" s="358">
        <v>0</v>
      </c>
      <c r="AB32" s="358">
        <v>0</v>
      </c>
      <c r="AC32" s="358">
        <v>1.8909090909090909</v>
      </c>
      <c r="AD32" s="358">
        <v>0</v>
      </c>
      <c r="AE32" s="358">
        <v>0</v>
      </c>
      <c r="AF32" s="358">
        <v>0</v>
      </c>
      <c r="AG32" s="358">
        <v>0</v>
      </c>
      <c r="AH32" s="358">
        <v>0</v>
      </c>
      <c r="AI32" s="385"/>
      <c r="AJ32" s="385"/>
      <c r="AK32" s="385"/>
      <c r="AL32" s="385"/>
      <c r="AM32" s="385"/>
      <c r="AN32" s="385"/>
      <c r="AO32" s="392" t="s">
        <v>13</v>
      </c>
      <c r="AP32" s="392"/>
      <c r="AQ32" s="392">
        <v>3</v>
      </c>
      <c r="AR32" s="392">
        <v>3</v>
      </c>
      <c r="AS32" s="392"/>
      <c r="AT32" s="392">
        <v>0</v>
      </c>
      <c r="AU32" s="392">
        <v>0</v>
      </c>
      <c r="AV32" s="392">
        <v>0</v>
      </c>
      <c r="AW32" s="392">
        <v>0</v>
      </c>
      <c r="AX32" s="392">
        <v>0</v>
      </c>
      <c r="AY32" s="392">
        <v>0</v>
      </c>
      <c r="AZ32" s="392">
        <v>0</v>
      </c>
      <c r="BA32" s="392">
        <v>0</v>
      </c>
      <c r="BB32" s="392"/>
      <c r="BC32" s="392"/>
      <c r="BD32" s="392">
        <v>0</v>
      </c>
      <c r="BE32" s="392">
        <v>0</v>
      </c>
      <c r="BF32" s="392">
        <v>12</v>
      </c>
      <c r="BG32" s="392" t="s">
        <v>13</v>
      </c>
      <c r="BH32" s="392">
        <v>12</v>
      </c>
      <c r="BI32" s="392" t="s">
        <v>13</v>
      </c>
      <c r="BJ32" s="392">
        <v>12</v>
      </c>
      <c r="BK32" s="392"/>
      <c r="BL32" s="386"/>
      <c r="BM32" s="385"/>
      <c r="BN32" s="392"/>
      <c r="BO32" s="392" t="s">
        <v>15</v>
      </c>
      <c r="BP32" s="392"/>
      <c r="BQ32" s="392"/>
      <c r="BR32" s="383" t="s">
        <v>386</v>
      </c>
    </row>
    <row r="33" spans="1:70" s="395" customFormat="1" ht="16">
      <c r="A33" s="395" t="s">
        <v>396</v>
      </c>
      <c r="B33" s="456">
        <v>43209</v>
      </c>
      <c r="C33" s="393" t="s">
        <v>18</v>
      </c>
      <c r="D33" s="394" t="s">
        <v>245</v>
      </c>
      <c r="E33" s="396">
        <v>43139</v>
      </c>
      <c r="F33" s="393" t="s">
        <v>158</v>
      </c>
      <c r="G33" s="394" t="s">
        <v>199</v>
      </c>
      <c r="H33" s="358">
        <v>151.85454545454544</v>
      </c>
      <c r="L33" s="397"/>
      <c r="M33" s="397"/>
      <c r="N33" s="397"/>
      <c r="O33" s="397"/>
      <c r="P33" s="397"/>
      <c r="Q33" s="397"/>
      <c r="R33" s="397"/>
      <c r="S33" s="397"/>
      <c r="T33" s="397"/>
      <c r="U33" s="397"/>
      <c r="V33" s="397"/>
      <c r="W33" s="358">
        <v>2.1818181818181817</v>
      </c>
      <c r="X33" s="358">
        <v>0</v>
      </c>
      <c r="Y33" s="358">
        <v>0</v>
      </c>
      <c r="Z33" s="358">
        <v>0</v>
      </c>
      <c r="AA33" s="358">
        <v>0</v>
      </c>
      <c r="AB33" s="358">
        <v>0</v>
      </c>
      <c r="AC33" s="358">
        <v>2.1818181818181817</v>
      </c>
      <c r="AD33" s="358">
        <v>0</v>
      </c>
      <c r="AE33" s="358">
        <v>0</v>
      </c>
      <c r="AF33" s="358">
        <v>0</v>
      </c>
      <c r="AG33" s="358">
        <v>0</v>
      </c>
      <c r="AH33" s="358">
        <v>0</v>
      </c>
      <c r="AO33" s="398" t="s">
        <v>13</v>
      </c>
      <c r="AP33" s="398"/>
      <c r="AQ33" s="398">
        <v>3</v>
      </c>
      <c r="AR33" s="398">
        <v>3</v>
      </c>
      <c r="AT33" s="398">
        <v>0</v>
      </c>
      <c r="AU33" s="398">
        <v>15</v>
      </c>
      <c r="AV33" s="398">
        <v>0</v>
      </c>
      <c r="AW33" s="398">
        <v>0</v>
      </c>
      <c r="AX33" s="398">
        <v>0</v>
      </c>
      <c r="AY33" s="398">
        <v>0</v>
      </c>
      <c r="AZ33" s="398">
        <v>0</v>
      </c>
      <c r="BA33" s="398">
        <v>0</v>
      </c>
      <c r="BD33" s="398">
        <v>0</v>
      </c>
      <c r="BE33" s="398">
        <v>0</v>
      </c>
      <c r="BF33" s="398">
        <v>0</v>
      </c>
      <c r="BG33" s="398" t="s">
        <v>13</v>
      </c>
      <c r="BH33" s="398"/>
      <c r="BI33" s="398" t="s">
        <v>13</v>
      </c>
      <c r="BJ33" s="398"/>
      <c r="BK33" s="398"/>
      <c r="BL33" s="398"/>
      <c r="BM33" s="398"/>
      <c r="BN33" s="398"/>
      <c r="BO33" s="398" t="s">
        <v>15</v>
      </c>
      <c r="BP33" s="398">
        <v>1</v>
      </c>
      <c r="BQ33" s="398"/>
      <c r="BR33" s="395" t="s">
        <v>387</v>
      </c>
    </row>
    <row r="34" spans="1:70" s="383" customFormat="1" ht="16">
      <c r="A34" s="395" t="s">
        <v>396</v>
      </c>
      <c r="B34" s="228">
        <v>43209</v>
      </c>
      <c r="C34" s="229" t="s">
        <v>18</v>
      </c>
      <c r="D34" s="394" t="s">
        <v>245</v>
      </c>
      <c r="E34" s="228">
        <v>43061</v>
      </c>
      <c r="F34" s="229" t="s">
        <v>161</v>
      </c>
      <c r="G34" s="227" t="s">
        <v>249</v>
      </c>
      <c r="H34" s="358">
        <v>130</v>
      </c>
      <c r="I34" s="358"/>
      <c r="J34" s="364"/>
      <c r="K34" s="365"/>
      <c r="L34" s="357"/>
      <c r="M34" s="357"/>
      <c r="N34" s="357"/>
      <c r="O34" s="357"/>
      <c r="P34" s="357"/>
      <c r="Q34" s="357"/>
      <c r="R34" s="357"/>
      <c r="S34" s="357"/>
      <c r="T34" s="357"/>
      <c r="U34" s="357"/>
      <c r="V34" s="357"/>
      <c r="W34" s="358">
        <v>1.7545454545454544</v>
      </c>
      <c r="X34" s="358">
        <v>0</v>
      </c>
      <c r="Y34" s="358">
        <v>0</v>
      </c>
      <c r="Z34" s="358">
        <v>0</v>
      </c>
      <c r="AA34" s="358">
        <v>0</v>
      </c>
      <c r="AB34" s="358">
        <v>0</v>
      </c>
      <c r="AC34" s="358">
        <v>1.7545454545454544</v>
      </c>
      <c r="AD34" s="358">
        <v>0</v>
      </c>
      <c r="AE34" s="358">
        <v>0</v>
      </c>
      <c r="AF34" s="358">
        <v>0</v>
      </c>
      <c r="AG34" s="358">
        <v>0</v>
      </c>
      <c r="AH34" s="358">
        <v>0</v>
      </c>
      <c r="AI34" s="227"/>
      <c r="AJ34" s="227"/>
      <c r="AK34" s="227"/>
      <c r="AL34" s="227"/>
      <c r="AM34" s="227"/>
      <c r="AN34" s="227"/>
      <c r="AO34" s="225" t="s">
        <v>13</v>
      </c>
      <c r="AP34" s="225"/>
      <c r="AQ34" s="225">
        <v>3</v>
      </c>
      <c r="AR34" s="225">
        <v>3</v>
      </c>
      <c r="AS34" s="225"/>
      <c r="AT34" s="225">
        <v>0</v>
      </c>
      <c r="AU34" s="225">
        <v>0</v>
      </c>
      <c r="AV34" s="225">
        <v>0</v>
      </c>
      <c r="AW34" s="225">
        <v>0</v>
      </c>
      <c r="AX34" s="225">
        <v>0</v>
      </c>
      <c r="AY34" s="225">
        <v>0</v>
      </c>
      <c r="AZ34" s="225">
        <v>0</v>
      </c>
      <c r="BA34" s="225">
        <v>0</v>
      </c>
      <c r="BB34" s="225"/>
      <c r="BC34" s="225"/>
      <c r="BD34" s="225">
        <v>0</v>
      </c>
      <c r="BE34" s="225">
        <v>0</v>
      </c>
      <c r="BF34" s="225">
        <v>0</v>
      </c>
      <c r="BG34" s="225" t="s">
        <v>13</v>
      </c>
      <c r="BH34" s="225"/>
      <c r="BI34" s="225"/>
      <c r="BJ34" s="225"/>
      <c r="BK34" s="384">
        <v>43615</v>
      </c>
      <c r="BL34" s="229"/>
      <c r="BM34" s="227"/>
      <c r="BN34" s="225"/>
      <c r="BO34" s="225" t="s">
        <v>15</v>
      </c>
      <c r="BP34" s="225"/>
      <c r="BQ34" s="225"/>
      <c r="BR34" s="193" t="s">
        <v>388</v>
      </c>
    </row>
    <row r="35" spans="1:70" s="383" customFormat="1" ht="16">
      <c r="A35" s="395" t="s">
        <v>396</v>
      </c>
      <c r="B35" s="228">
        <v>43209</v>
      </c>
      <c r="C35" s="229" t="s">
        <v>18</v>
      </c>
      <c r="D35" s="394" t="s">
        <v>245</v>
      </c>
      <c r="E35" s="399">
        <v>43194</v>
      </c>
      <c r="F35" s="229" t="s">
        <v>157</v>
      </c>
      <c r="G35" s="227" t="s">
        <v>369</v>
      </c>
      <c r="H35" s="358">
        <v>111.68181818181817</v>
      </c>
      <c r="I35" s="358"/>
      <c r="J35" s="364"/>
      <c r="K35" s="365"/>
      <c r="L35" s="357"/>
      <c r="M35" s="357"/>
      <c r="N35" s="357"/>
      <c r="O35" s="357"/>
      <c r="P35" s="357"/>
      <c r="Q35" s="357"/>
      <c r="R35" s="357"/>
      <c r="S35" s="357"/>
      <c r="T35" s="357"/>
      <c r="U35" s="357"/>
      <c r="V35" s="357"/>
      <c r="W35" s="358">
        <v>1.5727272727272725</v>
      </c>
      <c r="X35" s="358">
        <v>0</v>
      </c>
      <c r="Y35" s="358">
        <v>0</v>
      </c>
      <c r="Z35" s="358">
        <v>0</v>
      </c>
      <c r="AA35" s="358">
        <v>0</v>
      </c>
      <c r="AB35" s="358">
        <v>0</v>
      </c>
      <c r="AC35" s="358">
        <v>1.5727272727272725</v>
      </c>
      <c r="AD35" s="358">
        <v>0</v>
      </c>
      <c r="AE35" s="358">
        <v>0</v>
      </c>
      <c r="AF35" s="358">
        <v>0</v>
      </c>
      <c r="AG35" s="358">
        <v>0</v>
      </c>
      <c r="AH35" s="358">
        <v>0</v>
      </c>
      <c r="AI35" s="227"/>
      <c r="AJ35" s="227"/>
      <c r="AK35" s="227"/>
      <c r="AL35" s="227"/>
      <c r="AM35" s="227"/>
      <c r="AN35" s="227"/>
      <c r="AO35" s="225" t="s">
        <v>13</v>
      </c>
      <c r="AP35" s="225"/>
      <c r="AQ35" s="225">
        <v>3</v>
      </c>
      <c r="AR35" s="225">
        <v>3</v>
      </c>
      <c r="AS35" s="225"/>
      <c r="AT35" s="225">
        <v>0</v>
      </c>
      <c r="AU35" s="225">
        <v>0</v>
      </c>
      <c r="AV35" s="225">
        <v>0</v>
      </c>
      <c r="AW35" s="225">
        <v>0</v>
      </c>
      <c r="AX35" s="225">
        <v>0</v>
      </c>
      <c r="AY35" s="225">
        <v>0</v>
      </c>
      <c r="AZ35" s="225">
        <v>0</v>
      </c>
      <c r="BA35" s="225">
        <v>0</v>
      </c>
      <c r="BB35" s="225"/>
      <c r="BC35" s="225"/>
      <c r="BD35" s="225">
        <v>0</v>
      </c>
      <c r="BE35" s="225">
        <v>0</v>
      </c>
      <c r="BF35" s="225">
        <v>0</v>
      </c>
      <c r="BG35" s="225" t="s">
        <v>13</v>
      </c>
      <c r="BH35" s="225"/>
      <c r="BI35" s="225" t="s">
        <v>13</v>
      </c>
      <c r="BJ35" s="225"/>
      <c r="BK35" s="225"/>
      <c r="BL35" s="229"/>
      <c r="BM35" s="227"/>
      <c r="BN35" s="225"/>
      <c r="BO35" s="225" t="s">
        <v>15</v>
      </c>
      <c r="BP35" s="225"/>
      <c r="BQ35" s="225"/>
      <c r="BR35" s="229" t="s">
        <v>389</v>
      </c>
    </row>
  </sheetData>
  <sheetProtection algorithmName="SHA-512" hashValue="+3Lsj3zLJ7L8dt+G6zq+u2nuU1H3c9yX/s5go3WNJR6dERe15I3xvFCQ9Cm5NGWA7nVvnlqU165Mfc13XWTUkA==" saltValue="/bMXSNEs9B4Pp+jGvVJvgQ==" spinCount="100000" sheet="1" objects="1" scenarios="1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2617D-2016-2E4F-B85E-C6C558E5233C}">
  <sheetPr codeName="Sheet23"/>
  <dimension ref="A1:BR26"/>
  <sheetViews>
    <sheetView zoomScaleNormal="100" zoomScalePageLayoutView="120" workbookViewId="0">
      <selection activeCell="I70" sqref="I70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30" customWidth="1"/>
    <col min="13" max="22" width="10.83203125" style="30"/>
  </cols>
  <sheetData>
    <row r="1" spans="1:70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4" t="s">
        <v>102</v>
      </c>
      <c r="H1" s="5" t="s">
        <v>21</v>
      </c>
      <c r="I1" s="242" t="s">
        <v>270</v>
      </c>
      <c r="J1" s="243" t="s">
        <v>271</v>
      </c>
      <c r="K1" s="6" t="s">
        <v>24</v>
      </c>
      <c r="L1" s="28" t="s">
        <v>25</v>
      </c>
      <c r="M1" s="28" t="s">
        <v>192</v>
      </c>
      <c r="N1" s="28" t="s">
        <v>26</v>
      </c>
      <c r="O1" s="28" t="s">
        <v>27</v>
      </c>
      <c r="P1" s="29" t="s">
        <v>28</v>
      </c>
      <c r="Q1" s="245" t="s">
        <v>272</v>
      </c>
      <c r="R1" s="245" t="s">
        <v>273</v>
      </c>
      <c r="S1" s="245" t="s">
        <v>274</v>
      </c>
      <c r="T1" s="245" t="s">
        <v>275</v>
      </c>
      <c r="U1" s="245" t="s">
        <v>276</v>
      </c>
      <c r="V1" s="246" t="s">
        <v>277</v>
      </c>
      <c r="W1" s="7" t="s">
        <v>29</v>
      </c>
      <c r="X1" s="7" t="s">
        <v>30</v>
      </c>
      <c r="Y1" s="7" t="s">
        <v>34</v>
      </c>
      <c r="Z1" s="7" t="s">
        <v>87</v>
      </c>
      <c r="AA1" s="7" t="s">
        <v>88</v>
      </c>
      <c r="AB1" s="8" t="s">
        <v>89</v>
      </c>
      <c r="AC1" s="9" t="s">
        <v>66</v>
      </c>
      <c r="AD1" s="9" t="s">
        <v>77</v>
      </c>
      <c r="AE1" s="9" t="s">
        <v>31</v>
      </c>
      <c r="AF1" s="9" t="s">
        <v>32</v>
      </c>
      <c r="AG1" s="9" t="s">
        <v>2</v>
      </c>
      <c r="AH1" s="10" t="s">
        <v>3</v>
      </c>
      <c r="AI1" s="11" t="s">
        <v>4</v>
      </c>
      <c r="AJ1" s="11" t="s">
        <v>0</v>
      </c>
      <c r="AK1" s="11" t="s">
        <v>1</v>
      </c>
      <c r="AL1" s="11" t="s">
        <v>169</v>
      </c>
      <c r="AM1" s="11" t="s">
        <v>170</v>
      </c>
      <c r="AN1" s="12" t="s">
        <v>171</v>
      </c>
      <c r="AO1" s="13" t="s">
        <v>172</v>
      </c>
      <c r="AP1" s="13" t="s">
        <v>81</v>
      </c>
      <c r="AQ1" s="13" t="s">
        <v>193</v>
      </c>
      <c r="AR1" s="14" t="s">
        <v>166</v>
      </c>
      <c r="AS1" s="247" t="s">
        <v>278</v>
      </c>
      <c r="AT1" s="15" t="s">
        <v>82</v>
      </c>
      <c r="AU1" s="16" t="s">
        <v>83</v>
      </c>
      <c r="AV1" s="17" t="s">
        <v>56</v>
      </c>
      <c r="AW1" s="7" t="s">
        <v>22</v>
      </c>
      <c r="AX1" s="18" t="s">
        <v>23</v>
      </c>
      <c r="AY1" s="19" t="s">
        <v>42</v>
      </c>
      <c r="AZ1" s="20" t="s">
        <v>43</v>
      </c>
      <c r="BA1" s="8" t="s">
        <v>44</v>
      </c>
      <c r="BB1" s="248" t="s">
        <v>279</v>
      </c>
      <c r="BC1" s="249" t="s">
        <v>280</v>
      </c>
      <c r="BD1" s="20" t="s">
        <v>76</v>
      </c>
      <c r="BE1" s="8" t="s">
        <v>73</v>
      </c>
      <c r="BF1" s="1" t="s">
        <v>74</v>
      </c>
      <c r="BG1" s="21" t="s">
        <v>75</v>
      </c>
      <c r="BH1" s="22" t="s">
        <v>135</v>
      </c>
      <c r="BI1" s="21" t="s">
        <v>67</v>
      </c>
      <c r="BJ1" s="250" t="s">
        <v>281</v>
      </c>
      <c r="BK1" s="250" t="s">
        <v>282</v>
      </c>
      <c r="BL1" s="23" t="s">
        <v>68</v>
      </c>
      <c r="BM1" s="24" t="s">
        <v>69</v>
      </c>
      <c r="BN1" s="25" t="s">
        <v>70</v>
      </c>
      <c r="BO1" s="25" t="s">
        <v>71</v>
      </c>
      <c r="BP1" s="251" t="s">
        <v>283</v>
      </c>
      <c r="BQ1" s="24" t="s">
        <v>72</v>
      </c>
      <c r="BR1" s="252" t="s">
        <v>284</v>
      </c>
    </row>
    <row r="2" spans="1:70" s="383" customFormat="1" ht="16">
      <c r="A2" s="227">
        <v>1</v>
      </c>
      <c r="B2" s="228">
        <v>43031</v>
      </c>
      <c r="C2" s="229" t="s">
        <v>18</v>
      </c>
      <c r="D2" s="227" t="s">
        <v>229</v>
      </c>
      <c r="E2" s="381">
        <v>43026</v>
      </c>
      <c r="F2" s="229" t="s">
        <v>157</v>
      </c>
      <c r="G2" s="227" t="s">
        <v>347</v>
      </c>
      <c r="H2" s="358">
        <v>70.98181818181817</v>
      </c>
      <c r="I2" s="364"/>
      <c r="J2" s="364"/>
      <c r="K2" s="365" t="s">
        <v>12</v>
      </c>
      <c r="L2" s="357">
        <v>1243</v>
      </c>
      <c r="M2" s="357">
        <v>1223</v>
      </c>
      <c r="N2" s="357">
        <v>2959</v>
      </c>
      <c r="O2" s="357">
        <v>159287</v>
      </c>
      <c r="P2" s="357">
        <v>657840</v>
      </c>
      <c r="Q2" s="382"/>
      <c r="R2" s="382"/>
      <c r="S2" s="382"/>
      <c r="T2" s="382"/>
      <c r="U2" s="382"/>
      <c r="V2" s="382"/>
      <c r="W2" s="358">
        <v>2.5999999999999996</v>
      </c>
      <c r="X2" s="358">
        <v>2.4727272727272727</v>
      </c>
      <c r="Y2" s="358">
        <v>2.4545454545454546</v>
      </c>
      <c r="Z2" s="358">
        <v>2.4272727272727268</v>
      </c>
      <c r="AA2" s="358">
        <v>2.3818181818181818</v>
      </c>
      <c r="AB2" s="358">
        <v>2.0909090909090904</v>
      </c>
      <c r="AC2" s="358">
        <v>2.5999999999999996</v>
      </c>
      <c r="AD2" s="358">
        <v>2.4727272727272727</v>
      </c>
      <c r="AE2" s="358">
        <v>2.4545454545454546</v>
      </c>
      <c r="AF2" s="358">
        <v>2.4272727272727268</v>
      </c>
      <c r="AG2" s="358">
        <v>2.3818181818181818</v>
      </c>
      <c r="AH2" s="358">
        <v>2.0909090909090904</v>
      </c>
      <c r="AI2" s="227"/>
      <c r="AJ2" s="227"/>
      <c r="AK2" s="227"/>
      <c r="AL2" s="227"/>
      <c r="AM2" s="227"/>
      <c r="AN2" s="227"/>
      <c r="AO2" s="225" t="s">
        <v>13</v>
      </c>
      <c r="AP2" s="225"/>
      <c r="AQ2" s="225">
        <v>3</v>
      </c>
      <c r="AR2" s="225">
        <v>3</v>
      </c>
      <c r="AS2" s="225"/>
      <c r="AT2" s="225">
        <v>0</v>
      </c>
      <c r="AU2" s="225">
        <v>0</v>
      </c>
      <c r="AV2" s="225">
        <v>0</v>
      </c>
      <c r="AW2" s="225">
        <v>0</v>
      </c>
      <c r="AX2" s="225">
        <v>0</v>
      </c>
      <c r="AY2" s="225">
        <v>0</v>
      </c>
      <c r="AZ2" s="225">
        <v>0</v>
      </c>
      <c r="BA2" s="225">
        <v>0</v>
      </c>
      <c r="BB2" s="225"/>
      <c r="BC2" s="225"/>
      <c r="BD2" s="225">
        <v>0</v>
      </c>
      <c r="BE2" s="225">
        <v>0</v>
      </c>
      <c r="BF2" s="225">
        <v>0</v>
      </c>
      <c r="BG2" s="225" t="s">
        <v>13</v>
      </c>
      <c r="BH2" s="225"/>
      <c r="BI2" s="225" t="s">
        <v>13</v>
      </c>
      <c r="BJ2" s="225"/>
      <c r="BK2" s="225"/>
      <c r="BL2" s="229"/>
      <c r="BM2" s="227"/>
      <c r="BN2" s="225"/>
      <c r="BO2" s="225" t="s">
        <v>15</v>
      </c>
      <c r="BP2" s="225"/>
      <c r="BQ2" s="225"/>
      <c r="BR2" s="193" t="s">
        <v>348</v>
      </c>
    </row>
    <row r="3" spans="1:70" s="383" customFormat="1" ht="16">
      <c r="A3" s="227">
        <v>2</v>
      </c>
      <c r="B3" s="228">
        <v>43031</v>
      </c>
      <c r="C3" s="229" t="s">
        <v>18</v>
      </c>
      <c r="D3" s="227" t="s">
        <v>229</v>
      </c>
      <c r="E3" s="228">
        <v>42941</v>
      </c>
      <c r="F3" s="229" t="s">
        <v>158</v>
      </c>
      <c r="G3" s="227" t="s">
        <v>364</v>
      </c>
      <c r="H3" s="358">
        <v>59.336363636363629</v>
      </c>
      <c r="I3" s="358"/>
      <c r="J3" s="364"/>
      <c r="K3" s="365" t="s">
        <v>12</v>
      </c>
      <c r="L3" s="357">
        <v>1243</v>
      </c>
      <c r="M3" s="357">
        <v>1223</v>
      </c>
      <c r="N3" s="357">
        <v>2959</v>
      </c>
      <c r="O3" s="357">
        <v>159287</v>
      </c>
      <c r="P3" s="357">
        <v>657840</v>
      </c>
      <c r="Q3" s="357"/>
      <c r="R3" s="357"/>
      <c r="S3" s="357"/>
      <c r="T3" s="357"/>
      <c r="U3" s="357"/>
      <c r="V3" s="357"/>
      <c r="W3" s="358">
        <v>3.7272727272727266</v>
      </c>
      <c r="X3" s="358">
        <v>2.5999999999999996</v>
      </c>
      <c r="Y3" s="358">
        <v>2.4909090909090907</v>
      </c>
      <c r="Z3" s="358">
        <v>2.3909090909090907</v>
      </c>
      <c r="AA3" s="358">
        <v>2.3181818181818179</v>
      </c>
      <c r="AB3" s="358">
        <v>2.0636363636363635</v>
      </c>
      <c r="AC3" s="358">
        <v>3.7272727272727266</v>
      </c>
      <c r="AD3" s="358">
        <v>2.5999999999999996</v>
      </c>
      <c r="AE3" s="358">
        <v>2.4909090909090907</v>
      </c>
      <c r="AF3" s="358">
        <v>2.3909090909090907</v>
      </c>
      <c r="AG3" s="358">
        <v>2.3181818181818179</v>
      </c>
      <c r="AH3" s="358">
        <v>2.0636363636363635</v>
      </c>
      <c r="AI3" s="227"/>
      <c r="AJ3" s="227"/>
      <c r="AK3" s="227"/>
      <c r="AL3" s="227"/>
      <c r="AM3" s="227"/>
      <c r="AN3" s="227"/>
      <c r="AO3" s="225" t="s">
        <v>13</v>
      </c>
      <c r="AP3" s="227"/>
      <c r="AQ3" s="225">
        <v>3</v>
      </c>
      <c r="AR3" s="225">
        <v>3</v>
      </c>
      <c r="AS3" s="225"/>
      <c r="AT3" s="225">
        <v>0</v>
      </c>
      <c r="AU3" s="225">
        <v>15</v>
      </c>
      <c r="AV3" s="225">
        <v>0</v>
      </c>
      <c r="AW3" s="225">
        <v>0</v>
      </c>
      <c r="AX3" s="225">
        <v>0</v>
      </c>
      <c r="AY3" s="225">
        <v>0</v>
      </c>
      <c r="AZ3" s="225">
        <v>0</v>
      </c>
      <c r="BA3" s="225">
        <v>0</v>
      </c>
      <c r="BB3" s="225"/>
      <c r="BC3" s="225"/>
      <c r="BD3" s="225">
        <v>0</v>
      </c>
      <c r="BE3" s="225">
        <v>0</v>
      </c>
      <c r="BF3" s="225">
        <v>0</v>
      </c>
      <c r="BG3" s="225" t="s">
        <v>13</v>
      </c>
      <c r="BH3" s="225"/>
      <c r="BI3" s="225" t="s">
        <v>13</v>
      </c>
      <c r="BJ3" s="225"/>
      <c r="BK3" s="225"/>
      <c r="BL3" s="229"/>
      <c r="BM3" s="227"/>
      <c r="BN3" s="225"/>
      <c r="BO3" s="225" t="s">
        <v>15</v>
      </c>
      <c r="BP3" s="225"/>
      <c r="BQ3" s="225"/>
      <c r="BR3" s="193" t="s">
        <v>365</v>
      </c>
    </row>
    <row r="4" spans="1:70" s="383" customFormat="1" ht="16">
      <c r="A4" s="227">
        <v>3</v>
      </c>
      <c r="B4" s="228">
        <v>43031</v>
      </c>
      <c r="C4" s="229" t="s">
        <v>18</v>
      </c>
      <c r="D4" s="227" t="s">
        <v>229</v>
      </c>
      <c r="E4" s="228">
        <v>42947</v>
      </c>
      <c r="F4" s="229" t="s">
        <v>159</v>
      </c>
      <c r="G4" s="227" t="s">
        <v>230</v>
      </c>
      <c r="H4" s="358">
        <v>67.154545454545456</v>
      </c>
      <c r="I4" s="358"/>
      <c r="J4" s="364"/>
      <c r="K4" s="365" t="s">
        <v>12</v>
      </c>
      <c r="L4" s="357">
        <v>1243</v>
      </c>
      <c r="M4" s="357">
        <v>1223</v>
      </c>
      <c r="N4" s="357">
        <v>2959</v>
      </c>
      <c r="O4" s="357">
        <v>159287</v>
      </c>
      <c r="P4" s="357">
        <v>657840</v>
      </c>
      <c r="Q4" s="357"/>
      <c r="R4" s="357"/>
      <c r="S4" s="357"/>
      <c r="T4" s="357"/>
      <c r="U4" s="357"/>
      <c r="V4" s="357"/>
      <c r="W4" s="358">
        <v>3.9272727272727272</v>
      </c>
      <c r="X4" s="358">
        <v>2.754545454545454</v>
      </c>
      <c r="Y4" s="358">
        <v>2.627272727272727</v>
      </c>
      <c r="Z4" s="358">
        <v>2.5181818181818181</v>
      </c>
      <c r="AA4" s="358">
        <v>2.3090909090909091</v>
      </c>
      <c r="AB4" s="358">
        <v>2.1727272727272728</v>
      </c>
      <c r="AC4" s="358">
        <v>3.9272727272727272</v>
      </c>
      <c r="AD4" s="358">
        <v>2.754545454545454</v>
      </c>
      <c r="AE4" s="358">
        <v>2.627272727272727</v>
      </c>
      <c r="AF4" s="358">
        <v>2.5181818181818181</v>
      </c>
      <c r="AG4" s="358">
        <v>2.3090909090909091</v>
      </c>
      <c r="AH4" s="358">
        <v>2.1727272727272728</v>
      </c>
      <c r="AI4" s="227"/>
      <c r="AJ4" s="227"/>
      <c r="AK4" s="227"/>
      <c r="AL4" s="227"/>
      <c r="AM4" s="227"/>
      <c r="AN4" s="227"/>
      <c r="AO4" s="225" t="s">
        <v>13</v>
      </c>
      <c r="AP4" s="227"/>
      <c r="AQ4" s="225">
        <v>3</v>
      </c>
      <c r="AR4" s="225">
        <v>3</v>
      </c>
      <c r="AS4" s="225"/>
      <c r="AT4" s="225">
        <v>24</v>
      </c>
      <c r="AU4" s="225">
        <v>0</v>
      </c>
      <c r="AV4" s="225">
        <v>0</v>
      </c>
      <c r="AW4" s="225">
        <v>0</v>
      </c>
      <c r="AX4" s="225">
        <v>0</v>
      </c>
      <c r="AY4" s="225">
        <v>0</v>
      </c>
      <c r="AZ4" s="225">
        <v>0</v>
      </c>
      <c r="BA4" s="225">
        <v>0</v>
      </c>
      <c r="BB4" s="225"/>
      <c r="BC4" s="225"/>
      <c r="BD4" s="225">
        <v>0</v>
      </c>
      <c r="BE4" s="225">
        <v>0</v>
      </c>
      <c r="BF4" s="225">
        <v>0</v>
      </c>
      <c r="BG4" s="225" t="s">
        <v>13</v>
      </c>
      <c r="BH4" s="225">
        <v>12</v>
      </c>
      <c r="BI4" s="225" t="s">
        <v>13</v>
      </c>
      <c r="BJ4" s="225"/>
      <c r="BK4" s="225"/>
      <c r="BL4" s="229"/>
      <c r="BM4" s="227"/>
      <c r="BN4" s="225"/>
      <c r="BO4" s="225" t="s">
        <v>15</v>
      </c>
      <c r="BP4" s="225">
        <v>1</v>
      </c>
      <c r="BQ4" s="225"/>
      <c r="BR4" s="193" t="s">
        <v>301</v>
      </c>
    </row>
    <row r="5" spans="1:70" s="383" customFormat="1" ht="16">
      <c r="A5" s="227">
        <v>4</v>
      </c>
      <c r="B5" s="228">
        <v>43031</v>
      </c>
      <c r="C5" s="229" t="s">
        <v>18</v>
      </c>
      <c r="D5" s="227" t="s">
        <v>229</v>
      </c>
      <c r="E5" s="228">
        <v>42916</v>
      </c>
      <c r="F5" s="229" t="s">
        <v>160</v>
      </c>
      <c r="G5" s="227" t="s">
        <v>352</v>
      </c>
      <c r="H5" s="358">
        <v>59.336363636363629</v>
      </c>
      <c r="I5" s="358"/>
      <c r="J5" s="364"/>
      <c r="K5" s="365" t="s">
        <v>12</v>
      </c>
      <c r="L5" s="357">
        <v>1243</v>
      </c>
      <c r="M5" s="357">
        <v>820086</v>
      </c>
      <c r="N5" s="357"/>
      <c r="O5" s="357"/>
      <c r="P5" s="357"/>
      <c r="Q5" s="357"/>
      <c r="R5" s="357"/>
      <c r="S5" s="357"/>
      <c r="T5" s="357"/>
      <c r="U5" s="357"/>
      <c r="V5" s="357"/>
      <c r="W5" s="358">
        <v>3.3090909090909091</v>
      </c>
      <c r="X5" s="358">
        <v>2.1999999999999997</v>
      </c>
      <c r="Y5" s="358">
        <v>1.8909090909090909</v>
      </c>
      <c r="Z5" s="358">
        <v>0</v>
      </c>
      <c r="AA5" s="358">
        <v>0</v>
      </c>
      <c r="AB5" s="358">
        <v>0</v>
      </c>
      <c r="AC5" s="358">
        <v>3.3090909090909091</v>
      </c>
      <c r="AD5" s="358">
        <v>2.1999999999999997</v>
      </c>
      <c r="AE5" s="358">
        <v>1.8909090909090909</v>
      </c>
      <c r="AF5" s="358">
        <v>0</v>
      </c>
      <c r="AG5" s="358">
        <v>0</v>
      </c>
      <c r="AH5" s="358">
        <v>0</v>
      </c>
      <c r="AI5" s="227"/>
      <c r="AJ5" s="227"/>
      <c r="AK5" s="227"/>
      <c r="AL5" s="227"/>
      <c r="AM5" s="227"/>
      <c r="AN5" s="227"/>
      <c r="AO5" s="225" t="s">
        <v>13</v>
      </c>
      <c r="AP5" s="225"/>
      <c r="AQ5" s="225">
        <v>3</v>
      </c>
      <c r="AR5" s="225">
        <v>3</v>
      </c>
      <c r="AS5" s="225"/>
      <c r="AT5" s="225">
        <v>0</v>
      </c>
      <c r="AU5" s="225">
        <v>0</v>
      </c>
      <c r="AV5" s="225">
        <v>0</v>
      </c>
      <c r="AW5" s="225">
        <v>0</v>
      </c>
      <c r="AX5" s="225">
        <v>0</v>
      </c>
      <c r="AY5" s="225">
        <v>0</v>
      </c>
      <c r="AZ5" s="225">
        <v>0</v>
      </c>
      <c r="BA5" s="225">
        <v>0</v>
      </c>
      <c r="BB5" s="225"/>
      <c r="BC5" s="225"/>
      <c r="BD5" s="225">
        <v>0</v>
      </c>
      <c r="BE5" s="225">
        <v>0</v>
      </c>
      <c r="BF5" s="225">
        <v>0</v>
      </c>
      <c r="BG5" s="225" t="s">
        <v>13</v>
      </c>
      <c r="BH5" s="225">
        <v>12</v>
      </c>
      <c r="BI5" s="225" t="s">
        <v>13</v>
      </c>
      <c r="BJ5" s="225">
        <v>12</v>
      </c>
      <c r="BK5" s="225"/>
      <c r="BL5" s="229"/>
      <c r="BM5" s="227"/>
      <c r="BN5" s="225"/>
      <c r="BO5" s="225" t="s">
        <v>15</v>
      </c>
      <c r="BP5" s="225"/>
      <c r="BQ5" s="225"/>
      <c r="BR5" s="193" t="s">
        <v>353</v>
      </c>
    </row>
    <row r="6" spans="1:70" s="383" customFormat="1" ht="16">
      <c r="A6" s="227">
        <v>5</v>
      </c>
      <c r="B6" s="228">
        <v>43031</v>
      </c>
      <c r="C6" s="229" t="s">
        <v>18</v>
      </c>
      <c r="D6" s="227" t="s">
        <v>229</v>
      </c>
      <c r="E6" s="228">
        <v>42916</v>
      </c>
      <c r="F6" s="229" t="s">
        <v>161</v>
      </c>
      <c r="G6" s="227" t="s">
        <v>249</v>
      </c>
      <c r="H6" s="358">
        <v>59.990909090909085</v>
      </c>
      <c r="I6" s="358"/>
      <c r="J6" s="364"/>
      <c r="K6" s="365" t="s">
        <v>12</v>
      </c>
      <c r="L6" s="357">
        <v>1243</v>
      </c>
      <c r="M6" s="357">
        <v>1223</v>
      </c>
      <c r="N6" s="357">
        <v>2959</v>
      </c>
      <c r="O6" s="357">
        <v>159287</v>
      </c>
      <c r="P6" s="357">
        <v>657840</v>
      </c>
      <c r="Q6" s="357"/>
      <c r="R6" s="357"/>
      <c r="S6" s="357"/>
      <c r="T6" s="357"/>
      <c r="U6" s="357"/>
      <c r="V6" s="357"/>
      <c r="W6" s="358">
        <v>2.9909090909090907</v>
      </c>
      <c r="X6" s="358">
        <v>2.3818181818181818</v>
      </c>
      <c r="Y6" s="358">
        <v>2.1818181818181817</v>
      </c>
      <c r="Z6" s="358">
        <v>1.9818181818181817</v>
      </c>
      <c r="AA6" s="358">
        <v>1.9545454545454544</v>
      </c>
      <c r="AB6" s="358">
        <v>1.8818181818181816</v>
      </c>
      <c r="AC6" s="358">
        <v>2.9909090909090907</v>
      </c>
      <c r="AD6" s="358">
        <v>2.3818181818181818</v>
      </c>
      <c r="AE6" s="358">
        <v>2.1818181818181817</v>
      </c>
      <c r="AF6" s="358">
        <v>1.9818181818181817</v>
      </c>
      <c r="AG6" s="358">
        <v>1.9545454545454544</v>
      </c>
      <c r="AH6" s="358">
        <v>1.8818181818181816</v>
      </c>
      <c r="AI6" s="227"/>
      <c r="AJ6" s="227"/>
      <c r="AK6" s="227"/>
      <c r="AL6" s="227"/>
      <c r="AM6" s="227"/>
      <c r="AN6" s="227"/>
      <c r="AO6" s="225" t="s">
        <v>13</v>
      </c>
      <c r="AP6" s="227"/>
      <c r="AQ6" s="225">
        <v>3</v>
      </c>
      <c r="AR6" s="225">
        <v>3</v>
      </c>
      <c r="AS6" s="225"/>
      <c r="AT6" s="225">
        <v>0</v>
      </c>
      <c r="AU6" s="225">
        <v>0</v>
      </c>
      <c r="AV6" s="225">
        <v>0</v>
      </c>
      <c r="AW6" s="225">
        <v>0</v>
      </c>
      <c r="AX6" s="225">
        <v>0</v>
      </c>
      <c r="AY6" s="225">
        <v>0</v>
      </c>
      <c r="AZ6" s="225">
        <v>0</v>
      </c>
      <c r="BA6" s="225">
        <v>0</v>
      </c>
      <c r="BB6" s="225"/>
      <c r="BC6" s="225"/>
      <c r="BD6" s="225">
        <v>0</v>
      </c>
      <c r="BE6" s="225">
        <v>0</v>
      </c>
      <c r="BF6" s="225">
        <v>0</v>
      </c>
      <c r="BG6" s="225" t="s">
        <v>13</v>
      </c>
      <c r="BH6" s="225"/>
      <c r="BI6" s="225" t="s">
        <v>13</v>
      </c>
      <c r="BJ6" s="225"/>
      <c r="BK6" s="384">
        <v>43464</v>
      </c>
      <c r="BL6" s="229"/>
      <c r="BM6" s="227"/>
      <c r="BN6" s="225"/>
      <c r="BO6" s="225" t="s">
        <v>15</v>
      </c>
      <c r="BP6" s="225"/>
      <c r="BQ6" s="225"/>
      <c r="BR6" s="193" t="s">
        <v>312</v>
      </c>
    </row>
    <row r="7" spans="1:70" s="223" customFormat="1" ht="16">
      <c r="A7" s="227">
        <v>7</v>
      </c>
      <c r="B7" s="228">
        <v>43031</v>
      </c>
      <c r="C7" s="229" t="s">
        <v>18</v>
      </c>
      <c r="D7" s="227" t="s">
        <v>229</v>
      </c>
      <c r="E7" s="228">
        <v>42916</v>
      </c>
      <c r="F7" s="229" t="s">
        <v>253</v>
      </c>
      <c r="G7" s="227" t="s">
        <v>249</v>
      </c>
      <c r="H7" s="358">
        <v>62.954545454545446</v>
      </c>
      <c r="I7" s="358"/>
      <c r="J7" s="359"/>
      <c r="K7" s="365" t="s">
        <v>12</v>
      </c>
      <c r="L7" s="357">
        <v>1243</v>
      </c>
      <c r="M7" s="357">
        <v>1223</v>
      </c>
      <c r="N7" s="357">
        <v>2959</v>
      </c>
      <c r="O7" s="357">
        <v>159287</v>
      </c>
      <c r="P7" s="357">
        <v>657840</v>
      </c>
      <c r="Q7" s="357"/>
      <c r="R7" s="357"/>
      <c r="S7" s="357"/>
      <c r="T7" s="357"/>
      <c r="U7" s="357"/>
      <c r="V7" s="357"/>
      <c r="W7" s="358">
        <v>3.2636363636363632</v>
      </c>
      <c r="X7" s="358">
        <v>2.0272727272727269</v>
      </c>
      <c r="Y7" s="358">
        <v>1.9818181818181817</v>
      </c>
      <c r="Z7" s="358">
        <v>1.9727272727272724</v>
      </c>
      <c r="AA7" s="358">
        <v>1.8545454545454545</v>
      </c>
      <c r="AB7" s="358">
        <v>1.4909090909090907</v>
      </c>
      <c r="AC7" s="358">
        <v>3.2636363636363632</v>
      </c>
      <c r="AD7" s="358">
        <v>2.0272727272727269</v>
      </c>
      <c r="AE7" s="358">
        <v>1.9818181818181817</v>
      </c>
      <c r="AF7" s="358">
        <v>1.9727272727272724</v>
      </c>
      <c r="AG7" s="358">
        <v>1.8545454545454545</v>
      </c>
      <c r="AH7" s="358">
        <v>1.4909090909090907</v>
      </c>
      <c r="AI7" s="220"/>
      <c r="AJ7" s="220"/>
      <c r="AK7" s="220"/>
      <c r="AL7" s="220"/>
      <c r="AM7" s="220"/>
      <c r="AN7" s="220"/>
      <c r="AO7" s="225" t="s">
        <v>13</v>
      </c>
      <c r="AP7" s="227"/>
      <c r="AQ7" s="225">
        <v>3</v>
      </c>
      <c r="AR7" s="225">
        <v>3</v>
      </c>
      <c r="AS7" s="225"/>
      <c r="AT7" s="222">
        <v>21</v>
      </c>
      <c r="AU7" s="222">
        <v>0</v>
      </c>
      <c r="AV7" s="222">
        <v>0</v>
      </c>
      <c r="AW7" s="222">
        <v>0</v>
      </c>
      <c r="AX7" s="222">
        <v>0</v>
      </c>
      <c r="AY7" s="222">
        <v>0</v>
      </c>
      <c r="AZ7" s="222">
        <v>0</v>
      </c>
      <c r="BA7" s="222">
        <v>0</v>
      </c>
      <c r="BB7" s="222"/>
      <c r="BC7" s="222"/>
      <c r="BD7" s="222">
        <v>0</v>
      </c>
      <c r="BE7" s="222">
        <v>0</v>
      </c>
      <c r="BF7" s="222">
        <v>0</v>
      </c>
      <c r="BG7" s="222" t="s">
        <v>13</v>
      </c>
      <c r="BH7" s="222"/>
      <c r="BI7" s="222" t="s">
        <v>13</v>
      </c>
      <c r="BJ7" s="222"/>
      <c r="BK7" s="222"/>
      <c r="BL7" s="221"/>
      <c r="BM7" s="220"/>
      <c r="BN7" s="222"/>
      <c r="BO7" s="222" t="s">
        <v>15</v>
      </c>
      <c r="BP7" s="222"/>
      <c r="BQ7" s="222"/>
      <c r="BR7" s="193" t="s">
        <v>363</v>
      </c>
    </row>
    <row r="8" spans="1:70" s="223" customFormat="1" ht="16">
      <c r="A8" s="227"/>
      <c r="B8" s="228">
        <v>43031</v>
      </c>
      <c r="C8" s="229" t="s">
        <v>18</v>
      </c>
      <c r="D8" s="227" t="s">
        <v>229</v>
      </c>
      <c r="E8" s="228">
        <v>43028</v>
      </c>
      <c r="F8" s="229" t="s">
        <v>339</v>
      </c>
      <c r="G8" s="227" t="s">
        <v>340</v>
      </c>
      <c r="H8" s="358">
        <v>54.999999999999993</v>
      </c>
      <c r="I8" s="358"/>
      <c r="J8" s="359"/>
      <c r="K8" s="365" t="s">
        <v>12</v>
      </c>
      <c r="L8" s="357">
        <v>1243</v>
      </c>
      <c r="M8" s="357">
        <v>1223</v>
      </c>
      <c r="N8" s="357">
        <v>2959</v>
      </c>
      <c r="O8" s="357">
        <v>159287</v>
      </c>
      <c r="P8" s="357">
        <v>657840</v>
      </c>
      <c r="Q8" s="357"/>
      <c r="R8" s="357"/>
      <c r="S8" s="357"/>
      <c r="T8" s="357"/>
      <c r="U8" s="357"/>
      <c r="V8" s="357"/>
      <c r="W8" s="358">
        <v>2.3272727272727272</v>
      </c>
      <c r="X8" s="358">
        <v>1.8181818181818181</v>
      </c>
      <c r="Y8" s="358">
        <v>1.7818181818181817</v>
      </c>
      <c r="Z8" s="358">
        <v>1.7727272727272725</v>
      </c>
      <c r="AA8" s="358">
        <v>1.7090909090909088</v>
      </c>
      <c r="AB8" s="358">
        <v>1.6636363636363636</v>
      </c>
      <c r="AC8" s="358">
        <v>2.3272727272727272</v>
      </c>
      <c r="AD8" s="358">
        <v>1.8181818181818181</v>
      </c>
      <c r="AE8" s="358">
        <v>1.7818181818181817</v>
      </c>
      <c r="AF8" s="358">
        <v>1.7727272727272725</v>
      </c>
      <c r="AG8" s="358">
        <v>1.7090909090909088</v>
      </c>
      <c r="AH8" s="358">
        <v>1.6636363636363636</v>
      </c>
      <c r="AI8" s="220"/>
      <c r="AJ8" s="220"/>
      <c r="AK8" s="220"/>
      <c r="AL8" s="220"/>
      <c r="AM8" s="220"/>
      <c r="AN8" s="220"/>
      <c r="AO8" s="225" t="s">
        <v>13</v>
      </c>
      <c r="AP8" s="227"/>
      <c r="AQ8" s="225">
        <v>3</v>
      </c>
      <c r="AR8" s="225">
        <v>3</v>
      </c>
      <c r="AS8" s="225"/>
      <c r="AT8" s="222">
        <v>0</v>
      </c>
      <c r="AU8" s="222">
        <v>0</v>
      </c>
      <c r="AV8" s="222">
        <v>0</v>
      </c>
      <c r="AW8" s="222">
        <v>0</v>
      </c>
      <c r="AX8" s="222">
        <v>0</v>
      </c>
      <c r="AY8" s="222">
        <v>0</v>
      </c>
      <c r="AZ8" s="222">
        <v>0</v>
      </c>
      <c r="BA8" s="222">
        <v>0</v>
      </c>
      <c r="BB8" s="222"/>
      <c r="BC8" s="222"/>
      <c r="BD8" s="222">
        <v>0</v>
      </c>
      <c r="BE8" s="222">
        <v>0</v>
      </c>
      <c r="BF8" s="222">
        <v>0</v>
      </c>
      <c r="BG8" s="222" t="s">
        <v>13</v>
      </c>
      <c r="BH8" s="222"/>
      <c r="BI8" s="222" t="s">
        <v>13</v>
      </c>
      <c r="BJ8" s="222"/>
      <c r="BK8" s="222"/>
      <c r="BL8" s="221"/>
      <c r="BM8" s="220"/>
      <c r="BN8" s="222"/>
      <c r="BO8" s="222" t="s">
        <v>15</v>
      </c>
      <c r="BP8" s="222"/>
      <c r="BQ8" s="222"/>
      <c r="BR8" s="193" t="s">
        <v>362</v>
      </c>
    </row>
    <row r="9" spans="1:70" s="223" customFormat="1" ht="16">
      <c r="A9" s="227"/>
      <c r="B9" s="228">
        <v>43031</v>
      </c>
      <c r="C9" s="229" t="s">
        <v>18</v>
      </c>
      <c r="D9" s="227" t="s">
        <v>229</v>
      </c>
      <c r="E9" s="228">
        <v>42916</v>
      </c>
      <c r="F9" s="229" t="s">
        <v>344</v>
      </c>
      <c r="G9" s="227" t="s">
        <v>345</v>
      </c>
      <c r="H9" s="358">
        <v>55.454545454545453</v>
      </c>
      <c r="I9" s="358"/>
      <c r="J9" s="359"/>
      <c r="K9" s="365" t="s">
        <v>12</v>
      </c>
      <c r="L9" s="357">
        <v>1243</v>
      </c>
      <c r="M9" s="357">
        <v>1223</v>
      </c>
      <c r="N9" s="357">
        <v>2959</v>
      </c>
      <c r="O9" s="357">
        <v>159287</v>
      </c>
      <c r="P9" s="357">
        <v>657840</v>
      </c>
      <c r="Q9" s="357"/>
      <c r="R9" s="357"/>
      <c r="S9" s="357"/>
      <c r="T9" s="357"/>
      <c r="U9" s="357"/>
      <c r="V9" s="357"/>
      <c r="W9" s="358">
        <v>3.7</v>
      </c>
      <c r="X9" s="358">
        <v>2.9727272727272727</v>
      </c>
      <c r="Y9" s="358">
        <v>2.754545454545454</v>
      </c>
      <c r="Z9" s="358">
        <v>2.754545454545454</v>
      </c>
      <c r="AA9" s="358">
        <v>2.4727272727272727</v>
      </c>
      <c r="AB9" s="358">
        <v>2.4727272727272727</v>
      </c>
      <c r="AC9" s="358">
        <v>3.7</v>
      </c>
      <c r="AD9" s="358">
        <v>2.9727272727272727</v>
      </c>
      <c r="AE9" s="358">
        <v>2.754545454545454</v>
      </c>
      <c r="AF9" s="358">
        <v>2.754545454545454</v>
      </c>
      <c r="AG9" s="358">
        <v>2.4727272727272727</v>
      </c>
      <c r="AH9" s="358">
        <v>2.4727272727272727</v>
      </c>
      <c r="AI9" s="220"/>
      <c r="AJ9" s="220"/>
      <c r="AK9" s="220"/>
      <c r="AL9" s="220"/>
      <c r="AM9" s="220"/>
      <c r="AN9" s="220"/>
      <c r="AO9" s="225" t="s">
        <v>13</v>
      </c>
      <c r="AP9" s="227"/>
      <c r="AQ9" s="225">
        <v>3</v>
      </c>
      <c r="AR9" s="225">
        <v>3</v>
      </c>
      <c r="AS9" s="225"/>
      <c r="AT9" s="222">
        <v>0</v>
      </c>
      <c r="AU9" s="222">
        <v>25</v>
      </c>
      <c r="AV9" s="222">
        <v>0</v>
      </c>
      <c r="AW9" s="222">
        <v>0</v>
      </c>
      <c r="AX9" s="222">
        <v>0</v>
      </c>
      <c r="AY9" s="222">
        <v>0</v>
      </c>
      <c r="AZ9" s="222">
        <v>0</v>
      </c>
      <c r="BA9" s="222">
        <v>0</v>
      </c>
      <c r="BB9" s="222"/>
      <c r="BC9" s="222"/>
      <c r="BD9" s="222">
        <v>0</v>
      </c>
      <c r="BE9" s="222">
        <v>0</v>
      </c>
      <c r="BF9" s="222">
        <v>0</v>
      </c>
      <c r="BG9" s="222" t="s">
        <v>13</v>
      </c>
      <c r="BH9" s="222"/>
      <c r="BI9" s="222" t="s">
        <v>13</v>
      </c>
      <c r="BJ9" s="222"/>
      <c r="BK9" s="222"/>
      <c r="BL9" s="221"/>
      <c r="BM9" s="220"/>
      <c r="BN9" s="222"/>
      <c r="BO9" s="222" t="s">
        <v>15</v>
      </c>
      <c r="BP9" s="222"/>
      <c r="BQ9" s="222"/>
      <c r="BR9" s="193" t="s">
        <v>366</v>
      </c>
    </row>
    <row r="10" spans="1:70" s="383" customFormat="1" ht="16">
      <c r="A10" s="227">
        <v>8</v>
      </c>
      <c r="B10" s="228">
        <v>43031</v>
      </c>
      <c r="C10" s="229" t="s">
        <v>18</v>
      </c>
      <c r="D10" s="227" t="s">
        <v>45</v>
      </c>
      <c r="E10" s="228">
        <v>42916</v>
      </c>
      <c r="F10" s="229" t="s">
        <v>233</v>
      </c>
      <c r="G10" s="227" t="s">
        <v>205</v>
      </c>
      <c r="H10" s="358">
        <v>97.999999999999986</v>
      </c>
      <c r="I10" s="358"/>
      <c r="J10" s="364"/>
      <c r="K10" s="365" t="s">
        <v>12</v>
      </c>
      <c r="L10" s="357">
        <v>2460</v>
      </c>
      <c r="M10" s="357">
        <v>26520</v>
      </c>
      <c r="N10" s="357">
        <v>89340</v>
      </c>
      <c r="O10" s="357"/>
      <c r="P10" s="357"/>
      <c r="Q10" s="357"/>
      <c r="R10" s="357"/>
      <c r="S10" s="357"/>
      <c r="T10" s="357"/>
      <c r="U10" s="357"/>
      <c r="V10" s="357"/>
      <c r="W10" s="358">
        <v>2.7181818181818183</v>
      </c>
      <c r="X10" s="358">
        <v>2.5181818181818181</v>
      </c>
      <c r="Y10" s="358">
        <v>2.4636363636363634</v>
      </c>
      <c r="Z10" s="358">
        <v>2.418181818181818</v>
      </c>
      <c r="AA10" s="358">
        <v>0</v>
      </c>
      <c r="AB10" s="358">
        <v>0</v>
      </c>
      <c r="AC10" s="358">
        <v>2.7181818181818183</v>
      </c>
      <c r="AD10" s="358">
        <v>2.5181818181818181</v>
      </c>
      <c r="AE10" s="358">
        <v>2.4636363636363634</v>
      </c>
      <c r="AF10" s="358">
        <v>2.418181818181818</v>
      </c>
      <c r="AG10" s="358">
        <v>0</v>
      </c>
      <c r="AH10" s="358">
        <v>0</v>
      </c>
      <c r="AI10" s="227"/>
      <c r="AJ10" s="227"/>
      <c r="AK10" s="227"/>
      <c r="AL10" s="227"/>
      <c r="AM10" s="227"/>
      <c r="AN10" s="227"/>
      <c r="AO10" s="225" t="s">
        <v>13</v>
      </c>
      <c r="AP10" s="225"/>
      <c r="AQ10" s="225">
        <v>3</v>
      </c>
      <c r="AR10" s="225">
        <v>3</v>
      </c>
      <c r="AS10" s="225"/>
      <c r="AT10" s="225">
        <v>10</v>
      </c>
      <c r="AU10" s="225">
        <v>0</v>
      </c>
      <c r="AV10" s="225">
        <v>0</v>
      </c>
      <c r="AW10" s="225">
        <v>0</v>
      </c>
      <c r="AX10" s="225">
        <v>0</v>
      </c>
      <c r="AY10" s="225">
        <v>0</v>
      </c>
      <c r="AZ10" s="225">
        <v>0</v>
      </c>
      <c r="BA10" s="225">
        <v>0</v>
      </c>
      <c r="BB10" s="225"/>
      <c r="BC10" s="225"/>
      <c r="BD10" s="225">
        <v>0</v>
      </c>
      <c r="BE10" s="225">
        <v>0</v>
      </c>
      <c r="BF10" s="225">
        <v>12</v>
      </c>
      <c r="BG10" s="225" t="s">
        <v>13</v>
      </c>
      <c r="BH10" s="225">
        <v>12</v>
      </c>
      <c r="BI10" s="225" t="s">
        <v>13</v>
      </c>
      <c r="BJ10" s="225"/>
      <c r="BK10" s="225"/>
      <c r="BL10" s="229"/>
      <c r="BM10" s="227"/>
      <c r="BN10" s="225"/>
      <c r="BO10" s="225" t="s">
        <v>11</v>
      </c>
      <c r="BP10" s="225"/>
      <c r="BQ10" s="225"/>
      <c r="BR10" s="229" t="s">
        <v>318</v>
      </c>
    </row>
    <row r="11" spans="1:70" s="383" customFormat="1" ht="16">
      <c r="A11" s="227">
        <v>9</v>
      </c>
      <c r="B11" s="228">
        <v>43031</v>
      </c>
      <c r="C11" s="229" t="s">
        <v>18</v>
      </c>
      <c r="D11" s="227" t="s">
        <v>45</v>
      </c>
      <c r="E11" s="228">
        <v>42947</v>
      </c>
      <c r="F11" s="229" t="s">
        <v>159</v>
      </c>
      <c r="G11" s="227" t="s">
        <v>230</v>
      </c>
      <c r="H11" s="358">
        <v>82.23636363636362</v>
      </c>
      <c r="I11" s="360"/>
      <c r="J11" s="361"/>
      <c r="K11" s="362" t="s">
        <v>12</v>
      </c>
      <c r="L11" s="363">
        <v>2465.7599999999998</v>
      </c>
      <c r="M11" s="363">
        <v>162246.6</v>
      </c>
      <c r="N11" s="363">
        <v>657862.98</v>
      </c>
      <c r="O11" s="363"/>
      <c r="P11" s="363"/>
      <c r="Q11" s="363"/>
      <c r="R11" s="363"/>
      <c r="S11" s="363"/>
      <c r="T11" s="363"/>
      <c r="U11" s="363"/>
      <c r="V11" s="363"/>
      <c r="W11" s="358">
        <v>2.8363636363636364</v>
      </c>
      <c r="X11" s="358">
        <v>2.5636363636363635</v>
      </c>
      <c r="Y11" s="358">
        <v>2.4545454545454546</v>
      </c>
      <c r="Z11" s="358">
        <v>2.2545454545454544</v>
      </c>
      <c r="AA11" s="358">
        <v>0</v>
      </c>
      <c r="AB11" s="358">
        <v>0</v>
      </c>
      <c r="AC11" s="358">
        <v>2.8363636363636364</v>
      </c>
      <c r="AD11" s="358">
        <v>2.5636363636363635</v>
      </c>
      <c r="AE11" s="358">
        <v>2.4545454545454546</v>
      </c>
      <c r="AF11" s="358">
        <v>2.2545454545454544</v>
      </c>
      <c r="AG11" s="358">
        <v>0</v>
      </c>
      <c r="AH11" s="358">
        <v>0</v>
      </c>
      <c r="AI11" s="227"/>
      <c r="AJ11" s="227"/>
      <c r="AK11" s="227"/>
      <c r="AL11" s="227"/>
      <c r="AM11" s="227"/>
      <c r="AN11" s="227"/>
      <c r="AO11" s="225" t="s">
        <v>13</v>
      </c>
      <c r="AP11" s="225"/>
      <c r="AQ11" s="225">
        <v>3</v>
      </c>
      <c r="AR11" s="225">
        <v>3</v>
      </c>
      <c r="AS11" s="225"/>
      <c r="AT11" s="225">
        <v>24</v>
      </c>
      <c r="AU11" s="225">
        <v>0</v>
      </c>
      <c r="AV11" s="225">
        <v>0</v>
      </c>
      <c r="AW11" s="225">
        <v>0</v>
      </c>
      <c r="AX11" s="225">
        <v>0</v>
      </c>
      <c r="AY11" s="225">
        <v>0</v>
      </c>
      <c r="AZ11" s="225">
        <v>0</v>
      </c>
      <c r="BA11" s="225">
        <v>0</v>
      </c>
      <c r="BB11" s="225"/>
      <c r="BC11" s="225"/>
      <c r="BD11" s="225">
        <v>0</v>
      </c>
      <c r="BE11" s="225">
        <v>0</v>
      </c>
      <c r="BF11" s="225">
        <v>0</v>
      </c>
      <c r="BG11" s="225" t="s">
        <v>13</v>
      </c>
      <c r="BH11" s="225">
        <v>12</v>
      </c>
      <c r="BI11" s="225" t="s">
        <v>13</v>
      </c>
      <c r="BJ11" s="225"/>
      <c r="BK11" s="225"/>
      <c r="BL11" s="229"/>
      <c r="BM11" s="227"/>
      <c r="BN11" s="225"/>
      <c r="BO11" s="225" t="s">
        <v>15</v>
      </c>
      <c r="BP11" s="225">
        <v>1</v>
      </c>
      <c r="BQ11" s="225"/>
      <c r="BR11" s="229" t="s">
        <v>321</v>
      </c>
    </row>
    <row r="12" spans="1:70" s="383" customFormat="1" ht="16">
      <c r="A12" s="227">
        <v>10</v>
      </c>
      <c r="B12" s="228">
        <v>43031</v>
      </c>
      <c r="C12" s="229" t="s">
        <v>18</v>
      </c>
      <c r="D12" s="227" t="s">
        <v>146</v>
      </c>
      <c r="E12" s="228">
        <v>42916</v>
      </c>
      <c r="F12" s="229" t="s">
        <v>233</v>
      </c>
      <c r="G12" s="227" t="s">
        <v>218</v>
      </c>
      <c r="H12" s="358">
        <v>104.99999999999999</v>
      </c>
      <c r="I12" s="358"/>
      <c r="J12" s="364"/>
      <c r="K12" s="365" t="s">
        <v>12</v>
      </c>
      <c r="L12" s="357">
        <v>49315</v>
      </c>
      <c r="M12" s="357"/>
      <c r="N12" s="357"/>
      <c r="O12" s="357"/>
      <c r="P12" s="357"/>
      <c r="Q12" s="357"/>
      <c r="R12" s="357"/>
      <c r="S12" s="357"/>
      <c r="T12" s="357"/>
      <c r="U12" s="357"/>
      <c r="V12" s="357"/>
      <c r="W12" s="358">
        <v>2.9090909090909092</v>
      </c>
      <c r="X12" s="358">
        <v>2.6909090909090905</v>
      </c>
      <c r="Y12" s="358">
        <v>0</v>
      </c>
      <c r="Z12" s="358">
        <v>0</v>
      </c>
      <c r="AA12" s="358">
        <v>0</v>
      </c>
      <c r="AB12" s="358">
        <v>0</v>
      </c>
      <c r="AC12" s="358">
        <v>2.9090909090909092</v>
      </c>
      <c r="AD12" s="358">
        <v>2.6909090909090905</v>
      </c>
      <c r="AE12" s="358">
        <v>0</v>
      </c>
      <c r="AF12" s="358">
        <v>0</v>
      </c>
      <c r="AG12" s="358">
        <v>0</v>
      </c>
      <c r="AH12" s="358">
        <v>0</v>
      </c>
      <c r="AI12" s="227"/>
      <c r="AJ12" s="227"/>
      <c r="AK12" s="227"/>
      <c r="AL12" s="227"/>
      <c r="AM12" s="227"/>
      <c r="AN12" s="227"/>
      <c r="AO12" s="225" t="s">
        <v>13</v>
      </c>
      <c r="AP12" s="225"/>
      <c r="AQ12" s="225">
        <v>3</v>
      </c>
      <c r="AR12" s="225">
        <v>3</v>
      </c>
      <c r="AS12" s="225"/>
      <c r="AT12" s="225">
        <v>0</v>
      </c>
      <c r="AU12" s="225">
        <v>0</v>
      </c>
      <c r="AV12" s="225">
        <v>0</v>
      </c>
      <c r="AW12" s="225">
        <v>0</v>
      </c>
      <c r="AX12" s="225">
        <v>0</v>
      </c>
      <c r="AY12" s="225">
        <v>0</v>
      </c>
      <c r="AZ12" s="225">
        <v>0</v>
      </c>
      <c r="BA12" s="225">
        <v>0</v>
      </c>
      <c r="BB12" s="225"/>
      <c r="BC12" s="225"/>
      <c r="BD12" s="225">
        <v>0</v>
      </c>
      <c r="BE12" s="225">
        <v>0</v>
      </c>
      <c r="BF12" s="225">
        <v>0</v>
      </c>
      <c r="BG12" s="225" t="s">
        <v>13</v>
      </c>
      <c r="BH12" s="225"/>
      <c r="BI12" s="225" t="s">
        <v>13</v>
      </c>
      <c r="BJ12" s="225"/>
      <c r="BK12" s="225"/>
      <c r="BL12" s="229"/>
      <c r="BM12" s="227"/>
      <c r="BN12" s="225"/>
      <c r="BO12" s="225" t="s">
        <v>15</v>
      </c>
      <c r="BP12" s="225"/>
      <c r="BQ12" s="225"/>
      <c r="BR12" s="229" t="s">
        <v>361</v>
      </c>
    </row>
    <row r="13" spans="1:70" s="383" customFormat="1" ht="16">
      <c r="A13" s="227">
        <v>11</v>
      </c>
      <c r="B13" s="228">
        <v>43031</v>
      </c>
      <c r="C13" s="229" t="s">
        <v>18</v>
      </c>
      <c r="D13" s="227" t="s">
        <v>235</v>
      </c>
      <c r="E13" s="228">
        <v>42916</v>
      </c>
      <c r="F13" s="229" t="s">
        <v>233</v>
      </c>
      <c r="G13" s="227" t="s">
        <v>205</v>
      </c>
      <c r="H13" s="358">
        <v>79</v>
      </c>
      <c r="I13" s="358"/>
      <c r="J13" s="364"/>
      <c r="K13" s="365" t="s">
        <v>12</v>
      </c>
      <c r="L13" s="357">
        <v>1243</v>
      </c>
      <c r="M13" s="357">
        <v>1223</v>
      </c>
      <c r="N13" s="357">
        <v>2959</v>
      </c>
      <c r="O13" s="357">
        <v>160287</v>
      </c>
      <c r="P13" s="357">
        <v>656863</v>
      </c>
      <c r="Q13" s="357"/>
      <c r="R13" s="357"/>
      <c r="S13" s="357"/>
      <c r="T13" s="357"/>
      <c r="U13" s="357"/>
      <c r="V13" s="357"/>
      <c r="W13" s="358">
        <v>3.6909090909090905</v>
      </c>
      <c r="X13" s="358">
        <v>2.4545454545454546</v>
      </c>
      <c r="Y13" s="358">
        <v>2.418181818181818</v>
      </c>
      <c r="Z13" s="358">
        <v>2.3636363636363633</v>
      </c>
      <c r="AA13" s="358">
        <v>2.2818181818181813</v>
      </c>
      <c r="AB13" s="358">
        <v>2.0363636363636366</v>
      </c>
      <c r="AC13" s="358">
        <v>3.6909090909090905</v>
      </c>
      <c r="AD13" s="358">
        <v>2.4545454545454546</v>
      </c>
      <c r="AE13" s="358">
        <v>2.418181818181818</v>
      </c>
      <c r="AF13" s="358">
        <v>2.3636363636363633</v>
      </c>
      <c r="AG13" s="358">
        <v>2.2818181818181813</v>
      </c>
      <c r="AH13" s="358">
        <v>2.0363636363636366</v>
      </c>
      <c r="AI13" s="227"/>
      <c r="AJ13" s="227"/>
      <c r="AK13" s="227"/>
      <c r="AL13" s="227"/>
      <c r="AM13" s="227"/>
      <c r="AN13" s="227"/>
      <c r="AO13" s="225" t="s">
        <v>13</v>
      </c>
      <c r="AP13" s="227"/>
      <c r="AQ13" s="225">
        <v>3</v>
      </c>
      <c r="AR13" s="225">
        <v>3</v>
      </c>
      <c r="AS13" s="225"/>
      <c r="AT13" s="225">
        <v>10</v>
      </c>
      <c r="AU13" s="225">
        <v>0</v>
      </c>
      <c r="AV13" s="225">
        <v>0</v>
      </c>
      <c r="AW13" s="225">
        <v>0</v>
      </c>
      <c r="AX13" s="225">
        <v>0</v>
      </c>
      <c r="AY13" s="225">
        <v>0</v>
      </c>
      <c r="AZ13" s="225">
        <v>0</v>
      </c>
      <c r="BA13" s="225">
        <v>0</v>
      </c>
      <c r="BB13" s="225"/>
      <c r="BC13" s="225"/>
      <c r="BD13" s="225">
        <v>0</v>
      </c>
      <c r="BE13" s="225">
        <v>0</v>
      </c>
      <c r="BF13" s="225">
        <v>12</v>
      </c>
      <c r="BG13" s="225" t="s">
        <v>13</v>
      </c>
      <c r="BH13" s="225">
        <v>12</v>
      </c>
      <c r="BI13" s="225" t="s">
        <v>13</v>
      </c>
      <c r="BJ13" s="225"/>
      <c r="BK13" s="225"/>
      <c r="BL13" s="229"/>
      <c r="BM13" s="227"/>
      <c r="BN13" s="225"/>
      <c r="BO13" s="225" t="s">
        <v>11</v>
      </c>
      <c r="BP13" s="225"/>
      <c r="BQ13" s="225"/>
      <c r="BR13" s="229" t="s">
        <v>319</v>
      </c>
    </row>
    <row r="14" spans="1:70" s="383" customFormat="1" ht="16">
      <c r="A14" s="227">
        <v>13</v>
      </c>
      <c r="B14" s="228">
        <v>43031</v>
      </c>
      <c r="C14" s="229" t="s">
        <v>18</v>
      </c>
      <c r="D14" s="227" t="s">
        <v>109</v>
      </c>
      <c r="E14" s="228">
        <v>42916</v>
      </c>
      <c r="F14" s="229" t="s">
        <v>160</v>
      </c>
      <c r="G14" s="227" t="s">
        <v>352</v>
      </c>
      <c r="H14" s="358">
        <v>81.599999999999994</v>
      </c>
      <c r="I14" s="358"/>
      <c r="J14" s="364"/>
      <c r="K14" s="365"/>
      <c r="L14" s="357"/>
      <c r="M14" s="357"/>
      <c r="N14" s="357"/>
      <c r="O14" s="357"/>
      <c r="P14" s="357"/>
      <c r="Q14" s="357"/>
      <c r="R14" s="357"/>
      <c r="S14" s="357"/>
      <c r="T14" s="357"/>
      <c r="U14" s="357"/>
      <c r="V14" s="357"/>
      <c r="W14" s="358">
        <v>3.3909090909090907</v>
      </c>
      <c r="X14" s="358">
        <v>0</v>
      </c>
      <c r="Y14" s="358">
        <v>0</v>
      </c>
      <c r="Z14" s="358">
        <v>0</v>
      </c>
      <c r="AA14" s="358">
        <v>0</v>
      </c>
      <c r="AB14" s="358">
        <v>0</v>
      </c>
      <c r="AC14" s="358">
        <v>3.3909090909090907</v>
      </c>
      <c r="AD14" s="358">
        <v>0</v>
      </c>
      <c r="AE14" s="358">
        <v>0</v>
      </c>
      <c r="AF14" s="358">
        <v>0</v>
      </c>
      <c r="AG14" s="358">
        <v>0</v>
      </c>
      <c r="AH14" s="358">
        <v>0</v>
      </c>
      <c r="AI14" s="227"/>
      <c r="AJ14" s="227"/>
      <c r="AK14" s="227"/>
      <c r="AL14" s="227"/>
      <c r="AM14" s="227"/>
      <c r="AN14" s="227"/>
      <c r="AO14" s="225" t="s">
        <v>13</v>
      </c>
      <c r="AP14" s="225"/>
      <c r="AQ14" s="225">
        <v>3</v>
      </c>
      <c r="AR14" s="225">
        <v>3</v>
      </c>
      <c r="AS14" s="225"/>
      <c r="AT14" s="225">
        <v>0</v>
      </c>
      <c r="AU14" s="225">
        <v>0</v>
      </c>
      <c r="AV14" s="225">
        <v>0</v>
      </c>
      <c r="AW14" s="225">
        <v>0</v>
      </c>
      <c r="AX14" s="225">
        <v>0</v>
      </c>
      <c r="AY14" s="225">
        <v>0</v>
      </c>
      <c r="AZ14" s="225">
        <v>0</v>
      </c>
      <c r="BA14" s="225">
        <v>0</v>
      </c>
      <c r="BB14" s="225"/>
      <c r="BC14" s="225"/>
      <c r="BD14" s="225">
        <v>0</v>
      </c>
      <c r="BE14" s="225">
        <v>0</v>
      </c>
      <c r="BF14" s="225">
        <v>0</v>
      </c>
      <c r="BG14" s="225" t="s">
        <v>13</v>
      </c>
      <c r="BH14" s="225">
        <v>12</v>
      </c>
      <c r="BI14" s="225" t="s">
        <v>13</v>
      </c>
      <c r="BJ14" s="225">
        <v>12</v>
      </c>
      <c r="BK14" s="225"/>
      <c r="BL14" s="229"/>
      <c r="BM14" s="227"/>
      <c r="BN14" s="225"/>
      <c r="BO14" s="225" t="s">
        <v>15</v>
      </c>
      <c r="BP14" s="225"/>
      <c r="BQ14" s="225"/>
      <c r="BR14" s="193" t="s">
        <v>354</v>
      </c>
    </row>
    <row r="15" spans="1:70" s="383" customFormat="1" ht="16">
      <c r="A15" s="227">
        <v>14</v>
      </c>
      <c r="B15" s="228">
        <v>43031</v>
      </c>
      <c r="C15" s="229" t="s">
        <v>18</v>
      </c>
      <c r="D15" s="227" t="s">
        <v>237</v>
      </c>
      <c r="E15" s="228">
        <v>42947</v>
      </c>
      <c r="F15" s="229" t="s">
        <v>159</v>
      </c>
      <c r="G15" s="227" t="s">
        <v>230</v>
      </c>
      <c r="H15" s="358">
        <v>83.22727272727272</v>
      </c>
      <c r="I15" s="358"/>
      <c r="J15" s="364"/>
      <c r="K15" s="365" t="s">
        <v>12</v>
      </c>
      <c r="L15" s="357">
        <v>6000</v>
      </c>
      <c r="M15" s="357">
        <v>6000</v>
      </c>
      <c r="N15" s="357">
        <v>72000</v>
      </c>
      <c r="O15" s="357"/>
      <c r="P15" s="357"/>
      <c r="Q15" s="357"/>
      <c r="R15" s="357"/>
      <c r="S15" s="357"/>
      <c r="T15" s="357"/>
      <c r="U15" s="357"/>
      <c r="V15" s="357"/>
      <c r="W15" s="358">
        <v>2.5545454545454542</v>
      </c>
      <c r="X15" s="358">
        <v>2.2999999999999998</v>
      </c>
      <c r="Y15" s="358">
        <v>2.2727272727272725</v>
      </c>
      <c r="Z15" s="358">
        <v>2.1636363636363636</v>
      </c>
      <c r="AA15" s="358">
        <v>0</v>
      </c>
      <c r="AB15" s="358">
        <v>0</v>
      </c>
      <c r="AC15" s="358">
        <v>2.5545454545454542</v>
      </c>
      <c r="AD15" s="358">
        <v>2.2999999999999998</v>
      </c>
      <c r="AE15" s="358">
        <v>2.2727272727272725</v>
      </c>
      <c r="AF15" s="358">
        <v>2.1636363636363636</v>
      </c>
      <c r="AG15" s="358">
        <v>0</v>
      </c>
      <c r="AH15" s="358">
        <v>0</v>
      </c>
      <c r="AI15" s="227"/>
      <c r="AJ15" s="227"/>
      <c r="AK15" s="227"/>
      <c r="AL15" s="227"/>
      <c r="AM15" s="227"/>
      <c r="AN15" s="227"/>
      <c r="AO15" s="225" t="s">
        <v>13</v>
      </c>
      <c r="AP15" s="225"/>
      <c r="AQ15" s="225">
        <v>3</v>
      </c>
      <c r="AR15" s="225">
        <v>3</v>
      </c>
      <c r="AS15" s="225"/>
      <c r="AT15" s="225">
        <v>24</v>
      </c>
      <c r="AU15" s="225">
        <v>0</v>
      </c>
      <c r="AV15" s="225">
        <v>0</v>
      </c>
      <c r="AW15" s="225">
        <v>0</v>
      </c>
      <c r="AX15" s="225">
        <v>0</v>
      </c>
      <c r="AY15" s="225">
        <v>0</v>
      </c>
      <c r="AZ15" s="225">
        <v>0</v>
      </c>
      <c r="BA15" s="225">
        <v>0</v>
      </c>
      <c r="BB15" s="225"/>
      <c r="BC15" s="225"/>
      <c r="BD15" s="225">
        <v>0</v>
      </c>
      <c r="BE15" s="225">
        <v>0</v>
      </c>
      <c r="BF15" s="225">
        <v>0</v>
      </c>
      <c r="BG15" s="225" t="s">
        <v>13</v>
      </c>
      <c r="BH15" s="225">
        <v>12</v>
      </c>
      <c r="BI15" s="225" t="s">
        <v>13</v>
      </c>
      <c r="BJ15" s="225"/>
      <c r="BK15" s="225"/>
      <c r="BL15" s="229"/>
      <c r="BM15" s="227"/>
      <c r="BN15" s="225"/>
      <c r="BO15" s="225" t="s">
        <v>15</v>
      </c>
      <c r="BP15" s="225">
        <v>1</v>
      </c>
      <c r="BQ15" s="225"/>
      <c r="BR15" s="229" t="s">
        <v>323</v>
      </c>
    </row>
    <row r="16" spans="1:70" s="383" customFormat="1" ht="16">
      <c r="A16" s="227">
        <v>15</v>
      </c>
      <c r="B16" s="228">
        <v>43031</v>
      </c>
      <c r="C16" s="229" t="s">
        <v>18</v>
      </c>
      <c r="D16" s="227" t="s">
        <v>237</v>
      </c>
      <c r="E16" s="228">
        <v>42916</v>
      </c>
      <c r="F16" s="229" t="s">
        <v>160</v>
      </c>
      <c r="G16" s="227" t="s">
        <v>352</v>
      </c>
      <c r="H16" s="358">
        <v>52.090909090909086</v>
      </c>
      <c r="I16" s="358"/>
      <c r="J16" s="364"/>
      <c r="K16" s="365" t="s">
        <v>12</v>
      </c>
      <c r="L16" s="357">
        <v>33000</v>
      </c>
      <c r="M16" s="357"/>
      <c r="N16" s="357"/>
      <c r="O16" s="357"/>
      <c r="P16" s="357"/>
      <c r="Q16" s="357"/>
      <c r="R16" s="357"/>
      <c r="S16" s="357"/>
      <c r="T16" s="357"/>
      <c r="U16" s="357"/>
      <c r="V16" s="357"/>
      <c r="W16" s="358">
        <v>2.0454545454545454</v>
      </c>
      <c r="X16" s="358">
        <v>1.6727272727272726</v>
      </c>
      <c r="Y16" s="358">
        <v>0</v>
      </c>
      <c r="Z16" s="358">
        <v>0</v>
      </c>
      <c r="AA16" s="358">
        <v>0</v>
      </c>
      <c r="AB16" s="358">
        <v>0</v>
      </c>
      <c r="AC16" s="358">
        <v>2.0454545454545454</v>
      </c>
      <c r="AD16" s="358">
        <v>1.6727272727272726</v>
      </c>
      <c r="AE16" s="358">
        <v>0</v>
      </c>
      <c r="AF16" s="358">
        <v>0</v>
      </c>
      <c r="AG16" s="358">
        <v>0</v>
      </c>
      <c r="AH16" s="358">
        <v>0</v>
      </c>
      <c r="AI16" s="227"/>
      <c r="AJ16" s="227"/>
      <c r="AK16" s="227"/>
      <c r="AL16" s="227"/>
      <c r="AM16" s="227"/>
      <c r="AN16" s="227"/>
      <c r="AO16" s="225" t="s">
        <v>13</v>
      </c>
      <c r="AP16" s="225"/>
      <c r="AQ16" s="225">
        <v>3</v>
      </c>
      <c r="AR16" s="225">
        <v>3</v>
      </c>
      <c r="AS16" s="225"/>
      <c r="AT16" s="225">
        <v>0</v>
      </c>
      <c r="AU16" s="225">
        <v>0</v>
      </c>
      <c r="AV16" s="225">
        <v>0</v>
      </c>
      <c r="AW16" s="225">
        <v>0</v>
      </c>
      <c r="AX16" s="225">
        <v>0</v>
      </c>
      <c r="AY16" s="225">
        <v>0</v>
      </c>
      <c r="AZ16" s="225">
        <v>0</v>
      </c>
      <c r="BA16" s="225">
        <v>0</v>
      </c>
      <c r="BB16" s="225"/>
      <c r="BC16" s="225"/>
      <c r="BD16" s="225">
        <v>0</v>
      </c>
      <c r="BE16" s="225">
        <v>0</v>
      </c>
      <c r="BF16" s="225">
        <v>0</v>
      </c>
      <c r="BG16" s="225" t="s">
        <v>13</v>
      </c>
      <c r="BH16" s="225">
        <v>12</v>
      </c>
      <c r="BI16" s="225" t="s">
        <v>13</v>
      </c>
      <c r="BJ16" s="225">
        <v>12</v>
      </c>
      <c r="BK16" s="225"/>
      <c r="BL16" s="229"/>
      <c r="BM16" s="227"/>
      <c r="BN16" s="225"/>
      <c r="BO16" s="225" t="s">
        <v>15</v>
      </c>
      <c r="BP16" s="225"/>
      <c r="BQ16" s="225"/>
      <c r="BR16" s="229" t="s">
        <v>355</v>
      </c>
    </row>
    <row r="17" spans="1:70" s="383" customFormat="1" ht="16">
      <c r="A17" s="227">
        <v>16</v>
      </c>
      <c r="B17" s="228">
        <v>43031</v>
      </c>
      <c r="C17" s="229" t="s">
        <v>18</v>
      </c>
      <c r="D17" s="227" t="s">
        <v>237</v>
      </c>
      <c r="E17" s="381">
        <v>43026</v>
      </c>
      <c r="F17" s="229" t="s">
        <v>157</v>
      </c>
      <c r="G17" s="227" t="s">
        <v>347</v>
      </c>
      <c r="H17" s="358">
        <v>62.163636363636357</v>
      </c>
      <c r="I17" s="358"/>
      <c r="J17" s="364"/>
      <c r="K17" s="365" t="s">
        <v>12</v>
      </c>
      <c r="L17" s="357">
        <v>3000</v>
      </c>
      <c r="M17" s="357">
        <v>30000</v>
      </c>
      <c r="N17" s="357">
        <v>49200</v>
      </c>
      <c r="O17" s="357"/>
      <c r="P17" s="357"/>
      <c r="Q17" s="357"/>
      <c r="R17" s="357"/>
      <c r="S17" s="357"/>
      <c r="T17" s="357"/>
      <c r="U17" s="357"/>
      <c r="V17" s="357"/>
      <c r="W17" s="358">
        <v>2.1999999999999997</v>
      </c>
      <c r="X17" s="358">
        <v>1.918181818181818</v>
      </c>
      <c r="Y17" s="358">
        <v>1.6272727272727272</v>
      </c>
      <c r="Z17" s="358">
        <v>1.5363636363636362</v>
      </c>
      <c r="AA17" s="358">
        <v>0</v>
      </c>
      <c r="AB17" s="358">
        <v>0</v>
      </c>
      <c r="AC17" s="358">
        <v>2.1999999999999997</v>
      </c>
      <c r="AD17" s="358">
        <v>1.918181818181818</v>
      </c>
      <c r="AE17" s="358">
        <v>1.6272727272727272</v>
      </c>
      <c r="AF17" s="358">
        <v>1.5363636363636362</v>
      </c>
      <c r="AG17" s="358">
        <v>0</v>
      </c>
      <c r="AH17" s="358">
        <v>0</v>
      </c>
      <c r="AI17" s="227"/>
      <c r="AJ17" s="227"/>
      <c r="AK17" s="227"/>
      <c r="AL17" s="227"/>
      <c r="AM17" s="227"/>
      <c r="AN17" s="227"/>
      <c r="AO17" s="225" t="s">
        <v>13</v>
      </c>
      <c r="AP17" s="225"/>
      <c r="AQ17" s="225">
        <v>3</v>
      </c>
      <c r="AR17" s="225">
        <v>3</v>
      </c>
      <c r="AS17" s="225"/>
      <c r="AT17" s="225">
        <v>0</v>
      </c>
      <c r="AU17" s="225">
        <v>0</v>
      </c>
      <c r="AV17" s="225">
        <v>0</v>
      </c>
      <c r="AW17" s="225">
        <v>0</v>
      </c>
      <c r="AX17" s="225">
        <v>0</v>
      </c>
      <c r="AY17" s="225">
        <v>0</v>
      </c>
      <c r="AZ17" s="225">
        <v>0</v>
      </c>
      <c r="BA17" s="225">
        <v>0</v>
      </c>
      <c r="BB17" s="225"/>
      <c r="BC17" s="225"/>
      <c r="BD17" s="225">
        <v>0</v>
      </c>
      <c r="BE17" s="225">
        <v>0</v>
      </c>
      <c r="BF17" s="225">
        <v>0</v>
      </c>
      <c r="BG17" s="225" t="s">
        <v>13</v>
      </c>
      <c r="BH17" s="225"/>
      <c r="BI17" s="225" t="s">
        <v>13</v>
      </c>
      <c r="BJ17" s="225"/>
      <c r="BK17" s="225"/>
      <c r="BL17" s="229"/>
      <c r="BM17" s="227"/>
      <c r="BN17" s="225"/>
      <c r="BO17" s="225" t="s">
        <v>15</v>
      </c>
      <c r="BP17" s="225"/>
      <c r="BQ17" s="225"/>
      <c r="BR17" s="229" t="s">
        <v>350</v>
      </c>
    </row>
    <row r="18" spans="1:70" s="383" customFormat="1" ht="16">
      <c r="A18" s="227">
        <v>17</v>
      </c>
      <c r="B18" s="228">
        <v>43031</v>
      </c>
      <c r="C18" s="229" t="s">
        <v>18</v>
      </c>
      <c r="D18" s="227" t="s">
        <v>239</v>
      </c>
      <c r="E18" s="228">
        <v>42916</v>
      </c>
      <c r="F18" s="229" t="s">
        <v>160</v>
      </c>
      <c r="G18" s="227" t="s">
        <v>352</v>
      </c>
      <c r="H18" s="358">
        <v>80.3</v>
      </c>
      <c r="I18" s="358"/>
      <c r="J18" s="364"/>
      <c r="K18" s="365" t="s">
        <v>12</v>
      </c>
      <c r="L18" s="357">
        <v>98640</v>
      </c>
      <c r="M18" s="357"/>
      <c r="N18" s="357"/>
      <c r="O18" s="357"/>
      <c r="P18" s="357"/>
      <c r="Q18" s="357"/>
      <c r="R18" s="357"/>
      <c r="S18" s="357"/>
      <c r="T18" s="357"/>
      <c r="U18" s="357"/>
      <c r="V18" s="357"/>
      <c r="W18" s="358">
        <v>2.3818181818181818</v>
      </c>
      <c r="X18" s="358">
        <v>1.9818181818181817</v>
      </c>
      <c r="Y18" s="358">
        <v>0</v>
      </c>
      <c r="Z18" s="358">
        <v>0</v>
      </c>
      <c r="AA18" s="358">
        <v>0</v>
      </c>
      <c r="AB18" s="358">
        <v>0</v>
      </c>
      <c r="AC18" s="358">
        <v>2.3818181818181818</v>
      </c>
      <c r="AD18" s="358">
        <v>1.9818181818181817</v>
      </c>
      <c r="AE18" s="358">
        <v>0</v>
      </c>
      <c r="AF18" s="358">
        <v>0</v>
      </c>
      <c r="AG18" s="358">
        <v>0</v>
      </c>
      <c r="AH18" s="358">
        <v>0</v>
      </c>
      <c r="AI18" s="227"/>
      <c r="AJ18" s="227"/>
      <c r="AK18" s="227"/>
      <c r="AL18" s="227"/>
      <c r="AM18" s="227"/>
      <c r="AN18" s="227"/>
      <c r="AO18" s="225" t="s">
        <v>13</v>
      </c>
      <c r="AP18" s="225"/>
      <c r="AQ18" s="225">
        <v>3</v>
      </c>
      <c r="AR18" s="225">
        <v>3</v>
      </c>
      <c r="AS18" s="225"/>
      <c r="AT18" s="225">
        <v>0</v>
      </c>
      <c r="AU18" s="225">
        <v>0</v>
      </c>
      <c r="AV18" s="225">
        <v>0</v>
      </c>
      <c r="AW18" s="225">
        <v>0</v>
      </c>
      <c r="AX18" s="225">
        <v>0</v>
      </c>
      <c r="AY18" s="225">
        <v>0</v>
      </c>
      <c r="AZ18" s="225">
        <v>0</v>
      </c>
      <c r="BA18" s="225">
        <v>0</v>
      </c>
      <c r="BB18" s="225"/>
      <c r="BC18" s="225"/>
      <c r="BD18" s="225">
        <v>0</v>
      </c>
      <c r="BE18" s="225">
        <v>0</v>
      </c>
      <c r="BF18" s="225">
        <v>0</v>
      </c>
      <c r="BG18" s="225" t="s">
        <v>13</v>
      </c>
      <c r="BH18" s="225">
        <v>12</v>
      </c>
      <c r="BI18" s="225" t="s">
        <v>13</v>
      </c>
      <c r="BJ18" s="225">
        <v>12</v>
      </c>
      <c r="BK18" s="225"/>
      <c r="BL18" s="229"/>
      <c r="BM18" s="227"/>
      <c r="BN18" s="225"/>
      <c r="BO18" s="225" t="s">
        <v>15</v>
      </c>
      <c r="BP18" s="225"/>
      <c r="BQ18" s="225"/>
      <c r="BR18" s="229" t="s">
        <v>356</v>
      </c>
    </row>
    <row r="19" spans="1:70" s="383" customFormat="1" ht="16">
      <c r="A19" s="227">
        <v>18</v>
      </c>
      <c r="B19" s="228">
        <v>43031</v>
      </c>
      <c r="C19" s="229" t="s">
        <v>18</v>
      </c>
      <c r="D19" s="227" t="s">
        <v>239</v>
      </c>
      <c r="E19" s="228">
        <v>42916</v>
      </c>
      <c r="F19" s="229" t="s">
        <v>161</v>
      </c>
      <c r="G19" s="227" t="s">
        <v>249</v>
      </c>
      <c r="H19" s="358">
        <v>68.990909090909085</v>
      </c>
      <c r="I19" s="358"/>
      <c r="J19" s="364"/>
      <c r="K19" s="365"/>
      <c r="L19" s="357"/>
      <c r="M19" s="357"/>
      <c r="N19" s="357"/>
      <c r="O19" s="357"/>
      <c r="P19" s="357"/>
      <c r="Q19" s="357"/>
      <c r="R19" s="357"/>
      <c r="S19" s="357"/>
      <c r="T19" s="357"/>
      <c r="U19" s="357"/>
      <c r="V19" s="357"/>
      <c r="W19" s="358">
        <v>2.6909090909090905</v>
      </c>
      <c r="X19" s="358">
        <v>0</v>
      </c>
      <c r="Y19" s="358">
        <v>0</v>
      </c>
      <c r="Z19" s="358">
        <v>0</v>
      </c>
      <c r="AA19" s="358">
        <v>0</v>
      </c>
      <c r="AB19" s="358">
        <v>0</v>
      </c>
      <c r="AC19" s="358">
        <v>2.6909090909090905</v>
      </c>
      <c r="AD19" s="358">
        <v>0</v>
      </c>
      <c r="AE19" s="358">
        <v>0</v>
      </c>
      <c r="AF19" s="358">
        <v>0</v>
      </c>
      <c r="AG19" s="358">
        <v>0</v>
      </c>
      <c r="AH19" s="358">
        <v>0</v>
      </c>
      <c r="AI19" s="227"/>
      <c r="AJ19" s="227"/>
      <c r="AK19" s="227"/>
      <c r="AL19" s="227"/>
      <c r="AM19" s="227"/>
      <c r="AN19" s="227"/>
      <c r="AO19" s="225" t="s">
        <v>13</v>
      </c>
      <c r="AP19" s="225"/>
      <c r="AQ19" s="225">
        <v>3</v>
      </c>
      <c r="AR19" s="225">
        <v>3</v>
      </c>
      <c r="AS19" s="225"/>
      <c r="AT19" s="225">
        <v>0</v>
      </c>
      <c r="AU19" s="225">
        <v>0</v>
      </c>
      <c r="AV19" s="225">
        <v>0</v>
      </c>
      <c r="AW19" s="225">
        <v>0</v>
      </c>
      <c r="AX19" s="225">
        <v>0</v>
      </c>
      <c r="AY19" s="225">
        <v>0</v>
      </c>
      <c r="AZ19" s="225">
        <v>0</v>
      </c>
      <c r="BA19" s="225">
        <v>0</v>
      </c>
      <c r="BB19" s="225"/>
      <c r="BC19" s="225"/>
      <c r="BD19" s="225">
        <v>0</v>
      </c>
      <c r="BE19" s="225">
        <v>0</v>
      </c>
      <c r="BF19" s="225">
        <v>0</v>
      </c>
      <c r="BG19" s="225" t="s">
        <v>13</v>
      </c>
      <c r="BH19" s="225"/>
      <c r="BI19" s="225" t="s">
        <v>13</v>
      </c>
      <c r="BJ19" s="225"/>
      <c r="BK19" s="384">
        <v>43464</v>
      </c>
      <c r="BL19" s="229"/>
      <c r="BM19" s="227"/>
      <c r="BN19" s="225"/>
      <c r="BO19" s="225" t="s">
        <v>15</v>
      </c>
      <c r="BP19" s="225"/>
      <c r="BQ19" s="225"/>
      <c r="BR19" s="193" t="s">
        <v>310</v>
      </c>
    </row>
    <row r="20" spans="1:70" s="383" customFormat="1" ht="16">
      <c r="A20" s="227">
        <v>19</v>
      </c>
      <c r="B20" s="228">
        <v>43031</v>
      </c>
      <c r="C20" s="229" t="s">
        <v>18</v>
      </c>
      <c r="D20" s="227" t="s">
        <v>240</v>
      </c>
      <c r="E20" s="228">
        <v>42916</v>
      </c>
      <c r="F20" s="229" t="s">
        <v>160</v>
      </c>
      <c r="G20" s="227" t="s">
        <v>352</v>
      </c>
      <c r="H20" s="358">
        <v>60.545454545454533</v>
      </c>
      <c r="I20" s="358"/>
      <c r="J20" s="364"/>
      <c r="K20" s="365" t="s">
        <v>12</v>
      </c>
      <c r="L20" s="357">
        <v>98640</v>
      </c>
      <c r="M20" s="357"/>
      <c r="N20" s="357"/>
      <c r="O20" s="357"/>
      <c r="P20" s="357"/>
      <c r="Q20" s="357"/>
      <c r="R20" s="357"/>
      <c r="S20" s="357"/>
      <c r="T20" s="357"/>
      <c r="U20" s="357"/>
      <c r="V20" s="357"/>
      <c r="W20" s="358">
        <v>2.3818181818181818</v>
      </c>
      <c r="X20" s="358">
        <v>1.9818181818181817</v>
      </c>
      <c r="Y20" s="358">
        <v>0</v>
      </c>
      <c r="Z20" s="358">
        <v>0</v>
      </c>
      <c r="AA20" s="358">
        <v>0</v>
      </c>
      <c r="AB20" s="358">
        <v>0</v>
      </c>
      <c r="AC20" s="358">
        <v>2.3818181818181818</v>
      </c>
      <c r="AD20" s="358">
        <v>1.9818181818181817</v>
      </c>
      <c r="AE20" s="358">
        <v>0</v>
      </c>
      <c r="AF20" s="358">
        <v>0</v>
      </c>
      <c r="AG20" s="358">
        <v>0</v>
      </c>
      <c r="AH20" s="358">
        <v>0</v>
      </c>
      <c r="AI20" s="227"/>
      <c r="AJ20" s="227"/>
      <c r="AK20" s="227"/>
      <c r="AL20" s="227"/>
      <c r="AM20" s="227"/>
      <c r="AN20" s="227"/>
      <c r="AO20" s="225" t="s">
        <v>13</v>
      </c>
      <c r="AP20" s="225"/>
      <c r="AQ20" s="225">
        <v>3</v>
      </c>
      <c r="AR20" s="225">
        <v>3</v>
      </c>
      <c r="AS20" s="225"/>
      <c r="AT20" s="225">
        <v>0</v>
      </c>
      <c r="AU20" s="225">
        <v>0</v>
      </c>
      <c r="AV20" s="225">
        <v>0</v>
      </c>
      <c r="AW20" s="225">
        <v>0</v>
      </c>
      <c r="AX20" s="225">
        <v>0</v>
      </c>
      <c r="AY20" s="225">
        <v>0</v>
      </c>
      <c r="AZ20" s="225">
        <v>0</v>
      </c>
      <c r="BA20" s="225">
        <v>0</v>
      </c>
      <c r="BB20" s="225"/>
      <c r="BC20" s="225"/>
      <c r="BD20" s="225">
        <v>0</v>
      </c>
      <c r="BE20" s="225">
        <v>0</v>
      </c>
      <c r="BF20" s="225">
        <v>0</v>
      </c>
      <c r="BG20" s="225" t="s">
        <v>13</v>
      </c>
      <c r="BH20" s="225">
        <v>12</v>
      </c>
      <c r="BI20" s="225" t="s">
        <v>13</v>
      </c>
      <c r="BJ20" s="225">
        <v>12</v>
      </c>
      <c r="BK20" s="225"/>
      <c r="BL20" s="229"/>
      <c r="BM20" s="227"/>
      <c r="BN20" s="225"/>
      <c r="BO20" s="225" t="s">
        <v>15</v>
      </c>
      <c r="BP20" s="225"/>
      <c r="BQ20" s="225"/>
      <c r="BR20" s="229" t="s">
        <v>357</v>
      </c>
    </row>
    <row r="21" spans="1:70" s="383" customFormat="1" ht="16">
      <c r="A21" s="227">
        <v>20</v>
      </c>
      <c r="B21" s="228">
        <v>43031</v>
      </c>
      <c r="C21" s="229" t="s">
        <v>18</v>
      </c>
      <c r="D21" s="227" t="s">
        <v>241</v>
      </c>
      <c r="E21" s="228">
        <v>42947</v>
      </c>
      <c r="F21" s="229" t="s">
        <v>159</v>
      </c>
      <c r="G21" s="227" t="s">
        <v>230</v>
      </c>
      <c r="H21" s="358">
        <v>94.827272727272728</v>
      </c>
      <c r="I21" s="358"/>
      <c r="J21" s="364"/>
      <c r="K21" s="365" t="s">
        <v>12</v>
      </c>
      <c r="L21" s="357">
        <v>6000</v>
      </c>
      <c r="M21" s="357">
        <v>6000</v>
      </c>
      <c r="N21" s="357">
        <v>72000</v>
      </c>
      <c r="O21" s="357"/>
      <c r="P21" s="357"/>
      <c r="Q21" s="357"/>
      <c r="R21" s="357"/>
      <c r="S21" s="357"/>
      <c r="T21" s="357"/>
      <c r="U21" s="357"/>
      <c r="V21" s="357"/>
      <c r="W21" s="358">
        <v>2.754545454545454</v>
      </c>
      <c r="X21" s="358">
        <v>2.6636363636363636</v>
      </c>
      <c r="Y21" s="358">
        <v>2.4090909090909087</v>
      </c>
      <c r="Z21" s="358">
        <v>2.2454545454545456</v>
      </c>
      <c r="AA21" s="358">
        <v>0</v>
      </c>
      <c r="AB21" s="358">
        <v>0</v>
      </c>
      <c r="AC21" s="358">
        <v>2.754545454545454</v>
      </c>
      <c r="AD21" s="358">
        <v>2.6636363636363636</v>
      </c>
      <c r="AE21" s="358">
        <v>2.4090909090909087</v>
      </c>
      <c r="AF21" s="358">
        <v>2.2454545454545456</v>
      </c>
      <c r="AG21" s="358">
        <v>0</v>
      </c>
      <c r="AH21" s="358">
        <v>0</v>
      </c>
      <c r="AI21" s="227"/>
      <c r="AJ21" s="227"/>
      <c r="AK21" s="227"/>
      <c r="AL21" s="227"/>
      <c r="AM21" s="227"/>
      <c r="AN21" s="227"/>
      <c r="AO21" s="225" t="s">
        <v>13</v>
      </c>
      <c r="AP21" s="225"/>
      <c r="AQ21" s="225">
        <v>3</v>
      </c>
      <c r="AR21" s="225">
        <v>3</v>
      </c>
      <c r="AS21" s="225"/>
      <c r="AT21" s="225">
        <v>24</v>
      </c>
      <c r="AU21" s="225">
        <v>0</v>
      </c>
      <c r="AV21" s="225">
        <v>0</v>
      </c>
      <c r="AW21" s="225">
        <v>0</v>
      </c>
      <c r="AX21" s="225">
        <v>0</v>
      </c>
      <c r="AY21" s="225">
        <v>0</v>
      </c>
      <c r="AZ21" s="225">
        <v>0</v>
      </c>
      <c r="BA21" s="225">
        <v>0</v>
      </c>
      <c r="BB21" s="225"/>
      <c r="BC21" s="225"/>
      <c r="BD21" s="225">
        <v>0</v>
      </c>
      <c r="BE21" s="225">
        <v>0</v>
      </c>
      <c r="BF21" s="225">
        <v>0</v>
      </c>
      <c r="BG21" s="225" t="s">
        <v>13</v>
      </c>
      <c r="BH21" s="225">
        <v>12</v>
      </c>
      <c r="BI21" s="225" t="s">
        <v>13</v>
      </c>
      <c r="BJ21" s="225"/>
      <c r="BK21" s="225"/>
      <c r="BL21" s="229"/>
      <c r="BM21" s="227"/>
      <c r="BN21" s="225"/>
      <c r="BO21" s="225" t="s">
        <v>15</v>
      </c>
      <c r="BP21" s="225">
        <v>1</v>
      </c>
      <c r="BQ21" s="225"/>
      <c r="BR21" s="193" t="s">
        <v>349</v>
      </c>
    </row>
    <row r="22" spans="1:70" s="383" customFormat="1" ht="16">
      <c r="A22" s="227">
        <v>21</v>
      </c>
      <c r="B22" s="228">
        <v>43031</v>
      </c>
      <c r="C22" s="229" t="s">
        <v>18</v>
      </c>
      <c r="D22" s="227" t="s">
        <v>241</v>
      </c>
      <c r="E22" s="228">
        <v>42916</v>
      </c>
      <c r="F22" s="229" t="s">
        <v>160</v>
      </c>
      <c r="G22" s="227" t="s">
        <v>352</v>
      </c>
      <c r="H22" s="358">
        <v>65.772727272727266</v>
      </c>
      <c r="I22" s="358"/>
      <c r="J22" s="364"/>
      <c r="K22" s="365" t="s">
        <v>12</v>
      </c>
      <c r="L22" s="357">
        <v>33000</v>
      </c>
      <c r="M22" s="357"/>
      <c r="N22" s="357"/>
      <c r="O22" s="357"/>
      <c r="P22" s="357"/>
      <c r="Q22" s="357"/>
      <c r="R22" s="357"/>
      <c r="S22" s="357"/>
      <c r="T22" s="357"/>
      <c r="U22" s="357"/>
      <c r="V22" s="357"/>
      <c r="W22" s="358">
        <v>2.209090909090909</v>
      </c>
      <c r="X22" s="358">
        <v>1.9363636363636361</v>
      </c>
      <c r="Y22" s="358">
        <v>0</v>
      </c>
      <c r="Z22" s="358">
        <v>0</v>
      </c>
      <c r="AA22" s="358">
        <v>0</v>
      </c>
      <c r="AB22" s="358">
        <v>0</v>
      </c>
      <c r="AC22" s="358">
        <v>2.209090909090909</v>
      </c>
      <c r="AD22" s="358">
        <v>1.9363636363636361</v>
      </c>
      <c r="AE22" s="358">
        <v>0</v>
      </c>
      <c r="AF22" s="358">
        <v>0</v>
      </c>
      <c r="AG22" s="358">
        <v>0</v>
      </c>
      <c r="AH22" s="358">
        <v>0</v>
      </c>
      <c r="AI22" s="227"/>
      <c r="AJ22" s="227"/>
      <c r="AK22" s="227"/>
      <c r="AL22" s="227"/>
      <c r="AM22" s="227"/>
      <c r="AN22" s="227"/>
      <c r="AO22" s="225" t="s">
        <v>13</v>
      </c>
      <c r="AP22" s="225"/>
      <c r="AQ22" s="225">
        <v>3</v>
      </c>
      <c r="AR22" s="225">
        <v>3</v>
      </c>
      <c r="AS22" s="225"/>
      <c r="AT22" s="225">
        <v>0</v>
      </c>
      <c r="AU22" s="225">
        <v>0</v>
      </c>
      <c r="AV22" s="225">
        <v>0</v>
      </c>
      <c r="AW22" s="225">
        <v>0</v>
      </c>
      <c r="AX22" s="225">
        <v>0</v>
      </c>
      <c r="AY22" s="225">
        <v>0</v>
      </c>
      <c r="AZ22" s="225">
        <v>0</v>
      </c>
      <c r="BA22" s="225">
        <v>0</v>
      </c>
      <c r="BB22" s="225"/>
      <c r="BC22" s="225"/>
      <c r="BD22" s="225">
        <v>0</v>
      </c>
      <c r="BE22" s="225">
        <v>0</v>
      </c>
      <c r="BF22" s="225">
        <v>0</v>
      </c>
      <c r="BG22" s="225" t="s">
        <v>13</v>
      </c>
      <c r="BH22" s="225">
        <v>12</v>
      </c>
      <c r="BI22" s="225" t="s">
        <v>13</v>
      </c>
      <c r="BJ22" s="225">
        <v>12</v>
      </c>
      <c r="BK22" s="225"/>
      <c r="BL22" s="229"/>
      <c r="BM22" s="227"/>
      <c r="BN22" s="225"/>
      <c r="BO22" s="225" t="s">
        <v>15</v>
      </c>
      <c r="BP22" s="225"/>
      <c r="BQ22" s="225"/>
      <c r="BR22" s="229" t="s">
        <v>358</v>
      </c>
    </row>
    <row r="23" spans="1:70" s="383" customFormat="1" ht="16">
      <c r="A23" s="227">
        <v>22</v>
      </c>
      <c r="B23" s="228">
        <v>43031</v>
      </c>
      <c r="C23" s="229" t="s">
        <v>18</v>
      </c>
      <c r="D23" s="227" t="s">
        <v>241</v>
      </c>
      <c r="E23" s="381">
        <v>43026</v>
      </c>
      <c r="F23" s="229" t="s">
        <v>157</v>
      </c>
      <c r="G23" s="227" t="s">
        <v>347</v>
      </c>
      <c r="H23" s="358">
        <v>81.954545454545453</v>
      </c>
      <c r="I23" s="358"/>
      <c r="J23" s="364"/>
      <c r="K23" s="365" t="s">
        <v>12</v>
      </c>
      <c r="L23" s="357">
        <v>3000</v>
      </c>
      <c r="M23" s="357">
        <v>30000</v>
      </c>
      <c r="N23" s="357">
        <v>49200</v>
      </c>
      <c r="O23" s="357"/>
      <c r="P23" s="357"/>
      <c r="Q23" s="357"/>
      <c r="R23" s="357"/>
      <c r="S23" s="357"/>
      <c r="T23" s="357"/>
      <c r="U23" s="357"/>
      <c r="V23" s="357"/>
      <c r="W23" s="358">
        <v>2.2999999999999998</v>
      </c>
      <c r="X23" s="358">
        <v>2.1090909090909089</v>
      </c>
      <c r="Y23" s="358">
        <v>1.918181818181818</v>
      </c>
      <c r="Z23" s="358">
        <v>1.7272727272727271</v>
      </c>
      <c r="AA23" s="358">
        <v>0</v>
      </c>
      <c r="AB23" s="358">
        <v>0</v>
      </c>
      <c r="AC23" s="358">
        <v>2.2999999999999998</v>
      </c>
      <c r="AD23" s="358">
        <v>2.1090909090909089</v>
      </c>
      <c r="AE23" s="358">
        <v>1.918181818181818</v>
      </c>
      <c r="AF23" s="358">
        <v>1.7272727272727271</v>
      </c>
      <c r="AG23" s="358">
        <v>0</v>
      </c>
      <c r="AH23" s="358">
        <v>0</v>
      </c>
      <c r="AI23" s="227"/>
      <c r="AJ23" s="227"/>
      <c r="AK23" s="227"/>
      <c r="AL23" s="227"/>
      <c r="AM23" s="227"/>
      <c r="AN23" s="227"/>
      <c r="AO23" s="225" t="s">
        <v>13</v>
      </c>
      <c r="AP23" s="225"/>
      <c r="AQ23" s="225">
        <v>3</v>
      </c>
      <c r="AR23" s="225">
        <v>3</v>
      </c>
      <c r="AS23" s="225"/>
      <c r="AT23" s="225">
        <v>0</v>
      </c>
      <c r="AU23" s="225">
        <v>0</v>
      </c>
      <c r="AV23" s="225">
        <v>0</v>
      </c>
      <c r="AW23" s="225">
        <v>0</v>
      </c>
      <c r="AX23" s="225">
        <v>0</v>
      </c>
      <c r="AY23" s="225">
        <v>0</v>
      </c>
      <c r="AZ23" s="225">
        <v>0</v>
      </c>
      <c r="BA23" s="225">
        <v>0</v>
      </c>
      <c r="BB23" s="225"/>
      <c r="BC23" s="225"/>
      <c r="BD23" s="225">
        <v>0</v>
      </c>
      <c r="BE23" s="225">
        <v>0</v>
      </c>
      <c r="BF23" s="225">
        <v>0</v>
      </c>
      <c r="BG23" s="225" t="s">
        <v>13</v>
      </c>
      <c r="BH23" s="225"/>
      <c r="BI23" s="225" t="s">
        <v>13</v>
      </c>
      <c r="BJ23" s="225"/>
      <c r="BK23" s="225"/>
      <c r="BL23" s="229"/>
      <c r="BM23" s="227"/>
      <c r="BN23" s="225"/>
      <c r="BO23" s="225" t="s">
        <v>15</v>
      </c>
      <c r="BP23" s="225"/>
      <c r="BQ23" s="225"/>
      <c r="BR23" s="229" t="s">
        <v>351</v>
      </c>
    </row>
    <row r="24" spans="1:70" s="383" customFormat="1" ht="16">
      <c r="A24" s="227">
        <v>23</v>
      </c>
      <c r="B24" s="228">
        <v>43031</v>
      </c>
      <c r="C24" s="229" t="s">
        <v>18</v>
      </c>
      <c r="D24" s="227" t="s">
        <v>243</v>
      </c>
      <c r="E24" s="228">
        <v>42916</v>
      </c>
      <c r="F24" s="229" t="s">
        <v>160</v>
      </c>
      <c r="G24" s="227" t="s">
        <v>352</v>
      </c>
      <c r="H24" s="358">
        <v>80.672727272727258</v>
      </c>
      <c r="I24" s="358"/>
      <c r="J24" s="364"/>
      <c r="K24" s="365" t="s">
        <v>12</v>
      </c>
      <c r="L24" s="357">
        <v>98640</v>
      </c>
      <c r="M24" s="357"/>
      <c r="N24" s="357"/>
      <c r="O24" s="357"/>
      <c r="P24" s="357"/>
      <c r="Q24" s="357"/>
      <c r="R24" s="357"/>
      <c r="S24" s="357"/>
      <c r="T24" s="357"/>
      <c r="U24" s="357"/>
      <c r="V24" s="357"/>
      <c r="W24" s="358">
        <v>2.3818181818181818</v>
      </c>
      <c r="X24" s="358">
        <v>1.9818181818181817</v>
      </c>
      <c r="Y24" s="358">
        <v>0</v>
      </c>
      <c r="Z24" s="358">
        <v>0</v>
      </c>
      <c r="AA24" s="358">
        <v>0</v>
      </c>
      <c r="AB24" s="358">
        <v>0</v>
      </c>
      <c r="AC24" s="358">
        <v>2.3818181818181818</v>
      </c>
      <c r="AD24" s="358">
        <v>1.9818181818181817</v>
      </c>
      <c r="AE24" s="358">
        <v>0</v>
      </c>
      <c r="AF24" s="358">
        <v>0</v>
      </c>
      <c r="AG24" s="358">
        <v>0</v>
      </c>
      <c r="AH24" s="358">
        <v>0</v>
      </c>
      <c r="AI24" s="227"/>
      <c r="AJ24" s="227"/>
      <c r="AK24" s="227"/>
      <c r="AL24" s="227"/>
      <c r="AM24" s="227"/>
      <c r="AN24" s="227"/>
      <c r="AO24" s="225" t="s">
        <v>13</v>
      </c>
      <c r="AP24" s="225"/>
      <c r="AQ24" s="225">
        <v>3</v>
      </c>
      <c r="AR24" s="225">
        <v>3</v>
      </c>
      <c r="AS24" s="225"/>
      <c r="AT24" s="225">
        <v>0</v>
      </c>
      <c r="AU24" s="225">
        <v>0</v>
      </c>
      <c r="AV24" s="225">
        <v>0</v>
      </c>
      <c r="AW24" s="225">
        <v>0</v>
      </c>
      <c r="AX24" s="225">
        <v>0</v>
      </c>
      <c r="AY24" s="225">
        <v>0</v>
      </c>
      <c r="AZ24" s="225">
        <v>0</v>
      </c>
      <c r="BA24" s="225">
        <v>0</v>
      </c>
      <c r="BB24" s="225"/>
      <c r="BC24" s="225"/>
      <c r="BD24" s="225">
        <v>0</v>
      </c>
      <c r="BE24" s="225">
        <v>0</v>
      </c>
      <c r="BF24" s="225">
        <v>0</v>
      </c>
      <c r="BG24" s="225" t="s">
        <v>13</v>
      </c>
      <c r="BH24" s="225">
        <v>12</v>
      </c>
      <c r="BI24" s="225" t="s">
        <v>13</v>
      </c>
      <c r="BJ24" s="225">
        <v>12</v>
      </c>
      <c r="BK24" s="225"/>
      <c r="BL24" s="229"/>
      <c r="BM24" s="227"/>
      <c r="BN24" s="225"/>
      <c r="BO24" s="225" t="s">
        <v>15</v>
      </c>
      <c r="BP24" s="225"/>
      <c r="BQ24" s="225"/>
      <c r="BR24" s="229" t="s">
        <v>359</v>
      </c>
    </row>
    <row r="25" spans="1:70" s="383" customFormat="1" ht="16">
      <c r="A25" s="227">
        <v>24</v>
      </c>
      <c r="B25" s="228">
        <v>43031</v>
      </c>
      <c r="C25" s="229" t="s">
        <v>18</v>
      </c>
      <c r="D25" s="227" t="s">
        <v>243</v>
      </c>
      <c r="E25" s="228">
        <v>42767</v>
      </c>
      <c r="F25" s="229" t="s">
        <v>161</v>
      </c>
      <c r="G25" s="227" t="s">
        <v>249</v>
      </c>
      <c r="H25" s="358">
        <v>74</v>
      </c>
      <c r="I25" s="358"/>
      <c r="J25" s="364"/>
      <c r="K25" s="365"/>
      <c r="L25" s="357"/>
      <c r="M25" s="357"/>
      <c r="N25" s="357"/>
      <c r="O25" s="357"/>
      <c r="P25" s="357"/>
      <c r="Q25" s="357"/>
      <c r="R25" s="357"/>
      <c r="S25" s="357"/>
      <c r="T25" s="357"/>
      <c r="U25" s="357"/>
      <c r="V25" s="357"/>
      <c r="W25" s="358">
        <v>2.7</v>
      </c>
      <c r="X25" s="358">
        <v>0</v>
      </c>
      <c r="Y25" s="358">
        <v>0</v>
      </c>
      <c r="Z25" s="358">
        <v>0</v>
      </c>
      <c r="AA25" s="358">
        <v>0</v>
      </c>
      <c r="AB25" s="358">
        <v>0</v>
      </c>
      <c r="AC25" s="358">
        <v>2.7</v>
      </c>
      <c r="AD25" s="358">
        <v>0</v>
      </c>
      <c r="AE25" s="358">
        <v>0</v>
      </c>
      <c r="AF25" s="358">
        <v>0</v>
      </c>
      <c r="AG25" s="358">
        <v>0</v>
      </c>
      <c r="AH25" s="358">
        <v>0</v>
      </c>
      <c r="AI25" s="227"/>
      <c r="AJ25" s="227"/>
      <c r="AK25" s="227"/>
      <c r="AL25" s="227"/>
      <c r="AM25" s="227"/>
      <c r="AN25" s="227"/>
      <c r="AO25" s="225" t="s">
        <v>13</v>
      </c>
      <c r="AP25" s="225"/>
      <c r="AQ25" s="225">
        <v>3</v>
      </c>
      <c r="AR25" s="225">
        <v>3</v>
      </c>
      <c r="AS25" s="225"/>
      <c r="AT25" s="225">
        <v>0</v>
      </c>
      <c r="AU25" s="225">
        <v>0</v>
      </c>
      <c r="AV25" s="225">
        <v>0</v>
      </c>
      <c r="AW25" s="225">
        <v>0</v>
      </c>
      <c r="AX25" s="225">
        <v>0</v>
      </c>
      <c r="AY25" s="225">
        <v>0</v>
      </c>
      <c r="AZ25" s="225">
        <v>0</v>
      </c>
      <c r="BA25" s="225">
        <v>0</v>
      </c>
      <c r="BB25" s="225"/>
      <c r="BC25" s="225"/>
      <c r="BD25" s="225">
        <v>0</v>
      </c>
      <c r="BE25" s="225">
        <v>0</v>
      </c>
      <c r="BF25" s="225">
        <v>0</v>
      </c>
      <c r="BG25" s="225" t="s">
        <v>13</v>
      </c>
      <c r="BH25" s="225"/>
      <c r="BI25" s="225"/>
      <c r="BJ25" s="225"/>
      <c r="BK25" s="384">
        <v>43464</v>
      </c>
      <c r="BL25" s="229"/>
      <c r="BM25" s="227"/>
      <c r="BN25" s="225"/>
      <c r="BO25" s="225" t="s">
        <v>15</v>
      </c>
      <c r="BP25" s="225"/>
      <c r="BQ25" s="225"/>
      <c r="BR25" s="193" t="s">
        <v>331</v>
      </c>
    </row>
    <row r="26" spans="1:70" s="383" customFormat="1" ht="16">
      <c r="A26" s="227">
        <v>25</v>
      </c>
      <c r="B26" s="228">
        <v>43031</v>
      </c>
      <c r="C26" s="229" t="s">
        <v>18</v>
      </c>
      <c r="D26" s="227" t="s">
        <v>245</v>
      </c>
      <c r="E26" s="228">
        <v>42916</v>
      </c>
      <c r="F26" s="229" t="s">
        <v>160</v>
      </c>
      <c r="G26" s="227" t="s">
        <v>352</v>
      </c>
      <c r="H26" s="358">
        <v>101.66363636363636</v>
      </c>
      <c r="I26" s="358"/>
      <c r="J26" s="364"/>
      <c r="K26" s="365"/>
      <c r="L26" s="357"/>
      <c r="M26" s="357"/>
      <c r="N26" s="357"/>
      <c r="O26" s="357"/>
      <c r="P26" s="357"/>
      <c r="Q26" s="357"/>
      <c r="R26" s="357"/>
      <c r="S26" s="357"/>
      <c r="T26" s="357"/>
      <c r="U26" s="357"/>
      <c r="V26" s="357"/>
      <c r="W26" s="358">
        <v>1.8272727272727269</v>
      </c>
      <c r="X26" s="358">
        <v>0</v>
      </c>
      <c r="Y26" s="358">
        <v>0</v>
      </c>
      <c r="Z26" s="358">
        <v>0</v>
      </c>
      <c r="AA26" s="358">
        <v>0</v>
      </c>
      <c r="AB26" s="358">
        <v>0</v>
      </c>
      <c r="AC26" s="358">
        <v>1.8272727272727269</v>
      </c>
      <c r="AD26" s="358">
        <v>0</v>
      </c>
      <c r="AE26" s="358">
        <v>0</v>
      </c>
      <c r="AF26" s="358">
        <v>0</v>
      </c>
      <c r="AG26" s="358">
        <v>0</v>
      </c>
      <c r="AH26" s="358">
        <v>0</v>
      </c>
      <c r="AI26" s="227"/>
      <c r="AJ26" s="227"/>
      <c r="AK26" s="227"/>
      <c r="AL26" s="227"/>
      <c r="AM26" s="227"/>
      <c r="AN26" s="227"/>
      <c r="AO26" s="225" t="s">
        <v>13</v>
      </c>
      <c r="AP26" s="225"/>
      <c r="AQ26" s="225">
        <v>3</v>
      </c>
      <c r="AR26" s="225">
        <v>3</v>
      </c>
      <c r="AS26" s="225"/>
      <c r="AT26" s="225">
        <v>0</v>
      </c>
      <c r="AU26" s="225">
        <v>0</v>
      </c>
      <c r="AV26" s="225">
        <v>0</v>
      </c>
      <c r="AW26" s="225">
        <v>0</v>
      </c>
      <c r="AX26" s="225">
        <v>0</v>
      </c>
      <c r="AY26" s="225">
        <v>0</v>
      </c>
      <c r="AZ26" s="225">
        <v>0</v>
      </c>
      <c r="BA26" s="225">
        <v>0</v>
      </c>
      <c r="BB26" s="225"/>
      <c r="BC26" s="225"/>
      <c r="BD26" s="225">
        <v>0</v>
      </c>
      <c r="BE26" s="225">
        <v>0</v>
      </c>
      <c r="BF26" s="225">
        <v>0</v>
      </c>
      <c r="BG26" s="225" t="s">
        <v>13</v>
      </c>
      <c r="BH26" s="225">
        <v>12</v>
      </c>
      <c r="BI26" s="225" t="s">
        <v>13</v>
      </c>
      <c r="BJ26" s="225">
        <v>12</v>
      </c>
      <c r="BK26" s="225"/>
      <c r="BL26" s="229"/>
      <c r="BM26" s="227"/>
      <c r="BN26" s="225"/>
      <c r="BO26" s="225" t="s">
        <v>15</v>
      </c>
      <c r="BP26" s="225"/>
      <c r="BQ26" s="225"/>
      <c r="BR26" s="383" t="s">
        <v>360</v>
      </c>
    </row>
  </sheetData>
  <sheetProtection algorithmName="SHA-512" hashValue="D9zJ2DlRJvtAr5p2YlkmSWbqqY4H2mOqCmCQmn9e5Ux0lbFf1ZV+FYijRKWMS2Mb/bW97DJxihRP8eFxX5MkhQ==" saltValue="HfvGosL6qPCnbPrr2SFgBw==" spinCount="100000" sheet="1" objects="1" scenarios="1"/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E5698-D854-4D44-A99E-71FCE52A8BDB}">
  <sheetPr codeName="Sheet21"/>
  <dimension ref="A1:BR30"/>
  <sheetViews>
    <sheetView topLeftCell="A22" zoomScaleNormal="100" zoomScalePageLayoutView="120" workbookViewId="0">
      <selection activeCell="I70" sqref="I70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30" customWidth="1"/>
    <col min="13" max="22" width="10.83203125" style="30"/>
  </cols>
  <sheetData>
    <row r="1" spans="1:70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4" t="s">
        <v>102</v>
      </c>
      <c r="H1" s="5" t="s">
        <v>21</v>
      </c>
      <c r="I1" s="242" t="s">
        <v>270</v>
      </c>
      <c r="J1" s="243" t="s">
        <v>271</v>
      </c>
      <c r="K1" s="6" t="s">
        <v>24</v>
      </c>
      <c r="L1" s="28" t="s">
        <v>25</v>
      </c>
      <c r="M1" s="28" t="s">
        <v>192</v>
      </c>
      <c r="N1" s="28" t="s">
        <v>26</v>
      </c>
      <c r="O1" s="28" t="s">
        <v>27</v>
      </c>
      <c r="P1" s="29" t="s">
        <v>28</v>
      </c>
      <c r="Q1" s="245" t="s">
        <v>272</v>
      </c>
      <c r="R1" s="245" t="s">
        <v>273</v>
      </c>
      <c r="S1" s="245" t="s">
        <v>274</v>
      </c>
      <c r="T1" s="245" t="s">
        <v>275</v>
      </c>
      <c r="U1" s="245" t="s">
        <v>276</v>
      </c>
      <c r="V1" s="246" t="s">
        <v>277</v>
      </c>
      <c r="W1" s="7" t="s">
        <v>29</v>
      </c>
      <c r="X1" s="7" t="s">
        <v>30</v>
      </c>
      <c r="Y1" s="7" t="s">
        <v>34</v>
      </c>
      <c r="Z1" s="7" t="s">
        <v>87</v>
      </c>
      <c r="AA1" s="7" t="s">
        <v>88</v>
      </c>
      <c r="AB1" s="8" t="s">
        <v>89</v>
      </c>
      <c r="AC1" s="9" t="s">
        <v>66</v>
      </c>
      <c r="AD1" s="9" t="s">
        <v>77</v>
      </c>
      <c r="AE1" s="9" t="s">
        <v>31</v>
      </c>
      <c r="AF1" s="9" t="s">
        <v>32</v>
      </c>
      <c r="AG1" s="9" t="s">
        <v>2</v>
      </c>
      <c r="AH1" s="10" t="s">
        <v>3</v>
      </c>
      <c r="AI1" s="11" t="s">
        <v>4</v>
      </c>
      <c r="AJ1" s="11" t="s">
        <v>0</v>
      </c>
      <c r="AK1" s="11" t="s">
        <v>1</v>
      </c>
      <c r="AL1" s="11" t="s">
        <v>169</v>
      </c>
      <c r="AM1" s="11" t="s">
        <v>170</v>
      </c>
      <c r="AN1" s="12" t="s">
        <v>171</v>
      </c>
      <c r="AO1" s="13" t="s">
        <v>172</v>
      </c>
      <c r="AP1" s="13" t="s">
        <v>81</v>
      </c>
      <c r="AQ1" s="13" t="s">
        <v>193</v>
      </c>
      <c r="AR1" s="14" t="s">
        <v>166</v>
      </c>
      <c r="AS1" s="247" t="s">
        <v>278</v>
      </c>
      <c r="AT1" s="15" t="s">
        <v>82</v>
      </c>
      <c r="AU1" s="16" t="s">
        <v>83</v>
      </c>
      <c r="AV1" s="17" t="s">
        <v>56</v>
      </c>
      <c r="AW1" s="7" t="s">
        <v>22</v>
      </c>
      <c r="AX1" s="18" t="s">
        <v>23</v>
      </c>
      <c r="AY1" s="19" t="s">
        <v>42</v>
      </c>
      <c r="AZ1" s="20" t="s">
        <v>43</v>
      </c>
      <c r="BA1" s="8" t="s">
        <v>44</v>
      </c>
      <c r="BB1" s="248" t="s">
        <v>279</v>
      </c>
      <c r="BC1" s="249" t="s">
        <v>280</v>
      </c>
      <c r="BD1" s="20" t="s">
        <v>76</v>
      </c>
      <c r="BE1" s="8" t="s">
        <v>73</v>
      </c>
      <c r="BF1" s="1" t="s">
        <v>74</v>
      </c>
      <c r="BG1" s="21" t="s">
        <v>75</v>
      </c>
      <c r="BH1" s="22" t="s">
        <v>135</v>
      </c>
      <c r="BI1" s="21" t="s">
        <v>67</v>
      </c>
      <c r="BJ1" s="250" t="s">
        <v>281</v>
      </c>
      <c r="BK1" s="250" t="s">
        <v>282</v>
      </c>
      <c r="BL1" s="23" t="s">
        <v>68</v>
      </c>
      <c r="BM1" s="24" t="s">
        <v>69</v>
      </c>
      <c r="BN1" s="25" t="s">
        <v>70</v>
      </c>
      <c r="BO1" s="25" t="s">
        <v>71</v>
      </c>
      <c r="BP1" s="251" t="s">
        <v>283</v>
      </c>
      <c r="BQ1" s="24" t="s">
        <v>72</v>
      </c>
      <c r="BR1" s="252" t="s">
        <v>284</v>
      </c>
    </row>
    <row r="2" spans="1:70" s="217" customFormat="1" ht="16">
      <c r="A2" s="211">
        <v>1</v>
      </c>
      <c r="B2" s="228">
        <v>42833</v>
      </c>
      <c r="C2" s="212" t="s">
        <v>18</v>
      </c>
      <c r="D2" s="211" t="s">
        <v>229</v>
      </c>
      <c r="E2" s="350">
        <v>42795</v>
      </c>
      <c r="F2" s="212" t="s">
        <v>157</v>
      </c>
      <c r="G2" s="211" t="s">
        <v>311</v>
      </c>
      <c r="H2" s="352">
        <v>64.73636363636362</v>
      </c>
      <c r="I2" s="353"/>
      <c r="J2" s="353"/>
      <c r="K2" s="354" t="s">
        <v>12</v>
      </c>
      <c r="L2" s="355">
        <v>1243</v>
      </c>
      <c r="M2" s="355">
        <v>1223</v>
      </c>
      <c r="N2" s="355">
        <v>2959</v>
      </c>
      <c r="O2" s="355">
        <v>159287</v>
      </c>
      <c r="P2" s="355">
        <v>657840</v>
      </c>
      <c r="Q2" s="356"/>
      <c r="R2" s="356"/>
      <c r="S2" s="356"/>
      <c r="T2" s="356"/>
      <c r="U2" s="356"/>
      <c r="V2" s="356"/>
      <c r="W2" s="352">
        <v>2.3727272727272726</v>
      </c>
      <c r="X2" s="352">
        <v>2.2545454545454544</v>
      </c>
      <c r="Y2" s="352">
        <v>2.2363636363636363</v>
      </c>
      <c r="Z2" s="352">
        <v>2.209090909090909</v>
      </c>
      <c r="AA2" s="352">
        <v>2.1727272727272728</v>
      </c>
      <c r="AB2" s="352">
        <v>1.9090909090909089</v>
      </c>
      <c r="AC2" s="352">
        <v>2.3727272727272726</v>
      </c>
      <c r="AD2" s="352">
        <v>2.2545454545454544</v>
      </c>
      <c r="AE2" s="352">
        <v>2.2363636363636363</v>
      </c>
      <c r="AF2" s="352">
        <v>2.209090909090909</v>
      </c>
      <c r="AG2" s="352">
        <v>2.1727272727272728</v>
      </c>
      <c r="AH2" s="352">
        <v>1.9090909090909089</v>
      </c>
      <c r="AI2" s="211"/>
      <c r="AJ2" s="211"/>
      <c r="AK2" s="211"/>
      <c r="AL2" s="211"/>
      <c r="AM2" s="211"/>
      <c r="AN2" s="211"/>
      <c r="AO2" s="215" t="s">
        <v>13</v>
      </c>
      <c r="AP2" s="215"/>
      <c r="AQ2" s="215">
        <v>3</v>
      </c>
      <c r="AR2" s="215">
        <v>3</v>
      </c>
      <c r="AS2" s="215"/>
      <c r="AT2" s="225">
        <v>0</v>
      </c>
      <c r="AU2" s="225">
        <v>0</v>
      </c>
      <c r="AV2" s="225">
        <v>0</v>
      </c>
      <c r="AW2" s="215">
        <v>0</v>
      </c>
      <c r="AX2" s="215">
        <v>0</v>
      </c>
      <c r="AY2" s="215">
        <v>0</v>
      </c>
      <c r="AZ2" s="215">
        <v>0</v>
      </c>
      <c r="BA2" s="215">
        <v>0</v>
      </c>
      <c r="BB2" s="215"/>
      <c r="BC2" s="215"/>
      <c r="BD2" s="215">
        <v>0</v>
      </c>
      <c r="BE2" s="215">
        <v>0</v>
      </c>
      <c r="BF2" s="215">
        <v>0</v>
      </c>
      <c r="BG2" s="215" t="s">
        <v>13</v>
      </c>
      <c r="BH2" s="215">
        <v>12</v>
      </c>
      <c r="BI2" s="215" t="s">
        <v>13</v>
      </c>
      <c r="BJ2" s="215">
        <v>12</v>
      </c>
      <c r="BK2" s="215"/>
      <c r="BL2" s="212"/>
      <c r="BM2" s="211"/>
      <c r="BN2" s="215"/>
      <c r="BO2" s="215" t="s">
        <v>15</v>
      </c>
      <c r="BP2" s="225"/>
      <c r="BQ2" s="225"/>
      <c r="BR2" s="224" t="s">
        <v>333</v>
      </c>
    </row>
    <row r="3" spans="1:70" s="217" customFormat="1" ht="16">
      <c r="A3" s="211">
        <v>2</v>
      </c>
      <c r="B3" s="228">
        <v>42833</v>
      </c>
      <c r="C3" s="212" t="s">
        <v>18</v>
      </c>
      <c r="D3" s="211" t="s">
        <v>229</v>
      </c>
      <c r="E3" s="213">
        <v>42551</v>
      </c>
      <c r="F3" s="212" t="s">
        <v>158</v>
      </c>
      <c r="G3" s="211" t="s">
        <v>313</v>
      </c>
      <c r="H3" s="352">
        <v>92.22</v>
      </c>
      <c r="I3" s="352"/>
      <c r="J3" s="353"/>
      <c r="K3" s="354" t="s">
        <v>12</v>
      </c>
      <c r="L3" s="355">
        <v>1243</v>
      </c>
      <c r="M3" s="355">
        <v>1223</v>
      </c>
      <c r="N3" s="355">
        <v>2959</v>
      </c>
      <c r="O3" s="355">
        <v>159287</v>
      </c>
      <c r="P3" s="355">
        <v>657840</v>
      </c>
      <c r="Q3" s="355"/>
      <c r="R3" s="355"/>
      <c r="S3" s="355"/>
      <c r="T3" s="355"/>
      <c r="U3" s="355"/>
      <c r="V3" s="355"/>
      <c r="W3" s="352">
        <v>3.5999999999999996</v>
      </c>
      <c r="X3" s="352">
        <v>2.9</v>
      </c>
      <c r="Y3" s="352">
        <v>2.7</v>
      </c>
      <c r="Z3" s="352">
        <v>2.5</v>
      </c>
      <c r="AA3" s="352">
        <v>2.4</v>
      </c>
      <c r="AB3" s="352">
        <v>2.2999999999999998</v>
      </c>
      <c r="AC3" s="352">
        <v>3.5999999999999996</v>
      </c>
      <c r="AD3" s="352">
        <v>2.9</v>
      </c>
      <c r="AE3" s="352">
        <v>2.7</v>
      </c>
      <c r="AF3" s="352">
        <v>2.5</v>
      </c>
      <c r="AG3" s="352">
        <v>2.4</v>
      </c>
      <c r="AH3" s="352">
        <v>2.2999999999999998</v>
      </c>
      <c r="AI3" s="211"/>
      <c r="AJ3" s="211"/>
      <c r="AK3" s="211"/>
      <c r="AL3" s="211"/>
      <c r="AM3" s="211"/>
      <c r="AN3" s="211"/>
      <c r="AO3" s="215" t="s">
        <v>13</v>
      </c>
      <c r="AP3" s="211"/>
      <c r="AQ3" s="215">
        <v>3</v>
      </c>
      <c r="AR3" s="215">
        <v>3</v>
      </c>
      <c r="AS3" s="215"/>
      <c r="AT3" s="225">
        <v>25</v>
      </c>
      <c r="AU3" s="225">
        <v>0</v>
      </c>
      <c r="AV3" s="225">
        <v>0</v>
      </c>
      <c r="AW3" s="215">
        <v>0</v>
      </c>
      <c r="AX3" s="215">
        <v>0</v>
      </c>
      <c r="AY3" s="215">
        <v>0</v>
      </c>
      <c r="AZ3" s="215">
        <v>0</v>
      </c>
      <c r="BA3" s="215">
        <v>0</v>
      </c>
      <c r="BB3" s="215"/>
      <c r="BC3" s="215"/>
      <c r="BD3" s="215">
        <v>0</v>
      </c>
      <c r="BE3" s="215">
        <v>0</v>
      </c>
      <c r="BF3" s="215">
        <v>0</v>
      </c>
      <c r="BG3" s="215" t="s">
        <v>13</v>
      </c>
      <c r="BH3" s="215"/>
      <c r="BI3" s="215" t="s">
        <v>13</v>
      </c>
      <c r="BJ3" s="215"/>
      <c r="BK3" s="215"/>
      <c r="BL3" s="212"/>
      <c r="BM3" s="211"/>
      <c r="BN3" s="215"/>
      <c r="BO3" s="215" t="s">
        <v>15</v>
      </c>
      <c r="BP3" s="225"/>
      <c r="BQ3" s="225"/>
      <c r="BR3" s="224" t="s">
        <v>314</v>
      </c>
    </row>
    <row r="4" spans="1:70" s="217" customFormat="1" ht="16">
      <c r="A4" s="211">
        <v>3</v>
      </c>
      <c r="B4" s="228">
        <v>42833</v>
      </c>
      <c r="C4" s="212" t="s">
        <v>18</v>
      </c>
      <c r="D4" s="211" t="s">
        <v>229</v>
      </c>
      <c r="E4" s="213">
        <v>42825</v>
      </c>
      <c r="F4" s="212" t="s">
        <v>159</v>
      </c>
      <c r="G4" s="211" t="s">
        <v>230</v>
      </c>
      <c r="H4" s="352">
        <v>68.7</v>
      </c>
      <c r="I4" s="352"/>
      <c r="J4" s="353"/>
      <c r="K4" s="354" t="s">
        <v>12</v>
      </c>
      <c r="L4" s="355">
        <v>1243</v>
      </c>
      <c r="M4" s="355">
        <v>1223</v>
      </c>
      <c r="N4" s="355">
        <v>2959</v>
      </c>
      <c r="O4" s="355">
        <v>159287</v>
      </c>
      <c r="P4" s="355">
        <v>657840</v>
      </c>
      <c r="Q4" s="355"/>
      <c r="R4" s="355"/>
      <c r="S4" s="355"/>
      <c r="T4" s="355"/>
      <c r="U4" s="355"/>
      <c r="V4" s="355"/>
      <c r="W4" s="352">
        <v>3.9454545454545449</v>
      </c>
      <c r="X4" s="352">
        <v>2.8363636363636364</v>
      </c>
      <c r="Y4" s="352">
        <v>2.6818181818181817</v>
      </c>
      <c r="Z4" s="352">
        <v>2.6636363636363636</v>
      </c>
      <c r="AA4" s="352">
        <v>2.5090909090909088</v>
      </c>
      <c r="AB4" s="352">
        <v>2.2181818181818178</v>
      </c>
      <c r="AC4" s="352">
        <v>3.9454545454545449</v>
      </c>
      <c r="AD4" s="352">
        <v>2.8363636363636364</v>
      </c>
      <c r="AE4" s="352">
        <v>2.6818181818181817</v>
      </c>
      <c r="AF4" s="352">
        <v>2.6636363636363636</v>
      </c>
      <c r="AG4" s="352">
        <v>2.5090909090909088</v>
      </c>
      <c r="AH4" s="352">
        <v>2.2181818181818178</v>
      </c>
      <c r="AI4" s="211"/>
      <c r="AJ4" s="211"/>
      <c r="AK4" s="211"/>
      <c r="AL4" s="211"/>
      <c r="AM4" s="211"/>
      <c r="AN4" s="211"/>
      <c r="AO4" s="215" t="s">
        <v>13</v>
      </c>
      <c r="AP4" s="211"/>
      <c r="AQ4" s="215">
        <v>3</v>
      </c>
      <c r="AR4" s="215">
        <v>3</v>
      </c>
      <c r="AS4" s="215"/>
      <c r="AT4" s="225">
        <v>17</v>
      </c>
      <c r="AU4" s="225">
        <v>0</v>
      </c>
      <c r="AV4" s="225">
        <v>0</v>
      </c>
      <c r="AW4" s="215">
        <v>0</v>
      </c>
      <c r="AX4" s="215">
        <v>0</v>
      </c>
      <c r="AY4" s="215">
        <v>0</v>
      </c>
      <c r="AZ4" s="215">
        <v>0</v>
      </c>
      <c r="BA4" s="215">
        <v>0</v>
      </c>
      <c r="BB4" s="215"/>
      <c r="BC4" s="215"/>
      <c r="BD4" s="215">
        <v>0</v>
      </c>
      <c r="BE4" s="215">
        <v>0</v>
      </c>
      <c r="BF4" s="215">
        <v>0</v>
      </c>
      <c r="BG4" s="215" t="s">
        <v>13</v>
      </c>
      <c r="BH4" s="215">
        <v>12</v>
      </c>
      <c r="BI4" s="215" t="s">
        <v>13</v>
      </c>
      <c r="BJ4" s="215"/>
      <c r="BK4" s="215"/>
      <c r="BL4" s="212"/>
      <c r="BM4" s="211"/>
      <c r="BN4" s="215"/>
      <c r="BO4" s="215" t="s">
        <v>15</v>
      </c>
      <c r="BP4" s="225">
        <v>1</v>
      </c>
      <c r="BQ4" s="225"/>
      <c r="BR4" s="224" t="s">
        <v>343</v>
      </c>
    </row>
    <row r="5" spans="1:70" s="217" customFormat="1" ht="16">
      <c r="A5" s="211">
        <v>4</v>
      </c>
      <c r="B5" s="228">
        <v>42833</v>
      </c>
      <c r="C5" s="212" t="s">
        <v>18</v>
      </c>
      <c r="D5" s="211" t="s">
        <v>229</v>
      </c>
      <c r="E5" s="213">
        <v>42735</v>
      </c>
      <c r="F5" s="212" t="s">
        <v>160</v>
      </c>
      <c r="G5" s="211" t="s">
        <v>247</v>
      </c>
      <c r="H5" s="352">
        <v>65.45</v>
      </c>
      <c r="I5" s="352"/>
      <c r="J5" s="353"/>
      <c r="K5" s="354" t="s">
        <v>12</v>
      </c>
      <c r="L5" s="355">
        <v>1243</v>
      </c>
      <c r="M5" s="357">
        <v>820086</v>
      </c>
      <c r="N5" s="357"/>
      <c r="O5" s="357"/>
      <c r="P5" s="357"/>
      <c r="Q5" s="357"/>
      <c r="R5" s="357"/>
      <c r="S5" s="357"/>
      <c r="T5" s="357"/>
      <c r="U5" s="357"/>
      <c r="V5" s="357"/>
      <c r="W5" s="352">
        <v>3.5</v>
      </c>
      <c r="X5" s="352">
        <v>2.1909090909090909</v>
      </c>
      <c r="Y5" s="352">
        <v>1.7727272727272725</v>
      </c>
      <c r="Z5" s="352">
        <v>0</v>
      </c>
      <c r="AA5" s="352">
        <v>0</v>
      </c>
      <c r="AB5" s="352">
        <v>0</v>
      </c>
      <c r="AC5" s="352">
        <v>3.5</v>
      </c>
      <c r="AD5" s="352">
        <v>2.1909090909090909</v>
      </c>
      <c r="AE5" s="352">
        <v>1.7727272727272725</v>
      </c>
      <c r="AF5" s="352">
        <v>0</v>
      </c>
      <c r="AG5" s="352">
        <v>0</v>
      </c>
      <c r="AH5" s="352">
        <v>0</v>
      </c>
      <c r="AI5" s="211"/>
      <c r="AJ5" s="211"/>
      <c r="AK5" s="211"/>
      <c r="AL5" s="211"/>
      <c r="AM5" s="211"/>
      <c r="AN5" s="211"/>
      <c r="AO5" s="215" t="s">
        <v>13</v>
      </c>
      <c r="AP5" s="215"/>
      <c r="AQ5" s="215">
        <v>3</v>
      </c>
      <c r="AR5" s="215">
        <v>3</v>
      </c>
      <c r="AS5" s="215"/>
      <c r="AT5" s="225">
        <v>0</v>
      </c>
      <c r="AU5" s="225">
        <v>14</v>
      </c>
      <c r="AV5" s="225">
        <v>0</v>
      </c>
      <c r="AW5" s="215">
        <v>0</v>
      </c>
      <c r="AX5" s="215">
        <v>0</v>
      </c>
      <c r="AY5" s="215">
        <v>0</v>
      </c>
      <c r="AZ5" s="215">
        <v>0</v>
      </c>
      <c r="BA5" s="215">
        <v>0</v>
      </c>
      <c r="BB5" s="215"/>
      <c r="BC5" s="215"/>
      <c r="BD5" s="215">
        <v>0</v>
      </c>
      <c r="BE5" s="215">
        <v>0</v>
      </c>
      <c r="BF5" s="215">
        <v>12</v>
      </c>
      <c r="BG5" s="215" t="s">
        <v>13</v>
      </c>
      <c r="BH5" s="215">
        <v>12</v>
      </c>
      <c r="BI5" s="215" t="s">
        <v>13</v>
      </c>
      <c r="BJ5" s="215"/>
      <c r="BK5" s="215"/>
      <c r="BL5" s="212"/>
      <c r="BM5" s="211"/>
      <c r="BN5" s="215"/>
      <c r="BO5" s="215" t="s">
        <v>15</v>
      </c>
      <c r="BP5" s="225"/>
      <c r="BQ5" s="225"/>
      <c r="BR5" s="224" t="s">
        <v>336</v>
      </c>
    </row>
    <row r="6" spans="1:70" s="217" customFormat="1" ht="16">
      <c r="A6" s="211">
        <v>5</v>
      </c>
      <c r="B6" s="228">
        <v>42833</v>
      </c>
      <c r="C6" s="212" t="s">
        <v>18</v>
      </c>
      <c r="D6" s="211" t="s">
        <v>229</v>
      </c>
      <c r="E6" s="213">
        <v>42767</v>
      </c>
      <c r="F6" s="212" t="s">
        <v>161</v>
      </c>
      <c r="G6" s="211" t="s">
        <v>249</v>
      </c>
      <c r="H6" s="352">
        <v>58.99</v>
      </c>
      <c r="I6" s="352"/>
      <c r="J6" s="353"/>
      <c r="K6" s="354" t="s">
        <v>12</v>
      </c>
      <c r="L6" s="355">
        <v>1243</v>
      </c>
      <c r="M6" s="355">
        <v>1223</v>
      </c>
      <c r="N6" s="355">
        <v>2959</v>
      </c>
      <c r="O6" s="355">
        <v>159287</v>
      </c>
      <c r="P6" s="355">
        <v>657840</v>
      </c>
      <c r="Q6" s="355"/>
      <c r="R6" s="355"/>
      <c r="S6" s="355"/>
      <c r="T6" s="355"/>
      <c r="U6" s="355"/>
      <c r="V6" s="355"/>
      <c r="W6" s="358">
        <v>2.9909090909090907</v>
      </c>
      <c r="X6" s="358">
        <v>2.1818181818181817</v>
      </c>
      <c r="Y6" s="358">
        <v>2</v>
      </c>
      <c r="Z6" s="358">
        <v>1.9545454545454544</v>
      </c>
      <c r="AA6" s="358">
        <v>1.8999999999999997</v>
      </c>
      <c r="AB6" s="358">
        <v>1.7636363636363634</v>
      </c>
      <c r="AC6" s="358">
        <v>2.9909090909090907</v>
      </c>
      <c r="AD6" s="352">
        <v>2.1818181818181817</v>
      </c>
      <c r="AE6" s="352">
        <v>2</v>
      </c>
      <c r="AF6" s="352">
        <v>1.9545454545454544</v>
      </c>
      <c r="AG6" s="352">
        <v>1.8999999999999997</v>
      </c>
      <c r="AH6" s="352">
        <v>1.7636363636363634</v>
      </c>
      <c r="AI6" s="211"/>
      <c r="AJ6" s="211"/>
      <c r="AK6" s="211"/>
      <c r="AL6" s="211"/>
      <c r="AM6" s="211"/>
      <c r="AN6" s="211"/>
      <c r="AO6" s="215" t="s">
        <v>13</v>
      </c>
      <c r="AP6" s="211"/>
      <c r="AQ6" s="215">
        <v>3</v>
      </c>
      <c r="AR6" s="215">
        <v>3</v>
      </c>
      <c r="AS6" s="215"/>
      <c r="AT6" s="225">
        <v>0</v>
      </c>
      <c r="AU6" s="225">
        <v>0</v>
      </c>
      <c r="AV6" s="225">
        <v>0</v>
      </c>
      <c r="AW6" s="215">
        <v>0</v>
      </c>
      <c r="AX6" s="215">
        <v>0</v>
      </c>
      <c r="AY6" s="215">
        <v>0</v>
      </c>
      <c r="AZ6" s="215">
        <v>0</v>
      </c>
      <c r="BA6" s="215">
        <v>0</v>
      </c>
      <c r="BB6" s="215"/>
      <c r="BC6" s="215"/>
      <c r="BD6" s="215">
        <v>0</v>
      </c>
      <c r="BE6" s="215">
        <v>0</v>
      </c>
      <c r="BF6" s="215">
        <v>0</v>
      </c>
      <c r="BG6" s="215" t="s">
        <v>13</v>
      </c>
      <c r="BH6" s="215"/>
      <c r="BI6" s="215" t="s">
        <v>13</v>
      </c>
      <c r="BJ6" s="215"/>
      <c r="BK6" s="351">
        <v>43342</v>
      </c>
      <c r="BL6" s="212"/>
      <c r="BM6" s="211"/>
      <c r="BN6" s="215"/>
      <c r="BO6" s="215" t="s">
        <v>15</v>
      </c>
      <c r="BP6" s="225"/>
      <c r="BQ6" s="225"/>
      <c r="BR6" s="224" t="s">
        <v>312</v>
      </c>
    </row>
    <row r="7" spans="1:70" s="223" customFormat="1" ht="16">
      <c r="A7" s="211">
        <v>7</v>
      </c>
      <c r="B7" s="228">
        <v>42833</v>
      </c>
      <c r="C7" s="212" t="s">
        <v>18</v>
      </c>
      <c r="D7" s="211" t="s">
        <v>229</v>
      </c>
      <c r="E7" s="228">
        <v>42833</v>
      </c>
      <c r="F7" s="212" t="s">
        <v>253</v>
      </c>
      <c r="G7" s="211" t="s">
        <v>249</v>
      </c>
      <c r="H7" s="352">
        <v>62.95</v>
      </c>
      <c r="I7" s="352"/>
      <c r="J7" s="359"/>
      <c r="K7" s="354" t="s">
        <v>12</v>
      </c>
      <c r="L7" s="355">
        <v>1243</v>
      </c>
      <c r="M7" s="355">
        <v>1223</v>
      </c>
      <c r="N7" s="355">
        <v>2959</v>
      </c>
      <c r="O7" s="355">
        <v>159287</v>
      </c>
      <c r="P7" s="355">
        <v>657840</v>
      </c>
      <c r="Q7" s="355"/>
      <c r="R7" s="355"/>
      <c r="S7" s="355"/>
      <c r="T7" s="355"/>
      <c r="U7" s="355"/>
      <c r="V7" s="355"/>
      <c r="W7" s="352">
        <v>3.2636363636363632</v>
      </c>
      <c r="X7" s="352">
        <v>2.0272727272727269</v>
      </c>
      <c r="Y7" s="352">
        <v>1.9818181818181817</v>
      </c>
      <c r="Z7" s="352">
        <v>1.9727272727272724</v>
      </c>
      <c r="AA7" s="352">
        <v>1.8545454545454545</v>
      </c>
      <c r="AB7" s="352">
        <v>1.4909090909090907</v>
      </c>
      <c r="AC7" s="352">
        <v>3.2636363636363632</v>
      </c>
      <c r="AD7" s="352">
        <v>2.0272727272727269</v>
      </c>
      <c r="AE7" s="352">
        <v>1.9818181818181817</v>
      </c>
      <c r="AF7" s="352">
        <v>1.9727272727272724</v>
      </c>
      <c r="AG7" s="352">
        <v>1.8545454545454545</v>
      </c>
      <c r="AH7" s="352">
        <v>1.4909090909090907</v>
      </c>
      <c r="AI7" s="220"/>
      <c r="AJ7" s="220"/>
      <c r="AK7" s="220"/>
      <c r="AL7" s="220"/>
      <c r="AM7" s="220"/>
      <c r="AN7" s="220"/>
      <c r="AO7" s="215" t="s">
        <v>13</v>
      </c>
      <c r="AP7" s="211"/>
      <c r="AQ7" s="215">
        <v>3</v>
      </c>
      <c r="AR7" s="215">
        <v>3</v>
      </c>
      <c r="AS7" s="215"/>
      <c r="AT7" s="222">
        <v>21</v>
      </c>
      <c r="AU7" s="222">
        <v>0</v>
      </c>
      <c r="AV7" s="222">
        <v>0</v>
      </c>
      <c r="AW7" s="222">
        <v>0</v>
      </c>
      <c r="AX7" s="222">
        <v>0</v>
      </c>
      <c r="AY7" s="222">
        <v>0</v>
      </c>
      <c r="AZ7" s="222">
        <v>0</v>
      </c>
      <c r="BA7" s="222">
        <v>0</v>
      </c>
      <c r="BB7" s="222"/>
      <c r="BC7" s="222"/>
      <c r="BD7" s="222">
        <v>0</v>
      </c>
      <c r="BE7" s="222">
        <v>0</v>
      </c>
      <c r="BF7" s="222">
        <v>0</v>
      </c>
      <c r="BG7" s="222" t="s">
        <v>13</v>
      </c>
      <c r="BH7" s="222"/>
      <c r="BI7" s="222" t="s">
        <v>13</v>
      </c>
      <c r="BJ7" s="222"/>
      <c r="BK7" s="222"/>
      <c r="BL7" s="221"/>
      <c r="BM7" s="220"/>
      <c r="BN7" s="222"/>
      <c r="BO7" s="222" t="s">
        <v>15</v>
      </c>
      <c r="BP7" s="222"/>
      <c r="BQ7" s="222"/>
      <c r="BR7" s="193" t="s">
        <v>342</v>
      </c>
    </row>
    <row r="8" spans="1:70" s="223" customFormat="1" ht="16">
      <c r="A8" s="211"/>
      <c r="B8" s="228">
        <v>42833</v>
      </c>
      <c r="C8" s="212" t="s">
        <v>18</v>
      </c>
      <c r="D8" s="211" t="s">
        <v>229</v>
      </c>
      <c r="E8" s="213">
        <v>42689</v>
      </c>
      <c r="F8" s="212" t="s">
        <v>339</v>
      </c>
      <c r="G8" s="211" t="s">
        <v>340</v>
      </c>
      <c r="H8" s="352">
        <v>54.999999999999993</v>
      </c>
      <c r="I8" s="352"/>
      <c r="J8" s="359"/>
      <c r="K8" s="354" t="s">
        <v>12</v>
      </c>
      <c r="L8" s="355">
        <v>1243</v>
      </c>
      <c r="M8" s="355">
        <v>1223</v>
      </c>
      <c r="N8" s="355">
        <v>2959</v>
      </c>
      <c r="O8" s="355">
        <v>159287</v>
      </c>
      <c r="P8" s="355">
        <v>657840</v>
      </c>
      <c r="Q8" s="355"/>
      <c r="R8" s="355"/>
      <c r="S8" s="355"/>
      <c r="T8" s="355"/>
      <c r="U8" s="355"/>
      <c r="V8" s="355"/>
      <c r="W8" s="352">
        <v>2.3909090909090907</v>
      </c>
      <c r="X8" s="352">
        <v>1.8636363636363633</v>
      </c>
      <c r="Y8" s="352">
        <v>1.8181818181818181</v>
      </c>
      <c r="Z8" s="352">
        <v>1.8090909090909089</v>
      </c>
      <c r="AA8" s="352">
        <v>1.7545454545454544</v>
      </c>
      <c r="AB8" s="352">
        <v>1.7</v>
      </c>
      <c r="AC8" s="352">
        <v>2.3909090909090907</v>
      </c>
      <c r="AD8" s="352">
        <v>1.8636363636363633</v>
      </c>
      <c r="AE8" s="352">
        <v>1.8181818181818181</v>
      </c>
      <c r="AF8" s="352">
        <v>1.8090909090909089</v>
      </c>
      <c r="AG8" s="352">
        <v>1.7545454545454544</v>
      </c>
      <c r="AH8" s="352">
        <v>1.7</v>
      </c>
      <c r="AI8" s="220"/>
      <c r="AJ8" s="220"/>
      <c r="AK8" s="220"/>
      <c r="AL8" s="220"/>
      <c r="AM8" s="220"/>
      <c r="AN8" s="220"/>
      <c r="AO8" s="215" t="s">
        <v>13</v>
      </c>
      <c r="AP8" s="211"/>
      <c r="AQ8" s="215">
        <v>3</v>
      </c>
      <c r="AR8" s="215">
        <v>3</v>
      </c>
      <c r="AS8" s="215"/>
      <c r="AT8" s="222">
        <v>0</v>
      </c>
      <c r="AU8" s="222">
        <v>0</v>
      </c>
      <c r="AV8" s="222">
        <v>0</v>
      </c>
      <c r="AW8" s="222">
        <v>0</v>
      </c>
      <c r="AX8" s="222">
        <v>0</v>
      </c>
      <c r="AY8" s="222">
        <v>0</v>
      </c>
      <c r="AZ8" s="222">
        <v>0</v>
      </c>
      <c r="BA8" s="222">
        <v>0</v>
      </c>
      <c r="BB8" s="222"/>
      <c r="BC8" s="222"/>
      <c r="BD8" s="222">
        <v>0</v>
      </c>
      <c r="BE8" s="222">
        <v>0</v>
      </c>
      <c r="BF8" s="222">
        <v>0</v>
      </c>
      <c r="BG8" s="222" t="s">
        <v>13</v>
      </c>
      <c r="BH8" s="222"/>
      <c r="BI8" s="222" t="s">
        <v>13</v>
      </c>
      <c r="BJ8" s="222"/>
      <c r="BK8" s="222"/>
      <c r="BL8" s="221"/>
      <c r="BM8" s="220"/>
      <c r="BN8" s="222"/>
      <c r="BO8" s="222" t="s">
        <v>15</v>
      </c>
      <c r="BP8" s="222"/>
      <c r="BQ8" s="222"/>
      <c r="BR8" s="193" t="s">
        <v>341</v>
      </c>
    </row>
    <row r="9" spans="1:70" s="223" customFormat="1" ht="16">
      <c r="A9" s="211"/>
      <c r="B9" s="228">
        <v>42833</v>
      </c>
      <c r="C9" s="212" t="s">
        <v>18</v>
      </c>
      <c r="D9" s="211" t="s">
        <v>229</v>
      </c>
      <c r="E9" s="213">
        <v>42551</v>
      </c>
      <c r="F9" s="212" t="s">
        <v>344</v>
      </c>
      <c r="G9" s="211" t="s">
        <v>345</v>
      </c>
      <c r="H9" s="352">
        <v>59.999999999999993</v>
      </c>
      <c r="I9" s="352"/>
      <c r="J9" s="359"/>
      <c r="K9" s="354" t="s">
        <v>12</v>
      </c>
      <c r="L9" s="355">
        <v>1243</v>
      </c>
      <c r="M9" s="355">
        <v>1223</v>
      </c>
      <c r="N9" s="355">
        <v>2959</v>
      </c>
      <c r="O9" s="355">
        <v>159287</v>
      </c>
      <c r="P9" s="355">
        <v>657840</v>
      </c>
      <c r="Q9" s="355"/>
      <c r="R9" s="355"/>
      <c r="S9" s="355"/>
      <c r="T9" s="355"/>
      <c r="U9" s="355"/>
      <c r="V9" s="355"/>
      <c r="W9" s="352">
        <v>3.7</v>
      </c>
      <c r="X9" s="352">
        <v>3.1</v>
      </c>
      <c r="Y9" s="352">
        <v>2.8</v>
      </c>
      <c r="Z9" s="352">
        <v>2.8</v>
      </c>
      <c r="AA9" s="352">
        <v>2.7</v>
      </c>
      <c r="AB9" s="352">
        <v>2.4</v>
      </c>
      <c r="AC9" s="352">
        <v>3.7</v>
      </c>
      <c r="AD9" s="352">
        <v>3.1</v>
      </c>
      <c r="AE9" s="352">
        <v>2.8</v>
      </c>
      <c r="AF9" s="352">
        <v>2.8</v>
      </c>
      <c r="AG9" s="352">
        <v>2.7</v>
      </c>
      <c r="AH9" s="352">
        <v>2.4</v>
      </c>
      <c r="AI9" s="220"/>
      <c r="AJ9" s="220"/>
      <c r="AK9" s="220"/>
      <c r="AL9" s="220"/>
      <c r="AM9" s="220"/>
      <c r="AN9" s="220"/>
      <c r="AO9" s="215" t="s">
        <v>13</v>
      </c>
      <c r="AP9" s="211"/>
      <c r="AQ9" s="215">
        <v>3</v>
      </c>
      <c r="AR9" s="215">
        <v>3</v>
      </c>
      <c r="AS9" s="215"/>
      <c r="AT9" s="222">
        <v>0</v>
      </c>
      <c r="AU9" s="222">
        <v>25</v>
      </c>
      <c r="AV9" s="222">
        <v>0</v>
      </c>
      <c r="AW9" s="222">
        <v>0</v>
      </c>
      <c r="AX9" s="222">
        <v>0</v>
      </c>
      <c r="AY9" s="222">
        <v>0</v>
      </c>
      <c r="AZ9" s="222">
        <v>0</v>
      </c>
      <c r="BA9" s="222">
        <v>0</v>
      </c>
      <c r="BB9" s="222"/>
      <c r="BC9" s="222"/>
      <c r="BD9" s="222">
        <v>0</v>
      </c>
      <c r="BE9" s="222">
        <v>0</v>
      </c>
      <c r="BF9" s="222">
        <v>0</v>
      </c>
      <c r="BG9" s="222" t="s">
        <v>13</v>
      </c>
      <c r="BH9" s="222"/>
      <c r="BI9" s="222" t="s">
        <v>13</v>
      </c>
      <c r="BJ9" s="222"/>
      <c r="BK9" s="222"/>
      <c r="BL9" s="221"/>
      <c r="BM9" s="220"/>
      <c r="BN9" s="222"/>
      <c r="BO9" s="222" t="s">
        <v>15</v>
      </c>
      <c r="BP9" s="222"/>
      <c r="BQ9" s="222"/>
      <c r="BR9" s="193" t="s">
        <v>346</v>
      </c>
    </row>
    <row r="10" spans="1:70" s="217" customFormat="1" ht="16">
      <c r="A10" s="211">
        <v>8</v>
      </c>
      <c r="B10" s="228">
        <v>42833</v>
      </c>
      <c r="C10" s="212" t="s">
        <v>18</v>
      </c>
      <c r="D10" s="227" t="s">
        <v>45</v>
      </c>
      <c r="E10" s="228">
        <v>42551</v>
      </c>
      <c r="F10" s="229" t="s">
        <v>233</v>
      </c>
      <c r="G10" s="227" t="s">
        <v>205</v>
      </c>
      <c r="H10" s="352">
        <v>95.93</v>
      </c>
      <c r="I10" s="352"/>
      <c r="J10" s="353"/>
      <c r="K10" s="354" t="s">
        <v>12</v>
      </c>
      <c r="L10" s="355">
        <v>4920</v>
      </c>
      <c r="M10" s="355">
        <v>187380</v>
      </c>
      <c r="N10" s="355"/>
      <c r="O10" s="355"/>
      <c r="P10" s="355"/>
      <c r="Q10" s="355"/>
      <c r="R10" s="355"/>
      <c r="S10" s="355"/>
      <c r="T10" s="355"/>
      <c r="U10" s="355"/>
      <c r="V10" s="355"/>
      <c r="W10" s="352">
        <v>2.67</v>
      </c>
      <c r="X10" s="352">
        <v>2.46</v>
      </c>
      <c r="Y10" s="352">
        <v>2.407</v>
      </c>
      <c r="Z10" s="352">
        <v>0</v>
      </c>
      <c r="AA10" s="352">
        <v>0</v>
      </c>
      <c r="AB10" s="352">
        <v>0</v>
      </c>
      <c r="AC10" s="352">
        <v>2.67</v>
      </c>
      <c r="AD10" s="352">
        <v>2.46</v>
      </c>
      <c r="AE10" s="352">
        <v>2.407</v>
      </c>
      <c r="AF10" s="352">
        <v>0</v>
      </c>
      <c r="AG10" s="352">
        <v>0</v>
      </c>
      <c r="AH10" s="352">
        <v>0</v>
      </c>
      <c r="AI10" s="211"/>
      <c r="AJ10" s="211"/>
      <c r="AK10" s="211"/>
      <c r="AL10" s="211"/>
      <c r="AM10" s="211"/>
      <c r="AN10" s="211"/>
      <c r="AO10" s="215" t="s">
        <v>13</v>
      </c>
      <c r="AP10" s="215"/>
      <c r="AQ10" s="215">
        <v>3</v>
      </c>
      <c r="AR10" s="215">
        <v>3</v>
      </c>
      <c r="AS10" s="215"/>
      <c r="AT10" s="225">
        <v>10</v>
      </c>
      <c r="AU10" s="225">
        <v>0</v>
      </c>
      <c r="AV10" s="225">
        <v>0</v>
      </c>
      <c r="AW10" s="215">
        <v>0</v>
      </c>
      <c r="AX10" s="215">
        <v>0</v>
      </c>
      <c r="AY10" s="215">
        <v>0</v>
      </c>
      <c r="AZ10" s="215">
        <v>0</v>
      </c>
      <c r="BA10" s="215">
        <v>0</v>
      </c>
      <c r="BB10" s="215"/>
      <c r="BC10" s="215"/>
      <c r="BD10" s="215">
        <v>0</v>
      </c>
      <c r="BE10" s="215">
        <v>0</v>
      </c>
      <c r="BF10" s="215">
        <v>12</v>
      </c>
      <c r="BG10" s="215" t="s">
        <v>13</v>
      </c>
      <c r="BH10" s="215">
        <v>12</v>
      </c>
      <c r="BI10" s="215" t="s">
        <v>13</v>
      </c>
      <c r="BJ10" s="215"/>
      <c r="BK10" s="215"/>
      <c r="BL10" s="212"/>
      <c r="BM10" s="211"/>
      <c r="BN10" s="215"/>
      <c r="BO10" s="215" t="s">
        <v>11</v>
      </c>
      <c r="BP10" s="225"/>
      <c r="BQ10" s="225"/>
      <c r="BR10" s="212" t="s">
        <v>318</v>
      </c>
    </row>
    <row r="11" spans="1:70" s="217" customFormat="1" ht="16">
      <c r="A11" s="211">
        <v>9</v>
      </c>
      <c r="B11" s="228">
        <v>42833</v>
      </c>
      <c r="C11" s="212" t="s">
        <v>18</v>
      </c>
      <c r="D11" s="227" t="s">
        <v>45</v>
      </c>
      <c r="E11" s="213">
        <v>42577</v>
      </c>
      <c r="F11" s="229" t="s">
        <v>159</v>
      </c>
      <c r="G11" s="227" t="s">
        <v>230</v>
      </c>
      <c r="H11" s="360">
        <v>84.4</v>
      </c>
      <c r="I11" s="360"/>
      <c r="J11" s="361"/>
      <c r="K11" s="362" t="s">
        <v>12</v>
      </c>
      <c r="L11" s="363">
        <v>2465.7599999999998</v>
      </c>
      <c r="M11" s="363">
        <v>162246.6</v>
      </c>
      <c r="N11" s="363">
        <v>657862.98</v>
      </c>
      <c r="O11" s="363"/>
      <c r="P11" s="363"/>
      <c r="Q11" s="363"/>
      <c r="R11" s="363"/>
      <c r="S11" s="363"/>
      <c r="T11" s="363"/>
      <c r="U11" s="363"/>
      <c r="V11" s="363"/>
      <c r="W11" s="360">
        <v>2.9</v>
      </c>
      <c r="X11" s="360">
        <v>2.64</v>
      </c>
      <c r="Y11" s="360">
        <v>2.52</v>
      </c>
      <c r="Z11" s="360">
        <v>2.3199999999999998</v>
      </c>
      <c r="AA11" s="360">
        <v>0</v>
      </c>
      <c r="AB11" s="360">
        <v>0</v>
      </c>
      <c r="AC11" s="360">
        <v>2.9</v>
      </c>
      <c r="AD11" s="352">
        <v>2.64</v>
      </c>
      <c r="AE11" s="352">
        <v>2.52</v>
      </c>
      <c r="AF11" s="352">
        <v>2.3199999999999998</v>
      </c>
      <c r="AG11" s="352">
        <v>0</v>
      </c>
      <c r="AH11" s="352">
        <v>0</v>
      </c>
      <c r="AI11" s="211"/>
      <c r="AJ11" s="211"/>
      <c r="AK11" s="211"/>
      <c r="AL11" s="211"/>
      <c r="AM11" s="211"/>
      <c r="AN11" s="211"/>
      <c r="AO11" s="215" t="s">
        <v>13</v>
      </c>
      <c r="AP11" s="215"/>
      <c r="AQ11" s="215">
        <v>3</v>
      </c>
      <c r="AR11" s="215">
        <v>3</v>
      </c>
      <c r="AS11" s="215"/>
      <c r="AT11" s="225">
        <v>19</v>
      </c>
      <c r="AU11" s="225">
        <v>0</v>
      </c>
      <c r="AV11" s="225">
        <v>0</v>
      </c>
      <c r="AW11" s="215">
        <v>0</v>
      </c>
      <c r="AX11" s="215">
        <v>0</v>
      </c>
      <c r="AY11" s="215">
        <v>0</v>
      </c>
      <c r="AZ11" s="215">
        <v>0</v>
      </c>
      <c r="BA11" s="215">
        <v>0</v>
      </c>
      <c r="BB11" s="215"/>
      <c r="BC11" s="215"/>
      <c r="BD11" s="215">
        <v>0</v>
      </c>
      <c r="BE11" s="215">
        <v>0</v>
      </c>
      <c r="BF11" s="215">
        <v>0</v>
      </c>
      <c r="BG11" s="215" t="s">
        <v>13</v>
      </c>
      <c r="BH11" s="215">
        <v>12</v>
      </c>
      <c r="BI11" s="215" t="s">
        <v>13</v>
      </c>
      <c r="BJ11" s="215"/>
      <c r="BK11" s="215"/>
      <c r="BL11" s="212"/>
      <c r="BM11" s="211"/>
      <c r="BN11" s="215"/>
      <c r="BO11" s="215" t="s">
        <v>15</v>
      </c>
      <c r="BP11" s="225">
        <v>1</v>
      </c>
      <c r="BQ11" s="225"/>
      <c r="BR11" s="212" t="s">
        <v>321</v>
      </c>
    </row>
    <row r="12" spans="1:70" s="217" customFormat="1" ht="16">
      <c r="A12" s="211">
        <v>10</v>
      </c>
      <c r="B12" s="228">
        <v>42833</v>
      </c>
      <c r="C12" s="212" t="s">
        <v>18</v>
      </c>
      <c r="D12" s="227" t="s">
        <v>146</v>
      </c>
      <c r="E12" s="228">
        <v>42551</v>
      </c>
      <c r="F12" s="229" t="s">
        <v>233</v>
      </c>
      <c r="G12" s="227" t="s">
        <v>218</v>
      </c>
      <c r="H12" s="352">
        <v>102.75</v>
      </c>
      <c r="I12" s="352"/>
      <c r="J12" s="353"/>
      <c r="K12" s="354" t="s">
        <v>12</v>
      </c>
      <c r="L12" s="355">
        <v>49315</v>
      </c>
      <c r="M12" s="355"/>
      <c r="N12" s="355"/>
      <c r="O12" s="355"/>
      <c r="P12" s="355"/>
      <c r="Q12" s="355"/>
      <c r="R12" s="355"/>
      <c r="S12" s="355"/>
      <c r="T12" s="355"/>
      <c r="U12" s="355"/>
      <c r="V12" s="355"/>
      <c r="W12" s="352">
        <v>2.8545454545454545</v>
      </c>
      <c r="X12" s="352">
        <v>2.6363636363636362</v>
      </c>
      <c r="Y12" s="352">
        <v>0</v>
      </c>
      <c r="Z12" s="352">
        <v>0</v>
      </c>
      <c r="AA12" s="352">
        <v>0</v>
      </c>
      <c r="AB12" s="352">
        <v>0</v>
      </c>
      <c r="AC12" s="352">
        <v>2.8545454545454545</v>
      </c>
      <c r="AD12" s="352">
        <v>2.6363636363636362</v>
      </c>
      <c r="AE12" s="352">
        <v>0</v>
      </c>
      <c r="AF12" s="352">
        <v>0</v>
      </c>
      <c r="AG12" s="352">
        <v>0</v>
      </c>
      <c r="AH12" s="352">
        <v>0</v>
      </c>
      <c r="AI12" s="211"/>
      <c r="AJ12" s="211"/>
      <c r="AK12" s="211"/>
      <c r="AL12" s="211"/>
      <c r="AM12" s="211"/>
      <c r="AN12" s="211"/>
      <c r="AO12" s="215" t="s">
        <v>13</v>
      </c>
      <c r="AP12" s="215"/>
      <c r="AQ12" s="215">
        <v>3</v>
      </c>
      <c r="AR12" s="215">
        <v>3</v>
      </c>
      <c r="AS12" s="215"/>
      <c r="AT12" s="225">
        <v>0</v>
      </c>
      <c r="AU12" s="225">
        <v>0</v>
      </c>
      <c r="AV12" s="225">
        <v>0</v>
      </c>
      <c r="AW12" s="215">
        <v>0</v>
      </c>
      <c r="AX12" s="215">
        <v>0</v>
      </c>
      <c r="AY12" s="215">
        <v>0</v>
      </c>
      <c r="AZ12" s="215">
        <v>0</v>
      </c>
      <c r="BA12" s="215">
        <v>0</v>
      </c>
      <c r="BB12" s="215"/>
      <c r="BC12" s="215"/>
      <c r="BD12" s="215">
        <v>0</v>
      </c>
      <c r="BE12" s="215">
        <v>0</v>
      </c>
      <c r="BF12" s="215">
        <v>0</v>
      </c>
      <c r="BG12" s="215" t="s">
        <v>13</v>
      </c>
      <c r="BH12" s="215"/>
      <c r="BI12" s="215" t="s">
        <v>13</v>
      </c>
      <c r="BJ12" s="215"/>
      <c r="BK12" s="215"/>
      <c r="BL12" s="212"/>
      <c r="BM12" s="211"/>
      <c r="BN12" s="215"/>
      <c r="BO12" s="215" t="s">
        <v>15</v>
      </c>
      <c r="BP12" s="225"/>
      <c r="BQ12" s="225"/>
      <c r="BR12" s="212" t="s">
        <v>320</v>
      </c>
    </row>
    <row r="13" spans="1:70" s="217" customFormat="1" ht="16">
      <c r="A13" s="211">
        <v>11</v>
      </c>
      <c r="B13" s="228">
        <v>42833</v>
      </c>
      <c r="C13" s="212" t="s">
        <v>18</v>
      </c>
      <c r="D13" s="227" t="s">
        <v>235</v>
      </c>
      <c r="E13" s="228">
        <v>42551</v>
      </c>
      <c r="F13" s="229" t="s">
        <v>233</v>
      </c>
      <c r="G13" s="227" t="s">
        <v>205</v>
      </c>
      <c r="H13" s="352">
        <v>79</v>
      </c>
      <c r="I13" s="352"/>
      <c r="J13" s="353"/>
      <c r="K13" s="354" t="s">
        <v>12</v>
      </c>
      <c r="L13" s="355">
        <v>1243</v>
      </c>
      <c r="M13" s="355">
        <v>1223</v>
      </c>
      <c r="N13" s="357">
        <v>2959</v>
      </c>
      <c r="O13" s="357">
        <v>160287</v>
      </c>
      <c r="P13" s="357">
        <v>656863</v>
      </c>
      <c r="Q13" s="357"/>
      <c r="R13" s="357"/>
      <c r="S13" s="357"/>
      <c r="T13" s="357"/>
      <c r="U13" s="357"/>
      <c r="V13" s="357"/>
      <c r="W13" s="352">
        <v>3.6909090909090905</v>
      </c>
      <c r="X13" s="352">
        <v>2.4545454545454546</v>
      </c>
      <c r="Y13" s="352">
        <v>2.418181818181818</v>
      </c>
      <c r="Z13" s="352">
        <v>2.3818181818181818</v>
      </c>
      <c r="AA13" s="352">
        <v>2.2999999999999998</v>
      </c>
      <c r="AB13" s="352">
        <v>2.0545454545454542</v>
      </c>
      <c r="AC13" s="352">
        <v>3.6909090909090905</v>
      </c>
      <c r="AD13" s="352">
        <v>2.4545454545454546</v>
      </c>
      <c r="AE13" s="352">
        <v>2.418181818181818</v>
      </c>
      <c r="AF13" s="352">
        <v>2.3818181818181818</v>
      </c>
      <c r="AG13" s="352">
        <v>2.2999999999999998</v>
      </c>
      <c r="AH13" s="352">
        <v>2.0545454545454542</v>
      </c>
      <c r="AI13" s="211"/>
      <c r="AJ13" s="211"/>
      <c r="AK13" s="211"/>
      <c r="AL13" s="211"/>
      <c r="AM13" s="211"/>
      <c r="AN13" s="211"/>
      <c r="AO13" s="215" t="s">
        <v>13</v>
      </c>
      <c r="AP13" s="211"/>
      <c r="AQ13" s="215">
        <v>3</v>
      </c>
      <c r="AR13" s="215">
        <v>3</v>
      </c>
      <c r="AS13" s="215"/>
      <c r="AT13" s="225">
        <v>10</v>
      </c>
      <c r="AU13" s="225">
        <v>0</v>
      </c>
      <c r="AV13" s="225">
        <v>0</v>
      </c>
      <c r="AW13" s="215">
        <v>0</v>
      </c>
      <c r="AX13" s="215">
        <v>0</v>
      </c>
      <c r="AY13" s="215">
        <v>0</v>
      </c>
      <c r="AZ13" s="215">
        <v>0</v>
      </c>
      <c r="BA13" s="215">
        <v>0</v>
      </c>
      <c r="BB13" s="215"/>
      <c r="BC13" s="215"/>
      <c r="BD13" s="215">
        <v>0</v>
      </c>
      <c r="BE13" s="215">
        <v>0</v>
      </c>
      <c r="BF13" s="215">
        <v>12</v>
      </c>
      <c r="BG13" s="215" t="s">
        <v>13</v>
      </c>
      <c r="BH13" s="215">
        <v>12</v>
      </c>
      <c r="BI13" s="215" t="s">
        <v>13</v>
      </c>
      <c r="BJ13" s="215"/>
      <c r="BK13" s="215"/>
      <c r="BL13" s="212"/>
      <c r="BM13" s="211"/>
      <c r="BN13" s="215"/>
      <c r="BO13" s="225" t="s">
        <v>11</v>
      </c>
      <c r="BP13" s="225"/>
      <c r="BQ13" s="225"/>
      <c r="BR13" s="212" t="s">
        <v>319</v>
      </c>
    </row>
    <row r="14" spans="1:70" s="217" customFormat="1" ht="16">
      <c r="A14" s="211">
        <v>13</v>
      </c>
      <c r="B14" s="228">
        <v>42833</v>
      </c>
      <c r="C14" s="212" t="s">
        <v>18</v>
      </c>
      <c r="D14" s="211" t="s">
        <v>109</v>
      </c>
      <c r="E14" s="213">
        <v>42735</v>
      </c>
      <c r="F14" s="212" t="s">
        <v>160</v>
      </c>
      <c r="G14" s="211" t="s">
        <v>247</v>
      </c>
      <c r="H14" s="352">
        <v>92.73</v>
      </c>
      <c r="I14" s="352"/>
      <c r="J14" s="353"/>
      <c r="K14" s="354"/>
      <c r="L14" s="355"/>
      <c r="M14" s="355"/>
      <c r="N14" s="355"/>
      <c r="O14" s="355"/>
      <c r="P14" s="355"/>
      <c r="Q14" s="355"/>
      <c r="R14" s="355"/>
      <c r="S14" s="355"/>
      <c r="T14" s="355"/>
      <c r="U14" s="355"/>
      <c r="V14" s="355"/>
      <c r="W14" s="352">
        <v>3.47</v>
      </c>
      <c r="X14" s="352">
        <v>0</v>
      </c>
      <c r="Y14" s="352">
        <v>0</v>
      </c>
      <c r="Z14" s="352">
        <v>0</v>
      </c>
      <c r="AA14" s="352">
        <v>0</v>
      </c>
      <c r="AB14" s="352">
        <v>0</v>
      </c>
      <c r="AC14" s="352">
        <v>3.47</v>
      </c>
      <c r="AD14" s="352">
        <v>0</v>
      </c>
      <c r="AE14" s="352">
        <v>0</v>
      </c>
      <c r="AF14" s="352">
        <v>0</v>
      </c>
      <c r="AG14" s="352">
        <v>0</v>
      </c>
      <c r="AH14" s="352">
        <v>0</v>
      </c>
      <c r="AI14" s="211"/>
      <c r="AJ14" s="211"/>
      <c r="AK14" s="211"/>
      <c r="AL14" s="211"/>
      <c r="AM14" s="211"/>
      <c r="AN14" s="211"/>
      <c r="AO14" s="215" t="s">
        <v>13</v>
      </c>
      <c r="AP14" s="215"/>
      <c r="AQ14" s="215">
        <v>3</v>
      </c>
      <c r="AR14" s="215">
        <v>3</v>
      </c>
      <c r="AS14" s="215"/>
      <c r="AT14" s="225">
        <v>0</v>
      </c>
      <c r="AU14" s="225">
        <v>14</v>
      </c>
      <c r="AV14" s="225">
        <v>0</v>
      </c>
      <c r="AW14" s="215">
        <v>0</v>
      </c>
      <c r="AX14" s="215">
        <v>0</v>
      </c>
      <c r="AY14" s="215">
        <v>0</v>
      </c>
      <c r="AZ14" s="215">
        <v>0</v>
      </c>
      <c r="BA14" s="215">
        <v>0</v>
      </c>
      <c r="BB14" s="215"/>
      <c r="BC14" s="215"/>
      <c r="BD14" s="215">
        <v>0</v>
      </c>
      <c r="BE14" s="215">
        <v>0</v>
      </c>
      <c r="BF14" s="215">
        <v>12</v>
      </c>
      <c r="BG14" s="215" t="s">
        <v>13</v>
      </c>
      <c r="BH14" s="215">
        <v>12</v>
      </c>
      <c r="BI14" s="215" t="s">
        <v>13</v>
      </c>
      <c r="BJ14" s="215"/>
      <c r="BK14" s="215"/>
      <c r="BL14" s="212"/>
      <c r="BM14" s="211"/>
      <c r="BN14" s="215"/>
      <c r="BO14" s="215" t="s">
        <v>15</v>
      </c>
      <c r="BP14" s="225"/>
      <c r="BQ14" s="225"/>
      <c r="BR14" s="224" t="s">
        <v>337</v>
      </c>
    </row>
    <row r="15" spans="1:70" s="217" customFormat="1" ht="16">
      <c r="A15" s="211">
        <v>14</v>
      </c>
      <c r="B15" s="228">
        <v>42833</v>
      </c>
      <c r="C15" s="212" t="s">
        <v>18</v>
      </c>
      <c r="D15" s="211" t="s">
        <v>237</v>
      </c>
      <c r="E15" s="213">
        <v>42474</v>
      </c>
      <c r="F15" s="212" t="s">
        <v>159</v>
      </c>
      <c r="G15" s="211" t="s">
        <v>230</v>
      </c>
      <c r="H15" s="352">
        <v>85.4</v>
      </c>
      <c r="I15" s="352"/>
      <c r="J15" s="353"/>
      <c r="K15" s="354" t="s">
        <v>12</v>
      </c>
      <c r="L15" s="355">
        <v>6000</v>
      </c>
      <c r="M15" s="355">
        <v>6000</v>
      </c>
      <c r="N15" s="355">
        <v>72000</v>
      </c>
      <c r="O15" s="355"/>
      <c r="P15" s="355"/>
      <c r="Q15" s="355"/>
      <c r="R15" s="355"/>
      <c r="S15" s="355"/>
      <c r="T15" s="355"/>
      <c r="U15" s="355"/>
      <c r="V15" s="355"/>
      <c r="W15" s="352">
        <v>2.63</v>
      </c>
      <c r="X15" s="352">
        <v>2.37</v>
      </c>
      <c r="Y15" s="352">
        <v>2.34</v>
      </c>
      <c r="Z15" s="352">
        <v>2.23</v>
      </c>
      <c r="AA15" s="352">
        <v>0</v>
      </c>
      <c r="AB15" s="352">
        <v>0</v>
      </c>
      <c r="AC15" s="352">
        <v>2.63</v>
      </c>
      <c r="AD15" s="352">
        <v>2.37</v>
      </c>
      <c r="AE15" s="352">
        <v>2.34</v>
      </c>
      <c r="AF15" s="352">
        <v>2.23</v>
      </c>
      <c r="AG15" s="352">
        <v>0</v>
      </c>
      <c r="AH15" s="352">
        <v>0</v>
      </c>
      <c r="AI15" s="211"/>
      <c r="AJ15" s="211"/>
      <c r="AK15" s="211"/>
      <c r="AL15" s="211"/>
      <c r="AM15" s="211"/>
      <c r="AN15" s="211"/>
      <c r="AO15" s="215" t="s">
        <v>13</v>
      </c>
      <c r="AP15" s="215"/>
      <c r="AQ15" s="215">
        <v>3</v>
      </c>
      <c r="AR15" s="215">
        <v>3</v>
      </c>
      <c r="AS15" s="215"/>
      <c r="AT15" s="225">
        <v>19</v>
      </c>
      <c r="AU15" s="225">
        <v>0</v>
      </c>
      <c r="AV15" s="225">
        <v>0</v>
      </c>
      <c r="AW15" s="215">
        <v>0</v>
      </c>
      <c r="AX15" s="215">
        <v>0</v>
      </c>
      <c r="AY15" s="215">
        <v>0</v>
      </c>
      <c r="AZ15" s="215">
        <v>0</v>
      </c>
      <c r="BA15" s="215">
        <v>0</v>
      </c>
      <c r="BB15" s="215"/>
      <c r="BC15" s="215"/>
      <c r="BD15" s="215">
        <v>0</v>
      </c>
      <c r="BE15" s="215">
        <v>0</v>
      </c>
      <c r="BF15" s="215">
        <v>0</v>
      </c>
      <c r="BG15" s="215" t="s">
        <v>13</v>
      </c>
      <c r="BH15" s="225">
        <v>12</v>
      </c>
      <c r="BI15" s="215" t="s">
        <v>13</v>
      </c>
      <c r="BJ15" s="215"/>
      <c r="BK15" s="215"/>
      <c r="BL15" s="212"/>
      <c r="BM15" s="211"/>
      <c r="BN15" s="215"/>
      <c r="BO15" s="215" t="s">
        <v>15</v>
      </c>
      <c r="BP15" s="225">
        <v>1</v>
      </c>
      <c r="BQ15" s="225"/>
      <c r="BR15" s="212" t="s">
        <v>323</v>
      </c>
    </row>
    <row r="16" spans="1:70" s="217" customFormat="1" ht="16">
      <c r="A16" s="211">
        <v>15</v>
      </c>
      <c r="B16" s="228">
        <v>42833</v>
      </c>
      <c r="C16" s="212" t="s">
        <v>18</v>
      </c>
      <c r="D16" s="211" t="s">
        <v>237</v>
      </c>
      <c r="E16" s="213">
        <v>42735</v>
      </c>
      <c r="F16" s="212" t="s">
        <v>160</v>
      </c>
      <c r="G16" s="211" t="s">
        <v>247</v>
      </c>
      <c r="H16" s="352">
        <v>56.36</v>
      </c>
      <c r="I16" s="352"/>
      <c r="J16" s="353"/>
      <c r="K16" s="354" t="s">
        <v>12</v>
      </c>
      <c r="L16" s="355">
        <v>33000</v>
      </c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8">
        <v>1.9545454545454544</v>
      </c>
      <c r="X16" s="358">
        <v>1.5909090909090908</v>
      </c>
      <c r="Y16" s="358">
        <v>0</v>
      </c>
      <c r="Z16" s="358">
        <v>0</v>
      </c>
      <c r="AA16" s="358">
        <v>0</v>
      </c>
      <c r="AB16" s="358">
        <v>0</v>
      </c>
      <c r="AC16" s="358">
        <v>1.9545454545454544</v>
      </c>
      <c r="AD16" s="358">
        <v>1.5909090909090908</v>
      </c>
      <c r="AE16" s="358">
        <v>0</v>
      </c>
      <c r="AF16" s="358">
        <v>0</v>
      </c>
      <c r="AG16" s="358">
        <v>0</v>
      </c>
      <c r="AH16" s="358">
        <v>0</v>
      </c>
      <c r="AI16" s="211"/>
      <c r="AJ16" s="211"/>
      <c r="AK16" s="211"/>
      <c r="AL16" s="211"/>
      <c r="AM16" s="211"/>
      <c r="AN16" s="211"/>
      <c r="AO16" s="215" t="s">
        <v>13</v>
      </c>
      <c r="AP16" s="215"/>
      <c r="AQ16" s="215">
        <v>3</v>
      </c>
      <c r="AR16" s="215">
        <v>3</v>
      </c>
      <c r="AS16" s="215"/>
      <c r="AT16" s="225">
        <v>0</v>
      </c>
      <c r="AU16" s="225">
        <v>14</v>
      </c>
      <c r="AV16" s="225">
        <v>0</v>
      </c>
      <c r="AW16" s="215">
        <v>0</v>
      </c>
      <c r="AX16" s="215">
        <v>0</v>
      </c>
      <c r="AY16" s="215">
        <v>0</v>
      </c>
      <c r="AZ16" s="215">
        <v>0</v>
      </c>
      <c r="BA16" s="215">
        <v>0</v>
      </c>
      <c r="BB16" s="215"/>
      <c r="BC16" s="215"/>
      <c r="BD16" s="215">
        <v>0</v>
      </c>
      <c r="BE16" s="215">
        <v>0</v>
      </c>
      <c r="BF16" s="215">
        <v>12</v>
      </c>
      <c r="BG16" s="215" t="s">
        <v>13</v>
      </c>
      <c r="BH16" s="215">
        <v>12</v>
      </c>
      <c r="BI16" s="215" t="s">
        <v>13</v>
      </c>
      <c r="BJ16" s="215"/>
      <c r="BK16" s="215"/>
      <c r="BL16" s="212"/>
      <c r="BM16" s="211"/>
      <c r="BN16" s="215"/>
      <c r="BO16" s="215" t="s">
        <v>15</v>
      </c>
      <c r="BP16" s="225"/>
      <c r="BQ16" s="225"/>
      <c r="BR16" s="229" t="s">
        <v>338</v>
      </c>
    </row>
    <row r="17" spans="1:70" s="217" customFormat="1" ht="16">
      <c r="A17" s="211">
        <v>16</v>
      </c>
      <c r="B17" s="228">
        <v>42833</v>
      </c>
      <c r="C17" s="212" t="s">
        <v>18</v>
      </c>
      <c r="D17" s="227" t="s">
        <v>237</v>
      </c>
      <c r="E17" s="350">
        <v>42795</v>
      </c>
      <c r="F17" s="212" t="s">
        <v>157</v>
      </c>
      <c r="G17" s="211" t="s">
        <v>311</v>
      </c>
      <c r="H17" s="358">
        <v>56.699999999999996</v>
      </c>
      <c r="I17" s="358"/>
      <c r="J17" s="364"/>
      <c r="K17" s="365" t="s">
        <v>12</v>
      </c>
      <c r="L17" s="357">
        <v>3000</v>
      </c>
      <c r="M17" s="357">
        <v>30000</v>
      </c>
      <c r="N17" s="357">
        <v>49200</v>
      </c>
      <c r="O17" s="357"/>
      <c r="P17" s="357"/>
      <c r="Q17" s="357"/>
      <c r="R17" s="357"/>
      <c r="S17" s="357"/>
      <c r="T17" s="357"/>
      <c r="U17" s="357"/>
      <c r="V17" s="357"/>
      <c r="W17" s="358">
        <v>2.0090909090909088</v>
      </c>
      <c r="X17" s="358">
        <v>1.7545454545454544</v>
      </c>
      <c r="Y17" s="358">
        <v>1.4909090909090907</v>
      </c>
      <c r="Z17" s="358">
        <v>1.4</v>
      </c>
      <c r="AA17" s="358">
        <v>0</v>
      </c>
      <c r="AB17" s="358">
        <v>0</v>
      </c>
      <c r="AC17" s="358">
        <v>2.0090909090909088</v>
      </c>
      <c r="AD17" s="358">
        <v>1.7545454545454544</v>
      </c>
      <c r="AE17" s="358">
        <v>1.4909090909090907</v>
      </c>
      <c r="AF17" s="358">
        <v>1.4</v>
      </c>
      <c r="AG17" s="358">
        <v>0</v>
      </c>
      <c r="AH17" s="358">
        <v>0</v>
      </c>
      <c r="AI17" s="227"/>
      <c r="AJ17" s="227"/>
      <c r="AK17" s="227"/>
      <c r="AL17" s="227"/>
      <c r="AM17" s="227"/>
      <c r="AN17" s="227"/>
      <c r="AO17" s="225" t="s">
        <v>13</v>
      </c>
      <c r="AP17" s="225"/>
      <c r="AQ17" s="225">
        <v>3</v>
      </c>
      <c r="AR17" s="225">
        <v>3</v>
      </c>
      <c r="AS17" s="225"/>
      <c r="AT17" s="225">
        <v>0</v>
      </c>
      <c r="AU17" s="225">
        <v>0</v>
      </c>
      <c r="AV17" s="225">
        <v>0</v>
      </c>
      <c r="AW17" s="225">
        <v>0</v>
      </c>
      <c r="AX17" s="225">
        <v>0</v>
      </c>
      <c r="AY17" s="225">
        <v>0</v>
      </c>
      <c r="AZ17" s="225">
        <v>0</v>
      </c>
      <c r="BA17" s="225">
        <v>0</v>
      </c>
      <c r="BB17" s="225"/>
      <c r="BC17" s="225"/>
      <c r="BD17" s="225">
        <v>0</v>
      </c>
      <c r="BE17" s="225">
        <v>0</v>
      </c>
      <c r="BF17" s="225">
        <v>0</v>
      </c>
      <c r="BG17" s="225" t="s">
        <v>13</v>
      </c>
      <c r="BH17" s="225">
        <v>12</v>
      </c>
      <c r="BI17" s="225" t="s">
        <v>13</v>
      </c>
      <c r="BJ17" s="225">
        <v>12</v>
      </c>
      <c r="BK17" s="225"/>
      <c r="BL17" s="212"/>
      <c r="BM17" s="211"/>
      <c r="BN17" s="215"/>
      <c r="BO17" s="215" t="s">
        <v>15</v>
      </c>
      <c r="BP17" s="225"/>
      <c r="BQ17" s="225"/>
      <c r="BR17" s="212" t="s">
        <v>334</v>
      </c>
    </row>
    <row r="18" spans="1:70" s="217" customFormat="1" ht="16">
      <c r="A18" s="211">
        <v>17</v>
      </c>
      <c r="B18" s="228">
        <v>42833</v>
      </c>
      <c r="C18" s="212" t="s">
        <v>18</v>
      </c>
      <c r="D18" s="211" t="s">
        <v>239</v>
      </c>
      <c r="E18" s="213">
        <v>42735</v>
      </c>
      <c r="F18" s="212" t="s">
        <v>160</v>
      </c>
      <c r="G18" s="211" t="s">
        <v>247</v>
      </c>
      <c r="H18" s="352">
        <v>90.91</v>
      </c>
      <c r="I18" s="352"/>
      <c r="J18" s="353"/>
      <c r="K18" s="354" t="s">
        <v>12</v>
      </c>
      <c r="L18" s="355">
        <v>98640</v>
      </c>
      <c r="M18" s="355"/>
      <c r="N18" s="355"/>
      <c r="O18" s="355"/>
      <c r="P18" s="355"/>
      <c r="Q18" s="355"/>
      <c r="R18" s="355"/>
      <c r="S18" s="355"/>
      <c r="T18" s="355"/>
      <c r="U18" s="355"/>
      <c r="V18" s="355"/>
      <c r="W18" s="358">
        <v>2.3181818181818179</v>
      </c>
      <c r="X18" s="358">
        <v>1.8636363636363633</v>
      </c>
      <c r="Y18" s="358">
        <v>0</v>
      </c>
      <c r="Z18" s="358">
        <v>0</v>
      </c>
      <c r="AA18" s="358">
        <v>0</v>
      </c>
      <c r="AB18" s="358">
        <v>0</v>
      </c>
      <c r="AC18" s="358">
        <v>2.3181818181818179</v>
      </c>
      <c r="AD18" s="358">
        <v>1.8636363636363633</v>
      </c>
      <c r="AE18" s="358">
        <v>0</v>
      </c>
      <c r="AF18" s="358">
        <v>0</v>
      </c>
      <c r="AG18" s="358">
        <v>0</v>
      </c>
      <c r="AH18" s="358">
        <v>0</v>
      </c>
      <c r="AI18" s="211"/>
      <c r="AJ18" s="211"/>
      <c r="AK18" s="211"/>
      <c r="AL18" s="211"/>
      <c r="AM18" s="211"/>
      <c r="AN18" s="211"/>
      <c r="AO18" s="215" t="s">
        <v>13</v>
      </c>
      <c r="AP18" s="215"/>
      <c r="AQ18" s="215">
        <v>3</v>
      </c>
      <c r="AR18" s="215">
        <v>3</v>
      </c>
      <c r="AS18" s="215"/>
      <c r="AT18" s="225">
        <v>0</v>
      </c>
      <c r="AU18" s="225">
        <v>14</v>
      </c>
      <c r="AV18" s="225">
        <v>0</v>
      </c>
      <c r="AW18" s="215">
        <v>0</v>
      </c>
      <c r="AX18" s="215">
        <v>0</v>
      </c>
      <c r="AY18" s="215">
        <v>0</v>
      </c>
      <c r="AZ18" s="215">
        <v>0</v>
      </c>
      <c r="BA18" s="215">
        <v>0</v>
      </c>
      <c r="BB18" s="215"/>
      <c r="BC18" s="215"/>
      <c r="BD18" s="215">
        <v>0</v>
      </c>
      <c r="BE18" s="215">
        <v>0</v>
      </c>
      <c r="BF18" s="215">
        <v>12</v>
      </c>
      <c r="BG18" s="215" t="s">
        <v>13</v>
      </c>
      <c r="BH18" s="215">
        <v>12</v>
      </c>
      <c r="BI18" s="215" t="s">
        <v>13</v>
      </c>
      <c r="BJ18" s="215"/>
      <c r="BK18" s="215"/>
      <c r="BL18" s="212"/>
      <c r="BM18" s="211"/>
      <c r="BN18" s="215"/>
      <c r="BO18" s="215" t="s">
        <v>15</v>
      </c>
      <c r="BP18" s="225"/>
      <c r="BQ18" s="225"/>
      <c r="BR18" s="229" t="s">
        <v>338</v>
      </c>
    </row>
    <row r="19" spans="1:70" s="217" customFormat="1" ht="16">
      <c r="A19" s="211">
        <v>18</v>
      </c>
      <c r="B19" s="228">
        <v>42833</v>
      </c>
      <c r="C19" s="212" t="s">
        <v>18</v>
      </c>
      <c r="D19" s="227" t="s">
        <v>239</v>
      </c>
      <c r="E19" s="213">
        <v>42767</v>
      </c>
      <c r="F19" s="229" t="s">
        <v>161</v>
      </c>
      <c r="G19" s="227" t="s">
        <v>249</v>
      </c>
      <c r="H19" s="352">
        <v>64</v>
      </c>
      <c r="I19" s="352"/>
      <c r="J19" s="353"/>
      <c r="K19" s="354" t="s">
        <v>12</v>
      </c>
      <c r="L19" s="355">
        <v>98640</v>
      </c>
      <c r="M19" s="355"/>
      <c r="N19" s="355"/>
      <c r="O19" s="355"/>
      <c r="P19" s="355"/>
      <c r="Q19" s="355"/>
      <c r="R19" s="355"/>
      <c r="S19" s="355"/>
      <c r="T19" s="355"/>
      <c r="U19" s="355"/>
      <c r="V19" s="355"/>
      <c r="W19" s="352">
        <v>2.6</v>
      </c>
      <c r="X19" s="352">
        <v>0</v>
      </c>
      <c r="Y19" s="352">
        <v>0</v>
      </c>
      <c r="Z19" s="352">
        <v>0</v>
      </c>
      <c r="AA19" s="352">
        <v>0</v>
      </c>
      <c r="AB19" s="352">
        <v>0</v>
      </c>
      <c r="AC19" s="352">
        <v>2.6</v>
      </c>
      <c r="AD19" s="352">
        <v>0</v>
      </c>
      <c r="AE19" s="352">
        <v>0</v>
      </c>
      <c r="AF19" s="352">
        <v>0</v>
      </c>
      <c r="AG19" s="352">
        <v>0</v>
      </c>
      <c r="AH19" s="352">
        <v>0</v>
      </c>
      <c r="AI19" s="211"/>
      <c r="AJ19" s="211"/>
      <c r="AK19" s="211"/>
      <c r="AL19" s="211"/>
      <c r="AM19" s="211"/>
      <c r="AN19" s="211"/>
      <c r="AO19" s="215" t="s">
        <v>13</v>
      </c>
      <c r="AP19" s="215"/>
      <c r="AQ19" s="215">
        <v>3</v>
      </c>
      <c r="AR19" s="215">
        <v>3</v>
      </c>
      <c r="AS19" s="215"/>
      <c r="AT19" s="225">
        <v>0</v>
      </c>
      <c r="AU19" s="225">
        <v>0</v>
      </c>
      <c r="AV19" s="225">
        <v>0</v>
      </c>
      <c r="AW19" s="215">
        <v>0</v>
      </c>
      <c r="AX19" s="215">
        <v>0</v>
      </c>
      <c r="AY19" s="215">
        <v>0</v>
      </c>
      <c r="AZ19" s="215">
        <v>0</v>
      </c>
      <c r="BA19" s="215">
        <v>0</v>
      </c>
      <c r="BB19" s="215"/>
      <c r="BC19" s="215"/>
      <c r="BD19" s="215">
        <v>0</v>
      </c>
      <c r="BE19" s="215">
        <v>0</v>
      </c>
      <c r="BF19" s="215">
        <v>0</v>
      </c>
      <c r="BG19" s="215" t="s">
        <v>13</v>
      </c>
      <c r="BH19" s="215"/>
      <c r="BI19" s="215" t="s">
        <v>13</v>
      </c>
      <c r="BJ19" s="215"/>
      <c r="BK19" s="351">
        <v>43342</v>
      </c>
      <c r="BL19" s="212"/>
      <c r="BM19" s="211"/>
      <c r="BN19" s="215"/>
      <c r="BO19" s="215" t="s">
        <v>15</v>
      </c>
      <c r="BP19" s="225"/>
      <c r="BQ19" s="225"/>
      <c r="BR19" s="224" t="s">
        <v>310</v>
      </c>
    </row>
    <row r="20" spans="1:70" s="217" customFormat="1" ht="16">
      <c r="A20" s="211">
        <v>19</v>
      </c>
      <c r="B20" s="228">
        <v>42833</v>
      </c>
      <c r="C20" s="212" t="s">
        <v>18</v>
      </c>
      <c r="D20" s="211" t="s">
        <v>240</v>
      </c>
      <c r="E20" s="213">
        <v>42735</v>
      </c>
      <c r="F20" s="212" t="s">
        <v>160</v>
      </c>
      <c r="G20" s="211" t="s">
        <v>247</v>
      </c>
      <c r="H20" s="352">
        <v>68.180000000000007</v>
      </c>
      <c r="I20" s="352"/>
      <c r="J20" s="353"/>
      <c r="K20" s="354" t="s">
        <v>12</v>
      </c>
      <c r="L20" s="355">
        <v>98640</v>
      </c>
      <c r="M20" s="355"/>
      <c r="N20" s="355"/>
      <c r="O20" s="355"/>
      <c r="P20" s="355"/>
      <c r="Q20" s="355"/>
      <c r="R20" s="355"/>
      <c r="S20" s="355"/>
      <c r="T20" s="355"/>
      <c r="U20" s="355"/>
      <c r="V20" s="355"/>
      <c r="W20" s="358">
        <v>2.3181818181818179</v>
      </c>
      <c r="X20" s="358">
        <v>1.8636363636363633</v>
      </c>
      <c r="Y20" s="358">
        <v>0</v>
      </c>
      <c r="Z20" s="358">
        <v>0</v>
      </c>
      <c r="AA20" s="358">
        <v>0</v>
      </c>
      <c r="AB20" s="358">
        <v>0</v>
      </c>
      <c r="AC20" s="358">
        <v>2.3181818181818179</v>
      </c>
      <c r="AD20" s="358">
        <v>1.8636363636363633</v>
      </c>
      <c r="AE20" s="358">
        <v>0</v>
      </c>
      <c r="AF20" s="358">
        <v>0</v>
      </c>
      <c r="AG20" s="358">
        <v>0</v>
      </c>
      <c r="AH20" s="358">
        <v>0</v>
      </c>
      <c r="AI20" s="211"/>
      <c r="AJ20" s="211"/>
      <c r="AK20" s="211"/>
      <c r="AL20" s="211"/>
      <c r="AM20" s="211"/>
      <c r="AN20" s="211"/>
      <c r="AO20" s="215" t="s">
        <v>13</v>
      </c>
      <c r="AP20" s="215"/>
      <c r="AQ20" s="215">
        <v>3</v>
      </c>
      <c r="AR20" s="215">
        <v>3</v>
      </c>
      <c r="AS20" s="215"/>
      <c r="AT20" s="225">
        <v>0</v>
      </c>
      <c r="AU20" s="225">
        <v>14</v>
      </c>
      <c r="AV20" s="225">
        <v>0</v>
      </c>
      <c r="AW20" s="215">
        <v>0</v>
      </c>
      <c r="AX20" s="215">
        <v>0</v>
      </c>
      <c r="AY20" s="215">
        <v>0</v>
      </c>
      <c r="AZ20" s="215">
        <v>0</v>
      </c>
      <c r="BA20" s="215">
        <v>0</v>
      </c>
      <c r="BB20" s="215"/>
      <c r="BC20" s="215"/>
      <c r="BD20" s="215">
        <v>0</v>
      </c>
      <c r="BE20" s="215">
        <v>0</v>
      </c>
      <c r="BF20" s="215">
        <v>12</v>
      </c>
      <c r="BG20" s="215" t="s">
        <v>13</v>
      </c>
      <c r="BH20" s="215">
        <v>12</v>
      </c>
      <c r="BI20" s="215" t="s">
        <v>13</v>
      </c>
      <c r="BJ20" s="215"/>
      <c r="BK20" s="215"/>
      <c r="BL20" s="212"/>
      <c r="BM20" s="211"/>
      <c r="BN20" s="215"/>
      <c r="BO20" s="215" t="s">
        <v>15</v>
      </c>
      <c r="BP20" s="225"/>
      <c r="BQ20" s="225"/>
      <c r="BR20" s="229" t="s">
        <v>338</v>
      </c>
    </row>
    <row r="21" spans="1:70" s="217" customFormat="1" ht="16">
      <c r="A21" s="211">
        <v>20</v>
      </c>
      <c r="B21" s="228">
        <v>42833</v>
      </c>
      <c r="C21" s="212" t="s">
        <v>18</v>
      </c>
      <c r="D21" s="211" t="s">
        <v>241</v>
      </c>
      <c r="E21" s="213">
        <v>42474</v>
      </c>
      <c r="F21" s="212" t="s">
        <v>159</v>
      </c>
      <c r="G21" s="211" t="s">
        <v>230</v>
      </c>
      <c r="H21" s="352">
        <v>97</v>
      </c>
      <c r="I21" s="352"/>
      <c r="J21" s="353"/>
      <c r="K21" s="354" t="s">
        <v>12</v>
      </c>
      <c r="L21" s="355">
        <v>6000</v>
      </c>
      <c r="M21" s="355">
        <v>6000</v>
      </c>
      <c r="N21" s="355">
        <v>72000</v>
      </c>
      <c r="O21" s="355"/>
      <c r="P21" s="355"/>
      <c r="Q21" s="355"/>
      <c r="R21" s="355"/>
      <c r="S21" s="355"/>
      <c r="T21" s="355"/>
      <c r="U21" s="355"/>
      <c r="V21" s="355"/>
      <c r="W21" s="352">
        <v>2.83</v>
      </c>
      <c r="X21" s="352">
        <v>2.74</v>
      </c>
      <c r="Y21" s="352">
        <v>2.48</v>
      </c>
      <c r="Z21" s="352">
        <v>2.31</v>
      </c>
      <c r="AA21" s="352">
        <v>0</v>
      </c>
      <c r="AB21" s="352">
        <v>0</v>
      </c>
      <c r="AC21" s="352">
        <v>2.83</v>
      </c>
      <c r="AD21" s="352">
        <v>2.74</v>
      </c>
      <c r="AE21" s="352">
        <v>2.48</v>
      </c>
      <c r="AF21" s="352">
        <v>2.31</v>
      </c>
      <c r="AG21" s="352">
        <v>0</v>
      </c>
      <c r="AH21" s="352">
        <v>0</v>
      </c>
      <c r="AI21" s="211"/>
      <c r="AJ21" s="211"/>
      <c r="AK21" s="211"/>
      <c r="AL21" s="211"/>
      <c r="AM21" s="211"/>
      <c r="AN21" s="211"/>
      <c r="AO21" s="215" t="s">
        <v>13</v>
      </c>
      <c r="AP21" s="215"/>
      <c r="AQ21" s="215">
        <v>3</v>
      </c>
      <c r="AR21" s="215">
        <v>3</v>
      </c>
      <c r="AS21" s="215"/>
      <c r="AT21" s="225">
        <v>19</v>
      </c>
      <c r="AU21" s="225">
        <v>0</v>
      </c>
      <c r="AV21" s="225">
        <v>0</v>
      </c>
      <c r="AW21" s="215">
        <v>0</v>
      </c>
      <c r="AX21" s="215">
        <v>0</v>
      </c>
      <c r="AY21" s="215">
        <v>0</v>
      </c>
      <c r="AZ21" s="215">
        <v>0</v>
      </c>
      <c r="BA21" s="215">
        <v>0</v>
      </c>
      <c r="BB21" s="215"/>
      <c r="BC21" s="215"/>
      <c r="BD21" s="215">
        <v>0</v>
      </c>
      <c r="BE21" s="215">
        <v>0</v>
      </c>
      <c r="BF21" s="215">
        <v>0</v>
      </c>
      <c r="BG21" s="215" t="s">
        <v>13</v>
      </c>
      <c r="BH21" s="225">
        <v>12</v>
      </c>
      <c r="BI21" s="215" t="s">
        <v>13</v>
      </c>
      <c r="BJ21" s="215"/>
      <c r="BK21" s="215"/>
      <c r="BL21" s="212"/>
      <c r="BM21" s="211"/>
      <c r="BN21" s="215"/>
      <c r="BO21" s="215" t="s">
        <v>15</v>
      </c>
      <c r="BP21" s="225"/>
      <c r="BQ21" s="225"/>
      <c r="BR21" s="224" t="s">
        <v>242</v>
      </c>
    </row>
    <row r="22" spans="1:70" s="217" customFormat="1" ht="16">
      <c r="A22" s="211">
        <v>21</v>
      </c>
      <c r="B22" s="228">
        <v>42833</v>
      </c>
      <c r="C22" s="212" t="s">
        <v>18</v>
      </c>
      <c r="D22" s="211" t="s">
        <v>241</v>
      </c>
      <c r="E22" s="213">
        <v>42735</v>
      </c>
      <c r="F22" s="212" t="s">
        <v>160</v>
      </c>
      <c r="G22" s="211" t="s">
        <v>247</v>
      </c>
      <c r="H22" s="352">
        <v>74.55</v>
      </c>
      <c r="I22" s="352"/>
      <c r="J22" s="353"/>
      <c r="K22" s="354" t="s">
        <v>12</v>
      </c>
      <c r="L22" s="355">
        <v>33000</v>
      </c>
      <c r="M22" s="355"/>
      <c r="N22" s="355"/>
      <c r="O22" s="355"/>
      <c r="P22" s="355"/>
      <c r="Q22" s="355"/>
      <c r="R22" s="355"/>
      <c r="S22" s="355"/>
      <c r="T22" s="355"/>
      <c r="U22" s="355"/>
      <c r="V22" s="355"/>
      <c r="W22" s="352">
        <v>2.1363636363636362</v>
      </c>
      <c r="X22" s="352">
        <v>1.8181818181818181</v>
      </c>
      <c r="Y22" s="352">
        <v>0</v>
      </c>
      <c r="Z22" s="352">
        <v>0</v>
      </c>
      <c r="AA22" s="352">
        <v>0</v>
      </c>
      <c r="AB22" s="352">
        <v>0</v>
      </c>
      <c r="AC22" s="352">
        <v>2.1363636363636362</v>
      </c>
      <c r="AD22" s="352">
        <v>1.8181818181818181</v>
      </c>
      <c r="AE22" s="352">
        <v>0</v>
      </c>
      <c r="AF22" s="352">
        <v>0</v>
      </c>
      <c r="AG22" s="352">
        <v>0</v>
      </c>
      <c r="AH22" s="352">
        <v>0</v>
      </c>
      <c r="AI22" s="211"/>
      <c r="AJ22" s="211"/>
      <c r="AK22" s="211"/>
      <c r="AL22" s="211"/>
      <c r="AM22" s="211"/>
      <c r="AN22" s="211"/>
      <c r="AO22" s="215" t="s">
        <v>13</v>
      </c>
      <c r="AP22" s="215"/>
      <c r="AQ22" s="215">
        <v>3</v>
      </c>
      <c r="AR22" s="215">
        <v>3</v>
      </c>
      <c r="AS22" s="215"/>
      <c r="AT22" s="225">
        <v>0</v>
      </c>
      <c r="AU22" s="225">
        <v>14</v>
      </c>
      <c r="AV22" s="225">
        <v>0</v>
      </c>
      <c r="AW22" s="215">
        <v>0</v>
      </c>
      <c r="AX22" s="215">
        <v>0</v>
      </c>
      <c r="AY22" s="215">
        <v>0</v>
      </c>
      <c r="AZ22" s="215">
        <v>0</v>
      </c>
      <c r="BA22" s="215">
        <v>0</v>
      </c>
      <c r="BB22" s="215"/>
      <c r="BC22" s="215"/>
      <c r="BD22" s="215">
        <v>0</v>
      </c>
      <c r="BE22" s="215">
        <v>0</v>
      </c>
      <c r="BF22" s="215">
        <v>12</v>
      </c>
      <c r="BG22" s="215" t="s">
        <v>13</v>
      </c>
      <c r="BH22" s="215">
        <v>12</v>
      </c>
      <c r="BI22" s="215" t="s">
        <v>13</v>
      </c>
      <c r="BJ22" s="215"/>
      <c r="BK22" s="215"/>
      <c r="BL22" s="212"/>
      <c r="BM22" s="211"/>
      <c r="BN22" s="215"/>
      <c r="BO22" s="215" t="s">
        <v>15</v>
      </c>
      <c r="BP22" s="225"/>
      <c r="BQ22" s="225"/>
      <c r="BR22" s="229" t="s">
        <v>338</v>
      </c>
    </row>
    <row r="23" spans="1:70" s="217" customFormat="1" ht="16">
      <c r="A23" s="211">
        <v>22</v>
      </c>
      <c r="B23" s="228">
        <v>42833</v>
      </c>
      <c r="C23" s="212" t="s">
        <v>18</v>
      </c>
      <c r="D23" s="211" t="s">
        <v>241</v>
      </c>
      <c r="E23" s="350">
        <v>42795</v>
      </c>
      <c r="F23" s="212" t="s">
        <v>157</v>
      </c>
      <c r="G23" s="211" t="s">
        <v>311</v>
      </c>
      <c r="H23" s="352">
        <v>74.73636363636362</v>
      </c>
      <c r="I23" s="352"/>
      <c r="J23" s="353"/>
      <c r="K23" s="365" t="s">
        <v>12</v>
      </c>
      <c r="L23" s="357">
        <v>3000</v>
      </c>
      <c r="M23" s="357">
        <v>30000</v>
      </c>
      <c r="N23" s="357">
        <v>49200</v>
      </c>
      <c r="O23" s="357"/>
      <c r="P23" s="357"/>
      <c r="Q23" s="357"/>
      <c r="R23" s="357"/>
      <c r="S23" s="357"/>
      <c r="T23" s="357"/>
      <c r="U23" s="357"/>
      <c r="V23" s="357"/>
      <c r="W23" s="352">
        <v>2.1</v>
      </c>
      <c r="X23" s="352">
        <v>1.9272727272727272</v>
      </c>
      <c r="Y23" s="352">
        <v>1.7545454545454544</v>
      </c>
      <c r="Z23" s="352">
        <v>1.5727272727272725</v>
      </c>
      <c r="AA23" s="352">
        <v>0</v>
      </c>
      <c r="AB23" s="352">
        <v>0</v>
      </c>
      <c r="AC23" s="352">
        <v>2.1</v>
      </c>
      <c r="AD23" s="352">
        <v>1.9272727272727272</v>
      </c>
      <c r="AE23" s="352">
        <v>1.7545454545454544</v>
      </c>
      <c r="AF23" s="352">
        <v>1.5727272727272725</v>
      </c>
      <c r="AG23" s="352">
        <v>0</v>
      </c>
      <c r="AH23" s="352">
        <v>0</v>
      </c>
      <c r="AI23" s="211"/>
      <c r="AJ23" s="211"/>
      <c r="AK23" s="211"/>
      <c r="AL23" s="211"/>
      <c r="AM23" s="211"/>
      <c r="AN23" s="211"/>
      <c r="AO23" s="225" t="s">
        <v>13</v>
      </c>
      <c r="AP23" s="225"/>
      <c r="AQ23" s="225">
        <v>3</v>
      </c>
      <c r="AR23" s="225">
        <v>3</v>
      </c>
      <c r="AS23" s="225"/>
      <c r="AT23" s="225">
        <v>0</v>
      </c>
      <c r="AU23" s="225">
        <v>0</v>
      </c>
      <c r="AV23" s="225">
        <v>0</v>
      </c>
      <c r="AW23" s="225">
        <v>0</v>
      </c>
      <c r="AX23" s="225">
        <v>0</v>
      </c>
      <c r="AY23" s="225">
        <v>0</v>
      </c>
      <c r="AZ23" s="225">
        <v>0</v>
      </c>
      <c r="BA23" s="225">
        <v>0</v>
      </c>
      <c r="BB23" s="225"/>
      <c r="BC23" s="225"/>
      <c r="BD23" s="225">
        <v>0</v>
      </c>
      <c r="BE23" s="225">
        <v>0</v>
      </c>
      <c r="BF23" s="225">
        <v>0</v>
      </c>
      <c r="BG23" s="225" t="s">
        <v>13</v>
      </c>
      <c r="BH23" s="225">
        <v>12</v>
      </c>
      <c r="BI23" s="225" t="s">
        <v>13</v>
      </c>
      <c r="BJ23" s="225">
        <v>12</v>
      </c>
      <c r="BK23" s="225"/>
      <c r="BL23" s="212"/>
      <c r="BM23" s="211"/>
      <c r="BN23" s="215"/>
      <c r="BO23" s="215" t="s">
        <v>15</v>
      </c>
      <c r="BP23" s="225"/>
      <c r="BQ23" s="225"/>
      <c r="BR23" s="212" t="s">
        <v>335</v>
      </c>
    </row>
    <row r="24" spans="1:70" s="217" customFormat="1" ht="16">
      <c r="A24" s="211">
        <v>23</v>
      </c>
      <c r="B24" s="228">
        <v>42833</v>
      </c>
      <c r="C24" s="212" t="s">
        <v>18</v>
      </c>
      <c r="D24" s="211" t="s">
        <v>243</v>
      </c>
      <c r="E24" s="213">
        <v>42735</v>
      </c>
      <c r="F24" s="212" t="s">
        <v>160</v>
      </c>
      <c r="G24" s="211" t="s">
        <v>247</v>
      </c>
      <c r="H24" s="352">
        <v>90.91</v>
      </c>
      <c r="I24" s="352"/>
      <c r="J24" s="353"/>
      <c r="K24" s="354" t="s">
        <v>12</v>
      </c>
      <c r="L24" s="355">
        <v>98640</v>
      </c>
      <c r="M24" s="355"/>
      <c r="N24" s="355"/>
      <c r="O24" s="355"/>
      <c r="P24" s="355"/>
      <c r="Q24" s="355"/>
      <c r="R24" s="355"/>
      <c r="S24" s="355"/>
      <c r="T24" s="355"/>
      <c r="U24" s="355"/>
      <c r="V24" s="355"/>
      <c r="W24" s="352">
        <v>2.3181818181818179</v>
      </c>
      <c r="X24" s="352">
        <v>1.8636363636363633</v>
      </c>
      <c r="Y24" s="352">
        <v>0</v>
      </c>
      <c r="Z24" s="352">
        <v>0</v>
      </c>
      <c r="AA24" s="352">
        <v>0</v>
      </c>
      <c r="AB24" s="352">
        <v>0</v>
      </c>
      <c r="AC24" s="352">
        <v>2.3181818181818179</v>
      </c>
      <c r="AD24" s="352">
        <v>1.8636363636363633</v>
      </c>
      <c r="AE24" s="352">
        <v>0</v>
      </c>
      <c r="AF24" s="352">
        <v>0</v>
      </c>
      <c r="AG24" s="352">
        <v>0</v>
      </c>
      <c r="AH24" s="352">
        <v>0</v>
      </c>
      <c r="AI24" s="211"/>
      <c r="AJ24" s="211"/>
      <c r="AK24" s="211"/>
      <c r="AL24" s="211"/>
      <c r="AM24" s="211"/>
      <c r="AN24" s="211"/>
      <c r="AO24" s="215" t="s">
        <v>13</v>
      </c>
      <c r="AP24" s="215"/>
      <c r="AQ24" s="215">
        <v>3</v>
      </c>
      <c r="AR24" s="215">
        <v>3</v>
      </c>
      <c r="AS24" s="215"/>
      <c r="AT24" s="225">
        <v>0</v>
      </c>
      <c r="AU24" s="225">
        <v>14</v>
      </c>
      <c r="AV24" s="225">
        <v>0</v>
      </c>
      <c r="AW24" s="215">
        <v>0</v>
      </c>
      <c r="AX24" s="215">
        <v>0</v>
      </c>
      <c r="AY24" s="215">
        <v>0</v>
      </c>
      <c r="AZ24" s="215">
        <v>0</v>
      </c>
      <c r="BA24" s="215">
        <v>0</v>
      </c>
      <c r="BB24" s="215"/>
      <c r="BC24" s="215"/>
      <c r="BD24" s="215">
        <v>0</v>
      </c>
      <c r="BE24" s="215">
        <v>0</v>
      </c>
      <c r="BF24" s="215">
        <v>12</v>
      </c>
      <c r="BG24" s="215" t="s">
        <v>13</v>
      </c>
      <c r="BH24" s="215">
        <v>12</v>
      </c>
      <c r="BI24" s="215" t="s">
        <v>13</v>
      </c>
      <c r="BJ24" s="215"/>
      <c r="BK24" s="215"/>
      <c r="BL24" s="212"/>
      <c r="BM24" s="211"/>
      <c r="BN24" s="215"/>
      <c r="BO24" s="215" t="s">
        <v>15</v>
      </c>
      <c r="BP24" s="225"/>
      <c r="BQ24" s="225"/>
      <c r="BR24" s="229" t="s">
        <v>338</v>
      </c>
    </row>
    <row r="25" spans="1:70" s="217" customFormat="1" ht="16">
      <c r="A25" s="211">
        <v>24</v>
      </c>
      <c r="B25" s="228">
        <v>42833</v>
      </c>
      <c r="C25" s="212" t="s">
        <v>18</v>
      </c>
      <c r="D25" s="227" t="s">
        <v>243</v>
      </c>
      <c r="E25" s="213">
        <v>42767</v>
      </c>
      <c r="F25" s="229" t="s">
        <v>161</v>
      </c>
      <c r="G25" s="227" t="s">
        <v>249</v>
      </c>
      <c r="H25" s="352">
        <v>74</v>
      </c>
      <c r="I25" s="352"/>
      <c r="J25" s="353"/>
      <c r="K25" s="354"/>
      <c r="L25" s="355"/>
      <c r="M25" s="355"/>
      <c r="N25" s="355"/>
      <c r="O25" s="355"/>
      <c r="P25" s="355"/>
      <c r="Q25" s="355"/>
      <c r="R25" s="355"/>
      <c r="S25" s="355"/>
      <c r="T25" s="355"/>
      <c r="U25" s="355"/>
      <c r="V25" s="355"/>
      <c r="W25" s="352">
        <v>2.7</v>
      </c>
      <c r="X25" s="352">
        <v>0</v>
      </c>
      <c r="Y25" s="352">
        <v>0</v>
      </c>
      <c r="Z25" s="352">
        <v>0</v>
      </c>
      <c r="AA25" s="352">
        <v>0</v>
      </c>
      <c r="AB25" s="352">
        <v>0</v>
      </c>
      <c r="AC25" s="352">
        <v>2.7</v>
      </c>
      <c r="AD25" s="352">
        <v>0</v>
      </c>
      <c r="AE25" s="352">
        <v>0</v>
      </c>
      <c r="AF25" s="352">
        <v>0</v>
      </c>
      <c r="AG25" s="352">
        <v>0</v>
      </c>
      <c r="AH25" s="352">
        <v>0</v>
      </c>
      <c r="AI25" s="211"/>
      <c r="AJ25" s="211"/>
      <c r="AK25" s="211"/>
      <c r="AL25" s="211"/>
      <c r="AM25" s="211"/>
      <c r="AN25" s="211"/>
      <c r="AO25" s="215" t="s">
        <v>13</v>
      </c>
      <c r="AP25" s="215"/>
      <c r="AQ25" s="215">
        <v>3</v>
      </c>
      <c r="AR25" s="215">
        <v>3</v>
      </c>
      <c r="AS25" s="215"/>
      <c r="AT25" s="225">
        <v>0</v>
      </c>
      <c r="AU25" s="225">
        <v>0</v>
      </c>
      <c r="AV25" s="225">
        <v>0</v>
      </c>
      <c r="AW25" s="215">
        <v>0</v>
      </c>
      <c r="AX25" s="215">
        <v>0</v>
      </c>
      <c r="AY25" s="215">
        <v>0</v>
      </c>
      <c r="AZ25" s="215">
        <v>0</v>
      </c>
      <c r="BA25" s="215">
        <v>0</v>
      </c>
      <c r="BB25" s="215"/>
      <c r="BC25" s="215"/>
      <c r="BD25" s="215">
        <v>0</v>
      </c>
      <c r="BE25" s="215">
        <v>0</v>
      </c>
      <c r="BF25" s="215">
        <v>0</v>
      </c>
      <c r="BG25" s="215" t="s">
        <v>13</v>
      </c>
      <c r="BH25" s="215"/>
      <c r="BI25" s="215"/>
      <c r="BJ25" s="215"/>
      <c r="BK25" s="351">
        <v>43342</v>
      </c>
      <c r="BL25" s="212"/>
      <c r="BM25" s="211"/>
      <c r="BN25" s="215"/>
      <c r="BO25" s="215" t="s">
        <v>15</v>
      </c>
      <c r="BP25" s="225"/>
      <c r="BQ25" s="225"/>
      <c r="BR25" s="224" t="s">
        <v>331</v>
      </c>
    </row>
    <row r="26" spans="1:70" s="217" customFormat="1" ht="16">
      <c r="A26" s="211">
        <v>25</v>
      </c>
      <c r="B26" s="228">
        <v>42833</v>
      </c>
      <c r="C26" s="212" t="s">
        <v>18</v>
      </c>
      <c r="D26" s="211" t="s">
        <v>245</v>
      </c>
      <c r="E26" s="213">
        <v>42735</v>
      </c>
      <c r="F26" s="212" t="s">
        <v>160</v>
      </c>
      <c r="G26" s="211" t="s">
        <v>247</v>
      </c>
      <c r="H26" s="352">
        <v>114.55</v>
      </c>
      <c r="I26" s="352"/>
      <c r="J26" s="353"/>
      <c r="K26" s="354"/>
      <c r="L26" s="355"/>
      <c r="M26" s="355"/>
      <c r="N26" s="355"/>
      <c r="O26" s="355"/>
      <c r="P26" s="355"/>
      <c r="Q26" s="355"/>
      <c r="R26" s="355"/>
      <c r="S26" s="355"/>
      <c r="T26" s="355"/>
      <c r="U26" s="355"/>
      <c r="V26" s="355"/>
      <c r="W26" s="352">
        <v>1.7</v>
      </c>
      <c r="X26" s="352">
        <v>0</v>
      </c>
      <c r="Y26" s="352">
        <v>0</v>
      </c>
      <c r="Z26" s="352">
        <v>0</v>
      </c>
      <c r="AA26" s="352">
        <v>0</v>
      </c>
      <c r="AB26" s="352">
        <v>0</v>
      </c>
      <c r="AC26" s="352">
        <v>1.7</v>
      </c>
      <c r="AD26" s="352">
        <v>0</v>
      </c>
      <c r="AE26" s="352">
        <v>0</v>
      </c>
      <c r="AF26" s="352">
        <v>0</v>
      </c>
      <c r="AG26" s="352">
        <v>0</v>
      </c>
      <c r="AH26" s="352">
        <v>0</v>
      </c>
      <c r="AI26" s="211"/>
      <c r="AJ26" s="211"/>
      <c r="AK26" s="211"/>
      <c r="AL26" s="211"/>
      <c r="AM26" s="211"/>
      <c r="AN26" s="211"/>
      <c r="AO26" s="215" t="s">
        <v>13</v>
      </c>
      <c r="AP26" s="215"/>
      <c r="AQ26" s="215">
        <v>3</v>
      </c>
      <c r="AR26" s="215">
        <v>3</v>
      </c>
      <c r="AS26" s="215"/>
      <c r="AT26" s="225">
        <v>0</v>
      </c>
      <c r="AU26" s="225">
        <v>14</v>
      </c>
      <c r="AV26" s="225">
        <v>0</v>
      </c>
      <c r="AW26" s="215">
        <v>0</v>
      </c>
      <c r="AX26" s="215">
        <v>0</v>
      </c>
      <c r="AY26" s="215">
        <v>0</v>
      </c>
      <c r="AZ26" s="215">
        <v>0</v>
      </c>
      <c r="BA26" s="215">
        <v>0</v>
      </c>
      <c r="BB26" s="215"/>
      <c r="BC26" s="215"/>
      <c r="BD26" s="215">
        <v>0</v>
      </c>
      <c r="BE26" s="215">
        <v>0</v>
      </c>
      <c r="BF26" s="215">
        <v>12</v>
      </c>
      <c r="BG26" s="215" t="s">
        <v>13</v>
      </c>
      <c r="BH26" s="215">
        <v>12</v>
      </c>
      <c r="BI26" s="215" t="s">
        <v>13</v>
      </c>
      <c r="BJ26" s="215"/>
      <c r="BK26" s="215"/>
      <c r="BL26" s="212"/>
      <c r="BM26" s="211"/>
      <c r="BN26" s="215"/>
      <c r="BO26" s="215" t="s">
        <v>15</v>
      </c>
      <c r="BP26" s="225"/>
      <c r="BQ26" s="225"/>
      <c r="BR26" s="229" t="s">
        <v>338</v>
      </c>
    </row>
    <row r="30" spans="1:70">
      <c r="L30"/>
      <c r="M30"/>
      <c r="N30"/>
      <c r="O30"/>
      <c r="P30"/>
      <c r="Q30"/>
      <c r="R30"/>
      <c r="S30"/>
      <c r="T30"/>
      <c r="U30"/>
      <c r="V30"/>
    </row>
  </sheetData>
  <sheetProtection algorithmName="SHA-512" hashValue="fprbhS/IHUxCZSPw8GLyyYp6xidsudOl6F1h2oLcPRX9f9HwxgRDIri9aDgpdptK7hA7J29D+CF8q24v18KHLw==" saltValue="HuoB+Um/rzw2OWxyX05C9A==" spinCount="100000" sheet="1" objects="1" scenarios="1"/>
  <hyperlinks>
    <hyperlink ref="BR21" r:id="rId1" xr:uid="{B0CD51CD-95C2-5C42-849B-CE1279C239EB}"/>
  </hyperlinks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74AC1-A426-E943-A7C8-607637D571E6}">
  <sheetPr codeName="Sheet18"/>
  <dimension ref="A1:BR30"/>
  <sheetViews>
    <sheetView zoomScaleNormal="100" zoomScalePageLayoutView="120" workbookViewId="0">
      <selection activeCell="B2" sqref="B2:B25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30" customWidth="1"/>
    <col min="13" max="22" width="10.83203125" style="30"/>
  </cols>
  <sheetData>
    <row r="1" spans="1:70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4" t="s">
        <v>102</v>
      </c>
      <c r="H1" s="5" t="s">
        <v>21</v>
      </c>
      <c r="I1" s="242" t="s">
        <v>270</v>
      </c>
      <c r="J1" s="243" t="s">
        <v>271</v>
      </c>
      <c r="K1" s="6" t="s">
        <v>24</v>
      </c>
      <c r="L1" s="28" t="s">
        <v>25</v>
      </c>
      <c r="M1" s="28" t="s">
        <v>192</v>
      </c>
      <c r="N1" s="28" t="s">
        <v>26</v>
      </c>
      <c r="O1" s="28" t="s">
        <v>27</v>
      </c>
      <c r="P1" s="29" t="s">
        <v>28</v>
      </c>
      <c r="Q1" s="245" t="s">
        <v>272</v>
      </c>
      <c r="R1" s="245" t="s">
        <v>273</v>
      </c>
      <c r="S1" s="245" t="s">
        <v>274</v>
      </c>
      <c r="T1" s="245" t="s">
        <v>275</v>
      </c>
      <c r="U1" s="245" t="s">
        <v>276</v>
      </c>
      <c r="V1" s="246" t="s">
        <v>277</v>
      </c>
      <c r="W1" s="7" t="s">
        <v>29</v>
      </c>
      <c r="X1" s="7" t="s">
        <v>30</v>
      </c>
      <c r="Y1" s="7" t="s">
        <v>34</v>
      </c>
      <c r="Z1" s="7" t="s">
        <v>87</v>
      </c>
      <c r="AA1" s="7" t="s">
        <v>88</v>
      </c>
      <c r="AB1" s="8" t="s">
        <v>89</v>
      </c>
      <c r="AC1" s="9" t="s">
        <v>66</v>
      </c>
      <c r="AD1" s="9" t="s">
        <v>77</v>
      </c>
      <c r="AE1" s="9" t="s">
        <v>31</v>
      </c>
      <c r="AF1" s="9" t="s">
        <v>32</v>
      </c>
      <c r="AG1" s="9" t="s">
        <v>2</v>
      </c>
      <c r="AH1" s="10" t="s">
        <v>3</v>
      </c>
      <c r="AI1" s="11" t="s">
        <v>4</v>
      </c>
      <c r="AJ1" s="11" t="s">
        <v>0</v>
      </c>
      <c r="AK1" s="11" t="s">
        <v>1</v>
      </c>
      <c r="AL1" s="11" t="s">
        <v>169</v>
      </c>
      <c r="AM1" s="11" t="s">
        <v>170</v>
      </c>
      <c r="AN1" s="12" t="s">
        <v>171</v>
      </c>
      <c r="AO1" s="13" t="s">
        <v>172</v>
      </c>
      <c r="AP1" s="13" t="s">
        <v>81</v>
      </c>
      <c r="AQ1" s="13" t="s">
        <v>193</v>
      </c>
      <c r="AR1" s="14" t="s">
        <v>166</v>
      </c>
      <c r="AS1" s="247" t="s">
        <v>278</v>
      </c>
      <c r="AT1" s="15" t="s">
        <v>82</v>
      </c>
      <c r="AU1" s="16" t="s">
        <v>83</v>
      </c>
      <c r="AV1" s="17" t="s">
        <v>56</v>
      </c>
      <c r="AW1" s="7" t="s">
        <v>22</v>
      </c>
      <c r="AX1" s="18" t="s">
        <v>23</v>
      </c>
      <c r="AY1" s="19" t="s">
        <v>42</v>
      </c>
      <c r="AZ1" s="20" t="s">
        <v>43</v>
      </c>
      <c r="BA1" s="8" t="s">
        <v>44</v>
      </c>
      <c r="BB1" s="248" t="s">
        <v>279</v>
      </c>
      <c r="BC1" s="249" t="s">
        <v>280</v>
      </c>
      <c r="BD1" s="20" t="s">
        <v>76</v>
      </c>
      <c r="BE1" s="8" t="s">
        <v>73</v>
      </c>
      <c r="BF1" s="1" t="s">
        <v>74</v>
      </c>
      <c r="BG1" s="21" t="s">
        <v>75</v>
      </c>
      <c r="BH1" s="22" t="s">
        <v>135</v>
      </c>
      <c r="BI1" s="21" t="s">
        <v>67</v>
      </c>
      <c r="BJ1" s="250" t="s">
        <v>281</v>
      </c>
      <c r="BK1" s="250" t="s">
        <v>282</v>
      </c>
      <c r="BL1" s="23" t="s">
        <v>68</v>
      </c>
      <c r="BM1" s="24" t="s">
        <v>69</v>
      </c>
      <c r="BN1" s="25" t="s">
        <v>70</v>
      </c>
      <c r="BO1" s="25" t="s">
        <v>71</v>
      </c>
      <c r="BP1" s="251" t="s">
        <v>283</v>
      </c>
      <c r="BQ1" s="24" t="s">
        <v>72</v>
      </c>
      <c r="BR1" s="252" t="s">
        <v>284</v>
      </c>
    </row>
    <row r="2" spans="1:70" s="217" customFormat="1" ht="16">
      <c r="A2" s="211">
        <v>1</v>
      </c>
      <c r="B2" s="228">
        <v>42661</v>
      </c>
      <c r="C2" s="212" t="s">
        <v>18</v>
      </c>
      <c r="D2" s="211" t="s">
        <v>229</v>
      </c>
      <c r="E2" s="213">
        <v>42551</v>
      </c>
      <c r="F2" s="212" t="s">
        <v>157</v>
      </c>
      <c r="G2" s="211" t="s">
        <v>311</v>
      </c>
      <c r="H2" s="211">
        <v>70.11</v>
      </c>
      <c r="I2" s="211"/>
      <c r="J2" s="211"/>
      <c r="K2" s="214" t="s">
        <v>12</v>
      </c>
      <c r="L2" s="218">
        <v>1243</v>
      </c>
      <c r="M2" s="218">
        <v>1223</v>
      </c>
      <c r="N2" s="218">
        <v>2959</v>
      </c>
      <c r="O2" s="218">
        <v>159287</v>
      </c>
      <c r="P2" s="218">
        <v>657840</v>
      </c>
      <c r="Q2" s="244"/>
      <c r="R2" s="244"/>
      <c r="S2" s="244"/>
      <c r="T2" s="244"/>
      <c r="U2" s="244"/>
      <c r="V2" s="244"/>
      <c r="W2" s="219">
        <v>2.3909090909090907</v>
      </c>
      <c r="X2" s="219">
        <v>2.2909090909090906</v>
      </c>
      <c r="Y2" s="219">
        <v>2.2636363636363637</v>
      </c>
      <c r="Z2" s="219">
        <v>2.2363636363636363</v>
      </c>
      <c r="AA2" s="219">
        <v>2.2181818181818178</v>
      </c>
      <c r="AB2" s="219">
        <v>2.0818181818181816</v>
      </c>
      <c r="AC2" s="219">
        <v>2.3909090909090907</v>
      </c>
      <c r="AD2" s="219">
        <v>2.2909090909090906</v>
      </c>
      <c r="AE2" s="219">
        <v>2.2636363636363637</v>
      </c>
      <c r="AF2" s="219">
        <v>2.2363636363636363</v>
      </c>
      <c r="AG2" s="219">
        <v>2.2181818181818178</v>
      </c>
      <c r="AH2" s="219">
        <v>2.0818181818181816</v>
      </c>
      <c r="AI2" s="211"/>
      <c r="AJ2" s="211"/>
      <c r="AK2" s="211"/>
      <c r="AL2" s="211"/>
      <c r="AM2" s="211"/>
      <c r="AN2" s="211"/>
      <c r="AO2" s="215" t="s">
        <v>13</v>
      </c>
      <c r="AP2" s="215"/>
      <c r="AQ2" s="215">
        <v>3</v>
      </c>
      <c r="AR2" s="215">
        <v>3</v>
      </c>
      <c r="AS2" s="215"/>
      <c r="AT2" s="225">
        <v>0</v>
      </c>
      <c r="AU2" s="225">
        <v>0</v>
      </c>
      <c r="AV2" s="225">
        <v>0</v>
      </c>
      <c r="AW2" s="215">
        <v>0</v>
      </c>
      <c r="AX2" s="215">
        <v>0</v>
      </c>
      <c r="AY2" s="215">
        <v>0</v>
      </c>
      <c r="AZ2" s="215">
        <v>0</v>
      </c>
      <c r="BA2" s="215">
        <v>0</v>
      </c>
      <c r="BB2" s="215"/>
      <c r="BC2" s="215"/>
      <c r="BD2" s="215">
        <v>0</v>
      </c>
      <c r="BE2" s="215">
        <v>0</v>
      </c>
      <c r="BF2" s="215">
        <v>0</v>
      </c>
      <c r="BG2" s="215" t="s">
        <v>13</v>
      </c>
      <c r="BH2" s="215">
        <v>12</v>
      </c>
      <c r="BI2" s="215" t="s">
        <v>13</v>
      </c>
      <c r="BJ2" s="215"/>
      <c r="BK2" s="215"/>
      <c r="BL2" s="212"/>
      <c r="BM2" s="211"/>
      <c r="BN2" s="215"/>
      <c r="BO2" s="215" t="s">
        <v>15</v>
      </c>
      <c r="BP2" s="225"/>
      <c r="BQ2" s="225"/>
      <c r="BR2" s="224" t="s">
        <v>303</v>
      </c>
    </row>
    <row r="3" spans="1:70" s="217" customFormat="1" ht="16">
      <c r="A3" s="211">
        <v>2</v>
      </c>
      <c r="B3" s="228">
        <v>42661</v>
      </c>
      <c r="C3" s="212" t="s">
        <v>18</v>
      </c>
      <c r="D3" s="211" t="s">
        <v>229</v>
      </c>
      <c r="E3" s="213">
        <v>42551</v>
      </c>
      <c r="F3" s="212" t="s">
        <v>158</v>
      </c>
      <c r="G3" s="211" t="s">
        <v>313</v>
      </c>
      <c r="H3" s="219">
        <v>92.22</v>
      </c>
      <c r="I3" s="219"/>
      <c r="J3" s="211"/>
      <c r="K3" s="214" t="s">
        <v>12</v>
      </c>
      <c r="L3" s="218">
        <v>1243</v>
      </c>
      <c r="M3" s="218">
        <v>1223</v>
      </c>
      <c r="N3" s="218">
        <v>2959</v>
      </c>
      <c r="O3" s="218">
        <v>159287</v>
      </c>
      <c r="P3" s="218">
        <v>657840</v>
      </c>
      <c r="Q3" s="218"/>
      <c r="R3" s="218"/>
      <c r="S3" s="218"/>
      <c r="T3" s="218"/>
      <c r="U3" s="218"/>
      <c r="V3" s="218"/>
      <c r="W3" s="219">
        <v>3.5999999999999996</v>
      </c>
      <c r="X3" s="219">
        <v>2.9</v>
      </c>
      <c r="Y3" s="219">
        <v>2.7</v>
      </c>
      <c r="Z3" s="219">
        <v>2.5</v>
      </c>
      <c r="AA3" s="219">
        <v>2.4</v>
      </c>
      <c r="AB3" s="219">
        <v>2.2999999999999998</v>
      </c>
      <c r="AC3" s="219">
        <v>3.5999999999999996</v>
      </c>
      <c r="AD3" s="219">
        <v>2.9</v>
      </c>
      <c r="AE3" s="219">
        <v>2.7</v>
      </c>
      <c r="AF3" s="219">
        <v>2.5</v>
      </c>
      <c r="AG3" s="219">
        <v>2.4</v>
      </c>
      <c r="AH3" s="219">
        <v>2.2999999999999998</v>
      </c>
      <c r="AI3" s="211"/>
      <c r="AJ3" s="211"/>
      <c r="AK3" s="211"/>
      <c r="AL3" s="211"/>
      <c r="AM3" s="211"/>
      <c r="AN3" s="211"/>
      <c r="AO3" s="215" t="s">
        <v>13</v>
      </c>
      <c r="AP3" s="211"/>
      <c r="AQ3" s="215">
        <v>3</v>
      </c>
      <c r="AR3" s="215">
        <v>3</v>
      </c>
      <c r="AS3" s="215"/>
      <c r="AT3" s="225">
        <v>25</v>
      </c>
      <c r="AU3" s="225">
        <v>0</v>
      </c>
      <c r="AV3" s="225">
        <v>0</v>
      </c>
      <c r="AW3" s="215">
        <v>0</v>
      </c>
      <c r="AX3" s="215">
        <v>0</v>
      </c>
      <c r="AY3" s="215">
        <v>0</v>
      </c>
      <c r="AZ3" s="215">
        <v>0</v>
      </c>
      <c r="BA3" s="215">
        <v>0</v>
      </c>
      <c r="BB3" s="215"/>
      <c r="BC3" s="215"/>
      <c r="BD3" s="215">
        <v>0</v>
      </c>
      <c r="BE3" s="215">
        <v>0</v>
      </c>
      <c r="BF3" s="215">
        <v>0</v>
      </c>
      <c r="BG3" s="215" t="s">
        <v>13</v>
      </c>
      <c r="BH3" s="215"/>
      <c r="BI3" s="215" t="s">
        <v>13</v>
      </c>
      <c r="BJ3" s="215"/>
      <c r="BK3" s="215"/>
      <c r="BL3" s="212"/>
      <c r="BM3" s="211"/>
      <c r="BN3" s="215"/>
      <c r="BO3" s="215" t="s">
        <v>15</v>
      </c>
      <c r="BP3" s="225"/>
      <c r="BQ3" s="225"/>
      <c r="BR3" s="224" t="s">
        <v>314</v>
      </c>
    </row>
    <row r="4" spans="1:70" s="217" customFormat="1" ht="16">
      <c r="A4" s="211">
        <v>3</v>
      </c>
      <c r="B4" s="228">
        <v>42661</v>
      </c>
      <c r="C4" s="212" t="s">
        <v>18</v>
      </c>
      <c r="D4" s="211" t="s">
        <v>229</v>
      </c>
      <c r="E4" s="213">
        <v>42577</v>
      </c>
      <c r="F4" s="212" t="s">
        <v>159</v>
      </c>
      <c r="G4" s="211" t="s">
        <v>230</v>
      </c>
      <c r="H4" s="219">
        <v>68.7</v>
      </c>
      <c r="I4" s="219"/>
      <c r="J4" s="211"/>
      <c r="K4" s="214" t="s">
        <v>12</v>
      </c>
      <c r="L4" s="218">
        <v>1243</v>
      </c>
      <c r="M4" s="218">
        <v>1223</v>
      </c>
      <c r="N4" s="218">
        <v>2959</v>
      </c>
      <c r="O4" s="218">
        <v>159287</v>
      </c>
      <c r="P4" s="218">
        <v>657840</v>
      </c>
      <c r="Q4" s="218"/>
      <c r="R4" s="218"/>
      <c r="S4" s="218"/>
      <c r="T4" s="218"/>
      <c r="U4" s="218"/>
      <c r="V4" s="218"/>
      <c r="W4" s="219">
        <v>3.9454545454545449</v>
      </c>
      <c r="X4" s="219">
        <v>2.8363636363636364</v>
      </c>
      <c r="Y4" s="219">
        <v>2.6818181818181817</v>
      </c>
      <c r="Z4" s="219">
        <v>2.6636363636363636</v>
      </c>
      <c r="AA4" s="219">
        <v>2.5090909090909088</v>
      </c>
      <c r="AB4" s="219">
        <v>2.2181818181818178</v>
      </c>
      <c r="AC4" s="219">
        <v>3.9454545454545449</v>
      </c>
      <c r="AD4" s="219">
        <v>2.8363636363636364</v>
      </c>
      <c r="AE4" s="219">
        <v>2.6818181818181817</v>
      </c>
      <c r="AF4" s="219">
        <v>2.6636363636363636</v>
      </c>
      <c r="AG4" s="219">
        <v>2.5090909090909088</v>
      </c>
      <c r="AH4" s="219">
        <v>2.2181818181818178</v>
      </c>
      <c r="AI4" s="211"/>
      <c r="AJ4" s="211"/>
      <c r="AK4" s="211"/>
      <c r="AL4" s="211"/>
      <c r="AM4" s="211"/>
      <c r="AN4" s="211"/>
      <c r="AO4" s="215" t="s">
        <v>13</v>
      </c>
      <c r="AP4" s="211"/>
      <c r="AQ4" s="215">
        <v>3</v>
      </c>
      <c r="AR4" s="215">
        <v>3</v>
      </c>
      <c r="AS4" s="215"/>
      <c r="AT4" s="225">
        <v>19</v>
      </c>
      <c r="AU4" s="225">
        <v>0</v>
      </c>
      <c r="AV4" s="225">
        <v>0</v>
      </c>
      <c r="AW4" s="215">
        <v>0</v>
      </c>
      <c r="AX4" s="215">
        <v>0</v>
      </c>
      <c r="AY4" s="215">
        <v>0</v>
      </c>
      <c r="AZ4" s="215">
        <v>0</v>
      </c>
      <c r="BA4" s="215">
        <v>0</v>
      </c>
      <c r="BB4" s="215"/>
      <c r="BC4" s="215"/>
      <c r="BD4" s="215">
        <v>0</v>
      </c>
      <c r="BE4" s="215">
        <v>0</v>
      </c>
      <c r="BF4" s="215">
        <v>0</v>
      </c>
      <c r="BG4" s="215" t="s">
        <v>13</v>
      </c>
      <c r="BH4" s="215">
        <v>12</v>
      </c>
      <c r="BI4" s="215" t="s">
        <v>13</v>
      </c>
      <c r="BJ4" s="215"/>
      <c r="BK4" s="215"/>
      <c r="BL4" s="212"/>
      <c r="BM4" s="211"/>
      <c r="BN4" s="215"/>
      <c r="BO4" s="215" t="s">
        <v>15</v>
      </c>
      <c r="BP4" s="225">
        <v>1</v>
      </c>
      <c r="BQ4" s="225"/>
      <c r="BR4" s="224" t="s">
        <v>301</v>
      </c>
    </row>
    <row r="5" spans="1:70" s="217" customFormat="1" ht="16">
      <c r="A5" s="211">
        <v>4</v>
      </c>
      <c r="B5" s="228">
        <v>42661</v>
      </c>
      <c r="C5" s="212" t="s">
        <v>18</v>
      </c>
      <c r="D5" s="211" t="s">
        <v>229</v>
      </c>
      <c r="E5" s="213">
        <v>42565</v>
      </c>
      <c r="F5" s="212" t="s">
        <v>160</v>
      </c>
      <c r="G5" s="211" t="s">
        <v>247</v>
      </c>
      <c r="H5" s="219">
        <v>65.45</v>
      </c>
      <c r="I5" s="219"/>
      <c r="J5" s="211"/>
      <c r="K5" s="214" t="s">
        <v>12</v>
      </c>
      <c r="L5" s="218">
        <v>1243</v>
      </c>
      <c r="M5" s="231">
        <v>820086</v>
      </c>
      <c r="N5" s="231"/>
      <c r="O5" s="231"/>
      <c r="P5" s="231"/>
      <c r="Q5" s="231"/>
      <c r="R5" s="231"/>
      <c r="S5" s="231"/>
      <c r="T5" s="231"/>
      <c r="U5" s="231"/>
      <c r="V5" s="231"/>
      <c r="W5" s="219">
        <v>3.5</v>
      </c>
      <c r="X5" s="219">
        <v>2.1909090909090909</v>
      </c>
      <c r="Y5" s="219">
        <v>1.7727272727272725</v>
      </c>
      <c r="Z5" s="219">
        <v>0</v>
      </c>
      <c r="AA5" s="219">
        <v>0</v>
      </c>
      <c r="AB5" s="219">
        <v>0</v>
      </c>
      <c r="AC5" s="219">
        <v>3.5</v>
      </c>
      <c r="AD5" s="219">
        <v>2.1909090909090909</v>
      </c>
      <c r="AE5" s="219">
        <v>1.7727272727272725</v>
      </c>
      <c r="AF5" s="219">
        <v>0</v>
      </c>
      <c r="AG5" s="219">
        <v>0</v>
      </c>
      <c r="AH5" s="219">
        <v>0</v>
      </c>
      <c r="AI5" s="211"/>
      <c r="AJ5" s="211"/>
      <c r="AK5" s="211"/>
      <c r="AL5" s="211"/>
      <c r="AM5" s="211"/>
      <c r="AN5" s="211"/>
      <c r="AO5" s="215" t="s">
        <v>13</v>
      </c>
      <c r="AP5" s="215"/>
      <c r="AQ5" s="215">
        <v>3</v>
      </c>
      <c r="AR5" s="215">
        <v>3</v>
      </c>
      <c r="AS5" s="215"/>
      <c r="AT5" s="225">
        <v>12</v>
      </c>
      <c r="AU5" s="225">
        <v>0</v>
      </c>
      <c r="AV5" s="225">
        <v>0</v>
      </c>
      <c r="AW5" s="215">
        <v>0</v>
      </c>
      <c r="AX5" s="215">
        <v>0</v>
      </c>
      <c r="AY5" s="215">
        <v>0</v>
      </c>
      <c r="AZ5" s="215">
        <v>0</v>
      </c>
      <c r="BA5" s="215">
        <v>0</v>
      </c>
      <c r="BB5" s="215"/>
      <c r="BC5" s="215"/>
      <c r="BD5" s="215">
        <v>0</v>
      </c>
      <c r="BE5" s="215">
        <v>0</v>
      </c>
      <c r="BF5" s="215">
        <v>12</v>
      </c>
      <c r="BG5" s="215" t="s">
        <v>13</v>
      </c>
      <c r="BH5" s="215">
        <v>12</v>
      </c>
      <c r="BI5" s="215" t="s">
        <v>13</v>
      </c>
      <c r="BJ5" s="215"/>
      <c r="BK5" s="215"/>
      <c r="BL5" s="212"/>
      <c r="BM5" s="211"/>
      <c r="BN5" s="215"/>
      <c r="BO5" s="215" t="s">
        <v>15</v>
      </c>
      <c r="BP5" s="225"/>
      <c r="BQ5" s="225"/>
      <c r="BR5" s="224" t="s">
        <v>302</v>
      </c>
    </row>
    <row r="6" spans="1:70" s="217" customFormat="1" ht="16">
      <c r="A6" s="211">
        <v>5</v>
      </c>
      <c r="B6" s="228">
        <v>42661</v>
      </c>
      <c r="C6" s="212" t="s">
        <v>18</v>
      </c>
      <c r="D6" s="211" t="s">
        <v>229</v>
      </c>
      <c r="E6" s="213">
        <v>42577</v>
      </c>
      <c r="F6" s="212" t="s">
        <v>161</v>
      </c>
      <c r="G6" s="211" t="s">
        <v>249</v>
      </c>
      <c r="H6" s="219">
        <v>58.99</v>
      </c>
      <c r="I6" s="219"/>
      <c r="J6" s="211"/>
      <c r="K6" s="214" t="s">
        <v>12</v>
      </c>
      <c r="L6" s="218">
        <v>1243</v>
      </c>
      <c r="M6" s="218">
        <v>1223</v>
      </c>
      <c r="N6" s="218">
        <v>2959</v>
      </c>
      <c r="O6" s="218">
        <v>159287</v>
      </c>
      <c r="P6" s="218">
        <v>657840</v>
      </c>
      <c r="Q6" s="218"/>
      <c r="R6" s="218"/>
      <c r="S6" s="218"/>
      <c r="T6" s="218"/>
      <c r="U6" s="218"/>
      <c r="V6" s="218"/>
      <c r="W6" s="335">
        <v>2.9909090909090907</v>
      </c>
      <c r="X6" s="335">
        <v>2.1818181818181817</v>
      </c>
      <c r="Y6" s="335">
        <v>2</v>
      </c>
      <c r="Z6" s="335">
        <v>1.9545454545454544</v>
      </c>
      <c r="AA6" s="335">
        <v>1.8999999999999997</v>
      </c>
      <c r="AB6" s="335">
        <v>1.7636363636363634</v>
      </c>
      <c r="AC6" s="335">
        <v>2.9909090909090907</v>
      </c>
      <c r="AD6" s="219">
        <v>2.1818181818181817</v>
      </c>
      <c r="AE6" s="219">
        <v>2</v>
      </c>
      <c r="AF6" s="219">
        <v>1.9545454545454544</v>
      </c>
      <c r="AG6" s="219">
        <v>1.8999999999999997</v>
      </c>
      <c r="AH6" s="219">
        <v>1.7636363636363634</v>
      </c>
      <c r="AI6" s="211"/>
      <c r="AJ6" s="211"/>
      <c r="AK6" s="211"/>
      <c r="AL6" s="211"/>
      <c r="AM6" s="211"/>
      <c r="AN6" s="211"/>
      <c r="AO6" s="215" t="s">
        <v>13</v>
      </c>
      <c r="AP6" s="211"/>
      <c r="AQ6" s="215">
        <v>3</v>
      </c>
      <c r="AR6" s="215">
        <v>3</v>
      </c>
      <c r="AS6" s="215"/>
      <c r="AT6" s="225">
        <v>0</v>
      </c>
      <c r="AU6" s="225">
        <v>0</v>
      </c>
      <c r="AV6" s="225">
        <v>0</v>
      </c>
      <c r="AW6" s="215">
        <v>0</v>
      </c>
      <c r="AX6" s="215">
        <v>0</v>
      </c>
      <c r="AY6" s="215">
        <v>0</v>
      </c>
      <c r="AZ6" s="215">
        <v>0</v>
      </c>
      <c r="BA6" s="215">
        <v>0</v>
      </c>
      <c r="BB6" s="215"/>
      <c r="BC6" s="215"/>
      <c r="BD6" s="215">
        <v>0</v>
      </c>
      <c r="BE6" s="215">
        <v>0</v>
      </c>
      <c r="BF6" s="215">
        <v>0</v>
      </c>
      <c r="BG6" s="215" t="s">
        <v>13</v>
      </c>
      <c r="BH6" s="215"/>
      <c r="BI6" s="215" t="s">
        <v>13</v>
      </c>
      <c r="BJ6" s="215"/>
      <c r="BK6" s="215"/>
      <c r="BL6" s="212"/>
      <c r="BM6" s="211"/>
      <c r="BN6" s="215"/>
      <c r="BO6" s="215" t="s">
        <v>15</v>
      </c>
      <c r="BP6" s="225"/>
      <c r="BQ6" s="225"/>
      <c r="BR6" s="224" t="s">
        <v>312</v>
      </c>
    </row>
    <row r="7" spans="1:70" s="223" customFormat="1" ht="16">
      <c r="A7" s="211">
        <v>6</v>
      </c>
      <c r="B7" s="228">
        <v>42661</v>
      </c>
      <c r="C7" s="221" t="s">
        <v>18</v>
      </c>
      <c r="D7" s="220" t="s">
        <v>229</v>
      </c>
      <c r="E7" s="213">
        <v>42551</v>
      </c>
      <c r="F7" s="221" t="s">
        <v>231</v>
      </c>
      <c r="G7" s="220" t="s">
        <v>315</v>
      </c>
      <c r="H7" s="219">
        <v>33.54</v>
      </c>
      <c r="I7" s="219"/>
      <c r="J7" s="220"/>
      <c r="K7" s="214" t="s">
        <v>12</v>
      </c>
      <c r="L7" s="218">
        <v>1243</v>
      </c>
      <c r="M7" s="218">
        <v>1223</v>
      </c>
      <c r="N7" s="218">
        <v>2779</v>
      </c>
      <c r="O7" s="218">
        <v>159467</v>
      </c>
      <c r="P7" s="218">
        <v>657863</v>
      </c>
      <c r="Q7" s="218"/>
      <c r="R7" s="218"/>
      <c r="S7" s="218"/>
      <c r="T7" s="218"/>
      <c r="U7" s="218"/>
      <c r="V7" s="218"/>
      <c r="W7" s="219">
        <v>2.5636363636363635</v>
      </c>
      <c r="X7" s="219">
        <v>2.2636363636363637</v>
      </c>
      <c r="Y7" s="219">
        <v>2.2272727272727271</v>
      </c>
      <c r="Z7" s="219">
        <v>2.2272727272727271</v>
      </c>
      <c r="AA7" s="219">
        <v>2.1818181818181817</v>
      </c>
      <c r="AB7" s="219">
        <v>2.0272727272727269</v>
      </c>
      <c r="AC7" s="219">
        <v>2.5636363636363635</v>
      </c>
      <c r="AD7" s="219">
        <v>2.2636363636363637</v>
      </c>
      <c r="AE7" s="219">
        <v>2.2272727272727271</v>
      </c>
      <c r="AF7" s="219">
        <v>2.2272727272727271</v>
      </c>
      <c r="AG7" s="219">
        <v>2.1818181818181817</v>
      </c>
      <c r="AH7" s="219">
        <v>2.0272727272727269</v>
      </c>
      <c r="AI7" s="220"/>
      <c r="AJ7" s="220"/>
      <c r="AK7" s="220"/>
      <c r="AL7" s="220"/>
      <c r="AM7" s="220"/>
      <c r="AN7" s="220"/>
      <c r="AO7" s="215" t="s">
        <v>13</v>
      </c>
      <c r="AP7" s="211"/>
      <c r="AQ7" s="215">
        <v>3</v>
      </c>
      <c r="AR7" s="215">
        <v>3</v>
      </c>
      <c r="AS7" s="215"/>
      <c r="AT7" s="222">
        <v>0</v>
      </c>
      <c r="AU7" s="222">
        <v>0</v>
      </c>
      <c r="AV7" s="222">
        <v>0</v>
      </c>
      <c r="AW7" s="222">
        <v>0</v>
      </c>
      <c r="AX7" s="222">
        <v>0</v>
      </c>
      <c r="AY7" s="222">
        <v>0</v>
      </c>
      <c r="AZ7" s="222">
        <v>0</v>
      </c>
      <c r="BA7" s="222">
        <v>0</v>
      </c>
      <c r="BB7" s="222"/>
      <c r="BC7" s="222"/>
      <c r="BD7" s="222">
        <v>0</v>
      </c>
      <c r="BE7" s="222">
        <v>0</v>
      </c>
      <c r="BF7" s="222">
        <v>0</v>
      </c>
      <c r="BG7" s="222" t="s">
        <v>13</v>
      </c>
      <c r="BH7" s="222"/>
      <c r="BI7" s="222" t="s">
        <v>13</v>
      </c>
      <c r="BJ7" s="222"/>
      <c r="BK7" s="222"/>
      <c r="BL7" s="221"/>
      <c r="BM7" s="220"/>
      <c r="BN7" s="222"/>
      <c r="BO7" s="222" t="s">
        <v>15</v>
      </c>
      <c r="BP7" s="222">
        <v>1</v>
      </c>
      <c r="BQ7" s="222"/>
      <c r="BR7" s="193" t="s">
        <v>316</v>
      </c>
    </row>
    <row r="8" spans="1:70" s="223" customFormat="1" ht="16">
      <c r="A8" s="211">
        <v>7</v>
      </c>
      <c r="B8" s="228">
        <v>42661</v>
      </c>
      <c r="C8" s="212" t="s">
        <v>18</v>
      </c>
      <c r="D8" s="211" t="s">
        <v>229</v>
      </c>
      <c r="E8" s="213">
        <v>42647</v>
      </c>
      <c r="F8" s="212" t="s">
        <v>253</v>
      </c>
      <c r="G8" s="211" t="s">
        <v>249</v>
      </c>
      <c r="H8" s="219">
        <v>62.95</v>
      </c>
      <c r="I8" s="219"/>
      <c r="J8" s="220"/>
      <c r="K8" s="214" t="s">
        <v>12</v>
      </c>
      <c r="L8" s="218">
        <v>1243</v>
      </c>
      <c r="M8" s="218">
        <v>1223</v>
      </c>
      <c r="N8" s="218">
        <v>2959</v>
      </c>
      <c r="O8" s="218">
        <v>159287</v>
      </c>
      <c r="P8" s="218">
        <v>657840</v>
      </c>
      <c r="Q8" s="218"/>
      <c r="R8" s="218"/>
      <c r="S8" s="218"/>
      <c r="T8" s="218"/>
      <c r="U8" s="218"/>
      <c r="V8" s="218"/>
      <c r="W8" s="219">
        <v>3.2636363636363632</v>
      </c>
      <c r="X8" s="219">
        <v>2.0272727272727269</v>
      </c>
      <c r="Y8" s="219">
        <v>1.9818181818181817</v>
      </c>
      <c r="Z8" s="219">
        <v>1.9727272727272724</v>
      </c>
      <c r="AA8" s="219">
        <v>1.8545454545454545</v>
      </c>
      <c r="AB8" s="219">
        <v>1.4909090909090907</v>
      </c>
      <c r="AC8" s="219">
        <v>3.2636363636363632</v>
      </c>
      <c r="AD8" s="219">
        <v>2.0272727272727269</v>
      </c>
      <c r="AE8" s="219">
        <v>1.9818181818181817</v>
      </c>
      <c r="AF8" s="219">
        <v>1.9727272727272724</v>
      </c>
      <c r="AG8" s="219">
        <v>1.8545454545454545</v>
      </c>
      <c r="AH8" s="219">
        <v>1.4909090909090907</v>
      </c>
      <c r="AI8" s="220"/>
      <c r="AJ8" s="220"/>
      <c r="AK8" s="220"/>
      <c r="AL8" s="220"/>
      <c r="AM8" s="220"/>
      <c r="AN8" s="220"/>
      <c r="AO8" s="215" t="s">
        <v>13</v>
      </c>
      <c r="AP8" s="211"/>
      <c r="AQ8" s="215">
        <v>3</v>
      </c>
      <c r="AR8" s="215">
        <v>3</v>
      </c>
      <c r="AS8" s="215"/>
      <c r="AT8" s="222">
        <v>21</v>
      </c>
      <c r="AU8" s="222">
        <v>0</v>
      </c>
      <c r="AV8" s="222">
        <v>0</v>
      </c>
      <c r="AW8" s="222">
        <v>0</v>
      </c>
      <c r="AX8" s="222">
        <v>0</v>
      </c>
      <c r="AY8" s="222">
        <v>0</v>
      </c>
      <c r="AZ8" s="222">
        <v>0</v>
      </c>
      <c r="BA8" s="222">
        <v>0</v>
      </c>
      <c r="BB8" s="222"/>
      <c r="BC8" s="222"/>
      <c r="BD8" s="222">
        <v>0</v>
      </c>
      <c r="BE8" s="222">
        <v>0</v>
      </c>
      <c r="BF8" s="222">
        <v>0</v>
      </c>
      <c r="BG8" s="222" t="s">
        <v>13</v>
      </c>
      <c r="BH8" s="222"/>
      <c r="BI8" s="222" t="s">
        <v>13</v>
      </c>
      <c r="BJ8" s="222"/>
      <c r="BK8" s="222"/>
      <c r="BL8" s="221"/>
      <c r="BM8" s="220"/>
      <c r="BN8" s="222"/>
      <c r="BO8" s="222" t="s">
        <v>15</v>
      </c>
      <c r="BP8" s="222"/>
      <c r="BQ8" s="222"/>
      <c r="BR8" s="193" t="s">
        <v>317</v>
      </c>
    </row>
    <row r="9" spans="1:70" s="217" customFormat="1" ht="16">
      <c r="A9" s="211">
        <v>8</v>
      </c>
      <c r="B9" s="228">
        <v>42661</v>
      </c>
      <c r="C9" s="212" t="s">
        <v>18</v>
      </c>
      <c r="D9" s="227" t="s">
        <v>45</v>
      </c>
      <c r="E9" s="228">
        <v>42551</v>
      </c>
      <c r="F9" s="229" t="s">
        <v>233</v>
      </c>
      <c r="G9" s="227" t="s">
        <v>205</v>
      </c>
      <c r="H9" s="219">
        <v>95.93</v>
      </c>
      <c r="I9" s="219"/>
      <c r="J9" s="211"/>
      <c r="K9" s="214" t="s">
        <v>12</v>
      </c>
      <c r="L9" s="218">
        <v>4920</v>
      </c>
      <c r="M9" s="218">
        <v>187380</v>
      </c>
      <c r="N9" s="218"/>
      <c r="O9" s="218"/>
      <c r="P9" s="218"/>
      <c r="Q9" s="218"/>
      <c r="R9" s="218"/>
      <c r="S9" s="218"/>
      <c r="T9" s="218"/>
      <c r="U9" s="218"/>
      <c r="V9" s="218"/>
      <c r="W9" s="219">
        <v>2.67</v>
      </c>
      <c r="X9" s="219">
        <v>2.46</v>
      </c>
      <c r="Y9" s="219">
        <v>2.407</v>
      </c>
      <c r="Z9" s="219">
        <v>0</v>
      </c>
      <c r="AA9" s="219">
        <v>0</v>
      </c>
      <c r="AB9" s="219">
        <v>0</v>
      </c>
      <c r="AC9" s="219">
        <v>2.67</v>
      </c>
      <c r="AD9" s="219">
        <v>2.46</v>
      </c>
      <c r="AE9" s="219">
        <v>2.407</v>
      </c>
      <c r="AF9" s="219">
        <v>0</v>
      </c>
      <c r="AG9" s="219">
        <v>0</v>
      </c>
      <c r="AH9" s="219">
        <v>0</v>
      </c>
      <c r="AI9" s="211"/>
      <c r="AJ9" s="211"/>
      <c r="AK9" s="211"/>
      <c r="AL9" s="211"/>
      <c r="AM9" s="211"/>
      <c r="AN9" s="211"/>
      <c r="AO9" s="215" t="s">
        <v>13</v>
      </c>
      <c r="AP9" s="215"/>
      <c r="AQ9" s="215">
        <v>3</v>
      </c>
      <c r="AR9" s="215">
        <v>3</v>
      </c>
      <c r="AS9" s="215"/>
      <c r="AT9" s="225">
        <v>10</v>
      </c>
      <c r="AU9" s="225">
        <v>0</v>
      </c>
      <c r="AV9" s="225">
        <v>0</v>
      </c>
      <c r="AW9" s="215">
        <v>0</v>
      </c>
      <c r="AX9" s="215">
        <v>0</v>
      </c>
      <c r="AY9" s="215">
        <v>0</v>
      </c>
      <c r="AZ9" s="215">
        <v>0</v>
      </c>
      <c r="BA9" s="215">
        <v>0</v>
      </c>
      <c r="BB9" s="215"/>
      <c r="BC9" s="215"/>
      <c r="BD9" s="215">
        <v>0</v>
      </c>
      <c r="BE9" s="215">
        <v>0</v>
      </c>
      <c r="BF9" s="215">
        <v>12</v>
      </c>
      <c r="BG9" s="215" t="s">
        <v>13</v>
      </c>
      <c r="BH9" s="215">
        <v>12</v>
      </c>
      <c r="BI9" s="215" t="s">
        <v>13</v>
      </c>
      <c r="BJ9" s="215"/>
      <c r="BK9" s="215"/>
      <c r="BL9" s="212"/>
      <c r="BM9" s="211"/>
      <c r="BN9" s="215"/>
      <c r="BO9" s="215" t="s">
        <v>11</v>
      </c>
      <c r="BP9" s="225"/>
      <c r="BQ9" s="225"/>
      <c r="BR9" s="212" t="s">
        <v>318</v>
      </c>
    </row>
    <row r="10" spans="1:70" s="217" customFormat="1" ht="16">
      <c r="A10" s="211">
        <v>9</v>
      </c>
      <c r="B10" s="228">
        <v>42661</v>
      </c>
      <c r="C10" s="212" t="s">
        <v>18</v>
      </c>
      <c r="D10" s="227" t="s">
        <v>45</v>
      </c>
      <c r="E10" s="213">
        <v>42577</v>
      </c>
      <c r="F10" s="229" t="s">
        <v>159</v>
      </c>
      <c r="G10" s="227" t="s">
        <v>230</v>
      </c>
      <c r="H10" s="336">
        <v>84.4</v>
      </c>
      <c r="I10" s="336"/>
      <c r="J10" s="337"/>
      <c r="K10" s="338" t="s">
        <v>12</v>
      </c>
      <c r="L10" s="339">
        <v>2465.7599999999998</v>
      </c>
      <c r="M10" s="339">
        <v>162246.6</v>
      </c>
      <c r="N10" s="339">
        <v>657862.98</v>
      </c>
      <c r="O10" s="339"/>
      <c r="P10" s="339"/>
      <c r="Q10" s="339"/>
      <c r="R10" s="339"/>
      <c r="S10" s="339"/>
      <c r="T10" s="339"/>
      <c r="U10" s="339"/>
      <c r="V10" s="339"/>
      <c r="W10" s="336">
        <v>2.9</v>
      </c>
      <c r="X10" s="336">
        <v>2.64</v>
      </c>
      <c r="Y10" s="336">
        <v>2.52</v>
      </c>
      <c r="Z10" s="336">
        <v>2.3199999999999998</v>
      </c>
      <c r="AA10" s="336">
        <v>0</v>
      </c>
      <c r="AB10" s="336">
        <v>0</v>
      </c>
      <c r="AC10" s="336">
        <v>2.9</v>
      </c>
      <c r="AD10" s="219">
        <v>2.64</v>
      </c>
      <c r="AE10" s="219">
        <v>2.52</v>
      </c>
      <c r="AF10" s="219">
        <v>2.3199999999999998</v>
      </c>
      <c r="AG10" s="219">
        <v>0</v>
      </c>
      <c r="AH10" s="219">
        <v>0</v>
      </c>
      <c r="AI10" s="211"/>
      <c r="AJ10" s="211"/>
      <c r="AK10" s="211"/>
      <c r="AL10" s="211"/>
      <c r="AM10" s="211"/>
      <c r="AN10" s="211"/>
      <c r="AO10" s="215" t="s">
        <v>13</v>
      </c>
      <c r="AP10" s="215"/>
      <c r="AQ10" s="215">
        <v>3</v>
      </c>
      <c r="AR10" s="215">
        <v>3</v>
      </c>
      <c r="AS10" s="215"/>
      <c r="AT10" s="225">
        <v>19</v>
      </c>
      <c r="AU10" s="225">
        <v>0</v>
      </c>
      <c r="AV10" s="225">
        <v>0</v>
      </c>
      <c r="AW10" s="215">
        <v>0</v>
      </c>
      <c r="AX10" s="215">
        <v>0</v>
      </c>
      <c r="AY10" s="215">
        <v>0</v>
      </c>
      <c r="AZ10" s="215">
        <v>0</v>
      </c>
      <c r="BA10" s="215">
        <v>0</v>
      </c>
      <c r="BB10" s="215"/>
      <c r="BC10" s="215"/>
      <c r="BD10" s="215">
        <v>0</v>
      </c>
      <c r="BE10" s="215">
        <v>0</v>
      </c>
      <c r="BF10" s="215">
        <v>0</v>
      </c>
      <c r="BG10" s="215" t="s">
        <v>13</v>
      </c>
      <c r="BH10" s="215">
        <v>12</v>
      </c>
      <c r="BI10" s="215" t="s">
        <v>13</v>
      </c>
      <c r="BJ10" s="215"/>
      <c r="BK10" s="215"/>
      <c r="BL10" s="212"/>
      <c r="BM10" s="211"/>
      <c r="BN10" s="215"/>
      <c r="BO10" s="215" t="s">
        <v>15</v>
      </c>
      <c r="BP10" s="225">
        <v>1</v>
      </c>
      <c r="BQ10" s="225"/>
      <c r="BR10" s="212" t="s">
        <v>321</v>
      </c>
    </row>
    <row r="11" spans="1:70" s="217" customFormat="1" ht="16">
      <c r="A11" s="211">
        <v>10</v>
      </c>
      <c r="B11" s="228">
        <v>42661</v>
      </c>
      <c r="C11" s="212" t="s">
        <v>18</v>
      </c>
      <c r="D11" s="227" t="s">
        <v>146</v>
      </c>
      <c r="E11" s="228">
        <v>42551</v>
      </c>
      <c r="F11" s="229" t="s">
        <v>233</v>
      </c>
      <c r="G11" s="227" t="s">
        <v>218</v>
      </c>
      <c r="H11" s="219">
        <v>102.75</v>
      </c>
      <c r="I11" s="219"/>
      <c r="J11" s="211"/>
      <c r="K11" s="214" t="s">
        <v>12</v>
      </c>
      <c r="L11" s="218">
        <v>49315</v>
      </c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19">
        <v>2.8545454545454545</v>
      </c>
      <c r="X11" s="219">
        <v>2.6363636363636362</v>
      </c>
      <c r="Y11" s="219">
        <v>0</v>
      </c>
      <c r="Z11" s="219">
        <v>0</v>
      </c>
      <c r="AA11" s="219">
        <v>0</v>
      </c>
      <c r="AB11" s="219">
        <v>0</v>
      </c>
      <c r="AC11" s="219">
        <v>2.8545454545454545</v>
      </c>
      <c r="AD11" s="219">
        <v>2.6363636363636362</v>
      </c>
      <c r="AE11" s="219">
        <v>0</v>
      </c>
      <c r="AF11" s="219">
        <v>0</v>
      </c>
      <c r="AG11" s="219">
        <v>0</v>
      </c>
      <c r="AH11" s="219">
        <v>0</v>
      </c>
      <c r="AI11" s="211"/>
      <c r="AJ11" s="211"/>
      <c r="AK11" s="211"/>
      <c r="AL11" s="211"/>
      <c r="AM11" s="211"/>
      <c r="AN11" s="211"/>
      <c r="AO11" s="215" t="s">
        <v>13</v>
      </c>
      <c r="AP11" s="215"/>
      <c r="AQ11" s="215">
        <v>3</v>
      </c>
      <c r="AR11" s="215">
        <v>3</v>
      </c>
      <c r="AS11" s="215"/>
      <c r="AT11" s="225">
        <v>0</v>
      </c>
      <c r="AU11" s="225">
        <v>0</v>
      </c>
      <c r="AV11" s="225">
        <v>0</v>
      </c>
      <c r="AW11" s="215">
        <v>0</v>
      </c>
      <c r="AX11" s="215">
        <v>0</v>
      </c>
      <c r="AY11" s="215">
        <v>0</v>
      </c>
      <c r="AZ11" s="215">
        <v>0</v>
      </c>
      <c r="BA11" s="215">
        <v>0</v>
      </c>
      <c r="BB11" s="215"/>
      <c r="BC11" s="215"/>
      <c r="BD11" s="215">
        <v>0</v>
      </c>
      <c r="BE11" s="215">
        <v>0</v>
      </c>
      <c r="BF11" s="215">
        <v>0</v>
      </c>
      <c r="BG11" s="215" t="s">
        <v>13</v>
      </c>
      <c r="BH11" s="215"/>
      <c r="BI11" s="215" t="s">
        <v>13</v>
      </c>
      <c r="BJ11" s="215"/>
      <c r="BK11" s="215"/>
      <c r="BL11" s="212"/>
      <c r="BM11" s="211"/>
      <c r="BN11" s="215"/>
      <c r="BO11" s="215" t="s">
        <v>15</v>
      </c>
      <c r="BP11" s="225"/>
      <c r="BQ11" s="225"/>
      <c r="BR11" s="212" t="s">
        <v>320</v>
      </c>
    </row>
    <row r="12" spans="1:70" s="217" customFormat="1" ht="16">
      <c r="A12" s="211">
        <v>11</v>
      </c>
      <c r="B12" s="228">
        <v>42661</v>
      </c>
      <c r="C12" s="212" t="s">
        <v>18</v>
      </c>
      <c r="D12" s="227" t="s">
        <v>235</v>
      </c>
      <c r="E12" s="228">
        <v>42551</v>
      </c>
      <c r="F12" s="229" t="s">
        <v>233</v>
      </c>
      <c r="G12" s="227" t="s">
        <v>205</v>
      </c>
      <c r="H12" s="219">
        <v>79</v>
      </c>
      <c r="I12" s="219"/>
      <c r="J12" s="211"/>
      <c r="K12" s="214" t="s">
        <v>12</v>
      </c>
      <c r="L12" s="218">
        <v>1243</v>
      </c>
      <c r="M12" s="218">
        <v>1223</v>
      </c>
      <c r="N12" s="231">
        <v>2959</v>
      </c>
      <c r="O12" s="231">
        <v>160287</v>
      </c>
      <c r="P12" s="231">
        <v>656863</v>
      </c>
      <c r="Q12" s="231"/>
      <c r="R12" s="231"/>
      <c r="S12" s="231"/>
      <c r="T12" s="231"/>
      <c r="U12" s="231"/>
      <c r="V12" s="231"/>
      <c r="W12" s="219">
        <v>3.6909090909090905</v>
      </c>
      <c r="X12" s="219">
        <v>2.4545454545454546</v>
      </c>
      <c r="Y12" s="219">
        <v>2.418181818181818</v>
      </c>
      <c r="Z12" s="219">
        <v>2.3818181818181818</v>
      </c>
      <c r="AA12" s="219">
        <v>2.2999999999999998</v>
      </c>
      <c r="AB12" s="219">
        <v>2.0545454545454542</v>
      </c>
      <c r="AC12" s="219">
        <v>3.6909090909090905</v>
      </c>
      <c r="AD12" s="219">
        <v>2.4545454545454546</v>
      </c>
      <c r="AE12" s="219">
        <v>2.418181818181818</v>
      </c>
      <c r="AF12" s="219">
        <v>2.3818181818181818</v>
      </c>
      <c r="AG12" s="219">
        <v>2.2999999999999998</v>
      </c>
      <c r="AH12" s="219">
        <v>2.0545454545454542</v>
      </c>
      <c r="AI12" s="211"/>
      <c r="AJ12" s="211"/>
      <c r="AK12" s="211"/>
      <c r="AL12" s="211"/>
      <c r="AM12" s="211"/>
      <c r="AN12" s="211"/>
      <c r="AO12" s="215" t="s">
        <v>13</v>
      </c>
      <c r="AP12" s="211"/>
      <c r="AQ12" s="215">
        <v>3</v>
      </c>
      <c r="AR12" s="215">
        <v>3</v>
      </c>
      <c r="AS12" s="215"/>
      <c r="AT12" s="225">
        <v>10</v>
      </c>
      <c r="AU12" s="225">
        <v>0</v>
      </c>
      <c r="AV12" s="225">
        <v>0</v>
      </c>
      <c r="AW12" s="215">
        <v>0</v>
      </c>
      <c r="AX12" s="215">
        <v>0</v>
      </c>
      <c r="AY12" s="215">
        <v>0</v>
      </c>
      <c r="AZ12" s="215">
        <v>0</v>
      </c>
      <c r="BA12" s="215">
        <v>0</v>
      </c>
      <c r="BB12" s="215"/>
      <c r="BC12" s="215"/>
      <c r="BD12" s="215">
        <v>0</v>
      </c>
      <c r="BE12" s="215">
        <v>0</v>
      </c>
      <c r="BF12" s="215">
        <v>12</v>
      </c>
      <c r="BG12" s="215" t="s">
        <v>13</v>
      </c>
      <c r="BH12" s="215">
        <v>12</v>
      </c>
      <c r="BI12" s="215" t="s">
        <v>13</v>
      </c>
      <c r="BJ12" s="215"/>
      <c r="BK12" s="215"/>
      <c r="BL12" s="212"/>
      <c r="BM12" s="211"/>
      <c r="BN12" s="215"/>
      <c r="BO12" s="225" t="s">
        <v>11</v>
      </c>
      <c r="BP12" s="225"/>
      <c r="BQ12" s="225"/>
      <c r="BR12" s="212" t="s">
        <v>319</v>
      </c>
    </row>
    <row r="13" spans="1:70" s="217" customFormat="1" ht="16">
      <c r="A13" s="211">
        <v>13</v>
      </c>
      <c r="B13" s="228">
        <v>42661</v>
      </c>
      <c r="C13" s="212" t="s">
        <v>18</v>
      </c>
      <c r="D13" s="211" t="s">
        <v>109</v>
      </c>
      <c r="E13" s="213">
        <v>42565</v>
      </c>
      <c r="F13" s="212" t="s">
        <v>160</v>
      </c>
      <c r="G13" s="211" t="s">
        <v>247</v>
      </c>
      <c r="H13" s="219">
        <v>92.73</v>
      </c>
      <c r="I13" s="219"/>
      <c r="J13" s="211"/>
      <c r="K13" s="214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9">
        <v>3.47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3.47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1"/>
      <c r="AJ13" s="211"/>
      <c r="AK13" s="211"/>
      <c r="AL13" s="211"/>
      <c r="AM13" s="211"/>
      <c r="AN13" s="211"/>
      <c r="AO13" s="215" t="s">
        <v>13</v>
      </c>
      <c r="AP13" s="215"/>
      <c r="AQ13" s="215">
        <v>3</v>
      </c>
      <c r="AR13" s="215">
        <v>3</v>
      </c>
      <c r="AS13" s="215"/>
      <c r="AT13" s="225">
        <v>12</v>
      </c>
      <c r="AU13" s="225">
        <v>0</v>
      </c>
      <c r="AV13" s="225">
        <v>0</v>
      </c>
      <c r="AW13" s="215">
        <v>0</v>
      </c>
      <c r="AX13" s="215">
        <v>0</v>
      </c>
      <c r="AY13" s="215">
        <v>0</v>
      </c>
      <c r="AZ13" s="215">
        <v>0</v>
      </c>
      <c r="BA13" s="215">
        <v>0</v>
      </c>
      <c r="BB13" s="215"/>
      <c r="BC13" s="215"/>
      <c r="BD13" s="215">
        <v>0</v>
      </c>
      <c r="BE13" s="215">
        <v>0</v>
      </c>
      <c r="BF13" s="215">
        <v>12</v>
      </c>
      <c r="BG13" s="215" t="s">
        <v>13</v>
      </c>
      <c r="BH13" s="215">
        <v>12</v>
      </c>
      <c r="BI13" s="215" t="s">
        <v>13</v>
      </c>
      <c r="BJ13" s="215"/>
      <c r="BK13" s="215"/>
      <c r="BL13" s="212"/>
      <c r="BM13" s="211"/>
      <c r="BN13" s="215"/>
      <c r="BO13" s="215" t="s">
        <v>15</v>
      </c>
      <c r="BP13" s="225"/>
      <c r="BQ13" s="225"/>
      <c r="BR13" s="224" t="s">
        <v>322</v>
      </c>
    </row>
    <row r="14" spans="1:70" s="217" customFormat="1" ht="16">
      <c r="A14" s="211">
        <v>14</v>
      </c>
      <c r="B14" s="228">
        <v>42661</v>
      </c>
      <c r="C14" s="212" t="s">
        <v>18</v>
      </c>
      <c r="D14" s="211" t="s">
        <v>237</v>
      </c>
      <c r="E14" s="213">
        <v>42474</v>
      </c>
      <c r="F14" s="212" t="s">
        <v>159</v>
      </c>
      <c r="G14" s="211" t="s">
        <v>230</v>
      </c>
      <c r="H14" s="219">
        <v>85.4</v>
      </c>
      <c r="I14" s="219"/>
      <c r="J14" s="211"/>
      <c r="K14" s="214" t="s">
        <v>12</v>
      </c>
      <c r="L14" s="218">
        <v>6000</v>
      </c>
      <c r="M14" s="218">
        <v>6000</v>
      </c>
      <c r="N14" s="218">
        <v>72000</v>
      </c>
      <c r="O14" s="218"/>
      <c r="P14" s="218"/>
      <c r="Q14" s="218"/>
      <c r="R14" s="218"/>
      <c r="S14" s="218"/>
      <c r="T14" s="218"/>
      <c r="U14" s="218"/>
      <c r="V14" s="218"/>
      <c r="W14" s="219">
        <v>2.63</v>
      </c>
      <c r="X14" s="219">
        <v>2.37</v>
      </c>
      <c r="Y14" s="219">
        <v>2.34</v>
      </c>
      <c r="Z14" s="219">
        <v>2.23</v>
      </c>
      <c r="AA14" s="219">
        <v>0</v>
      </c>
      <c r="AB14" s="219">
        <v>0</v>
      </c>
      <c r="AC14" s="219">
        <v>2.63</v>
      </c>
      <c r="AD14" s="219">
        <v>2.37</v>
      </c>
      <c r="AE14" s="219">
        <v>2.34</v>
      </c>
      <c r="AF14" s="219">
        <v>2.23</v>
      </c>
      <c r="AG14" s="219">
        <v>0</v>
      </c>
      <c r="AH14" s="219">
        <v>0</v>
      </c>
      <c r="AI14" s="211"/>
      <c r="AJ14" s="211"/>
      <c r="AK14" s="211"/>
      <c r="AL14" s="211"/>
      <c r="AM14" s="211"/>
      <c r="AN14" s="211"/>
      <c r="AO14" s="215" t="s">
        <v>13</v>
      </c>
      <c r="AP14" s="215"/>
      <c r="AQ14" s="215">
        <v>3</v>
      </c>
      <c r="AR14" s="215">
        <v>3</v>
      </c>
      <c r="AS14" s="215"/>
      <c r="AT14" s="225">
        <v>19</v>
      </c>
      <c r="AU14" s="225">
        <v>0</v>
      </c>
      <c r="AV14" s="225">
        <v>0</v>
      </c>
      <c r="AW14" s="215">
        <v>0</v>
      </c>
      <c r="AX14" s="215">
        <v>0</v>
      </c>
      <c r="AY14" s="215">
        <v>0</v>
      </c>
      <c r="AZ14" s="215">
        <v>0</v>
      </c>
      <c r="BA14" s="215">
        <v>0</v>
      </c>
      <c r="BB14" s="215"/>
      <c r="BC14" s="215"/>
      <c r="BD14" s="215">
        <v>0</v>
      </c>
      <c r="BE14" s="215">
        <v>0</v>
      </c>
      <c r="BF14" s="215">
        <v>0</v>
      </c>
      <c r="BG14" s="215" t="s">
        <v>13</v>
      </c>
      <c r="BH14" s="225">
        <v>12</v>
      </c>
      <c r="BI14" s="215" t="s">
        <v>13</v>
      </c>
      <c r="BJ14" s="215"/>
      <c r="BK14" s="215"/>
      <c r="BL14" s="212"/>
      <c r="BM14" s="211"/>
      <c r="BN14" s="215"/>
      <c r="BO14" s="215" t="s">
        <v>15</v>
      </c>
      <c r="BP14" s="225">
        <v>1</v>
      </c>
      <c r="BQ14" s="225"/>
      <c r="BR14" s="212" t="s">
        <v>323</v>
      </c>
    </row>
    <row r="15" spans="1:70" s="217" customFormat="1" ht="16">
      <c r="A15" s="211">
        <v>15</v>
      </c>
      <c r="B15" s="228">
        <v>42661</v>
      </c>
      <c r="C15" s="212" t="s">
        <v>18</v>
      </c>
      <c r="D15" s="211" t="s">
        <v>237</v>
      </c>
      <c r="E15" s="213">
        <v>42565</v>
      </c>
      <c r="F15" s="212" t="s">
        <v>160</v>
      </c>
      <c r="G15" s="211" t="s">
        <v>247</v>
      </c>
      <c r="H15" s="219">
        <v>56.36</v>
      </c>
      <c r="I15" s="219"/>
      <c r="J15" s="211"/>
      <c r="K15" s="214" t="s">
        <v>12</v>
      </c>
      <c r="L15" s="218">
        <v>33000</v>
      </c>
      <c r="M15" s="218"/>
      <c r="N15" s="218"/>
      <c r="O15" s="218"/>
      <c r="P15" s="218"/>
      <c r="Q15" s="218"/>
      <c r="R15" s="218"/>
      <c r="S15" s="218"/>
      <c r="T15" s="218"/>
      <c r="U15" s="218"/>
      <c r="V15" s="218"/>
      <c r="W15" s="335">
        <v>1.9545454545454544</v>
      </c>
      <c r="X15" s="335">
        <v>1.5909090909090908</v>
      </c>
      <c r="Y15" s="335">
        <v>0</v>
      </c>
      <c r="Z15" s="335">
        <v>0</v>
      </c>
      <c r="AA15" s="335">
        <v>0</v>
      </c>
      <c r="AB15" s="335">
        <v>0</v>
      </c>
      <c r="AC15" s="335">
        <v>1.9545454545454544</v>
      </c>
      <c r="AD15" s="335">
        <v>1.5909090909090908</v>
      </c>
      <c r="AE15" s="335">
        <v>0</v>
      </c>
      <c r="AF15" s="335">
        <v>0</v>
      </c>
      <c r="AG15" s="335">
        <v>0</v>
      </c>
      <c r="AH15" s="335">
        <v>0</v>
      </c>
      <c r="AI15" s="211"/>
      <c r="AJ15" s="211"/>
      <c r="AK15" s="211"/>
      <c r="AL15" s="211"/>
      <c r="AM15" s="211"/>
      <c r="AN15" s="211"/>
      <c r="AO15" s="215" t="s">
        <v>13</v>
      </c>
      <c r="AP15" s="215"/>
      <c r="AQ15" s="215">
        <v>3</v>
      </c>
      <c r="AR15" s="215">
        <v>3</v>
      </c>
      <c r="AS15" s="215"/>
      <c r="AT15" s="225">
        <v>12</v>
      </c>
      <c r="AU15" s="225">
        <v>0</v>
      </c>
      <c r="AV15" s="225">
        <v>0</v>
      </c>
      <c r="AW15" s="215">
        <v>0</v>
      </c>
      <c r="AX15" s="215">
        <v>0</v>
      </c>
      <c r="AY15" s="215">
        <v>0</v>
      </c>
      <c r="AZ15" s="215">
        <v>0</v>
      </c>
      <c r="BA15" s="215">
        <v>0</v>
      </c>
      <c r="BB15" s="215"/>
      <c r="BC15" s="215"/>
      <c r="BD15" s="215">
        <v>0</v>
      </c>
      <c r="BE15" s="215">
        <v>0</v>
      </c>
      <c r="BF15" s="215">
        <v>12</v>
      </c>
      <c r="BG15" s="215" t="s">
        <v>13</v>
      </c>
      <c r="BH15" s="215">
        <v>12</v>
      </c>
      <c r="BI15" s="215" t="s">
        <v>13</v>
      </c>
      <c r="BJ15" s="215"/>
      <c r="BK15" s="215"/>
      <c r="BL15" s="212"/>
      <c r="BM15" s="211"/>
      <c r="BN15" s="215"/>
      <c r="BO15" s="215" t="s">
        <v>15</v>
      </c>
      <c r="BP15" s="225"/>
      <c r="BQ15" s="225"/>
      <c r="BR15" s="224" t="s">
        <v>324</v>
      </c>
    </row>
    <row r="16" spans="1:70" s="217" customFormat="1" ht="16">
      <c r="A16" s="211">
        <v>16</v>
      </c>
      <c r="B16" s="228">
        <v>42661</v>
      </c>
      <c r="C16" s="212" t="s">
        <v>18</v>
      </c>
      <c r="D16" s="227" t="s">
        <v>237</v>
      </c>
      <c r="E16" s="213">
        <v>42551</v>
      </c>
      <c r="F16" s="212" t="s">
        <v>157</v>
      </c>
      <c r="G16" s="211" t="s">
        <v>311</v>
      </c>
      <c r="H16" s="335">
        <v>61.4</v>
      </c>
      <c r="I16" s="335"/>
      <c r="J16" s="227"/>
      <c r="K16" s="230" t="s">
        <v>12</v>
      </c>
      <c r="L16" s="231">
        <v>3000</v>
      </c>
      <c r="M16" s="231">
        <v>30000</v>
      </c>
      <c r="N16" s="231">
        <v>49200</v>
      </c>
      <c r="O16" s="231"/>
      <c r="P16" s="231"/>
      <c r="Q16" s="231"/>
      <c r="R16" s="231"/>
      <c r="S16" s="231"/>
      <c r="T16" s="231"/>
      <c r="U16" s="231"/>
      <c r="V16" s="231"/>
      <c r="W16" s="335">
        <v>2.0181818181818181</v>
      </c>
      <c r="X16" s="335">
        <v>1.7636363636363634</v>
      </c>
      <c r="Y16" s="335">
        <v>1.4909090909090907</v>
      </c>
      <c r="Z16" s="335">
        <v>1.4090909090909089</v>
      </c>
      <c r="AA16" s="335">
        <v>0</v>
      </c>
      <c r="AB16" s="335">
        <v>0</v>
      </c>
      <c r="AC16" s="335">
        <v>2.0181818181818181</v>
      </c>
      <c r="AD16" s="335">
        <v>1.7636363636363634</v>
      </c>
      <c r="AE16" s="335">
        <v>1.4909090909090907</v>
      </c>
      <c r="AF16" s="335">
        <v>1.4090909090909089</v>
      </c>
      <c r="AG16" s="335">
        <v>0</v>
      </c>
      <c r="AH16" s="335">
        <v>0</v>
      </c>
      <c r="AI16" s="227"/>
      <c r="AJ16" s="227"/>
      <c r="AK16" s="227"/>
      <c r="AL16" s="227"/>
      <c r="AM16" s="227"/>
      <c r="AN16" s="227"/>
      <c r="AO16" s="225" t="s">
        <v>13</v>
      </c>
      <c r="AP16" s="225"/>
      <c r="AQ16" s="225">
        <v>3</v>
      </c>
      <c r="AR16" s="225">
        <v>3</v>
      </c>
      <c r="AS16" s="225"/>
      <c r="AT16" s="225">
        <v>0</v>
      </c>
      <c r="AU16" s="225">
        <v>0</v>
      </c>
      <c r="AV16" s="225">
        <v>0</v>
      </c>
      <c r="AW16" s="225">
        <v>0</v>
      </c>
      <c r="AX16" s="225">
        <v>0</v>
      </c>
      <c r="AY16" s="225">
        <v>0</v>
      </c>
      <c r="AZ16" s="225">
        <v>0</v>
      </c>
      <c r="BA16" s="225">
        <v>0</v>
      </c>
      <c r="BB16" s="225"/>
      <c r="BC16" s="225"/>
      <c r="BD16" s="225">
        <v>0</v>
      </c>
      <c r="BE16" s="225">
        <v>0</v>
      </c>
      <c r="BF16" s="225">
        <v>0</v>
      </c>
      <c r="BG16" s="225" t="s">
        <v>13</v>
      </c>
      <c r="BH16" s="225">
        <v>12</v>
      </c>
      <c r="BI16" s="225" t="s">
        <v>13</v>
      </c>
      <c r="BJ16" s="225"/>
      <c r="BK16" s="225"/>
      <c r="BL16" s="212"/>
      <c r="BM16" s="211"/>
      <c r="BN16" s="215"/>
      <c r="BO16" s="215" t="s">
        <v>15</v>
      </c>
      <c r="BP16" s="225"/>
      <c r="BQ16" s="225"/>
      <c r="BR16" s="212" t="s">
        <v>325</v>
      </c>
    </row>
    <row r="17" spans="1:70" s="217" customFormat="1" ht="16">
      <c r="A17" s="211">
        <v>17</v>
      </c>
      <c r="B17" s="228">
        <v>42661</v>
      </c>
      <c r="C17" s="212" t="s">
        <v>18</v>
      </c>
      <c r="D17" s="211" t="s">
        <v>239</v>
      </c>
      <c r="E17" s="213">
        <v>42565</v>
      </c>
      <c r="F17" s="212" t="s">
        <v>160</v>
      </c>
      <c r="G17" s="211" t="s">
        <v>247</v>
      </c>
      <c r="H17" s="219">
        <v>90.91</v>
      </c>
      <c r="I17" s="219"/>
      <c r="J17" s="211"/>
      <c r="K17" s="214" t="s">
        <v>12</v>
      </c>
      <c r="L17" s="218">
        <v>98640</v>
      </c>
      <c r="M17" s="218"/>
      <c r="N17" s="218"/>
      <c r="O17" s="218"/>
      <c r="P17" s="218"/>
      <c r="Q17" s="218"/>
      <c r="R17" s="218"/>
      <c r="S17" s="218"/>
      <c r="T17" s="218"/>
      <c r="U17" s="218"/>
      <c r="V17" s="218"/>
      <c r="W17" s="335">
        <v>2.3181818181818179</v>
      </c>
      <c r="X17" s="335">
        <v>1.8636363636363633</v>
      </c>
      <c r="Y17" s="335">
        <v>0</v>
      </c>
      <c r="Z17" s="335">
        <v>0</v>
      </c>
      <c r="AA17" s="335">
        <v>0</v>
      </c>
      <c r="AB17" s="335">
        <v>0</v>
      </c>
      <c r="AC17" s="335">
        <v>2.3181818181818179</v>
      </c>
      <c r="AD17" s="335">
        <v>1.8636363636363633</v>
      </c>
      <c r="AE17" s="335">
        <v>0</v>
      </c>
      <c r="AF17" s="335">
        <v>0</v>
      </c>
      <c r="AG17" s="335">
        <v>0</v>
      </c>
      <c r="AH17" s="335">
        <v>0</v>
      </c>
      <c r="AI17" s="211"/>
      <c r="AJ17" s="211"/>
      <c r="AK17" s="211"/>
      <c r="AL17" s="211"/>
      <c r="AM17" s="211"/>
      <c r="AN17" s="211"/>
      <c r="AO17" s="215" t="s">
        <v>13</v>
      </c>
      <c r="AP17" s="215"/>
      <c r="AQ17" s="215">
        <v>3</v>
      </c>
      <c r="AR17" s="215">
        <v>3</v>
      </c>
      <c r="AS17" s="215"/>
      <c r="AT17" s="225">
        <v>12</v>
      </c>
      <c r="AU17" s="225">
        <v>0</v>
      </c>
      <c r="AV17" s="225">
        <v>0</v>
      </c>
      <c r="AW17" s="215">
        <v>0</v>
      </c>
      <c r="AX17" s="215">
        <v>0</v>
      </c>
      <c r="AY17" s="215">
        <v>0</v>
      </c>
      <c r="AZ17" s="215">
        <v>0</v>
      </c>
      <c r="BA17" s="215">
        <v>0</v>
      </c>
      <c r="BB17" s="215"/>
      <c r="BC17" s="215"/>
      <c r="BD17" s="215">
        <v>0</v>
      </c>
      <c r="BE17" s="215">
        <v>0</v>
      </c>
      <c r="BF17" s="215">
        <v>12</v>
      </c>
      <c r="BG17" s="215" t="s">
        <v>13</v>
      </c>
      <c r="BH17" s="215">
        <v>12</v>
      </c>
      <c r="BI17" s="215" t="s">
        <v>13</v>
      </c>
      <c r="BJ17" s="215"/>
      <c r="BK17" s="215"/>
      <c r="BL17" s="212"/>
      <c r="BM17" s="211"/>
      <c r="BN17" s="215"/>
      <c r="BO17" s="215" t="s">
        <v>15</v>
      </c>
      <c r="BP17" s="225"/>
      <c r="BQ17" s="225"/>
      <c r="BR17" s="212" t="s">
        <v>326</v>
      </c>
    </row>
    <row r="18" spans="1:70" s="217" customFormat="1" ht="16">
      <c r="A18" s="211">
        <v>18</v>
      </c>
      <c r="B18" s="228">
        <v>42661</v>
      </c>
      <c r="C18" s="212" t="s">
        <v>18</v>
      </c>
      <c r="D18" s="227" t="s">
        <v>239</v>
      </c>
      <c r="E18" s="213">
        <v>42551</v>
      </c>
      <c r="F18" s="229" t="s">
        <v>161</v>
      </c>
      <c r="G18" s="227" t="s">
        <v>249</v>
      </c>
      <c r="H18" s="219">
        <v>64</v>
      </c>
      <c r="I18" s="219"/>
      <c r="J18" s="211"/>
      <c r="K18" s="214" t="s">
        <v>12</v>
      </c>
      <c r="L18" s="218">
        <v>98640</v>
      </c>
      <c r="M18" s="218"/>
      <c r="N18" s="218"/>
      <c r="O18" s="218"/>
      <c r="P18" s="218"/>
      <c r="Q18" s="218"/>
      <c r="R18" s="218"/>
      <c r="S18" s="218"/>
      <c r="T18" s="218"/>
      <c r="U18" s="218"/>
      <c r="V18" s="218"/>
      <c r="W18" s="219">
        <v>2.6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2.6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1"/>
      <c r="AJ18" s="211"/>
      <c r="AK18" s="211"/>
      <c r="AL18" s="211"/>
      <c r="AM18" s="211"/>
      <c r="AN18" s="211"/>
      <c r="AO18" s="215" t="s">
        <v>13</v>
      </c>
      <c r="AP18" s="215"/>
      <c r="AQ18" s="215">
        <v>3</v>
      </c>
      <c r="AR18" s="215">
        <v>3</v>
      </c>
      <c r="AS18" s="215"/>
      <c r="AT18" s="225">
        <v>0</v>
      </c>
      <c r="AU18" s="225">
        <v>0</v>
      </c>
      <c r="AV18" s="225">
        <v>0</v>
      </c>
      <c r="AW18" s="215">
        <v>0</v>
      </c>
      <c r="AX18" s="215">
        <v>0</v>
      </c>
      <c r="AY18" s="215">
        <v>0</v>
      </c>
      <c r="AZ18" s="215">
        <v>0</v>
      </c>
      <c r="BA18" s="215">
        <v>0</v>
      </c>
      <c r="BB18" s="215"/>
      <c r="BC18" s="215"/>
      <c r="BD18" s="215">
        <v>0</v>
      </c>
      <c r="BE18" s="215">
        <v>0</v>
      </c>
      <c r="BF18" s="215">
        <v>0</v>
      </c>
      <c r="BG18" s="215" t="s">
        <v>13</v>
      </c>
      <c r="BH18" s="215"/>
      <c r="BI18" s="215" t="s">
        <v>13</v>
      </c>
      <c r="BJ18" s="215"/>
      <c r="BK18" s="215"/>
      <c r="BL18" s="212"/>
      <c r="BM18" s="211"/>
      <c r="BN18" s="215"/>
      <c r="BO18" s="215" t="s">
        <v>15</v>
      </c>
      <c r="BP18" s="225"/>
      <c r="BQ18" s="225"/>
      <c r="BR18" s="224" t="s">
        <v>310</v>
      </c>
    </row>
    <row r="19" spans="1:70" s="217" customFormat="1" ht="16">
      <c r="A19" s="211">
        <v>19</v>
      </c>
      <c r="B19" s="228">
        <v>42661</v>
      </c>
      <c r="C19" s="212" t="s">
        <v>18</v>
      </c>
      <c r="D19" s="211" t="s">
        <v>240</v>
      </c>
      <c r="E19" s="213">
        <v>42565</v>
      </c>
      <c r="F19" s="212" t="s">
        <v>160</v>
      </c>
      <c r="G19" s="211" t="s">
        <v>247</v>
      </c>
      <c r="H19" s="219">
        <v>68.180000000000007</v>
      </c>
      <c r="I19" s="219"/>
      <c r="J19" s="211"/>
      <c r="K19" s="214" t="s">
        <v>12</v>
      </c>
      <c r="L19" s="218">
        <v>98640</v>
      </c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335">
        <v>2.3181818181818179</v>
      </c>
      <c r="X19" s="335">
        <v>1.8636363636363633</v>
      </c>
      <c r="Y19" s="335">
        <v>0</v>
      </c>
      <c r="Z19" s="335">
        <v>0</v>
      </c>
      <c r="AA19" s="335">
        <v>0</v>
      </c>
      <c r="AB19" s="335">
        <v>0</v>
      </c>
      <c r="AC19" s="335">
        <v>2.3181818181818179</v>
      </c>
      <c r="AD19" s="335">
        <v>1.8636363636363633</v>
      </c>
      <c r="AE19" s="335">
        <v>0</v>
      </c>
      <c r="AF19" s="335">
        <v>0</v>
      </c>
      <c r="AG19" s="335">
        <v>0</v>
      </c>
      <c r="AH19" s="335">
        <v>0</v>
      </c>
      <c r="AI19" s="211"/>
      <c r="AJ19" s="211"/>
      <c r="AK19" s="211"/>
      <c r="AL19" s="211"/>
      <c r="AM19" s="211"/>
      <c r="AN19" s="211"/>
      <c r="AO19" s="215" t="s">
        <v>13</v>
      </c>
      <c r="AP19" s="215"/>
      <c r="AQ19" s="215">
        <v>3</v>
      </c>
      <c r="AR19" s="215">
        <v>3</v>
      </c>
      <c r="AS19" s="215"/>
      <c r="AT19" s="225">
        <v>12</v>
      </c>
      <c r="AU19" s="225">
        <v>0</v>
      </c>
      <c r="AV19" s="225">
        <v>0</v>
      </c>
      <c r="AW19" s="215">
        <v>0</v>
      </c>
      <c r="AX19" s="215">
        <v>0</v>
      </c>
      <c r="AY19" s="215">
        <v>0</v>
      </c>
      <c r="AZ19" s="215">
        <v>0</v>
      </c>
      <c r="BA19" s="215">
        <v>0</v>
      </c>
      <c r="BB19" s="215"/>
      <c r="BC19" s="215"/>
      <c r="BD19" s="215">
        <v>0</v>
      </c>
      <c r="BE19" s="215">
        <v>0</v>
      </c>
      <c r="BF19" s="215">
        <v>12</v>
      </c>
      <c r="BG19" s="215" t="s">
        <v>13</v>
      </c>
      <c r="BH19" s="215">
        <v>12</v>
      </c>
      <c r="BI19" s="215" t="s">
        <v>13</v>
      </c>
      <c r="BJ19" s="215"/>
      <c r="BK19" s="215"/>
      <c r="BL19" s="212"/>
      <c r="BM19" s="211"/>
      <c r="BN19" s="215"/>
      <c r="BO19" s="215" t="s">
        <v>15</v>
      </c>
      <c r="BP19" s="225"/>
      <c r="BQ19" s="225"/>
      <c r="BR19" s="224" t="s">
        <v>327</v>
      </c>
    </row>
    <row r="20" spans="1:70" s="217" customFormat="1" ht="16">
      <c r="A20" s="211">
        <v>20</v>
      </c>
      <c r="B20" s="228">
        <v>42661</v>
      </c>
      <c r="C20" s="212" t="s">
        <v>18</v>
      </c>
      <c r="D20" s="211" t="s">
        <v>241</v>
      </c>
      <c r="E20" s="213">
        <v>42474</v>
      </c>
      <c r="F20" s="212" t="s">
        <v>159</v>
      </c>
      <c r="G20" s="211" t="s">
        <v>230</v>
      </c>
      <c r="H20" s="219">
        <v>97</v>
      </c>
      <c r="I20" s="219"/>
      <c r="J20" s="211"/>
      <c r="K20" s="214" t="s">
        <v>12</v>
      </c>
      <c r="L20" s="218">
        <v>6000</v>
      </c>
      <c r="M20" s="218">
        <v>6000</v>
      </c>
      <c r="N20" s="218">
        <v>72000</v>
      </c>
      <c r="O20" s="218"/>
      <c r="P20" s="218"/>
      <c r="Q20" s="218"/>
      <c r="R20" s="218"/>
      <c r="S20" s="218"/>
      <c r="T20" s="218"/>
      <c r="U20" s="218"/>
      <c r="V20" s="218"/>
      <c r="W20" s="219">
        <v>2.83</v>
      </c>
      <c r="X20" s="219">
        <v>2.74</v>
      </c>
      <c r="Y20" s="219">
        <v>2.48</v>
      </c>
      <c r="Z20" s="219">
        <v>2.31</v>
      </c>
      <c r="AA20" s="219">
        <v>0</v>
      </c>
      <c r="AB20" s="219">
        <v>0</v>
      </c>
      <c r="AC20" s="219">
        <v>2.83</v>
      </c>
      <c r="AD20" s="219">
        <v>2.74</v>
      </c>
      <c r="AE20" s="219">
        <v>2.48</v>
      </c>
      <c r="AF20" s="219">
        <v>2.31</v>
      </c>
      <c r="AG20" s="219">
        <v>0</v>
      </c>
      <c r="AH20" s="219">
        <v>0</v>
      </c>
      <c r="AI20" s="211"/>
      <c r="AJ20" s="211"/>
      <c r="AK20" s="211"/>
      <c r="AL20" s="211"/>
      <c r="AM20" s="211"/>
      <c r="AN20" s="211"/>
      <c r="AO20" s="215" t="s">
        <v>13</v>
      </c>
      <c r="AP20" s="215"/>
      <c r="AQ20" s="215">
        <v>3</v>
      </c>
      <c r="AR20" s="215">
        <v>3</v>
      </c>
      <c r="AS20" s="215"/>
      <c r="AT20" s="225">
        <v>19</v>
      </c>
      <c r="AU20" s="225">
        <v>0</v>
      </c>
      <c r="AV20" s="225">
        <v>0</v>
      </c>
      <c r="AW20" s="215">
        <v>0</v>
      </c>
      <c r="AX20" s="215">
        <v>0</v>
      </c>
      <c r="AY20" s="215">
        <v>0</v>
      </c>
      <c r="AZ20" s="215">
        <v>0</v>
      </c>
      <c r="BA20" s="215">
        <v>0</v>
      </c>
      <c r="BB20" s="215"/>
      <c r="BC20" s="215"/>
      <c r="BD20" s="215">
        <v>0</v>
      </c>
      <c r="BE20" s="215">
        <v>0</v>
      </c>
      <c r="BF20" s="215">
        <v>0</v>
      </c>
      <c r="BG20" s="215" t="s">
        <v>13</v>
      </c>
      <c r="BH20" s="225">
        <v>12</v>
      </c>
      <c r="BI20" s="215" t="s">
        <v>13</v>
      </c>
      <c r="BJ20" s="215"/>
      <c r="BK20" s="215"/>
      <c r="BL20" s="212"/>
      <c r="BM20" s="211"/>
      <c r="BN20" s="215"/>
      <c r="BO20" s="215" t="s">
        <v>15</v>
      </c>
      <c r="BP20" s="225"/>
      <c r="BQ20" s="225"/>
      <c r="BR20" s="224" t="s">
        <v>242</v>
      </c>
    </row>
    <row r="21" spans="1:70" s="217" customFormat="1" ht="16">
      <c r="A21" s="211">
        <v>21</v>
      </c>
      <c r="B21" s="228">
        <v>42661</v>
      </c>
      <c r="C21" s="212" t="s">
        <v>18</v>
      </c>
      <c r="D21" s="211" t="s">
        <v>241</v>
      </c>
      <c r="E21" s="213">
        <v>42565</v>
      </c>
      <c r="F21" s="212" t="s">
        <v>160</v>
      </c>
      <c r="G21" s="211" t="s">
        <v>247</v>
      </c>
      <c r="H21" s="219">
        <v>74.55</v>
      </c>
      <c r="I21" s="219"/>
      <c r="J21" s="211"/>
      <c r="K21" s="214" t="s">
        <v>12</v>
      </c>
      <c r="L21" s="218">
        <v>33000</v>
      </c>
      <c r="M21" s="218"/>
      <c r="N21" s="218"/>
      <c r="O21" s="218"/>
      <c r="P21" s="218"/>
      <c r="Q21" s="218"/>
      <c r="R21" s="218"/>
      <c r="S21" s="218"/>
      <c r="T21" s="218"/>
      <c r="U21" s="218"/>
      <c r="V21" s="218"/>
      <c r="W21" s="219">
        <v>2.1363636363636362</v>
      </c>
      <c r="X21" s="219">
        <v>1.8181818181818181</v>
      </c>
      <c r="Y21" s="219">
        <v>0</v>
      </c>
      <c r="Z21" s="219">
        <v>0</v>
      </c>
      <c r="AA21" s="219">
        <v>0</v>
      </c>
      <c r="AB21" s="219">
        <v>0</v>
      </c>
      <c r="AC21" s="219">
        <v>2.1363636363636362</v>
      </c>
      <c r="AD21" s="219">
        <v>1.8181818181818181</v>
      </c>
      <c r="AE21" s="219">
        <v>0</v>
      </c>
      <c r="AF21" s="219">
        <v>0</v>
      </c>
      <c r="AG21" s="219">
        <v>0</v>
      </c>
      <c r="AH21" s="219">
        <v>0</v>
      </c>
      <c r="AI21" s="211"/>
      <c r="AJ21" s="211"/>
      <c r="AK21" s="211"/>
      <c r="AL21" s="211"/>
      <c r="AM21" s="211"/>
      <c r="AN21" s="211"/>
      <c r="AO21" s="215" t="s">
        <v>13</v>
      </c>
      <c r="AP21" s="215"/>
      <c r="AQ21" s="215">
        <v>3</v>
      </c>
      <c r="AR21" s="215">
        <v>3</v>
      </c>
      <c r="AS21" s="215"/>
      <c r="AT21" s="225">
        <v>12</v>
      </c>
      <c r="AU21" s="225">
        <v>0</v>
      </c>
      <c r="AV21" s="225">
        <v>0</v>
      </c>
      <c r="AW21" s="215">
        <v>0</v>
      </c>
      <c r="AX21" s="215">
        <v>0</v>
      </c>
      <c r="AY21" s="215">
        <v>0</v>
      </c>
      <c r="AZ21" s="215">
        <v>0</v>
      </c>
      <c r="BA21" s="215">
        <v>0</v>
      </c>
      <c r="BB21" s="215"/>
      <c r="BC21" s="215"/>
      <c r="BD21" s="215">
        <v>0</v>
      </c>
      <c r="BE21" s="215">
        <v>0</v>
      </c>
      <c r="BF21" s="215">
        <v>12</v>
      </c>
      <c r="BG21" s="215" t="s">
        <v>13</v>
      </c>
      <c r="BH21" s="215">
        <v>12</v>
      </c>
      <c r="BI21" s="215" t="s">
        <v>13</v>
      </c>
      <c r="BJ21" s="215"/>
      <c r="BK21" s="215"/>
      <c r="BL21" s="212"/>
      <c r="BM21" s="211"/>
      <c r="BN21" s="215"/>
      <c r="BO21" s="215" t="s">
        <v>15</v>
      </c>
      <c r="BP21" s="225"/>
      <c r="BQ21" s="225"/>
      <c r="BR21" s="212" t="s">
        <v>328</v>
      </c>
    </row>
    <row r="22" spans="1:70" s="217" customFormat="1" ht="16">
      <c r="A22" s="211">
        <v>22</v>
      </c>
      <c r="B22" s="228">
        <v>42661</v>
      </c>
      <c r="C22" s="212" t="s">
        <v>18</v>
      </c>
      <c r="D22" s="211" t="s">
        <v>241</v>
      </c>
      <c r="E22" s="213">
        <v>42551</v>
      </c>
      <c r="F22" s="212" t="s">
        <v>157</v>
      </c>
      <c r="G22" s="211" t="s">
        <v>311</v>
      </c>
      <c r="H22" s="219">
        <v>80.94</v>
      </c>
      <c r="I22" s="219"/>
      <c r="J22" s="211"/>
      <c r="K22" s="230" t="s">
        <v>12</v>
      </c>
      <c r="L22" s="231">
        <v>3000</v>
      </c>
      <c r="M22" s="231">
        <v>30000</v>
      </c>
      <c r="N22" s="231">
        <v>49200</v>
      </c>
      <c r="O22" s="231"/>
      <c r="P22" s="231"/>
      <c r="Q22" s="231"/>
      <c r="R22" s="231"/>
      <c r="S22" s="231"/>
      <c r="T22" s="231"/>
      <c r="U22" s="231"/>
      <c r="V22" s="231"/>
      <c r="W22" s="219">
        <v>2.1090909090909089</v>
      </c>
      <c r="X22" s="219">
        <v>1.9363636363636361</v>
      </c>
      <c r="Y22" s="219">
        <v>1.7636363636363634</v>
      </c>
      <c r="Z22" s="219">
        <v>1.5818181818181818</v>
      </c>
      <c r="AA22" s="219">
        <v>0</v>
      </c>
      <c r="AB22" s="219">
        <v>0</v>
      </c>
      <c r="AC22" s="219">
        <v>2.1090909090909089</v>
      </c>
      <c r="AD22" s="219">
        <v>1.9363636363636361</v>
      </c>
      <c r="AE22" s="219">
        <v>1.7636363636363634</v>
      </c>
      <c r="AF22" s="219">
        <v>1.5818181818181818</v>
      </c>
      <c r="AG22" s="219">
        <v>0</v>
      </c>
      <c r="AH22" s="219">
        <v>0</v>
      </c>
      <c r="AI22" s="211"/>
      <c r="AJ22" s="211"/>
      <c r="AK22" s="211"/>
      <c r="AL22" s="211"/>
      <c r="AM22" s="211"/>
      <c r="AN22" s="211"/>
      <c r="AO22" s="225" t="s">
        <v>13</v>
      </c>
      <c r="AP22" s="225"/>
      <c r="AQ22" s="225">
        <v>3</v>
      </c>
      <c r="AR22" s="225">
        <v>3</v>
      </c>
      <c r="AS22" s="225"/>
      <c r="AT22" s="225">
        <v>0</v>
      </c>
      <c r="AU22" s="225">
        <v>0</v>
      </c>
      <c r="AV22" s="225">
        <v>0</v>
      </c>
      <c r="AW22" s="225">
        <v>0</v>
      </c>
      <c r="AX22" s="225">
        <v>0</v>
      </c>
      <c r="AY22" s="225">
        <v>0</v>
      </c>
      <c r="AZ22" s="225">
        <v>0</v>
      </c>
      <c r="BA22" s="225">
        <v>0</v>
      </c>
      <c r="BB22" s="225"/>
      <c r="BC22" s="225"/>
      <c r="BD22" s="225">
        <v>0</v>
      </c>
      <c r="BE22" s="225">
        <v>0</v>
      </c>
      <c r="BF22" s="225">
        <v>0</v>
      </c>
      <c r="BG22" s="225" t="s">
        <v>13</v>
      </c>
      <c r="BH22" s="225">
        <v>12</v>
      </c>
      <c r="BI22" s="225" t="s">
        <v>13</v>
      </c>
      <c r="BJ22" s="225"/>
      <c r="BK22" s="225"/>
      <c r="BL22" s="212"/>
      <c r="BM22" s="211"/>
      <c r="BN22" s="215"/>
      <c r="BO22" s="215" t="s">
        <v>15</v>
      </c>
      <c r="BP22" s="225"/>
      <c r="BQ22" s="225"/>
      <c r="BR22" s="212" t="s">
        <v>329</v>
      </c>
    </row>
    <row r="23" spans="1:70" s="217" customFormat="1" ht="16">
      <c r="A23" s="211">
        <v>23</v>
      </c>
      <c r="B23" s="228">
        <v>42661</v>
      </c>
      <c r="C23" s="212" t="s">
        <v>18</v>
      </c>
      <c r="D23" s="211" t="s">
        <v>243</v>
      </c>
      <c r="E23" s="213">
        <v>42565</v>
      </c>
      <c r="F23" s="212" t="s">
        <v>160</v>
      </c>
      <c r="G23" s="211" t="s">
        <v>247</v>
      </c>
      <c r="H23" s="219">
        <v>90.91</v>
      </c>
      <c r="I23" s="219"/>
      <c r="J23" s="211"/>
      <c r="K23" s="214" t="s">
        <v>12</v>
      </c>
      <c r="L23" s="218">
        <v>98640</v>
      </c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9">
        <v>2.3181818181818179</v>
      </c>
      <c r="X23" s="219">
        <v>1.8636363636363633</v>
      </c>
      <c r="Y23" s="219">
        <v>0</v>
      </c>
      <c r="Z23" s="219">
        <v>0</v>
      </c>
      <c r="AA23" s="219">
        <v>0</v>
      </c>
      <c r="AB23" s="219">
        <v>0</v>
      </c>
      <c r="AC23" s="219">
        <v>2.3181818181818179</v>
      </c>
      <c r="AD23" s="219">
        <v>1.8636363636363633</v>
      </c>
      <c r="AE23" s="219">
        <v>0</v>
      </c>
      <c r="AF23" s="219">
        <v>0</v>
      </c>
      <c r="AG23" s="219">
        <v>0</v>
      </c>
      <c r="AH23" s="219">
        <v>0</v>
      </c>
      <c r="AI23" s="211"/>
      <c r="AJ23" s="211"/>
      <c r="AK23" s="211"/>
      <c r="AL23" s="211"/>
      <c r="AM23" s="211"/>
      <c r="AN23" s="211"/>
      <c r="AO23" s="215" t="s">
        <v>13</v>
      </c>
      <c r="AP23" s="215"/>
      <c r="AQ23" s="215">
        <v>3</v>
      </c>
      <c r="AR23" s="215">
        <v>3</v>
      </c>
      <c r="AS23" s="215"/>
      <c r="AT23" s="225">
        <v>12</v>
      </c>
      <c r="AU23" s="225">
        <v>0</v>
      </c>
      <c r="AV23" s="225">
        <v>0</v>
      </c>
      <c r="AW23" s="215">
        <v>0</v>
      </c>
      <c r="AX23" s="215">
        <v>0</v>
      </c>
      <c r="AY23" s="215">
        <v>0</v>
      </c>
      <c r="AZ23" s="215">
        <v>0</v>
      </c>
      <c r="BA23" s="215">
        <v>0</v>
      </c>
      <c r="BB23" s="215"/>
      <c r="BC23" s="215"/>
      <c r="BD23" s="215">
        <v>0</v>
      </c>
      <c r="BE23" s="215">
        <v>0</v>
      </c>
      <c r="BF23" s="215">
        <v>12</v>
      </c>
      <c r="BG23" s="215" t="s">
        <v>13</v>
      </c>
      <c r="BH23" s="215">
        <v>12</v>
      </c>
      <c r="BI23" s="215" t="s">
        <v>13</v>
      </c>
      <c r="BJ23" s="215"/>
      <c r="BK23" s="215"/>
      <c r="BL23" s="212"/>
      <c r="BM23" s="211"/>
      <c r="BN23" s="215"/>
      <c r="BO23" s="215" t="s">
        <v>15</v>
      </c>
      <c r="BP23" s="225"/>
      <c r="BQ23" s="225"/>
      <c r="BR23" s="212" t="s">
        <v>330</v>
      </c>
    </row>
    <row r="24" spans="1:70" s="217" customFormat="1" ht="16">
      <c r="A24" s="211">
        <v>24</v>
      </c>
      <c r="B24" s="228">
        <v>42661</v>
      </c>
      <c r="C24" s="212" t="s">
        <v>18</v>
      </c>
      <c r="D24" s="227" t="s">
        <v>243</v>
      </c>
      <c r="E24" s="213">
        <v>42460</v>
      </c>
      <c r="F24" s="229" t="s">
        <v>161</v>
      </c>
      <c r="G24" s="227" t="s">
        <v>249</v>
      </c>
      <c r="H24" s="219">
        <v>74</v>
      </c>
      <c r="I24" s="219"/>
      <c r="J24" s="211"/>
      <c r="K24" s="214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9">
        <v>2.7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2.7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1"/>
      <c r="AJ24" s="211"/>
      <c r="AK24" s="211"/>
      <c r="AL24" s="211"/>
      <c r="AM24" s="211"/>
      <c r="AN24" s="211"/>
      <c r="AO24" s="215" t="s">
        <v>13</v>
      </c>
      <c r="AP24" s="215"/>
      <c r="AQ24" s="215">
        <v>3</v>
      </c>
      <c r="AR24" s="215">
        <v>3</v>
      </c>
      <c r="AS24" s="215"/>
      <c r="AT24" s="225">
        <v>0</v>
      </c>
      <c r="AU24" s="225">
        <v>0</v>
      </c>
      <c r="AV24" s="225">
        <v>0</v>
      </c>
      <c r="AW24" s="215">
        <v>0</v>
      </c>
      <c r="AX24" s="215">
        <v>0</v>
      </c>
      <c r="AY24" s="215">
        <v>0</v>
      </c>
      <c r="AZ24" s="215">
        <v>0</v>
      </c>
      <c r="BA24" s="215">
        <v>0</v>
      </c>
      <c r="BB24" s="215"/>
      <c r="BC24" s="215"/>
      <c r="BD24" s="215">
        <v>0</v>
      </c>
      <c r="BE24" s="215">
        <v>0</v>
      </c>
      <c r="BF24" s="215">
        <v>0</v>
      </c>
      <c r="BG24" s="215" t="s">
        <v>13</v>
      </c>
      <c r="BH24" s="215"/>
      <c r="BI24" s="215"/>
      <c r="BJ24" s="215"/>
      <c r="BK24" s="215"/>
      <c r="BL24" s="212"/>
      <c r="BM24" s="211"/>
      <c r="BN24" s="215"/>
      <c r="BO24" s="215" t="s">
        <v>15</v>
      </c>
      <c r="BP24" s="225"/>
      <c r="BQ24" s="225"/>
      <c r="BR24" s="224" t="s">
        <v>331</v>
      </c>
    </row>
    <row r="25" spans="1:70" s="217" customFormat="1" ht="16">
      <c r="A25" s="211">
        <v>25</v>
      </c>
      <c r="B25" s="228">
        <v>42661</v>
      </c>
      <c r="C25" s="212" t="s">
        <v>18</v>
      </c>
      <c r="D25" s="211" t="s">
        <v>245</v>
      </c>
      <c r="E25" s="213">
        <v>42565</v>
      </c>
      <c r="F25" s="212" t="s">
        <v>160</v>
      </c>
      <c r="G25" s="211" t="s">
        <v>247</v>
      </c>
      <c r="H25" s="219">
        <v>114.55</v>
      </c>
      <c r="I25" s="219"/>
      <c r="J25" s="211"/>
      <c r="K25" s="214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9">
        <v>1.7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1.7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1"/>
      <c r="AJ25" s="211"/>
      <c r="AK25" s="211"/>
      <c r="AL25" s="211"/>
      <c r="AM25" s="211"/>
      <c r="AN25" s="211"/>
      <c r="AO25" s="215" t="s">
        <v>13</v>
      </c>
      <c r="AP25" s="215"/>
      <c r="AQ25" s="215">
        <v>3</v>
      </c>
      <c r="AR25" s="215">
        <v>3</v>
      </c>
      <c r="AS25" s="215"/>
      <c r="AT25" s="225">
        <v>12</v>
      </c>
      <c r="AU25" s="225">
        <v>0</v>
      </c>
      <c r="AV25" s="225">
        <v>0</v>
      </c>
      <c r="AW25" s="215">
        <v>0</v>
      </c>
      <c r="AX25" s="215">
        <v>0</v>
      </c>
      <c r="AY25" s="215">
        <v>0</v>
      </c>
      <c r="AZ25" s="215">
        <v>0</v>
      </c>
      <c r="BA25" s="215">
        <v>0</v>
      </c>
      <c r="BB25" s="215"/>
      <c r="BC25" s="215"/>
      <c r="BD25" s="215">
        <v>0</v>
      </c>
      <c r="BE25" s="215">
        <v>0</v>
      </c>
      <c r="BF25" s="215">
        <v>12</v>
      </c>
      <c r="BG25" s="215" t="s">
        <v>13</v>
      </c>
      <c r="BH25" s="215">
        <v>12</v>
      </c>
      <c r="BI25" s="215" t="s">
        <v>13</v>
      </c>
      <c r="BJ25" s="215"/>
      <c r="BK25" s="215"/>
      <c r="BL25" s="212"/>
      <c r="BM25" s="211"/>
      <c r="BN25" s="215"/>
      <c r="BO25" s="215" t="s">
        <v>15</v>
      </c>
      <c r="BP25" s="225"/>
      <c r="BQ25" s="225"/>
      <c r="BR25" s="224" t="s">
        <v>332</v>
      </c>
    </row>
    <row r="29" spans="1:70">
      <c r="L29"/>
      <c r="M29"/>
      <c r="N29"/>
      <c r="O29"/>
      <c r="P29"/>
      <c r="Q29"/>
      <c r="R29"/>
      <c r="S29"/>
      <c r="T29"/>
      <c r="U29"/>
      <c r="V29"/>
    </row>
    <row r="30" spans="1:70">
      <c r="L30"/>
      <c r="M30"/>
      <c r="N30"/>
      <c r="O30"/>
      <c r="P30"/>
      <c r="Q30"/>
      <c r="R30"/>
      <c r="S30"/>
      <c r="T30"/>
      <c r="U30"/>
      <c r="V30"/>
    </row>
  </sheetData>
  <sheetProtection algorithmName="SHA-512" hashValue="AZ805+eRtWoAUZ9oqWAlFy5vntrDc5wOtbnibdpCJiryrwQ8zdrfK743AdhODr3zff+Ot69LywkrwTJVGdCRXw==" saltValue="ozxVsNzhEIa6wxaVg5f9xg==" spinCount="100000" sheet="1" objects="1" scenarios="1"/>
  <hyperlinks>
    <hyperlink ref="BR20" r:id="rId1" xr:uid="{B15F9E5E-E9F2-C447-8244-6C1C7B00C6F5}"/>
    <hyperlink ref="BR4" r:id="rId2" xr:uid="{8FCBDD01-8D3C-1947-A86F-52DB21B028EC}"/>
    <hyperlink ref="BR5" r:id="rId3" xr:uid="{3014EE62-43F1-D74D-A44A-842C6B71D7D9}"/>
    <hyperlink ref="BR6" r:id="rId4" xr:uid="{B3F9F9D8-A3CE-DA4D-811A-D63AE6A26F4B}"/>
  </hyperlink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02D39-8EFF-3B45-A040-11708AE17AA7}">
  <sheetPr codeName="Sheet25">
    <tabColor theme="9" tint="0.39997558519241921"/>
  </sheetPr>
  <dimension ref="A1:ER70"/>
  <sheetViews>
    <sheetView zoomScaleNormal="100" workbookViewId="0">
      <selection activeCell="A29" sqref="A29:A31"/>
    </sheetView>
  </sheetViews>
  <sheetFormatPr baseColWidth="10" defaultRowHeight="13"/>
  <cols>
    <col min="1" max="1" width="24.1640625" customWidth="1"/>
    <col min="2" max="2" width="16.1640625" customWidth="1"/>
    <col min="3" max="3" width="23.1640625" bestFit="1" customWidth="1"/>
    <col min="4" max="4" width="12.1640625" customWidth="1"/>
    <col min="5" max="6" width="12.1640625" hidden="1" customWidth="1"/>
    <col min="7" max="18" width="12.1640625" customWidth="1"/>
    <col min="19" max="19" width="13" hidden="1" customWidth="1"/>
    <col min="20" max="20" width="12" hidden="1" customWidth="1"/>
    <col min="21" max="25" width="12" customWidth="1"/>
    <col min="26" max="29" width="12" hidden="1" customWidth="1"/>
    <col min="30" max="33" width="12" customWidth="1"/>
    <col min="34" max="43" width="12.1640625" customWidth="1"/>
  </cols>
  <sheetData>
    <row r="1" spans="1:148" s="37" customFormat="1">
      <c r="A1" s="438" t="s">
        <v>55</v>
      </c>
      <c r="B1" s="438"/>
      <c r="C1" s="438"/>
      <c r="D1" s="438"/>
      <c r="E1" s="438"/>
      <c r="F1" s="438"/>
      <c r="G1" s="438"/>
      <c r="H1" s="438"/>
      <c r="I1" s="438"/>
      <c r="J1" s="438"/>
      <c r="K1" s="438"/>
      <c r="L1" s="438"/>
      <c r="M1" s="438"/>
      <c r="N1" s="438"/>
      <c r="O1" s="438"/>
      <c r="P1" s="438"/>
      <c r="Q1" s="438"/>
      <c r="R1" s="438"/>
      <c r="S1" s="438"/>
      <c r="T1" s="438"/>
      <c r="U1" s="438"/>
      <c r="V1" s="438"/>
      <c r="W1" s="438"/>
      <c r="X1" s="438"/>
      <c r="Y1" s="438"/>
      <c r="Z1" s="438"/>
      <c r="AA1" s="438"/>
      <c r="AB1" s="438"/>
      <c r="AC1" s="438"/>
      <c r="AD1" s="438"/>
      <c r="AE1" s="438"/>
      <c r="AF1" s="438"/>
      <c r="AG1" s="438"/>
      <c r="AH1" s="438"/>
      <c r="AI1" s="438"/>
      <c r="AJ1" s="438"/>
      <c r="AK1" s="438"/>
      <c r="AL1" s="438"/>
      <c r="AM1" s="438"/>
      <c r="AN1" s="438"/>
      <c r="AO1" s="438"/>
      <c r="AP1" s="438"/>
      <c r="AQ1" s="438"/>
      <c r="AR1" s="438"/>
      <c r="AS1" s="438"/>
    </row>
    <row r="2" spans="1:148" s="37" customFormat="1">
      <c r="A2" s="439" t="s">
        <v>94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  <c r="AB2" s="438"/>
      <c r="AC2" s="438"/>
      <c r="AD2" s="438"/>
      <c r="AE2" s="438"/>
      <c r="AF2" s="438"/>
      <c r="AG2" s="438"/>
      <c r="AH2" s="438"/>
      <c r="AI2" s="438"/>
      <c r="AJ2" s="438"/>
      <c r="AK2" s="438"/>
      <c r="AL2" s="438"/>
      <c r="AM2" s="438"/>
      <c r="AN2" s="438"/>
      <c r="AO2" s="438"/>
      <c r="AP2" s="438"/>
      <c r="AQ2" s="438"/>
      <c r="AR2" s="438"/>
      <c r="AS2" s="438"/>
    </row>
    <row r="3" spans="1:148" s="37" customFormat="1" ht="14" thickBot="1">
      <c r="A3" s="438"/>
      <c r="B3" s="438"/>
      <c r="C3" s="438"/>
      <c r="D3" s="438"/>
      <c r="E3" s="438"/>
      <c r="F3" s="438"/>
      <c r="G3" s="438"/>
      <c r="H3" s="438"/>
      <c r="I3" s="438"/>
      <c r="J3" s="438"/>
      <c r="K3" s="438"/>
      <c r="L3" s="438"/>
      <c r="M3" s="438"/>
      <c r="N3" s="438"/>
      <c r="O3" s="438"/>
      <c r="P3" s="438"/>
      <c r="Q3" s="438"/>
      <c r="R3" s="438"/>
      <c r="S3" s="438"/>
      <c r="T3" s="438"/>
      <c r="U3" s="438"/>
      <c r="V3" s="438"/>
      <c r="W3" s="438"/>
      <c r="X3" s="438"/>
      <c r="Y3" s="438"/>
      <c r="Z3" s="438"/>
      <c r="AA3" s="438"/>
      <c r="AB3" s="438"/>
      <c r="AC3" s="438"/>
      <c r="AD3" s="438"/>
      <c r="AE3" s="438"/>
      <c r="AF3" s="438"/>
      <c r="AG3" s="438"/>
      <c r="AH3" s="438"/>
      <c r="AI3" s="438"/>
      <c r="AJ3" s="438"/>
      <c r="AK3" s="438"/>
      <c r="AL3" s="438"/>
      <c r="AM3" s="438"/>
      <c r="AN3" s="438"/>
      <c r="AO3" s="438"/>
      <c r="AP3" s="438"/>
      <c r="AQ3" s="438"/>
      <c r="AR3" s="438"/>
      <c r="AS3" s="438"/>
    </row>
    <row r="4" spans="1:148" s="285" customFormat="1" ht="14">
      <c r="A4" s="91" t="s">
        <v>50</v>
      </c>
      <c r="B4" s="92"/>
      <c r="C4" s="92"/>
      <c r="D4" s="92"/>
      <c r="E4" s="254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258"/>
      <c r="V4" s="92"/>
      <c r="W4" s="92"/>
      <c r="X4" s="92"/>
      <c r="Y4" s="92"/>
      <c r="Z4" s="92"/>
      <c r="AA4" s="92"/>
      <c r="AB4" s="92"/>
      <c r="AC4" s="92"/>
      <c r="AD4" s="92"/>
      <c r="AE4" s="93"/>
      <c r="AF4" s="438"/>
      <c r="AG4" s="438"/>
      <c r="AH4" s="438"/>
      <c r="AI4" s="438"/>
      <c r="AJ4" s="438"/>
      <c r="AK4" s="438"/>
      <c r="AL4" s="438"/>
      <c r="AM4" s="438"/>
      <c r="AN4" s="438"/>
      <c r="AO4" s="438"/>
      <c r="AP4" s="438"/>
      <c r="AQ4" s="438"/>
      <c r="AR4" s="438"/>
      <c r="AS4" s="438"/>
      <c r="AT4"/>
      <c r="AU4"/>
      <c r="AV4" s="347"/>
      <c r="AW4" s="347"/>
      <c r="AX4" s="347"/>
      <c r="AY4" s="347"/>
      <c r="AZ4" s="347"/>
      <c r="BA4" s="347"/>
      <c r="BB4" s="347"/>
      <c r="BC4" s="347"/>
      <c r="BD4" s="347"/>
      <c r="BE4" s="347"/>
      <c r="BF4" s="347"/>
      <c r="BG4" s="347"/>
      <c r="BH4" s="347"/>
      <c r="BI4" s="347"/>
      <c r="BJ4" s="347"/>
      <c r="BK4" s="347"/>
      <c r="BL4" s="347"/>
      <c r="BM4" s="347"/>
      <c r="BN4" s="347"/>
      <c r="BO4" s="347"/>
      <c r="BP4" s="347"/>
      <c r="BQ4" s="347"/>
      <c r="BR4" s="347"/>
      <c r="BS4" s="347"/>
      <c r="BT4" s="347"/>
      <c r="BU4" s="347"/>
      <c r="BV4" s="347"/>
      <c r="BW4" s="347"/>
      <c r="BX4" s="347"/>
      <c r="BY4" s="347"/>
      <c r="BZ4" s="347"/>
      <c r="CA4" s="347"/>
      <c r="CB4" s="347"/>
      <c r="CC4" s="347"/>
      <c r="CD4" s="347"/>
      <c r="CE4" s="347"/>
      <c r="CF4" s="347"/>
      <c r="CG4" s="347"/>
      <c r="CH4" s="347"/>
      <c r="CI4" s="347"/>
      <c r="CJ4" s="347"/>
      <c r="CK4" s="347"/>
      <c r="CL4" s="347"/>
      <c r="CM4" s="347"/>
      <c r="CN4" s="347"/>
      <c r="CO4" s="347"/>
      <c r="CP4" s="347"/>
      <c r="CQ4" s="347"/>
      <c r="CR4" s="347"/>
      <c r="CS4" s="347"/>
      <c r="CT4" s="347"/>
      <c r="CU4" s="347"/>
      <c r="CV4" s="347"/>
      <c r="CW4" s="347"/>
      <c r="CX4" s="347"/>
      <c r="CY4" s="347"/>
      <c r="CZ4" s="347"/>
      <c r="DA4" s="347"/>
      <c r="DB4" s="347"/>
      <c r="DC4" s="347"/>
      <c r="DD4" s="347"/>
      <c r="DE4" s="347"/>
      <c r="DF4" s="347"/>
      <c r="DG4" s="347"/>
      <c r="DH4" s="347"/>
      <c r="DI4" s="347"/>
      <c r="DJ4" s="347"/>
      <c r="DK4" s="347"/>
      <c r="DL4" s="347"/>
      <c r="DM4" s="347"/>
      <c r="DN4" s="347"/>
      <c r="DO4" s="347"/>
      <c r="DP4" s="347"/>
      <c r="DQ4" s="347"/>
      <c r="DR4" s="347"/>
      <c r="DS4" s="347"/>
      <c r="DT4" s="347"/>
      <c r="DU4" s="347"/>
      <c r="DV4" s="347"/>
      <c r="DW4" s="347"/>
      <c r="DX4" s="347"/>
      <c r="DY4" s="347"/>
      <c r="DZ4" s="347"/>
      <c r="EA4" s="347"/>
      <c r="EB4" s="347"/>
      <c r="EC4" s="347"/>
      <c r="ED4" s="347"/>
      <c r="EE4" s="347"/>
      <c r="EF4" s="347"/>
      <c r="EG4" s="347"/>
      <c r="EH4" s="347"/>
      <c r="EI4" s="347"/>
      <c r="EJ4" s="347"/>
      <c r="EK4" s="347"/>
      <c r="EL4" s="347"/>
      <c r="EM4" s="347"/>
      <c r="EN4" s="347"/>
      <c r="EO4" s="347"/>
      <c r="EP4" s="347"/>
      <c r="EQ4" s="347"/>
      <c r="ER4" s="347"/>
    </row>
    <row r="5" spans="1:148" s="285" customFormat="1" ht="14">
      <c r="A5" s="94" t="s">
        <v>292</v>
      </c>
      <c r="B5" s="70"/>
      <c r="C5" s="101">
        <v>100000</v>
      </c>
      <c r="D5" s="95"/>
      <c r="E5" s="70"/>
      <c r="F5" s="95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259"/>
      <c r="V5" s="70"/>
      <c r="W5" s="70"/>
      <c r="X5" s="70"/>
      <c r="Y5" s="70"/>
      <c r="Z5" s="70"/>
      <c r="AA5" s="70"/>
      <c r="AB5" s="70"/>
      <c r="AC5" s="70"/>
      <c r="AD5" s="70"/>
      <c r="AE5" s="96"/>
      <c r="AF5" s="438"/>
      <c r="AG5" s="438"/>
      <c r="AH5" s="438"/>
      <c r="AI5" s="438"/>
      <c r="AJ5" s="438"/>
      <c r="AK5" s="438"/>
      <c r="AL5" s="438"/>
      <c r="AM5" s="438"/>
      <c r="AN5" s="438"/>
      <c r="AO5" s="438"/>
      <c r="AP5" s="438"/>
      <c r="AQ5" s="438"/>
      <c r="AR5" s="438"/>
      <c r="AS5" s="438"/>
      <c r="AT5"/>
      <c r="AU5"/>
      <c r="AV5" s="347"/>
      <c r="AW5" s="347"/>
      <c r="AX5" s="347"/>
      <c r="AY5" s="347"/>
      <c r="AZ5" s="347"/>
      <c r="BA5" s="347"/>
      <c r="BB5" s="347"/>
      <c r="BC5" s="347"/>
      <c r="BD5" s="347"/>
      <c r="BE5" s="347"/>
      <c r="BF5" s="347"/>
      <c r="BG5" s="347"/>
      <c r="BH5" s="347"/>
      <c r="BI5" s="347"/>
      <c r="BJ5" s="347"/>
      <c r="BK5" s="347"/>
      <c r="BL5" s="347"/>
      <c r="BM5" s="347"/>
      <c r="BN5" s="347"/>
      <c r="BO5" s="347"/>
      <c r="BP5" s="347"/>
      <c r="BQ5" s="347"/>
      <c r="BR5" s="347"/>
      <c r="BS5" s="347"/>
      <c r="BT5" s="347"/>
      <c r="BU5" s="347"/>
      <c r="BV5" s="347"/>
      <c r="BW5" s="347"/>
      <c r="BX5" s="347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47"/>
      <c r="CK5" s="347"/>
      <c r="CL5" s="347"/>
      <c r="CM5" s="347"/>
      <c r="CN5" s="347"/>
      <c r="CO5" s="347"/>
      <c r="CP5" s="347"/>
      <c r="CQ5" s="347"/>
      <c r="CR5" s="347"/>
      <c r="CS5" s="347"/>
      <c r="CT5" s="347"/>
      <c r="CU5" s="347"/>
      <c r="CV5" s="347"/>
      <c r="CW5" s="347"/>
      <c r="CX5" s="347"/>
      <c r="CY5" s="347"/>
      <c r="CZ5" s="347"/>
      <c r="DA5" s="347"/>
      <c r="DB5" s="347"/>
      <c r="DC5" s="347"/>
      <c r="DD5" s="347"/>
      <c r="DE5" s="347"/>
      <c r="DF5" s="347"/>
      <c r="DG5" s="347"/>
      <c r="DH5" s="347"/>
      <c r="DI5" s="347"/>
      <c r="DJ5" s="347"/>
      <c r="DK5" s="347"/>
      <c r="DL5" s="347"/>
      <c r="DM5" s="347"/>
      <c r="DN5" s="347"/>
      <c r="DO5" s="347"/>
      <c r="DP5" s="347"/>
      <c r="DQ5" s="347"/>
      <c r="DR5" s="347"/>
      <c r="DS5" s="347"/>
      <c r="DT5" s="347"/>
      <c r="DU5" s="347"/>
      <c r="DV5" s="347"/>
      <c r="DW5" s="347"/>
      <c r="DX5" s="347"/>
      <c r="DY5" s="347"/>
      <c r="DZ5" s="347"/>
      <c r="EA5" s="347"/>
      <c r="EB5" s="347"/>
      <c r="EC5" s="347"/>
      <c r="ED5" s="347"/>
      <c r="EE5" s="347"/>
      <c r="EF5" s="347"/>
      <c r="EG5" s="347"/>
      <c r="EH5" s="347"/>
      <c r="EI5" s="347"/>
      <c r="EJ5" s="347"/>
      <c r="EK5" s="347"/>
      <c r="EL5" s="347"/>
      <c r="EM5" s="347"/>
      <c r="EN5" s="347"/>
      <c r="EO5" s="347"/>
      <c r="EP5" s="347"/>
      <c r="EQ5" s="347"/>
      <c r="ER5" s="347"/>
    </row>
    <row r="6" spans="1:148" s="285" customFormat="1" ht="14">
      <c r="A6" s="34" t="s">
        <v>131</v>
      </c>
      <c r="B6" s="70"/>
      <c r="C6" s="70"/>
      <c r="D6" s="70"/>
      <c r="E6" s="256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259"/>
      <c r="V6" s="70"/>
      <c r="W6" s="70"/>
      <c r="X6" s="70"/>
      <c r="Y6" s="70"/>
      <c r="Z6" s="70"/>
      <c r="AA6" s="70"/>
      <c r="AB6" s="70"/>
      <c r="AC6" s="70"/>
      <c r="AD6" s="70"/>
      <c r="AE6" s="96"/>
      <c r="AF6" s="438"/>
      <c r="AG6" s="438"/>
      <c r="AH6" s="438"/>
      <c r="AI6" s="438"/>
      <c r="AJ6" s="438"/>
      <c r="AK6" s="438"/>
      <c r="AL6" s="438"/>
      <c r="AM6" s="438"/>
      <c r="AN6" s="438"/>
      <c r="AO6" s="438"/>
      <c r="AP6" s="438"/>
      <c r="AQ6" s="438"/>
      <c r="AR6" s="438"/>
      <c r="AS6" s="438"/>
      <c r="AT6"/>
      <c r="AU6"/>
      <c r="AV6" s="347"/>
      <c r="AW6" s="347"/>
      <c r="AX6" s="347"/>
      <c r="AY6" s="347"/>
      <c r="AZ6" s="347"/>
      <c r="BA6" s="347"/>
      <c r="BB6" s="347"/>
      <c r="BC6" s="347"/>
      <c r="BD6" s="347"/>
      <c r="BE6" s="347"/>
      <c r="BF6" s="347"/>
      <c r="BG6" s="347"/>
      <c r="BH6" s="347"/>
      <c r="BI6" s="347"/>
      <c r="BJ6" s="347"/>
      <c r="BK6" s="347"/>
      <c r="BL6" s="347"/>
      <c r="BM6" s="347"/>
      <c r="BN6" s="347"/>
      <c r="BO6" s="347"/>
      <c r="BP6" s="347"/>
      <c r="BQ6" s="347"/>
      <c r="BR6" s="347"/>
      <c r="BS6" s="347"/>
      <c r="BT6" s="347"/>
      <c r="BU6" s="347"/>
      <c r="BV6" s="347"/>
      <c r="BW6" s="347"/>
      <c r="BX6" s="347"/>
      <c r="BY6" s="347"/>
      <c r="BZ6" s="347"/>
      <c r="CA6" s="347"/>
      <c r="CB6" s="347"/>
      <c r="CC6" s="347"/>
      <c r="CD6" s="347"/>
      <c r="CE6" s="347"/>
      <c r="CF6" s="347"/>
      <c r="CG6" s="347"/>
      <c r="CH6" s="347"/>
      <c r="CI6" s="347"/>
      <c r="CJ6" s="347"/>
      <c r="CK6" s="347"/>
      <c r="CL6" s="347"/>
      <c r="CM6" s="347"/>
      <c r="CN6" s="347"/>
      <c r="CO6" s="347"/>
      <c r="CP6" s="347"/>
      <c r="CQ6" s="347"/>
      <c r="CR6" s="347"/>
      <c r="CS6" s="347"/>
      <c r="CT6" s="347"/>
      <c r="CU6" s="347"/>
      <c r="CV6" s="347"/>
      <c r="CW6" s="347"/>
      <c r="CX6" s="347"/>
      <c r="CY6" s="347"/>
      <c r="CZ6" s="347"/>
      <c r="DA6" s="347"/>
      <c r="DB6" s="347"/>
      <c r="DC6" s="347"/>
      <c r="DD6" s="347"/>
      <c r="DE6" s="347"/>
      <c r="DF6" s="347"/>
      <c r="DG6" s="347"/>
      <c r="DH6" s="347"/>
      <c r="DI6" s="347"/>
      <c r="DJ6" s="347"/>
      <c r="DK6" s="347"/>
      <c r="DL6" s="347"/>
      <c r="DM6" s="347"/>
      <c r="DN6" s="347"/>
      <c r="DO6" s="347"/>
      <c r="DP6" s="347"/>
      <c r="DQ6" s="347"/>
      <c r="DR6" s="347"/>
      <c r="DS6" s="347"/>
      <c r="DT6" s="347"/>
      <c r="DU6" s="347"/>
      <c r="DV6" s="347"/>
      <c r="DW6" s="347"/>
      <c r="DX6" s="347"/>
      <c r="DY6" s="347"/>
      <c r="DZ6" s="347"/>
      <c r="EA6" s="347"/>
      <c r="EB6" s="347"/>
      <c r="EC6" s="347"/>
      <c r="ED6" s="347"/>
      <c r="EE6" s="347"/>
      <c r="EF6" s="347"/>
      <c r="EG6" s="347"/>
      <c r="EH6" s="347"/>
      <c r="EI6" s="347"/>
      <c r="EJ6" s="347"/>
      <c r="EK6" s="347"/>
      <c r="EL6" s="347"/>
      <c r="EM6" s="347"/>
      <c r="EN6" s="347"/>
      <c r="EO6" s="347"/>
      <c r="EP6" s="347"/>
      <c r="EQ6" s="347"/>
      <c r="ER6" s="347"/>
    </row>
    <row r="7" spans="1:148" s="285" customFormat="1" ht="75">
      <c r="A7" s="366" t="s">
        <v>99</v>
      </c>
      <c r="B7" s="406" t="s">
        <v>51</v>
      </c>
      <c r="C7" s="407" t="s">
        <v>52</v>
      </c>
      <c r="D7" s="408" t="s">
        <v>194</v>
      </c>
      <c r="E7" s="409" t="s">
        <v>285</v>
      </c>
      <c r="F7" s="409" t="s">
        <v>286</v>
      </c>
      <c r="G7" s="408" t="s">
        <v>140</v>
      </c>
      <c r="H7" s="408" t="s">
        <v>141</v>
      </c>
      <c r="I7" s="408" t="s">
        <v>142</v>
      </c>
      <c r="J7" s="408" t="s">
        <v>143</v>
      </c>
      <c r="K7" s="408" t="s">
        <v>138</v>
      </c>
      <c r="L7" s="408" t="s">
        <v>90</v>
      </c>
      <c r="M7" s="408" t="s">
        <v>195</v>
      </c>
      <c r="N7" s="408" t="s">
        <v>91</v>
      </c>
      <c r="O7" s="408" t="s">
        <v>92</v>
      </c>
      <c r="P7" s="408" t="s">
        <v>93</v>
      </c>
      <c r="Q7" s="408" t="s">
        <v>139</v>
      </c>
      <c r="R7" s="408" t="s">
        <v>49</v>
      </c>
      <c r="S7" s="410" t="s">
        <v>287</v>
      </c>
      <c r="T7" s="410" t="s">
        <v>84</v>
      </c>
      <c r="U7" s="411" t="s">
        <v>288</v>
      </c>
      <c r="V7" s="412" t="s">
        <v>82</v>
      </c>
      <c r="W7" s="412" t="s">
        <v>83</v>
      </c>
      <c r="X7" s="412" t="s">
        <v>56</v>
      </c>
      <c r="Y7" s="412" t="s">
        <v>22</v>
      </c>
      <c r="Z7" s="413" t="s">
        <v>289</v>
      </c>
      <c r="AA7" s="413" t="s">
        <v>290</v>
      </c>
      <c r="AB7" s="414" t="s">
        <v>58</v>
      </c>
      <c r="AC7" s="414" t="s">
        <v>65</v>
      </c>
      <c r="AD7" s="415" t="s">
        <v>53</v>
      </c>
      <c r="AE7" s="457" t="s">
        <v>54</v>
      </c>
      <c r="AF7" s="438"/>
      <c r="AG7" s="438"/>
      <c r="AH7" s="438"/>
      <c r="AI7" s="438"/>
      <c r="AJ7" s="438"/>
      <c r="AK7" s="438"/>
      <c r="AL7" s="438"/>
      <c r="AM7" s="438"/>
      <c r="AN7" s="438"/>
      <c r="AO7" s="438"/>
      <c r="AP7" s="438"/>
      <c r="AQ7" s="438"/>
      <c r="AR7" s="438"/>
      <c r="AS7" s="438"/>
      <c r="AT7"/>
      <c r="AU7"/>
      <c r="AV7" s="347"/>
      <c r="AW7" s="347"/>
      <c r="AX7" s="347"/>
      <c r="AY7" s="347"/>
      <c r="AZ7" s="347"/>
      <c r="BA7" s="347"/>
      <c r="BB7" s="347"/>
      <c r="BC7" s="347"/>
      <c r="BD7" s="347"/>
      <c r="BE7" s="347"/>
      <c r="BF7" s="347"/>
      <c r="BG7" s="347"/>
      <c r="BH7" s="347"/>
      <c r="BI7" s="347"/>
      <c r="BJ7" s="347"/>
      <c r="BK7" s="347"/>
      <c r="BL7" s="347"/>
      <c r="BM7" s="347"/>
      <c r="BN7" s="347"/>
      <c r="BO7" s="347"/>
      <c r="BP7" s="347"/>
      <c r="BQ7" s="347"/>
      <c r="BR7" s="347"/>
      <c r="BS7" s="347"/>
      <c r="BT7" s="347"/>
      <c r="BU7" s="347"/>
      <c r="BV7" s="347"/>
      <c r="BW7" s="347"/>
      <c r="BX7" s="347"/>
      <c r="BY7" s="347"/>
      <c r="BZ7" s="347"/>
      <c r="CA7" s="347"/>
      <c r="CB7" s="347"/>
      <c r="CC7" s="347"/>
      <c r="CD7" s="347"/>
      <c r="CE7" s="347"/>
      <c r="CF7" s="347"/>
      <c r="CG7" s="347"/>
      <c r="CH7" s="347"/>
      <c r="CI7" s="347"/>
      <c r="CJ7" s="347"/>
      <c r="CK7" s="347"/>
      <c r="CL7" s="347"/>
      <c r="CM7" s="347"/>
      <c r="CN7" s="347"/>
      <c r="CO7" s="347"/>
      <c r="CP7" s="347"/>
      <c r="CQ7" s="347"/>
      <c r="CR7" s="347"/>
      <c r="CS7" s="347"/>
      <c r="CT7" s="347"/>
      <c r="CU7" s="347"/>
      <c r="CV7" s="347"/>
      <c r="CW7" s="347"/>
      <c r="CX7" s="347"/>
      <c r="CY7" s="347"/>
      <c r="CZ7" s="347"/>
      <c r="DA7" s="347"/>
      <c r="DB7" s="347"/>
      <c r="DC7" s="347"/>
      <c r="DD7" s="347"/>
      <c r="DE7" s="347"/>
      <c r="DF7" s="347"/>
      <c r="DG7" s="347"/>
      <c r="DH7" s="347"/>
      <c r="DI7" s="347"/>
      <c r="DJ7" s="347"/>
      <c r="DK7" s="347"/>
      <c r="DL7" s="347"/>
      <c r="DM7" s="347"/>
      <c r="DN7" s="347"/>
      <c r="DO7" s="347"/>
      <c r="DP7" s="347"/>
      <c r="DQ7" s="347"/>
      <c r="DR7" s="347"/>
      <c r="DS7" s="347"/>
      <c r="DT7" s="347"/>
      <c r="DU7" s="347"/>
      <c r="DV7" s="347"/>
      <c r="DW7" s="347"/>
      <c r="DX7" s="347"/>
      <c r="DY7" s="347"/>
      <c r="DZ7" s="347"/>
      <c r="EA7" s="347"/>
      <c r="EB7" s="347"/>
      <c r="EC7" s="347"/>
      <c r="ED7" s="347"/>
      <c r="EE7" s="347"/>
      <c r="EF7" s="347"/>
      <c r="EG7" s="347"/>
      <c r="EH7" s="347"/>
      <c r="EI7" s="347"/>
      <c r="EJ7" s="347"/>
      <c r="EK7" s="347"/>
      <c r="EL7" s="347"/>
      <c r="EM7" s="347"/>
      <c r="EN7" s="347"/>
      <c r="EO7" s="347"/>
      <c r="EP7" s="347"/>
      <c r="EQ7" s="347"/>
      <c r="ER7" s="347"/>
    </row>
    <row r="8" spans="1:148" s="285" customFormat="1" ht="23" customHeight="1">
      <c r="A8" s="443" t="str">
        <f>'NSW Oct 2022'!D2</f>
        <v>Jemena Sydney</v>
      </c>
      <c r="B8" s="417" t="str">
        <f>'NSW Oct 2022'!F2</f>
        <v>AGL</v>
      </c>
      <c r="C8" s="418" t="str">
        <f>'NSW Oct 2022'!G2</f>
        <v>Business Value Saver</v>
      </c>
      <c r="D8" s="419">
        <f>365*'NSW Oct 2022'!H2/100</f>
        <v>236.28772727272721</v>
      </c>
      <c r="E8" s="420">
        <f>IF('NSW Oct 2022'!AQ2=3,0.5,IF('NSW Oct 2022'!AQ2=2,0.33,0))</f>
        <v>0.5</v>
      </c>
      <c r="F8" s="420">
        <f>1-E8</f>
        <v>0.5</v>
      </c>
      <c r="G8" s="419">
        <f>IF('NSW Oct 2022'!K2="",($C$5*E8/'NSW Oct 2022'!AQ2*'NSW Oct 2022'!W2/100)*'NSW Oct 2022'!AQ2,IF($C$5*E8/'NSW Oct 2022'!AQ2&gt;='NSW Oct 2022'!L2,('NSW Oct 2022'!L2*'NSW Oct 2022'!W2/100)*'NSW Oct 2022'!AQ2,($C$5*E8/'NSW Oct 2022'!AQ2*'NSW Oct 2022'!W2/100)*'NSW Oct 2022'!AQ2))</f>
        <v>116.277</v>
      </c>
      <c r="H8" s="419">
        <f>IF(AND('NSW Oct 2022'!L2&gt;0,'NSW Oct 2022'!M2&gt;0),IF($C$5*E8/'NSW Oct 2022'!AQ2&lt;'NSW Oct 2022'!L2,0,IF(($C$5*E8/'NSW Oct 2022'!AQ2-'NSW Oct 2022'!L2)&lt;=('NSW Oct 2022'!M2+'NSW Oct 2022'!L2),((($C$5*E8/'NSW Oct 2022'!AQ2-'NSW Oct 2022'!L2)*'NSW Oct 2022'!X2/100))*'NSW Oct 2022'!AQ2,((('NSW Oct 2022'!M2)*'NSW Oct 2022'!X2/100)*'NSW Oct 2022'!AQ2))),0)</f>
        <v>91.391454545454536</v>
      </c>
      <c r="I8" s="419">
        <f>IF(AND('NSW Oct 2022'!M2&gt;0,'NSW Oct 2022'!N2&gt;0),IF($C$5*E8/'NSW Oct 2022'!AQ2&lt;('NSW Oct 2022'!L2+'NSW Oct 2022'!M2),0,IF(($C$5*E8/'NSW Oct 2022'!AQ2-'NSW Oct 2022'!L2+'NSW Oct 2022'!M2)&lt;=('NSW Oct 2022'!L2+'NSW Oct 2022'!M2+'NSW Oct 2022'!N2),((($C$5*E8/'NSW Oct 2022'!AQ2-('NSW Oct 2022'!L2+'NSW Oct 2022'!M2))*'NSW Oct 2022'!Y2/100))*'NSW Oct 2022'!AQ2,('NSW Oct 2022'!N2*'NSW Oct 2022'!Y2/100)* 'NSW Oct 2022'!AQ2)),0)</f>
        <v>217.08299999999997</v>
      </c>
      <c r="J8" s="419">
        <f>IF(AND('NSW Oct 2022'!N2&gt;0,'NSW Oct 2022'!O2&gt;0),IF($C$5*E8/'NSW Oct 2022'!AQ2&lt;('NSW Oct 2022'!L2+'NSW Oct 2022'!M2+'NSW Oct 2022'!N2),0,IF(($C$5*E8/'NSW Oct 2022'!AQ2-'NSW Oct 2022'!L2+'NSW Oct 2022'!M2+'NSW Oct 2022'!N2)&lt;=('NSW Oct 2022'!L2+'NSW Oct 2022'!M2+'NSW Oct 2022'!N2+'NSW Oct 2022'!O2),(($C$5*E8/'NSW Oct 2022'!AQ2-('NSW Oct 2022'!L2+'NSW Oct 2022'!M2+'NSW Oct 2022'!N2))*'NSW Oct 2022'!Z2/100)*'NSW Oct 2022'!AQ2,('NSW Oct 2022'!O2*'NSW Oct 2022'!Z2/100)*'NSW Oct 2022'!AQ2)),0)</f>
        <v>809.40000000000009</v>
      </c>
      <c r="K8" s="419">
        <f>IF(AND('NSW Oct 2022'!O2&gt;0,'NSW Oct 2022'!P2&gt;0),IF($C$5*E8/'NSW Oct 2022'!AQ2&lt;('NSW Oct 2022'!L2+'NSW Oct 2022'!M2+'NSW Oct 2022'!N2+'NSW Oct 2022'!O2),0,IF(($C$5*E8/'NSW Oct 2022'!AQ2-'NSW Oct 2022'!L2+'NSW Oct 2022'!M2+'NSW Oct 2022'!N2+'NSW Oct 2022'!O2)&lt;=('NSW Oct 2022'!L2+'NSW Oct 2022'!M2+'NSW Oct 2022'!N2+'NSW Oct 2022'!O2+'NSW Oct 2022'!P2),(($C$5*E8/'NSW Oct 2022'!AQ2-('NSW Oct 2022'!L2+'NSW Oct 2022'!M2+'NSW Oct 2022'!N2+'NSW Oct 2022'!O2))*'NSW Oct 2022'!AA2/100)*'NSW Oct 2022'!AQ2,('NSW Oct 2022'!P2*'NSW Oct 2022'!AA2/100)*'NSW Oct 2022'!AQ2)),0)</f>
        <v>0</v>
      </c>
      <c r="L8" s="419">
        <f>IF(AND('NSW Oct 2022'!P2&gt;0,'NSW Oct 2022'!O2&gt;0),IF(($C$5*E8/'NSW Oct 2022'!AQ2&lt;SUM('NSW Oct 2022'!L2:P2)),(0),($C$5*E8/'NSW Oct 2022'!AQ2-SUM('NSW Oct 2022'!L2:P2))*'NSW Oct 2022'!AB2/100)* 'NSW Oct 2022'!AQ2,IF(AND('NSW Oct 2022'!O2&gt;0,'NSW Oct 2022'!P2=""),IF(($C$5*E8/'NSW Oct 2022'!AQ2&lt; SUM('NSW Oct 2022'!L2:O2)),(0),($C$5*E8/'NSW Oct 2022'!AQ2-SUM('NSW Oct 2022'!L2:O2))*'NSW Oct 2022'!AA2/100)* 'NSW Oct 2022'!AQ2,IF(AND('NSW Oct 2022'!N2&gt;0,'NSW Oct 2022'!O2=""),IF(($C$5*E8/'NSW Oct 2022'!AQ2&lt; SUM('NSW Oct 2022'!L2:N2)),(0),($C$5*E8/'NSW Oct 2022'!AQ2-SUM('NSW Oct 2022'!L2:N2))*'NSW Oct 2022'!Z2/100)* 'NSW Oct 2022'!AQ2,IF(AND('NSW Oct 2022'!M2&gt;0,'NSW Oct 2022'!N2=""),IF(($C$5*E8/'NSW Oct 2022'!AQ2&lt;'NSW Oct 2022'!M2+'NSW Oct 2022'!L2),(0),(($C$5*E8/'NSW Oct 2022'!AQ2-('NSW Oct 2022'!M2+'NSW Oct 2022'!L2))*'NSW Oct 2022'!Y2/100))*'NSW Oct 2022'!AQ2,IF(AND('NSW Oct 2022'!L2&gt;0,'NSW Oct 2022'!M2=""&gt;0),IF(($C$5*E8/'NSW Oct 2022'!AQ2&lt;'NSW Oct 2022'!L2),(0),($C$5*E8/'NSW Oct 2022'!AQ2-'NSW Oct 2022'!L2)*'NSW Oct 2022'!X2/100)*'NSW Oct 2022'!AQ2,0)))))</f>
        <v>0</v>
      </c>
      <c r="M8" s="419">
        <f>IF('NSW Oct 2022'!K2="",($C$5*F8/'NSW Oct 2022'!AR2*'NSW Oct 2022'!AC2/100)*'NSW Oct 2022'!AR2,IF($C$5*F8/'NSW Oct 2022'!AR2&gt;='NSW Oct 2022'!L2,('NSW Oct 2022'!L2*'NSW Oct 2022'!AC2/100)*'NSW Oct 2022'!AR2,($C$5*F8/'NSW Oct 2022'!AR2*'NSW Oct 2022'!AC2/100)*'NSW Oct 2022'!AR2))</f>
        <v>116.277</v>
      </c>
      <c r="N8" s="419">
        <f>IF(AND('NSW Oct 2022'!L2&gt;0,'NSW Oct 2022'!M2&gt;0),IF($C$5*F8/'NSW Oct 2022'!AR2&lt;'NSW Oct 2022'!L2,0,IF(($C$5*F8/'NSW Oct 2022'!AR2-'NSW Oct 2022'!L2)&lt;=('NSW Oct 2022'!M2+'NSW Oct 2022'!L2),((($C$5*F8/'NSW Oct 2022'!AR2-'NSW Oct 2022'!L2)*'NSW Oct 2022'!AD2/100))*'NSW Oct 2022'!AR2,((('NSW Oct 2022'!M2)*'NSW Oct 2022'!AD2/100)*'NSW Oct 2022'!AR2))),0)</f>
        <v>91.391454545454536</v>
      </c>
      <c r="O8" s="419">
        <f>IF(AND('NSW Oct 2022'!M2&gt;0,'NSW Oct 2022'!N2&gt;0),IF($C$5*F8/'NSW Oct 2022'!AR2&lt;('NSW Oct 2022'!L2+'NSW Oct 2022'!M2),0,IF(($C$5*F8/'NSW Oct 2022'!AR2-'NSW Oct 2022'!L2+'NSW Oct 2022'!M2)&lt;=('NSW Oct 2022'!L2+'NSW Oct 2022'!M2+'NSW Oct 2022'!N2),((($C$5*F8/'NSW Oct 2022'!AR2-('NSW Oct 2022'!L2+'NSW Oct 2022'!M2))*'NSW Oct 2022'!AE2/100))*'NSW Oct 2022'!AR2,('NSW Oct 2022'!N2*'NSW Oct 2022'!AE2/100)*'NSW Oct 2022'!AR2)),0)</f>
        <v>217.08299999999997</v>
      </c>
      <c r="P8" s="419">
        <f>IF(AND('NSW Oct 2022'!N2&gt;0,'NSW Oct 2022'!O2&gt;0),IF($C$5*F8/'NSW Oct 2022'!AR2&lt;('NSW Oct 2022'!L2+'NSW Oct 2022'!M2+'NSW Oct 2022'!N2),0,IF(($C$5*F8/'NSW Oct 2022'!AR2-'NSW Oct 2022'!L2+'NSW Oct 2022'!M2+'NSW Oct 2022'!N2)&lt;=('NSW Oct 2022'!L2+'NSW Oct 2022'!M2+'NSW Oct 2022'!N2+'NSW Oct 2022'!O2),(($C$5*F8/'NSW Oct 2022'!AR2-('NSW Oct 2022'!L2+'NSW Oct 2022'!M2+'NSW Oct 2022'!N2))*'NSW Oct 2022'!AF2/100)*'NSW Oct 2022'!AR2,('NSW Oct 2022'!O2*'NSW Oct 2022'!AF2/100)*'NSW Oct 2022'!AR2)),0)</f>
        <v>809.40000000000009</v>
      </c>
      <c r="Q8" s="419">
        <f>IF(AND('NSW Oct 2022'!P2&gt;0,'NSW Oct 2022'!P2&gt;0),IF($C$5*F8/'NSW Oct 2022'!AR2&lt;('NSW Oct 2022'!L2+'NSW Oct 2022'!M2+'NSW Oct 2022'!N2+'NSW Oct 2022'!O2),0,IF(($C$5*F8/'NSW Oct 2022'!AR2-'NSW Oct 2022'!L2+'NSW Oct 2022'!M2+'NSW Oct 2022'!N2+'NSW Oct 2022'!O2)&lt;=('NSW Oct 2022'!L2+'NSW Oct 2022'!M2+'NSW Oct 2022'!N2+'NSW Oct 2022'!O2+'NSW Oct 2022'!P2),(($C$5*F8/'NSW Oct 2022'!AR2-('NSW Oct 2022'!L2+'NSW Oct 2022'!M2+'NSW Oct 2022'!N2+'NSW Oct 2022'!O2))*'NSW Oct 2022'!AG2/100)*'NSW Oct 2022'!AR2,('NSW Oct 2022'!P2*'NSW Oct 2022'!AG2/100)*'NSW Oct 2022'!AR2)),0)</f>
        <v>0</v>
      </c>
      <c r="R8" s="419">
        <f>IF(AND('NSW Oct 2022'!P2&gt;0,'NSW Oct 2022'!O2&gt;0),IF(($C$5*F8/'NSW Oct 2022'!AR2&lt;SUM('NSW Oct 2022'!L2:P2)),(0),($C$5*F8/'NSW Oct 2022'!AR2-SUM('NSW Oct 2022'!L2:P2))*'NSW Oct 2022'!AB2/100)* 'NSW Oct 2022'!AR2,IF(AND('NSW Oct 2022'!O2&gt;0,'NSW Oct 2022'!P2=""),IF(($C$5*F8/'NSW Oct 2022'!AR2&lt; SUM('NSW Oct 2022'!L2:O2)),(0),($C$5*F8/'NSW Oct 2022'!AR2-SUM('NSW Oct 2022'!L2:O2))*'NSW Oct 2022'!AG2/100)* 'NSW Oct 2022'!AR2,IF(AND('NSW Oct 2022'!N2&gt;0,'NSW Oct 2022'!O2=""),IF(($C$5*F8/'NSW Oct 2022'!AR2&lt; SUM('NSW Oct 2022'!L2:N2)),(0),($C$5*F8/'NSW Oct 2022'!AR2-SUM('NSW Oct 2022'!L2:N2))*'NSW Oct 2022'!AF2/100)* 'NSW Oct 2022'!AR2,IF(AND('NSW Oct 2022'!M2&gt;0,'NSW Oct 2022'!N2=""),IF(($C$5*F8/'NSW Oct 2022'!AR2&lt;'NSW Oct 2022'!M2+'NSW Oct 2022'!L2),(0),(($C$5*F8/'NSW Oct 2022'!AR2-('NSW Oct 2022'!M2+'NSW Oct 2022'!L2))*'NSW Oct 2022'!AE2/100))*'NSW Oct 2022'!AR2,IF(AND('NSW Oct 2022'!L2&gt;0,'NSW Oct 2022'!M2=""&gt;0),IF(($C$5*F8/'NSW Oct 2022'!AR2&lt;'NSW Oct 2022'!L2),(0),($C$5*F8/'NSW Oct 2022'!AR2-'NSW Oct 2022'!L2)*'NSW Oct 2022'!AD2/100)*'NSW Oct 2022'!AR2,0)))))</f>
        <v>0</v>
      </c>
      <c r="S8" s="421">
        <f>SUM(G8:R8)</f>
        <v>2468.3029090909095</v>
      </c>
      <c r="T8" s="422">
        <f>S8+D8</f>
        <v>2704.5906363636368</v>
      </c>
      <c r="U8" s="423">
        <f>T8*1.1</f>
        <v>2975.0497000000009</v>
      </c>
      <c r="V8" s="418">
        <f>'NSW Oct 2022'!AT2</f>
        <v>0</v>
      </c>
      <c r="W8" s="418">
        <f>'NSW Oct 2022'!AU2</f>
        <v>0</v>
      </c>
      <c r="X8" s="418">
        <f>'NSW Oct 2022'!AV2</f>
        <v>0</v>
      </c>
      <c r="Y8" s="418">
        <f>'NSW Oct 2022'!AW2</f>
        <v>0</v>
      </c>
      <c r="Z8" s="422" t="str">
        <f>IF(SUM(V8:Y8)=0,"No discount",IF(V8&gt;0,"Guaranteed off bill",IF(W8&gt;0,"Guaranteed off usage",IF(X8&gt;0,"Pay-on-time off bill","Pay-on-time off usage"))))</f>
        <v>No discount</v>
      </c>
      <c r="AA8" s="422" t="str">
        <f>IF(OR(B8="Origin Energy",B8="Red Energy",B8="Powershop"),"Inclusive","Exclusive")</f>
        <v>Exclusive</v>
      </c>
      <c r="AB8" s="422">
        <f t="shared" ref="AB8:AB41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2704.5906363636368</v>
      </c>
      <c r="AC8" s="422">
        <f t="shared" ref="AC8:AC41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2704.5906363636368</v>
      </c>
      <c r="AD8" s="424">
        <f t="shared" ref="AD8:AE27" si="2">AB8*1.1</f>
        <v>2975.0497000000009</v>
      </c>
      <c r="AE8" s="458">
        <f t="shared" si="2"/>
        <v>2975.0497000000009</v>
      </c>
      <c r="AF8" s="438"/>
      <c r="AG8" s="438"/>
      <c r="AH8" s="438"/>
      <c r="AI8" s="438"/>
      <c r="AJ8" s="438"/>
      <c r="AK8" s="438"/>
      <c r="AL8" s="438"/>
      <c r="AM8" s="438"/>
      <c r="AN8" s="438"/>
      <c r="AO8" s="438"/>
      <c r="AP8" s="438"/>
      <c r="AQ8" s="438"/>
      <c r="AR8" s="438"/>
      <c r="AS8" s="438"/>
      <c r="AT8"/>
      <c r="AU8"/>
      <c r="AV8" s="347"/>
      <c r="AW8" s="347"/>
      <c r="AX8" s="347"/>
      <c r="AY8" s="347"/>
      <c r="AZ8" s="347"/>
      <c r="BA8" s="347"/>
      <c r="BB8" s="347"/>
      <c r="BC8" s="347"/>
      <c r="BD8" s="347"/>
      <c r="BE8" s="347"/>
      <c r="BF8" s="347"/>
      <c r="BG8" s="347"/>
      <c r="BH8" s="347"/>
      <c r="BI8" s="347"/>
      <c r="BJ8" s="347"/>
      <c r="BK8" s="347"/>
      <c r="BL8" s="347"/>
      <c r="BM8" s="347"/>
      <c r="BN8" s="347"/>
      <c r="BO8" s="347"/>
      <c r="BP8" s="347"/>
      <c r="BQ8" s="347"/>
      <c r="BR8" s="347"/>
      <c r="BS8" s="347"/>
      <c r="BT8" s="347"/>
      <c r="BU8" s="347"/>
      <c r="BV8" s="347"/>
      <c r="BW8" s="347"/>
      <c r="BX8" s="347"/>
      <c r="BY8" s="347"/>
      <c r="BZ8" s="347"/>
      <c r="CA8" s="347"/>
      <c r="CB8" s="347"/>
      <c r="CC8" s="347"/>
      <c r="CD8" s="347"/>
      <c r="CE8" s="347"/>
      <c r="CF8" s="347"/>
      <c r="CG8" s="347"/>
      <c r="CH8" s="347"/>
      <c r="CI8" s="347"/>
      <c r="CJ8" s="347"/>
      <c r="CK8" s="347"/>
      <c r="CL8" s="347"/>
      <c r="CM8" s="347"/>
      <c r="CN8" s="347"/>
      <c r="CO8" s="347"/>
      <c r="CP8" s="347"/>
      <c r="CQ8" s="347"/>
      <c r="CR8" s="347"/>
      <c r="CS8" s="347"/>
      <c r="CT8" s="347"/>
      <c r="CU8" s="347"/>
      <c r="CV8" s="347"/>
      <c r="CW8" s="347"/>
      <c r="CX8" s="347"/>
      <c r="CY8" s="347"/>
      <c r="CZ8" s="347"/>
      <c r="DA8" s="347"/>
      <c r="DB8" s="347"/>
      <c r="DC8" s="347"/>
      <c r="DD8" s="347"/>
      <c r="DE8" s="347"/>
      <c r="DF8" s="347"/>
      <c r="DG8" s="347"/>
      <c r="DH8" s="347"/>
      <c r="DI8" s="347"/>
      <c r="DJ8" s="347"/>
      <c r="DK8" s="347"/>
      <c r="DL8" s="347"/>
      <c r="DM8" s="347"/>
      <c r="DN8" s="347"/>
      <c r="DO8" s="347"/>
      <c r="DP8" s="347"/>
      <c r="DQ8" s="347"/>
      <c r="DR8" s="347"/>
      <c r="DS8" s="347"/>
      <c r="DT8" s="347"/>
      <c r="DU8" s="347"/>
      <c r="DV8" s="347"/>
      <c r="DW8" s="347"/>
      <c r="DX8" s="347"/>
      <c r="DY8" s="347"/>
      <c r="DZ8" s="347"/>
      <c r="EA8" s="347"/>
      <c r="EB8" s="347"/>
      <c r="EC8" s="347"/>
      <c r="ED8" s="347"/>
      <c r="EE8" s="347"/>
      <c r="EF8" s="347"/>
      <c r="EG8" s="347"/>
      <c r="EH8" s="347"/>
      <c r="EI8" s="347"/>
      <c r="EJ8" s="347"/>
      <c r="EK8" s="347"/>
      <c r="EL8" s="347"/>
      <c r="EM8" s="347"/>
      <c r="EN8" s="347"/>
      <c r="EO8" s="347"/>
      <c r="EP8" s="347"/>
      <c r="EQ8" s="347"/>
      <c r="ER8" s="347"/>
    </row>
    <row r="9" spans="1:148" s="285" customFormat="1" ht="23" customHeight="1">
      <c r="A9" s="443"/>
      <c r="B9" s="146" t="str">
        <f>'NSW Oct 2022'!F3</f>
        <v>Covau</v>
      </c>
      <c r="C9" s="148" t="str">
        <f>'NSW Oct 2022'!G3</f>
        <v xml:space="preserve">Business Freedom </v>
      </c>
      <c r="D9" s="153">
        <f>365*'NSW Oct 2022'!H3/100</f>
        <v>265.72000000000003</v>
      </c>
      <c r="E9" s="288">
        <f>IF('NSW Oct 2022'!AQ3=3,0.5,IF('NSW Oct 2022'!AQ3=2,0.33,0))</f>
        <v>0.5</v>
      </c>
      <c r="F9" s="288">
        <f t="shared" ref="F9:F41" si="3">1-E9</f>
        <v>0.5</v>
      </c>
      <c r="G9" s="153">
        <f>IF('NSW Oct 2022'!K3="",($C$5*E9/'NSW Oct 2022'!AQ3*'NSW Oct 2022'!W3/100)*'NSW Oct 2022'!AQ3,IF($C$5*E9/'NSW Oct 2022'!AQ3&gt;='NSW Oct 2022'!L3,('NSW Oct 2022'!L3*'NSW Oct 2022'!W3/100)*'NSW Oct 2022'!AQ3,($C$5*E9/'NSW Oct 2022'!AQ3*'NSW Oct 2022'!W3/100)*'NSW Oct 2022'!AQ3))</f>
        <v>269.505</v>
      </c>
      <c r="H9" s="153">
        <f>IF(AND('NSW Oct 2022'!L3&gt;0,'NSW Oct 2022'!M3&gt;0),IF($C$5*E9/'NSW Oct 2022'!AQ3&lt;'NSW Oct 2022'!L3,0,IF(($C$5*E9/'NSW Oct 2022'!AQ3-'NSW Oct 2022'!L3)&lt;=('NSW Oct 2022'!M3+'NSW Oct 2022'!L3),((($C$5*E9/'NSW Oct 2022'!AQ3-'NSW Oct 2022'!L3)*'NSW Oct 2022'!X3/100))*'NSW Oct 2022'!AQ3,((('NSW Oct 2022'!M3)*'NSW Oct 2022'!X3/100)*'NSW Oct 2022'!AQ3))),0)</f>
        <v>223.80899999999997</v>
      </c>
      <c r="I9" s="153">
        <f>IF(AND('NSW Oct 2022'!M3&gt;0,'NSW Oct 2022'!N3&gt;0),IF($C$5*E9/'NSW Oct 2022'!AQ3&lt;('NSW Oct 2022'!L3+'NSW Oct 2022'!M3),0,IF(($C$5*E9/'NSW Oct 2022'!AQ3-'NSW Oct 2022'!L3+'NSW Oct 2022'!M3)&lt;=('NSW Oct 2022'!L3+'NSW Oct 2022'!M3+'NSW Oct 2022'!N3),((($C$5*E9/'NSW Oct 2022'!AQ3-('NSW Oct 2022'!L3+'NSW Oct 2022'!M3))*'NSW Oct 2022'!Y3/100))*'NSW Oct 2022'!AQ3,('NSW Oct 2022'!N3*'NSW Oct 2022'!Y3/100)* 'NSW Oct 2022'!AQ3)),0)</f>
        <v>531.81299999999999</v>
      </c>
      <c r="J9" s="153">
        <f>IF(AND('NSW Oct 2022'!N3&gt;0,'NSW Oct 2022'!O3&gt;0),IF($C$5*E9/'NSW Oct 2022'!AQ3&lt;('NSW Oct 2022'!L3+'NSW Oct 2022'!M3+'NSW Oct 2022'!N3),0,IF(($C$5*E9/'NSW Oct 2022'!AQ3-'NSW Oct 2022'!L3+'NSW Oct 2022'!M3+'NSW Oct 2022'!N3)&lt;=('NSW Oct 2022'!L3+'NSW Oct 2022'!M3+'NSW Oct 2022'!N3+'NSW Oct 2022'!O3),(($C$5*E9/'NSW Oct 2022'!AQ3-('NSW Oct 2022'!L3+'NSW Oct 2022'!M3+'NSW Oct 2022'!N3))*'NSW Oct 2022'!Z3/100)*'NSW Oct 2022'!AQ3,('NSW Oct 2022'!O3*'NSW Oct 2022'!Z3/100)*'NSW Oct 2022'!AQ3)),0)</f>
        <v>1986.7090909090909</v>
      </c>
      <c r="K9" s="153">
        <f>IF(AND('NSW Oct 2022'!O3&gt;0,'NSW Oct 2022'!P3&gt;0),IF($C$5*E9/'NSW Oct 2022'!AQ3&lt;('NSW Oct 2022'!L3+'NSW Oct 2022'!M3+'NSW Oct 2022'!N3+'NSW Oct 2022'!O3),0,IF(($C$5*E9/'NSW Oct 2022'!AQ3-'NSW Oct 2022'!L3+'NSW Oct 2022'!M3+'NSW Oct 2022'!N3+'NSW Oct 2022'!O3)&lt;=('NSW Oct 2022'!L3+'NSW Oct 2022'!M3+'NSW Oct 2022'!N3+'NSW Oct 2022'!O3+'NSW Oct 2022'!P3),(($C$5*E9/'NSW Oct 2022'!AQ3-('NSW Oct 2022'!L3+'NSW Oct 2022'!M3+'NSW Oct 2022'!N3+'NSW Oct 2022'!O3))*'NSW Oct 2022'!AA3/100)*'NSW Oct 2022'!AQ3,('NSW Oct 2022'!P3*'NSW Oct 2022'!AA3/100)*'NSW Oct 2022'!AQ3)),0)</f>
        <v>0</v>
      </c>
      <c r="L9" s="153">
        <f>IF(AND('NSW Oct 2022'!P3&gt;0,'NSW Oct 2022'!O3&gt;0),IF(($C$5*E9/'NSW Oct 2022'!AQ3&lt;SUM('NSW Oct 2022'!L3:P3)),(0),($C$5*E9/'NSW Oct 2022'!AQ3-SUM('NSW Oct 2022'!L3:P3))*'NSW Oct 2022'!AB3/100)* 'NSW Oct 2022'!AQ3,IF(AND('NSW Oct 2022'!O3&gt;0,'NSW Oct 2022'!P3=""),IF(($C$5*E9/'NSW Oct 2022'!AQ3&lt; SUM('NSW Oct 2022'!L3:O3)),(0),($C$5*E9/'NSW Oct 2022'!AQ3-SUM('NSW Oct 2022'!L3:O3))*'NSW Oct 2022'!AA3/100)* 'NSW Oct 2022'!AQ3,IF(AND('NSW Oct 2022'!N3&gt;0,'NSW Oct 2022'!O3=""),IF(($C$5*E9/'NSW Oct 2022'!AQ3&lt; SUM('NSW Oct 2022'!L3:N3)),(0),($C$5*E9/'NSW Oct 2022'!AQ3-SUM('NSW Oct 2022'!L3:N3))*'NSW Oct 2022'!Z3/100)* 'NSW Oct 2022'!AQ3,IF(AND('NSW Oct 2022'!M3&gt;0,'NSW Oct 2022'!N3=""),IF(($C$5*E9/'NSW Oct 2022'!AQ3&lt;'NSW Oct 2022'!M3+'NSW Oct 2022'!L3),(0),(($C$5*E9/'NSW Oct 2022'!AQ3-('NSW Oct 2022'!M3+'NSW Oct 2022'!L3))*'NSW Oct 2022'!Y3/100))*'NSW Oct 2022'!AQ3,IF(AND('NSW Oct 2022'!L3&gt;0,'NSW Oct 2022'!M3=""&gt;0),IF(($C$5*E9/'NSW Oct 2022'!AQ3&lt;'NSW Oct 2022'!L3),(0),($C$5*E9/'NSW Oct 2022'!AQ3-'NSW Oct 2022'!L3)*'NSW Oct 2022'!X3/100)*'NSW Oct 2022'!AQ3,0)))))</f>
        <v>0</v>
      </c>
      <c r="M9" s="153">
        <f>IF('NSW Oct 2022'!K3="",($C$5*F9/'NSW Oct 2022'!AR3*'NSW Oct 2022'!AC3/100)*'NSW Oct 2022'!AR3,IF($C$5*F9/'NSW Oct 2022'!AR3&gt;='NSW Oct 2022'!L3,('NSW Oct 2022'!L3*'NSW Oct 2022'!AC3/100)*'NSW Oct 2022'!AR3,($C$5*F9/'NSW Oct 2022'!AR3*'NSW Oct 2022'!AC3/100)*'NSW Oct 2022'!AR3))</f>
        <v>269.505</v>
      </c>
      <c r="N9" s="153">
        <f>IF(AND('NSW Oct 2022'!L3&gt;0,'NSW Oct 2022'!M3&gt;0),IF($C$5*F9/'NSW Oct 2022'!AR3&lt;'NSW Oct 2022'!L3,0,IF(($C$5*F9/'NSW Oct 2022'!AR3-'NSW Oct 2022'!L3)&lt;=('NSW Oct 2022'!M3+'NSW Oct 2022'!L3),((($C$5*F9/'NSW Oct 2022'!AR3-'NSW Oct 2022'!L3)*'NSW Oct 2022'!AD3/100))*'NSW Oct 2022'!AR3,((('NSW Oct 2022'!M3)*'NSW Oct 2022'!AD3/100)*'NSW Oct 2022'!AR3))),0)</f>
        <v>223.80899999999997</v>
      </c>
      <c r="O9" s="153">
        <f>IF(AND('NSW Oct 2022'!M3&gt;0,'NSW Oct 2022'!N3&gt;0),IF($C$5*F9/'NSW Oct 2022'!AR3&lt;('NSW Oct 2022'!L3+'NSW Oct 2022'!M3),0,IF(($C$5*F9/'NSW Oct 2022'!AR3-'NSW Oct 2022'!L3+'NSW Oct 2022'!M3)&lt;=('NSW Oct 2022'!L3+'NSW Oct 2022'!M3+'NSW Oct 2022'!N3),((($C$5*F9/'NSW Oct 2022'!AR3-('NSW Oct 2022'!L3+'NSW Oct 2022'!M3))*'NSW Oct 2022'!AE3/100))*'NSW Oct 2022'!AR3,('NSW Oct 2022'!N3*'NSW Oct 2022'!AE3/100)*'NSW Oct 2022'!AR3)),0)</f>
        <v>531.81299999999999</v>
      </c>
      <c r="P9" s="153">
        <f>IF(AND('NSW Oct 2022'!N3&gt;0,'NSW Oct 2022'!O3&gt;0),IF($C$5*F9/'NSW Oct 2022'!AR3&lt;('NSW Oct 2022'!L3+'NSW Oct 2022'!M3+'NSW Oct 2022'!N3),0,IF(($C$5*F9/'NSW Oct 2022'!AR3-'NSW Oct 2022'!L3+'NSW Oct 2022'!M3+'NSW Oct 2022'!N3)&lt;=('NSW Oct 2022'!L3+'NSW Oct 2022'!M3+'NSW Oct 2022'!N3+'NSW Oct 2022'!O3),(($C$5*F9/'NSW Oct 2022'!AR3-('NSW Oct 2022'!L3+'NSW Oct 2022'!M3+'NSW Oct 2022'!N3))*'NSW Oct 2022'!AF3/100)*'NSW Oct 2022'!AR3,('NSW Oct 2022'!O3*'NSW Oct 2022'!AF3/100)*'NSW Oct 2022'!AR3)),0)</f>
        <v>1986.7090909090909</v>
      </c>
      <c r="Q9" s="153">
        <f>IF(AND('NSW Oct 2022'!P3&gt;0,'NSW Oct 2022'!P3&gt;0),IF($C$5*F9/'NSW Oct 2022'!AR3&lt;('NSW Oct 2022'!L3+'NSW Oct 2022'!M3+'NSW Oct 2022'!N3+'NSW Oct 2022'!O3),0,IF(($C$5*F9/'NSW Oct 2022'!AR3-'NSW Oct 2022'!L3+'NSW Oct 2022'!M3+'NSW Oct 2022'!N3+'NSW Oct 2022'!O3)&lt;=('NSW Oct 2022'!L3+'NSW Oct 2022'!M3+'NSW Oct 2022'!N3+'NSW Oct 2022'!O3+'NSW Oct 2022'!P3),(($C$5*F9/'NSW Oct 2022'!AR3-('NSW Oct 2022'!L3+'NSW Oct 2022'!M3+'NSW Oct 2022'!N3+'NSW Oct 2022'!O3))*'NSW Oct 2022'!AG3/100)*'NSW Oct 2022'!AR3,('NSW Oct 2022'!P3*'NSW Oct 2022'!AG3/100)*'NSW Oct 2022'!AR3)),0)</f>
        <v>0</v>
      </c>
      <c r="R9" s="153">
        <f>IF(AND('NSW Oct 2022'!P3&gt;0,'NSW Oct 2022'!O3&gt;0),IF(($C$5*F9/'NSW Oct 2022'!AR3&lt;SUM('NSW Oct 2022'!L3:P3)),(0),($C$5*F9/'NSW Oct 2022'!AR3-SUM('NSW Oct 2022'!L3:P3))*'NSW Oct 2022'!AB3/100)* 'NSW Oct 2022'!AR3,IF(AND('NSW Oct 2022'!O3&gt;0,'NSW Oct 2022'!P3=""),IF(($C$5*F9/'NSW Oct 2022'!AR3&lt; SUM('NSW Oct 2022'!L3:O3)),(0),($C$5*F9/'NSW Oct 2022'!AR3-SUM('NSW Oct 2022'!L3:O3))*'NSW Oct 2022'!AG3/100)* 'NSW Oct 2022'!AR3,IF(AND('NSW Oct 2022'!N3&gt;0,'NSW Oct 2022'!O3=""),IF(($C$5*F9/'NSW Oct 2022'!AR3&lt; SUM('NSW Oct 2022'!L3:N3)),(0),($C$5*F9/'NSW Oct 2022'!AR3-SUM('NSW Oct 2022'!L3:N3))*'NSW Oct 2022'!AF3/100)* 'NSW Oct 2022'!AR3,IF(AND('NSW Oct 2022'!M3&gt;0,'NSW Oct 2022'!N3=""),IF(($C$5*F9/'NSW Oct 2022'!AR3&lt;'NSW Oct 2022'!M3+'NSW Oct 2022'!L3),(0),(($C$5*F9/'NSW Oct 2022'!AR3-('NSW Oct 2022'!M3+'NSW Oct 2022'!L3))*'NSW Oct 2022'!AE3/100))*'NSW Oct 2022'!AR3,IF(AND('NSW Oct 2022'!L3&gt;0,'NSW Oct 2022'!M3=""&gt;0),IF(($C$5*F9/'NSW Oct 2022'!AR3&lt;'NSW Oct 2022'!L3),(0),($C$5*F9/'NSW Oct 2022'!AR3-'NSW Oct 2022'!L3)*'NSW Oct 2022'!AD3/100)*'NSW Oct 2022'!AR3,0)))))</f>
        <v>0</v>
      </c>
      <c r="S9" s="257">
        <f t="shared" ref="S9:S38" si="4">SUM(G9:R9)</f>
        <v>6023.6721818181823</v>
      </c>
      <c r="T9" s="292">
        <f t="shared" ref="T9:T41" si="5">S9+D9</f>
        <v>6289.3921818181825</v>
      </c>
      <c r="U9" s="149">
        <f t="shared" ref="U9:U41" si="6">T9*1.1</f>
        <v>6918.3314000000009</v>
      </c>
      <c r="V9" s="148">
        <f>'NSW Oct 2022'!AT3</f>
        <v>0</v>
      </c>
      <c r="W9" s="148">
        <f>'NSW Oct 2022'!AU3</f>
        <v>15</v>
      </c>
      <c r="X9" s="148">
        <f>'NSW Oct 2022'!AV3</f>
        <v>0</v>
      </c>
      <c r="Y9" s="148">
        <f>'NSW Oct 2022'!AW3</f>
        <v>0</v>
      </c>
      <c r="Z9" s="292" t="str">
        <f>IF(SUM(V9:Y9)=0,"No discount",IF(V9&gt;0,"Guaranteed off bill",IF(W9&gt;0,"Guaranteed off usage",IF(X9&gt;0,"Pay-on-time off bill","Pay-on-time off usage"))))</f>
        <v>Guaranteed off usage</v>
      </c>
      <c r="AA9" s="292" t="str">
        <f>IF(OR(B9="Origin Energy",B9="Red Energy",B9="Powershop"),"Inclusive","Exclusive")</f>
        <v>Exclusive</v>
      </c>
      <c r="AB9" s="292">
        <f t="shared" si="0"/>
        <v>5385.841354545455</v>
      </c>
      <c r="AC9" s="292">
        <f t="shared" si="1"/>
        <v>5385.841354545455</v>
      </c>
      <c r="AD9" s="404">
        <f t="shared" si="2"/>
        <v>5924.4254900000014</v>
      </c>
      <c r="AE9" s="459">
        <f t="shared" si="2"/>
        <v>5924.4254900000014</v>
      </c>
      <c r="AF9" s="438"/>
      <c r="AG9" s="438"/>
      <c r="AH9" s="438"/>
      <c r="AI9" s="438"/>
      <c r="AJ9" s="438"/>
      <c r="AK9" s="438"/>
      <c r="AL9" s="438"/>
      <c r="AM9" s="438"/>
      <c r="AN9" s="438"/>
      <c r="AO9" s="438"/>
      <c r="AP9" s="438"/>
      <c r="AQ9" s="438"/>
      <c r="AR9" s="438"/>
      <c r="AS9" s="438"/>
      <c r="AT9"/>
      <c r="AU9"/>
      <c r="AV9" s="347"/>
      <c r="AW9" s="347"/>
      <c r="AX9" s="347"/>
      <c r="AY9" s="347"/>
      <c r="AZ9" s="347"/>
      <c r="BA9" s="347"/>
      <c r="BB9" s="347"/>
      <c r="BC9" s="347"/>
      <c r="BD9" s="347"/>
      <c r="BE9" s="347"/>
      <c r="BF9" s="347"/>
      <c r="BG9" s="347"/>
      <c r="BH9" s="347"/>
      <c r="BI9" s="347"/>
      <c r="BJ9" s="347"/>
      <c r="BK9" s="347"/>
      <c r="BL9" s="347"/>
      <c r="BM9" s="347"/>
      <c r="BN9" s="347"/>
      <c r="BO9" s="347"/>
      <c r="BP9" s="347"/>
      <c r="BQ9" s="347"/>
      <c r="BR9" s="347"/>
      <c r="BS9" s="347"/>
      <c r="BT9" s="347"/>
      <c r="BU9" s="347"/>
      <c r="BV9" s="347"/>
      <c r="BW9" s="347"/>
      <c r="BX9" s="347"/>
      <c r="BY9" s="347"/>
      <c r="BZ9" s="347"/>
      <c r="CA9" s="347"/>
      <c r="CB9" s="347"/>
      <c r="CC9" s="347"/>
      <c r="CD9" s="347"/>
      <c r="CE9" s="347"/>
      <c r="CF9" s="347"/>
      <c r="CG9" s="347"/>
      <c r="CH9" s="347"/>
      <c r="CI9" s="347"/>
      <c r="CJ9" s="347"/>
      <c r="CK9" s="347"/>
      <c r="CL9" s="347"/>
      <c r="CM9" s="347"/>
      <c r="CN9" s="347"/>
      <c r="CO9" s="347"/>
      <c r="CP9" s="347"/>
      <c r="CQ9" s="347"/>
      <c r="CR9" s="347"/>
      <c r="CS9" s="347"/>
      <c r="CT9" s="347"/>
      <c r="CU9" s="347"/>
      <c r="CV9" s="347"/>
      <c r="CW9" s="347"/>
      <c r="CX9" s="347"/>
      <c r="CY9" s="347"/>
      <c r="CZ9" s="347"/>
      <c r="DA9" s="347"/>
      <c r="DB9" s="347"/>
      <c r="DC9" s="347"/>
      <c r="DD9" s="347"/>
      <c r="DE9" s="347"/>
      <c r="DF9" s="347"/>
      <c r="DG9" s="347"/>
      <c r="DH9" s="347"/>
      <c r="DI9" s="347"/>
      <c r="DJ9" s="347"/>
      <c r="DK9" s="347"/>
      <c r="DL9" s="347"/>
      <c r="DM9" s="347"/>
      <c r="DN9" s="347"/>
      <c r="DO9" s="347"/>
      <c r="DP9" s="347"/>
      <c r="DQ9" s="347"/>
      <c r="DR9" s="347"/>
      <c r="DS9" s="347"/>
      <c r="DT9" s="347"/>
      <c r="DU9" s="347"/>
      <c r="DV9" s="347"/>
      <c r="DW9" s="347"/>
      <c r="DX9" s="347"/>
      <c r="DY9" s="347"/>
      <c r="DZ9" s="347"/>
      <c r="EA9" s="347"/>
      <c r="EB9" s="347"/>
      <c r="EC9" s="347"/>
      <c r="ED9" s="347"/>
      <c r="EE9" s="347"/>
      <c r="EF9" s="347"/>
      <c r="EG9" s="347"/>
      <c r="EH9" s="347"/>
      <c r="EI9" s="347"/>
      <c r="EJ9" s="347"/>
      <c r="EK9" s="347"/>
      <c r="EL9" s="347"/>
      <c r="EM9" s="347"/>
      <c r="EN9" s="347"/>
      <c r="EO9" s="347"/>
      <c r="EP9" s="347"/>
      <c r="EQ9" s="347"/>
      <c r="ER9" s="347"/>
    </row>
    <row r="10" spans="1:148" s="285" customFormat="1" ht="23" customHeight="1">
      <c r="A10" s="443"/>
      <c r="B10" s="146" t="str">
        <f>'NSW Oct 2022'!F4</f>
        <v>EnergyAustralia</v>
      </c>
      <c r="C10" s="148" t="str">
        <f>'NSW Oct 2022'!G4</f>
        <v>Business Balance Plan</v>
      </c>
      <c r="D10" s="153">
        <f>365*'NSW Oct 2022'!H4/100</f>
        <v>273.38499999999999</v>
      </c>
      <c r="E10" s="288">
        <f>IF('NSW Oct 2022'!AQ4=3,0.5,IF('NSW Oct 2022'!AQ4=2,0.33,0))</f>
        <v>0.5</v>
      </c>
      <c r="F10" s="288">
        <f t="shared" si="3"/>
        <v>0.5</v>
      </c>
      <c r="G10" s="153">
        <f>IF('NSW Oct 2022'!K4="",($C$5*E10/'NSW Oct 2022'!AQ4*'NSW Oct 2022'!W4/100)*'NSW Oct 2022'!AQ4,IF($C$5*E10/'NSW Oct 2022'!AQ4&gt;='NSW Oct 2022'!L4,('NSW Oct 2022'!L4*'NSW Oct 2022'!W4/100)*'NSW Oct 2022'!AQ4,($C$5*E10/'NSW Oct 2022'!AQ4*'NSW Oct 2022'!W4/100)*'NSW Oct 2022'!AQ4))</f>
        <v>156.95699999999999</v>
      </c>
      <c r="H10" s="153">
        <f>IF(AND('NSW Oct 2022'!L4&gt;0,'NSW Oct 2022'!M4&gt;0),IF($C$5*E10/'NSW Oct 2022'!AQ4&lt;'NSW Oct 2022'!L4,0,IF(($C$5*E10/'NSW Oct 2022'!AQ4-'NSW Oct 2022'!L4)&lt;=('NSW Oct 2022'!M4+'NSW Oct 2022'!L4),((($C$5*E10/'NSW Oct 2022'!AQ4-'NSW Oct 2022'!L4)*'NSW Oct 2022'!X4/100))*'NSW Oct 2022'!AQ4,((('NSW Oct 2022'!M4)*'NSW Oct 2022'!X4/100)*'NSW Oct 2022'!AQ4))),0)</f>
        <v>109.73645454545454</v>
      </c>
      <c r="I10" s="153">
        <f>IF(AND('NSW Oct 2022'!M4&gt;0,'NSW Oct 2022'!N4&gt;0),IF($C$5*E10/'NSW Oct 2022'!AQ4&lt;('NSW Oct 2022'!L4+'NSW Oct 2022'!M4),0,IF(($C$5*E10/'NSW Oct 2022'!AQ4-'NSW Oct 2022'!L4+'NSW Oct 2022'!M4)&lt;=('NSW Oct 2022'!L4+'NSW Oct 2022'!M4+'NSW Oct 2022'!N4),((($C$5*E10/'NSW Oct 2022'!AQ4-('NSW Oct 2022'!L4+'NSW Oct 2022'!M4))*'NSW Oct 2022'!Y4/100))*'NSW Oct 2022'!AQ4,('NSW Oct 2022'!N4*'NSW Oct 2022'!Y4/100)* 'NSW Oct 2022'!AQ4)),0)</f>
        <v>252.59099999999995</v>
      </c>
      <c r="J10" s="153">
        <f>IF(AND('NSW Oct 2022'!N4&gt;0,'NSW Oct 2022'!O4&gt;0),IF($C$5*E10/'NSW Oct 2022'!AQ4&lt;('NSW Oct 2022'!L4+'NSW Oct 2022'!M4+'NSW Oct 2022'!N4),0,IF(($C$5*E10/'NSW Oct 2022'!AQ4-'NSW Oct 2022'!L4+'NSW Oct 2022'!M4+'NSW Oct 2022'!N4)&lt;=('NSW Oct 2022'!L4+'NSW Oct 2022'!M4+'NSW Oct 2022'!N4+'NSW Oct 2022'!O4),(($C$5*E10/'NSW Oct 2022'!AQ4-('NSW Oct 2022'!L4+'NSW Oct 2022'!M4+'NSW Oct 2022'!N4))*'NSW Oct 2022'!Z4/100)*'NSW Oct 2022'!AQ4,('NSW Oct 2022'!O4*'NSW Oct 2022'!Z4/100)*'NSW Oct 2022'!AQ4)),0)</f>
        <v>913.64090909090919</v>
      </c>
      <c r="K10" s="153">
        <f>IF(AND('NSW Oct 2022'!O4&gt;0,'NSW Oct 2022'!P4&gt;0),IF($C$5*E10/'NSW Oct 2022'!AQ4&lt;('NSW Oct 2022'!L4+'NSW Oct 2022'!M4+'NSW Oct 2022'!N4+'NSW Oct 2022'!O4),0,IF(($C$5*E10/'NSW Oct 2022'!AQ4-'NSW Oct 2022'!L4+'NSW Oct 2022'!M4+'NSW Oct 2022'!N4+'NSW Oct 2022'!O4)&lt;=('NSW Oct 2022'!L4+'NSW Oct 2022'!M4+'NSW Oct 2022'!N4+'NSW Oct 2022'!O4+'NSW Oct 2022'!P4),(($C$5*E10/'NSW Oct 2022'!AQ4-('NSW Oct 2022'!L4+'NSW Oct 2022'!M4+'NSW Oct 2022'!N4+'NSW Oct 2022'!O4))*'NSW Oct 2022'!AA4/100)*'NSW Oct 2022'!AQ4,('NSW Oct 2022'!P4*'NSW Oct 2022'!AA4/100)*'NSW Oct 2022'!AQ4)),0)</f>
        <v>0</v>
      </c>
      <c r="L10" s="153">
        <f>IF(AND('NSW Oct 2022'!P4&gt;0,'NSW Oct 2022'!O4&gt;0),IF(($C$5*E10/'NSW Oct 2022'!AQ4&lt;SUM('NSW Oct 2022'!L4:P4)),(0),($C$5*E10/'NSW Oct 2022'!AQ4-SUM('NSW Oct 2022'!L4:P4))*'NSW Oct 2022'!AB4/100)* 'NSW Oct 2022'!AQ4,IF(AND('NSW Oct 2022'!O4&gt;0,'NSW Oct 2022'!P4=""),IF(($C$5*E10/'NSW Oct 2022'!AQ4&lt; SUM('NSW Oct 2022'!L4:O4)),(0),($C$5*E10/'NSW Oct 2022'!AQ4-SUM('NSW Oct 2022'!L4:O4))*'NSW Oct 2022'!AA4/100)* 'NSW Oct 2022'!AQ4,IF(AND('NSW Oct 2022'!N4&gt;0,'NSW Oct 2022'!O4=""),IF(($C$5*E10/'NSW Oct 2022'!AQ4&lt; SUM('NSW Oct 2022'!L4:N4)),(0),($C$5*E10/'NSW Oct 2022'!AQ4-SUM('NSW Oct 2022'!L4:N4))*'NSW Oct 2022'!Z4/100)* 'NSW Oct 2022'!AQ4,IF(AND('NSW Oct 2022'!M4&gt;0,'NSW Oct 2022'!N4=""),IF(($C$5*E10/'NSW Oct 2022'!AQ4&lt;'NSW Oct 2022'!M4+'NSW Oct 2022'!L4),(0),(($C$5*E10/'NSW Oct 2022'!AQ4-('NSW Oct 2022'!M4+'NSW Oct 2022'!L4))*'NSW Oct 2022'!Y4/100))*'NSW Oct 2022'!AQ4,IF(AND('NSW Oct 2022'!L4&gt;0,'NSW Oct 2022'!M4=""&gt;0),IF(($C$5*E10/'NSW Oct 2022'!AQ4&lt;'NSW Oct 2022'!L4),(0),($C$5*E10/'NSW Oct 2022'!AQ4-'NSW Oct 2022'!L4)*'NSW Oct 2022'!X4/100)*'NSW Oct 2022'!AQ4,0)))))</f>
        <v>0</v>
      </c>
      <c r="M10" s="153">
        <f>IF('NSW Oct 2022'!K4="",($C$5*F10/'NSW Oct 2022'!AR4*'NSW Oct 2022'!AC4/100)*'NSW Oct 2022'!AR4,IF($C$5*F10/'NSW Oct 2022'!AR4&gt;='NSW Oct 2022'!L4,('NSW Oct 2022'!L4*'NSW Oct 2022'!AC4/100)*'NSW Oct 2022'!AR4,($C$5*F10/'NSW Oct 2022'!AR4*'NSW Oct 2022'!AC4/100)*'NSW Oct 2022'!AR4))</f>
        <v>156.95699999999999</v>
      </c>
      <c r="N10" s="153">
        <f>IF(AND('NSW Oct 2022'!L4&gt;0,'NSW Oct 2022'!M4&gt;0),IF($C$5*F10/'NSW Oct 2022'!AR4&lt;'NSW Oct 2022'!L4,0,IF(($C$5*F10/'NSW Oct 2022'!AR4-'NSW Oct 2022'!L4)&lt;=('NSW Oct 2022'!M4+'NSW Oct 2022'!L4),((($C$5*F10/'NSW Oct 2022'!AR4-'NSW Oct 2022'!L4)*'NSW Oct 2022'!AD4/100))*'NSW Oct 2022'!AR4,((('NSW Oct 2022'!M4)*'NSW Oct 2022'!AD4/100)*'NSW Oct 2022'!AR4))),0)</f>
        <v>109.73645454545454</v>
      </c>
      <c r="O10" s="153">
        <f>IF(AND('NSW Oct 2022'!M4&gt;0,'NSW Oct 2022'!N4&gt;0),IF($C$5*F10/'NSW Oct 2022'!AR4&lt;('NSW Oct 2022'!L4+'NSW Oct 2022'!M4),0,IF(($C$5*F10/'NSW Oct 2022'!AR4-'NSW Oct 2022'!L4+'NSW Oct 2022'!M4)&lt;=('NSW Oct 2022'!L4+'NSW Oct 2022'!M4+'NSW Oct 2022'!N4),((($C$5*F10/'NSW Oct 2022'!AR4-('NSW Oct 2022'!L4+'NSW Oct 2022'!M4))*'NSW Oct 2022'!AE4/100))*'NSW Oct 2022'!AR4,('NSW Oct 2022'!N4*'NSW Oct 2022'!AE4/100)*'NSW Oct 2022'!AR4)),0)</f>
        <v>252.59099999999995</v>
      </c>
      <c r="P10" s="153">
        <f>IF(AND('NSW Oct 2022'!N4&gt;0,'NSW Oct 2022'!O4&gt;0),IF($C$5*F10/'NSW Oct 2022'!AR4&lt;('NSW Oct 2022'!L4+'NSW Oct 2022'!M4+'NSW Oct 2022'!N4),0,IF(($C$5*F10/'NSW Oct 2022'!AR4-'NSW Oct 2022'!L4+'NSW Oct 2022'!M4+'NSW Oct 2022'!N4)&lt;=('NSW Oct 2022'!L4+'NSW Oct 2022'!M4+'NSW Oct 2022'!N4+'NSW Oct 2022'!O4),(($C$5*F10/'NSW Oct 2022'!AR4-('NSW Oct 2022'!L4+'NSW Oct 2022'!M4+'NSW Oct 2022'!N4))*'NSW Oct 2022'!AF4/100)*'NSW Oct 2022'!AR4,('NSW Oct 2022'!O4*'NSW Oct 2022'!AF4/100)*'NSW Oct 2022'!AR4)),0)</f>
        <v>913.64090909090919</v>
      </c>
      <c r="Q10" s="153">
        <f>IF(AND('NSW Oct 2022'!P4&gt;0,'NSW Oct 2022'!P4&gt;0),IF($C$5*F10/'NSW Oct 2022'!AR4&lt;('NSW Oct 2022'!L4+'NSW Oct 2022'!M4+'NSW Oct 2022'!N4+'NSW Oct 2022'!O4),0,IF(($C$5*F10/'NSW Oct 2022'!AR4-'NSW Oct 2022'!L4+'NSW Oct 2022'!M4+'NSW Oct 2022'!N4+'NSW Oct 2022'!O4)&lt;=('NSW Oct 2022'!L4+'NSW Oct 2022'!M4+'NSW Oct 2022'!N4+'NSW Oct 2022'!O4+'NSW Oct 2022'!P4),(($C$5*F10/'NSW Oct 2022'!AR4-('NSW Oct 2022'!L4+'NSW Oct 2022'!M4+'NSW Oct 2022'!N4+'NSW Oct 2022'!O4))*'NSW Oct 2022'!AG4/100)*'NSW Oct 2022'!AR4,('NSW Oct 2022'!P4*'NSW Oct 2022'!AG4/100)*'NSW Oct 2022'!AR4)),0)</f>
        <v>0</v>
      </c>
      <c r="R10" s="153">
        <f>IF(AND('NSW Oct 2022'!P4&gt;0,'NSW Oct 2022'!O4&gt;0),IF(($C$5*F10/'NSW Oct 2022'!AR4&lt;SUM('NSW Oct 2022'!L4:P4)),(0),($C$5*F10/'NSW Oct 2022'!AR4-SUM('NSW Oct 2022'!L4:P4))*'NSW Oct 2022'!AB4/100)* 'NSW Oct 2022'!AR4,IF(AND('NSW Oct 2022'!O4&gt;0,'NSW Oct 2022'!P4=""),IF(($C$5*F10/'NSW Oct 2022'!AR4&lt; SUM('NSW Oct 2022'!L4:O4)),(0),($C$5*F10/'NSW Oct 2022'!AR4-SUM('NSW Oct 2022'!L4:O4))*'NSW Oct 2022'!AG4/100)* 'NSW Oct 2022'!AR4,IF(AND('NSW Oct 2022'!N4&gt;0,'NSW Oct 2022'!O4=""),IF(($C$5*F10/'NSW Oct 2022'!AR4&lt; SUM('NSW Oct 2022'!L4:N4)),(0),($C$5*F10/'NSW Oct 2022'!AR4-SUM('NSW Oct 2022'!L4:N4))*'NSW Oct 2022'!AF4/100)* 'NSW Oct 2022'!AR4,IF(AND('NSW Oct 2022'!M4&gt;0,'NSW Oct 2022'!N4=""),IF(($C$5*F10/'NSW Oct 2022'!AR4&lt;'NSW Oct 2022'!M4+'NSW Oct 2022'!L4),(0),(($C$5*F10/'NSW Oct 2022'!AR4-('NSW Oct 2022'!M4+'NSW Oct 2022'!L4))*'NSW Oct 2022'!AE4/100))*'NSW Oct 2022'!AR4,IF(AND('NSW Oct 2022'!L4&gt;0,'NSW Oct 2022'!M4=""&gt;0),IF(($C$5*F10/'NSW Oct 2022'!AR4&lt;'NSW Oct 2022'!L4),(0),($C$5*F10/'NSW Oct 2022'!AR4-'NSW Oct 2022'!L4)*'NSW Oct 2022'!AD4/100)*'NSW Oct 2022'!AR4,0)))))</f>
        <v>0</v>
      </c>
      <c r="S10" s="257">
        <f t="shared" si="4"/>
        <v>2865.8507272727275</v>
      </c>
      <c r="T10" s="292">
        <f t="shared" si="5"/>
        <v>3139.2357272727277</v>
      </c>
      <c r="U10" s="149">
        <f t="shared" si="6"/>
        <v>3453.1593000000007</v>
      </c>
      <c r="V10" s="148">
        <f>'NSW Oct 2022'!AT4</f>
        <v>5</v>
      </c>
      <c r="W10" s="148">
        <f>'NSW Oct 2022'!AU4</f>
        <v>0</v>
      </c>
      <c r="X10" s="148">
        <f>'NSW Oct 2022'!AV4</f>
        <v>0</v>
      </c>
      <c r="Y10" s="148">
        <f>'NSW Oct 2022'!AW4</f>
        <v>0</v>
      </c>
      <c r="Z10" s="292" t="str">
        <f t="shared" ref="Z10:Z41" si="7">IF(SUM(V10:Y10)=0,"No discount",IF(V10&gt;0,"Guaranteed off bill",IF(W10&gt;0,"Guaranteed off usage",IF(X10&gt;0,"Pay-on-time off bill","Pay-on-time off usage"))))</f>
        <v>Guaranteed off bill</v>
      </c>
      <c r="AA10" s="292" t="str">
        <f t="shared" ref="AA10:AA41" si="8">IF(OR(B10="Origin Energy",B10="Red Energy",B10="Powershop"),"Inclusive","Exclusive")</f>
        <v>Exclusive</v>
      </c>
      <c r="AB10" s="292">
        <f t="shared" si="0"/>
        <v>2982.2739409090914</v>
      </c>
      <c r="AC10" s="292">
        <f t="shared" si="1"/>
        <v>2982.2739409090914</v>
      </c>
      <c r="AD10" s="404">
        <f t="shared" si="2"/>
        <v>3280.5013350000008</v>
      </c>
      <c r="AE10" s="459">
        <f t="shared" si="2"/>
        <v>3280.5013350000008</v>
      </c>
      <c r="AF10" s="438"/>
      <c r="AG10" s="438"/>
      <c r="AH10" s="438"/>
      <c r="AI10" s="438"/>
      <c r="AJ10" s="438"/>
      <c r="AK10" s="438"/>
      <c r="AL10" s="438"/>
      <c r="AM10" s="438"/>
      <c r="AN10" s="438"/>
      <c r="AO10" s="438"/>
      <c r="AP10" s="438"/>
      <c r="AQ10" s="438"/>
      <c r="AR10" s="438"/>
      <c r="AS10" s="438"/>
      <c r="AT10"/>
      <c r="AU10"/>
      <c r="AV10" s="347"/>
      <c r="AW10" s="347"/>
      <c r="AX10" s="347"/>
      <c r="AY10" s="347"/>
      <c r="AZ10" s="347"/>
      <c r="BA10" s="347"/>
      <c r="BB10" s="347"/>
      <c r="BC10" s="347"/>
      <c r="BD10" s="347"/>
      <c r="BE10" s="347"/>
      <c r="BF10" s="347"/>
      <c r="BG10" s="347"/>
      <c r="BH10" s="347"/>
      <c r="BI10" s="347"/>
      <c r="BJ10" s="347"/>
      <c r="BK10" s="347"/>
      <c r="BL10" s="347"/>
      <c r="BM10" s="347"/>
      <c r="BN10" s="347"/>
      <c r="BO10" s="347"/>
      <c r="BP10" s="347"/>
      <c r="BQ10" s="347"/>
      <c r="BR10" s="347"/>
      <c r="BS10" s="347"/>
      <c r="BT10" s="347"/>
      <c r="BU10" s="347"/>
      <c r="BV10" s="347"/>
      <c r="BW10" s="347"/>
      <c r="BX10" s="347"/>
      <c r="BY10" s="347"/>
      <c r="BZ10" s="347"/>
      <c r="CA10" s="347"/>
      <c r="CB10" s="347"/>
      <c r="CC10" s="347"/>
      <c r="CD10" s="347"/>
      <c r="CE10" s="347"/>
      <c r="CF10" s="347"/>
      <c r="CG10" s="347"/>
      <c r="CH10" s="347"/>
      <c r="CI10" s="347"/>
      <c r="CJ10" s="347"/>
      <c r="CK10" s="347"/>
      <c r="CL10" s="347"/>
      <c r="CM10" s="347"/>
      <c r="CN10" s="347"/>
      <c r="CO10" s="347"/>
      <c r="CP10" s="347"/>
      <c r="CQ10" s="347"/>
      <c r="CR10" s="347"/>
      <c r="CS10" s="347"/>
      <c r="CT10" s="347"/>
      <c r="CU10" s="347"/>
      <c r="CV10" s="347"/>
      <c r="CW10" s="347"/>
      <c r="CX10" s="347"/>
      <c r="CY10" s="347"/>
      <c r="CZ10" s="347"/>
      <c r="DA10" s="347"/>
      <c r="DB10" s="347"/>
      <c r="DC10" s="347"/>
      <c r="DD10" s="347"/>
      <c r="DE10" s="347"/>
      <c r="DF10" s="347"/>
      <c r="DG10" s="347"/>
      <c r="DH10" s="347"/>
      <c r="DI10" s="347"/>
      <c r="DJ10" s="347"/>
      <c r="DK10" s="347"/>
      <c r="DL10" s="347"/>
      <c r="DM10" s="347"/>
      <c r="DN10" s="347"/>
      <c r="DO10" s="347"/>
      <c r="DP10" s="347"/>
      <c r="DQ10" s="347"/>
      <c r="DR10" s="347"/>
      <c r="DS10" s="347"/>
      <c r="DT10" s="347"/>
      <c r="DU10" s="347"/>
      <c r="DV10" s="347"/>
      <c r="DW10" s="347"/>
      <c r="DX10" s="347"/>
      <c r="DY10" s="347"/>
      <c r="DZ10" s="347"/>
      <c r="EA10" s="347"/>
      <c r="EB10" s="347"/>
      <c r="EC10" s="347"/>
      <c r="ED10" s="347"/>
      <c r="EE10" s="347"/>
      <c r="EF10" s="347"/>
      <c r="EG10" s="347"/>
      <c r="EH10" s="347"/>
      <c r="EI10" s="347"/>
      <c r="EJ10" s="347"/>
      <c r="EK10" s="347"/>
      <c r="EL10" s="347"/>
      <c r="EM10" s="347"/>
      <c r="EN10" s="347"/>
      <c r="EO10" s="347"/>
      <c r="EP10" s="347"/>
      <c r="EQ10" s="347"/>
      <c r="ER10" s="347"/>
    </row>
    <row r="11" spans="1:148" s="285" customFormat="1" ht="23" customHeight="1">
      <c r="A11" s="443"/>
      <c r="B11" s="146" t="str">
        <f>'NSW Oct 2022'!F5</f>
        <v>Origin Energy</v>
      </c>
      <c r="C11" s="148" t="str">
        <f>'NSW Oct 2022'!G5</f>
        <v>Business Go Variable</v>
      </c>
      <c r="D11" s="153">
        <f>365*'NSW Oct 2022'!H5/100</f>
        <v>232.1731818181818</v>
      </c>
      <c r="E11" s="288">
        <f>IF('NSW Oct 2022'!AQ5=3,0.5,IF('NSW Oct 2022'!AQ5=2,0.33,0))</f>
        <v>0.5</v>
      </c>
      <c r="F11" s="288">
        <f t="shared" si="3"/>
        <v>0.5</v>
      </c>
      <c r="G11" s="153">
        <f>IF('NSW Oct 2022'!K5="",($C$5*E11/'NSW Oct 2022'!AQ5*'NSW Oct 2022'!W5/100)*'NSW Oct 2022'!AQ5,IF($C$5*E11/'NSW Oct 2022'!AQ5&gt;='NSW Oct 2022'!L5,('NSW Oct 2022'!L5*'NSW Oct 2022'!W5/100)*'NSW Oct 2022'!AQ5,($C$5*E11/'NSW Oct 2022'!AQ5*'NSW Oct 2022'!W5/100)*'NSW Oct 2022'!AQ5))</f>
        <v>136.61699999999999</v>
      </c>
      <c r="H11" s="153">
        <f>IF(AND('NSW Oct 2022'!L5&gt;0,'NSW Oct 2022'!M5&gt;0),IF($C$5*E11/'NSW Oct 2022'!AQ5&lt;'NSW Oct 2022'!L5,0,IF(($C$5*E11/'NSW Oct 2022'!AQ5-'NSW Oct 2022'!L5)&lt;=('NSW Oct 2022'!M5+'NSW Oct 2022'!L5),((($C$5*E11/'NSW Oct 2022'!AQ5-'NSW Oct 2022'!L5)*'NSW Oct 2022'!X5/100))*'NSW Oct 2022'!AQ5,((('NSW Oct 2022'!M5)*'NSW Oct 2022'!X5/100)*'NSW Oct 2022'!AQ5))),0)</f>
        <v>1127.3298181818184</v>
      </c>
      <c r="I11" s="153">
        <f>IF(AND('NSW Oct 2022'!M5&gt;0,'NSW Oct 2022'!N5&gt;0),IF($C$5*E11/'NSW Oct 2022'!AQ5&lt;('NSW Oct 2022'!L5+'NSW Oct 2022'!M5),0,IF(($C$5*E11/'NSW Oct 2022'!AQ5-'NSW Oct 2022'!L5+'NSW Oct 2022'!M5)&lt;=('NSW Oct 2022'!L5+'NSW Oct 2022'!M5+'NSW Oct 2022'!N5),((($C$5*E11/'NSW Oct 2022'!AQ5-('NSW Oct 2022'!L5+'NSW Oct 2022'!M5))*'NSW Oct 2022'!Y5/100))*'NSW Oct 2022'!AQ5,('NSW Oct 2022'!N5*'NSW Oct 2022'!Y5/100)* 'NSW Oct 2022'!AQ5)),0)</f>
        <v>0</v>
      </c>
      <c r="J11" s="153">
        <f>IF(AND('NSW Oct 2022'!N5&gt;0,'NSW Oct 2022'!O5&gt;0),IF($C$5*E11/'NSW Oct 2022'!AQ5&lt;('NSW Oct 2022'!L5+'NSW Oct 2022'!M5+'NSW Oct 2022'!N5),0,IF(($C$5*E11/'NSW Oct 2022'!AQ5-'NSW Oct 2022'!L5+'NSW Oct 2022'!M5+'NSW Oct 2022'!N5)&lt;=('NSW Oct 2022'!L5+'NSW Oct 2022'!M5+'NSW Oct 2022'!N5+'NSW Oct 2022'!O5),(($C$5*E11/'NSW Oct 2022'!AQ5-('NSW Oct 2022'!L5+'NSW Oct 2022'!M5+'NSW Oct 2022'!N5))*'NSW Oct 2022'!Z5/100)*'NSW Oct 2022'!AQ5,('NSW Oct 2022'!O5*'NSW Oct 2022'!Z5/100)*'NSW Oct 2022'!AQ5)),0)</f>
        <v>0</v>
      </c>
      <c r="K11" s="153">
        <f>IF(AND('NSW Oct 2022'!O5&gt;0,'NSW Oct 2022'!P5&gt;0),IF($C$5*E11/'NSW Oct 2022'!AQ5&lt;('NSW Oct 2022'!L5+'NSW Oct 2022'!M5+'NSW Oct 2022'!N5+'NSW Oct 2022'!O5),0,IF(($C$5*E11/'NSW Oct 2022'!AQ5-'NSW Oct 2022'!L5+'NSW Oct 2022'!M5+'NSW Oct 2022'!N5+'NSW Oct 2022'!O5)&lt;=('NSW Oct 2022'!L5+'NSW Oct 2022'!M5+'NSW Oct 2022'!N5+'NSW Oct 2022'!O5+'NSW Oct 2022'!P5),(($C$5*E11/'NSW Oct 2022'!AQ5-('NSW Oct 2022'!L5+'NSW Oct 2022'!M5+'NSW Oct 2022'!N5+'NSW Oct 2022'!O5))*'NSW Oct 2022'!AA5/100)*'NSW Oct 2022'!AQ5,('NSW Oct 2022'!P5*'NSW Oct 2022'!AA5/100)*'NSW Oct 2022'!AQ5)),0)</f>
        <v>0</v>
      </c>
      <c r="L11" s="153">
        <f>IF(AND('NSW Oct 2022'!P5&gt;0,'NSW Oct 2022'!O5&gt;0),IF(($C$5*E11/'NSW Oct 2022'!AQ5&lt;SUM('NSW Oct 2022'!L5:P5)),(0),($C$5*E11/'NSW Oct 2022'!AQ5-SUM('NSW Oct 2022'!L5:P5))*'NSW Oct 2022'!AB5/100)* 'NSW Oct 2022'!AQ5,IF(AND('NSW Oct 2022'!O5&gt;0,'NSW Oct 2022'!P5=""),IF(($C$5*E11/'NSW Oct 2022'!AQ5&lt; SUM('NSW Oct 2022'!L5:O5)),(0),($C$5*E11/'NSW Oct 2022'!AQ5-SUM('NSW Oct 2022'!L5:O5))*'NSW Oct 2022'!AA5/100)* 'NSW Oct 2022'!AQ5,IF(AND('NSW Oct 2022'!N5&gt;0,'NSW Oct 2022'!O5=""),IF(($C$5*E11/'NSW Oct 2022'!AQ5&lt; SUM('NSW Oct 2022'!L5:N5)),(0),($C$5*E11/'NSW Oct 2022'!AQ5-SUM('NSW Oct 2022'!L5:N5))*'NSW Oct 2022'!Z5/100)* 'NSW Oct 2022'!AQ5,IF(AND('NSW Oct 2022'!M5&gt;0,'NSW Oct 2022'!N5=""),IF(($C$5*E11/'NSW Oct 2022'!AQ5&lt;'NSW Oct 2022'!M5+'NSW Oct 2022'!L5),(0),(($C$5*E11/'NSW Oct 2022'!AQ5-('NSW Oct 2022'!M5+'NSW Oct 2022'!L5))*'NSW Oct 2022'!Y5/100))*'NSW Oct 2022'!AQ5,IF(AND('NSW Oct 2022'!L5&gt;0,'NSW Oct 2022'!M5=""&gt;0),IF(($C$5*E11/'NSW Oct 2022'!AQ5&lt;'NSW Oct 2022'!L5),(0),($C$5*E11/'NSW Oct 2022'!AQ5-'NSW Oct 2022'!L5)*'NSW Oct 2022'!X5/100)*'NSW Oct 2022'!AQ5,0)))))</f>
        <v>0</v>
      </c>
      <c r="M11" s="153">
        <f>IF('NSW Oct 2022'!K5="",($C$5*F11/'NSW Oct 2022'!AR5*'NSW Oct 2022'!AC5/100)*'NSW Oct 2022'!AR5,IF($C$5*F11/'NSW Oct 2022'!AR5&gt;='NSW Oct 2022'!L5,('NSW Oct 2022'!L5*'NSW Oct 2022'!AC5/100)*'NSW Oct 2022'!AR5,($C$5*F11/'NSW Oct 2022'!AR5*'NSW Oct 2022'!AC5/100)*'NSW Oct 2022'!AR5))</f>
        <v>136.61699999999999</v>
      </c>
      <c r="N11" s="153">
        <f>IF(AND('NSW Oct 2022'!L5&gt;0,'NSW Oct 2022'!M5&gt;0),IF($C$5*F11/'NSW Oct 2022'!AR5&lt;'NSW Oct 2022'!L5,0,IF(($C$5*F11/'NSW Oct 2022'!AR5-'NSW Oct 2022'!L5)&lt;=('NSW Oct 2022'!M5+'NSW Oct 2022'!L5),((($C$5*F11/'NSW Oct 2022'!AR5-'NSW Oct 2022'!L5)*'NSW Oct 2022'!AD5/100))*'NSW Oct 2022'!AR5,((('NSW Oct 2022'!M5)*'NSW Oct 2022'!AD5/100)*'NSW Oct 2022'!AR5))),0)</f>
        <v>1127.3298181818184</v>
      </c>
      <c r="O11" s="153">
        <f>IF(AND('NSW Oct 2022'!M5&gt;0,'NSW Oct 2022'!N5&gt;0),IF($C$5*F11/'NSW Oct 2022'!AR5&lt;('NSW Oct 2022'!L5+'NSW Oct 2022'!M5),0,IF(($C$5*F11/'NSW Oct 2022'!AR5-'NSW Oct 2022'!L5+'NSW Oct 2022'!M5)&lt;=('NSW Oct 2022'!L5+'NSW Oct 2022'!M5+'NSW Oct 2022'!N5),((($C$5*F11/'NSW Oct 2022'!AR5-('NSW Oct 2022'!L5+'NSW Oct 2022'!M5))*'NSW Oct 2022'!AE5/100))*'NSW Oct 2022'!AR5,('NSW Oct 2022'!N5*'NSW Oct 2022'!AE5/100)*'NSW Oct 2022'!AR5)),0)</f>
        <v>0</v>
      </c>
      <c r="P11" s="153">
        <f>IF(AND('NSW Oct 2022'!N5&gt;0,'NSW Oct 2022'!O5&gt;0),IF($C$5*F11/'NSW Oct 2022'!AR5&lt;('NSW Oct 2022'!L5+'NSW Oct 2022'!M5+'NSW Oct 2022'!N5),0,IF(($C$5*F11/'NSW Oct 2022'!AR5-'NSW Oct 2022'!L5+'NSW Oct 2022'!M5+'NSW Oct 2022'!N5)&lt;=('NSW Oct 2022'!L5+'NSW Oct 2022'!M5+'NSW Oct 2022'!N5+'NSW Oct 2022'!O5),(($C$5*F11/'NSW Oct 2022'!AR5-('NSW Oct 2022'!L5+'NSW Oct 2022'!M5+'NSW Oct 2022'!N5))*'NSW Oct 2022'!AF5/100)*'NSW Oct 2022'!AR5,('NSW Oct 2022'!O5*'NSW Oct 2022'!AF5/100)*'NSW Oct 2022'!AR5)),0)</f>
        <v>0</v>
      </c>
      <c r="Q11" s="153">
        <f>IF(AND('NSW Oct 2022'!P5&gt;0,'NSW Oct 2022'!P5&gt;0),IF($C$5*F11/'NSW Oct 2022'!AR5&lt;('NSW Oct 2022'!L5+'NSW Oct 2022'!M5+'NSW Oct 2022'!N5+'NSW Oct 2022'!O5),0,IF(($C$5*F11/'NSW Oct 2022'!AR5-'NSW Oct 2022'!L5+'NSW Oct 2022'!M5+'NSW Oct 2022'!N5+'NSW Oct 2022'!O5)&lt;=('NSW Oct 2022'!L5+'NSW Oct 2022'!M5+'NSW Oct 2022'!N5+'NSW Oct 2022'!O5+'NSW Oct 2022'!P5),(($C$5*F11/'NSW Oct 2022'!AR5-('NSW Oct 2022'!L5+'NSW Oct 2022'!M5+'NSW Oct 2022'!N5+'NSW Oct 2022'!O5))*'NSW Oct 2022'!AG5/100)*'NSW Oct 2022'!AR5,('NSW Oct 2022'!P5*'NSW Oct 2022'!AG5/100)*'NSW Oct 2022'!AR5)),0)</f>
        <v>0</v>
      </c>
      <c r="R11" s="153">
        <f>IF(AND('NSW Oct 2022'!P5&gt;0,'NSW Oct 2022'!O5&gt;0),IF(($C$5*F11/'NSW Oct 2022'!AR5&lt;SUM('NSW Oct 2022'!L5:P5)),(0),($C$5*F11/'NSW Oct 2022'!AR5-SUM('NSW Oct 2022'!L5:P5))*'NSW Oct 2022'!AB5/100)* 'NSW Oct 2022'!AR5,IF(AND('NSW Oct 2022'!O5&gt;0,'NSW Oct 2022'!P5=""),IF(($C$5*F11/'NSW Oct 2022'!AR5&lt; SUM('NSW Oct 2022'!L5:O5)),(0),($C$5*F11/'NSW Oct 2022'!AR5-SUM('NSW Oct 2022'!L5:O5))*'NSW Oct 2022'!AG5/100)* 'NSW Oct 2022'!AR5,IF(AND('NSW Oct 2022'!N5&gt;0,'NSW Oct 2022'!O5=""),IF(($C$5*F11/'NSW Oct 2022'!AR5&lt; SUM('NSW Oct 2022'!L5:N5)),(0),($C$5*F11/'NSW Oct 2022'!AR5-SUM('NSW Oct 2022'!L5:N5))*'NSW Oct 2022'!AF5/100)* 'NSW Oct 2022'!AR5,IF(AND('NSW Oct 2022'!M5&gt;0,'NSW Oct 2022'!N5=""),IF(($C$5*F11/'NSW Oct 2022'!AR5&lt;'NSW Oct 2022'!M5+'NSW Oct 2022'!L5),(0),(($C$5*F11/'NSW Oct 2022'!AR5-('NSW Oct 2022'!M5+'NSW Oct 2022'!L5))*'NSW Oct 2022'!AE5/100))*'NSW Oct 2022'!AR5,IF(AND('NSW Oct 2022'!L5&gt;0,'NSW Oct 2022'!M5=""&gt;0),IF(($C$5*F11/'NSW Oct 2022'!AR5&lt;'NSW Oct 2022'!L5),(0),($C$5*F11/'NSW Oct 2022'!AR5-'NSW Oct 2022'!L5)*'NSW Oct 2022'!AD5/100)*'NSW Oct 2022'!AR5,0)))))</f>
        <v>0</v>
      </c>
      <c r="S11" s="257">
        <f t="shared" si="4"/>
        <v>2527.8936363636367</v>
      </c>
      <c r="T11" s="292">
        <f t="shared" si="5"/>
        <v>2760.0668181818187</v>
      </c>
      <c r="U11" s="149">
        <f t="shared" si="6"/>
        <v>3036.0735000000009</v>
      </c>
      <c r="V11" s="148">
        <f>'NSW Oct 2022'!AT5</f>
        <v>0</v>
      </c>
      <c r="W11" s="148">
        <f>'NSW Oct 2022'!AU5</f>
        <v>0</v>
      </c>
      <c r="X11" s="148">
        <f>'NSW Oct 2022'!AV5</f>
        <v>0</v>
      </c>
      <c r="Y11" s="148">
        <f>'NSW Oct 2022'!AW5</f>
        <v>0</v>
      </c>
      <c r="Z11" s="292" t="str">
        <f t="shared" si="7"/>
        <v>No discount</v>
      </c>
      <c r="AA11" s="292" t="str">
        <f t="shared" si="8"/>
        <v>Inclusive</v>
      </c>
      <c r="AB11" s="292">
        <f t="shared" si="0"/>
        <v>2760.0668181818187</v>
      </c>
      <c r="AC11" s="292">
        <f t="shared" si="1"/>
        <v>2760.0668181818187</v>
      </c>
      <c r="AD11" s="404">
        <f t="shared" si="2"/>
        <v>3036.0735000000009</v>
      </c>
      <c r="AE11" s="459">
        <f t="shared" si="2"/>
        <v>3036.0735000000009</v>
      </c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/>
      <c r="AU11"/>
      <c r="AV11" s="347"/>
      <c r="AW11" s="347"/>
      <c r="AX11" s="347"/>
      <c r="AY11" s="347"/>
      <c r="AZ11" s="347"/>
      <c r="BA11" s="347"/>
      <c r="BB11" s="347"/>
      <c r="BC11" s="347"/>
      <c r="BD11" s="347"/>
      <c r="BE11" s="347"/>
      <c r="BF11" s="347"/>
      <c r="BG11" s="347"/>
      <c r="BH11" s="347"/>
      <c r="BI11" s="347"/>
      <c r="BJ11" s="347"/>
      <c r="BK11" s="347"/>
      <c r="BL11" s="347"/>
      <c r="BM11" s="347"/>
      <c r="BN11" s="347"/>
      <c r="BO11" s="347"/>
      <c r="BP11" s="347"/>
      <c r="BQ11" s="347"/>
      <c r="BR11" s="347"/>
      <c r="BS11" s="347"/>
      <c r="BT11" s="347"/>
      <c r="BU11" s="347"/>
      <c r="BV11" s="347"/>
      <c r="BW11" s="347"/>
      <c r="BX11" s="347"/>
      <c r="BY11" s="347"/>
      <c r="BZ11" s="347"/>
      <c r="CA11" s="347"/>
      <c r="CB11" s="347"/>
      <c r="CC11" s="347"/>
      <c r="CD11" s="347"/>
      <c r="CE11" s="347"/>
      <c r="CF11" s="347"/>
      <c r="CG11" s="347"/>
      <c r="CH11" s="347"/>
      <c r="CI11" s="347"/>
      <c r="CJ11" s="347"/>
      <c r="CK11" s="347"/>
      <c r="CL11" s="347"/>
      <c r="CM11" s="347"/>
      <c r="CN11" s="347"/>
      <c r="CO11" s="347"/>
      <c r="CP11" s="347"/>
      <c r="CQ11" s="347"/>
      <c r="CR11" s="347"/>
      <c r="CS11" s="347"/>
      <c r="CT11" s="347"/>
      <c r="CU11" s="347"/>
      <c r="CV11" s="347"/>
      <c r="CW11" s="347"/>
      <c r="CX11" s="347"/>
      <c r="CY11" s="347"/>
      <c r="CZ11" s="347"/>
      <c r="DA11" s="347"/>
      <c r="DB11" s="347"/>
      <c r="DC11" s="347"/>
      <c r="DD11" s="347"/>
      <c r="DE11" s="347"/>
      <c r="DF11" s="347"/>
      <c r="DG11" s="347"/>
      <c r="DH11" s="347"/>
      <c r="DI11" s="347"/>
      <c r="DJ11" s="347"/>
      <c r="DK11" s="347"/>
      <c r="DL11" s="347"/>
      <c r="DM11" s="347"/>
      <c r="DN11" s="347"/>
      <c r="DO11" s="347"/>
      <c r="DP11" s="347"/>
      <c r="DQ11" s="347"/>
      <c r="DR11" s="347"/>
      <c r="DS11" s="347"/>
      <c r="DT11" s="347"/>
      <c r="DU11" s="347"/>
      <c r="DV11" s="347"/>
      <c r="DW11" s="347"/>
      <c r="DX11" s="347"/>
      <c r="DY11" s="347"/>
      <c r="DZ11" s="347"/>
      <c r="EA11" s="347"/>
      <c r="EB11" s="347"/>
      <c r="EC11" s="347"/>
      <c r="ED11" s="347"/>
      <c r="EE11" s="347"/>
      <c r="EF11" s="347"/>
      <c r="EG11" s="347"/>
      <c r="EH11" s="347"/>
      <c r="EI11" s="347"/>
      <c r="EJ11" s="347"/>
      <c r="EK11" s="347"/>
      <c r="EL11" s="347"/>
      <c r="EM11" s="347"/>
      <c r="EN11" s="347"/>
      <c r="EO11" s="347"/>
      <c r="EP11" s="347"/>
      <c r="EQ11" s="347"/>
      <c r="ER11" s="347"/>
    </row>
    <row r="12" spans="1:148" s="285" customFormat="1" ht="23" customHeight="1">
      <c r="A12" s="443"/>
      <c r="B12" s="146" t="str">
        <f>'NSW Oct 2022'!F6</f>
        <v>Red Energy</v>
      </c>
      <c r="C12" s="148" t="str">
        <f>'NSW Oct 2022'!G6</f>
        <v xml:space="preserve">Business Saver </v>
      </c>
      <c r="D12" s="153">
        <f>365*'NSW Oct 2022'!H6/100</f>
        <v>255.46681818181816</v>
      </c>
      <c r="E12" s="288">
        <f>IF('NSW Oct 2022'!AQ6=3,0.5,IF('NSW Oct 2022'!AQ6=2,0.33,0))</f>
        <v>0.5</v>
      </c>
      <c r="F12" s="288">
        <f t="shared" si="3"/>
        <v>0.5</v>
      </c>
      <c r="G12" s="153">
        <f>IF('NSW Oct 2022'!K6="",($C$5*E12/'NSW Oct 2022'!AQ6*'NSW Oct 2022'!W6/100)*'NSW Oct 2022'!AQ6,IF($C$5*E12/'NSW Oct 2022'!AQ6&gt;='NSW Oct 2022'!L6,('NSW Oct 2022'!L6*'NSW Oct 2022'!W6/100)*'NSW Oct 2022'!AQ6,($C$5*E12/'NSW Oct 2022'!AQ6*'NSW Oct 2022'!W6/100)*'NSW Oct 2022'!AQ6))</f>
        <v>122.37899999999998</v>
      </c>
      <c r="H12" s="153">
        <f>IF(AND('NSW Oct 2022'!L6&gt;0,'NSW Oct 2022'!M6&gt;0),IF($C$5*E12/'NSW Oct 2022'!AQ6&lt;'NSW Oct 2022'!L6,0,IF(($C$5*E12/'NSW Oct 2022'!AQ6-'NSW Oct 2022'!L6)&lt;=('NSW Oct 2022'!M6+'NSW Oct 2022'!L6),((($C$5*E12/'NSW Oct 2022'!AQ6-'NSW Oct 2022'!L6)*'NSW Oct 2022'!X6/100))*'NSW Oct 2022'!AQ6,((('NSW Oct 2022'!M6)*'NSW Oct 2022'!X6/100)*'NSW Oct 2022'!AQ6))),0)</f>
        <v>116.74090909090907</v>
      </c>
      <c r="I12" s="153">
        <f>IF(AND('NSW Oct 2022'!M6&gt;0,'NSW Oct 2022'!N6&gt;0),IF($C$5*E12/'NSW Oct 2022'!AQ6&lt;('NSW Oct 2022'!L6+'NSW Oct 2022'!M6),0,IF(($C$5*E12/'NSW Oct 2022'!AQ6-'NSW Oct 2022'!L6+'NSW Oct 2022'!M6)&lt;=('NSW Oct 2022'!L6+'NSW Oct 2022'!M6+'NSW Oct 2022'!N6),((($C$5*E12/'NSW Oct 2022'!AQ6-('NSW Oct 2022'!L6+'NSW Oct 2022'!M6))*'NSW Oct 2022'!Y6/100))*'NSW Oct 2022'!AQ6,('NSW Oct 2022'!N6*'NSW Oct 2022'!Y6/100)* 'NSW Oct 2022'!AQ6)),0)</f>
        <v>246.94199999999998</v>
      </c>
      <c r="J12" s="153">
        <f>IF(AND('NSW Oct 2022'!N6&gt;0,'NSW Oct 2022'!O6&gt;0),IF($C$5*E12/'NSW Oct 2022'!AQ6&lt;('NSW Oct 2022'!L6+'NSW Oct 2022'!M6+'NSW Oct 2022'!N6),0,IF(($C$5*E12/'NSW Oct 2022'!AQ6-'NSW Oct 2022'!L6+'NSW Oct 2022'!M6+'NSW Oct 2022'!N6)&lt;=('NSW Oct 2022'!L6+'NSW Oct 2022'!M6+'NSW Oct 2022'!N6+'NSW Oct 2022'!O6),(($C$5*E12/'NSW Oct 2022'!AQ6-('NSW Oct 2022'!L6+'NSW Oct 2022'!M6+'NSW Oct 2022'!N6))*'NSW Oct 2022'!Z6/100)*'NSW Oct 2022'!AQ6,('NSW Oct 2022'!O6*'NSW Oct 2022'!Z6/100)*'NSW Oct 2022'!AQ6)),0)</f>
        <v>836.99318181818182</v>
      </c>
      <c r="K12" s="153">
        <f>IF(AND('NSW Oct 2022'!O6&gt;0,'NSW Oct 2022'!P6&gt;0),IF($C$5*E12/'NSW Oct 2022'!AQ6&lt;('NSW Oct 2022'!L6+'NSW Oct 2022'!M6+'NSW Oct 2022'!N6+'NSW Oct 2022'!O6),0,IF(($C$5*E12/'NSW Oct 2022'!AQ6-'NSW Oct 2022'!L6+'NSW Oct 2022'!M6+'NSW Oct 2022'!N6+'NSW Oct 2022'!O6)&lt;=('NSW Oct 2022'!L6+'NSW Oct 2022'!M6+'NSW Oct 2022'!N6+'NSW Oct 2022'!O6+'NSW Oct 2022'!P6),(($C$5*E12/'NSW Oct 2022'!AQ6-('NSW Oct 2022'!L6+'NSW Oct 2022'!M6+'NSW Oct 2022'!N6+'NSW Oct 2022'!O6))*'NSW Oct 2022'!AA6/100)*'NSW Oct 2022'!AQ6,('NSW Oct 2022'!P6*'NSW Oct 2022'!AA6/100)*'NSW Oct 2022'!AQ6)),0)</f>
        <v>0</v>
      </c>
      <c r="L12" s="153">
        <f>IF(AND('NSW Oct 2022'!P6&gt;0,'NSW Oct 2022'!O6&gt;0),IF(($C$5*E12/'NSW Oct 2022'!AQ6&lt;SUM('NSW Oct 2022'!L6:P6)),(0),($C$5*E12/'NSW Oct 2022'!AQ6-SUM('NSW Oct 2022'!L6:P6))*'NSW Oct 2022'!AB6/100)* 'NSW Oct 2022'!AQ6,IF(AND('NSW Oct 2022'!O6&gt;0,'NSW Oct 2022'!P6=""),IF(($C$5*E12/'NSW Oct 2022'!AQ6&lt; SUM('NSW Oct 2022'!L6:O6)),(0),($C$5*E12/'NSW Oct 2022'!AQ6-SUM('NSW Oct 2022'!L6:O6))*'NSW Oct 2022'!AA6/100)* 'NSW Oct 2022'!AQ6,IF(AND('NSW Oct 2022'!N6&gt;0,'NSW Oct 2022'!O6=""),IF(($C$5*E12/'NSW Oct 2022'!AQ6&lt; SUM('NSW Oct 2022'!L6:N6)),(0),($C$5*E12/'NSW Oct 2022'!AQ6-SUM('NSW Oct 2022'!L6:N6))*'NSW Oct 2022'!Z6/100)* 'NSW Oct 2022'!AQ6,IF(AND('NSW Oct 2022'!M6&gt;0,'NSW Oct 2022'!N6=""),IF(($C$5*E12/'NSW Oct 2022'!AQ6&lt;'NSW Oct 2022'!M6+'NSW Oct 2022'!L6),(0),(($C$5*E12/'NSW Oct 2022'!AQ6-('NSW Oct 2022'!M6+'NSW Oct 2022'!L6))*'NSW Oct 2022'!Y6/100))*'NSW Oct 2022'!AQ6,IF(AND('NSW Oct 2022'!L6&gt;0,'NSW Oct 2022'!M6=""&gt;0),IF(($C$5*E12/'NSW Oct 2022'!AQ6&lt;'NSW Oct 2022'!L6),(0),($C$5*E12/'NSW Oct 2022'!AQ6-'NSW Oct 2022'!L6)*'NSW Oct 2022'!X6/100)*'NSW Oct 2022'!AQ6,0)))))</f>
        <v>0</v>
      </c>
      <c r="M12" s="153">
        <f>IF('NSW Oct 2022'!K6="",($C$5*F12/'NSW Oct 2022'!AR6*'NSW Oct 2022'!AC6/100)*'NSW Oct 2022'!AR6,IF($C$5*F12/'NSW Oct 2022'!AR6&gt;='NSW Oct 2022'!L6,('NSW Oct 2022'!L6*'NSW Oct 2022'!AC6/100)*'NSW Oct 2022'!AR6,($C$5*F12/'NSW Oct 2022'!AR6*'NSW Oct 2022'!AC6/100)*'NSW Oct 2022'!AR6))</f>
        <v>122.37899999999998</v>
      </c>
      <c r="N12" s="153">
        <f>IF(AND('NSW Oct 2022'!L6&gt;0,'NSW Oct 2022'!M6&gt;0),IF($C$5*F12/'NSW Oct 2022'!AR6&lt;'NSW Oct 2022'!L6,0,IF(($C$5*F12/'NSW Oct 2022'!AR6-'NSW Oct 2022'!L6)&lt;=('NSW Oct 2022'!M6+'NSW Oct 2022'!L6),((($C$5*F12/'NSW Oct 2022'!AR6-'NSW Oct 2022'!L6)*'NSW Oct 2022'!AD6/100))*'NSW Oct 2022'!AR6,((('NSW Oct 2022'!M6)*'NSW Oct 2022'!AD6/100)*'NSW Oct 2022'!AR6))),0)</f>
        <v>116.74090909090907</v>
      </c>
      <c r="O12" s="153">
        <f>IF(AND('NSW Oct 2022'!M6&gt;0,'NSW Oct 2022'!N6&gt;0),IF($C$5*F12/'NSW Oct 2022'!AR6&lt;('NSW Oct 2022'!L6+'NSW Oct 2022'!M6),0,IF(($C$5*F12/'NSW Oct 2022'!AR6-'NSW Oct 2022'!L6+'NSW Oct 2022'!M6)&lt;=('NSW Oct 2022'!L6+'NSW Oct 2022'!M6+'NSW Oct 2022'!N6),((($C$5*F12/'NSW Oct 2022'!AR6-('NSW Oct 2022'!L6+'NSW Oct 2022'!M6))*'NSW Oct 2022'!AE6/100))*'NSW Oct 2022'!AR6,('NSW Oct 2022'!N6*'NSW Oct 2022'!AE6/100)*'NSW Oct 2022'!AR6)),0)</f>
        <v>246.94199999999998</v>
      </c>
      <c r="P12" s="153">
        <f>IF(AND('NSW Oct 2022'!N6&gt;0,'NSW Oct 2022'!O6&gt;0),IF($C$5*F12/'NSW Oct 2022'!AR6&lt;('NSW Oct 2022'!L6+'NSW Oct 2022'!M6+'NSW Oct 2022'!N6),0,IF(($C$5*F12/'NSW Oct 2022'!AR6-'NSW Oct 2022'!L6+'NSW Oct 2022'!M6+'NSW Oct 2022'!N6)&lt;=('NSW Oct 2022'!L6+'NSW Oct 2022'!M6+'NSW Oct 2022'!N6+'NSW Oct 2022'!O6),(($C$5*F12/'NSW Oct 2022'!AR6-('NSW Oct 2022'!L6+'NSW Oct 2022'!M6+'NSW Oct 2022'!N6))*'NSW Oct 2022'!AF6/100)*'NSW Oct 2022'!AR6,('NSW Oct 2022'!O6*'NSW Oct 2022'!AF6/100)*'NSW Oct 2022'!AR6)),0)</f>
        <v>836.99318181818182</v>
      </c>
      <c r="Q12" s="153">
        <f>IF(AND('NSW Oct 2022'!P6&gt;0,'NSW Oct 2022'!P6&gt;0),IF($C$5*F12/'NSW Oct 2022'!AR6&lt;('NSW Oct 2022'!L6+'NSW Oct 2022'!M6+'NSW Oct 2022'!N6+'NSW Oct 2022'!O6),0,IF(($C$5*F12/'NSW Oct 2022'!AR6-'NSW Oct 2022'!L6+'NSW Oct 2022'!M6+'NSW Oct 2022'!N6+'NSW Oct 2022'!O6)&lt;=('NSW Oct 2022'!L6+'NSW Oct 2022'!M6+'NSW Oct 2022'!N6+'NSW Oct 2022'!O6+'NSW Oct 2022'!P6),(($C$5*F12/'NSW Oct 2022'!AR6-('NSW Oct 2022'!L6+'NSW Oct 2022'!M6+'NSW Oct 2022'!N6+'NSW Oct 2022'!O6))*'NSW Oct 2022'!AG6/100)*'NSW Oct 2022'!AR6,('NSW Oct 2022'!P6*'NSW Oct 2022'!AG6/100)*'NSW Oct 2022'!AR6)),0)</f>
        <v>0</v>
      </c>
      <c r="R12" s="153">
        <f>IF(AND('NSW Oct 2022'!P6&gt;0,'NSW Oct 2022'!O6&gt;0),IF(($C$5*F12/'NSW Oct 2022'!AR6&lt;SUM('NSW Oct 2022'!L6:P6)),(0),($C$5*F12/'NSW Oct 2022'!AR6-SUM('NSW Oct 2022'!L6:P6))*'NSW Oct 2022'!AB6/100)* 'NSW Oct 2022'!AR6,IF(AND('NSW Oct 2022'!O6&gt;0,'NSW Oct 2022'!P6=""),IF(($C$5*F12/'NSW Oct 2022'!AR6&lt; SUM('NSW Oct 2022'!L6:O6)),(0),($C$5*F12/'NSW Oct 2022'!AR6-SUM('NSW Oct 2022'!L6:O6))*'NSW Oct 2022'!AG6/100)* 'NSW Oct 2022'!AR6,IF(AND('NSW Oct 2022'!N6&gt;0,'NSW Oct 2022'!O6=""),IF(($C$5*F12/'NSW Oct 2022'!AR6&lt; SUM('NSW Oct 2022'!L6:N6)),(0),($C$5*F12/'NSW Oct 2022'!AR6-SUM('NSW Oct 2022'!L6:N6))*'NSW Oct 2022'!AF6/100)* 'NSW Oct 2022'!AR6,IF(AND('NSW Oct 2022'!M6&gt;0,'NSW Oct 2022'!N6=""),IF(($C$5*F12/'NSW Oct 2022'!AR6&lt;'NSW Oct 2022'!M6+'NSW Oct 2022'!L6),(0),(($C$5*F12/'NSW Oct 2022'!AR6-('NSW Oct 2022'!M6+'NSW Oct 2022'!L6))*'NSW Oct 2022'!AE6/100))*'NSW Oct 2022'!AR6,IF(AND('NSW Oct 2022'!L6&gt;0,'NSW Oct 2022'!M6=""&gt;0),IF(($C$5*F12/'NSW Oct 2022'!AR6&lt;'NSW Oct 2022'!L6),(0),($C$5*F12/'NSW Oct 2022'!AR6-'NSW Oct 2022'!L6)*'NSW Oct 2022'!AD6/100)*'NSW Oct 2022'!AR6,0)))))</f>
        <v>0</v>
      </c>
      <c r="S12" s="257">
        <f t="shared" si="4"/>
        <v>2646.1101818181814</v>
      </c>
      <c r="T12" s="292">
        <f t="shared" si="5"/>
        <v>2901.5769999999998</v>
      </c>
      <c r="U12" s="149">
        <f t="shared" si="6"/>
        <v>3191.7347</v>
      </c>
      <c r="V12" s="148">
        <f>'NSW Oct 2022'!AT6</f>
        <v>0</v>
      </c>
      <c r="W12" s="148">
        <f>'NSW Oct 2022'!AU6</f>
        <v>0</v>
      </c>
      <c r="X12" s="148">
        <f>'NSW Oct 2022'!AV6</f>
        <v>0</v>
      </c>
      <c r="Y12" s="148">
        <f>'NSW Oct 2022'!AW6</f>
        <v>0</v>
      </c>
      <c r="Z12" s="292" t="str">
        <f t="shared" si="7"/>
        <v>No discount</v>
      </c>
      <c r="AA12" s="292" t="str">
        <f t="shared" si="8"/>
        <v>Inclusive</v>
      </c>
      <c r="AB12" s="292">
        <f t="shared" si="0"/>
        <v>2901.5769999999998</v>
      </c>
      <c r="AC12" s="292">
        <f t="shared" si="1"/>
        <v>2901.5769999999998</v>
      </c>
      <c r="AD12" s="404">
        <f t="shared" si="2"/>
        <v>3191.7347</v>
      </c>
      <c r="AE12" s="459">
        <f t="shared" si="2"/>
        <v>3191.7347</v>
      </c>
      <c r="AF12" s="438"/>
      <c r="AG12" s="438"/>
      <c r="AH12" s="438"/>
      <c r="AI12" s="438"/>
      <c r="AJ12" s="438"/>
      <c r="AK12" s="438"/>
      <c r="AL12" s="438"/>
      <c r="AM12" s="438"/>
      <c r="AN12" s="438"/>
      <c r="AO12" s="438"/>
      <c r="AP12" s="438"/>
      <c r="AQ12" s="438"/>
      <c r="AR12" s="438"/>
      <c r="AS12" s="438"/>
      <c r="AT12"/>
      <c r="AU12"/>
      <c r="AV12" s="347"/>
      <c r="AW12" s="347"/>
      <c r="AX12" s="347"/>
      <c r="AY12" s="347"/>
      <c r="AZ12" s="347"/>
      <c r="BA12" s="347"/>
      <c r="BB12" s="347"/>
      <c r="BC12" s="347"/>
      <c r="BD12" s="347"/>
      <c r="BE12" s="347"/>
      <c r="BF12" s="347"/>
      <c r="BG12" s="347"/>
      <c r="BH12" s="347"/>
      <c r="BI12" s="347"/>
      <c r="BJ12" s="347"/>
      <c r="BK12" s="347"/>
      <c r="BL12" s="347"/>
      <c r="BM12" s="347"/>
      <c r="BN12" s="347"/>
      <c r="BO12" s="347"/>
      <c r="BP12" s="347"/>
      <c r="BQ12" s="347"/>
      <c r="BR12" s="347"/>
      <c r="BS12" s="347"/>
      <c r="BT12" s="347"/>
      <c r="BU12" s="347"/>
      <c r="BV12" s="347"/>
      <c r="BW12" s="347"/>
      <c r="BX12" s="347"/>
      <c r="BY12" s="347"/>
      <c r="BZ12" s="347"/>
      <c r="CA12" s="347"/>
      <c r="CB12" s="347"/>
      <c r="CC12" s="347"/>
      <c r="CD12" s="347"/>
      <c r="CE12" s="347"/>
      <c r="CF12" s="347"/>
      <c r="CG12" s="347"/>
      <c r="CH12" s="347"/>
      <c r="CI12" s="347"/>
      <c r="CJ12" s="347"/>
      <c r="CK12" s="347"/>
      <c r="CL12" s="347"/>
      <c r="CM12" s="347"/>
      <c r="CN12" s="347"/>
      <c r="CO12" s="347"/>
      <c r="CP12" s="347"/>
      <c r="CQ12" s="347"/>
      <c r="CR12" s="347"/>
      <c r="CS12" s="347"/>
      <c r="CT12" s="347"/>
      <c r="CU12" s="347"/>
      <c r="CV12" s="347"/>
      <c r="CW12" s="347"/>
      <c r="CX12" s="347"/>
      <c r="CY12" s="347"/>
      <c r="CZ12" s="347"/>
      <c r="DA12" s="347"/>
      <c r="DB12" s="347"/>
      <c r="DC12" s="347"/>
      <c r="DD12" s="347"/>
      <c r="DE12" s="347"/>
      <c r="DF12" s="347"/>
      <c r="DG12" s="347"/>
      <c r="DH12" s="347"/>
      <c r="DI12" s="347"/>
      <c r="DJ12" s="347"/>
      <c r="DK12" s="347"/>
      <c r="DL12" s="347"/>
      <c r="DM12" s="347"/>
      <c r="DN12" s="347"/>
      <c r="DO12" s="347"/>
      <c r="DP12" s="347"/>
      <c r="DQ12" s="347"/>
      <c r="DR12" s="347"/>
      <c r="DS12" s="347"/>
      <c r="DT12" s="347"/>
      <c r="DU12" s="347"/>
      <c r="DV12" s="347"/>
      <c r="DW12" s="347"/>
      <c r="DX12" s="347"/>
      <c r="DY12" s="347"/>
      <c r="DZ12" s="347"/>
      <c r="EA12" s="347"/>
      <c r="EB12" s="347"/>
      <c r="EC12" s="347"/>
      <c r="ED12" s="347"/>
      <c r="EE12" s="347"/>
      <c r="EF12" s="347"/>
      <c r="EG12" s="347"/>
      <c r="EH12" s="347"/>
      <c r="EI12" s="347"/>
      <c r="EJ12" s="347"/>
      <c r="EK12" s="347"/>
      <c r="EL12" s="347"/>
      <c r="EM12" s="347"/>
      <c r="EN12" s="347"/>
      <c r="EO12" s="347"/>
      <c r="EP12" s="347"/>
      <c r="EQ12" s="347"/>
      <c r="ER12" s="347"/>
    </row>
    <row r="13" spans="1:148" s="285" customFormat="1" ht="23" customHeight="1">
      <c r="A13" s="443"/>
      <c r="B13" s="146" t="str">
        <f>'NSW Oct 2022'!F7</f>
        <v>Simply Energy</v>
      </c>
      <c r="C13" s="148" t="str">
        <f>'NSW Oct 2022'!G7</f>
        <v xml:space="preserve">Business Saver </v>
      </c>
      <c r="D13" s="153">
        <f>365*'NSW Oct 2022'!H7/100</f>
        <v>229.78409090909088</v>
      </c>
      <c r="E13" s="288">
        <f>IF('NSW Oct 2022'!AQ7=3,0.5,IF('NSW Oct 2022'!AQ7=2,0.33,0))</f>
        <v>0.5</v>
      </c>
      <c r="F13" s="288">
        <f t="shared" si="3"/>
        <v>0.5</v>
      </c>
      <c r="G13" s="153">
        <f>IF('NSW Oct 2022'!K7="",($C$5*E13/'NSW Oct 2022'!AQ7*'NSW Oct 2022'!W7/100)*'NSW Oct 2022'!AQ7,IF($C$5*E13/'NSW Oct 2022'!AQ7&gt;='NSW Oct 2022'!L7,('NSW Oct 2022'!L7*'NSW Oct 2022'!W7/100)*'NSW Oct 2022'!AQ7,($C$5*E13/'NSW Oct 2022'!AQ7*'NSW Oct 2022'!W7/100)*'NSW Oct 2022'!AQ7))</f>
        <v>166.44900000000001</v>
      </c>
      <c r="H13" s="153">
        <f>IF(AND('NSW Oct 2022'!L7&gt;0,'NSW Oct 2022'!M7&gt;0),IF($C$5*E13/'NSW Oct 2022'!AQ7&lt;'NSW Oct 2022'!L7,0,IF(($C$5*E13/'NSW Oct 2022'!AQ7-'NSW Oct 2022'!L7)&lt;=('NSW Oct 2022'!M7+'NSW Oct 2022'!L7),((($C$5*E13/'NSW Oct 2022'!AQ7-'NSW Oct 2022'!L7)*'NSW Oct 2022'!X7/100))*'NSW Oct 2022'!AQ7,((('NSW Oct 2022'!M7)*'NSW Oct 2022'!X7/100)*'NSW Oct 2022'!AQ7))),0)</f>
        <v>102.06490909090908</v>
      </c>
      <c r="I13" s="153">
        <f>IF(AND('NSW Oct 2022'!M7&gt;0,'NSW Oct 2022'!N7&gt;0),IF($C$5*E13/'NSW Oct 2022'!AQ7&lt;('NSW Oct 2022'!L7+'NSW Oct 2022'!M7),0,IF(($C$5*E13/'NSW Oct 2022'!AQ7-'NSW Oct 2022'!L7+'NSW Oct 2022'!M7)&lt;=('NSW Oct 2022'!L7+'NSW Oct 2022'!M7+'NSW Oct 2022'!N7),((($C$5*E13/'NSW Oct 2022'!AQ7-('NSW Oct 2022'!L7+'NSW Oct 2022'!M7))*'NSW Oct 2022'!Y7/100))*'NSW Oct 2022'!AQ7,('NSW Oct 2022'!N7*'NSW Oct 2022'!Y7/100)* 'NSW Oct 2022'!AQ7)),0)</f>
        <v>240.48599999999999</v>
      </c>
      <c r="J13" s="153">
        <f>IF(AND('NSW Oct 2022'!N7&gt;0,'NSW Oct 2022'!O7&gt;0),IF($C$5*E13/'NSW Oct 2022'!AQ7&lt;('NSW Oct 2022'!L7+'NSW Oct 2022'!M7+'NSW Oct 2022'!N7),0,IF(($C$5*E13/'NSW Oct 2022'!AQ7-'NSW Oct 2022'!L7+'NSW Oct 2022'!M7+'NSW Oct 2022'!N7)&lt;=('NSW Oct 2022'!L7+'NSW Oct 2022'!M7+'NSW Oct 2022'!N7+'NSW Oct 2022'!O7),(($C$5*E13/'NSW Oct 2022'!AQ7-('NSW Oct 2022'!L7+'NSW Oct 2022'!M7+'NSW Oct 2022'!N7))*'NSW Oct 2022'!Z7/100)*'NSW Oct 2022'!AQ7,('NSW Oct 2022'!O7*'NSW Oct 2022'!Z7/100)*'NSW Oct 2022'!AQ7)),0)</f>
        <v>907.5090909090909</v>
      </c>
      <c r="K13" s="153">
        <f>IF(AND('NSW Oct 2022'!O7&gt;0,'NSW Oct 2022'!P7&gt;0),IF($C$5*E13/'NSW Oct 2022'!AQ7&lt;('NSW Oct 2022'!L7+'NSW Oct 2022'!M7+'NSW Oct 2022'!N7+'NSW Oct 2022'!O7),0,IF(($C$5*E13/'NSW Oct 2022'!AQ7-'NSW Oct 2022'!L7+'NSW Oct 2022'!M7+'NSW Oct 2022'!N7+'NSW Oct 2022'!O7)&lt;=('NSW Oct 2022'!L7+'NSW Oct 2022'!M7+'NSW Oct 2022'!N7+'NSW Oct 2022'!O7+'NSW Oct 2022'!P7),(($C$5*E13/'NSW Oct 2022'!AQ7-('NSW Oct 2022'!L7+'NSW Oct 2022'!M7+'NSW Oct 2022'!N7+'NSW Oct 2022'!O7))*'NSW Oct 2022'!AA7/100)*'NSW Oct 2022'!AQ7,('NSW Oct 2022'!P7*'NSW Oct 2022'!AA7/100)*'NSW Oct 2022'!AQ7)),0)</f>
        <v>0</v>
      </c>
      <c r="L13" s="153">
        <f>IF(AND('NSW Oct 2022'!P7&gt;0,'NSW Oct 2022'!O7&gt;0),IF(($C$5*E13/'NSW Oct 2022'!AQ7&lt;SUM('NSW Oct 2022'!L7:P7)),(0),($C$5*E13/'NSW Oct 2022'!AQ7-SUM('NSW Oct 2022'!L7:P7))*'NSW Oct 2022'!AB7/100)* 'NSW Oct 2022'!AQ7,IF(AND('NSW Oct 2022'!O7&gt;0,'NSW Oct 2022'!P7=""),IF(($C$5*E13/'NSW Oct 2022'!AQ7&lt; SUM('NSW Oct 2022'!L7:O7)),(0),($C$5*E13/'NSW Oct 2022'!AQ7-SUM('NSW Oct 2022'!L7:O7))*'NSW Oct 2022'!AA7/100)* 'NSW Oct 2022'!AQ7,IF(AND('NSW Oct 2022'!N7&gt;0,'NSW Oct 2022'!O7=""),IF(($C$5*E13/'NSW Oct 2022'!AQ7&lt; SUM('NSW Oct 2022'!L7:N7)),(0),($C$5*E13/'NSW Oct 2022'!AQ7-SUM('NSW Oct 2022'!L7:N7))*'NSW Oct 2022'!Z7/100)* 'NSW Oct 2022'!AQ7,IF(AND('NSW Oct 2022'!M7&gt;0,'NSW Oct 2022'!N7=""),IF(($C$5*E13/'NSW Oct 2022'!AQ7&lt;'NSW Oct 2022'!M7+'NSW Oct 2022'!L7),(0),(($C$5*E13/'NSW Oct 2022'!AQ7-('NSW Oct 2022'!M7+'NSW Oct 2022'!L7))*'NSW Oct 2022'!Y7/100))*'NSW Oct 2022'!AQ7,IF(AND('NSW Oct 2022'!L7&gt;0,'NSW Oct 2022'!M7=""&gt;0),IF(($C$5*E13/'NSW Oct 2022'!AQ7&lt;'NSW Oct 2022'!L7),(0),($C$5*E13/'NSW Oct 2022'!AQ7-'NSW Oct 2022'!L7)*'NSW Oct 2022'!X7/100)*'NSW Oct 2022'!AQ7,0)))))</f>
        <v>0</v>
      </c>
      <c r="M13" s="153">
        <f>IF('NSW Oct 2022'!K7="",($C$5*F13/'NSW Oct 2022'!AR7*'NSW Oct 2022'!AC7/100)*'NSW Oct 2022'!AR7,IF($C$5*F13/'NSW Oct 2022'!AR7&gt;='NSW Oct 2022'!L7,('NSW Oct 2022'!L7*'NSW Oct 2022'!AC7/100)*'NSW Oct 2022'!AR7,($C$5*F13/'NSW Oct 2022'!AR7*'NSW Oct 2022'!AC7/100)*'NSW Oct 2022'!AR7))</f>
        <v>166.44900000000001</v>
      </c>
      <c r="N13" s="153">
        <f>IF(AND('NSW Oct 2022'!L7&gt;0,'NSW Oct 2022'!M7&gt;0),IF($C$5*F13/'NSW Oct 2022'!AR7&lt;'NSW Oct 2022'!L7,0,IF(($C$5*F13/'NSW Oct 2022'!AR7-'NSW Oct 2022'!L7)&lt;=('NSW Oct 2022'!M7+'NSW Oct 2022'!L7),((($C$5*F13/'NSW Oct 2022'!AR7-'NSW Oct 2022'!L7)*'NSW Oct 2022'!AD7/100))*'NSW Oct 2022'!AR7,((('NSW Oct 2022'!M7)*'NSW Oct 2022'!AD7/100)*'NSW Oct 2022'!AR7))),0)</f>
        <v>102.06490909090908</v>
      </c>
      <c r="O13" s="153">
        <f>IF(AND('NSW Oct 2022'!M7&gt;0,'NSW Oct 2022'!N7&gt;0),IF($C$5*F13/'NSW Oct 2022'!AR7&lt;('NSW Oct 2022'!L7+'NSW Oct 2022'!M7),0,IF(($C$5*F13/'NSW Oct 2022'!AR7-'NSW Oct 2022'!L7+'NSW Oct 2022'!M7)&lt;=('NSW Oct 2022'!L7+'NSW Oct 2022'!M7+'NSW Oct 2022'!N7),((($C$5*F13/'NSW Oct 2022'!AR7-('NSW Oct 2022'!L7+'NSW Oct 2022'!M7))*'NSW Oct 2022'!AE7/100))*'NSW Oct 2022'!AR7,('NSW Oct 2022'!N7*'NSW Oct 2022'!AE7/100)*'NSW Oct 2022'!AR7)),0)</f>
        <v>240.48599999999999</v>
      </c>
      <c r="P13" s="153">
        <f>IF(AND('NSW Oct 2022'!N7&gt;0,'NSW Oct 2022'!O7&gt;0),IF($C$5*F13/'NSW Oct 2022'!AR7&lt;('NSW Oct 2022'!L7+'NSW Oct 2022'!M7+'NSW Oct 2022'!N7),0,IF(($C$5*F13/'NSW Oct 2022'!AR7-'NSW Oct 2022'!L7+'NSW Oct 2022'!M7+'NSW Oct 2022'!N7)&lt;=('NSW Oct 2022'!L7+'NSW Oct 2022'!M7+'NSW Oct 2022'!N7+'NSW Oct 2022'!O7),(($C$5*F13/'NSW Oct 2022'!AR7-('NSW Oct 2022'!L7+'NSW Oct 2022'!M7+'NSW Oct 2022'!N7))*'NSW Oct 2022'!AF7/100)*'NSW Oct 2022'!AR7,('NSW Oct 2022'!O7*'NSW Oct 2022'!AF7/100)*'NSW Oct 2022'!AR7)),0)</f>
        <v>907.5090909090909</v>
      </c>
      <c r="Q13" s="153">
        <f>IF(AND('NSW Oct 2022'!P7&gt;0,'NSW Oct 2022'!P7&gt;0),IF($C$5*F13/'NSW Oct 2022'!AR7&lt;('NSW Oct 2022'!L7+'NSW Oct 2022'!M7+'NSW Oct 2022'!N7+'NSW Oct 2022'!O7),0,IF(($C$5*F13/'NSW Oct 2022'!AR7-'NSW Oct 2022'!L7+'NSW Oct 2022'!M7+'NSW Oct 2022'!N7+'NSW Oct 2022'!O7)&lt;=('NSW Oct 2022'!L7+'NSW Oct 2022'!M7+'NSW Oct 2022'!N7+'NSW Oct 2022'!O7+'NSW Oct 2022'!P7),(($C$5*F13/'NSW Oct 2022'!AR7-('NSW Oct 2022'!L7+'NSW Oct 2022'!M7+'NSW Oct 2022'!N7+'NSW Oct 2022'!O7))*'NSW Oct 2022'!AG7/100)*'NSW Oct 2022'!AR7,('NSW Oct 2022'!P7*'NSW Oct 2022'!AG7/100)*'NSW Oct 2022'!AR7)),0)</f>
        <v>0</v>
      </c>
      <c r="R13" s="153">
        <f>IF(AND('NSW Oct 2022'!P7&gt;0,'NSW Oct 2022'!O7&gt;0),IF(($C$5*F13/'NSW Oct 2022'!AR7&lt;SUM('NSW Oct 2022'!L7:P7)),(0),($C$5*F13/'NSW Oct 2022'!AR7-SUM('NSW Oct 2022'!L7:P7))*'NSW Oct 2022'!AB7/100)* 'NSW Oct 2022'!AR7,IF(AND('NSW Oct 2022'!O7&gt;0,'NSW Oct 2022'!P7=""),IF(($C$5*F13/'NSW Oct 2022'!AR7&lt; SUM('NSW Oct 2022'!L7:O7)),(0),($C$5*F13/'NSW Oct 2022'!AR7-SUM('NSW Oct 2022'!L7:O7))*'NSW Oct 2022'!AG7/100)* 'NSW Oct 2022'!AR7,IF(AND('NSW Oct 2022'!N7&gt;0,'NSW Oct 2022'!O7=""),IF(($C$5*F13/'NSW Oct 2022'!AR7&lt; SUM('NSW Oct 2022'!L7:N7)),(0),($C$5*F13/'NSW Oct 2022'!AR7-SUM('NSW Oct 2022'!L7:N7))*'NSW Oct 2022'!AF7/100)* 'NSW Oct 2022'!AR7,IF(AND('NSW Oct 2022'!M7&gt;0,'NSW Oct 2022'!N7=""),IF(($C$5*F13/'NSW Oct 2022'!AR7&lt;'NSW Oct 2022'!M7+'NSW Oct 2022'!L7),(0),(($C$5*F13/'NSW Oct 2022'!AR7-('NSW Oct 2022'!M7+'NSW Oct 2022'!L7))*'NSW Oct 2022'!AE7/100))*'NSW Oct 2022'!AR7,IF(AND('NSW Oct 2022'!L7&gt;0,'NSW Oct 2022'!M7=""&gt;0),IF(($C$5*F13/'NSW Oct 2022'!AR7&lt;'NSW Oct 2022'!L7),(0),($C$5*F13/'NSW Oct 2022'!AR7-'NSW Oct 2022'!L7)*'NSW Oct 2022'!AD7/100)*'NSW Oct 2022'!AR7,0)))))</f>
        <v>0</v>
      </c>
      <c r="S13" s="257">
        <f t="shared" si="4"/>
        <v>2833.018</v>
      </c>
      <c r="T13" s="292">
        <f t="shared" si="5"/>
        <v>3062.802090909091</v>
      </c>
      <c r="U13" s="149">
        <f t="shared" si="6"/>
        <v>3369.0823000000005</v>
      </c>
      <c r="V13" s="148">
        <f>'NSW Oct 2022'!AT7</f>
        <v>1</v>
      </c>
      <c r="W13" s="148">
        <f>'NSW Oct 2022'!AU7</f>
        <v>0</v>
      </c>
      <c r="X13" s="148">
        <f>'NSW Oct 2022'!AV7</f>
        <v>0</v>
      </c>
      <c r="Y13" s="148">
        <f>'NSW Oct 2022'!AW7</f>
        <v>0</v>
      </c>
      <c r="Z13" s="292" t="str">
        <f t="shared" si="7"/>
        <v>Guaranteed off bill</v>
      </c>
      <c r="AA13" s="292" t="str">
        <f t="shared" si="8"/>
        <v>Exclusive</v>
      </c>
      <c r="AB13" s="292">
        <f t="shared" si="0"/>
        <v>3032.17407</v>
      </c>
      <c r="AC13" s="292">
        <f t="shared" si="1"/>
        <v>3032.17407</v>
      </c>
      <c r="AD13" s="404">
        <f t="shared" si="2"/>
        <v>3335.3914770000001</v>
      </c>
      <c r="AE13" s="459">
        <f t="shared" si="2"/>
        <v>3335.3914770000001</v>
      </c>
      <c r="AF13" s="438"/>
      <c r="AG13" s="438"/>
      <c r="AH13" s="438"/>
      <c r="AI13" s="438"/>
      <c r="AJ13" s="438"/>
      <c r="AK13" s="438"/>
      <c r="AL13" s="438"/>
      <c r="AM13" s="438"/>
      <c r="AN13" s="438"/>
      <c r="AO13" s="438"/>
      <c r="AP13" s="438"/>
      <c r="AQ13" s="438"/>
      <c r="AR13" s="438"/>
      <c r="AS13" s="438"/>
      <c r="AT13"/>
      <c r="AU13"/>
      <c r="AV13" s="347"/>
      <c r="AW13" s="347"/>
      <c r="AX13" s="347"/>
      <c r="AY13" s="347"/>
      <c r="AZ13" s="347"/>
      <c r="BA13" s="347"/>
      <c r="BB13" s="347"/>
      <c r="BC13" s="347"/>
      <c r="BD13" s="347"/>
      <c r="BE13" s="347"/>
      <c r="BF13" s="347"/>
      <c r="BG13" s="347"/>
      <c r="BH13" s="347"/>
      <c r="BI13" s="347"/>
      <c r="BJ13" s="347"/>
      <c r="BK13" s="347"/>
      <c r="BL13" s="347"/>
      <c r="BM13" s="347"/>
      <c r="BN13" s="347"/>
      <c r="BO13" s="347"/>
      <c r="BP13" s="347"/>
      <c r="BQ13" s="347"/>
      <c r="BR13" s="347"/>
      <c r="BS13" s="347"/>
      <c r="BT13" s="347"/>
      <c r="BU13" s="347"/>
      <c r="BV13" s="347"/>
      <c r="BW13" s="347"/>
      <c r="BX13" s="347"/>
      <c r="BY13" s="347"/>
      <c r="BZ13" s="347"/>
      <c r="CA13" s="347"/>
      <c r="CB13" s="347"/>
      <c r="CC13" s="347"/>
      <c r="CD13" s="347"/>
      <c r="CE13" s="347"/>
      <c r="CF13" s="347"/>
      <c r="CG13" s="347"/>
      <c r="CH13" s="347"/>
      <c r="CI13" s="347"/>
      <c r="CJ13" s="347"/>
      <c r="CK13" s="347"/>
      <c r="CL13" s="347"/>
      <c r="CM13" s="347"/>
      <c r="CN13" s="347"/>
      <c r="CO13" s="347"/>
      <c r="CP13" s="347"/>
      <c r="CQ13" s="347"/>
      <c r="CR13" s="347"/>
      <c r="CS13" s="347"/>
      <c r="CT13" s="347"/>
      <c r="CU13" s="347"/>
      <c r="CV13" s="347"/>
      <c r="CW13" s="347"/>
      <c r="CX13" s="347"/>
      <c r="CY13" s="347"/>
      <c r="CZ13" s="347"/>
      <c r="DA13" s="347"/>
      <c r="DB13" s="347"/>
      <c r="DC13" s="347"/>
      <c r="DD13" s="347"/>
      <c r="DE13" s="347"/>
      <c r="DF13" s="347"/>
      <c r="DG13" s="347"/>
      <c r="DH13" s="347"/>
      <c r="DI13" s="347"/>
      <c r="DJ13" s="347"/>
      <c r="DK13" s="347"/>
      <c r="DL13" s="347"/>
      <c r="DM13" s="347"/>
      <c r="DN13" s="347"/>
      <c r="DO13" s="347"/>
      <c r="DP13" s="347"/>
      <c r="DQ13" s="347"/>
      <c r="DR13" s="347"/>
      <c r="DS13" s="347"/>
      <c r="DT13" s="347"/>
      <c r="DU13" s="347"/>
      <c r="DV13" s="347"/>
      <c r="DW13" s="347"/>
      <c r="DX13" s="347"/>
      <c r="DY13" s="347"/>
      <c r="DZ13" s="347"/>
      <c r="EA13" s="347"/>
      <c r="EB13" s="347"/>
      <c r="EC13" s="347"/>
      <c r="ED13" s="347"/>
      <c r="EE13" s="347"/>
      <c r="EF13" s="347"/>
      <c r="EG13" s="347"/>
      <c r="EH13" s="347"/>
      <c r="EI13" s="347"/>
      <c r="EJ13" s="347"/>
      <c r="EK13" s="347"/>
      <c r="EL13" s="347"/>
      <c r="EM13" s="347"/>
      <c r="EN13" s="347"/>
      <c r="EO13" s="347"/>
      <c r="EP13" s="347"/>
      <c r="EQ13" s="347"/>
      <c r="ER13" s="347"/>
    </row>
    <row r="14" spans="1:148" s="285" customFormat="1" ht="23" customHeight="1">
      <c r="A14" s="443"/>
      <c r="B14" s="146" t="str">
        <f>'NSW Oct 2022'!F8</f>
        <v>Alinta Energy</v>
      </c>
      <c r="C14" s="148" t="str">
        <f>'NSW Oct 2022'!G8</f>
        <v>BusinessDeal</v>
      </c>
      <c r="D14" s="153">
        <f>365*'NSW Oct 2022'!H8/100</f>
        <v>269.86772727272722</v>
      </c>
      <c r="E14" s="288">
        <f>IF('NSW Oct 2022'!AQ8=3,0.5,IF('NSW Oct 2022'!AQ8=2,0.33,0))</f>
        <v>0.5</v>
      </c>
      <c r="F14" s="288">
        <f t="shared" si="3"/>
        <v>0.5</v>
      </c>
      <c r="G14" s="153">
        <f>IF('NSW Oct 2022'!K8="",($C$5*E14/'NSW Oct 2022'!AQ8*'NSW Oct 2022'!W8/100)*'NSW Oct 2022'!AQ8,IF($C$5*E14/'NSW Oct 2022'!AQ8&gt;='NSW Oct 2022'!L8,('NSW Oct 2022'!L8*'NSW Oct 2022'!W8/100)*'NSW Oct 2022'!AQ8,($C$5*E14/'NSW Oct 2022'!AQ8*'NSW Oct 2022'!W8/100)*'NSW Oct 2022'!AQ8))</f>
        <v>116.955</v>
      </c>
      <c r="H14" s="153">
        <f>IF(AND('NSW Oct 2022'!L8&gt;0,'NSW Oct 2022'!M8&gt;0),IF($C$5*E14/'NSW Oct 2022'!AQ8&lt;'NSW Oct 2022'!L8,0,IF(($C$5*E14/'NSW Oct 2022'!AQ8-'NSW Oct 2022'!L8)&lt;=('NSW Oct 2022'!M8+'NSW Oct 2022'!L8),((($C$5*E14/'NSW Oct 2022'!AQ8-'NSW Oct 2022'!L8)*'NSW Oct 2022'!X8/100))*'NSW Oct 2022'!AQ8,((('NSW Oct 2022'!M8)*'NSW Oct 2022'!X8/100)*'NSW Oct 2022'!AQ8))),0)</f>
        <v>90.057272727272732</v>
      </c>
      <c r="I14" s="153">
        <f>IF(AND('NSW Oct 2022'!M8&gt;0,'NSW Oct 2022'!N8&gt;0),IF($C$5*E14/'NSW Oct 2022'!AQ8&lt;('NSW Oct 2022'!L8+'NSW Oct 2022'!M8),0,IF(($C$5*E14/'NSW Oct 2022'!AQ8-'NSW Oct 2022'!L8+'NSW Oct 2022'!M8)&lt;=('NSW Oct 2022'!L8+'NSW Oct 2022'!M8+'NSW Oct 2022'!N8),((($C$5*E14/'NSW Oct 2022'!AQ8-('NSW Oct 2022'!L8+'NSW Oct 2022'!M8))*'NSW Oct 2022'!Y8/100))*'NSW Oct 2022'!AQ8,('NSW Oct 2022'!N8*'NSW Oct 2022'!Y8/100)* 'NSW Oct 2022'!AQ8)),0)</f>
        <v>212.24099999999996</v>
      </c>
      <c r="J14" s="153">
        <f>IF(AND('NSW Oct 2022'!N8&gt;0,'NSW Oct 2022'!O8&gt;0),IF($C$5*E14/'NSW Oct 2022'!AQ8&lt;('NSW Oct 2022'!L8+'NSW Oct 2022'!M8+'NSW Oct 2022'!N8),0,IF(($C$5*E14/'NSW Oct 2022'!AQ8-'NSW Oct 2022'!L8+'NSW Oct 2022'!M8+'NSW Oct 2022'!N8)&lt;=('NSW Oct 2022'!L8+'NSW Oct 2022'!M8+'NSW Oct 2022'!N8+'NSW Oct 2022'!O8),(($C$5*E14/'NSW Oct 2022'!AQ8-('NSW Oct 2022'!L8+'NSW Oct 2022'!M8+'NSW Oct 2022'!N8))*'NSW Oct 2022'!Z8/100)*'NSW Oct 2022'!AQ8,('NSW Oct 2022'!O8*'NSW Oct 2022'!Z8/100)*'NSW Oct 2022'!AQ8)),0)</f>
        <v>803.26818181818203</v>
      </c>
      <c r="K14" s="153">
        <f>IF(AND('NSW Oct 2022'!O8&gt;0,'NSW Oct 2022'!P8&gt;0),IF($C$5*E14/'NSW Oct 2022'!AQ8&lt;('NSW Oct 2022'!L8+'NSW Oct 2022'!M8+'NSW Oct 2022'!N8+'NSW Oct 2022'!O8),0,IF(($C$5*E14/'NSW Oct 2022'!AQ8-'NSW Oct 2022'!L8+'NSW Oct 2022'!M8+'NSW Oct 2022'!N8+'NSW Oct 2022'!O8)&lt;=('NSW Oct 2022'!L8+'NSW Oct 2022'!M8+'NSW Oct 2022'!N8+'NSW Oct 2022'!O8+'NSW Oct 2022'!P8),(($C$5*E14/'NSW Oct 2022'!AQ8-('NSW Oct 2022'!L8+'NSW Oct 2022'!M8+'NSW Oct 2022'!N8+'NSW Oct 2022'!O8))*'NSW Oct 2022'!AA8/100)*'NSW Oct 2022'!AQ8,('NSW Oct 2022'!P8*'NSW Oct 2022'!AA8/100)*'NSW Oct 2022'!AQ8)),0)</f>
        <v>0</v>
      </c>
      <c r="L14" s="153">
        <f>IF(AND('NSW Oct 2022'!P8&gt;0,'NSW Oct 2022'!O8&gt;0),IF(($C$5*E14/'NSW Oct 2022'!AQ8&lt;SUM('NSW Oct 2022'!L8:P8)),(0),($C$5*E14/'NSW Oct 2022'!AQ8-SUM('NSW Oct 2022'!L8:P8))*'NSW Oct 2022'!AB8/100)* 'NSW Oct 2022'!AQ8,IF(AND('NSW Oct 2022'!O8&gt;0,'NSW Oct 2022'!P8=""),IF(($C$5*E14/'NSW Oct 2022'!AQ8&lt; SUM('NSW Oct 2022'!L8:O8)),(0),($C$5*E14/'NSW Oct 2022'!AQ8-SUM('NSW Oct 2022'!L8:O8))*'NSW Oct 2022'!AA8/100)* 'NSW Oct 2022'!AQ8,IF(AND('NSW Oct 2022'!N8&gt;0,'NSW Oct 2022'!O8=""),IF(($C$5*E14/'NSW Oct 2022'!AQ8&lt; SUM('NSW Oct 2022'!L8:N8)),(0),($C$5*E14/'NSW Oct 2022'!AQ8-SUM('NSW Oct 2022'!L8:N8))*'NSW Oct 2022'!Z8/100)* 'NSW Oct 2022'!AQ8,IF(AND('NSW Oct 2022'!M8&gt;0,'NSW Oct 2022'!N8=""),IF(($C$5*E14/'NSW Oct 2022'!AQ8&lt;'NSW Oct 2022'!M8+'NSW Oct 2022'!L8),(0),(($C$5*E14/'NSW Oct 2022'!AQ8-('NSW Oct 2022'!M8+'NSW Oct 2022'!L8))*'NSW Oct 2022'!Y8/100))*'NSW Oct 2022'!AQ8,IF(AND('NSW Oct 2022'!L8&gt;0,'NSW Oct 2022'!M8=""&gt;0),IF(($C$5*E14/'NSW Oct 2022'!AQ8&lt;'NSW Oct 2022'!L8),(0),($C$5*E14/'NSW Oct 2022'!AQ8-'NSW Oct 2022'!L8)*'NSW Oct 2022'!X8/100)*'NSW Oct 2022'!AQ8,0)))))</f>
        <v>0</v>
      </c>
      <c r="M14" s="153">
        <f>IF('NSW Oct 2022'!K8="",($C$5*F14/'NSW Oct 2022'!AR8*'NSW Oct 2022'!AC8/100)*'NSW Oct 2022'!AR8,IF($C$5*F14/'NSW Oct 2022'!AR8&gt;='NSW Oct 2022'!L8,('NSW Oct 2022'!L8*'NSW Oct 2022'!AC8/100)*'NSW Oct 2022'!AR8,($C$5*F14/'NSW Oct 2022'!AR8*'NSW Oct 2022'!AC8/100)*'NSW Oct 2022'!AR8))</f>
        <v>116.955</v>
      </c>
      <c r="N14" s="153">
        <f>IF(AND('NSW Oct 2022'!L8&gt;0,'NSW Oct 2022'!M8&gt;0),IF($C$5*F14/'NSW Oct 2022'!AR8&lt;'NSW Oct 2022'!L8,0,IF(($C$5*F14/'NSW Oct 2022'!AR8-'NSW Oct 2022'!L8)&lt;=('NSW Oct 2022'!M8+'NSW Oct 2022'!L8),((($C$5*F14/'NSW Oct 2022'!AR8-'NSW Oct 2022'!L8)*'NSW Oct 2022'!AD8/100))*'NSW Oct 2022'!AR8,((('NSW Oct 2022'!M8)*'NSW Oct 2022'!AD8/100)*'NSW Oct 2022'!AR8))),0)</f>
        <v>90.057272727272732</v>
      </c>
      <c r="O14" s="153">
        <f>IF(AND('NSW Oct 2022'!M8&gt;0,'NSW Oct 2022'!N8&gt;0),IF($C$5*F14/'NSW Oct 2022'!AR8&lt;('NSW Oct 2022'!L8+'NSW Oct 2022'!M8),0,IF(($C$5*F14/'NSW Oct 2022'!AR8-'NSW Oct 2022'!L8+'NSW Oct 2022'!M8)&lt;=('NSW Oct 2022'!L8+'NSW Oct 2022'!M8+'NSW Oct 2022'!N8),((($C$5*F14/'NSW Oct 2022'!AR8-('NSW Oct 2022'!L8+'NSW Oct 2022'!M8))*'NSW Oct 2022'!AE8/100))*'NSW Oct 2022'!AR8,('NSW Oct 2022'!N8*'NSW Oct 2022'!AE8/100)*'NSW Oct 2022'!AR8)),0)</f>
        <v>212.24099999999996</v>
      </c>
      <c r="P14" s="153">
        <f>IF(AND('NSW Oct 2022'!N8&gt;0,'NSW Oct 2022'!O8&gt;0),IF($C$5*F14/'NSW Oct 2022'!AR8&lt;('NSW Oct 2022'!L8+'NSW Oct 2022'!M8+'NSW Oct 2022'!N8),0,IF(($C$5*F14/'NSW Oct 2022'!AR8-'NSW Oct 2022'!L8+'NSW Oct 2022'!M8+'NSW Oct 2022'!N8)&lt;=('NSW Oct 2022'!L8+'NSW Oct 2022'!M8+'NSW Oct 2022'!N8+'NSW Oct 2022'!O8),(($C$5*F14/'NSW Oct 2022'!AR8-('NSW Oct 2022'!L8+'NSW Oct 2022'!M8+'NSW Oct 2022'!N8))*'NSW Oct 2022'!AF8/100)*'NSW Oct 2022'!AR8,('NSW Oct 2022'!O8*'NSW Oct 2022'!AF8/100)*'NSW Oct 2022'!AR8)),0)</f>
        <v>803.26818181818203</v>
      </c>
      <c r="Q14" s="153">
        <f>IF(AND('NSW Oct 2022'!P8&gt;0,'NSW Oct 2022'!P8&gt;0),IF($C$5*F14/'NSW Oct 2022'!AR8&lt;('NSW Oct 2022'!L8+'NSW Oct 2022'!M8+'NSW Oct 2022'!N8+'NSW Oct 2022'!O8),0,IF(($C$5*F14/'NSW Oct 2022'!AR8-'NSW Oct 2022'!L8+'NSW Oct 2022'!M8+'NSW Oct 2022'!N8+'NSW Oct 2022'!O8)&lt;=('NSW Oct 2022'!L8+'NSW Oct 2022'!M8+'NSW Oct 2022'!N8+'NSW Oct 2022'!O8+'NSW Oct 2022'!P8),(($C$5*F14/'NSW Oct 2022'!AR8-('NSW Oct 2022'!L8+'NSW Oct 2022'!M8+'NSW Oct 2022'!N8+'NSW Oct 2022'!O8))*'NSW Oct 2022'!AG8/100)*'NSW Oct 2022'!AR8,('NSW Oct 2022'!P8*'NSW Oct 2022'!AG8/100)*'NSW Oct 2022'!AR8)),0)</f>
        <v>0</v>
      </c>
      <c r="R14" s="153">
        <f>IF(AND('NSW Oct 2022'!P8&gt;0,'NSW Oct 2022'!O8&gt;0),IF(($C$5*F14/'NSW Oct 2022'!AR8&lt;SUM('NSW Oct 2022'!L8:P8)),(0),($C$5*F14/'NSW Oct 2022'!AR8-SUM('NSW Oct 2022'!L8:P8))*'NSW Oct 2022'!AB8/100)* 'NSW Oct 2022'!AR8,IF(AND('NSW Oct 2022'!O8&gt;0,'NSW Oct 2022'!P8=""),IF(($C$5*F14/'NSW Oct 2022'!AR8&lt; SUM('NSW Oct 2022'!L8:O8)),(0),($C$5*F14/'NSW Oct 2022'!AR8-SUM('NSW Oct 2022'!L8:O8))*'NSW Oct 2022'!AG8/100)* 'NSW Oct 2022'!AR8,IF(AND('NSW Oct 2022'!N8&gt;0,'NSW Oct 2022'!O8=""),IF(($C$5*F14/'NSW Oct 2022'!AR8&lt; SUM('NSW Oct 2022'!L8:N8)),(0),($C$5*F14/'NSW Oct 2022'!AR8-SUM('NSW Oct 2022'!L8:N8))*'NSW Oct 2022'!AF8/100)* 'NSW Oct 2022'!AR8,IF(AND('NSW Oct 2022'!M8&gt;0,'NSW Oct 2022'!N8=""),IF(($C$5*F14/'NSW Oct 2022'!AR8&lt;'NSW Oct 2022'!M8+'NSW Oct 2022'!L8),(0),(($C$5*F14/'NSW Oct 2022'!AR8-('NSW Oct 2022'!M8+'NSW Oct 2022'!L8))*'NSW Oct 2022'!AE8/100))*'NSW Oct 2022'!AR8,IF(AND('NSW Oct 2022'!L8&gt;0,'NSW Oct 2022'!M8=""&gt;0),IF(($C$5*F14/'NSW Oct 2022'!AR8&lt;'NSW Oct 2022'!L8),(0),($C$5*F14/'NSW Oct 2022'!AR8-'NSW Oct 2022'!L8)*'NSW Oct 2022'!AD8/100)*'NSW Oct 2022'!AR8,0)))))</f>
        <v>0</v>
      </c>
      <c r="S14" s="257">
        <f t="shared" ref="S14" si="9">SUM(G14:R14)</f>
        <v>2445.0429090909092</v>
      </c>
      <c r="T14" s="292">
        <f t="shared" si="5"/>
        <v>2714.9106363636365</v>
      </c>
      <c r="U14" s="149">
        <f t="shared" si="6"/>
        <v>2986.4017000000003</v>
      </c>
      <c r="V14" s="148">
        <f>'NSW Oct 2022'!AT8</f>
        <v>0</v>
      </c>
      <c r="W14" s="148">
        <f>'NSW Oct 2022'!AU8</f>
        <v>0</v>
      </c>
      <c r="X14" s="148">
        <f>'NSW Oct 2022'!AV8</f>
        <v>0</v>
      </c>
      <c r="Y14" s="148">
        <f>'NSW Oct 2022'!AW8</f>
        <v>0</v>
      </c>
      <c r="Z14" s="292" t="str">
        <f t="shared" si="7"/>
        <v>No discount</v>
      </c>
      <c r="AA14" s="292" t="str">
        <f t="shared" si="8"/>
        <v>Exclusive</v>
      </c>
      <c r="AB14" s="292">
        <f t="shared" si="0"/>
        <v>2714.9106363636365</v>
      </c>
      <c r="AC14" s="292">
        <f t="shared" si="1"/>
        <v>2714.9106363636365</v>
      </c>
      <c r="AD14" s="404">
        <f t="shared" si="2"/>
        <v>2986.4017000000003</v>
      </c>
      <c r="AE14" s="459">
        <f t="shared" si="2"/>
        <v>2986.4017000000003</v>
      </c>
      <c r="AF14" s="438"/>
      <c r="AG14" s="438"/>
      <c r="AH14" s="438"/>
      <c r="AI14" s="438"/>
      <c r="AJ14" s="438"/>
      <c r="AK14" s="438"/>
      <c r="AL14" s="438"/>
      <c r="AM14" s="438"/>
      <c r="AN14" s="438"/>
      <c r="AO14" s="438"/>
      <c r="AP14" s="438"/>
      <c r="AQ14" s="438"/>
      <c r="AR14" s="438"/>
      <c r="AS14" s="438"/>
      <c r="AT14"/>
      <c r="AU14"/>
      <c r="AV14" s="347"/>
      <c r="AW14" s="347"/>
      <c r="AX14" s="347"/>
      <c r="AY14" s="347"/>
      <c r="AZ14" s="347"/>
      <c r="BA14" s="347"/>
      <c r="BB14" s="347"/>
      <c r="BC14" s="347"/>
      <c r="BD14" s="347"/>
      <c r="BE14" s="347"/>
      <c r="BF14" s="347"/>
      <c r="BG14" s="347"/>
      <c r="BH14" s="347"/>
      <c r="BI14" s="347"/>
      <c r="BJ14" s="347"/>
      <c r="BK14" s="347"/>
      <c r="BL14" s="347"/>
      <c r="BM14" s="347"/>
      <c r="BN14" s="347"/>
      <c r="BO14" s="347"/>
      <c r="BP14" s="347"/>
      <c r="BQ14" s="347"/>
      <c r="BR14" s="347"/>
      <c r="BS14" s="347"/>
      <c r="BT14" s="347"/>
      <c r="BU14" s="347"/>
      <c r="BV14" s="347"/>
      <c r="BW14" s="347"/>
      <c r="BX14" s="347"/>
      <c r="BY14" s="347"/>
      <c r="BZ14" s="347"/>
      <c r="CA14" s="347"/>
      <c r="CB14" s="347"/>
      <c r="CC14" s="347"/>
      <c r="CD14" s="347"/>
      <c r="CE14" s="347"/>
      <c r="CF14" s="347"/>
      <c r="CG14" s="347"/>
      <c r="CH14" s="347"/>
      <c r="CI14" s="347"/>
      <c r="CJ14" s="347"/>
      <c r="CK14" s="347"/>
      <c r="CL14" s="347"/>
      <c r="CM14" s="347"/>
      <c r="CN14" s="347"/>
      <c r="CO14" s="347"/>
      <c r="CP14" s="347"/>
      <c r="CQ14" s="347"/>
      <c r="CR14" s="347"/>
      <c r="CS14" s="347"/>
      <c r="CT14" s="347"/>
      <c r="CU14" s="347"/>
      <c r="CV14" s="347"/>
      <c r="CW14" s="347"/>
      <c r="CX14" s="347"/>
      <c r="CY14" s="347"/>
      <c r="CZ14" s="347"/>
      <c r="DA14" s="347"/>
      <c r="DB14" s="347"/>
      <c r="DC14" s="347"/>
      <c r="DD14" s="347"/>
      <c r="DE14" s="347"/>
      <c r="DF14" s="347"/>
      <c r="DG14" s="347"/>
      <c r="DH14" s="347"/>
      <c r="DI14" s="347"/>
      <c r="DJ14" s="347"/>
      <c r="DK14" s="347"/>
      <c r="DL14" s="347"/>
      <c r="DM14" s="347"/>
      <c r="DN14" s="347"/>
      <c r="DO14" s="347"/>
      <c r="DP14" s="347"/>
      <c r="DQ14" s="347"/>
      <c r="DR14" s="347"/>
      <c r="DS14" s="347"/>
      <c r="DT14" s="347"/>
      <c r="DU14" s="347"/>
      <c r="DV14" s="347"/>
      <c r="DW14" s="347"/>
      <c r="DX14" s="347"/>
      <c r="DY14" s="347"/>
      <c r="DZ14" s="347"/>
      <c r="EA14" s="347"/>
      <c r="EB14" s="347"/>
      <c r="EC14" s="347"/>
      <c r="ED14" s="347"/>
      <c r="EE14" s="347"/>
      <c r="EF14" s="347"/>
      <c r="EG14" s="347"/>
      <c r="EH14" s="347"/>
      <c r="EI14" s="347"/>
      <c r="EJ14" s="347"/>
      <c r="EK14" s="347"/>
      <c r="EL14" s="347"/>
      <c r="EM14" s="347"/>
      <c r="EN14" s="347"/>
      <c r="EO14" s="347"/>
      <c r="EP14" s="347"/>
      <c r="EQ14" s="347"/>
      <c r="ER14" s="347"/>
    </row>
    <row r="15" spans="1:148" s="285" customFormat="1" ht="23" customHeight="1" thickBot="1">
      <c r="A15" s="444"/>
      <c r="B15" s="167" t="str">
        <f>'NSW Oct 2022'!F9</f>
        <v>Powershop</v>
      </c>
      <c r="C15" s="171" t="str">
        <f>'NSW Oct 2022'!G9</f>
        <v>Carbon Neutral</v>
      </c>
      <c r="D15" s="172">
        <f>365*'NSW Oct 2022'!H9/100</f>
        <v>346.74999999999994</v>
      </c>
      <c r="E15" s="289">
        <f>IF('NSW Oct 2022'!AQ9=3,0.5,IF('NSW Oct 2022'!AQ9=2,0.33,0))</f>
        <v>0.5</v>
      </c>
      <c r="F15" s="289">
        <f t="shared" si="3"/>
        <v>0.5</v>
      </c>
      <c r="G15" s="172">
        <f>IF('NSW Oct 2022'!K9="",($C$5*E15/'NSW Oct 2022'!AQ9*'NSW Oct 2022'!W9/100)*'NSW Oct 2022'!AQ9,IF($C$5*E15/'NSW Oct 2022'!AQ9&gt;='NSW Oct 2022'!L9,('NSW Oct 2022'!L9*'NSW Oct 2022'!W9/100)*'NSW Oct 2022'!AQ9,($C$5*E15/'NSW Oct 2022'!AQ9*'NSW Oct 2022'!W9/100)*'NSW Oct 2022'!AQ9))</f>
        <v>1168.181818181818</v>
      </c>
      <c r="H15" s="172">
        <f>IF(AND('NSW Oct 2022'!L9&gt;0,'NSW Oct 2022'!M9&gt;0),IF($C$5*E15/'NSW Oct 2022'!AQ9&lt;'NSW Oct 2022'!L9,0,IF(($C$5*E15/'NSW Oct 2022'!AQ9-'NSW Oct 2022'!L9)&lt;=('NSW Oct 2022'!M9+'NSW Oct 2022'!L9),((($C$5*E15/'NSW Oct 2022'!AQ9-'NSW Oct 2022'!L9)*'NSW Oct 2022'!X9/100))*'NSW Oct 2022'!AQ9,((('NSW Oct 2022'!M9)*'NSW Oct 2022'!X9/100)*'NSW Oct 2022'!AQ9))),0)</f>
        <v>0</v>
      </c>
      <c r="I15" s="172">
        <f>IF(AND('NSW Oct 2022'!M9&gt;0,'NSW Oct 2022'!N9&gt;0),IF($C$5*E15/'NSW Oct 2022'!AQ9&lt;('NSW Oct 2022'!L9+'NSW Oct 2022'!M9),0,IF(($C$5*E15/'NSW Oct 2022'!AQ9-'NSW Oct 2022'!L9+'NSW Oct 2022'!M9)&lt;=('NSW Oct 2022'!L9+'NSW Oct 2022'!M9+'NSW Oct 2022'!N9),((($C$5*E15/'NSW Oct 2022'!AQ9-('NSW Oct 2022'!L9+'NSW Oct 2022'!M9))*'NSW Oct 2022'!Y9/100))*'NSW Oct 2022'!AQ9,('NSW Oct 2022'!N9*'NSW Oct 2022'!Y9/100)* 'NSW Oct 2022'!AQ9)),0)</f>
        <v>0</v>
      </c>
      <c r="J15" s="172">
        <f>IF(AND('NSW Oct 2022'!N9&gt;0,'NSW Oct 2022'!O9&gt;0),IF($C$5*E15/'NSW Oct 2022'!AQ9&lt;('NSW Oct 2022'!L9+'NSW Oct 2022'!M9+'NSW Oct 2022'!N9),0,IF(($C$5*E15/'NSW Oct 2022'!AQ9-'NSW Oct 2022'!L9+'NSW Oct 2022'!M9+'NSW Oct 2022'!N9)&lt;=('NSW Oct 2022'!L9+'NSW Oct 2022'!M9+'NSW Oct 2022'!N9+'NSW Oct 2022'!O9),(($C$5*E15/'NSW Oct 2022'!AQ9-('NSW Oct 2022'!L9+'NSW Oct 2022'!M9+'NSW Oct 2022'!N9))*'NSW Oct 2022'!Z9/100)*'NSW Oct 2022'!AQ9,('NSW Oct 2022'!O9*'NSW Oct 2022'!Z9/100)*'NSW Oct 2022'!AQ9)),0)</f>
        <v>0</v>
      </c>
      <c r="K15" s="172">
        <f>IF(AND('NSW Oct 2022'!O9&gt;0,'NSW Oct 2022'!P9&gt;0),IF($C$5*E15/'NSW Oct 2022'!AQ9&lt;('NSW Oct 2022'!L9+'NSW Oct 2022'!M9+'NSW Oct 2022'!N9+'NSW Oct 2022'!O9),0,IF(($C$5*E15/'NSW Oct 2022'!AQ9-'NSW Oct 2022'!L9+'NSW Oct 2022'!M9+'NSW Oct 2022'!N9+'NSW Oct 2022'!O9)&lt;=('NSW Oct 2022'!L9+'NSW Oct 2022'!M9+'NSW Oct 2022'!N9+'NSW Oct 2022'!O9+'NSW Oct 2022'!P9),(($C$5*E15/'NSW Oct 2022'!AQ9-('NSW Oct 2022'!L9+'NSW Oct 2022'!M9+'NSW Oct 2022'!N9+'NSW Oct 2022'!O9))*'NSW Oct 2022'!AA9/100)*'NSW Oct 2022'!AQ9,('NSW Oct 2022'!P9*'NSW Oct 2022'!AA9/100)*'NSW Oct 2022'!AQ9)),0)</f>
        <v>0</v>
      </c>
      <c r="L15" s="172">
        <f>IF(AND('NSW Oct 2022'!P9&gt;0,'NSW Oct 2022'!O9&gt;0),IF(($C$5*E15/'NSW Oct 2022'!AQ9&lt;SUM('NSW Oct 2022'!L9:P9)),(0),($C$5*E15/'NSW Oct 2022'!AQ9-SUM('NSW Oct 2022'!L9:P9))*'NSW Oct 2022'!AB9/100)* 'NSW Oct 2022'!AQ9,IF(AND('NSW Oct 2022'!O9&gt;0,'NSW Oct 2022'!P9=""),IF(($C$5*E15/'NSW Oct 2022'!AQ9&lt; SUM('NSW Oct 2022'!L9:O9)),(0),($C$5*E15/'NSW Oct 2022'!AQ9-SUM('NSW Oct 2022'!L9:O9))*'NSW Oct 2022'!AA9/100)* 'NSW Oct 2022'!AQ9,IF(AND('NSW Oct 2022'!N9&gt;0,'NSW Oct 2022'!O9=""),IF(($C$5*E15/'NSW Oct 2022'!AQ9&lt; SUM('NSW Oct 2022'!L9:N9)),(0),($C$5*E15/'NSW Oct 2022'!AQ9-SUM('NSW Oct 2022'!L9:N9))*'NSW Oct 2022'!Z9/100)* 'NSW Oct 2022'!AQ9,IF(AND('NSW Oct 2022'!M9&gt;0,'NSW Oct 2022'!N9=""),IF(($C$5*E15/'NSW Oct 2022'!AQ9&lt;'NSW Oct 2022'!M9+'NSW Oct 2022'!L9),(0),(($C$5*E15/'NSW Oct 2022'!AQ9-('NSW Oct 2022'!M9+'NSW Oct 2022'!L9))*'NSW Oct 2022'!Y9/100))*'NSW Oct 2022'!AQ9,IF(AND('NSW Oct 2022'!L9&gt;0,'NSW Oct 2022'!M9=""&gt;0),IF(($C$5*E15/'NSW Oct 2022'!AQ9&lt;'NSW Oct 2022'!L9),(0),($C$5*E15/'NSW Oct 2022'!AQ9-'NSW Oct 2022'!L9)*'NSW Oct 2022'!X9/100)*'NSW Oct 2022'!AQ9,0)))))</f>
        <v>0</v>
      </c>
      <c r="M15" s="172">
        <f>IF('NSW Oct 2022'!K9="",($C$5*F15/'NSW Oct 2022'!AR9*'NSW Oct 2022'!AC9/100)*'NSW Oct 2022'!AR9,IF($C$5*F15/'NSW Oct 2022'!AR9&gt;='NSW Oct 2022'!L9,('NSW Oct 2022'!L9*'NSW Oct 2022'!AC9/100)*'NSW Oct 2022'!AR9,($C$5*F15/'NSW Oct 2022'!AR9*'NSW Oct 2022'!AC9/100)*'NSW Oct 2022'!AR9))</f>
        <v>1168.181818181818</v>
      </c>
      <c r="N15" s="172">
        <f>IF(AND('NSW Oct 2022'!L9&gt;0,'NSW Oct 2022'!M9&gt;0),IF($C$5*F15/'NSW Oct 2022'!AR9&lt;'NSW Oct 2022'!L9,0,IF(($C$5*F15/'NSW Oct 2022'!AR9-'NSW Oct 2022'!L9)&lt;=('NSW Oct 2022'!M9+'NSW Oct 2022'!L9),((($C$5*F15/'NSW Oct 2022'!AR9-'NSW Oct 2022'!L9)*'NSW Oct 2022'!AD9/100))*'NSW Oct 2022'!AR9,((('NSW Oct 2022'!M9)*'NSW Oct 2022'!AD9/100)*'NSW Oct 2022'!AR9))),0)</f>
        <v>0</v>
      </c>
      <c r="O15" s="172">
        <f>IF(AND('NSW Oct 2022'!M9&gt;0,'NSW Oct 2022'!N9&gt;0),IF($C$5*F15/'NSW Oct 2022'!AR9&lt;('NSW Oct 2022'!L9+'NSW Oct 2022'!M9),0,IF(($C$5*F15/'NSW Oct 2022'!AR9-'NSW Oct 2022'!L9+'NSW Oct 2022'!M9)&lt;=('NSW Oct 2022'!L9+'NSW Oct 2022'!M9+'NSW Oct 2022'!N9),((($C$5*F15/'NSW Oct 2022'!AR9-('NSW Oct 2022'!L9+'NSW Oct 2022'!M9))*'NSW Oct 2022'!AE9/100))*'NSW Oct 2022'!AR9,('NSW Oct 2022'!N9*'NSW Oct 2022'!AE9/100)*'NSW Oct 2022'!AR9)),0)</f>
        <v>0</v>
      </c>
      <c r="P15" s="172">
        <f>IF(AND('NSW Oct 2022'!N9&gt;0,'NSW Oct 2022'!O9&gt;0),IF($C$5*F15/'NSW Oct 2022'!AR9&lt;('NSW Oct 2022'!L9+'NSW Oct 2022'!M9+'NSW Oct 2022'!N9),0,IF(($C$5*F15/'NSW Oct 2022'!AR9-'NSW Oct 2022'!L9+'NSW Oct 2022'!M9+'NSW Oct 2022'!N9)&lt;=('NSW Oct 2022'!L9+'NSW Oct 2022'!M9+'NSW Oct 2022'!N9+'NSW Oct 2022'!O9),(($C$5*F15/'NSW Oct 2022'!AR9-('NSW Oct 2022'!L9+'NSW Oct 2022'!M9+'NSW Oct 2022'!N9))*'NSW Oct 2022'!AF9/100)*'NSW Oct 2022'!AR9,('NSW Oct 2022'!O9*'NSW Oct 2022'!AF9/100)*'NSW Oct 2022'!AR9)),0)</f>
        <v>0</v>
      </c>
      <c r="Q15" s="172">
        <f>IF(AND('NSW Oct 2022'!P9&gt;0,'NSW Oct 2022'!P9&gt;0),IF($C$5*F15/'NSW Oct 2022'!AR9&lt;('NSW Oct 2022'!L9+'NSW Oct 2022'!M9+'NSW Oct 2022'!N9+'NSW Oct 2022'!O9),0,IF(($C$5*F15/'NSW Oct 2022'!AR9-'NSW Oct 2022'!L9+'NSW Oct 2022'!M9+'NSW Oct 2022'!N9+'NSW Oct 2022'!O9)&lt;=('NSW Oct 2022'!L9+'NSW Oct 2022'!M9+'NSW Oct 2022'!N9+'NSW Oct 2022'!O9+'NSW Oct 2022'!P9),(($C$5*F15/'NSW Oct 2022'!AR9-('NSW Oct 2022'!L9+'NSW Oct 2022'!M9+'NSW Oct 2022'!N9+'NSW Oct 2022'!O9))*'NSW Oct 2022'!AG9/100)*'NSW Oct 2022'!AR9,('NSW Oct 2022'!P9*'NSW Oct 2022'!AG9/100)*'NSW Oct 2022'!AR9)),0)</f>
        <v>0</v>
      </c>
      <c r="R15" s="172">
        <f>IF(AND('NSW Oct 2022'!P9&gt;0,'NSW Oct 2022'!O9&gt;0),IF(($C$5*F15/'NSW Oct 2022'!AR9&lt;SUM('NSW Oct 2022'!L9:P9)),(0),($C$5*F15/'NSW Oct 2022'!AR9-SUM('NSW Oct 2022'!L9:P9))*'NSW Oct 2022'!AB9/100)* 'NSW Oct 2022'!AR9,IF(AND('NSW Oct 2022'!O9&gt;0,'NSW Oct 2022'!P9=""),IF(($C$5*F15/'NSW Oct 2022'!AR9&lt; SUM('NSW Oct 2022'!L9:O9)),(0),($C$5*F15/'NSW Oct 2022'!AR9-SUM('NSW Oct 2022'!L9:O9))*'NSW Oct 2022'!AG9/100)* 'NSW Oct 2022'!AR9,IF(AND('NSW Oct 2022'!N9&gt;0,'NSW Oct 2022'!O9=""),IF(($C$5*F15/'NSW Oct 2022'!AR9&lt; SUM('NSW Oct 2022'!L9:N9)),(0),($C$5*F15/'NSW Oct 2022'!AR9-SUM('NSW Oct 2022'!L9:N9))*'NSW Oct 2022'!AF9/100)* 'NSW Oct 2022'!AR9,IF(AND('NSW Oct 2022'!M9&gt;0,'NSW Oct 2022'!N9=""),IF(($C$5*F15/'NSW Oct 2022'!AR9&lt;'NSW Oct 2022'!M9+'NSW Oct 2022'!L9),(0),(($C$5*F15/'NSW Oct 2022'!AR9-('NSW Oct 2022'!M9+'NSW Oct 2022'!L9))*'NSW Oct 2022'!AE9/100))*'NSW Oct 2022'!AR9,IF(AND('NSW Oct 2022'!L9&gt;0,'NSW Oct 2022'!M9=""&gt;0),IF(($C$5*F15/'NSW Oct 2022'!AR9&lt;'NSW Oct 2022'!L9),(0),($C$5*F15/'NSW Oct 2022'!AR9-'NSW Oct 2022'!L9)*'NSW Oct 2022'!AD9/100)*'NSW Oct 2022'!AR9,0)))))</f>
        <v>0</v>
      </c>
      <c r="S15" s="298">
        <f t="shared" ref="S15" si="10">SUM(G15:R15)</f>
        <v>2336.363636363636</v>
      </c>
      <c r="T15" s="293">
        <f t="shared" si="5"/>
        <v>2683.113636363636</v>
      </c>
      <c r="U15" s="168">
        <f t="shared" si="6"/>
        <v>2951.4249999999997</v>
      </c>
      <c r="V15" s="171">
        <f>'NSW Oct 2022'!AT9</f>
        <v>0</v>
      </c>
      <c r="W15" s="171">
        <f>'NSW Oct 2022'!AU9</f>
        <v>0</v>
      </c>
      <c r="X15" s="171">
        <f>'NSW Oct 2022'!AV9</f>
        <v>0</v>
      </c>
      <c r="Y15" s="171">
        <f>'NSW Oct 2022'!AW9</f>
        <v>0</v>
      </c>
      <c r="Z15" s="293" t="str">
        <f t="shared" si="7"/>
        <v>No discount</v>
      </c>
      <c r="AA15" s="293" t="str">
        <f t="shared" si="8"/>
        <v>Inclusive</v>
      </c>
      <c r="AB15" s="293">
        <f t="shared" si="0"/>
        <v>2683.113636363636</v>
      </c>
      <c r="AC15" s="293">
        <f t="shared" si="1"/>
        <v>2683.113636363636</v>
      </c>
      <c r="AD15" s="427">
        <f t="shared" si="2"/>
        <v>2951.4249999999997</v>
      </c>
      <c r="AE15" s="460">
        <f t="shared" si="2"/>
        <v>2951.4249999999997</v>
      </c>
      <c r="AF15" s="438"/>
      <c r="AG15" s="438"/>
      <c r="AH15" s="438"/>
      <c r="AI15" s="438"/>
      <c r="AJ15" s="438"/>
      <c r="AK15" s="438"/>
      <c r="AL15" s="438"/>
      <c r="AM15" s="438"/>
      <c r="AN15" s="438"/>
      <c r="AO15" s="438"/>
      <c r="AP15" s="438"/>
      <c r="AQ15" s="438"/>
      <c r="AR15" s="438"/>
      <c r="AS15" s="438"/>
      <c r="AT15"/>
      <c r="AU15"/>
      <c r="AV15" s="347"/>
      <c r="AW15" s="347"/>
      <c r="AX15" s="347"/>
      <c r="AY15" s="347"/>
      <c r="AZ15" s="347"/>
      <c r="BA15" s="347"/>
      <c r="BB15" s="347"/>
      <c r="BC15" s="347"/>
      <c r="BD15" s="347"/>
      <c r="BE15" s="347"/>
      <c r="BF15" s="347"/>
      <c r="BG15" s="347"/>
      <c r="BH15" s="347"/>
      <c r="BI15" s="347"/>
      <c r="BJ15" s="347"/>
      <c r="BK15" s="347"/>
      <c r="BL15" s="347"/>
      <c r="BM15" s="347"/>
      <c r="BN15" s="347"/>
      <c r="BO15" s="347"/>
      <c r="BP15" s="347"/>
      <c r="BQ15" s="347"/>
      <c r="BR15" s="347"/>
      <c r="BS15" s="347"/>
      <c r="BT15" s="347"/>
      <c r="BU15" s="347"/>
      <c r="BV15" s="347"/>
      <c r="BW15" s="347"/>
      <c r="BX15" s="347"/>
      <c r="BY15" s="347"/>
      <c r="BZ15" s="347"/>
      <c r="CA15" s="347"/>
      <c r="CB15" s="347"/>
      <c r="CC15" s="347"/>
      <c r="CD15" s="347"/>
      <c r="CE15" s="347"/>
      <c r="CF15" s="347"/>
      <c r="CG15" s="347"/>
      <c r="CH15" s="347"/>
      <c r="CI15" s="347"/>
      <c r="CJ15" s="347"/>
      <c r="CK15" s="347"/>
      <c r="CL15" s="347"/>
      <c r="CM15" s="347"/>
      <c r="CN15" s="347"/>
      <c r="CO15" s="347"/>
      <c r="CP15" s="347"/>
      <c r="CQ15" s="347"/>
      <c r="CR15" s="347"/>
      <c r="CS15" s="347"/>
      <c r="CT15" s="347"/>
      <c r="CU15" s="347"/>
      <c r="CV15" s="347"/>
      <c r="CW15" s="347"/>
      <c r="CX15" s="347"/>
      <c r="CY15" s="347"/>
      <c r="CZ15" s="347"/>
      <c r="DA15" s="347"/>
      <c r="DB15" s="347"/>
      <c r="DC15" s="347"/>
      <c r="DD15" s="347"/>
      <c r="DE15" s="347"/>
      <c r="DF15" s="347"/>
      <c r="DG15" s="347"/>
      <c r="DH15" s="347"/>
      <c r="DI15" s="347"/>
      <c r="DJ15" s="347"/>
      <c r="DK15" s="347"/>
      <c r="DL15" s="347"/>
      <c r="DM15" s="347"/>
      <c r="DN15" s="347"/>
      <c r="DO15" s="347"/>
      <c r="DP15" s="347"/>
      <c r="DQ15" s="347"/>
      <c r="DR15" s="347"/>
      <c r="DS15" s="347"/>
      <c r="DT15" s="347"/>
      <c r="DU15" s="347"/>
      <c r="DV15" s="347"/>
      <c r="DW15" s="347"/>
      <c r="DX15" s="347"/>
      <c r="DY15" s="347"/>
      <c r="DZ15" s="347"/>
      <c r="EA15" s="347"/>
      <c r="EB15" s="347"/>
      <c r="EC15" s="347"/>
      <c r="ED15" s="347"/>
      <c r="EE15" s="347"/>
      <c r="EF15" s="347"/>
      <c r="EG15" s="347"/>
      <c r="EH15" s="347"/>
      <c r="EI15" s="347"/>
      <c r="EJ15" s="347"/>
      <c r="EK15" s="347"/>
      <c r="EL15" s="347"/>
      <c r="EM15" s="347"/>
      <c r="EN15" s="347"/>
      <c r="EO15" s="347"/>
      <c r="EP15" s="347"/>
      <c r="EQ15" s="347"/>
      <c r="ER15" s="347"/>
    </row>
    <row r="16" spans="1:148" s="285" customFormat="1" ht="23" customHeight="1" thickTop="1">
      <c r="A16" s="442" t="str">
        <f>'NSW Oct 2022'!D10</f>
        <v xml:space="preserve">ActewAGL Queanbeyan </v>
      </c>
      <c r="B16" s="146" t="str">
        <f>'NSW Oct 2022'!F10</f>
        <v>ActewAGL</v>
      </c>
      <c r="C16" s="148" t="str">
        <f>'NSW Oct 2022'!G10</f>
        <v>Business plan</v>
      </c>
      <c r="D16" s="153">
        <f>365*'NSW Oct 2022'!H10/100</f>
        <v>357.69999999999993</v>
      </c>
      <c r="E16" s="288">
        <f>IF('NSW Oct 2022'!AQ10=3,0.5,IF('NSW Oct 2022'!AQ10=2,0.33,0))</f>
        <v>0.5</v>
      </c>
      <c r="F16" s="288">
        <f t="shared" si="3"/>
        <v>0.5</v>
      </c>
      <c r="G16" s="153">
        <f>IF('NSW Oct 2022'!K10="",($C$5*E16/'NSW Oct 2022'!AQ10*'NSW Oct 2022'!W10/100)*'NSW Oct 2022'!AQ10,IF($C$5*E16/'NSW Oct 2022'!AQ10&gt;='NSW Oct 2022'!L10,('NSW Oct 2022'!L10*'NSW Oct 2022'!W10/100)*'NSW Oct 2022'!AQ10,($C$5*E16/'NSW Oct 2022'!AQ10*'NSW Oct 2022'!W10/100)*'NSW Oct 2022'!AQ10))</f>
        <v>218.71636363636364</v>
      </c>
      <c r="H16" s="153">
        <f>IF(AND('NSW Oct 2022'!L10&gt;0,'NSW Oct 2022'!M10&gt;0),IF($C$5*E16/'NSW Oct 2022'!AQ10&lt;'NSW Oct 2022'!L10,0,IF(($C$5*E16/'NSW Oct 2022'!AQ10-'NSW Oct 2022'!L10)&lt;=('NSW Oct 2022'!M10+'NSW Oct 2022'!L10),((($C$5*E16/'NSW Oct 2022'!AQ10-'NSW Oct 2022'!L10)*'NSW Oct 2022'!X10/100))*'NSW Oct 2022'!AQ10,((('NSW Oct 2022'!M10)*'NSW Oct 2022'!X10/100)*'NSW Oct 2022'!AQ10))),0)</f>
        <v>1146.8654545454544</v>
      </c>
      <c r="I16" s="153">
        <f>IF(AND('NSW Oct 2022'!M10&gt;0,'NSW Oct 2022'!N10&gt;0),IF($C$5*E16/'NSW Oct 2022'!AQ10&lt;('NSW Oct 2022'!L10+'NSW Oct 2022'!M10),0,IF(($C$5*E16/'NSW Oct 2022'!AQ10-'NSW Oct 2022'!L10+'NSW Oct 2022'!M10)&lt;=('NSW Oct 2022'!L10+'NSW Oct 2022'!M10+'NSW Oct 2022'!N10),((($C$5*E16/'NSW Oct 2022'!AQ10-('NSW Oct 2022'!L10+'NSW Oct 2022'!M10))*'NSW Oct 2022'!Y10/100))*'NSW Oct 2022'!AQ10,('NSW Oct 2022'!N10*'NSW Oct 2022'!Y10/100)* 'NSW Oct 2022'!AQ10)),0)</f>
        <v>0</v>
      </c>
      <c r="J16" s="153">
        <f>IF(AND('NSW Oct 2022'!N10&gt;0,'NSW Oct 2022'!O10&gt;0),IF($C$5*E16/'NSW Oct 2022'!AQ10&lt;('NSW Oct 2022'!L10+'NSW Oct 2022'!M10+'NSW Oct 2022'!N10),0,IF(($C$5*E16/'NSW Oct 2022'!AQ10-'NSW Oct 2022'!L10+'NSW Oct 2022'!M10+'NSW Oct 2022'!N10)&lt;=('NSW Oct 2022'!L10+'NSW Oct 2022'!M10+'NSW Oct 2022'!N10+'NSW Oct 2022'!O10),(($C$5*E16/'NSW Oct 2022'!AQ10-('NSW Oct 2022'!L10+'NSW Oct 2022'!M10+'NSW Oct 2022'!N10))*'NSW Oct 2022'!Z10/100)*'NSW Oct 2022'!AQ10,('NSW Oct 2022'!O10*'NSW Oct 2022'!Z10/100)*'NSW Oct 2022'!AQ10)),0)</f>
        <v>0</v>
      </c>
      <c r="K16" s="153">
        <f>IF(AND('NSW Oct 2022'!O10&gt;0,'NSW Oct 2022'!P10&gt;0),IF($C$5*E16/'NSW Oct 2022'!AQ10&lt;('NSW Oct 2022'!L10+'NSW Oct 2022'!M10+'NSW Oct 2022'!N10+'NSW Oct 2022'!O10),0,IF(($C$5*E16/'NSW Oct 2022'!AQ10-'NSW Oct 2022'!L10+'NSW Oct 2022'!M10+'NSW Oct 2022'!N10+'NSW Oct 2022'!O10)&lt;=('NSW Oct 2022'!L10+'NSW Oct 2022'!M10+'NSW Oct 2022'!N10+'NSW Oct 2022'!O10+'NSW Oct 2022'!P10),(($C$5*E16/'NSW Oct 2022'!AQ10-('NSW Oct 2022'!L10+'NSW Oct 2022'!M10+'NSW Oct 2022'!N10+'NSW Oct 2022'!O10))*'NSW Oct 2022'!AA10/100)*'NSW Oct 2022'!AQ10,('NSW Oct 2022'!P10*'NSW Oct 2022'!AA10/100)*'NSW Oct 2022'!AQ10)),0)</f>
        <v>0</v>
      </c>
      <c r="L16" s="153">
        <f>IF(AND('NSW Oct 2022'!P10&gt;0,'NSW Oct 2022'!O10&gt;0),IF(($C$5*E16/'NSW Oct 2022'!AQ10&lt;SUM('NSW Oct 2022'!L10:P10)),(0),($C$5*E16/'NSW Oct 2022'!AQ10-SUM('NSW Oct 2022'!L10:P10))*'NSW Oct 2022'!AB10/100)* 'NSW Oct 2022'!AQ10,IF(AND('NSW Oct 2022'!O10&gt;0,'NSW Oct 2022'!P10=""),IF(($C$5*E16/'NSW Oct 2022'!AQ10&lt; SUM('NSW Oct 2022'!L10:O10)),(0),($C$5*E16/'NSW Oct 2022'!AQ10-SUM('NSW Oct 2022'!L10:O10))*'NSW Oct 2022'!AA10/100)* 'NSW Oct 2022'!AQ10,IF(AND('NSW Oct 2022'!N10&gt;0,'NSW Oct 2022'!O10=""),IF(($C$5*E16/'NSW Oct 2022'!AQ10&lt; SUM('NSW Oct 2022'!L10:N10)),(0),($C$5*E16/'NSW Oct 2022'!AQ10-SUM('NSW Oct 2022'!L10:N10))*'NSW Oct 2022'!Z10/100)* 'NSW Oct 2022'!AQ10,IF(AND('NSW Oct 2022'!M10&gt;0,'NSW Oct 2022'!N10=""),IF(($C$5*E16/'NSW Oct 2022'!AQ10&lt;'NSW Oct 2022'!M10+'NSW Oct 2022'!L10),(0),(($C$5*E16/'NSW Oct 2022'!AQ10-('NSW Oct 2022'!M10+'NSW Oct 2022'!L10))*'NSW Oct 2022'!Y10/100))*'NSW Oct 2022'!AQ10,IF(AND('NSW Oct 2022'!L10&gt;0,'NSW Oct 2022'!M10=""&gt;0),IF(($C$5*E16/'NSW Oct 2022'!AQ10&lt;'NSW Oct 2022'!L10),(0),($C$5*E16/'NSW Oct 2022'!AQ10-'NSW Oct 2022'!L10)*'NSW Oct 2022'!X10/100)*'NSW Oct 2022'!AQ10,0)))))</f>
        <v>0</v>
      </c>
      <c r="M16" s="153">
        <f>IF('NSW Oct 2022'!K10="",($C$5*F16/'NSW Oct 2022'!AR10*'NSW Oct 2022'!AC10/100)*'NSW Oct 2022'!AR10,IF($C$5*F16/'NSW Oct 2022'!AR10&gt;='NSW Oct 2022'!L10,('NSW Oct 2022'!L10*'NSW Oct 2022'!AC10/100)*'NSW Oct 2022'!AR10,($C$5*F16/'NSW Oct 2022'!AR10*'NSW Oct 2022'!AC10/100)*'NSW Oct 2022'!AR10))</f>
        <v>218.71636363636364</v>
      </c>
      <c r="N16" s="153">
        <f>IF(AND('NSW Oct 2022'!L10&gt;0,'NSW Oct 2022'!M10&gt;0),IF($C$5*F16/'NSW Oct 2022'!AR10&lt;'NSW Oct 2022'!L10,0,IF(($C$5*F16/'NSW Oct 2022'!AR10-'NSW Oct 2022'!L10)&lt;=('NSW Oct 2022'!M10+'NSW Oct 2022'!L10),((($C$5*F16/'NSW Oct 2022'!AR10-'NSW Oct 2022'!L10)*'NSW Oct 2022'!AD10/100))*'NSW Oct 2022'!AR10,((('NSW Oct 2022'!M10)*'NSW Oct 2022'!AD10/100)*'NSW Oct 2022'!AR10))),0)</f>
        <v>1146.8654545454544</v>
      </c>
      <c r="O16" s="153">
        <f>IF(AND('NSW Oct 2022'!M10&gt;0,'NSW Oct 2022'!N10&gt;0),IF($C$5*F16/'NSW Oct 2022'!AR10&lt;('NSW Oct 2022'!L10+'NSW Oct 2022'!M10),0,IF(($C$5*F16/'NSW Oct 2022'!AR10-'NSW Oct 2022'!L10+'NSW Oct 2022'!M10)&lt;=('NSW Oct 2022'!L10+'NSW Oct 2022'!M10+'NSW Oct 2022'!N10),((($C$5*F16/'NSW Oct 2022'!AR10-('NSW Oct 2022'!L10+'NSW Oct 2022'!M10))*'NSW Oct 2022'!AE10/100))*'NSW Oct 2022'!AR10,('NSW Oct 2022'!N10*'NSW Oct 2022'!AE10/100)*'NSW Oct 2022'!AR10)),0)</f>
        <v>0</v>
      </c>
      <c r="P16" s="153">
        <f>IF(AND('NSW Oct 2022'!N10&gt;0,'NSW Oct 2022'!O10&gt;0),IF($C$5*F16/'NSW Oct 2022'!AR10&lt;('NSW Oct 2022'!L10+'NSW Oct 2022'!M10+'NSW Oct 2022'!N10),0,IF(($C$5*F16/'NSW Oct 2022'!AR10-'NSW Oct 2022'!L10+'NSW Oct 2022'!M10+'NSW Oct 2022'!N10)&lt;=('NSW Oct 2022'!L10+'NSW Oct 2022'!M10+'NSW Oct 2022'!N10+'NSW Oct 2022'!O10),(($C$5*F16/'NSW Oct 2022'!AR10-('NSW Oct 2022'!L10+'NSW Oct 2022'!M10+'NSW Oct 2022'!N10))*'NSW Oct 2022'!AF10/100)*'NSW Oct 2022'!AR10,('NSW Oct 2022'!O10*'NSW Oct 2022'!AF10/100)*'NSW Oct 2022'!AR10)),0)</f>
        <v>0</v>
      </c>
      <c r="Q16" s="153">
        <f>IF(AND('NSW Oct 2022'!P10&gt;0,'NSW Oct 2022'!P10&gt;0),IF($C$5*F16/'NSW Oct 2022'!AR10&lt;('NSW Oct 2022'!L10+'NSW Oct 2022'!M10+'NSW Oct 2022'!N10+'NSW Oct 2022'!O10),0,IF(($C$5*F16/'NSW Oct 2022'!AR10-'NSW Oct 2022'!L10+'NSW Oct 2022'!M10+'NSW Oct 2022'!N10+'NSW Oct 2022'!O10)&lt;=('NSW Oct 2022'!L10+'NSW Oct 2022'!M10+'NSW Oct 2022'!N10+'NSW Oct 2022'!O10+'NSW Oct 2022'!P10),(($C$5*F16/'NSW Oct 2022'!AR10-('NSW Oct 2022'!L10+'NSW Oct 2022'!M10+'NSW Oct 2022'!N10+'NSW Oct 2022'!O10))*'NSW Oct 2022'!AG10/100)*'NSW Oct 2022'!AR10,('NSW Oct 2022'!P10*'NSW Oct 2022'!AG10/100)*'NSW Oct 2022'!AR10)),0)</f>
        <v>0</v>
      </c>
      <c r="R16" s="153">
        <f>IF(AND('NSW Oct 2022'!P10&gt;0,'NSW Oct 2022'!O10&gt;0),IF(($C$5*F16/'NSW Oct 2022'!AR10&lt;SUM('NSW Oct 2022'!L10:P10)),(0),($C$5*F16/'NSW Oct 2022'!AR10-SUM('NSW Oct 2022'!L10:P10))*'NSW Oct 2022'!AB10/100)* 'NSW Oct 2022'!AR10,IF(AND('NSW Oct 2022'!O10&gt;0,'NSW Oct 2022'!P10=""),IF(($C$5*F16/'NSW Oct 2022'!AR10&lt; SUM('NSW Oct 2022'!L10:O10)),(0),($C$5*F16/'NSW Oct 2022'!AR10-SUM('NSW Oct 2022'!L10:O10))*'NSW Oct 2022'!AG10/100)* 'NSW Oct 2022'!AR10,IF(AND('NSW Oct 2022'!N10&gt;0,'NSW Oct 2022'!O10=""),IF(($C$5*F16/'NSW Oct 2022'!AR10&lt; SUM('NSW Oct 2022'!L10:N10)),(0),($C$5*F16/'NSW Oct 2022'!AR10-SUM('NSW Oct 2022'!L10:N10))*'NSW Oct 2022'!AF10/100)* 'NSW Oct 2022'!AR10,IF(AND('NSW Oct 2022'!M10&gt;0,'NSW Oct 2022'!N10=""),IF(($C$5*F16/'NSW Oct 2022'!AR10&lt;'NSW Oct 2022'!M10+'NSW Oct 2022'!L10),(0),(($C$5*F16/'NSW Oct 2022'!AR10-('NSW Oct 2022'!M10+'NSW Oct 2022'!L10))*'NSW Oct 2022'!AE10/100))*'NSW Oct 2022'!AR10,IF(AND('NSW Oct 2022'!L10&gt;0,'NSW Oct 2022'!M10=""&gt;0),IF(($C$5*F16/'NSW Oct 2022'!AR10&lt;'NSW Oct 2022'!L10),(0),($C$5*F16/'NSW Oct 2022'!AR10-'NSW Oct 2022'!L10)*'NSW Oct 2022'!AD10/100)*'NSW Oct 2022'!AR10,0)))))</f>
        <v>0</v>
      </c>
      <c r="S16" s="257">
        <f t="shared" si="4"/>
        <v>2731.1636363636362</v>
      </c>
      <c r="T16" s="292">
        <f t="shared" si="5"/>
        <v>3088.863636363636</v>
      </c>
      <c r="U16" s="149">
        <f t="shared" si="6"/>
        <v>3397.75</v>
      </c>
      <c r="V16" s="148">
        <f>'NSW Oct 2022'!AT10</f>
        <v>0</v>
      </c>
      <c r="W16" s="148">
        <f>'NSW Oct 2022'!AU10</f>
        <v>10</v>
      </c>
      <c r="X16" s="148">
        <f>'NSW Oct 2022'!AV10</f>
        <v>0</v>
      </c>
      <c r="Y16" s="148">
        <f>'NSW Oct 2022'!AW10</f>
        <v>0</v>
      </c>
      <c r="Z16" s="292" t="str">
        <f t="shared" si="7"/>
        <v>Guaranteed off usage</v>
      </c>
      <c r="AA16" s="292" t="str">
        <f t="shared" si="8"/>
        <v>Exclusive</v>
      </c>
      <c r="AB16" s="292">
        <f t="shared" si="0"/>
        <v>2815.7472727272725</v>
      </c>
      <c r="AC16" s="292">
        <f t="shared" si="1"/>
        <v>2815.7472727272725</v>
      </c>
      <c r="AD16" s="404">
        <f t="shared" si="2"/>
        <v>3097.3220000000001</v>
      </c>
      <c r="AE16" s="459">
        <f t="shared" si="2"/>
        <v>3097.3220000000001</v>
      </c>
      <c r="AF16" s="438"/>
      <c r="AG16" s="438"/>
      <c r="AH16" s="438"/>
      <c r="AI16" s="438"/>
      <c r="AJ16" s="438"/>
      <c r="AK16" s="438"/>
      <c r="AL16" s="438"/>
      <c r="AM16" s="438"/>
      <c r="AN16" s="438"/>
      <c r="AO16" s="438"/>
      <c r="AP16" s="438"/>
      <c r="AQ16" s="438"/>
      <c r="AR16" s="438"/>
      <c r="AS16" s="438"/>
      <c r="AT16"/>
      <c r="AU16"/>
      <c r="AV16" s="347"/>
      <c r="AW16" s="347"/>
      <c r="AX16" s="347"/>
      <c r="AY16" s="347"/>
      <c r="AZ16" s="347"/>
      <c r="BA16" s="347"/>
      <c r="BB16" s="347"/>
      <c r="BC16" s="347"/>
      <c r="BD16" s="347"/>
      <c r="BE16" s="347"/>
      <c r="BF16" s="347"/>
      <c r="BG16" s="347"/>
      <c r="BH16" s="347"/>
      <c r="BI16" s="347"/>
      <c r="BJ16" s="347"/>
      <c r="BK16" s="347"/>
      <c r="BL16" s="347"/>
      <c r="BM16" s="347"/>
      <c r="BN16" s="347"/>
      <c r="BO16" s="347"/>
      <c r="BP16" s="347"/>
      <c r="BQ16" s="347"/>
      <c r="BR16" s="347"/>
      <c r="BS16" s="347"/>
      <c r="BT16" s="347"/>
      <c r="BU16" s="347"/>
      <c r="BV16" s="347"/>
      <c r="BW16" s="347"/>
      <c r="BX16" s="347"/>
      <c r="BY16" s="347"/>
      <c r="BZ16" s="347"/>
      <c r="CA16" s="347"/>
      <c r="CB16" s="347"/>
      <c r="CC16" s="347"/>
      <c r="CD16" s="347"/>
      <c r="CE16" s="347"/>
      <c r="CF16" s="347"/>
      <c r="CG16" s="347"/>
      <c r="CH16" s="347"/>
      <c r="CI16" s="347"/>
      <c r="CJ16" s="347"/>
      <c r="CK16" s="347"/>
      <c r="CL16" s="347"/>
      <c r="CM16" s="347"/>
      <c r="CN16" s="347"/>
      <c r="CO16" s="347"/>
      <c r="CP16" s="347"/>
      <c r="CQ16" s="347"/>
      <c r="CR16" s="347"/>
      <c r="CS16" s="347"/>
      <c r="CT16" s="347"/>
      <c r="CU16" s="347"/>
      <c r="CV16" s="347"/>
      <c r="CW16" s="347"/>
      <c r="CX16" s="347"/>
      <c r="CY16" s="347"/>
      <c r="CZ16" s="347"/>
      <c r="DA16" s="347"/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/>
      <c r="DP16" s="347"/>
      <c r="DQ16" s="347"/>
      <c r="DR16" s="347"/>
      <c r="DS16" s="347"/>
      <c r="DT16" s="347"/>
      <c r="DU16" s="347"/>
      <c r="DV16" s="347"/>
      <c r="DW16" s="347"/>
      <c r="DX16" s="347"/>
      <c r="DY16" s="347"/>
      <c r="DZ16" s="347"/>
      <c r="EA16" s="347"/>
      <c r="EB16" s="347"/>
      <c r="EC16" s="347"/>
      <c r="ED16" s="347"/>
      <c r="EE16" s="347"/>
      <c r="EF16" s="347"/>
      <c r="EG16" s="347"/>
      <c r="EH16" s="347"/>
      <c r="EI16" s="347"/>
      <c r="EJ16" s="347"/>
      <c r="EK16" s="347"/>
      <c r="EL16" s="347"/>
      <c r="EM16" s="347"/>
      <c r="EN16" s="347"/>
      <c r="EO16" s="347"/>
      <c r="EP16" s="347"/>
      <c r="EQ16" s="347"/>
      <c r="ER16" s="347"/>
    </row>
    <row r="17" spans="1:148" s="285" customFormat="1" ht="23" customHeight="1" thickBot="1">
      <c r="A17" s="444"/>
      <c r="B17" s="167" t="str">
        <f>'NSW Oct 2022'!F11</f>
        <v>EnergyAustralia</v>
      </c>
      <c r="C17" s="171" t="str">
        <f>'NSW Oct 2022'!G11</f>
        <v>Business Balance Plan</v>
      </c>
      <c r="D17" s="172">
        <f>365*'NSW Oct 2022'!H11/100</f>
        <v>300.46136363636361</v>
      </c>
      <c r="E17" s="289">
        <f>IF('NSW Oct 2022'!AQ11=3,0.5,IF('NSW Oct 2022'!AQ11=2,0.33,0))</f>
        <v>0.5</v>
      </c>
      <c r="F17" s="289">
        <f t="shared" si="3"/>
        <v>0.5</v>
      </c>
      <c r="G17" s="172">
        <f>IF('NSW Oct 2022'!K11="",($C$5*E17/'NSW Oct 2022'!AQ11*'NSW Oct 2022'!W11/100)*'NSW Oct 2022'!AQ11,IF($C$5*E17/'NSW Oct 2022'!AQ11&gt;='NSW Oct 2022'!L11,('NSW Oct 2022'!L11*'NSW Oct 2022'!W11/100)*'NSW Oct 2022'!AQ11,($C$5*E17/'NSW Oct 2022'!AQ11*'NSW Oct 2022'!W11/100)*'NSW Oct 2022'!AQ11))</f>
        <v>228.64319999999995</v>
      </c>
      <c r="H17" s="172">
        <f>IF(AND('NSW Oct 2022'!L11&gt;0,'NSW Oct 2022'!M11&gt;0),IF($C$5*E17/'NSW Oct 2022'!AQ11&lt;'NSW Oct 2022'!L11,0,IF(($C$5*E17/'NSW Oct 2022'!AQ11-'NSW Oct 2022'!L11)&lt;=('NSW Oct 2022'!M11+'NSW Oct 2022'!L11),((($C$5*E17/'NSW Oct 2022'!AQ11-'NSW Oct 2022'!L11)*'NSW Oct 2022'!X11/100))*'NSW Oct 2022'!AQ11,((('NSW Oct 2022'!M11)*'NSW Oct 2022'!X11/100)*'NSW Oct 2022'!AQ11))),0)</f>
        <v>1219.9869818181819</v>
      </c>
      <c r="I17" s="172">
        <f>IF(AND('NSW Oct 2022'!M11&gt;0,'NSW Oct 2022'!N11&gt;0),IF($C$5*E17/'NSW Oct 2022'!AQ11&lt;('NSW Oct 2022'!L11+'NSW Oct 2022'!M11),0,IF(($C$5*E17/'NSW Oct 2022'!AQ11-'NSW Oct 2022'!L11+'NSW Oct 2022'!M11)&lt;=('NSW Oct 2022'!L11+'NSW Oct 2022'!M11+'NSW Oct 2022'!N11),((($C$5*E17/'NSW Oct 2022'!AQ11-('NSW Oct 2022'!L11+'NSW Oct 2022'!M11))*'NSW Oct 2022'!Y11/100))*'NSW Oct 2022'!AQ11,('NSW Oct 2022'!N11*'NSW Oct 2022'!Y11/100)* 'NSW Oct 2022'!AQ11)),0)</f>
        <v>0</v>
      </c>
      <c r="J17" s="172">
        <f>IF(AND('NSW Oct 2022'!N11&gt;0,'NSW Oct 2022'!O11&gt;0),IF($C$5*E17/'NSW Oct 2022'!AQ11&lt;('NSW Oct 2022'!L11+'NSW Oct 2022'!M11+'NSW Oct 2022'!N11),0,IF(($C$5*E17/'NSW Oct 2022'!AQ11-'NSW Oct 2022'!L11+'NSW Oct 2022'!M11+'NSW Oct 2022'!N11)&lt;=('NSW Oct 2022'!L11+'NSW Oct 2022'!M11+'NSW Oct 2022'!N11+'NSW Oct 2022'!O11),(($C$5*E17/'NSW Oct 2022'!AQ11-('NSW Oct 2022'!L11+'NSW Oct 2022'!M11+'NSW Oct 2022'!N11))*'NSW Oct 2022'!Z11/100)*'NSW Oct 2022'!AQ11,('NSW Oct 2022'!O11*'NSW Oct 2022'!Z11/100)*'NSW Oct 2022'!AQ11)),0)</f>
        <v>0</v>
      </c>
      <c r="K17" s="172">
        <f>IF(AND('NSW Oct 2022'!O11&gt;0,'NSW Oct 2022'!P11&gt;0),IF($C$5*E17/'NSW Oct 2022'!AQ11&lt;('NSW Oct 2022'!L11+'NSW Oct 2022'!M11+'NSW Oct 2022'!N11+'NSW Oct 2022'!O11),0,IF(($C$5*E17/'NSW Oct 2022'!AQ11-'NSW Oct 2022'!L11+'NSW Oct 2022'!M11+'NSW Oct 2022'!N11+'NSW Oct 2022'!O11)&lt;=('NSW Oct 2022'!L11+'NSW Oct 2022'!M11+'NSW Oct 2022'!N11+'NSW Oct 2022'!O11+'NSW Oct 2022'!P11),(($C$5*E17/'NSW Oct 2022'!AQ11-('NSW Oct 2022'!L11+'NSW Oct 2022'!M11+'NSW Oct 2022'!N11+'NSW Oct 2022'!O11))*'NSW Oct 2022'!AA11/100)*'NSW Oct 2022'!AQ11,('NSW Oct 2022'!P11*'NSW Oct 2022'!AA11/100)*'NSW Oct 2022'!AQ11)),0)</f>
        <v>0</v>
      </c>
      <c r="L17" s="172">
        <f>IF(AND('NSW Oct 2022'!P11&gt;0,'NSW Oct 2022'!O11&gt;0),IF(($C$5*E17/'NSW Oct 2022'!AQ11&lt;SUM('NSW Oct 2022'!L11:P11)),(0),($C$5*E17/'NSW Oct 2022'!AQ11-SUM('NSW Oct 2022'!L11:P11))*'NSW Oct 2022'!AB11/100)* 'NSW Oct 2022'!AQ11,IF(AND('NSW Oct 2022'!O11&gt;0,'NSW Oct 2022'!P11=""),IF(($C$5*E17/'NSW Oct 2022'!AQ11&lt; SUM('NSW Oct 2022'!L11:O11)),(0),($C$5*E17/'NSW Oct 2022'!AQ11-SUM('NSW Oct 2022'!L11:O11))*'NSW Oct 2022'!AA11/100)* 'NSW Oct 2022'!AQ11,IF(AND('NSW Oct 2022'!N11&gt;0,'NSW Oct 2022'!O11=""),IF(($C$5*E17/'NSW Oct 2022'!AQ11&lt; SUM('NSW Oct 2022'!L11:N11)),(0),($C$5*E17/'NSW Oct 2022'!AQ11-SUM('NSW Oct 2022'!L11:N11))*'NSW Oct 2022'!Z11/100)* 'NSW Oct 2022'!AQ11,IF(AND('NSW Oct 2022'!M11&gt;0,'NSW Oct 2022'!N11=""),IF(($C$5*E17/'NSW Oct 2022'!AQ11&lt;'NSW Oct 2022'!M11+'NSW Oct 2022'!L11),(0),(($C$5*E17/'NSW Oct 2022'!AQ11-('NSW Oct 2022'!M11+'NSW Oct 2022'!L11))*'NSW Oct 2022'!Y11/100))*'NSW Oct 2022'!AQ11,IF(AND('NSW Oct 2022'!L11&gt;0,'NSW Oct 2022'!M11=""&gt;0),IF(($C$5*E17/'NSW Oct 2022'!AQ11&lt;'NSW Oct 2022'!L11),(0),($C$5*E17/'NSW Oct 2022'!AQ11-'NSW Oct 2022'!L11)*'NSW Oct 2022'!X11/100)*'NSW Oct 2022'!AQ11,0)))))</f>
        <v>0</v>
      </c>
      <c r="M17" s="172">
        <f>IF('NSW Oct 2022'!K11="",($C$5*F17/'NSW Oct 2022'!AR11*'NSW Oct 2022'!AC11/100)*'NSW Oct 2022'!AR11,IF($C$5*F17/'NSW Oct 2022'!AR11&gt;='NSW Oct 2022'!L11,('NSW Oct 2022'!L11*'NSW Oct 2022'!AC11/100)*'NSW Oct 2022'!AR11,($C$5*F17/'NSW Oct 2022'!AR11*'NSW Oct 2022'!AC11/100)*'NSW Oct 2022'!AR11))</f>
        <v>228.64319999999995</v>
      </c>
      <c r="N17" s="172">
        <f>IF(AND('NSW Oct 2022'!L11&gt;0,'NSW Oct 2022'!M11&gt;0),IF($C$5*F17/'NSW Oct 2022'!AR11&lt;'NSW Oct 2022'!L11,0,IF(($C$5*F17/'NSW Oct 2022'!AR11-'NSW Oct 2022'!L11)&lt;=('NSW Oct 2022'!M11+'NSW Oct 2022'!L11),((($C$5*F17/'NSW Oct 2022'!AR11-'NSW Oct 2022'!L11)*'NSW Oct 2022'!AD11/100))*'NSW Oct 2022'!AR11,((('NSW Oct 2022'!M11)*'NSW Oct 2022'!AD11/100)*'NSW Oct 2022'!AR11))),0)</f>
        <v>1219.9869818181819</v>
      </c>
      <c r="O17" s="172">
        <f>IF(AND('NSW Oct 2022'!M11&gt;0,'NSW Oct 2022'!N11&gt;0),IF($C$5*F17/'NSW Oct 2022'!AR11&lt;('NSW Oct 2022'!L11+'NSW Oct 2022'!M11),0,IF(($C$5*F17/'NSW Oct 2022'!AR11-'NSW Oct 2022'!L11+'NSW Oct 2022'!M11)&lt;=('NSW Oct 2022'!L11+'NSW Oct 2022'!M11+'NSW Oct 2022'!N11),((($C$5*F17/'NSW Oct 2022'!AR11-('NSW Oct 2022'!L11+'NSW Oct 2022'!M11))*'NSW Oct 2022'!AE11/100))*'NSW Oct 2022'!AR11,('NSW Oct 2022'!N11*'NSW Oct 2022'!AE11/100)*'NSW Oct 2022'!AR11)),0)</f>
        <v>0</v>
      </c>
      <c r="P17" s="172">
        <f>IF(AND('NSW Oct 2022'!N11&gt;0,'NSW Oct 2022'!O11&gt;0),IF($C$5*F17/'NSW Oct 2022'!AR11&lt;('NSW Oct 2022'!L11+'NSW Oct 2022'!M11+'NSW Oct 2022'!N11),0,IF(($C$5*F17/'NSW Oct 2022'!AR11-'NSW Oct 2022'!L11+'NSW Oct 2022'!M11+'NSW Oct 2022'!N11)&lt;=('NSW Oct 2022'!L11+'NSW Oct 2022'!M11+'NSW Oct 2022'!N11+'NSW Oct 2022'!O11),(($C$5*F17/'NSW Oct 2022'!AR11-('NSW Oct 2022'!L11+'NSW Oct 2022'!M11+'NSW Oct 2022'!N11))*'NSW Oct 2022'!AF11/100)*'NSW Oct 2022'!AR11,('NSW Oct 2022'!O11*'NSW Oct 2022'!AF11/100)*'NSW Oct 2022'!AR11)),0)</f>
        <v>0</v>
      </c>
      <c r="Q17" s="172">
        <f>IF(AND('NSW Oct 2022'!P11&gt;0,'NSW Oct 2022'!P11&gt;0),IF($C$5*F17/'NSW Oct 2022'!AR11&lt;('NSW Oct 2022'!L11+'NSW Oct 2022'!M11+'NSW Oct 2022'!N11+'NSW Oct 2022'!O11),0,IF(($C$5*F17/'NSW Oct 2022'!AR11-'NSW Oct 2022'!L11+'NSW Oct 2022'!M11+'NSW Oct 2022'!N11+'NSW Oct 2022'!O11)&lt;=('NSW Oct 2022'!L11+'NSW Oct 2022'!M11+'NSW Oct 2022'!N11+'NSW Oct 2022'!O11+'NSW Oct 2022'!P11),(($C$5*F17/'NSW Oct 2022'!AR11-('NSW Oct 2022'!L11+'NSW Oct 2022'!M11+'NSW Oct 2022'!N11+'NSW Oct 2022'!O11))*'NSW Oct 2022'!AG11/100)*'NSW Oct 2022'!AR11,('NSW Oct 2022'!P11*'NSW Oct 2022'!AG11/100)*'NSW Oct 2022'!AR11)),0)</f>
        <v>0</v>
      </c>
      <c r="R17" s="172">
        <f>IF(AND('NSW Oct 2022'!P11&gt;0,'NSW Oct 2022'!O11&gt;0),IF(($C$5*F17/'NSW Oct 2022'!AR11&lt;SUM('NSW Oct 2022'!L11:P11)),(0),($C$5*F17/'NSW Oct 2022'!AR11-SUM('NSW Oct 2022'!L11:P11))*'NSW Oct 2022'!AB11/100)* 'NSW Oct 2022'!AR11,IF(AND('NSW Oct 2022'!O11&gt;0,'NSW Oct 2022'!P11=""),IF(($C$5*F17/'NSW Oct 2022'!AR11&lt; SUM('NSW Oct 2022'!L11:O11)),(0),($C$5*F17/'NSW Oct 2022'!AR11-SUM('NSW Oct 2022'!L11:O11))*'NSW Oct 2022'!AG11/100)* 'NSW Oct 2022'!AR11,IF(AND('NSW Oct 2022'!N11&gt;0,'NSW Oct 2022'!O11=""),IF(($C$5*F17/'NSW Oct 2022'!AR11&lt; SUM('NSW Oct 2022'!L11:N11)),(0),($C$5*F17/'NSW Oct 2022'!AR11-SUM('NSW Oct 2022'!L11:N11))*'NSW Oct 2022'!AF11/100)* 'NSW Oct 2022'!AR11,IF(AND('NSW Oct 2022'!M11&gt;0,'NSW Oct 2022'!N11=""),IF(($C$5*F17/'NSW Oct 2022'!AR11&lt;'NSW Oct 2022'!M11+'NSW Oct 2022'!L11),(0),(($C$5*F17/'NSW Oct 2022'!AR11-('NSW Oct 2022'!M11+'NSW Oct 2022'!L11))*'NSW Oct 2022'!AE11/100))*'NSW Oct 2022'!AR11,IF(AND('NSW Oct 2022'!L11&gt;0,'NSW Oct 2022'!M11=""&gt;0),IF(($C$5*F17/'NSW Oct 2022'!AR11&lt;'NSW Oct 2022'!L11),(0),($C$5*F17/'NSW Oct 2022'!AR11-'NSW Oct 2022'!L11)*'NSW Oct 2022'!AD11/100)*'NSW Oct 2022'!AR11,0)))))</f>
        <v>0</v>
      </c>
      <c r="S17" s="298">
        <f t="shared" si="4"/>
        <v>2897.2603636363638</v>
      </c>
      <c r="T17" s="293">
        <f t="shared" si="5"/>
        <v>3197.7217272727275</v>
      </c>
      <c r="U17" s="168">
        <f t="shared" si="6"/>
        <v>3517.4939000000004</v>
      </c>
      <c r="V17" s="171">
        <f>'NSW Oct 2022'!AT11</f>
        <v>5</v>
      </c>
      <c r="W17" s="171">
        <f>'NSW Oct 2022'!AU11</f>
        <v>0</v>
      </c>
      <c r="X17" s="171">
        <f>'NSW Oct 2022'!AV11</f>
        <v>0</v>
      </c>
      <c r="Y17" s="171">
        <f>'NSW Oct 2022'!AW11</f>
        <v>0</v>
      </c>
      <c r="Z17" s="293" t="str">
        <f t="shared" si="7"/>
        <v>Guaranteed off bill</v>
      </c>
      <c r="AA17" s="293" t="str">
        <f t="shared" si="8"/>
        <v>Exclusive</v>
      </c>
      <c r="AB17" s="293">
        <f t="shared" si="0"/>
        <v>3037.8356409090911</v>
      </c>
      <c r="AC17" s="293">
        <f t="shared" si="1"/>
        <v>3037.8356409090911</v>
      </c>
      <c r="AD17" s="427">
        <f t="shared" si="2"/>
        <v>3341.6192050000004</v>
      </c>
      <c r="AE17" s="460">
        <f t="shared" si="2"/>
        <v>3341.6192050000004</v>
      </c>
      <c r="AF17" s="438"/>
      <c r="AG17" s="438"/>
      <c r="AH17" s="438"/>
      <c r="AI17" s="438"/>
      <c r="AJ17" s="438"/>
      <c r="AK17" s="438"/>
      <c r="AL17" s="438"/>
      <c r="AM17" s="438"/>
      <c r="AN17" s="438"/>
      <c r="AO17" s="438"/>
      <c r="AP17" s="438"/>
      <c r="AQ17" s="438"/>
      <c r="AR17" s="438"/>
      <c r="AS17" s="438"/>
      <c r="AT17"/>
      <c r="AU1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7"/>
      <c r="BL17" s="347"/>
      <c r="BM17" s="347"/>
      <c r="BN17" s="347"/>
      <c r="BO17" s="347"/>
      <c r="BP17" s="347"/>
      <c r="BQ17" s="347"/>
      <c r="BR17" s="347"/>
      <c r="BS17" s="347"/>
      <c r="BT17" s="347"/>
      <c r="BU17" s="347"/>
      <c r="BV17" s="347"/>
      <c r="BW17" s="347"/>
      <c r="BX17" s="347"/>
      <c r="BY17" s="347"/>
      <c r="BZ17" s="347"/>
      <c r="CA17" s="347"/>
      <c r="CB17" s="347"/>
      <c r="CC17" s="347"/>
      <c r="CD17" s="347"/>
      <c r="CE17" s="347"/>
      <c r="CF17" s="347"/>
      <c r="CG17" s="347"/>
      <c r="CH17" s="347"/>
      <c r="CI17" s="347"/>
      <c r="CJ17" s="347"/>
      <c r="CK17" s="347"/>
      <c r="CL17" s="347"/>
      <c r="CM17" s="347"/>
      <c r="CN17" s="347"/>
      <c r="CO17" s="347"/>
      <c r="CP17" s="347"/>
      <c r="CQ17" s="347"/>
      <c r="CR17" s="347"/>
      <c r="CS17" s="347"/>
      <c r="CT17" s="347"/>
      <c r="CU17" s="347"/>
      <c r="CV17" s="347"/>
      <c r="CW17" s="347"/>
      <c r="CX17" s="347"/>
      <c r="CY17" s="347"/>
      <c r="CZ17" s="347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347"/>
      <c r="DX17" s="347"/>
      <c r="DY17" s="347"/>
      <c r="DZ17" s="347"/>
      <c r="EA17" s="347"/>
      <c r="EB17" s="347"/>
      <c r="EC17" s="347"/>
      <c r="ED17" s="347"/>
      <c r="EE17" s="347"/>
      <c r="EF17" s="347"/>
      <c r="EG17" s="347"/>
      <c r="EH17" s="347"/>
      <c r="EI17" s="347"/>
      <c r="EJ17" s="347"/>
      <c r="EK17" s="347"/>
      <c r="EL17" s="347"/>
      <c r="EM17" s="347"/>
      <c r="EN17" s="347"/>
      <c r="EO17" s="347"/>
      <c r="EP17" s="347"/>
      <c r="EQ17" s="347"/>
      <c r="ER17" s="347"/>
    </row>
    <row r="18" spans="1:148" s="285" customFormat="1" ht="23" customHeight="1" thickTop="1" thickBot="1">
      <c r="A18" s="236" t="str">
        <f>'NSW Oct 2022'!D12</f>
        <v>ActewAGL Shoalhaven</v>
      </c>
      <c r="B18" s="429" t="str">
        <f>'NSW Oct 2022'!F12</f>
        <v>ActewAGL</v>
      </c>
      <c r="C18" s="237" t="str">
        <f>'NSW Oct 2022'!G12</f>
        <v>Standard plan</v>
      </c>
      <c r="D18" s="238">
        <f>365*'NSW Oct 2022'!H12/100</f>
        <v>383.24999999999994</v>
      </c>
      <c r="E18" s="430">
        <f>IF('NSW Oct 2022'!AQ12=3,0.5,IF('NSW Oct 2022'!AQ12=2,0.33,0))</f>
        <v>0.5</v>
      </c>
      <c r="F18" s="430">
        <f t="shared" si="3"/>
        <v>0.5</v>
      </c>
      <c r="G18" s="238">
        <f>IF('NSW Oct 2022'!K12="",($C$5*E18/'NSW Oct 2022'!AQ12*'NSW Oct 2022'!W12/100)*'NSW Oct 2022'!AQ12,IF($C$5*E18/'NSW Oct 2022'!AQ12&gt;='NSW Oct 2022'!L12,('NSW Oct 2022'!L12*'NSW Oct 2022'!W12/100)*'NSW Oct 2022'!AQ12,($C$5*E18/'NSW Oct 2022'!AQ12*'NSW Oct 2022'!W12/100)*'NSW Oct 2022'!AQ12))</f>
        <v>1531.818181818182</v>
      </c>
      <c r="H18" s="238">
        <f>IF(AND('NSW Oct 2022'!L12&gt;0,'NSW Oct 2022'!M12&gt;0),IF($C$5*E18/'NSW Oct 2022'!AQ12&lt;'NSW Oct 2022'!L12,0,IF(($C$5*E18/'NSW Oct 2022'!AQ12-'NSW Oct 2022'!L12)&lt;=('NSW Oct 2022'!M12+'NSW Oct 2022'!L12),((($C$5*E18/'NSW Oct 2022'!AQ12-'NSW Oct 2022'!L12)*'NSW Oct 2022'!X12/100))*'NSW Oct 2022'!AQ12,((('NSW Oct 2022'!M12)*'NSW Oct 2022'!X12/100)*'NSW Oct 2022'!AQ12))),0)</f>
        <v>0</v>
      </c>
      <c r="I18" s="238">
        <f>IF(AND('NSW Oct 2022'!M12&gt;0,'NSW Oct 2022'!N12&gt;0),IF($C$5*E18/'NSW Oct 2022'!AQ12&lt;('NSW Oct 2022'!L12+'NSW Oct 2022'!M12),0,IF(($C$5*E18/'NSW Oct 2022'!AQ12-'NSW Oct 2022'!L12+'NSW Oct 2022'!M12)&lt;=('NSW Oct 2022'!L12+'NSW Oct 2022'!M12+'NSW Oct 2022'!N12),((($C$5*E18/'NSW Oct 2022'!AQ12-('NSW Oct 2022'!L12+'NSW Oct 2022'!M12))*'NSW Oct 2022'!Y12/100))*'NSW Oct 2022'!AQ12,('NSW Oct 2022'!N12*'NSW Oct 2022'!Y12/100)* 'NSW Oct 2022'!AQ12)),0)</f>
        <v>0</v>
      </c>
      <c r="J18" s="238">
        <f>IF(AND('NSW Oct 2022'!N12&gt;0,'NSW Oct 2022'!O12&gt;0),IF($C$5*E18/'NSW Oct 2022'!AQ12&lt;('NSW Oct 2022'!L12+'NSW Oct 2022'!M12+'NSW Oct 2022'!N12),0,IF(($C$5*E18/'NSW Oct 2022'!AQ12-'NSW Oct 2022'!L12+'NSW Oct 2022'!M12+'NSW Oct 2022'!N12)&lt;=('NSW Oct 2022'!L12+'NSW Oct 2022'!M12+'NSW Oct 2022'!N12+'NSW Oct 2022'!O12),(($C$5*E18/'NSW Oct 2022'!AQ12-('NSW Oct 2022'!L12+'NSW Oct 2022'!M12+'NSW Oct 2022'!N12))*'NSW Oct 2022'!Z12/100)*'NSW Oct 2022'!AQ12,('NSW Oct 2022'!O12*'NSW Oct 2022'!Z12/100)*'NSW Oct 2022'!AQ12)),0)</f>
        <v>0</v>
      </c>
      <c r="K18" s="238">
        <f>IF(AND('NSW Oct 2022'!O12&gt;0,'NSW Oct 2022'!P12&gt;0),IF($C$5*E18/'NSW Oct 2022'!AQ12&lt;('NSW Oct 2022'!L12+'NSW Oct 2022'!M12+'NSW Oct 2022'!N12+'NSW Oct 2022'!O12),0,IF(($C$5*E18/'NSW Oct 2022'!AQ12-'NSW Oct 2022'!L12+'NSW Oct 2022'!M12+'NSW Oct 2022'!N12+'NSW Oct 2022'!O12)&lt;=('NSW Oct 2022'!L12+'NSW Oct 2022'!M12+'NSW Oct 2022'!N12+'NSW Oct 2022'!O12+'NSW Oct 2022'!P12),(($C$5*E18/'NSW Oct 2022'!AQ12-('NSW Oct 2022'!L12+'NSW Oct 2022'!M12+'NSW Oct 2022'!N12+'NSW Oct 2022'!O12))*'NSW Oct 2022'!AA12/100)*'NSW Oct 2022'!AQ12,('NSW Oct 2022'!P12*'NSW Oct 2022'!AA12/100)*'NSW Oct 2022'!AQ12)),0)</f>
        <v>0</v>
      </c>
      <c r="L18" s="238">
        <f>IF(AND('NSW Oct 2022'!P12&gt;0,'NSW Oct 2022'!O12&gt;0),IF(($C$5*E18/'NSW Oct 2022'!AQ12&lt;SUM('NSW Oct 2022'!L12:P12)),(0),($C$5*E18/'NSW Oct 2022'!AQ12-SUM('NSW Oct 2022'!L12:P12))*'NSW Oct 2022'!AB12/100)* 'NSW Oct 2022'!AQ12,IF(AND('NSW Oct 2022'!O12&gt;0,'NSW Oct 2022'!P12=""),IF(($C$5*E18/'NSW Oct 2022'!AQ12&lt; SUM('NSW Oct 2022'!L12:O12)),(0),($C$5*E18/'NSW Oct 2022'!AQ12-SUM('NSW Oct 2022'!L12:O12))*'NSW Oct 2022'!AA12/100)* 'NSW Oct 2022'!AQ12,IF(AND('NSW Oct 2022'!N12&gt;0,'NSW Oct 2022'!O12=""),IF(($C$5*E18/'NSW Oct 2022'!AQ12&lt; SUM('NSW Oct 2022'!L12:N12)),(0),($C$5*E18/'NSW Oct 2022'!AQ12-SUM('NSW Oct 2022'!L12:N12))*'NSW Oct 2022'!Z12/100)* 'NSW Oct 2022'!AQ12,IF(AND('NSW Oct 2022'!M12&gt;0,'NSW Oct 2022'!N12=""),IF(($C$5*E18/'NSW Oct 2022'!AQ12&lt;'NSW Oct 2022'!M12+'NSW Oct 2022'!L12),(0),(($C$5*E18/'NSW Oct 2022'!AQ12-('NSW Oct 2022'!M12+'NSW Oct 2022'!L12))*'NSW Oct 2022'!Y12/100))*'NSW Oct 2022'!AQ12,IF(AND('NSW Oct 2022'!L12&gt;0,'NSW Oct 2022'!M12=""&gt;0),IF(($C$5*E18/'NSW Oct 2022'!AQ12&lt;'NSW Oct 2022'!L12),(0),($C$5*E18/'NSW Oct 2022'!AQ12-'NSW Oct 2022'!L12)*'NSW Oct 2022'!X12/100)*'NSW Oct 2022'!AQ12,0)))))</f>
        <v>0</v>
      </c>
      <c r="M18" s="238">
        <f>IF('NSW Oct 2022'!K12="",($C$5*F18/'NSW Oct 2022'!AR12*'NSW Oct 2022'!AC12/100)*'NSW Oct 2022'!AR12,IF($C$5*F18/'NSW Oct 2022'!AR12&gt;='NSW Oct 2022'!L12,('NSW Oct 2022'!L12*'NSW Oct 2022'!AC12/100)*'NSW Oct 2022'!AR12,($C$5*F18/'NSW Oct 2022'!AR12*'NSW Oct 2022'!AC12/100)*'NSW Oct 2022'!AR12))</f>
        <v>1531.818181818182</v>
      </c>
      <c r="N18" s="238">
        <f>IF(AND('NSW Oct 2022'!L12&gt;0,'NSW Oct 2022'!M12&gt;0),IF($C$5*F18/'NSW Oct 2022'!AR12&lt;'NSW Oct 2022'!L12,0,IF(($C$5*F18/'NSW Oct 2022'!AR12-'NSW Oct 2022'!L12)&lt;=('NSW Oct 2022'!M12+'NSW Oct 2022'!L12),((($C$5*F18/'NSW Oct 2022'!AR12-'NSW Oct 2022'!L12)*'NSW Oct 2022'!AD12/100))*'NSW Oct 2022'!AR12,((('NSW Oct 2022'!M12)*'NSW Oct 2022'!AD12/100)*'NSW Oct 2022'!AR12))),0)</f>
        <v>0</v>
      </c>
      <c r="O18" s="238">
        <f>IF(AND('NSW Oct 2022'!M12&gt;0,'NSW Oct 2022'!N12&gt;0),IF($C$5*F18/'NSW Oct 2022'!AR12&lt;('NSW Oct 2022'!L12+'NSW Oct 2022'!M12),0,IF(($C$5*F18/'NSW Oct 2022'!AR12-'NSW Oct 2022'!L12+'NSW Oct 2022'!M12)&lt;=('NSW Oct 2022'!L12+'NSW Oct 2022'!M12+'NSW Oct 2022'!N12),((($C$5*F18/'NSW Oct 2022'!AR12-('NSW Oct 2022'!L12+'NSW Oct 2022'!M12))*'NSW Oct 2022'!AE12/100))*'NSW Oct 2022'!AR12,('NSW Oct 2022'!N12*'NSW Oct 2022'!AE12/100)*'NSW Oct 2022'!AR12)),0)</f>
        <v>0</v>
      </c>
      <c r="P18" s="238">
        <f>IF(AND('NSW Oct 2022'!N12&gt;0,'NSW Oct 2022'!O12&gt;0),IF($C$5*F18/'NSW Oct 2022'!AR12&lt;('NSW Oct 2022'!L12+'NSW Oct 2022'!M12+'NSW Oct 2022'!N12),0,IF(($C$5*F18/'NSW Oct 2022'!AR12-'NSW Oct 2022'!L12+'NSW Oct 2022'!M12+'NSW Oct 2022'!N12)&lt;=('NSW Oct 2022'!L12+'NSW Oct 2022'!M12+'NSW Oct 2022'!N12+'NSW Oct 2022'!O12),(($C$5*F18/'NSW Oct 2022'!AR12-('NSW Oct 2022'!L12+'NSW Oct 2022'!M12+'NSW Oct 2022'!N12))*'NSW Oct 2022'!AF12/100)*'NSW Oct 2022'!AR12,('NSW Oct 2022'!O12*'NSW Oct 2022'!AF12/100)*'NSW Oct 2022'!AR12)),0)</f>
        <v>0</v>
      </c>
      <c r="Q18" s="238">
        <f>IF(AND('NSW Oct 2022'!P12&gt;0,'NSW Oct 2022'!P12&gt;0),IF($C$5*F18/'NSW Oct 2022'!AR12&lt;('NSW Oct 2022'!L12+'NSW Oct 2022'!M12+'NSW Oct 2022'!N12+'NSW Oct 2022'!O12),0,IF(($C$5*F18/'NSW Oct 2022'!AR12-'NSW Oct 2022'!L12+'NSW Oct 2022'!M12+'NSW Oct 2022'!N12+'NSW Oct 2022'!O12)&lt;=('NSW Oct 2022'!L12+'NSW Oct 2022'!M12+'NSW Oct 2022'!N12+'NSW Oct 2022'!O12+'NSW Oct 2022'!P12),(($C$5*F18/'NSW Oct 2022'!AR12-('NSW Oct 2022'!L12+'NSW Oct 2022'!M12+'NSW Oct 2022'!N12+'NSW Oct 2022'!O12))*'NSW Oct 2022'!AG12/100)*'NSW Oct 2022'!AR12,('NSW Oct 2022'!P12*'NSW Oct 2022'!AG12/100)*'NSW Oct 2022'!AR12)),0)</f>
        <v>0</v>
      </c>
      <c r="R18" s="238">
        <f>IF(AND('NSW Oct 2022'!P12&gt;0,'NSW Oct 2022'!O12&gt;0),IF(($C$5*F18/'NSW Oct 2022'!AR12&lt;SUM('NSW Oct 2022'!L12:P12)),(0),($C$5*F18/'NSW Oct 2022'!AR12-SUM('NSW Oct 2022'!L12:P12))*'NSW Oct 2022'!AB12/100)* 'NSW Oct 2022'!AR12,IF(AND('NSW Oct 2022'!O12&gt;0,'NSW Oct 2022'!P12=""),IF(($C$5*F18/'NSW Oct 2022'!AR12&lt; SUM('NSW Oct 2022'!L12:O12)),(0),($C$5*F18/'NSW Oct 2022'!AR12-SUM('NSW Oct 2022'!L12:O12))*'NSW Oct 2022'!AG12/100)* 'NSW Oct 2022'!AR12,IF(AND('NSW Oct 2022'!N12&gt;0,'NSW Oct 2022'!O12=""),IF(($C$5*F18/'NSW Oct 2022'!AR12&lt; SUM('NSW Oct 2022'!L12:N12)),(0),($C$5*F18/'NSW Oct 2022'!AR12-SUM('NSW Oct 2022'!L12:N12))*'NSW Oct 2022'!AF12/100)* 'NSW Oct 2022'!AR12,IF(AND('NSW Oct 2022'!M12&gt;0,'NSW Oct 2022'!N12=""),IF(($C$5*F18/'NSW Oct 2022'!AR12&lt;'NSW Oct 2022'!M12+'NSW Oct 2022'!L12),(0),(($C$5*F18/'NSW Oct 2022'!AR12-('NSW Oct 2022'!M12+'NSW Oct 2022'!L12))*'NSW Oct 2022'!AE12/100))*'NSW Oct 2022'!AR12,IF(AND('NSW Oct 2022'!L12&gt;0,'NSW Oct 2022'!M12=""&gt;0),IF(($C$5*F18/'NSW Oct 2022'!AR12&lt;'NSW Oct 2022'!L12),(0),($C$5*F18/'NSW Oct 2022'!AR12-'NSW Oct 2022'!L12)*'NSW Oct 2022'!AD12/100)*'NSW Oct 2022'!AR12,0)))))</f>
        <v>0</v>
      </c>
      <c r="S18" s="431">
        <f t="shared" si="4"/>
        <v>3063.636363636364</v>
      </c>
      <c r="T18" s="295">
        <f t="shared" si="5"/>
        <v>3446.886363636364</v>
      </c>
      <c r="U18" s="239">
        <f t="shared" si="6"/>
        <v>3791.5750000000007</v>
      </c>
      <c r="V18" s="237">
        <f>'NSW Oct 2022'!AT12</f>
        <v>0</v>
      </c>
      <c r="W18" s="237">
        <f>'NSW Oct 2022'!AU12</f>
        <v>0</v>
      </c>
      <c r="X18" s="237">
        <f>'NSW Oct 2022'!AV12</f>
        <v>0</v>
      </c>
      <c r="Y18" s="237">
        <f>'NSW Oct 2022'!AW12</f>
        <v>0</v>
      </c>
      <c r="Z18" s="295" t="str">
        <f t="shared" si="7"/>
        <v>No discount</v>
      </c>
      <c r="AA18" s="295" t="str">
        <f t="shared" si="8"/>
        <v>Exclusive</v>
      </c>
      <c r="AB18" s="295">
        <f t="shared" si="0"/>
        <v>3446.886363636364</v>
      </c>
      <c r="AC18" s="295">
        <f t="shared" si="1"/>
        <v>3446.886363636364</v>
      </c>
      <c r="AD18" s="432">
        <f t="shared" si="2"/>
        <v>3791.5750000000007</v>
      </c>
      <c r="AE18" s="461">
        <f t="shared" si="2"/>
        <v>3791.5750000000007</v>
      </c>
      <c r="AF18" s="438"/>
      <c r="AG18" s="438"/>
      <c r="AH18" s="438"/>
      <c r="AI18" s="438"/>
      <c r="AJ18" s="438"/>
      <c r="AK18" s="438"/>
      <c r="AL18" s="438"/>
      <c r="AM18" s="438"/>
      <c r="AN18" s="438"/>
      <c r="AO18" s="438"/>
      <c r="AP18" s="438"/>
      <c r="AQ18" s="438"/>
      <c r="AR18" s="438"/>
      <c r="AS18" s="438"/>
      <c r="AT18"/>
      <c r="AU18"/>
      <c r="AV18" s="347"/>
      <c r="AW18" s="347"/>
      <c r="AX18" s="347"/>
      <c r="AY18" s="347"/>
      <c r="AZ18" s="347"/>
      <c r="BA18" s="347"/>
      <c r="BB18" s="347"/>
      <c r="BC18" s="347"/>
      <c r="BD18" s="347"/>
      <c r="BE18" s="347"/>
      <c r="BF18" s="347"/>
      <c r="BG18" s="347"/>
      <c r="BH18" s="347"/>
      <c r="BI18" s="347"/>
      <c r="BJ18" s="347"/>
      <c r="BK18" s="347"/>
      <c r="BL18" s="347"/>
      <c r="BM18" s="347"/>
      <c r="BN18" s="347"/>
      <c r="BO18" s="347"/>
      <c r="BP18" s="347"/>
      <c r="BQ18" s="347"/>
      <c r="BR18" s="347"/>
      <c r="BS18" s="347"/>
      <c r="BT18" s="347"/>
      <c r="BU18" s="347"/>
      <c r="BV18" s="347"/>
      <c r="BW18" s="347"/>
      <c r="BX18" s="347"/>
      <c r="BY18" s="347"/>
      <c r="BZ18" s="347"/>
      <c r="CA18" s="347"/>
      <c r="CB18" s="347"/>
      <c r="CC18" s="347"/>
      <c r="CD18" s="347"/>
      <c r="CE18" s="347"/>
      <c r="CF18" s="347"/>
      <c r="CG18" s="347"/>
      <c r="CH18" s="347"/>
      <c r="CI18" s="347"/>
      <c r="CJ18" s="347"/>
      <c r="CK18" s="347"/>
      <c r="CL18" s="347"/>
      <c r="CM18" s="347"/>
      <c r="CN18" s="347"/>
      <c r="CO18" s="347"/>
      <c r="CP18" s="347"/>
      <c r="CQ18" s="347"/>
      <c r="CR18" s="347"/>
      <c r="CS18" s="347"/>
      <c r="CT18" s="347"/>
      <c r="CU18" s="347"/>
      <c r="CV18" s="347"/>
      <c r="CW18" s="347"/>
      <c r="CX18" s="347"/>
      <c r="CY18" s="347"/>
      <c r="CZ18" s="347"/>
      <c r="DA18" s="347"/>
      <c r="DB18" s="347"/>
      <c r="DC18" s="347"/>
      <c r="DD18" s="347"/>
      <c r="DE18" s="347"/>
      <c r="DF18" s="347"/>
      <c r="DG18" s="347"/>
      <c r="DH18" s="347"/>
      <c r="DI18" s="347"/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347"/>
      <c r="DX18" s="347"/>
      <c r="DY18" s="347"/>
      <c r="DZ18" s="347"/>
      <c r="EA18" s="347"/>
      <c r="EB18" s="347"/>
      <c r="EC18" s="347"/>
      <c r="ED18" s="347"/>
      <c r="EE18" s="347"/>
      <c r="EF18" s="347"/>
      <c r="EG18" s="347"/>
      <c r="EH18" s="347"/>
      <c r="EI18" s="347"/>
      <c r="EJ18" s="347"/>
      <c r="EK18" s="347"/>
      <c r="EL18" s="347"/>
      <c r="EM18" s="347"/>
      <c r="EN18" s="347"/>
      <c r="EO18" s="347"/>
      <c r="EP18" s="347"/>
      <c r="EQ18" s="347"/>
      <c r="ER18" s="347"/>
    </row>
    <row r="19" spans="1:148" s="285" customFormat="1" ht="23" customHeight="1" thickTop="1" thickBot="1">
      <c r="A19" s="434" t="str">
        <f>'NSW Oct 2022'!D13</f>
        <v>Capital Region</v>
      </c>
      <c r="B19" s="167" t="str">
        <f>'NSW Oct 2022'!F13</f>
        <v>ActewAGL</v>
      </c>
      <c r="C19" s="171" t="str">
        <f>'NSW Oct 2022'!G13</f>
        <v>Business plan</v>
      </c>
      <c r="D19" s="172">
        <f>365*'NSW Oct 2022'!H13/100</f>
        <v>288.35000000000002</v>
      </c>
      <c r="E19" s="289">
        <f>IF('NSW Oct 2022'!AQ13=3,0.5,IF('NSW Oct 2022'!AQ13=2,0.33,0))</f>
        <v>0.5</v>
      </c>
      <c r="F19" s="289">
        <f t="shared" si="3"/>
        <v>0.5</v>
      </c>
      <c r="G19" s="172">
        <f>IF('NSW Oct 2022'!K13="",($C$5*E19/'NSW Oct 2022'!AQ13*'NSW Oct 2022'!W13/100)*'NSW Oct 2022'!AQ13,IF($C$5*E19/'NSW Oct 2022'!AQ13&gt;='NSW Oct 2022'!L13,('NSW Oct 2022'!L13*'NSW Oct 2022'!W13/100)*'NSW Oct 2022'!AQ13,($C$5*E19/'NSW Oct 2022'!AQ13*'NSW Oct 2022'!W13/100)*'NSW Oct 2022'!AQ13))</f>
        <v>137.97300000000001</v>
      </c>
      <c r="H19" s="172">
        <f>IF(AND('NSW Oct 2022'!L13&gt;0,'NSW Oct 2022'!M13&gt;0),IF($C$5*E19/'NSW Oct 2022'!AQ13&lt;'NSW Oct 2022'!L13,0,IF(($C$5*E19/'NSW Oct 2022'!AQ13-'NSW Oct 2022'!L13)&lt;=('NSW Oct 2022'!M13+'NSW Oct 2022'!L13),((($C$5*E19/'NSW Oct 2022'!AQ13-'NSW Oct 2022'!L13)*'NSW Oct 2022'!X13/100))*'NSW Oct 2022'!AQ13,((('NSW Oct 2022'!M13)*'NSW Oct 2022'!X13/100)*'NSW Oct 2022'!AQ13))),0)</f>
        <v>91.391454545454536</v>
      </c>
      <c r="I19" s="172">
        <f>IF(AND('NSW Oct 2022'!M13&gt;0,'NSW Oct 2022'!N13&gt;0),IF($C$5*E19/'NSW Oct 2022'!AQ13&lt;('NSW Oct 2022'!L13+'NSW Oct 2022'!M13),0,IF(($C$5*E19/'NSW Oct 2022'!AQ13-'NSW Oct 2022'!L13+'NSW Oct 2022'!M13)&lt;=('NSW Oct 2022'!L13+'NSW Oct 2022'!M13+'NSW Oct 2022'!N13),((($C$5*E19/'NSW Oct 2022'!AQ13-('NSW Oct 2022'!L13+'NSW Oct 2022'!M13))*'NSW Oct 2022'!Y13/100))*'NSW Oct 2022'!AQ13,('NSW Oct 2022'!N13*'NSW Oct 2022'!Y13/100)* 'NSW Oct 2022'!AQ13)),0)</f>
        <v>220.31099999999995</v>
      </c>
      <c r="J19" s="172">
        <f>IF(AND('NSW Oct 2022'!N13&gt;0,'NSW Oct 2022'!O13&gt;0),IF($C$5*E19/'NSW Oct 2022'!AQ13&lt;('NSW Oct 2022'!L13+'NSW Oct 2022'!M13+'NSW Oct 2022'!N13),0,IF(($C$5*E19/'NSW Oct 2022'!AQ13-'NSW Oct 2022'!L13+'NSW Oct 2022'!M13+'NSW Oct 2022'!N13)&lt;=('NSW Oct 2022'!L13+'NSW Oct 2022'!M13+'NSW Oct 2022'!N13+'NSW Oct 2022'!O13),(($C$5*E19/'NSW Oct 2022'!AQ13-('NSW Oct 2022'!L13+'NSW Oct 2022'!M13+'NSW Oct 2022'!N13))*'NSW Oct 2022'!Z13/100)*'NSW Oct 2022'!AQ13,('NSW Oct 2022'!O13*'NSW Oct 2022'!Z13/100)*'NSW Oct 2022'!AQ13)),0)</f>
        <v>818.5977272727273</v>
      </c>
      <c r="K19" s="172">
        <f>IF(AND('NSW Oct 2022'!O13&gt;0,'NSW Oct 2022'!P13&gt;0),IF($C$5*E19/'NSW Oct 2022'!AQ13&lt;('NSW Oct 2022'!L13+'NSW Oct 2022'!M13+'NSW Oct 2022'!N13+'NSW Oct 2022'!O13),0,IF(($C$5*E19/'NSW Oct 2022'!AQ13-'NSW Oct 2022'!L13+'NSW Oct 2022'!M13+'NSW Oct 2022'!N13+'NSW Oct 2022'!O13)&lt;=('NSW Oct 2022'!L13+'NSW Oct 2022'!M13+'NSW Oct 2022'!N13+'NSW Oct 2022'!O13+'NSW Oct 2022'!P13),(($C$5*E19/'NSW Oct 2022'!AQ13-('NSW Oct 2022'!L13+'NSW Oct 2022'!M13+'NSW Oct 2022'!N13+'NSW Oct 2022'!O13))*'NSW Oct 2022'!AA13/100)*'NSW Oct 2022'!AQ13,('NSW Oct 2022'!P13*'NSW Oct 2022'!AA13/100)*'NSW Oct 2022'!AQ13)),0)</f>
        <v>0</v>
      </c>
      <c r="L19" s="172">
        <f>IF(AND('NSW Oct 2022'!P13&gt;0,'NSW Oct 2022'!O13&gt;0),IF(($C$5*E19/'NSW Oct 2022'!AQ13&lt;SUM('NSW Oct 2022'!L13:P13)),(0),($C$5*E19/'NSW Oct 2022'!AQ13-SUM('NSW Oct 2022'!L13:P13))*'NSW Oct 2022'!AB13/100)* 'NSW Oct 2022'!AQ13,IF(AND('NSW Oct 2022'!O13&gt;0,'NSW Oct 2022'!P13=""),IF(($C$5*E19/'NSW Oct 2022'!AQ13&lt; SUM('NSW Oct 2022'!L13:O13)),(0),($C$5*E19/'NSW Oct 2022'!AQ13-SUM('NSW Oct 2022'!L13:O13))*'NSW Oct 2022'!AA13/100)* 'NSW Oct 2022'!AQ13,IF(AND('NSW Oct 2022'!N13&gt;0,'NSW Oct 2022'!O13=""),IF(($C$5*E19/'NSW Oct 2022'!AQ13&lt; SUM('NSW Oct 2022'!L13:N13)),(0),($C$5*E19/'NSW Oct 2022'!AQ13-SUM('NSW Oct 2022'!L13:N13))*'NSW Oct 2022'!Z13/100)* 'NSW Oct 2022'!AQ13,IF(AND('NSW Oct 2022'!M13&gt;0,'NSW Oct 2022'!N13=""),IF(($C$5*E19/'NSW Oct 2022'!AQ13&lt;'NSW Oct 2022'!M13+'NSW Oct 2022'!L13),(0),(($C$5*E19/'NSW Oct 2022'!AQ13-('NSW Oct 2022'!M13+'NSW Oct 2022'!L13))*'NSW Oct 2022'!Y13/100))*'NSW Oct 2022'!AQ13,IF(AND('NSW Oct 2022'!L13&gt;0,'NSW Oct 2022'!M13=""&gt;0),IF(($C$5*E19/'NSW Oct 2022'!AQ13&lt;'NSW Oct 2022'!L13),(0),($C$5*E19/'NSW Oct 2022'!AQ13-'NSW Oct 2022'!L13)*'NSW Oct 2022'!X13/100)*'NSW Oct 2022'!AQ13,0)))))</f>
        <v>0</v>
      </c>
      <c r="M19" s="172">
        <f>IF('NSW Oct 2022'!K13="",($C$5*F19/'NSW Oct 2022'!AR13*'NSW Oct 2022'!AC13/100)*'NSW Oct 2022'!AR13,IF($C$5*F19/'NSW Oct 2022'!AR13&gt;='NSW Oct 2022'!L13,('NSW Oct 2022'!L13*'NSW Oct 2022'!AC13/100)*'NSW Oct 2022'!AR13,($C$5*F19/'NSW Oct 2022'!AR13*'NSW Oct 2022'!AC13/100)*'NSW Oct 2022'!AR13))</f>
        <v>137.97300000000001</v>
      </c>
      <c r="N19" s="172">
        <f>IF(AND('NSW Oct 2022'!L13&gt;0,'NSW Oct 2022'!M13&gt;0),IF($C$5*F19/'NSW Oct 2022'!AR13&lt;'NSW Oct 2022'!L13,0,IF(($C$5*F19/'NSW Oct 2022'!AR13-'NSW Oct 2022'!L13)&lt;=('NSW Oct 2022'!M13+'NSW Oct 2022'!L13),((($C$5*F19/'NSW Oct 2022'!AR13-'NSW Oct 2022'!L13)*'NSW Oct 2022'!AD13/100))*'NSW Oct 2022'!AR13,((('NSW Oct 2022'!M13)*'NSW Oct 2022'!AD13/100)*'NSW Oct 2022'!AR13))),0)</f>
        <v>91.391454545454536</v>
      </c>
      <c r="O19" s="172">
        <f>IF(AND('NSW Oct 2022'!M13&gt;0,'NSW Oct 2022'!N13&gt;0),IF($C$5*F19/'NSW Oct 2022'!AR13&lt;('NSW Oct 2022'!L13+'NSW Oct 2022'!M13),0,IF(($C$5*F19/'NSW Oct 2022'!AR13-'NSW Oct 2022'!L13+'NSW Oct 2022'!M13)&lt;=('NSW Oct 2022'!L13+'NSW Oct 2022'!M13+'NSW Oct 2022'!N13),((($C$5*F19/'NSW Oct 2022'!AR13-('NSW Oct 2022'!L13+'NSW Oct 2022'!M13))*'NSW Oct 2022'!AE13/100))*'NSW Oct 2022'!AR13,('NSW Oct 2022'!N13*'NSW Oct 2022'!AE13/100)*'NSW Oct 2022'!AR13)),0)</f>
        <v>220.31099999999995</v>
      </c>
      <c r="P19" s="172">
        <f>IF(AND('NSW Oct 2022'!N13&gt;0,'NSW Oct 2022'!O13&gt;0),IF($C$5*F19/'NSW Oct 2022'!AR13&lt;('NSW Oct 2022'!L13+'NSW Oct 2022'!M13+'NSW Oct 2022'!N13),0,IF(($C$5*F19/'NSW Oct 2022'!AR13-'NSW Oct 2022'!L13+'NSW Oct 2022'!M13+'NSW Oct 2022'!N13)&lt;=('NSW Oct 2022'!L13+'NSW Oct 2022'!M13+'NSW Oct 2022'!N13+'NSW Oct 2022'!O13),(($C$5*F19/'NSW Oct 2022'!AR13-('NSW Oct 2022'!L13+'NSW Oct 2022'!M13+'NSW Oct 2022'!N13))*'NSW Oct 2022'!AF13/100)*'NSW Oct 2022'!AR13,('NSW Oct 2022'!O13*'NSW Oct 2022'!AF13/100)*'NSW Oct 2022'!AR13)),0)</f>
        <v>818.5977272727273</v>
      </c>
      <c r="Q19" s="172">
        <f>IF(AND('NSW Oct 2022'!P13&gt;0,'NSW Oct 2022'!P13&gt;0),IF($C$5*F19/'NSW Oct 2022'!AR13&lt;('NSW Oct 2022'!L13+'NSW Oct 2022'!M13+'NSW Oct 2022'!N13+'NSW Oct 2022'!O13),0,IF(($C$5*F19/'NSW Oct 2022'!AR13-'NSW Oct 2022'!L13+'NSW Oct 2022'!M13+'NSW Oct 2022'!N13+'NSW Oct 2022'!O13)&lt;=('NSW Oct 2022'!L13+'NSW Oct 2022'!M13+'NSW Oct 2022'!N13+'NSW Oct 2022'!O13+'NSW Oct 2022'!P13),(($C$5*F19/'NSW Oct 2022'!AR13-('NSW Oct 2022'!L13+'NSW Oct 2022'!M13+'NSW Oct 2022'!N13+'NSW Oct 2022'!O13))*'NSW Oct 2022'!AG13/100)*'NSW Oct 2022'!AR13,('NSW Oct 2022'!P13*'NSW Oct 2022'!AG13/100)*'NSW Oct 2022'!AR13)),0)</f>
        <v>0</v>
      </c>
      <c r="R19" s="172">
        <f>IF(AND('NSW Oct 2022'!P13&gt;0,'NSW Oct 2022'!O13&gt;0),IF(($C$5*F19/'NSW Oct 2022'!AR13&lt;SUM('NSW Oct 2022'!L13:P13)),(0),($C$5*F19/'NSW Oct 2022'!AR13-SUM('NSW Oct 2022'!L13:P13))*'NSW Oct 2022'!AB13/100)* 'NSW Oct 2022'!AR13,IF(AND('NSW Oct 2022'!O13&gt;0,'NSW Oct 2022'!P13=""),IF(($C$5*F19/'NSW Oct 2022'!AR13&lt; SUM('NSW Oct 2022'!L13:O13)),(0),($C$5*F19/'NSW Oct 2022'!AR13-SUM('NSW Oct 2022'!L13:O13))*'NSW Oct 2022'!AG13/100)* 'NSW Oct 2022'!AR13,IF(AND('NSW Oct 2022'!N13&gt;0,'NSW Oct 2022'!O13=""),IF(($C$5*F19/'NSW Oct 2022'!AR13&lt; SUM('NSW Oct 2022'!L13:N13)),(0),($C$5*F19/'NSW Oct 2022'!AR13-SUM('NSW Oct 2022'!L13:N13))*'NSW Oct 2022'!AF13/100)* 'NSW Oct 2022'!AR13,IF(AND('NSW Oct 2022'!M13&gt;0,'NSW Oct 2022'!N13=""),IF(($C$5*F19/'NSW Oct 2022'!AR13&lt;'NSW Oct 2022'!M13+'NSW Oct 2022'!L13),(0),(($C$5*F19/'NSW Oct 2022'!AR13-('NSW Oct 2022'!M13+'NSW Oct 2022'!L13))*'NSW Oct 2022'!AE13/100))*'NSW Oct 2022'!AR13,IF(AND('NSW Oct 2022'!L13&gt;0,'NSW Oct 2022'!M13=""&gt;0),IF(($C$5*F19/'NSW Oct 2022'!AR13&lt;'NSW Oct 2022'!L13),(0),($C$5*F19/'NSW Oct 2022'!AR13-'NSW Oct 2022'!L13)*'NSW Oct 2022'!AD13/100)*'NSW Oct 2022'!AR13,0)))))</f>
        <v>0</v>
      </c>
      <c r="S19" s="298">
        <f t="shared" si="4"/>
        <v>2536.5463636363638</v>
      </c>
      <c r="T19" s="293">
        <f t="shared" si="5"/>
        <v>2824.8963636363637</v>
      </c>
      <c r="U19" s="168">
        <f t="shared" si="6"/>
        <v>3107.3860000000004</v>
      </c>
      <c r="V19" s="171">
        <f>'NSW Oct 2022'!AT13</f>
        <v>8</v>
      </c>
      <c r="W19" s="171">
        <f>'NSW Oct 2022'!AU13</f>
        <v>0</v>
      </c>
      <c r="X19" s="171">
        <f>'NSW Oct 2022'!AV13</f>
        <v>0</v>
      </c>
      <c r="Y19" s="171">
        <f>'NSW Oct 2022'!AW13</f>
        <v>0</v>
      </c>
      <c r="Z19" s="293" t="str">
        <f t="shared" si="7"/>
        <v>Guaranteed off bill</v>
      </c>
      <c r="AA19" s="293" t="str">
        <f t="shared" si="8"/>
        <v>Exclusive</v>
      </c>
      <c r="AB19" s="293">
        <f t="shared" si="0"/>
        <v>2598.9046545454548</v>
      </c>
      <c r="AC19" s="293">
        <f t="shared" si="1"/>
        <v>2598.9046545454548</v>
      </c>
      <c r="AD19" s="427">
        <f t="shared" si="2"/>
        <v>2858.7951200000007</v>
      </c>
      <c r="AE19" s="460">
        <f t="shared" si="2"/>
        <v>2858.7951200000007</v>
      </c>
      <c r="AF19" s="438"/>
      <c r="AG19" s="438"/>
      <c r="AH19" s="438"/>
      <c r="AI19" s="438"/>
      <c r="AJ19" s="438"/>
      <c r="AK19" s="438"/>
      <c r="AL19" s="438"/>
      <c r="AM19" s="438"/>
      <c r="AN19" s="438"/>
      <c r="AO19" s="438"/>
      <c r="AP19" s="438"/>
      <c r="AQ19" s="438"/>
      <c r="AR19" s="438"/>
      <c r="AS19" s="438"/>
      <c r="AT19"/>
      <c r="AU19"/>
      <c r="AV19" s="347"/>
      <c r="AW19" s="347"/>
      <c r="AX19" s="347"/>
      <c r="AY19" s="347"/>
      <c r="AZ19" s="347"/>
      <c r="BA19" s="347"/>
      <c r="BB19" s="347"/>
      <c r="BC19" s="347"/>
      <c r="BD19" s="347"/>
      <c r="BE19" s="347"/>
      <c r="BF19" s="347"/>
      <c r="BG19" s="347"/>
      <c r="BH19" s="347"/>
      <c r="BI19" s="347"/>
      <c r="BJ19" s="347"/>
      <c r="BK19" s="347"/>
      <c r="BL19" s="347"/>
      <c r="BM19" s="347"/>
      <c r="BN19" s="347"/>
      <c r="BO19" s="347"/>
      <c r="BP19" s="347"/>
      <c r="BQ19" s="347"/>
      <c r="BR19" s="347"/>
      <c r="BS19" s="347"/>
      <c r="BT19" s="347"/>
      <c r="BU19" s="347"/>
      <c r="BV19" s="347"/>
      <c r="BW19" s="347"/>
      <c r="BX19" s="347"/>
      <c r="BY19" s="347"/>
      <c r="BZ19" s="347"/>
      <c r="CA19" s="347"/>
      <c r="CB19" s="347"/>
      <c r="CC19" s="347"/>
      <c r="CD19" s="347"/>
      <c r="CE19" s="347"/>
      <c r="CF19" s="347"/>
      <c r="CG19" s="347"/>
      <c r="CH19" s="347"/>
      <c r="CI19" s="347"/>
      <c r="CJ19" s="347"/>
      <c r="CK19" s="347"/>
      <c r="CL19" s="347"/>
      <c r="CM19" s="347"/>
      <c r="CN19" s="347"/>
      <c r="CO19" s="347"/>
      <c r="CP19" s="347"/>
      <c r="CQ19" s="347"/>
      <c r="CR19" s="347"/>
      <c r="CS19" s="347"/>
      <c r="CT19" s="347"/>
      <c r="CU19" s="347"/>
      <c r="CV19" s="347"/>
      <c r="CW19" s="347"/>
      <c r="CX19" s="347"/>
      <c r="CY19" s="347"/>
      <c r="CZ19" s="347"/>
      <c r="DA19" s="347"/>
      <c r="DB19" s="347"/>
      <c r="DC19" s="347"/>
      <c r="DD19" s="347"/>
      <c r="DE19" s="347"/>
      <c r="DF19" s="347"/>
      <c r="DG19" s="347"/>
      <c r="DH19" s="347"/>
      <c r="DI19" s="347"/>
      <c r="DJ19" s="347"/>
      <c r="DK19" s="347"/>
      <c r="DL19" s="347"/>
      <c r="DM19" s="347"/>
      <c r="DN19" s="347"/>
      <c r="DO19" s="347"/>
      <c r="DP19" s="347"/>
      <c r="DQ19" s="347"/>
      <c r="DR19" s="347"/>
      <c r="DS19" s="347"/>
      <c r="DT19" s="347"/>
      <c r="DU19" s="347"/>
      <c r="DV19" s="347"/>
      <c r="DW19" s="347"/>
      <c r="DX19" s="347"/>
      <c r="DY19" s="347"/>
      <c r="DZ19" s="347"/>
      <c r="EA19" s="347"/>
      <c r="EB19" s="347"/>
      <c r="EC19" s="347"/>
      <c r="ED19" s="347"/>
      <c r="EE19" s="347"/>
      <c r="EF19" s="347"/>
      <c r="EG19" s="347"/>
      <c r="EH19" s="347"/>
      <c r="EI19" s="347"/>
      <c r="EJ19" s="347"/>
      <c r="EK19" s="347"/>
      <c r="EL19" s="347"/>
      <c r="EM19" s="347"/>
      <c r="EN19" s="347"/>
      <c r="EO19" s="347"/>
      <c r="EP19" s="347"/>
      <c r="EQ19" s="347"/>
      <c r="ER19" s="347"/>
    </row>
    <row r="20" spans="1:148" s="405" customFormat="1" ht="23" customHeight="1" thickTop="1">
      <c r="A20" s="443" t="str">
        <f>'NSW Oct 2022'!D14</f>
        <v>Tamworth</v>
      </c>
      <c r="B20" s="146" t="str">
        <f>'NSW Oct 2022'!F14</f>
        <v>Origin Energy</v>
      </c>
      <c r="C20" s="148" t="str">
        <f>'NSW Oct 2022'!G14</f>
        <v>Business Go Variable</v>
      </c>
      <c r="D20" s="153">
        <f>365*'NSW Oct 2022'!H14/100</f>
        <v>316.55454545454546</v>
      </c>
      <c r="E20" s="288">
        <f>IF('NSW Oct 2022'!AQ14=3,0.5,IF('NSW Oct 2022'!AQ14=2,0.33,0))</f>
        <v>0.5</v>
      </c>
      <c r="F20" s="288">
        <f t="shared" si="3"/>
        <v>0.5</v>
      </c>
      <c r="G20" s="153">
        <f>IF('NSW Oct 2022'!K14="",($C$5*E20/'NSW Oct 2022'!AQ14*'NSW Oct 2022'!W14/100)*'NSW Oct 2022'!AQ14,IF($C$5*E20/'NSW Oct 2022'!AQ14&gt;='NSW Oct 2022'!L14,('NSW Oct 2022'!L14*'NSW Oct 2022'!W14/100)*'NSW Oct 2022'!AQ14,($C$5*E20/'NSW Oct 2022'!AQ14*'NSW Oct 2022'!W14/100)*'NSW Oct 2022'!AQ14))</f>
        <v>1836.3636363636365</v>
      </c>
      <c r="H20" s="153">
        <f>IF(AND('NSW Oct 2022'!L14&gt;0,'NSW Oct 2022'!M14&gt;0),IF($C$5*E20/'NSW Oct 2022'!AQ14&lt;'NSW Oct 2022'!L14,0,IF(($C$5*E20/'NSW Oct 2022'!AQ14-'NSW Oct 2022'!L14)&lt;=('NSW Oct 2022'!M14+'NSW Oct 2022'!L14),((($C$5*E20/'NSW Oct 2022'!AQ14-'NSW Oct 2022'!L14)*'NSW Oct 2022'!X14/100))*'NSW Oct 2022'!AQ14,((('NSW Oct 2022'!M14)*'NSW Oct 2022'!X14/100)*'NSW Oct 2022'!AQ14))),0)</f>
        <v>0</v>
      </c>
      <c r="I20" s="153">
        <f>IF(AND('NSW Oct 2022'!M14&gt;0,'NSW Oct 2022'!N14&gt;0),IF($C$5*E20/'NSW Oct 2022'!AQ14&lt;('NSW Oct 2022'!L14+'NSW Oct 2022'!M14),0,IF(($C$5*E20/'NSW Oct 2022'!AQ14-'NSW Oct 2022'!L14+'NSW Oct 2022'!M14)&lt;=('NSW Oct 2022'!L14+'NSW Oct 2022'!M14+'NSW Oct 2022'!N14),((($C$5*E20/'NSW Oct 2022'!AQ14-('NSW Oct 2022'!L14+'NSW Oct 2022'!M14))*'NSW Oct 2022'!Y14/100))*'NSW Oct 2022'!AQ14,('NSW Oct 2022'!N14*'NSW Oct 2022'!Y14/100)* 'NSW Oct 2022'!AQ14)),0)</f>
        <v>0</v>
      </c>
      <c r="J20" s="153">
        <f>IF(AND('NSW Oct 2022'!N14&gt;0,'NSW Oct 2022'!O14&gt;0),IF($C$5*E20/'NSW Oct 2022'!AQ14&lt;('NSW Oct 2022'!L14+'NSW Oct 2022'!M14+'NSW Oct 2022'!N14),0,IF(($C$5*E20/'NSW Oct 2022'!AQ14-'NSW Oct 2022'!L14+'NSW Oct 2022'!M14+'NSW Oct 2022'!N14)&lt;=('NSW Oct 2022'!L14+'NSW Oct 2022'!M14+'NSW Oct 2022'!N14+'NSW Oct 2022'!O14),(($C$5*E20/'NSW Oct 2022'!AQ14-('NSW Oct 2022'!L14+'NSW Oct 2022'!M14+'NSW Oct 2022'!N14))*'NSW Oct 2022'!Z14/100)*'NSW Oct 2022'!AQ14,('NSW Oct 2022'!O14*'NSW Oct 2022'!Z14/100)*'NSW Oct 2022'!AQ14)),0)</f>
        <v>0</v>
      </c>
      <c r="K20" s="153">
        <f>IF(AND('NSW Oct 2022'!O14&gt;0,'NSW Oct 2022'!P14&gt;0),IF($C$5*E20/'NSW Oct 2022'!AQ14&lt;('NSW Oct 2022'!L14+'NSW Oct 2022'!M14+'NSW Oct 2022'!N14+'NSW Oct 2022'!O14),0,IF(($C$5*E20/'NSW Oct 2022'!AQ14-'NSW Oct 2022'!L14+'NSW Oct 2022'!M14+'NSW Oct 2022'!N14+'NSW Oct 2022'!O14)&lt;=('NSW Oct 2022'!L14+'NSW Oct 2022'!M14+'NSW Oct 2022'!N14+'NSW Oct 2022'!O14+'NSW Oct 2022'!P14),(($C$5*E20/'NSW Oct 2022'!AQ14-('NSW Oct 2022'!L14+'NSW Oct 2022'!M14+'NSW Oct 2022'!N14+'NSW Oct 2022'!O14))*'NSW Oct 2022'!AA14/100)*'NSW Oct 2022'!AQ14,('NSW Oct 2022'!P14*'NSW Oct 2022'!AA14/100)*'NSW Oct 2022'!AQ14)),0)</f>
        <v>0</v>
      </c>
      <c r="L20" s="153">
        <f>IF(AND('NSW Oct 2022'!P14&gt;0,'NSW Oct 2022'!O14&gt;0),IF(($C$5*E20/'NSW Oct 2022'!AQ14&lt;SUM('NSW Oct 2022'!L14:P14)),(0),($C$5*E20/'NSW Oct 2022'!AQ14-SUM('NSW Oct 2022'!L14:P14))*'NSW Oct 2022'!AB14/100)* 'NSW Oct 2022'!AQ14,IF(AND('NSW Oct 2022'!O14&gt;0,'NSW Oct 2022'!P14=""),IF(($C$5*E20/'NSW Oct 2022'!AQ14&lt; SUM('NSW Oct 2022'!L14:O14)),(0),($C$5*E20/'NSW Oct 2022'!AQ14-SUM('NSW Oct 2022'!L14:O14))*'NSW Oct 2022'!AA14/100)* 'NSW Oct 2022'!AQ14,IF(AND('NSW Oct 2022'!N14&gt;0,'NSW Oct 2022'!O14=""),IF(($C$5*E20/'NSW Oct 2022'!AQ14&lt; SUM('NSW Oct 2022'!L14:N14)),(0),($C$5*E20/'NSW Oct 2022'!AQ14-SUM('NSW Oct 2022'!L14:N14))*'NSW Oct 2022'!Z14/100)* 'NSW Oct 2022'!AQ14,IF(AND('NSW Oct 2022'!M14&gt;0,'NSW Oct 2022'!N14=""),IF(($C$5*E20/'NSW Oct 2022'!AQ14&lt;'NSW Oct 2022'!M14+'NSW Oct 2022'!L14),(0),(($C$5*E20/'NSW Oct 2022'!AQ14-('NSW Oct 2022'!M14+'NSW Oct 2022'!L14))*'NSW Oct 2022'!Y14/100))*'NSW Oct 2022'!AQ14,IF(AND('NSW Oct 2022'!L14&gt;0,'NSW Oct 2022'!M14=""&gt;0),IF(($C$5*E20/'NSW Oct 2022'!AQ14&lt;'NSW Oct 2022'!L14),(0),($C$5*E20/'NSW Oct 2022'!AQ14-'NSW Oct 2022'!L14)*'NSW Oct 2022'!X14/100)*'NSW Oct 2022'!AQ14,0)))))</f>
        <v>0</v>
      </c>
      <c r="M20" s="153">
        <f>IF('NSW Oct 2022'!K14="",($C$5*F20/'NSW Oct 2022'!AR14*'NSW Oct 2022'!AC14/100)*'NSW Oct 2022'!AR14,IF($C$5*F20/'NSW Oct 2022'!AR14&gt;='NSW Oct 2022'!L14,('NSW Oct 2022'!L14*'NSW Oct 2022'!AC14/100)*'NSW Oct 2022'!AR14,($C$5*F20/'NSW Oct 2022'!AR14*'NSW Oct 2022'!AC14/100)*'NSW Oct 2022'!AR14))</f>
        <v>1836.3636363636365</v>
      </c>
      <c r="N20" s="153">
        <f>IF(AND('NSW Oct 2022'!L14&gt;0,'NSW Oct 2022'!M14&gt;0),IF($C$5*F20/'NSW Oct 2022'!AR14&lt;'NSW Oct 2022'!L14,0,IF(($C$5*F20/'NSW Oct 2022'!AR14-'NSW Oct 2022'!L14)&lt;=('NSW Oct 2022'!M14+'NSW Oct 2022'!L14),((($C$5*F20/'NSW Oct 2022'!AR14-'NSW Oct 2022'!L14)*'NSW Oct 2022'!AD14/100))*'NSW Oct 2022'!AR14,((('NSW Oct 2022'!M14)*'NSW Oct 2022'!AD14/100)*'NSW Oct 2022'!AR14))),0)</f>
        <v>0</v>
      </c>
      <c r="O20" s="153">
        <f>IF(AND('NSW Oct 2022'!M14&gt;0,'NSW Oct 2022'!N14&gt;0),IF($C$5*F20/'NSW Oct 2022'!AR14&lt;('NSW Oct 2022'!L14+'NSW Oct 2022'!M14),0,IF(($C$5*F20/'NSW Oct 2022'!AR14-'NSW Oct 2022'!L14+'NSW Oct 2022'!M14)&lt;=('NSW Oct 2022'!L14+'NSW Oct 2022'!M14+'NSW Oct 2022'!N14),((($C$5*F20/'NSW Oct 2022'!AR14-('NSW Oct 2022'!L14+'NSW Oct 2022'!M14))*'NSW Oct 2022'!AE14/100))*'NSW Oct 2022'!AR14,('NSW Oct 2022'!N14*'NSW Oct 2022'!AE14/100)*'NSW Oct 2022'!AR14)),0)</f>
        <v>0</v>
      </c>
      <c r="P20" s="153">
        <f>IF(AND('NSW Oct 2022'!N14&gt;0,'NSW Oct 2022'!O14&gt;0),IF($C$5*F20/'NSW Oct 2022'!AR14&lt;('NSW Oct 2022'!L14+'NSW Oct 2022'!M14+'NSW Oct 2022'!N14),0,IF(($C$5*F20/'NSW Oct 2022'!AR14-'NSW Oct 2022'!L14+'NSW Oct 2022'!M14+'NSW Oct 2022'!N14)&lt;=('NSW Oct 2022'!L14+'NSW Oct 2022'!M14+'NSW Oct 2022'!N14+'NSW Oct 2022'!O14),(($C$5*F20/'NSW Oct 2022'!AR14-('NSW Oct 2022'!L14+'NSW Oct 2022'!M14+'NSW Oct 2022'!N14))*'NSW Oct 2022'!AF14/100)*'NSW Oct 2022'!AR14,('NSW Oct 2022'!O14*'NSW Oct 2022'!AF14/100)*'NSW Oct 2022'!AR14)),0)</f>
        <v>0</v>
      </c>
      <c r="Q20" s="153">
        <f>IF(AND('NSW Oct 2022'!P14&gt;0,'NSW Oct 2022'!P14&gt;0),IF($C$5*F20/'NSW Oct 2022'!AR14&lt;('NSW Oct 2022'!L14+'NSW Oct 2022'!M14+'NSW Oct 2022'!N14+'NSW Oct 2022'!O14),0,IF(($C$5*F20/'NSW Oct 2022'!AR14-'NSW Oct 2022'!L14+'NSW Oct 2022'!M14+'NSW Oct 2022'!N14+'NSW Oct 2022'!O14)&lt;=('NSW Oct 2022'!L14+'NSW Oct 2022'!M14+'NSW Oct 2022'!N14+'NSW Oct 2022'!O14+'NSW Oct 2022'!P14),(($C$5*F20/'NSW Oct 2022'!AR14-('NSW Oct 2022'!L14+'NSW Oct 2022'!M14+'NSW Oct 2022'!N14+'NSW Oct 2022'!O14))*'NSW Oct 2022'!AG14/100)*'NSW Oct 2022'!AR14,('NSW Oct 2022'!P14*'NSW Oct 2022'!AG14/100)*'NSW Oct 2022'!AR14)),0)</f>
        <v>0</v>
      </c>
      <c r="R20" s="153">
        <f>IF(AND('NSW Oct 2022'!P14&gt;0,'NSW Oct 2022'!O14&gt;0),IF(($C$5*F20/'NSW Oct 2022'!AR14&lt;SUM('NSW Oct 2022'!L14:P14)),(0),($C$5*F20/'NSW Oct 2022'!AR14-SUM('NSW Oct 2022'!L14:P14))*'NSW Oct 2022'!AB14/100)* 'NSW Oct 2022'!AR14,IF(AND('NSW Oct 2022'!O14&gt;0,'NSW Oct 2022'!P14=""),IF(($C$5*F20/'NSW Oct 2022'!AR14&lt; SUM('NSW Oct 2022'!L14:O14)),(0),($C$5*F20/'NSW Oct 2022'!AR14-SUM('NSW Oct 2022'!L14:O14))*'NSW Oct 2022'!AG14/100)* 'NSW Oct 2022'!AR14,IF(AND('NSW Oct 2022'!N14&gt;0,'NSW Oct 2022'!O14=""),IF(($C$5*F20/'NSW Oct 2022'!AR14&lt; SUM('NSW Oct 2022'!L14:N14)),(0),($C$5*F20/'NSW Oct 2022'!AR14-SUM('NSW Oct 2022'!L14:N14))*'NSW Oct 2022'!AF14/100)* 'NSW Oct 2022'!AR14,IF(AND('NSW Oct 2022'!M14&gt;0,'NSW Oct 2022'!N14=""),IF(($C$5*F20/'NSW Oct 2022'!AR14&lt;'NSW Oct 2022'!M14+'NSW Oct 2022'!L14),(0),(($C$5*F20/'NSW Oct 2022'!AR14-('NSW Oct 2022'!M14+'NSW Oct 2022'!L14))*'NSW Oct 2022'!AE14/100))*'NSW Oct 2022'!AR14,IF(AND('NSW Oct 2022'!L14&gt;0,'NSW Oct 2022'!M14=""&gt;0),IF(($C$5*F20/'NSW Oct 2022'!AR14&lt;'NSW Oct 2022'!L14),(0),($C$5*F20/'NSW Oct 2022'!AR14-'NSW Oct 2022'!L14)*'NSW Oct 2022'!AD14/100)*'NSW Oct 2022'!AR14,0)))))</f>
        <v>0</v>
      </c>
      <c r="S20" s="257">
        <f t="shared" si="4"/>
        <v>3672.727272727273</v>
      </c>
      <c r="T20" s="292">
        <f t="shared" si="5"/>
        <v>3989.2818181818184</v>
      </c>
      <c r="U20" s="149">
        <f t="shared" si="6"/>
        <v>4388.2100000000009</v>
      </c>
      <c r="V20" s="148">
        <f>'NSW Oct 2022'!AT14</f>
        <v>0</v>
      </c>
      <c r="W20" s="148">
        <f>'NSW Oct 2022'!AU14</f>
        <v>0</v>
      </c>
      <c r="X20" s="148">
        <f>'NSW Oct 2022'!AV14</f>
        <v>0</v>
      </c>
      <c r="Y20" s="148">
        <f>'NSW Oct 2022'!AW14</f>
        <v>0</v>
      </c>
      <c r="Z20" s="292" t="str">
        <f t="shared" si="7"/>
        <v>No discount</v>
      </c>
      <c r="AA20" s="292" t="str">
        <f t="shared" si="8"/>
        <v>Inclusive</v>
      </c>
      <c r="AB20" s="292">
        <f t="shared" si="0"/>
        <v>3989.2818181818188</v>
      </c>
      <c r="AC20" s="292">
        <f t="shared" si="1"/>
        <v>3989.2818181818188</v>
      </c>
      <c r="AD20" s="404">
        <f t="shared" si="2"/>
        <v>4388.2100000000009</v>
      </c>
      <c r="AE20" s="459">
        <f t="shared" si="2"/>
        <v>4388.2100000000009</v>
      </c>
      <c r="AF20" s="438"/>
      <c r="AG20" s="438"/>
      <c r="AH20" s="440"/>
      <c r="AI20" s="440"/>
      <c r="AJ20" s="440"/>
      <c r="AK20" s="440"/>
      <c r="AL20" s="440"/>
      <c r="AM20" s="440"/>
      <c r="AN20" s="440"/>
      <c r="AO20" s="440"/>
      <c r="AP20" s="440"/>
      <c r="AQ20" s="440"/>
      <c r="AR20" s="440"/>
      <c r="AS20" s="440"/>
      <c r="AT20" s="403"/>
      <c r="AU20" s="403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</row>
    <row r="21" spans="1:148" s="405" customFormat="1" ht="23" customHeight="1">
      <c r="A21" s="443"/>
      <c r="B21" s="146" t="str">
        <f>'NSW Oct 2022'!F15</f>
        <v>Red Energy</v>
      </c>
      <c r="C21" s="148" t="str">
        <f>'NSW Oct 2022'!G15</f>
        <v xml:space="preserve">Business Saver </v>
      </c>
      <c r="D21" s="153">
        <f>365*'NSW Oct 2022'!H15/100</f>
        <v>276.9022727272727</v>
      </c>
      <c r="E21" s="288">
        <f>IF('NSW Oct 2022'!AQ15=3,0.5,IF('NSW Oct 2022'!AQ15=2,0.33,0))</f>
        <v>0.5</v>
      </c>
      <c r="F21" s="288">
        <f t="shared" si="3"/>
        <v>0.5</v>
      </c>
      <c r="G21" s="153">
        <f>IF('NSW Oct 2022'!K15="",($C$5*E21/'NSW Oct 2022'!AQ15*'NSW Oct 2022'!W15/100)*'NSW Oct 2022'!AQ15,IF($C$5*E21/'NSW Oct 2022'!AQ15&gt;='NSW Oct 2022'!L15,('NSW Oct 2022'!L15*'NSW Oct 2022'!W15/100)*'NSW Oct 2022'!AQ15,($C$5*E21/'NSW Oct 2022'!AQ15*'NSW Oct 2022'!W15/100)*'NSW Oct 2022'!AQ15))</f>
        <v>1840.909090909091</v>
      </c>
      <c r="H21" s="153">
        <f>IF(AND('NSW Oct 2022'!L15&gt;0,'NSW Oct 2022'!M15&gt;0),IF($C$5*E21/'NSW Oct 2022'!AQ15&lt;'NSW Oct 2022'!L15,0,IF(($C$5*E21/'NSW Oct 2022'!AQ15-'NSW Oct 2022'!L15)&lt;=('NSW Oct 2022'!M15+'NSW Oct 2022'!L15),((($C$5*E21/'NSW Oct 2022'!AQ15-'NSW Oct 2022'!L15)*'NSW Oct 2022'!X15/100))*'NSW Oct 2022'!AQ15,((('NSW Oct 2022'!M15)*'NSW Oct 2022'!X15/100)*'NSW Oct 2022'!AQ15))),0)</f>
        <v>0</v>
      </c>
      <c r="I21" s="153">
        <f>IF(AND('NSW Oct 2022'!M15&gt;0,'NSW Oct 2022'!N15&gt;0),IF($C$5*E21/'NSW Oct 2022'!AQ15&lt;('NSW Oct 2022'!L15+'NSW Oct 2022'!M15),0,IF(($C$5*E21/'NSW Oct 2022'!AQ15-'NSW Oct 2022'!L15+'NSW Oct 2022'!M15)&lt;=('NSW Oct 2022'!L15+'NSW Oct 2022'!M15+'NSW Oct 2022'!N15),((($C$5*E21/'NSW Oct 2022'!AQ15-('NSW Oct 2022'!L15+'NSW Oct 2022'!M15))*'NSW Oct 2022'!Y15/100))*'NSW Oct 2022'!AQ15,('NSW Oct 2022'!N15*'NSW Oct 2022'!Y15/100)* 'NSW Oct 2022'!AQ15)),0)</f>
        <v>0</v>
      </c>
      <c r="J21" s="153">
        <f>IF(AND('NSW Oct 2022'!N15&gt;0,'NSW Oct 2022'!O15&gt;0),IF($C$5*E21/'NSW Oct 2022'!AQ15&lt;('NSW Oct 2022'!L15+'NSW Oct 2022'!M15+'NSW Oct 2022'!N15),0,IF(($C$5*E21/'NSW Oct 2022'!AQ15-'NSW Oct 2022'!L15+'NSW Oct 2022'!M15+'NSW Oct 2022'!N15)&lt;=('NSW Oct 2022'!L15+'NSW Oct 2022'!M15+'NSW Oct 2022'!N15+'NSW Oct 2022'!O15),(($C$5*E21/'NSW Oct 2022'!AQ15-('NSW Oct 2022'!L15+'NSW Oct 2022'!M15+'NSW Oct 2022'!N15))*'NSW Oct 2022'!Z15/100)*'NSW Oct 2022'!AQ15,('NSW Oct 2022'!O15*'NSW Oct 2022'!Z15/100)*'NSW Oct 2022'!AQ15)),0)</f>
        <v>0</v>
      </c>
      <c r="K21" s="153">
        <f>IF(AND('NSW Oct 2022'!O15&gt;0,'NSW Oct 2022'!P15&gt;0),IF($C$5*E21/'NSW Oct 2022'!AQ15&lt;('NSW Oct 2022'!L15+'NSW Oct 2022'!M15+'NSW Oct 2022'!N15+'NSW Oct 2022'!O15),0,IF(($C$5*E21/'NSW Oct 2022'!AQ15-'NSW Oct 2022'!L15+'NSW Oct 2022'!M15+'NSW Oct 2022'!N15+'NSW Oct 2022'!O15)&lt;=('NSW Oct 2022'!L15+'NSW Oct 2022'!M15+'NSW Oct 2022'!N15+'NSW Oct 2022'!O15+'NSW Oct 2022'!P15),(($C$5*E21/'NSW Oct 2022'!AQ15-('NSW Oct 2022'!L15+'NSW Oct 2022'!M15+'NSW Oct 2022'!N15+'NSW Oct 2022'!O15))*'NSW Oct 2022'!AA15/100)*'NSW Oct 2022'!AQ15,('NSW Oct 2022'!P15*'NSW Oct 2022'!AA15/100)*'NSW Oct 2022'!AQ15)),0)</f>
        <v>0</v>
      </c>
      <c r="L21" s="153">
        <f>IF(AND('NSW Oct 2022'!P15&gt;0,'NSW Oct 2022'!O15&gt;0),IF(($C$5*E21/'NSW Oct 2022'!AQ15&lt;SUM('NSW Oct 2022'!L15:P15)),(0),($C$5*E21/'NSW Oct 2022'!AQ15-SUM('NSW Oct 2022'!L15:P15))*'NSW Oct 2022'!AB15/100)* 'NSW Oct 2022'!AQ15,IF(AND('NSW Oct 2022'!O15&gt;0,'NSW Oct 2022'!P15=""),IF(($C$5*E21/'NSW Oct 2022'!AQ15&lt; SUM('NSW Oct 2022'!L15:O15)),(0),($C$5*E21/'NSW Oct 2022'!AQ15-SUM('NSW Oct 2022'!L15:O15))*'NSW Oct 2022'!AA15/100)* 'NSW Oct 2022'!AQ15,IF(AND('NSW Oct 2022'!N15&gt;0,'NSW Oct 2022'!O15=""),IF(($C$5*E21/'NSW Oct 2022'!AQ15&lt; SUM('NSW Oct 2022'!L15:N15)),(0),($C$5*E21/'NSW Oct 2022'!AQ15-SUM('NSW Oct 2022'!L15:N15))*'NSW Oct 2022'!Z15/100)* 'NSW Oct 2022'!AQ15,IF(AND('NSW Oct 2022'!M15&gt;0,'NSW Oct 2022'!N15=""),IF(($C$5*E21/'NSW Oct 2022'!AQ15&lt;'NSW Oct 2022'!M15+'NSW Oct 2022'!L15),(0),(($C$5*E21/'NSW Oct 2022'!AQ15-('NSW Oct 2022'!M15+'NSW Oct 2022'!L15))*'NSW Oct 2022'!Y15/100))*'NSW Oct 2022'!AQ15,IF(AND('NSW Oct 2022'!L15&gt;0,'NSW Oct 2022'!M15=""&gt;0),IF(($C$5*E21/'NSW Oct 2022'!AQ15&lt;'NSW Oct 2022'!L15),(0),($C$5*E21/'NSW Oct 2022'!AQ15-'NSW Oct 2022'!L15)*'NSW Oct 2022'!X15/100)*'NSW Oct 2022'!AQ15,0)))))</f>
        <v>0</v>
      </c>
      <c r="M21" s="153">
        <f>IF('NSW Oct 2022'!K15="",($C$5*F21/'NSW Oct 2022'!AR15*'NSW Oct 2022'!AC15/100)*'NSW Oct 2022'!AR15,IF($C$5*F21/'NSW Oct 2022'!AR15&gt;='NSW Oct 2022'!L15,('NSW Oct 2022'!L15*'NSW Oct 2022'!AC15/100)*'NSW Oct 2022'!AR15,($C$5*F21/'NSW Oct 2022'!AR15*'NSW Oct 2022'!AC15/100)*'NSW Oct 2022'!AR15))</f>
        <v>1840.909090909091</v>
      </c>
      <c r="N21" s="153">
        <f>IF(AND('NSW Oct 2022'!L15&gt;0,'NSW Oct 2022'!M15&gt;0),IF($C$5*F21/'NSW Oct 2022'!AR15&lt;'NSW Oct 2022'!L15,0,IF(($C$5*F21/'NSW Oct 2022'!AR15-'NSW Oct 2022'!L15)&lt;=('NSW Oct 2022'!M15+'NSW Oct 2022'!L15),((($C$5*F21/'NSW Oct 2022'!AR15-'NSW Oct 2022'!L15)*'NSW Oct 2022'!AD15/100))*'NSW Oct 2022'!AR15,((('NSW Oct 2022'!M15)*'NSW Oct 2022'!AD15/100)*'NSW Oct 2022'!AR15))),0)</f>
        <v>0</v>
      </c>
      <c r="O21" s="153">
        <f>IF(AND('NSW Oct 2022'!M15&gt;0,'NSW Oct 2022'!N15&gt;0),IF($C$5*F21/'NSW Oct 2022'!AR15&lt;('NSW Oct 2022'!L15+'NSW Oct 2022'!M15),0,IF(($C$5*F21/'NSW Oct 2022'!AR15-'NSW Oct 2022'!L15+'NSW Oct 2022'!M15)&lt;=('NSW Oct 2022'!L15+'NSW Oct 2022'!M15+'NSW Oct 2022'!N15),((($C$5*F21/'NSW Oct 2022'!AR15-('NSW Oct 2022'!L15+'NSW Oct 2022'!M15))*'NSW Oct 2022'!AE15/100))*'NSW Oct 2022'!AR15,('NSW Oct 2022'!N15*'NSW Oct 2022'!AE15/100)*'NSW Oct 2022'!AR15)),0)</f>
        <v>0</v>
      </c>
      <c r="P21" s="153">
        <f>IF(AND('NSW Oct 2022'!N15&gt;0,'NSW Oct 2022'!O15&gt;0),IF($C$5*F21/'NSW Oct 2022'!AR15&lt;('NSW Oct 2022'!L15+'NSW Oct 2022'!M15+'NSW Oct 2022'!N15),0,IF(($C$5*F21/'NSW Oct 2022'!AR15-'NSW Oct 2022'!L15+'NSW Oct 2022'!M15+'NSW Oct 2022'!N15)&lt;=('NSW Oct 2022'!L15+'NSW Oct 2022'!M15+'NSW Oct 2022'!N15+'NSW Oct 2022'!O15),(($C$5*F21/'NSW Oct 2022'!AR15-('NSW Oct 2022'!L15+'NSW Oct 2022'!M15+'NSW Oct 2022'!N15))*'NSW Oct 2022'!AF15/100)*'NSW Oct 2022'!AR15,('NSW Oct 2022'!O15*'NSW Oct 2022'!AF15/100)*'NSW Oct 2022'!AR15)),0)</f>
        <v>0</v>
      </c>
      <c r="Q21" s="153">
        <f>IF(AND('NSW Oct 2022'!P15&gt;0,'NSW Oct 2022'!P15&gt;0),IF($C$5*F21/'NSW Oct 2022'!AR15&lt;('NSW Oct 2022'!L15+'NSW Oct 2022'!M15+'NSW Oct 2022'!N15+'NSW Oct 2022'!O15),0,IF(($C$5*F21/'NSW Oct 2022'!AR15-'NSW Oct 2022'!L15+'NSW Oct 2022'!M15+'NSW Oct 2022'!N15+'NSW Oct 2022'!O15)&lt;=('NSW Oct 2022'!L15+'NSW Oct 2022'!M15+'NSW Oct 2022'!N15+'NSW Oct 2022'!O15+'NSW Oct 2022'!P15),(($C$5*F21/'NSW Oct 2022'!AR15-('NSW Oct 2022'!L15+'NSW Oct 2022'!M15+'NSW Oct 2022'!N15+'NSW Oct 2022'!O15))*'NSW Oct 2022'!AG15/100)*'NSW Oct 2022'!AR15,('NSW Oct 2022'!P15*'NSW Oct 2022'!AG15/100)*'NSW Oct 2022'!AR15)),0)</f>
        <v>0</v>
      </c>
      <c r="R21" s="153">
        <f>IF(AND('NSW Oct 2022'!P15&gt;0,'NSW Oct 2022'!O15&gt;0),IF(($C$5*F21/'NSW Oct 2022'!AR15&lt;SUM('NSW Oct 2022'!L15:P15)),(0),($C$5*F21/'NSW Oct 2022'!AR15-SUM('NSW Oct 2022'!L15:P15))*'NSW Oct 2022'!AB15/100)* 'NSW Oct 2022'!AR15,IF(AND('NSW Oct 2022'!O15&gt;0,'NSW Oct 2022'!P15=""),IF(($C$5*F21/'NSW Oct 2022'!AR15&lt; SUM('NSW Oct 2022'!L15:O15)),(0),($C$5*F21/'NSW Oct 2022'!AR15-SUM('NSW Oct 2022'!L15:O15))*'NSW Oct 2022'!AG15/100)* 'NSW Oct 2022'!AR15,IF(AND('NSW Oct 2022'!N15&gt;0,'NSW Oct 2022'!O15=""),IF(($C$5*F21/'NSW Oct 2022'!AR15&lt; SUM('NSW Oct 2022'!L15:N15)),(0),($C$5*F21/'NSW Oct 2022'!AR15-SUM('NSW Oct 2022'!L15:N15))*'NSW Oct 2022'!AF15/100)* 'NSW Oct 2022'!AR15,IF(AND('NSW Oct 2022'!M15&gt;0,'NSW Oct 2022'!N15=""),IF(($C$5*F21/'NSW Oct 2022'!AR15&lt;'NSW Oct 2022'!M15+'NSW Oct 2022'!L15),(0),(($C$5*F21/'NSW Oct 2022'!AR15-('NSW Oct 2022'!M15+'NSW Oct 2022'!L15))*'NSW Oct 2022'!AE15/100))*'NSW Oct 2022'!AR15,IF(AND('NSW Oct 2022'!L15&gt;0,'NSW Oct 2022'!M15=""&gt;0),IF(($C$5*F21/'NSW Oct 2022'!AR15&lt;'NSW Oct 2022'!L15),(0),($C$5*F21/'NSW Oct 2022'!AR15-'NSW Oct 2022'!L15)*'NSW Oct 2022'!AD15/100)*'NSW Oct 2022'!AR15,0)))))</f>
        <v>0</v>
      </c>
      <c r="S21" s="257">
        <f t="shared" ref="S21:S22" si="11">SUM(G21:R21)</f>
        <v>3681.818181818182</v>
      </c>
      <c r="T21" s="292">
        <f t="shared" si="5"/>
        <v>3958.7204545454547</v>
      </c>
      <c r="U21" s="149">
        <f t="shared" si="6"/>
        <v>4354.5925000000007</v>
      </c>
      <c r="V21" s="148">
        <f>'NSW Oct 2022'!AT15</f>
        <v>0</v>
      </c>
      <c r="W21" s="148">
        <f>'NSW Oct 2022'!AU15</f>
        <v>0</v>
      </c>
      <c r="X21" s="148">
        <f>'NSW Oct 2022'!AV15</f>
        <v>0</v>
      </c>
      <c r="Y21" s="148">
        <f>'NSW Oct 2022'!AW15</f>
        <v>0</v>
      </c>
      <c r="Z21" s="292" t="str">
        <f t="shared" si="7"/>
        <v>No discount</v>
      </c>
      <c r="AA21" s="292" t="str">
        <f t="shared" si="8"/>
        <v>Inclusive</v>
      </c>
      <c r="AB21" s="292">
        <f t="shared" si="0"/>
        <v>3958.7204545454547</v>
      </c>
      <c r="AC21" s="292">
        <f t="shared" si="1"/>
        <v>3958.7204545454547</v>
      </c>
      <c r="AD21" s="404">
        <f t="shared" si="2"/>
        <v>4354.5925000000007</v>
      </c>
      <c r="AE21" s="459">
        <f t="shared" si="2"/>
        <v>4354.5925000000007</v>
      </c>
      <c r="AF21" s="438"/>
      <c r="AG21" s="438"/>
      <c r="AH21" s="440"/>
      <c r="AI21" s="440"/>
      <c r="AJ21" s="440"/>
      <c r="AK21" s="440"/>
      <c r="AL21" s="440"/>
      <c r="AM21" s="440"/>
      <c r="AN21" s="440"/>
      <c r="AO21" s="440"/>
      <c r="AP21" s="440"/>
      <c r="AQ21" s="440"/>
      <c r="AR21" s="440"/>
      <c r="AS21" s="440"/>
      <c r="AT21" s="403"/>
      <c r="AU21" s="403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  <c r="CY21" s="148"/>
      <c r="CZ21" s="148"/>
      <c r="DA21" s="148"/>
      <c r="DB21" s="148"/>
      <c r="DC21" s="148"/>
      <c r="DD21" s="148"/>
      <c r="DE21" s="148"/>
      <c r="DF21" s="148"/>
      <c r="DG21" s="148"/>
      <c r="DH21" s="148"/>
      <c r="DI21" s="148"/>
      <c r="DJ21" s="148"/>
      <c r="DK21" s="148"/>
      <c r="DL21" s="148"/>
      <c r="DM21" s="148"/>
      <c r="DN21" s="148"/>
      <c r="DO21" s="148"/>
      <c r="DP21" s="148"/>
      <c r="DQ21" s="148"/>
      <c r="DR21" s="148"/>
      <c r="DS21" s="148"/>
      <c r="DT21" s="148"/>
      <c r="DU21" s="148"/>
      <c r="DV21" s="148"/>
      <c r="DW21" s="148"/>
      <c r="DX21" s="148"/>
      <c r="DY21" s="148"/>
      <c r="DZ21" s="148"/>
      <c r="EA21" s="148"/>
      <c r="EB21" s="148"/>
      <c r="EC21" s="148"/>
      <c r="ED21" s="148"/>
      <c r="EE21" s="148"/>
      <c r="EF21" s="148"/>
      <c r="EG21" s="148"/>
      <c r="EH21" s="148"/>
      <c r="EI21" s="148"/>
      <c r="EJ21" s="148"/>
      <c r="EK21" s="148"/>
      <c r="EL21" s="148"/>
      <c r="EM21" s="148"/>
      <c r="EN21" s="148"/>
      <c r="EO21" s="148"/>
      <c r="EP21" s="148"/>
      <c r="EQ21" s="148"/>
      <c r="ER21" s="148"/>
    </row>
    <row r="22" spans="1:148" s="405" customFormat="1" ht="23" customHeight="1" thickBot="1">
      <c r="A22" s="444"/>
      <c r="B22" s="167" t="str">
        <f>'NSW Oct 2022'!F16</f>
        <v>Covau</v>
      </c>
      <c r="C22" s="171" t="str">
        <f>'NSW Oct 2022'!G16</f>
        <v>Freedom</v>
      </c>
      <c r="D22" s="172">
        <f>365*'NSW Oct 2022'!H16/100</f>
        <v>341.4077272727273</v>
      </c>
      <c r="E22" s="289">
        <f>IF('NSW Oct 2022'!AQ16=3,0.5,IF('NSW Oct 2022'!AQ16=2,0.33,0))</f>
        <v>0.5</v>
      </c>
      <c r="F22" s="289">
        <f t="shared" si="3"/>
        <v>0.5</v>
      </c>
      <c r="G22" s="172">
        <f>IF('NSW Oct 2022'!K16="",($C$5*E22/'NSW Oct 2022'!AQ16*'NSW Oct 2022'!W16/100)*'NSW Oct 2022'!AQ16,IF($C$5*E22/'NSW Oct 2022'!AQ16&gt;='NSW Oct 2022'!L16,('NSW Oct 2022'!L16*'NSW Oct 2022'!W16/100)*'NSW Oct 2022'!AQ16,($C$5*E22/'NSW Oct 2022'!AQ16*'NSW Oct 2022'!W16/100)*'NSW Oct 2022'!AQ16))</f>
        <v>3481.818181818182</v>
      </c>
      <c r="H22" s="172">
        <f>IF(AND('NSW Oct 2022'!L16&gt;0,'NSW Oct 2022'!M16&gt;0),IF($C$5*E22/'NSW Oct 2022'!AQ16&lt;'NSW Oct 2022'!L16,0,IF(($C$5*E22/'NSW Oct 2022'!AQ16-'NSW Oct 2022'!L16)&lt;=('NSW Oct 2022'!M16+'NSW Oct 2022'!L16),((($C$5*E22/'NSW Oct 2022'!AQ16-'NSW Oct 2022'!L16)*'NSW Oct 2022'!X16/100))*'NSW Oct 2022'!AQ16,((('NSW Oct 2022'!M16)*'NSW Oct 2022'!X16/100)*'NSW Oct 2022'!AQ16))),0)</f>
        <v>0</v>
      </c>
      <c r="I22" s="172">
        <f>IF(AND('NSW Oct 2022'!M16&gt;0,'NSW Oct 2022'!N16&gt;0),IF($C$5*E22/'NSW Oct 2022'!AQ16&lt;('NSW Oct 2022'!L16+'NSW Oct 2022'!M16),0,IF(($C$5*E22/'NSW Oct 2022'!AQ16-'NSW Oct 2022'!L16+'NSW Oct 2022'!M16)&lt;=('NSW Oct 2022'!L16+'NSW Oct 2022'!M16+'NSW Oct 2022'!N16),((($C$5*E22/'NSW Oct 2022'!AQ16-('NSW Oct 2022'!L16+'NSW Oct 2022'!M16))*'NSW Oct 2022'!Y16/100))*'NSW Oct 2022'!AQ16,('NSW Oct 2022'!N16*'NSW Oct 2022'!Y16/100)* 'NSW Oct 2022'!AQ16)),0)</f>
        <v>0</v>
      </c>
      <c r="J22" s="172">
        <f>IF(AND('NSW Oct 2022'!N16&gt;0,'NSW Oct 2022'!O16&gt;0),IF($C$5*E22/'NSW Oct 2022'!AQ16&lt;('NSW Oct 2022'!L16+'NSW Oct 2022'!M16+'NSW Oct 2022'!N16),0,IF(($C$5*E22/'NSW Oct 2022'!AQ16-'NSW Oct 2022'!L16+'NSW Oct 2022'!M16+'NSW Oct 2022'!N16)&lt;=('NSW Oct 2022'!L16+'NSW Oct 2022'!M16+'NSW Oct 2022'!N16+'NSW Oct 2022'!O16),(($C$5*E22/'NSW Oct 2022'!AQ16-('NSW Oct 2022'!L16+'NSW Oct 2022'!M16+'NSW Oct 2022'!N16))*'NSW Oct 2022'!Z16/100)*'NSW Oct 2022'!AQ16,('NSW Oct 2022'!O16*'NSW Oct 2022'!Z16/100)*'NSW Oct 2022'!AQ16)),0)</f>
        <v>0</v>
      </c>
      <c r="K22" s="172">
        <f>IF(AND('NSW Oct 2022'!O16&gt;0,'NSW Oct 2022'!P16&gt;0),IF($C$5*E22/'NSW Oct 2022'!AQ16&lt;('NSW Oct 2022'!L16+'NSW Oct 2022'!M16+'NSW Oct 2022'!N16+'NSW Oct 2022'!O16),0,IF(($C$5*E22/'NSW Oct 2022'!AQ16-'NSW Oct 2022'!L16+'NSW Oct 2022'!M16+'NSW Oct 2022'!N16+'NSW Oct 2022'!O16)&lt;=('NSW Oct 2022'!L16+'NSW Oct 2022'!M16+'NSW Oct 2022'!N16+'NSW Oct 2022'!O16+'NSW Oct 2022'!P16),(($C$5*E22/'NSW Oct 2022'!AQ16-('NSW Oct 2022'!L16+'NSW Oct 2022'!M16+'NSW Oct 2022'!N16+'NSW Oct 2022'!O16))*'NSW Oct 2022'!AA16/100)*'NSW Oct 2022'!AQ16,('NSW Oct 2022'!P16*'NSW Oct 2022'!AA16/100)*'NSW Oct 2022'!AQ16)),0)</f>
        <v>0</v>
      </c>
      <c r="L22" s="172">
        <f>IF(AND('NSW Oct 2022'!P16&gt;0,'NSW Oct 2022'!O16&gt;0),IF(($C$5*E22/'NSW Oct 2022'!AQ16&lt;SUM('NSW Oct 2022'!L16:P16)),(0),($C$5*E22/'NSW Oct 2022'!AQ16-SUM('NSW Oct 2022'!L16:P16))*'NSW Oct 2022'!AB16/100)* 'NSW Oct 2022'!AQ16,IF(AND('NSW Oct 2022'!O16&gt;0,'NSW Oct 2022'!P16=""),IF(($C$5*E22/'NSW Oct 2022'!AQ16&lt; SUM('NSW Oct 2022'!L16:O16)),(0),($C$5*E22/'NSW Oct 2022'!AQ16-SUM('NSW Oct 2022'!L16:O16))*'NSW Oct 2022'!AA16/100)* 'NSW Oct 2022'!AQ16,IF(AND('NSW Oct 2022'!N16&gt;0,'NSW Oct 2022'!O16=""),IF(($C$5*E22/'NSW Oct 2022'!AQ16&lt; SUM('NSW Oct 2022'!L16:N16)),(0),($C$5*E22/'NSW Oct 2022'!AQ16-SUM('NSW Oct 2022'!L16:N16))*'NSW Oct 2022'!Z16/100)* 'NSW Oct 2022'!AQ16,IF(AND('NSW Oct 2022'!M16&gt;0,'NSW Oct 2022'!N16=""),IF(($C$5*E22/'NSW Oct 2022'!AQ16&lt;'NSW Oct 2022'!M16+'NSW Oct 2022'!L16),(0),(($C$5*E22/'NSW Oct 2022'!AQ16-('NSW Oct 2022'!M16+'NSW Oct 2022'!L16))*'NSW Oct 2022'!Y16/100))*'NSW Oct 2022'!AQ16,IF(AND('NSW Oct 2022'!L16&gt;0,'NSW Oct 2022'!M16=""&gt;0),IF(($C$5*E22/'NSW Oct 2022'!AQ16&lt;'NSW Oct 2022'!L16),(0),($C$5*E22/'NSW Oct 2022'!AQ16-'NSW Oct 2022'!L16)*'NSW Oct 2022'!X16/100)*'NSW Oct 2022'!AQ16,0)))))</f>
        <v>0</v>
      </c>
      <c r="M22" s="172">
        <f>IF('NSW Oct 2022'!K16="",($C$5*F22/'NSW Oct 2022'!AR16*'NSW Oct 2022'!AC16/100)*'NSW Oct 2022'!AR16,IF($C$5*F22/'NSW Oct 2022'!AR16&gt;='NSW Oct 2022'!L16,('NSW Oct 2022'!L16*'NSW Oct 2022'!AC16/100)*'NSW Oct 2022'!AR16,($C$5*F22/'NSW Oct 2022'!AR16*'NSW Oct 2022'!AC16/100)*'NSW Oct 2022'!AR16))</f>
        <v>3481.818181818182</v>
      </c>
      <c r="N22" s="172">
        <f>IF(AND('NSW Oct 2022'!L16&gt;0,'NSW Oct 2022'!M16&gt;0),IF($C$5*F22/'NSW Oct 2022'!AR16&lt;'NSW Oct 2022'!L16,0,IF(($C$5*F22/'NSW Oct 2022'!AR16-'NSW Oct 2022'!L16)&lt;=('NSW Oct 2022'!M16+'NSW Oct 2022'!L16),((($C$5*F22/'NSW Oct 2022'!AR16-'NSW Oct 2022'!L16)*'NSW Oct 2022'!AD16/100))*'NSW Oct 2022'!AR16,((('NSW Oct 2022'!M16)*'NSW Oct 2022'!AD16/100)*'NSW Oct 2022'!AR16))),0)</f>
        <v>0</v>
      </c>
      <c r="O22" s="172">
        <f>IF(AND('NSW Oct 2022'!M16&gt;0,'NSW Oct 2022'!N16&gt;0),IF($C$5*F22/'NSW Oct 2022'!AR16&lt;('NSW Oct 2022'!L16+'NSW Oct 2022'!M16),0,IF(($C$5*F22/'NSW Oct 2022'!AR16-'NSW Oct 2022'!L16+'NSW Oct 2022'!M16)&lt;=('NSW Oct 2022'!L16+'NSW Oct 2022'!M16+'NSW Oct 2022'!N16),((($C$5*F22/'NSW Oct 2022'!AR16-('NSW Oct 2022'!L16+'NSW Oct 2022'!M16))*'NSW Oct 2022'!AE16/100))*'NSW Oct 2022'!AR16,('NSW Oct 2022'!N16*'NSW Oct 2022'!AE16/100)*'NSW Oct 2022'!AR16)),0)</f>
        <v>0</v>
      </c>
      <c r="P22" s="172">
        <f>IF(AND('NSW Oct 2022'!N16&gt;0,'NSW Oct 2022'!O16&gt;0),IF($C$5*F22/'NSW Oct 2022'!AR16&lt;('NSW Oct 2022'!L16+'NSW Oct 2022'!M16+'NSW Oct 2022'!N16),0,IF(($C$5*F22/'NSW Oct 2022'!AR16-'NSW Oct 2022'!L16+'NSW Oct 2022'!M16+'NSW Oct 2022'!N16)&lt;=('NSW Oct 2022'!L16+'NSW Oct 2022'!M16+'NSW Oct 2022'!N16+'NSW Oct 2022'!O16),(($C$5*F22/'NSW Oct 2022'!AR16-('NSW Oct 2022'!L16+'NSW Oct 2022'!M16+'NSW Oct 2022'!N16))*'NSW Oct 2022'!AF16/100)*'NSW Oct 2022'!AR16,('NSW Oct 2022'!O16*'NSW Oct 2022'!AF16/100)*'NSW Oct 2022'!AR16)),0)</f>
        <v>0</v>
      </c>
      <c r="Q22" s="172">
        <f>IF(AND('NSW Oct 2022'!P16&gt;0,'NSW Oct 2022'!P16&gt;0),IF($C$5*F22/'NSW Oct 2022'!AR16&lt;('NSW Oct 2022'!L16+'NSW Oct 2022'!M16+'NSW Oct 2022'!N16+'NSW Oct 2022'!O16),0,IF(($C$5*F22/'NSW Oct 2022'!AR16-'NSW Oct 2022'!L16+'NSW Oct 2022'!M16+'NSW Oct 2022'!N16+'NSW Oct 2022'!O16)&lt;=('NSW Oct 2022'!L16+'NSW Oct 2022'!M16+'NSW Oct 2022'!N16+'NSW Oct 2022'!O16+'NSW Oct 2022'!P16),(($C$5*F22/'NSW Oct 2022'!AR16-('NSW Oct 2022'!L16+'NSW Oct 2022'!M16+'NSW Oct 2022'!N16+'NSW Oct 2022'!O16))*'NSW Oct 2022'!AG16/100)*'NSW Oct 2022'!AR16,('NSW Oct 2022'!P16*'NSW Oct 2022'!AG16/100)*'NSW Oct 2022'!AR16)),0)</f>
        <v>0</v>
      </c>
      <c r="R22" s="172">
        <f>IF(AND('NSW Oct 2022'!P16&gt;0,'NSW Oct 2022'!O16&gt;0),IF(($C$5*F22/'NSW Oct 2022'!AR16&lt;SUM('NSW Oct 2022'!L16:P16)),(0),($C$5*F22/'NSW Oct 2022'!AR16-SUM('NSW Oct 2022'!L16:P16))*'NSW Oct 2022'!AB16/100)* 'NSW Oct 2022'!AR16,IF(AND('NSW Oct 2022'!O16&gt;0,'NSW Oct 2022'!P16=""),IF(($C$5*F22/'NSW Oct 2022'!AR16&lt; SUM('NSW Oct 2022'!L16:O16)),(0),($C$5*F22/'NSW Oct 2022'!AR16-SUM('NSW Oct 2022'!L16:O16))*'NSW Oct 2022'!AG16/100)* 'NSW Oct 2022'!AR16,IF(AND('NSW Oct 2022'!N16&gt;0,'NSW Oct 2022'!O16=""),IF(($C$5*F22/'NSW Oct 2022'!AR16&lt; SUM('NSW Oct 2022'!L16:N16)),(0),($C$5*F22/'NSW Oct 2022'!AR16-SUM('NSW Oct 2022'!L16:N16))*'NSW Oct 2022'!AF16/100)* 'NSW Oct 2022'!AR16,IF(AND('NSW Oct 2022'!M16&gt;0,'NSW Oct 2022'!N16=""),IF(($C$5*F22/'NSW Oct 2022'!AR16&lt;'NSW Oct 2022'!M16+'NSW Oct 2022'!L16),(0),(($C$5*F22/'NSW Oct 2022'!AR16-('NSW Oct 2022'!M16+'NSW Oct 2022'!L16))*'NSW Oct 2022'!AE16/100))*'NSW Oct 2022'!AR16,IF(AND('NSW Oct 2022'!L16&gt;0,'NSW Oct 2022'!M16=""&gt;0),IF(($C$5*F22/'NSW Oct 2022'!AR16&lt;'NSW Oct 2022'!L16),(0),($C$5*F22/'NSW Oct 2022'!AR16-'NSW Oct 2022'!L16)*'NSW Oct 2022'!AD16/100)*'NSW Oct 2022'!AR16,0)))))</f>
        <v>0</v>
      </c>
      <c r="S22" s="298">
        <f t="shared" si="11"/>
        <v>6963.636363636364</v>
      </c>
      <c r="T22" s="293">
        <f t="shared" si="5"/>
        <v>7305.0440909090912</v>
      </c>
      <c r="U22" s="168">
        <f t="shared" si="6"/>
        <v>8035.5485000000008</v>
      </c>
      <c r="V22" s="171">
        <f>'NSW Oct 2022'!AT16</f>
        <v>0</v>
      </c>
      <c r="W22" s="171">
        <f>'NSW Oct 2022'!AU16</f>
        <v>15</v>
      </c>
      <c r="X22" s="171">
        <f>'NSW Oct 2022'!AV16</f>
        <v>0</v>
      </c>
      <c r="Y22" s="171">
        <f>'NSW Oct 2022'!AW16</f>
        <v>0</v>
      </c>
      <c r="Z22" s="293" t="str">
        <f t="shared" si="7"/>
        <v>Guaranteed off usage</v>
      </c>
      <c r="AA22" s="293" t="str">
        <f t="shared" si="8"/>
        <v>Exclusive</v>
      </c>
      <c r="AB22" s="293">
        <f t="shared" si="0"/>
        <v>6260.4986363636363</v>
      </c>
      <c r="AC22" s="293">
        <f t="shared" si="1"/>
        <v>6260.4986363636363</v>
      </c>
      <c r="AD22" s="427">
        <f t="shared" si="2"/>
        <v>6886.5485000000008</v>
      </c>
      <c r="AE22" s="460">
        <f t="shared" si="2"/>
        <v>6886.5485000000008</v>
      </c>
      <c r="AF22" s="438"/>
      <c r="AG22" s="438"/>
      <c r="AH22" s="440"/>
      <c r="AI22" s="440"/>
      <c r="AJ22" s="440"/>
      <c r="AK22" s="440"/>
      <c r="AL22" s="440"/>
      <c r="AM22" s="440"/>
      <c r="AN22" s="440"/>
      <c r="AO22" s="440"/>
      <c r="AP22" s="440"/>
      <c r="AQ22" s="440"/>
      <c r="AR22" s="440"/>
      <c r="AS22" s="440"/>
      <c r="AT22" s="403"/>
      <c r="AU22" s="403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  <c r="BX22" s="148"/>
      <c r="BY22" s="148"/>
      <c r="BZ22" s="148"/>
      <c r="CA22" s="148"/>
      <c r="CB22" s="148"/>
      <c r="CC22" s="148"/>
      <c r="CD22" s="148"/>
      <c r="CE22" s="148"/>
      <c r="CF22" s="148"/>
      <c r="CG22" s="148"/>
      <c r="CH22" s="148"/>
      <c r="CI22" s="148"/>
      <c r="CJ22" s="148"/>
      <c r="CK22" s="148"/>
      <c r="CL22" s="148"/>
      <c r="CM22" s="148"/>
      <c r="CN22" s="148"/>
      <c r="CO22" s="148"/>
      <c r="CP22" s="148"/>
      <c r="CQ22" s="148"/>
      <c r="CR22" s="148"/>
      <c r="CS22" s="148"/>
      <c r="CT22" s="148"/>
      <c r="CU22" s="148"/>
      <c r="CV22" s="148"/>
      <c r="CW22" s="148"/>
      <c r="CX22" s="148"/>
      <c r="CY22" s="148"/>
      <c r="CZ22" s="148"/>
      <c r="DA22" s="148"/>
      <c r="DB22" s="148"/>
      <c r="DC22" s="148"/>
      <c r="DD22" s="148"/>
      <c r="DE22" s="148"/>
      <c r="DF22" s="148"/>
      <c r="DG22" s="148"/>
      <c r="DH22" s="148"/>
      <c r="DI22" s="148"/>
      <c r="DJ22" s="148"/>
      <c r="DK22" s="148"/>
      <c r="DL22" s="148"/>
      <c r="DM22" s="148"/>
      <c r="DN22" s="148"/>
      <c r="DO22" s="148"/>
      <c r="DP22" s="148"/>
      <c r="DQ22" s="148"/>
      <c r="DR22" s="148"/>
      <c r="DS22" s="148"/>
      <c r="DT22" s="148"/>
      <c r="DU22" s="148"/>
      <c r="DV22" s="148"/>
      <c r="DW22" s="148"/>
      <c r="DX22" s="148"/>
      <c r="DY22" s="148"/>
      <c r="DZ22" s="148"/>
      <c r="EA22" s="148"/>
      <c r="EB22" s="148"/>
      <c r="EC22" s="148"/>
      <c r="ED22" s="148"/>
      <c r="EE22" s="148"/>
      <c r="EF22" s="148"/>
      <c r="EG22" s="148"/>
      <c r="EH22" s="148"/>
      <c r="EI22" s="148"/>
      <c r="EJ22" s="148"/>
      <c r="EK22" s="148"/>
      <c r="EL22" s="148"/>
      <c r="EM22" s="148"/>
      <c r="EN22" s="148"/>
      <c r="EO22" s="148"/>
      <c r="EP22" s="148"/>
      <c r="EQ22" s="148"/>
      <c r="ER22" s="148"/>
    </row>
    <row r="23" spans="1:148" s="285" customFormat="1" ht="23" customHeight="1" thickTop="1">
      <c r="A23" s="462" t="str">
        <f>'NSW Oct 2022'!D17</f>
        <v>AGN Albury</v>
      </c>
      <c r="B23" s="146" t="str">
        <f>'NSW Oct 2022'!F17</f>
        <v>EnergyAustralia</v>
      </c>
      <c r="C23" s="148" t="str">
        <f>'NSW Oct 2022'!G17</f>
        <v>Business Balance Plan</v>
      </c>
      <c r="D23" s="153">
        <f>365*'NSW Oct 2022'!H17/100</f>
        <v>319.07636363636362</v>
      </c>
      <c r="E23" s="288">
        <f>IF('NSW Oct 2022'!AQ17=3,0.5,IF('NSW Oct 2022'!AQ17=2,0.33,0))</f>
        <v>0.5</v>
      </c>
      <c r="F23" s="288">
        <f t="shared" si="3"/>
        <v>0.5</v>
      </c>
      <c r="G23" s="153">
        <f>IF('NSW Oct 2022'!K17="",($C$5*E23/'NSW Oct 2022'!AQ17*'NSW Oct 2022'!W17/100)*'NSW Oct 2022'!AQ17,IF($C$5*E23/'NSW Oct 2022'!AQ17&gt;='NSW Oct 2022'!L17,('NSW Oct 2022'!L17*'NSW Oct 2022'!W17/100)*'NSW Oct 2022'!AQ17,($C$5*E23/'NSW Oct 2022'!AQ17*'NSW Oct 2022'!W17/100)*'NSW Oct 2022'!AQ17))</f>
        <v>495.81818181818176</v>
      </c>
      <c r="H23" s="153">
        <f>IF(AND('NSW Oct 2022'!L17&gt;0,'NSW Oct 2022'!M17&gt;0),IF($C$5*E23/'NSW Oct 2022'!AQ17&lt;'NSW Oct 2022'!L17,0,IF(($C$5*E23/'NSW Oct 2022'!AQ17-'NSW Oct 2022'!L17)&lt;=('NSW Oct 2022'!M17+'NSW Oct 2022'!L17),((($C$5*E23/'NSW Oct 2022'!AQ17-'NSW Oct 2022'!L17)*'NSW Oct 2022'!X17/100))*'NSW Oct 2022'!AQ17,((('NSW Oct 2022'!M17)*'NSW Oct 2022'!X17/100)*'NSW Oct 2022'!AQ17))),0)</f>
        <v>776.72727272727263</v>
      </c>
      <c r="I23" s="153">
        <f>IF(AND('NSW Oct 2022'!M17&gt;0,'NSW Oct 2022'!N17&gt;0),IF($C$5*E23/'NSW Oct 2022'!AQ17&lt;('NSW Oct 2022'!L17+'NSW Oct 2022'!M17),0,IF(($C$5*E23/'NSW Oct 2022'!AQ17-'NSW Oct 2022'!L17+'NSW Oct 2022'!M17)&lt;=('NSW Oct 2022'!L17+'NSW Oct 2022'!M17+'NSW Oct 2022'!N17),((($C$5*E23/'NSW Oct 2022'!AQ17-('NSW Oct 2022'!L17+'NSW Oct 2022'!M17))*'NSW Oct 2022'!Y17/100))*'NSW Oct 2022'!AQ17,('NSW Oct 2022'!N17*'NSW Oct 2022'!Y17/100)* 'NSW Oct 2022'!AQ17)),0)</f>
        <v>334.72727272727275</v>
      </c>
      <c r="J23" s="153">
        <f>IF(AND('NSW Oct 2022'!N17&gt;0,'NSW Oct 2022'!O17&gt;0),IF($C$5*E23/'NSW Oct 2022'!AQ17&lt;('NSW Oct 2022'!L17+'NSW Oct 2022'!M17+'NSW Oct 2022'!N17),0,IF(($C$5*E23/'NSW Oct 2022'!AQ17-'NSW Oct 2022'!L17+'NSW Oct 2022'!M17+'NSW Oct 2022'!N17)&lt;=('NSW Oct 2022'!L17+'NSW Oct 2022'!M17+'NSW Oct 2022'!N17+'NSW Oct 2022'!O17),(($C$5*E23/'NSW Oct 2022'!AQ17-('NSW Oct 2022'!L17+'NSW Oct 2022'!M17+'NSW Oct 2022'!N17))*'NSW Oct 2022'!Z17/100)*'NSW Oct 2022'!AQ17,('NSW Oct 2022'!O17*'NSW Oct 2022'!Z17/100)*'NSW Oct 2022'!AQ17)),0)</f>
        <v>0</v>
      </c>
      <c r="K23" s="153">
        <f>IF(AND('NSW Oct 2022'!O17&gt;0,'NSW Oct 2022'!P17&gt;0),IF($C$5*E23/'NSW Oct 2022'!AQ17&lt;('NSW Oct 2022'!L17+'NSW Oct 2022'!M17+'NSW Oct 2022'!N17+'NSW Oct 2022'!O17),0,IF(($C$5*E23/'NSW Oct 2022'!AQ17-'NSW Oct 2022'!L17+'NSW Oct 2022'!M17+'NSW Oct 2022'!N17+'NSW Oct 2022'!O17)&lt;=('NSW Oct 2022'!L17+'NSW Oct 2022'!M17+'NSW Oct 2022'!N17+'NSW Oct 2022'!O17+'NSW Oct 2022'!P17),(($C$5*E23/'NSW Oct 2022'!AQ17-('NSW Oct 2022'!L17+'NSW Oct 2022'!M17+'NSW Oct 2022'!N17+'NSW Oct 2022'!O17))*'NSW Oct 2022'!AA17/100)*'NSW Oct 2022'!AQ17,('NSW Oct 2022'!P17*'NSW Oct 2022'!AA17/100)*'NSW Oct 2022'!AQ17)),0)</f>
        <v>0</v>
      </c>
      <c r="L23" s="153">
        <f>IF(AND('NSW Oct 2022'!P17&gt;0,'NSW Oct 2022'!O17&gt;0),IF(($C$5*E23/'NSW Oct 2022'!AQ17&lt;SUM('NSW Oct 2022'!L17:P17)),(0),($C$5*E23/'NSW Oct 2022'!AQ17-SUM('NSW Oct 2022'!L17:P17))*'NSW Oct 2022'!AB17/100)* 'NSW Oct 2022'!AQ17,IF(AND('NSW Oct 2022'!O17&gt;0,'NSW Oct 2022'!P17=""),IF(($C$5*E23/'NSW Oct 2022'!AQ17&lt; SUM('NSW Oct 2022'!L17:O17)),(0),($C$5*E23/'NSW Oct 2022'!AQ17-SUM('NSW Oct 2022'!L17:O17))*'NSW Oct 2022'!AA17/100)* 'NSW Oct 2022'!AQ17,IF(AND('NSW Oct 2022'!N17&gt;0,'NSW Oct 2022'!O17=""),IF(($C$5*E23/'NSW Oct 2022'!AQ17&lt; SUM('NSW Oct 2022'!L17:N17)),(0),($C$5*E23/'NSW Oct 2022'!AQ17-SUM('NSW Oct 2022'!L17:N17))*'NSW Oct 2022'!Z17/100)* 'NSW Oct 2022'!AQ17,IF(AND('NSW Oct 2022'!M17&gt;0,'NSW Oct 2022'!N17=""),IF(($C$5*E23/'NSW Oct 2022'!AQ17&lt;'NSW Oct 2022'!M17+'NSW Oct 2022'!L17),(0),(($C$5*E23/'NSW Oct 2022'!AQ17-('NSW Oct 2022'!M17+'NSW Oct 2022'!L17))*'NSW Oct 2022'!Y17/100))*'NSW Oct 2022'!AQ17,IF(AND('NSW Oct 2022'!L17&gt;0,'NSW Oct 2022'!M17=""&gt;0),IF(($C$5*E23/'NSW Oct 2022'!AQ17&lt;'NSW Oct 2022'!L17),(0),($C$5*E23/'NSW Oct 2022'!AQ17-'NSW Oct 2022'!L17)*'NSW Oct 2022'!X17/100)*'NSW Oct 2022'!AQ17,0)))))</f>
        <v>0</v>
      </c>
      <c r="M23" s="153">
        <f>IF('NSW Oct 2022'!K17="",($C$5*F23/'NSW Oct 2022'!AR17*'NSW Oct 2022'!AC17/100)*'NSW Oct 2022'!AR17,IF($C$5*F23/'NSW Oct 2022'!AR17&gt;='NSW Oct 2022'!L17,('NSW Oct 2022'!L17*'NSW Oct 2022'!AC17/100)*'NSW Oct 2022'!AR17,($C$5*F23/'NSW Oct 2022'!AR17*'NSW Oct 2022'!AC17/100)*'NSW Oct 2022'!AR17))</f>
        <v>495.81818181818176</v>
      </c>
      <c r="N23" s="153">
        <f>IF(AND('NSW Oct 2022'!L17&gt;0,'NSW Oct 2022'!M17&gt;0),IF($C$5*F23/'NSW Oct 2022'!AR17&lt;'NSW Oct 2022'!L17,0,IF(($C$5*F23/'NSW Oct 2022'!AR17-'NSW Oct 2022'!L17)&lt;=('NSW Oct 2022'!M17+'NSW Oct 2022'!L17),((($C$5*F23/'NSW Oct 2022'!AR17-'NSW Oct 2022'!L17)*'NSW Oct 2022'!AD17/100))*'NSW Oct 2022'!AR17,((('NSW Oct 2022'!M17)*'NSW Oct 2022'!AD17/100)*'NSW Oct 2022'!AR17))),0)</f>
        <v>776.72727272727263</v>
      </c>
      <c r="O23" s="153">
        <f>IF(AND('NSW Oct 2022'!M17&gt;0,'NSW Oct 2022'!N17&gt;0),IF($C$5*F23/'NSW Oct 2022'!AR17&lt;('NSW Oct 2022'!L17+'NSW Oct 2022'!M17),0,IF(($C$5*F23/'NSW Oct 2022'!AR17-'NSW Oct 2022'!L17+'NSW Oct 2022'!M17)&lt;=('NSW Oct 2022'!L17+'NSW Oct 2022'!M17+'NSW Oct 2022'!N17),((($C$5*F23/'NSW Oct 2022'!AR17-('NSW Oct 2022'!L17+'NSW Oct 2022'!M17))*'NSW Oct 2022'!AE17/100))*'NSW Oct 2022'!AR17,('NSW Oct 2022'!N17*'NSW Oct 2022'!AE17/100)*'NSW Oct 2022'!AR17)),0)</f>
        <v>334.72727272727275</v>
      </c>
      <c r="P23" s="153">
        <f>IF(AND('NSW Oct 2022'!N17&gt;0,'NSW Oct 2022'!O17&gt;0),IF($C$5*F23/'NSW Oct 2022'!AR17&lt;('NSW Oct 2022'!L17+'NSW Oct 2022'!M17+'NSW Oct 2022'!N17),0,IF(($C$5*F23/'NSW Oct 2022'!AR17-'NSW Oct 2022'!L17+'NSW Oct 2022'!M17+'NSW Oct 2022'!N17)&lt;=('NSW Oct 2022'!L17+'NSW Oct 2022'!M17+'NSW Oct 2022'!N17+'NSW Oct 2022'!O17),(($C$5*F23/'NSW Oct 2022'!AR17-('NSW Oct 2022'!L17+'NSW Oct 2022'!M17+'NSW Oct 2022'!N17))*'NSW Oct 2022'!AF17/100)*'NSW Oct 2022'!AR17,('NSW Oct 2022'!O17*'NSW Oct 2022'!AF17/100)*'NSW Oct 2022'!AR17)),0)</f>
        <v>0</v>
      </c>
      <c r="Q23" s="153">
        <f>IF(AND('NSW Oct 2022'!P17&gt;0,'NSW Oct 2022'!P17&gt;0),IF($C$5*F23/'NSW Oct 2022'!AR17&lt;('NSW Oct 2022'!L17+'NSW Oct 2022'!M17+'NSW Oct 2022'!N17+'NSW Oct 2022'!O17),0,IF(($C$5*F23/'NSW Oct 2022'!AR17-'NSW Oct 2022'!L17+'NSW Oct 2022'!M17+'NSW Oct 2022'!N17+'NSW Oct 2022'!O17)&lt;=('NSW Oct 2022'!L17+'NSW Oct 2022'!M17+'NSW Oct 2022'!N17+'NSW Oct 2022'!O17+'NSW Oct 2022'!P17),(($C$5*F23/'NSW Oct 2022'!AR17-('NSW Oct 2022'!L17+'NSW Oct 2022'!M17+'NSW Oct 2022'!N17+'NSW Oct 2022'!O17))*'NSW Oct 2022'!AG17/100)*'NSW Oct 2022'!AR17,('NSW Oct 2022'!P17*'NSW Oct 2022'!AG17/100)*'NSW Oct 2022'!AR17)),0)</f>
        <v>0</v>
      </c>
      <c r="R23" s="153">
        <f>IF(AND('NSW Oct 2022'!P17&gt;0,'NSW Oct 2022'!O17&gt;0),IF(($C$5*F23/'NSW Oct 2022'!AR17&lt;SUM('NSW Oct 2022'!L17:P17)),(0),($C$5*F23/'NSW Oct 2022'!AR17-SUM('NSW Oct 2022'!L17:P17))*'NSW Oct 2022'!AB17/100)* 'NSW Oct 2022'!AR17,IF(AND('NSW Oct 2022'!O17&gt;0,'NSW Oct 2022'!P17=""),IF(($C$5*F23/'NSW Oct 2022'!AR17&lt; SUM('NSW Oct 2022'!L17:O17)),(0),($C$5*F23/'NSW Oct 2022'!AR17-SUM('NSW Oct 2022'!L17:O17))*'NSW Oct 2022'!AG17/100)* 'NSW Oct 2022'!AR17,IF(AND('NSW Oct 2022'!N17&gt;0,'NSW Oct 2022'!O17=""),IF(($C$5*F23/'NSW Oct 2022'!AR17&lt; SUM('NSW Oct 2022'!L17:N17)),(0),($C$5*F23/'NSW Oct 2022'!AR17-SUM('NSW Oct 2022'!L17:N17))*'NSW Oct 2022'!AF17/100)* 'NSW Oct 2022'!AR17,IF(AND('NSW Oct 2022'!M17&gt;0,'NSW Oct 2022'!N17=""),IF(($C$5*F23/'NSW Oct 2022'!AR17&lt;'NSW Oct 2022'!M17+'NSW Oct 2022'!L17),(0),(($C$5*F23/'NSW Oct 2022'!AR17-('NSW Oct 2022'!M17+'NSW Oct 2022'!L17))*'NSW Oct 2022'!AE17/100))*'NSW Oct 2022'!AR17,IF(AND('NSW Oct 2022'!L17&gt;0,'NSW Oct 2022'!M17=""&gt;0),IF(($C$5*F23/'NSW Oct 2022'!AR17&lt;'NSW Oct 2022'!L17),(0),($C$5*F23/'NSW Oct 2022'!AR17-'NSW Oct 2022'!L17)*'NSW Oct 2022'!AD17/100)*'NSW Oct 2022'!AR17,0)))))</f>
        <v>0</v>
      </c>
      <c r="S23" s="257">
        <f t="shared" si="4"/>
        <v>3214.545454545454</v>
      </c>
      <c r="T23" s="292">
        <f t="shared" si="5"/>
        <v>3533.6218181818176</v>
      </c>
      <c r="U23" s="149">
        <f t="shared" si="6"/>
        <v>3886.9839999999995</v>
      </c>
      <c r="V23" s="148">
        <f>'NSW Oct 2022'!AT17</f>
        <v>5</v>
      </c>
      <c r="W23" s="148">
        <f>'NSW Oct 2022'!AU17</f>
        <v>0</v>
      </c>
      <c r="X23" s="148">
        <f>'NSW Oct 2022'!AV17</f>
        <v>0</v>
      </c>
      <c r="Y23" s="148">
        <f>'NSW Oct 2022'!AW17</f>
        <v>0</v>
      </c>
      <c r="Z23" s="292" t="str">
        <f t="shared" si="7"/>
        <v>Guaranteed off bill</v>
      </c>
      <c r="AA23" s="292" t="str">
        <f t="shared" si="8"/>
        <v>Exclusive</v>
      </c>
      <c r="AB23" s="292">
        <f t="shared" si="0"/>
        <v>3356.9407272727267</v>
      </c>
      <c r="AC23" s="292">
        <f t="shared" si="1"/>
        <v>3356.9407272727267</v>
      </c>
      <c r="AD23" s="149">
        <f t="shared" si="2"/>
        <v>3692.6347999999998</v>
      </c>
      <c r="AE23" s="463">
        <f t="shared" si="2"/>
        <v>3692.6347999999998</v>
      </c>
      <c r="AF23" s="438"/>
      <c r="AG23" s="438"/>
      <c r="AH23" s="438"/>
      <c r="AI23" s="438"/>
      <c r="AJ23" s="438"/>
      <c r="AK23" s="438"/>
      <c r="AL23" s="438"/>
      <c r="AM23" s="438"/>
      <c r="AN23" s="438"/>
      <c r="AO23" s="438"/>
      <c r="AP23" s="438"/>
      <c r="AQ23" s="438"/>
      <c r="AR23" s="438"/>
      <c r="AS23" s="438"/>
      <c r="AT23"/>
      <c r="AU23"/>
      <c r="AV23" s="347"/>
      <c r="AW23" s="347"/>
      <c r="AX23" s="347"/>
      <c r="AY23" s="347"/>
      <c r="AZ23" s="347"/>
      <c r="BA23" s="347"/>
      <c r="BB23" s="347"/>
      <c r="BC23" s="347"/>
      <c r="BD23" s="347"/>
      <c r="BE23" s="347"/>
      <c r="BF23" s="347"/>
      <c r="BG23" s="347"/>
      <c r="BH23" s="347"/>
      <c r="BI23" s="347"/>
      <c r="BJ23" s="347"/>
      <c r="BK23" s="347"/>
      <c r="BL23" s="347"/>
      <c r="BM23" s="347"/>
      <c r="BN23" s="347"/>
      <c r="BO23" s="347"/>
      <c r="BP23" s="347"/>
      <c r="BQ23" s="347"/>
      <c r="BR23" s="347"/>
      <c r="BS23" s="347"/>
      <c r="BT23" s="347"/>
      <c r="BU23" s="347"/>
      <c r="BV23" s="347"/>
      <c r="BW23" s="347"/>
      <c r="BX23" s="347"/>
      <c r="BY23" s="347"/>
      <c r="BZ23" s="347"/>
      <c r="CA23" s="347"/>
      <c r="CB23" s="347"/>
      <c r="CC23" s="347"/>
      <c r="CD23" s="347"/>
      <c r="CE23" s="347"/>
      <c r="CF23" s="347"/>
      <c r="CG23" s="347"/>
      <c r="CH23" s="347"/>
      <c r="CI23" s="347"/>
      <c r="CJ23" s="347"/>
      <c r="CK23" s="347"/>
      <c r="CL23" s="347"/>
      <c r="CM23" s="347"/>
      <c r="CN23" s="347"/>
      <c r="CO23" s="347"/>
      <c r="CP23" s="347"/>
      <c r="CQ23" s="347"/>
      <c r="CR23" s="347"/>
      <c r="CS23" s="347"/>
      <c r="CT23" s="347"/>
      <c r="CU23" s="347"/>
      <c r="CV23" s="347"/>
      <c r="CW23" s="347"/>
      <c r="CX23" s="347"/>
      <c r="CY23" s="347"/>
      <c r="CZ23" s="347"/>
      <c r="DA23" s="347"/>
      <c r="DB23" s="347"/>
      <c r="DC23" s="347"/>
      <c r="DD23" s="347"/>
      <c r="DE23" s="347"/>
      <c r="DF23" s="347"/>
      <c r="DG23" s="347"/>
      <c r="DH23" s="347"/>
      <c r="DI23" s="347"/>
      <c r="DJ23" s="347"/>
      <c r="DK23" s="347"/>
      <c r="DL23" s="347"/>
      <c r="DM23" s="347"/>
      <c r="DN23" s="347"/>
      <c r="DO23" s="347"/>
      <c r="DP23" s="347"/>
      <c r="DQ23" s="347"/>
      <c r="DR23" s="347"/>
      <c r="DS23" s="347"/>
      <c r="DT23" s="347"/>
      <c r="DU23" s="347"/>
      <c r="DV23" s="347"/>
      <c r="DW23" s="347"/>
      <c r="DX23" s="347"/>
      <c r="DY23" s="347"/>
      <c r="DZ23" s="347"/>
      <c r="EA23" s="347"/>
      <c r="EB23" s="347"/>
      <c r="EC23" s="347"/>
      <c r="ED23" s="347"/>
      <c r="EE23" s="347"/>
      <c r="EF23" s="347"/>
      <c r="EG23" s="347"/>
      <c r="EH23" s="347"/>
      <c r="EI23" s="347"/>
      <c r="EJ23" s="347"/>
      <c r="EK23" s="347"/>
      <c r="EL23" s="347"/>
      <c r="EM23" s="347"/>
      <c r="EN23" s="347"/>
      <c r="EO23" s="347"/>
      <c r="EP23" s="347"/>
      <c r="EQ23" s="347"/>
      <c r="ER23" s="347"/>
    </row>
    <row r="24" spans="1:148" s="285" customFormat="1" ht="23" customHeight="1">
      <c r="A24" s="464"/>
      <c r="B24" s="146" t="str">
        <f>'NSW Oct 2022'!F18</f>
        <v>Origin Energy</v>
      </c>
      <c r="C24" s="148" t="str">
        <f>'NSW Oct 2022'!G18</f>
        <v>Business Go Variable</v>
      </c>
      <c r="D24" s="153">
        <f>365*'NSW Oct 2022'!H18/100</f>
        <v>211.50090909090909</v>
      </c>
      <c r="E24" s="288">
        <f>IF('NSW Oct 2022'!AQ18=3,0.5,IF('NSW Oct 2022'!AQ18=2,0.33,0))</f>
        <v>0.5</v>
      </c>
      <c r="F24" s="288">
        <f t="shared" si="3"/>
        <v>0.5</v>
      </c>
      <c r="G24" s="153">
        <f>IF('NSW Oct 2022'!K18="",($C$5*E24/'NSW Oct 2022'!AQ18*'NSW Oct 2022'!W18/100)*'NSW Oct 2022'!AQ18,IF($C$5*E24/'NSW Oct 2022'!AQ18&gt;='NSW Oct 2022'!L18,('NSW Oct 2022'!L18*'NSW Oct 2022'!W18/100)*'NSW Oct 2022'!AQ18,($C$5*E24/'NSW Oct 2022'!AQ18*'NSW Oct 2022'!W18/100)*'NSW Oct 2022'!AQ18))</f>
        <v>1168.181818181818</v>
      </c>
      <c r="H24" s="153">
        <f>IF(AND('NSW Oct 2022'!L18&gt;0,'NSW Oct 2022'!M18&gt;0),IF($C$5*E24/'NSW Oct 2022'!AQ18&lt;'NSW Oct 2022'!L18,0,IF(($C$5*E24/'NSW Oct 2022'!AQ18-'NSW Oct 2022'!L18)&lt;=('NSW Oct 2022'!M18+'NSW Oct 2022'!L18),((($C$5*E24/'NSW Oct 2022'!AQ18-'NSW Oct 2022'!L18)*'NSW Oct 2022'!X18/100))*'NSW Oct 2022'!AQ18,((('NSW Oct 2022'!M18)*'NSW Oct 2022'!X18/100)*'NSW Oct 2022'!AQ18))),0)</f>
        <v>0</v>
      </c>
      <c r="I24" s="153">
        <f>IF(AND('NSW Oct 2022'!M18&gt;0,'NSW Oct 2022'!N18&gt;0),IF($C$5*E24/'NSW Oct 2022'!AQ18&lt;('NSW Oct 2022'!L18+'NSW Oct 2022'!M18),0,IF(($C$5*E24/'NSW Oct 2022'!AQ18-'NSW Oct 2022'!L18+'NSW Oct 2022'!M18)&lt;=('NSW Oct 2022'!L18+'NSW Oct 2022'!M18+'NSW Oct 2022'!N18),((($C$5*E24/'NSW Oct 2022'!AQ18-('NSW Oct 2022'!L18+'NSW Oct 2022'!M18))*'NSW Oct 2022'!Y18/100))*'NSW Oct 2022'!AQ18,('NSW Oct 2022'!N18*'NSW Oct 2022'!Y18/100)* 'NSW Oct 2022'!AQ18)),0)</f>
        <v>0</v>
      </c>
      <c r="J24" s="153">
        <f>IF(AND('NSW Oct 2022'!N18&gt;0,'NSW Oct 2022'!O18&gt;0),IF($C$5*E24/'NSW Oct 2022'!AQ18&lt;('NSW Oct 2022'!L18+'NSW Oct 2022'!M18+'NSW Oct 2022'!N18),0,IF(($C$5*E24/'NSW Oct 2022'!AQ18-'NSW Oct 2022'!L18+'NSW Oct 2022'!M18+'NSW Oct 2022'!N18)&lt;=('NSW Oct 2022'!L18+'NSW Oct 2022'!M18+'NSW Oct 2022'!N18+'NSW Oct 2022'!O18),(($C$5*E24/'NSW Oct 2022'!AQ18-('NSW Oct 2022'!L18+'NSW Oct 2022'!M18+'NSW Oct 2022'!N18))*'NSW Oct 2022'!Z18/100)*'NSW Oct 2022'!AQ18,('NSW Oct 2022'!O18*'NSW Oct 2022'!Z18/100)*'NSW Oct 2022'!AQ18)),0)</f>
        <v>0</v>
      </c>
      <c r="K24" s="153">
        <f>IF(AND('NSW Oct 2022'!O18&gt;0,'NSW Oct 2022'!P18&gt;0),IF($C$5*E24/'NSW Oct 2022'!AQ18&lt;('NSW Oct 2022'!L18+'NSW Oct 2022'!M18+'NSW Oct 2022'!N18+'NSW Oct 2022'!O18),0,IF(($C$5*E24/'NSW Oct 2022'!AQ18-'NSW Oct 2022'!L18+'NSW Oct 2022'!M18+'NSW Oct 2022'!N18+'NSW Oct 2022'!O18)&lt;=('NSW Oct 2022'!L18+'NSW Oct 2022'!M18+'NSW Oct 2022'!N18+'NSW Oct 2022'!O18+'NSW Oct 2022'!P18),(($C$5*E24/'NSW Oct 2022'!AQ18-('NSW Oct 2022'!L18+'NSW Oct 2022'!M18+'NSW Oct 2022'!N18+'NSW Oct 2022'!O18))*'NSW Oct 2022'!AA18/100)*'NSW Oct 2022'!AQ18,('NSW Oct 2022'!P18*'NSW Oct 2022'!AA18/100)*'NSW Oct 2022'!AQ18)),0)</f>
        <v>0</v>
      </c>
      <c r="L24" s="153">
        <f>IF(AND('NSW Oct 2022'!P18&gt;0,'NSW Oct 2022'!O18&gt;0),IF(($C$5*E24/'NSW Oct 2022'!AQ18&lt;SUM('NSW Oct 2022'!L18:P18)),(0),($C$5*E24/'NSW Oct 2022'!AQ18-SUM('NSW Oct 2022'!L18:P18))*'NSW Oct 2022'!AB18/100)* 'NSW Oct 2022'!AQ18,IF(AND('NSW Oct 2022'!O18&gt;0,'NSW Oct 2022'!P18=""),IF(($C$5*E24/'NSW Oct 2022'!AQ18&lt; SUM('NSW Oct 2022'!L18:O18)),(0),($C$5*E24/'NSW Oct 2022'!AQ18-SUM('NSW Oct 2022'!L18:O18))*'NSW Oct 2022'!AA18/100)* 'NSW Oct 2022'!AQ18,IF(AND('NSW Oct 2022'!N18&gt;0,'NSW Oct 2022'!O18=""),IF(($C$5*E24/'NSW Oct 2022'!AQ18&lt; SUM('NSW Oct 2022'!L18:N18)),(0),($C$5*E24/'NSW Oct 2022'!AQ18-SUM('NSW Oct 2022'!L18:N18))*'NSW Oct 2022'!Z18/100)* 'NSW Oct 2022'!AQ18,IF(AND('NSW Oct 2022'!M18&gt;0,'NSW Oct 2022'!N18=""),IF(($C$5*E24/'NSW Oct 2022'!AQ18&lt;'NSW Oct 2022'!M18+'NSW Oct 2022'!L18),(0),(($C$5*E24/'NSW Oct 2022'!AQ18-('NSW Oct 2022'!M18+'NSW Oct 2022'!L18))*'NSW Oct 2022'!Y18/100))*'NSW Oct 2022'!AQ18,IF(AND('NSW Oct 2022'!L18&gt;0,'NSW Oct 2022'!M18=""&gt;0),IF(($C$5*E24/'NSW Oct 2022'!AQ18&lt;'NSW Oct 2022'!L18),(0),($C$5*E24/'NSW Oct 2022'!AQ18-'NSW Oct 2022'!L18)*'NSW Oct 2022'!X18/100)*'NSW Oct 2022'!AQ18,0)))))</f>
        <v>0</v>
      </c>
      <c r="M24" s="153">
        <f>IF('NSW Oct 2022'!K18="",($C$5*F24/'NSW Oct 2022'!AR18*'NSW Oct 2022'!AC18/100)*'NSW Oct 2022'!AR18,IF($C$5*F24/'NSW Oct 2022'!AR18&gt;='NSW Oct 2022'!L18,('NSW Oct 2022'!L18*'NSW Oct 2022'!AC18/100)*'NSW Oct 2022'!AR18,($C$5*F24/'NSW Oct 2022'!AR18*'NSW Oct 2022'!AC18/100)*'NSW Oct 2022'!AR18))</f>
        <v>1168.181818181818</v>
      </c>
      <c r="N24" s="153">
        <f>IF(AND('NSW Oct 2022'!L18&gt;0,'NSW Oct 2022'!M18&gt;0),IF($C$5*F24/'NSW Oct 2022'!AR18&lt;'NSW Oct 2022'!L18,0,IF(($C$5*F24/'NSW Oct 2022'!AR18-'NSW Oct 2022'!L18)&lt;=('NSW Oct 2022'!M18+'NSW Oct 2022'!L18),((($C$5*F24/'NSW Oct 2022'!AR18-'NSW Oct 2022'!L18)*'NSW Oct 2022'!AD18/100))*'NSW Oct 2022'!AR18,((('NSW Oct 2022'!M18)*'NSW Oct 2022'!AD18/100)*'NSW Oct 2022'!AR18))),0)</f>
        <v>0</v>
      </c>
      <c r="O24" s="153">
        <f>IF(AND('NSW Oct 2022'!M18&gt;0,'NSW Oct 2022'!N18&gt;0),IF($C$5*F24/'NSW Oct 2022'!AR18&lt;('NSW Oct 2022'!L18+'NSW Oct 2022'!M18),0,IF(($C$5*F24/'NSW Oct 2022'!AR18-'NSW Oct 2022'!L18+'NSW Oct 2022'!M18)&lt;=('NSW Oct 2022'!L18+'NSW Oct 2022'!M18+'NSW Oct 2022'!N18),((($C$5*F24/'NSW Oct 2022'!AR18-('NSW Oct 2022'!L18+'NSW Oct 2022'!M18))*'NSW Oct 2022'!AE18/100))*'NSW Oct 2022'!AR18,('NSW Oct 2022'!N18*'NSW Oct 2022'!AE18/100)*'NSW Oct 2022'!AR18)),0)</f>
        <v>0</v>
      </c>
      <c r="P24" s="153">
        <f>IF(AND('NSW Oct 2022'!N18&gt;0,'NSW Oct 2022'!O18&gt;0),IF($C$5*F24/'NSW Oct 2022'!AR18&lt;('NSW Oct 2022'!L18+'NSW Oct 2022'!M18+'NSW Oct 2022'!N18),0,IF(($C$5*F24/'NSW Oct 2022'!AR18-'NSW Oct 2022'!L18+'NSW Oct 2022'!M18+'NSW Oct 2022'!N18)&lt;=('NSW Oct 2022'!L18+'NSW Oct 2022'!M18+'NSW Oct 2022'!N18+'NSW Oct 2022'!O18),(($C$5*F24/'NSW Oct 2022'!AR18-('NSW Oct 2022'!L18+'NSW Oct 2022'!M18+'NSW Oct 2022'!N18))*'NSW Oct 2022'!AF18/100)*'NSW Oct 2022'!AR18,('NSW Oct 2022'!O18*'NSW Oct 2022'!AF18/100)*'NSW Oct 2022'!AR18)),0)</f>
        <v>0</v>
      </c>
      <c r="Q24" s="153">
        <f>IF(AND('NSW Oct 2022'!P18&gt;0,'NSW Oct 2022'!P18&gt;0),IF($C$5*F24/'NSW Oct 2022'!AR18&lt;('NSW Oct 2022'!L18+'NSW Oct 2022'!M18+'NSW Oct 2022'!N18+'NSW Oct 2022'!O18),0,IF(($C$5*F24/'NSW Oct 2022'!AR18-'NSW Oct 2022'!L18+'NSW Oct 2022'!M18+'NSW Oct 2022'!N18+'NSW Oct 2022'!O18)&lt;=('NSW Oct 2022'!L18+'NSW Oct 2022'!M18+'NSW Oct 2022'!N18+'NSW Oct 2022'!O18+'NSW Oct 2022'!P18),(($C$5*F24/'NSW Oct 2022'!AR18-('NSW Oct 2022'!L18+'NSW Oct 2022'!M18+'NSW Oct 2022'!N18+'NSW Oct 2022'!O18))*'NSW Oct 2022'!AG18/100)*'NSW Oct 2022'!AR18,('NSW Oct 2022'!P18*'NSW Oct 2022'!AG18/100)*'NSW Oct 2022'!AR18)),0)</f>
        <v>0</v>
      </c>
      <c r="R24" s="153">
        <f>IF(AND('NSW Oct 2022'!P18&gt;0,'NSW Oct 2022'!O18&gt;0),IF(($C$5*F24/'NSW Oct 2022'!AR18&lt;SUM('NSW Oct 2022'!L18:P18)),(0),($C$5*F24/'NSW Oct 2022'!AR18-SUM('NSW Oct 2022'!L18:P18))*'NSW Oct 2022'!AB18/100)* 'NSW Oct 2022'!AR18,IF(AND('NSW Oct 2022'!O18&gt;0,'NSW Oct 2022'!P18=""),IF(($C$5*F24/'NSW Oct 2022'!AR18&lt; SUM('NSW Oct 2022'!L18:O18)),(0),($C$5*F24/'NSW Oct 2022'!AR18-SUM('NSW Oct 2022'!L18:O18))*'NSW Oct 2022'!AG18/100)* 'NSW Oct 2022'!AR18,IF(AND('NSW Oct 2022'!N18&gt;0,'NSW Oct 2022'!O18=""),IF(($C$5*F24/'NSW Oct 2022'!AR18&lt; SUM('NSW Oct 2022'!L18:N18)),(0),($C$5*F24/'NSW Oct 2022'!AR18-SUM('NSW Oct 2022'!L18:N18))*'NSW Oct 2022'!AF18/100)* 'NSW Oct 2022'!AR18,IF(AND('NSW Oct 2022'!M18&gt;0,'NSW Oct 2022'!N18=""),IF(($C$5*F24/'NSW Oct 2022'!AR18&lt;'NSW Oct 2022'!M18+'NSW Oct 2022'!L18),(0),(($C$5*F24/'NSW Oct 2022'!AR18-('NSW Oct 2022'!M18+'NSW Oct 2022'!L18))*'NSW Oct 2022'!AE18/100))*'NSW Oct 2022'!AR18,IF(AND('NSW Oct 2022'!L18&gt;0,'NSW Oct 2022'!M18=""&gt;0),IF(($C$5*F24/'NSW Oct 2022'!AR18&lt;'NSW Oct 2022'!L18),(0),($C$5*F24/'NSW Oct 2022'!AR18-'NSW Oct 2022'!L18)*'NSW Oct 2022'!AD18/100)*'NSW Oct 2022'!AR18,0)))))</f>
        <v>0</v>
      </c>
      <c r="S24" s="257">
        <f t="shared" si="4"/>
        <v>2336.363636363636</v>
      </c>
      <c r="T24" s="292">
        <f t="shared" si="5"/>
        <v>2547.8645454545449</v>
      </c>
      <c r="U24" s="149">
        <f t="shared" si="6"/>
        <v>2802.6509999999994</v>
      </c>
      <c r="V24" s="148">
        <f>'NSW Oct 2022'!AT18</f>
        <v>0</v>
      </c>
      <c r="W24" s="148">
        <f>'NSW Oct 2022'!AU18</f>
        <v>0</v>
      </c>
      <c r="X24" s="148">
        <f>'NSW Oct 2022'!AV18</f>
        <v>0</v>
      </c>
      <c r="Y24" s="148">
        <f>'NSW Oct 2022'!AW18</f>
        <v>0</v>
      </c>
      <c r="Z24" s="292" t="str">
        <f t="shared" si="7"/>
        <v>No discount</v>
      </c>
      <c r="AA24" s="292" t="str">
        <f t="shared" si="8"/>
        <v>Inclusive</v>
      </c>
      <c r="AB24" s="292">
        <f t="shared" si="0"/>
        <v>2547.8645454545449</v>
      </c>
      <c r="AC24" s="292">
        <f t="shared" si="1"/>
        <v>2547.8645454545449</v>
      </c>
      <c r="AD24" s="404">
        <f t="shared" si="2"/>
        <v>2802.6509999999994</v>
      </c>
      <c r="AE24" s="459">
        <f t="shared" si="2"/>
        <v>2802.6509999999994</v>
      </c>
      <c r="AF24" s="438"/>
      <c r="AG24" s="438"/>
      <c r="AH24" s="438"/>
      <c r="AI24" s="438"/>
      <c r="AJ24" s="438"/>
      <c r="AK24" s="438"/>
      <c r="AL24" s="438"/>
      <c r="AM24" s="438"/>
      <c r="AN24" s="438"/>
      <c r="AO24" s="438"/>
      <c r="AP24" s="438"/>
      <c r="AQ24" s="438"/>
      <c r="AR24" s="438"/>
      <c r="AS24" s="438"/>
      <c r="AT24"/>
      <c r="AU24"/>
      <c r="AV24" s="347"/>
      <c r="AW24" s="347"/>
      <c r="AX24" s="347"/>
      <c r="AY24" s="347"/>
      <c r="AZ24" s="347"/>
      <c r="BA24" s="347"/>
      <c r="BB24" s="347"/>
      <c r="BC24" s="347"/>
      <c r="BD24" s="347"/>
      <c r="BE24" s="347"/>
      <c r="BF24" s="347"/>
      <c r="BG24" s="347"/>
      <c r="BH24" s="347"/>
      <c r="BI24" s="347"/>
      <c r="BJ24" s="347"/>
      <c r="BK24" s="347"/>
      <c r="BL24" s="347"/>
      <c r="BM24" s="347"/>
      <c r="BN24" s="347"/>
      <c r="BO24" s="347"/>
      <c r="BP24" s="347"/>
      <c r="BQ24" s="347"/>
      <c r="BR24" s="347"/>
      <c r="BS24" s="347"/>
      <c r="BT24" s="347"/>
      <c r="BU24" s="347"/>
      <c r="BV24" s="347"/>
      <c r="BW24" s="347"/>
      <c r="BX24" s="347"/>
      <c r="BY24" s="347"/>
      <c r="BZ24" s="347"/>
      <c r="CA24" s="347"/>
      <c r="CB24" s="347"/>
      <c r="CC24" s="347"/>
      <c r="CD24" s="347"/>
      <c r="CE24" s="347"/>
      <c r="CF24" s="347"/>
      <c r="CG24" s="347"/>
      <c r="CH24" s="347"/>
      <c r="CI24" s="347"/>
      <c r="CJ24" s="347"/>
      <c r="CK24" s="347"/>
      <c r="CL24" s="347"/>
      <c r="CM24" s="347"/>
      <c r="CN24" s="347"/>
      <c r="CO24" s="347"/>
      <c r="CP24" s="347"/>
      <c r="CQ24" s="347"/>
      <c r="CR24" s="347"/>
      <c r="CS24" s="347"/>
      <c r="CT24" s="347"/>
      <c r="CU24" s="347"/>
      <c r="CV24" s="347"/>
      <c r="CW24" s="347"/>
      <c r="CX24" s="347"/>
      <c r="CY24" s="347"/>
      <c r="CZ24" s="347"/>
      <c r="DA24" s="347"/>
      <c r="DB24" s="347"/>
      <c r="DC24" s="347"/>
      <c r="DD24" s="347"/>
      <c r="DE24" s="347"/>
      <c r="DF24" s="347"/>
      <c r="DG24" s="347"/>
      <c r="DH24" s="347"/>
      <c r="DI24" s="347"/>
      <c r="DJ24" s="347"/>
      <c r="DK24" s="347"/>
      <c r="DL24" s="347"/>
      <c r="DM24" s="347"/>
      <c r="DN24" s="347"/>
      <c r="DO24" s="347"/>
      <c r="DP24" s="347"/>
      <c r="DQ24" s="347"/>
      <c r="DR24" s="347"/>
      <c r="DS24" s="347"/>
      <c r="DT24" s="347"/>
      <c r="DU24" s="347"/>
      <c r="DV24" s="347"/>
      <c r="DW24" s="347"/>
      <c r="DX24" s="347"/>
      <c r="DY24" s="347"/>
      <c r="DZ24" s="347"/>
      <c r="EA24" s="347"/>
      <c r="EB24" s="347"/>
      <c r="EC24" s="347"/>
      <c r="ED24" s="347"/>
      <c r="EE24" s="347"/>
      <c r="EF24" s="347"/>
      <c r="EG24" s="347"/>
      <c r="EH24" s="347"/>
      <c r="EI24" s="347"/>
      <c r="EJ24" s="347"/>
      <c r="EK24" s="347"/>
      <c r="EL24" s="347"/>
      <c r="EM24" s="347"/>
      <c r="EN24" s="347"/>
      <c r="EO24" s="347"/>
      <c r="EP24" s="347"/>
      <c r="EQ24" s="347"/>
      <c r="ER24" s="347"/>
    </row>
    <row r="25" spans="1:148" s="405" customFormat="1" ht="23" customHeight="1">
      <c r="A25" s="464"/>
      <c r="B25" s="146" t="str">
        <f>'NSW Oct 2022'!F19</f>
        <v>AGL</v>
      </c>
      <c r="C25" s="148" t="str">
        <f>'NSW Oct 2022'!G19</f>
        <v>Business Value Saver</v>
      </c>
      <c r="D25" s="153">
        <f>365*'NSW Oct 2022'!H19/100</f>
        <v>225.37090909090909</v>
      </c>
      <c r="E25" s="288">
        <f>IF('NSW Oct 2022'!AQ19=3,0.5,IF('NSW Oct 2022'!AQ19=2,0.33,0))</f>
        <v>0.5</v>
      </c>
      <c r="F25" s="288">
        <f t="shared" si="3"/>
        <v>0.5</v>
      </c>
      <c r="G25" s="153">
        <f>IF('NSW Oct 2022'!K19="",($C$5*E25/'NSW Oct 2022'!AQ19*'NSW Oct 2022'!W19/100)*'NSW Oct 2022'!AQ19,IF($C$5*E25/'NSW Oct 2022'!AQ19&gt;='NSW Oct 2022'!L19,('NSW Oct 2022'!L19*'NSW Oct 2022'!W19/100)*'NSW Oct 2022'!AQ19,($C$5*E25/'NSW Oct 2022'!AQ19*'NSW Oct 2022'!W19/100)*'NSW Oct 2022'!AQ19))</f>
        <v>197.18181818181819</v>
      </c>
      <c r="H25" s="153">
        <f>IF(AND('NSW Oct 2022'!L19&gt;0,'NSW Oct 2022'!M19&gt;0),IF($C$5*E25/'NSW Oct 2022'!AQ19&lt;'NSW Oct 2022'!L19,0,IF(($C$5*E25/'NSW Oct 2022'!AQ19-'NSW Oct 2022'!L19)&lt;=('NSW Oct 2022'!M19+'NSW Oct 2022'!L19),((($C$5*E25/'NSW Oct 2022'!AQ19-'NSW Oct 2022'!L19)*'NSW Oct 2022'!X19/100))*'NSW Oct 2022'!AQ19,((('NSW Oct 2022'!M19)*'NSW Oct 2022'!X19/100)*'NSW Oct 2022'!AQ19))),0)</f>
        <v>782.72727272727275</v>
      </c>
      <c r="I25" s="153">
        <f>IF(AND('NSW Oct 2022'!M19&gt;0,'NSW Oct 2022'!N19&gt;0),IF($C$5*E25/'NSW Oct 2022'!AQ19&lt;('NSW Oct 2022'!L19+'NSW Oct 2022'!M19),0,IF(($C$5*E25/'NSW Oct 2022'!AQ19-'NSW Oct 2022'!L19+'NSW Oct 2022'!M19)&lt;=('NSW Oct 2022'!L19+'NSW Oct 2022'!M19+'NSW Oct 2022'!N19),((($C$5*E25/'NSW Oct 2022'!AQ19-('NSW Oct 2022'!L19+'NSW Oct 2022'!M19))*'NSW Oct 2022'!Y19/100))*'NSW Oct 2022'!AQ19,('NSW Oct 2022'!N19*'NSW Oct 2022'!Y19/100)* 'NSW Oct 2022'!AQ19)),0)</f>
        <v>0</v>
      </c>
      <c r="J25" s="153">
        <f>IF(AND('NSW Oct 2022'!N19&gt;0,'NSW Oct 2022'!O19&gt;0),IF($C$5*E25/'NSW Oct 2022'!AQ19&lt;('NSW Oct 2022'!L19+'NSW Oct 2022'!M19+'NSW Oct 2022'!N19),0,IF(($C$5*E25/'NSW Oct 2022'!AQ19-'NSW Oct 2022'!L19+'NSW Oct 2022'!M19+'NSW Oct 2022'!N19)&lt;=('NSW Oct 2022'!L19+'NSW Oct 2022'!M19+'NSW Oct 2022'!N19+'NSW Oct 2022'!O19),(($C$5*E25/'NSW Oct 2022'!AQ19-('NSW Oct 2022'!L19+'NSW Oct 2022'!M19+'NSW Oct 2022'!N19))*'NSW Oct 2022'!Z19/100)*'NSW Oct 2022'!AQ19,('NSW Oct 2022'!O19*'NSW Oct 2022'!Z19/100)*'NSW Oct 2022'!AQ19)),0)</f>
        <v>0</v>
      </c>
      <c r="K25" s="153">
        <f>IF(AND('NSW Oct 2022'!O19&gt;0,'NSW Oct 2022'!P19&gt;0),IF($C$5*E25/'NSW Oct 2022'!AQ19&lt;('NSW Oct 2022'!L19+'NSW Oct 2022'!M19+'NSW Oct 2022'!N19+'NSW Oct 2022'!O19),0,IF(($C$5*E25/'NSW Oct 2022'!AQ19-'NSW Oct 2022'!L19+'NSW Oct 2022'!M19+'NSW Oct 2022'!N19+'NSW Oct 2022'!O19)&lt;=('NSW Oct 2022'!L19+'NSW Oct 2022'!M19+'NSW Oct 2022'!N19+'NSW Oct 2022'!O19+'NSW Oct 2022'!P19),(($C$5*E25/'NSW Oct 2022'!AQ19-('NSW Oct 2022'!L19+'NSW Oct 2022'!M19+'NSW Oct 2022'!N19+'NSW Oct 2022'!O19))*'NSW Oct 2022'!AA19/100)*'NSW Oct 2022'!AQ19,('NSW Oct 2022'!P19*'NSW Oct 2022'!AA19/100)*'NSW Oct 2022'!AQ19)),0)</f>
        <v>0</v>
      </c>
      <c r="L25" s="153">
        <f>IF(AND('NSW Oct 2022'!P19&gt;0,'NSW Oct 2022'!O19&gt;0),IF(($C$5*E25/'NSW Oct 2022'!AQ19&lt;SUM('NSW Oct 2022'!L19:P19)),(0),($C$5*E25/'NSW Oct 2022'!AQ19-SUM('NSW Oct 2022'!L19:P19))*'NSW Oct 2022'!AB19/100)* 'NSW Oct 2022'!AQ19,IF(AND('NSW Oct 2022'!O19&gt;0,'NSW Oct 2022'!P19=""),IF(($C$5*E25/'NSW Oct 2022'!AQ19&lt; SUM('NSW Oct 2022'!L19:O19)),(0),($C$5*E25/'NSW Oct 2022'!AQ19-SUM('NSW Oct 2022'!L19:O19))*'NSW Oct 2022'!AA19/100)* 'NSW Oct 2022'!AQ19,IF(AND('NSW Oct 2022'!N19&gt;0,'NSW Oct 2022'!O19=""),IF(($C$5*E25/'NSW Oct 2022'!AQ19&lt; SUM('NSW Oct 2022'!L19:N19)),(0),($C$5*E25/'NSW Oct 2022'!AQ19-SUM('NSW Oct 2022'!L19:N19))*'NSW Oct 2022'!Z19/100)* 'NSW Oct 2022'!AQ19,IF(AND('NSW Oct 2022'!M19&gt;0,'NSW Oct 2022'!N19=""),IF(($C$5*E25/'NSW Oct 2022'!AQ19&lt;'NSW Oct 2022'!M19+'NSW Oct 2022'!L19),(0),(($C$5*E25/'NSW Oct 2022'!AQ19-('NSW Oct 2022'!M19+'NSW Oct 2022'!L19))*'NSW Oct 2022'!Y19/100))*'NSW Oct 2022'!AQ19,IF(AND('NSW Oct 2022'!L19&gt;0,'NSW Oct 2022'!M19=""&gt;0),IF(($C$5*E25/'NSW Oct 2022'!AQ19&lt;'NSW Oct 2022'!L19),(0),($C$5*E25/'NSW Oct 2022'!AQ19-'NSW Oct 2022'!L19)*'NSW Oct 2022'!X19/100)*'NSW Oct 2022'!AQ19,0)))))</f>
        <v>0</v>
      </c>
      <c r="M25" s="153">
        <f>IF('NSW Oct 2022'!K19="",($C$5*F25/'NSW Oct 2022'!AR19*'NSW Oct 2022'!AC19/100)*'NSW Oct 2022'!AR19,IF($C$5*F25/'NSW Oct 2022'!AR19&gt;='NSW Oct 2022'!L19,('NSW Oct 2022'!L19*'NSW Oct 2022'!AC19/100)*'NSW Oct 2022'!AR19,($C$5*F25/'NSW Oct 2022'!AR19*'NSW Oct 2022'!AC19/100)*'NSW Oct 2022'!AR19))</f>
        <v>197.18181818181819</v>
      </c>
      <c r="N25" s="153">
        <f>IF(AND('NSW Oct 2022'!L19&gt;0,'NSW Oct 2022'!M19&gt;0),IF($C$5*F25/'NSW Oct 2022'!AR19&lt;'NSW Oct 2022'!L19,0,IF(($C$5*F25/'NSW Oct 2022'!AR19-'NSW Oct 2022'!L19)&lt;=('NSW Oct 2022'!M19+'NSW Oct 2022'!L19),((($C$5*F25/'NSW Oct 2022'!AR19-'NSW Oct 2022'!L19)*'NSW Oct 2022'!AD19/100))*'NSW Oct 2022'!AR19,((('NSW Oct 2022'!M19)*'NSW Oct 2022'!AD19/100)*'NSW Oct 2022'!AR19))),0)</f>
        <v>782.72727272727275</v>
      </c>
      <c r="O25" s="153">
        <f>IF(AND('NSW Oct 2022'!M19&gt;0,'NSW Oct 2022'!N19&gt;0),IF($C$5*F25/'NSW Oct 2022'!AR19&lt;('NSW Oct 2022'!L19+'NSW Oct 2022'!M19),0,IF(($C$5*F25/'NSW Oct 2022'!AR19-'NSW Oct 2022'!L19+'NSW Oct 2022'!M19)&lt;=('NSW Oct 2022'!L19+'NSW Oct 2022'!M19+'NSW Oct 2022'!N19),((($C$5*F25/'NSW Oct 2022'!AR19-('NSW Oct 2022'!L19+'NSW Oct 2022'!M19))*'NSW Oct 2022'!AE19/100))*'NSW Oct 2022'!AR19,('NSW Oct 2022'!N19*'NSW Oct 2022'!AE19/100)*'NSW Oct 2022'!AR19)),0)</f>
        <v>0</v>
      </c>
      <c r="P25" s="153">
        <f>IF(AND('NSW Oct 2022'!N19&gt;0,'NSW Oct 2022'!O19&gt;0),IF($C$5*F25/'NSW Oct 2022'!AR19&lt;('NSW Oct 2022'!L19+'NSW Oct 2022'!M19+'NSW Oct 2022'!N19),0,IF(($C$5*F25/'NSW Oct 2022'!AR19-'NSW Oct 2022'!L19+'NSW Oct 2022'!M19+'NSW Oct 2022'!N19)&lt;=('NSW Oct 2022'!L19+'NSW Oct 2022'!M19+'NSW Oct 2022'!N19+'NSW Oct 2022'!O19),(($C$5*F25/'NSW Oct 2022'!AR19-('NSW Oct 2022'!L19+'NSW Oct 2022'!M19+'NSW Oct 2022'!N19))*'NSW Oct 2022'!AF19/100)*'NSW Oct 2022'!AR19,('NSW Oct 2022'!O19*'NSW Oct 2022'!AF19/100)*'NSW Oct 2022'!AR19)),0)</f>
        <v>0</v>
      </c>
      <c r="Q25" s="153">
        <f>IF(AND('NSW Oct 2022'!P19&gt;0,'NSW Oct 2022'!P19&gt;0),IF($C$5*F25/'NSW Oct 2022'!AR19&lt;('NSW Oct 2022'!L19+'NSW Oct 2022'!M19+'NSW Oct 2022'!N19+'NSW Oct 2022'!O19),0,IF(($C$5*F25/'NSW Oct 2022'!AR19-'NSW Oct 2022'!L19+'NSW Oct 2022'!M19+'NSW Oct 2022'!N19+'NSW Oct 2022'!O19)&lt;=('NSW Oct 2022'!L19+'NSW Oct 2022'!M19+'NSW Oct 2022'!N19+'NSW Oct 2022'!O19+'NSW Oct 2022'!P19),(($C$5*F25/'NSW Oct 2022'!AR19-('NSW Oct 2022'!L19+'NSW Oct 2022'!M19+'NSW Oct 2022'!N19+'NSW Oct 2022'!O19))*'NSW Oct 2022'!AG19/100)*'NSW Oct 2022'!AR19,('NSW Oct 2022'!P19*'NSW Oct 2022'!AG19/100)*'NSW Oct 2022'!AR19)),0)</f>
        <v>0</v>
      </c>
      <c r="R25" s="153">
        <f>IF(AND('NSW Oct 2022'!P19&gt;0,'NSW Oct 2022'!O19&gt;0),IF(($C$5*F25/'NSW Oct 2022'!AR19&lt;SUM('NSW Oct 2022'!L19:P19)),(0),($C$5*F25/'NSW Oct 2022'!AR19-SUM('NSW Oct 2022'!L19:P19))*'NSW Oct 2022'!AB19/100)* 'NSW Oct 2022'!AR19,IF(AND('NSW Oct 2022'!O19&gt;0,'NSW Oct 2022'!P19=""),IF(($C$5*F25/'NSW Oct 2022'!AR19&lt; SUM('NSW Oct 2022'!L19:O19)),(0),($C$5*F25/'NSW Oct 2022'!AR19-SUM('NSW Oct 2022'!L19:O19))*'NSW Oct 2022'!AG19/100)* 'NSW Oct 2022'!AR19,IF(AND('NSW Oct 2022'!N19&gt;0,'NSW Oct 2022'!O19=""),IF(($C$5*F25/'NSW Oct 2022'!AR19&lt; SUM('NSW Oct 2022'!L19:N19)),(0),($C$5*F25/'NSW Oct 2022'!AR19-SUM('NSW Oct 2022'!L19:N19))*'NSW Oct 2022'!AF19/100)* 'NSW Oct 2022'!AR19,IF(AND('NSW Oct 2022'!M19&gt;0,'NSW Oct 2022'!N19=""),IF(($C$5*F25/'NSW Oct 2022'!AR19&lt;'NSW Oct 2022'!M19+'NSW Oct 2022'!L19),(0),(($C$5*F25/'NSW Oct 2022'!AR19-('NSW Oct 2022'!M19+'NSW Oct 2022'!L19))*'NSW Oct 2022'!AE19/100))*'NSW Oct 2022'!AR19,IF(AND('NSW Oct 2022'!L19&gt;0,'NSW Oct 2022'!M19=""&gt;0),IF(($C$5*F25/'NSW Oct 2022'!AR19&lt;'NSW Oct 2022'!L19),(0),($C$5*F25/'NSW Oct 2022'!AR19-'NSW Oct 2022'!L19)*'NSW Oct 2022'!AD19/100)*'NSW Oct 2022'!AR19,0)))))</f>
        <v>0</v>
      </c>
      <c r="S25" s="257">
        <f t="shared" si="4"/>
        <v>1959.818181818182</v>
      </c>
      <c r="T25" s="292">
        <f t="shared" si="5"/>
        <v>2185.1890909090912</v>
      </c>
      <c r="U25" s="149">
        <f t="shared" si="6"/>
        <v>2403.7080000000005</v>
      </c>
      <c r="V25" s="148">
        <f>'NSW Oct 2022'!AT19</f>
        <v>0</v>
      </c>
      <c r="W25" s="148">
        <f>'NSW Oct 2022'!AU19</f>
        <v>0</v>
      </c>
      <c r="X25" s="148">
        <f>'NSW Oct 2022'!AV19</f>
        <v>0</v>
      </c>
      <c r="Y25" s="148">
        <f>'NSW Oct 2022'!AW19</f>
        <v>0</v>
      </c>
      <c r="Z25" s="292" t="str">
        <f t="shared" si="7"/>
        <v>No discount</v>
      </c>
      <c r="AA25" s="292" t="str">
        <f t="shared" si="8"/>
        <v>Exclusive</v>
      </c>
      <c r="AB25" s="292">
        <f t="shared" si="0"/>
        <v>2185.1890909090912</v>
      </c>
      <c r="AC25" s="292">
        <f t="shared" si="1"/>
        <v>2185.1890909090912</v>
      </c>
      <c r="AD25" s="404">
        <f t="shared" si="2"/>
        <v>2403.7080000000005</v>
      </c>
      <c r="AE25" s="459">
        <f t="shared" si="2"/>
        <v>2403.7080000000005</v>
      </c>
      <c r="AF25" s="438"/>
      <c r="AG25" s="438"/>
      <c r="AH25" s="440"/>
      <c r="AI25" s="440"/>
      <c r="AJ25" s="440"/>
      <c r="AK25" s="440"/>
      <c r="AL25" s="440"/>
      <c r="AM25" s="440"/>
      <c r="AN25" s="440"/>
      <c r="AO25" s="440"/>
      <c r="AP25" s="440"/>
      <c r="AQ25" s="440"/>
      <c r="AR25" s="440"/>
      <c r="AS25" s="440"/>
      <c r="AT25" s="403"/>
      <c r="AU25" s="403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  <c r="BX25" s="148"/>
      <c r="BY25" s="148"/>
      <c r="BZ25" s="148"/>
      <c r="CA25" s="148"/>
      <c r="CB25" s="148"/>
      <c r="CC25" s="148"/>
      <c r="CD25" s="148"/>
      <c r="CE25" s="148"/>
      <c r="CF25" s="148"/>
      <c r="CG25" s="148"/>
      <c r="CH25" s="148"/>
      <c r="CI25" s="148"/>
      <c r="CJ25" s="148"/>
      <c r="CK25" s="148"/>
      <c r="CL25" s="148"/>
      <c r="CM25" s="148"/>
      <c r="CN25" s="148"/>
      <c r="CO25" s="148"/>
      <c r="CP25" s="148"/>
      <c r="CQ25" s="148"/>
      <c r="CR25" s="148"/>
      <c r="CS25" s="148"/>
      <c r="CT25" s="148"/>
      <c r="CU25" s="148"/>
      <c r="CV25" s="148"/>
      <c r="CW25" s="148"/>
      <c r="CX25" s="148"/>
      <c r="CY25" s="148"/>
      <c r="CZ25" s="148"/>
      <c r="DA25" s="148"/>
      <c r="DB25" s="148"/>
      <c r="DC25" s="148"/>
      <c r="DD25" s="148"/>
      <c r="DE25" s="148"/>
      <c r="DF25" s="148"/>
      <c r="DG25" s="148"/>
      <c r="DH25" s="148"/>
      <c r="DI25" s="148"/>
      <c r="DJ25" s="148"/>
      <c r="DK25" s="148"/>
      <c r="DL25" s="148"/>
      <c r="DM25" s="148"/>
      <c r="DN25" s="148"/>
      <c r="DO25" s="148"/>
      <c r="DP25" s="148"/>
      <c r="DQ25" s="148"/>
      <c r="DR25" s="148"/>
      <c r="DS25" s="148"/>
      <c r="DT25" s="148"/>
      <c r="DU25" s="148"/>
      <c r="DV25" s="148"/>
      <c r="DW25" s="148"/>
      <c r="DX25" s="148"/>
      <c r="DY25" s="148"/>
      <c r="DZ25" s="148"/>
      <c r="EA25" s="148"/>
      <c r="EB25" s="148"/>
      <c r="EC25" s="148"/>
      <c r="ED25" s="148"/>
      <c r="EE25" s="148"/>
      <c r="EF25" s="148"/>
      <c r="EG25" s="148"/>
      <c r="EH25" s="148"/>
      <c r="EI25" s="148"/>
      <c r="EJ25" s="148"/>
      <c r="EK25" s="148"/>
      <c r="EL25" s="148"/>
      <c r="EM25" s="148"/>
      <c r="EN25" s="148"/>
      <c r="EO25" s="148"/>
      <c r="EP25" s="148"/>
      <c r="EQ25" s="148"/>
      <c r="ER25" s="148"/>
    </row>
    <row r="26" spans="1:148" s="405" customFormat="1" ht="23" customHeight="1" thickBot="1">
      <c r="A26" s="465"/>
      <c r="B26" s="167" t="str">
        <f>'NSW Oct 2022'!F20</f>
        <v>Red Energy</v>
      </c>
      <c r="C26" s="171" t="str">
        <f>'NSW Oct 2022'!G20</f>
        <v xml:space="preserve">Business Saver </v>
      </c>
      <c r="D26" s="172">
        <f>365*'NSW Oct 2022'!H20/100</f>
        <v>317.11863636363631</v>
      </c>
      <c r="E26" s="289">
        <f>IF('NSW Oct 2022'!AQ20=3,0.5,IF('NSW Oct 2022'!AQ20=2,0.33,0))</f>
        <v>0.5</v>
      </c>
      <c r="F26" s="289">
        <f t="shared" si="3"/>
        <v>0.5</v>
      </c>
      <c r="G26" s="172">
        <f>IF('NSW Oct 2022'!K20="",($C$5*E26/'NSW Oct 2022'!AQ20*'NSW Oct 2022'!W20/100)*'NSW Oct 2022'!AQ20,IF($C$5*E26/'NSW Oct 2022'!AQ20&gt;='NSW Oct 2022'!L20,('NSW Oct 2022'!L20*'NSW Oct 2022'!W20/100)*'NSW Oct 2022'!AQ20,($C$5*E26/'NSW Oct 2022'!AQ20*'NSW Oct 2022'!W20/100)*'NSW Oct 2022'!AQ20))</f>
        <v>117.47127272727272</v>
      </c>
      <c r="H26" s="172">
        <f>IF(AND('NSW Oct 2022'!L20&gt;0,'NSW Oct 2022'!M20&gt;0),IF($C$5*E26/'NSW Oct 2022'!AQ20&lt;'NSW Oct 2022'!L20,0,IF(($C$5*E26/'NSW Oct 2022'!AQ20-'NSW Oct 2022'!L20)&lt;=('NSW Oct 2022'!M20+'NSW Oct 2022'!L20),((($C$5*E26/'NSW Oct 2022'!AQ20-'NSW Oct 2022'!L20)*'NSW Oct 2022'!X20/100))*'NSW Oct 2022'!AQ20,((('NSW Oct 2022'!M20)*'NSW Oct 2022'!X20/100)*'NSW Oct 2022'!AQ20))),0)</f>
        <v>91.7410909090909</v>
      </c>
      <c r="I26" s="172">
        <f>IF(AND('NSW Oct 2022'!M20&gt;0,'NSW Oct 2022'!N20&gt;0),IF($C$5*E26/'NSW Oct 2022'!AQ20&lt;('NSW Oct 2022'!L20+'NSW Oct 2022'!M20),0,IF(($C$5*E26/'NSW Oct 2022'!AQ20-'NSW Oct 2022'!L20+'NSW Oct 2022'!M20)&lt;=('NSW Oct 2022'!L20+'NSW Oct 2022'!M20+'NSW Oct 2022'!N20),((($C$5*E26/'NSW Oct 2022'!AQ20-('NSW Oct 2022'!L20+'NSW Oct 2022'!M20))*'NSW Oct 2022'!Y20/100))*'NSW Oct 2022'!AQ20,('NSW Oct 2022'!N20*'NSW Oct 2022'!Y20/100)* 'NSW Oct 2022'!AQ20)),0)</f>
        <v>0</v>
      </c>
      <c r="J26" s="172">
        <f>IF(AND('NSW Oct 2022'!N20&gt;0,'NSW Oct 2022'!O20&gt;0),IF($C$5*E26/'NSW Oct 2022'!AQ20&lt;('NSW Oct 2022'!L20+'NSW Oct 2022'!M20+'NSW Oct 2022'!N20),0,IF(($C$5*E26/'NSW Oct 2022'!AQ20-'NSW Oct 2022'!L20+'NSW Oct 2022'!M20+'NSW Oct 2022'!N20)&lt;=('NSW Oct 2022'!L20+'NSW Oct 2022'!M20+'NSW Oct 2022'!N20+'NSW Oct 2022'!O20),(($C$5*E26/'NSW Oct 2022'!AQ20-('NSW Oct 2022'!L20+'NSW Oct 2022'!M20+'NSW Oct 2022'!N20))*'NSW Oct 2022'!Z20/100)*'NSW Oct 2022'!AQ20,('NSW Oct 2022'!O20*'NSW Oct 2022'!Z20/100)*'NSW Oct 2022'!AQ20)),0)</f>
        <v>0</v>
      </c>
      <c r="K26" s="172">
        <f>IF(AND('NSW Oct 2022'!O20&gt;0,'NSW Oct 2022'!P20&gt;0),IF($C$5*E26/'NSW Oct 2022'!AQ20&lt;('NSW Oct 2022'!L20+'NSW Oct 2022'!M20+'NSW Oct 2022'!N20+'NSW Oct 2022'!O20),0,IF(($C$5*E26/'NSW Oct 2022'!AQ20-'NSW Oct 2022'!L20+'NSW Oct 2022'!M20+'NSW Oct 2022'!N20+'NSW Oct 2022'!O20)&lt;=('NSW Oct 2022'!L20+'NSW Oct 2022'!M20+'NSW Oct 2022'!N20+'NSW Oct 2022'!O20+'NSW Oct 2022'!P20),(($C$5*E26/'NSW Oct 2022'!AQ20-('NSW Oct 2022'!L20+'NSW Oct 2022'!M20+'NSW Oct 2022'!N20+'NSW Oct 2022'!O20))*'NSW Oct 2022'!AA20/100)*'NSW Oct 2022'!AQ20,('NSW Oct 2022'!P20*'NSW Oct 2022'!AA20/100)*'NSW Oct 2022'!AQ20)),0)</f>
        <v>0</v>
      </c>
      <c r="L26" s="172">
        <f>IF(AND('NSW Oct 2022'!P20&gt;0,'NSW Oct 2022'!O20&gt;0),IF(($C$5*E26/'NSW Oct 2022'!AQ20&lt;SUM('NSW Oct 2022'!L20:P20)),(0),($C$5*E26/'NSW Oct 2022'!AQ20-SUM('NSW Oct 2022'!L20:P20))*'NSW Oct 2022'!AB20/100)* 'NSW Oct 2022'!AQ20,IF(AND('NSW Oct 2022'!O20&gt;0,'NSW Oct 2022'!P20=""),IF(($C$5*E26/'NSW Oct 2022'!AQ20&lt; SUM('NSW Oct 2022'!L20:O20)),(0),($C$5*E26/'NSW Oct 2022'!AQ20-SUM('NSW Oct 2022'!L20:O20))*'NSW Oct 2022'!AA20/100)* 'NSW Oct 2022'!AQ20,IF(AND('NSW Oct 2022'!N20&gt;0,'NSW Oct 2022'!O20=""),IF(($C$5*E26/'NSW Oct 2022'!AQ20&lt; SUM('NSW Oct 2022'!L20:N20)),(0),($C$5*E26/'NSW Oct 2022'!AQ20-SUM('NSW Oct 2022'!L20:N20))*'NSW Oct 2022'!Z20/100)* 'NSW Oct 2022'!AQ20,IF(AND('NSW Oct 2022'!M20&gt;0,'NSW Oct 2022'!N20=""),IF(($C$5*E26/'NSW Oct 2022'!AQ20&lt;'NSW Oct 2022'!M20+'NSW Oct 2022'!L20),(0),(($C$5*E26/'NSW Oct 2022'!AQ20-('NSW Oct 2022'!M20+'NSW Oct 2022'!L20))*'NSW Oct 2022'!Y20/100))*'NSW Oct 2022'!AQ20,IF(AND('NSW Oct 2022'!L20&gt;0,'NSW Oct 2022'!M20=""&gt;0),IF(($C$5*E26/'NSW Oct 2022'!AQ20&lt;'NSW Oct 2022'!L20),(0),($C$5*E26/'NSW Oct 2022'!AQ20-'NSW Oct 2022'!L20)*'NSW Oct 2022'!X20/100)*'NSW Oct 2022'!AQ20,0)))))</f>
        <v>897.29454545454553</v>
      </c>
      <c r="M26" s="172">
        <f>IF('NSW Oct 2022'!K20="",($C$5*F26/'NSW Oct 2022'!AR20*'NSW Oct 2022'!AC20/100)*'NSW Oct 2022'!AR20,IF($C$5*F26/'NSW Oct 2022'!AR20&gt;='NSW Oct 2022'!L20,('NSW Oct 2022'!L20*'NSW Oct 2022'!AC20/100)*'NSW Oct 2022'!AR20,($C$5*F26/'NSW Oct 2022'!AR20*'NSW Oct 2022'!AC20/100)*'NSW Oct 2022'!AR20))</f>
        <v>117.47127272727272</v>
      </c>
      <c r="N26" s="172">
        <f>IF(AND('NSW Oct 2022'!L20&gt;0,'NSW Oct 2022'!M20&gt;0),IF($C$5*F26/'NSW Oct 2022'!AR20&lt;'NSW Oct 2022'!L20,0,IF(($C$5*F26/'NSW Oct 2022'!AR20-'NSW Oct 2022'!L20)&lt;=('NSW Oct 2022'!M20+'NSW Oct 2022'!L20),((($C$5*F26/'NSW Oct 2022'!AR20-'NSW Oct 2022'!L20)*'NSW Oct 2022'!AD20/100))*'NSW Oct 2022'!AR20,((('NSW Oct 2022'!M20)*'NSW Oct 2022'!AD20/100)*'NSW Oct 2022'!AR20))),0)</f>
        <v>91.7410909090909</v>
      </c>
      <c r="O26" s="172">
        <f>IF(AND('NSW Oct 2022'!M20&gt;0,'NSW Oct 2022'!N20&gt;0),IF($C$5*F26/'NSW Oct 2022'!AR20&lt;('NSW Oct 2022'!L20+'NSW Oct 2022'!M20),0,IF(($C$5*F26/'NSW Oct 2022'!AR20-'NSW Oct 2022'!L20+'NSW Oct 2022'!M20)&lt;=('NSW Oct 2022'!L20+'NSW Oct 2022'!M20+'NSW Oct 2022'!N20),((($C$5*F26/'NSW Oct 2022'!AR20-('NSW Oct 2022'!L20+'NSW Oct 2022'!M20))*'NSW Oct 2022'!AE20/100))*'NSW Oct 2022'!AR20,('NSW Oct 2022'!N20*'NSW Oct 2022'!AE20/100)*'NSW Oct 2022'!AR20)),0)</f>
        <v>0</v>
      </c>
      <c r="P26" s="172">
        <f>IF(AND('NSW Oct 2022'!N20&gt;0,'NSW Oct 2022'!O20&gt;0),IF($C$5*F26/'NSW Oct 2022'!AR20&lt;('NSW Oct 2022'!L20+'NSW Oct 2022'!M20+'NSW Oct 2022'!N20),0,IF(($C$5*F26/'NSW Oct 2022'!AR20-'NSW Oct 2022'!L20+'NSW Oct 2022'!M20+'NSW Oct 2022'!N20)&lt;=('NSW Oct 2022'!L20+'NSW Oct 2022'!M20+'NSW Oct 2022'!N20+'NSW Oct 2022'!O20),(($C$5*F26/'NSW Oct 2022'!AR20-('NSW Oct 2022'!L20+'NSW Oct 2022'!M20+'NSW Oct 2022'!N20))*'NSW Oct 2022'!AF20/100)*'NSW Oct 2022'!AR20,('NSW Oct 2022'!O20*'NSW Oct 2022'!AF20/100)*'NSW Oct 2022'!AR20)),0)</f>
        <v>0</v>
      </c>
      <c r="Q26" s="172">
        <f>IF(AND('NSW Oct 2022'!P20&gt;0,'NSW Oct 2022'!P20&gt;0),IF($C$5*F26/'NSW Oct 2022'!AR20&lt;('NSW Oct 2022'!L20+'NSW Oct 2022'!M20+'NSW Oct 2022'!N20+'NSW Oct 2022'!O20),0,IF(($C$5*F26/'NSW Oct 2022'!AR20-'NSW Oct 2022'!L20+'NSW Oct 2022'!M20+'NSW Oct 2022'!N20+'NSW Oct 2022'!O20)&lt;=('NSW Oct 2022'!L20+'NSW Oct 2022'!M20+'NSW Oct 2022'!N20+'NSW Oct 2022'!O20+'NSW Oct 2022'!P20),(($C$5*F26/'NSW Oct 2022'!AR20-('NSW Oct 2022'!L20+'NSW Oct 2022'!M20+'NSW Oct 2022'!N20+'NSW Oct 2022'!O20))*'NSW Oct 2022'!AG20/100)*'NSW Oct 2022'!AR20,('NSW Oct 2022'!P20*'NSW Oct 2022'!AG20/100)*'NSW Oct 2022'!AR20)),0)</f>
        <v>0</v>
      </c>
      <c r="R26" s="172">
        <f>IF(AND('NSW Oct 2022'!P20&gt;0,'NSW Oct 2022'!O20&gt;0),IF(($C$5*F26/'NSW Oct 2022'!AR20&lt;SUM('NSW Oct 2022'!L20:P20)),(0),($C$5*F26/'NSW Oct 2022'!AR20-SUM('NSW Oct 2022'!L20:P20))*'NSW Oct 2022'!AB20/100)* 'NSW Oct 2022'!AR20,IF(AND('NSW Oct 2022'!O20&gt;0,'NSW Oct 2022'!P20=""),IF(($C$5*F26/'NSW Oct 2022'!AR20&lt; SUM('NSW Oct 2022'!L20:O20)),(0),($C$5*F26/'NSW Oct 2022'!AR20-SUM('NSW Oct 2022'!L20:O20))*'NSW Oct 2022'!AG20/100)* 'NSW Oct 2022'!AR20,IF(AND('NSW Oct 2022'!N20&gt;0,'NSW Oct 2022'!O20=""),IF(($C$5*F26/'NSW Oct 2022'!AR20&lt; SUM('NSW Oct 2022'!L20:N20)),(0),($C$5*F26/'NSW Oct 2022'!AR20-SUM('NSW Oct 2022'!L20:N20))*'NSW Oct 2022'!AF20/100)* 'NSW Oct 2022'!AR20,IF(AND('NSW Oct 2022'!M20&gt;0,'NSW Oct 2022'!N20=""),IF(($C$5*F26/'NSW Oct 2022'!AR20&lt;'NSW Oct 2022'!M20+'NSW Oct 2022'!L20),(0),(($C$5*F26/'NSW Oct 2022'!AR20-('NSW Oct 2022'!M20+'NSW Oct 2022'!L20))*'NSW Oct 2022'!AE20/100))*'NSW Oct 2022'!AR20,IF(AND('NSW Oct 2022'!L20&gt;0,'NSW Oct 2022'!M20=""&gt;0),IF(($C$5*F26/'NSW Oct 2022'!AR20&lt;'NSW Oct 2022'!L20),(0),($C$5*F26/'NSW Oct 2022'!AR20-'NSW Oct 2022'!L20)*'NSW Oct 2022'!AD20/100)*'NSW Oct 2022'!AR20,0)))))</f>
        <v>897.29454545454553</v>
      </c>
      <c r="S26" s="298">
        <f>SUM(G26:R26)</f>
        <v>2213.0138181818184</v>
      </c>
      <c r="T26" s="293">
        <f t="shared" si="5"/>
        <v>2530.1324545454545</v>
      </c>
      <c r="U26" s="168">
        <f t="shared" si="6"/>
        <v>2783.1457</v>
      </c>
      <c r="V26" s="171">
        <f>'NSW Oct 2022'!AT20</f>
        <v>0</v>
      </c>
      <c r="W26" s="171">
        <f>'NSW Oct 2022'!AU20</f>
        <v>0</v>
      </c>
      <c r="X26" s="171">
        <f>'NSW Oct 2022'!AV20</f>
        <v>0</v>
      </c>
      <c r="Y26" s="171">
        <f>'NSW Oct 2022'!AW20</f>
        <v>0</v>
      </c>
      <c r="Z26" s="293" t="str">
        <f t="shared" si="7"/>
        <v>No discount</v>
      </c>
      <c r="AA26" s="293" t="str">
        <f t="shared" si="8"/>
        <v>Inclusive</v>
      </c>
      <c r="AB26" s="293">
        <f t="shared" si="0"/>
        <v>2530.1324545454545</v>
      </c>
      <c r="AC26" s="293">
        <f t="shared" si="1"/>
        <v>2530.1324545454545</v>
      </c>
      <c r="AD26" s="427">
        <f t="shared" si="2"/>
        <v>2783.1457</v>
      </c>
      <c r="AE26" s="460">
        <f t="shared" si="2"/>
        <v>2783.1457</v>
      </c>
      <c r="AF26" s="438"/>
      <c r="AG26" s="438"/>
      <c r="AH26" s="440"/>
      <c r="AI26" s="440"/>
      <c r="AJ26" s="440"/>
      <c r="AK26" s="440"/>
      <c r="AL26" s="440"/>
      <c r="AM26" s="440"/>
      <c r="AN26" s="440"/>
      <c r="AO26" s="440"/>
      <c r="AP26" s="440"/>
      <c r="AQ26" s="440"/>
      <c r="AR26" s="440"/>
      <c r="AS26" s="440"/>
      <c r="AT26" s="403"/>
      <c r="AU26" s="403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</row>
    <row r="27" spans="1:148" s="285" customFormat="1" ht="23" customHeight="1" thickTop="1">
      <c r="A27" s="443" t="str">
        <f>'NSW Oct 2022'!D21</f>
        <v>AGN Cooma</v>
      </c>
      <c r="B27" s="146" t="str">
        <f>'NSW Oct 2022'!F21</f>
        <v>Origin Energy</v>
      </c>
      <c r="C27" s="148" t="str">
        <f>'NSW Oct 2022'!G21</f>
        <v>Business Go Variable</v>
      </c>
      <c r="D27" s="153">
        <f>365*'NSW Oct 2022'!H21/100</f>
        <v>325.77909090909088</v>
      </c>
      <c r="E27" s="288">
        <f>IF('NSW Oct 2022'!AQ21=3,0.5,IF('NSW Oct 2022'!AQ21=2,0.33,0))</f>
        <v>0.5</v>
      </c>
      <c r="F27" s="288">
        <f t="shared" si="3"/>
        <v>0.5</v>
      </c>
      <c r="G27" s="153">
        <f>IF('NSW Oct 2022'!K21="",($C$5*E27/'NSW Oct 2022'!AQ21*'NSW Oct 2022'!W21/100)*'NSW Oct 2022'!AQ21,IF($C$5*E27/'NSW Oct 2022'!AQ21&gt;='NSW Oct 2022'!L21,('NSW Oct 2022'!L21*'NSW Oct 2022'!W21/100)*'NSW Oct 2022'!AQ21,($C$5*E27/'NSW Oct 2022'!AQ21*'NSW Oct 2022'!W21/100)*'NSW Oct 2022'!AQ21))</f>
        <v>1350.0000000000002</v>
      </c>
      <c r="H27" s="153">
        <f>IF(AND('NSW Oct 2022'!L21&gt;0,'NSW Oct 2022'!M21&gt;0),IF($C$5*E27/'NSW Oct 2022'!AQ21&lt;'NSW Oct 2022'!L21,0,IF(($C$5*E27/'NSW Oct 2022'!AQ21-'NSW Oct 2022'!L21)&lt;=('NSW Oct 2022'!M21+'NSW Oct 2022'!L21),((($C$5*E27/'NSW Oct 2022'!AQ21-'NSW Oct 2022'!L21)*'NSW Oct 2022'!X21/100))*'NSW Oct 2022'!AQ21,((('NSW Oct 2022'!M21)*'NSW Oct 2022'!X21/100)*'NSW Oct 2022'!AQ21))),0)</f>
        <v>0</v>
      </c>
      <c r="I27" s="153">
        <f>IF(AND('NSW Oct 2022'!M21&gt;0,'NSW Oct 2022'!N21&gt;0),IF($C$5*E27/'NSW Oct 2022'!AQ21&lt;('NSW Oct 2022'!L21+'NSW Oct 2022'!M21),0,IF(($C$5*E27/'NSW Oct 2022'!AQ21-'NSW Oct 2022'!L21+'NSW Oct 2022'!M21)&lt;=('NSW Oct 2022'!L21+'NSW Oct 2022'!M21+'NSW Oct 2022'!N21),((($C$5*E27/'NSW Oct 2022'!AQ21-('NSW Oct 2022'!L21+'NSW Oct 2022'!M21))*'NSW Oct 2022'!Y21/100))*'NSW Oct 2022'!AQ21,('NSW Oct 2022'!N21*'NSW Oct 2022'!Y21/100)* 'NSW Oct 2022'!AQ21)),0)</f>
        <v>0</v>
      </c>
      <c r="J27" s="153">
        <f>IF(AND('NSW Oct 2022'!N21&gt;0,'NSW Oct 2022'!O21&gt;0),IF($C$5*E27/'NSW Oct 2022'!AQ21&lt;('NSW Oct 2022'!L21+'NSW Oct 2022'!M21+'NSW Oct 2022'!N21),0,IF(($C$5*E27/'NSW Oct 2022'!AQ21-'NSW Oct 2022'!L21+'NSW Oct 2022'!M21+'NSW Oct 2022'!N21)&lt;=('NSW Oct 2022'!L21+'NSW Oct 2022'!M21+'NSW Oct 2022'!N21+'NSW Oct 2022'!O21),(($C$5*E27/'NSW Oct 2022'!AQ21-('NSW Oct 2022'!L21+'NSW Oct 2022'!M21+'NSW Oct 2022'!N21))*'NSW Oct 2022'!Z21/100)*'NSW Oct 2022'!AQ21,('NSW Oct 2022'!O21*'NSW Oct 2022'!Z21/100)*'NSW Oct 2022'!AQ21)),0)</f>
        <v>0</v>
      </c>
      <c r="K27" s="153">
        <f>IF(AND('NSW Oct 2022'!O21&gt;0,'NSW Oct 2022'!P21&gt;0),IF($C$5*E27/'NSW Oct 2022'!AQ21&lt;('NSW Oct 2022'!L21+'NSW Oct 2022'!M21+'NSW Oct 2022'!N21+'NSW Oct 2022'!O21),0,IF(($C$5*E27/'NSW Oct 2022'!AQ21-'NSW Oct 2022'!L21+'NSW Oct 2022'!M21+'NSW Oct 2022'!N21+'NSW Oct 2022'!O21)&lt;=('NSW Oct 2022'!L21+'NSW Oct 2022'!M21+'NSW Oct 2022'!N21+'NSW Oct 2022'!O21+'NSW Oct 2022'!P21),(($C$5*E27/'NSW Oct 2022'!AQ21-('NSW Oct 2022'!L21+'NSW Oct 2022'!M21+'NSW Oct 2022'!N21+'NSW Oct 2022'!O21))*'NSW Oct 2022'!AA21/100)*'NSW Oct 2022'!AQ21,('NSW Oct 2022'!P21*'NSW Oct 2022'!AA21/100)*'NSW Oct 2022'!AQ21)),0)</f>
        <v>0</v>
      </c>
      <c r="L27" s="153">
        <f>IF(AND('NSW Oct 2022'!P21&gt;0,'NSW Oct 2022'!O21&gt;0),IF(($C$5*E27/'NSW Oct 2022'!AQ21&lt;SUM('NSW Oct 2022'!L21:P21)),(0),($C$5*E27/'NSW Oct 2022'!AQ21-SUM('NSW Oct 2022'!L21:P21))*'NSW Oct 2022'!AB21/100)* 'NSW Oct 2022'!AQ21,IF(AND('NSW Oct 2022'!O21&gt;0,'NSW Oct 2022'!P21=""),IF(($C$5*E27/'NSW Oct 2022'!AQ21&lt; SUM('NSW Oct 2022'!L21:O21)),(0),($C$5*E27/'NSW Oct 2022'!AQ21-SUM('NSW Oct 2022'!L21:O21))*'NSW Oct 2022'!AA21/100)* 'NSW Oct 2022'!AQ21,IF(AND('NSW Oct 2022'!N21&gt;0,'NSW Oct 2022'!O21=""),IF(($C$5*E27/'NSW Oct 2022'!AQ21&lt; SUM('NSW Oct 2022'!L21:N21)),(0),($C$5*E27/'NSW Oct 2022'!AQ21-SUM('NSW Oct 2022'!L21:N21))*'NSW Oct 2022'!Z21/100)* 'NSW Oct 2022'!AQ21,IF(AND('NSW Oct 2022'!M21&gt;0,'NSW Oct 2022'!N21=""),IF(($C$5*E27/'NSW Oct 2022'!AQ21&lt;'NSW Oct 2022'!M21+'NSW Oct 2022'!L21),(0),(($C$5*E27/'NSW Oct 2022'!AQ21-('NSW Oct 2022'!M21+'NSW Oct 2022'!L21))*'NSW Oct 2022'!Y21/100))*'NSW Oct 2022'!AQ21,IF(AND('NSW Oct 2022'!L21&gt;0,'NSW Oct 2022'!M21=""&gt;0),IF(($C$5*E27/'NSW Oct 2022'!AQ21&lt;'NSW Oct 2022'!L21),(0),($C$5*E27/'NSW Oct 2022'!AQ21-'NSW Oct 2022'!L21)*'NSW Oct 2022'!X21/100)*'NSW Oct 2022'!AQ21,0)))))</f>
        <v>0</v>
      </c>
      <c r="M27" s="153">
        <f>IF('NSW Oct 2022'!K21="",($C$5*F27/'NSW Oct 2022'!AR21*'NSW Oct 2022'!AC21/100)*'NSW Oct 2022'!AR21,IF($C$5*F27/'NSW Oct 2022'!AR21&gt;='NSW Oct 2022'!L21,('NSW Oct 2022'!L21*'NSW Oct 2022'!AC21/100)*'NSW Oct 2022'!AR21,($C$5*F27/'NSW Oct 2022'!AR21*'NSW Oct 2022'!AC21/100)*'NSW Oct 2022'!AR21))</f>
        <v>1350.0000000000002</v>
      </c>
      <c r="N27" s="153">
        <f>IF(AND('NSW Oct 2022'!L21&gt;0,'NSW Oct 2022'!M21&gt;0),IF($C$5*F27/'NSW Oct 2022'!AR21&lt;'NSW Oct 2022'!L21,0,IF(($C$5*F27/'NSW Oct 2022'!AR21-'NSW Oct 2022'!L21)&lt;=('NSW Oct 2022'!M21+'NSW Oct 2022'!L21),((($C$5*F27/'NSW Oct 2022'!AR21-'NSW Oct 2022'!L21)*'NSW Oct 2022'!AD21/100))*'NSW Oct 2022'!AR21,((('NSW Oct 2022'!M21)*'NSW Oct 2022'!AD21/100)*'NSW Oct 2022'!AR21))),0)</f>
        <v>0</v>
      </c>
      <c r="O27" s="153">
        <f>IF(AND('NSW Oct 2022'!M21&gt;0,'NSW Oct 2022'!N21&gt;0),IF($C$5*F27/'NSW Oct 2022'!AR21&lt;('NSW Oct 2022'!L21+'NSW Oct 2022'!M21),0,IF(($C$5*F27/'NSW Oct 2022'!AR21-'NSW Oct 2022'!L21+'NSW Oct 2022'!M21)&lt;=('NSW Oct 2022'!L21+'NSW Oct 2022'!M21+'NSW Oct 2022'!N21),((($C$5*F27/'NSW Oct 2022'!AR21-('NSW Oct 2022'!L21+'NSW Oct 2022'!M21))*'NSW Oct 2022'!AE21/100))*'NSW Oct 2022'!AR21,('NSW Oct 2022'!N21*'NSW Oct 2022'!AE21/100)*'NSW Oct 2022'!AR21)),0)</f>
        <v>0</v>
      </c>
      <c r="P27" s="153">
        <f>IF(AND('NSW Oct 2022'!N21&gt;0,'NSW Oct 2022'!O21&gt;0),IF($C$5*F27/'NSW Oct 2022'!AR21&lt;('NSW Oct 2022'!L21+'NSW Oct 2022'!M21+'NSW Oct 2022'!N21),0,IF(($C$5*F27/'NSW Oct 2022'!AR21-'NSW Oct 2022'!L21+'NSW Oct 2022'!M21+'NSW Oct 2022'!N21)&lt;=('NSW Oct 2022'!L21+'NSW Oct 2022'!M21+'NSW Oct 2022'!N21+'NSW Oct 2022'!O21),(($C$5*F27/'NSW Oct 2022'!AR21-('NSW Oct 2022'!L21+'NSW Oct 2022'!M21+'NSW Oct 2022'!N21))*'NSW Oct 2022'!AF21/100)*'NSW Oct 2022'!AR21,('NSW Oct 2022'!O21*'NSW Oct 2022'!AF21/100)*'NSW Oct 2022'!AR21)),0)</f>
        <v>0</v>
      </c>
      <c r="Q27" s="153">
        <f>IF(AND('NSW Oct 2022'!P21&gt;0,'NSW Oct 2022'!P21&gt;0),IF($C$5*F27/'NSW Oct 2022'!AR21&lt;('NSW Oct 2022'!L21+'NSW Oct 2022'!M21+'NSW Oct 2022'!N21+'NSW Oct 2022'!O21),0,IF(($C$5*F27/'NSW Oct 2022'!AR21-'NSW Oct 2022'!L21+'NSW Oct 2022'!M21+'NSW Oct 2022'!N21+'NSW Oct 2022'!O21)&lt;=('NSW Oct 2022'!L21+'NSW Oct 2022'!M21+'NSW Oct 2022'!N21+'NSW Oct 2022'!O21+'NSW Oct 2022'!P21),(($C$5*F27/'NSW Oct 2022'!AR21-('NSW Oct 2022'!L21+'NSW Oct 2022'!M21+'NSW Oct 2022'!N21+'NSW Oct 2022'!O21))*'NSW Oct 2022'!AG21/100)*'NSW Oct 2022'!AR21,('NSW Oct 2022'!P21*'NSW Oct 2022'!AG21/100)*'NSW Oct 2022'!AR21)),0)</f>
        <v>0</v>
      </c>
      <c r="R27" s="153">
        <f>IF(AND('NSW Oct 2022'!P21&gt;0,'NSW Oct 2022'!O21&gt;0),IF(($C$5*F27/'NSW Oct 2022'!AR21&lt;SUM('NSW Oct 2022'!L21:P21)),(0),($C$5*F27/'NSW Oct 2022'!AR21-SUM('NSW Oct 2022'!L21:P21))*'NSW Oct 2022'!AB21/100)* 'NSW Oct 2022'!AR21,IF(AND('NSW Oct 2022'!O21&gt;0,'NSW Oct 2022'!P21=""),IF(($C$5*F27/'NSW Oct 2022'!AR21&lt; SUM('NSW Oct 2022'!L21:O21)),(0),($C$5*F27/'NSW Oct 2022'!AR21-SUM('NSW Oct 2022'!L21:O21))*'NSW Oct 2022'!AG21/100)* 'NSW Oct 2022'!AR21,IF(AND('NSW Oct 2022'!N21&gt;0,'NSW Oct 2022'!O21=""),IF(($C$5*F27/'NSW Oct 2022'!AR21&lt; SUM('NSW Oct 2022'!L21:N21)),(0),($C$5*F27/'NSW Oct 2022'!AR21-SUM('NSW Oct 2022'!L21:N21))*'NSW Oct 2022'!AF21/100)* 'NSW Oct 2022'!AR21,IF(AND('NSW Oct 2022'!M21&gt;0,'NSW Oct 2022'!N21=""),IF(($C$5*F27/'NSW Oct 2022'!AR21&lt;'NSW Oct 2022'!M21+'NSW Oct 2022'!L21),(0),(($C$5*F27/'NSW Oct 2022'!AR21-('NSW Oct 2022'!M21+'NSW Oct 2022'!L21))*'NSW Oct 2022'!AE21/100))*'NSW Oct 2022'!AR21,IF(AND('NSW Oct 2022'!L21&gt;0,'NSW Oct 2022'!M21=""&gt;0),IF(($C$5*F27/'NSW Oct 2022'!AR21&lt;'NSW Oct 2022'!L21),(0),($C$5*F27/'NSW Oct 2022'!AR21-'NSW Oct 2022'!L21)*'NSW Oct 2022'!AD21/100)*'NSW Oct 2022'!AR21,0)))))</f>
        <v>0</v>
      </c>
      <c r="S27" s="257">
        <f t="shared" si="4"/>
        <v>2700.0000000000005</v>
      </c>
      <c r="T27" s="292">
        <f t="shared" si="5"/>
        <v>3025.7790909090913</v>
      </c>
      <c r="U27" s="149">
        <f t="shared" si="6"/>
        <v>3328.3570000000009</v>
      </c>
      <c r="V27" s="148">
        <f>'NSW Oct 2022'!AT21</f>
        <v>0</v>
      </c>
      <c r="W27" s="148">
        <f>'NSW Oct 2022'!AU21</f>
        <v>0</v>
      </c>
      <c r="X27" s="148">
        <f>'NSW Oct 2022'!AV21</f>
        <v>0</v>
      </c>
      <c r="Y27" s="148">
        <f>'NSW Oct 2022'!AW21</f>
        <v>0</v>
      </c>
      <c r="Z27" s="292" t="str">
        <f t="shared" si="7"/>
        <v>No discount</v>
      </c>
      <c r="AA27" s="292" t="str">
        <f t="shared" si="8"/>
        <v>Inclusive</v>
      </c>
      <c r="AB27" s="292">
        <f t="shared" si="0"/>
        <v>3025.7790909090913</v>
      </c>
      <c r="AC27" s="292">
        <f t="shared" si="1"/>
        <v>3025.7790909090913</v>
      </c>
      <c r="AD27" s="404">
        <f t="shared" si="2"/>
        <v>3328.3570000000009</v>
      </c>
      <c r="AE27" s="459">
        <f t="shared" si="2"/>
        <v>3328.3570000000009</v>
      </c>
      <c r="AF27" s="438"/>
      <c r="AG27" s="438"/>
      <c r="AH27" s="438"/>
      <c r="AI27" s="438"/>
      <c r="AJ27" s="438"/>
      <c r="AK27" s="438"/>
      <c r="AL27" s="438"/>
      <c r="AM27" s="438"/>
      <c r="AN27" s="438"/>
      <c r="AO27" s="438"/>
      <c r="AP27" s="438"/>
      <c r="AQ27" s="438"/>
      <c r="AR27" s="438"/>
      <c r="AS27" s="438"/>
      <c r="AT27"/>
      <c r="AU27"/>
      <c r="AV27" s="347"/>
      <c r="AW27" s="347"/>
      <c r="AX27" s="347"/>
      <c r="AY27" s="347"/>
      <c r="AZ27" s="347"/>
      <c r="BA27" s="347"/>
      <c r="BB27" s="347"/>
      <c r="BC27" s="347"/>
      <c r="BD27" s="347"/>
      <c r="BE27" s="347"/>
      <c r="BF27" s="347"/>
      <c r="BG27" s="347"/>
      <c r="BH27" s="347"/>
      <c r="BI27" s="347"/>
      <c r="BJ27" s="347"/>
      <c r="BK27" s="347"/>
      <c r="BL27" s="347"/>
      <c r="BM27" s="347"/>
      <c r="BN27" s="347"/>
      <c r="BO27" s="347"/>
      <c r="BP27" s="347"/>
      <c r="BQ27" s="347"/>
      <c r="BR27" s="347"/>
      <c r="BS27" s="347"/>
      <c r="BT27" s="347"/>
      <c r="BU27" s="347"/>
      <c r="BV27" s="347"/>
      <c r="BW27" s="347"/>
      <c r="BX27" s="347"/>
      <c r="BY27" s="347"/>
      <c r="BZ27" s="347"/>
      <c r="CA27" s="347"/>
      <c r="CB27" s="347"/>
      <c r="CC27" s="347"/>
      <c r="CD27" s="347"/>
      <c r="CE27" s="347"/>
      <c r="CF27" s="347"/>
      <c r="CG27" s="347"/>
      <c r="CH27" s="347"/>
      <c r="CI27" s="347"/>
      <c r="CJ27" s="347"/>
      <c r="CK27" s="347"/>
      <c r="CL27" s="347"/>
      <c r="CM27" s="347"/>
      <c r="CN27" s="347"/>
      <c r="CO27" s="347"/>
      <c r="CP27" s="347"/>
      <c r="CQ27" s="347"/>
      <c r="CR27" s="347"/>
      <c r="CS27" s="347"/>
      <c r="CT27" s="347"/>
      <c r="CU27" s="347"/>
      <c r="CV27" s="347"/>
      <c r="CW27" s="347"/>
      <c r="CX27" s="347"/>
      <c r="CY27" s="347"/>
      <c r="CZ27" s="347"/>
      <c r="DA27" s="347"/>
      <c r="DB27" s="347"/>
      <c r="DC27" s="347"/>
      <c r="DD27" s="347"/>
      <c r="DE27" s="347"/>
      <c r="DF27" s="347"/>
      <c r="DG27" s="347"/>
      <c r="DH27" s="347"/>
      <c r="DI27" s="347"/>
      <c r="DJ27" s="347"/>
      <c r="DK27" s="347"/>
      <c r="DL27" s="347"/>
      <c r="DM27" s="347"/>
      <c r="DN27" s="347"/>
      <c r="DO27" s="347"/>
      <c r="DP27" s="347"/>
      <c r="DQ27" s="347"/>
      <c r="DR27" s="347"/>
      <c r="DS27" s="347"/>
      <c r="DT27" s="347"/>
      <c r="DU27" s="347"/>
      <c r="DV27" s="347"/>
      <c r="DW27" s="347"/>
      <c r="DX27" s="347"/>
      <c r="DY27" s="347"/>
      <c r="DZ27" s="347"/>
      <c r="EA27" s="347"/>
      <c r="EB27" s="347"/>
      <c r="EC27" s="347"/>
      <c r="ED27" s="347"/>
      <c r="EE27" s="347"/>
      <c r="EF27" s="347"/>
      <c r="EG27" s="347"/>
      <c r="EH27" s="347"/>
      <c r="EI27" s="347"/>
      <c r="EJ27" s="347"/>
      <c r="EK27" s="347"/>
      <c r="EL27" s="347"/>
      <c r="EM27" s="347"/>
      <c r="EN27" s="347"/>
      <c r="EO27" s="347"/>
      <c r="EP27" s="347"/>
      <c r="EQ27" s="347"/>
      <c r="ER27" s="347"/>
    </row>
    <row r="28" spans="1:148" s="285" customFormat="1" ht="23" customHeight="1" thickBot="1">
      <c r="A28" s="444"/>
      <c r="B28" s="167" t="str">
        <f>'NSW Oct 2022'!F22</f>
        <v>Red Energy</v>
      </c>
      <c r="C28" s="171" t="str">
        <f>'NSW Oct 2022'!G22</f>
        <v xml:space="preserve">Business Saver </v>
      </c>
      <c r="D28" s="172">
        <f>365*'NSW Oct 2022'!H22/100</f>
        <v>351.62772727272727</v>
      </c>
      <c r="E28" s="289">
        <f>IF('NSW Oct 2022'!AQ22=3,0.5,IF('NSW Oct 2022'!AQ22=2,0.33,0))</f>
        <v>0.5</v>
      </c>
      <c r="F28" s="289">
        <f t="shared" si="3"/>
        <v>0.5</v>
      </c>
      <c r="G28" s="172">
        <f>IF('NSW Oct 2022'!K22="",($C$5*E28/'NSW Oct 2022'!AQ22*'NSW Oct 2022'!W22/100)*'NSW Oct 2022'!AQ22,IF($C$5*E28/'NSW Oct 2022'!AQ22&gt;='NSW Oct 2022'!L22,('NSW Oct 2022'!L22*'NSW Oct 2022'!W22/100)*'NSW Oct 2022'!AQ22,($C$5*E28/'NSW Oct 2022'!AQ22*'NSW Oct 2022'!W22/100)*'NSW Oct 2022'!AQ22))</f>
        <v>1345.4545454545455</v>
      </c>
      <c r="H28" s="172">
        <f>IF(AND('NSW Oct 2022'!L22&gt;0,'NSW Oct 2022'!M22&gt;0),IF($C$5*E28/'NSW Oct 2022'!AQ22&lt;'NSW Oct 2022'!L22,0,IF(($C$5*E28/'NSW Oct 2022'!AQ22-'NSW Oct 2022'!L22)&lt;=('NSW Oct 2022'!M22+'NSW Oct 2022'!L22),((($C$5*E28/'NSW Oct 2022'!AQ22-'NSW Oct 2022'!L22)*'NSW Oct 2022'!X22/100))*'NSW Oct 2022'!AQ22,((('NSW Oct 2022'!M22)*'NSW Oct 2022'!X22/100)*'NSW Oct 2022'!AQ22))),0)</f>
        <v>0</v>
      </c>
      <c r="I28" s="172">
        <f>IF(AND('NSW Oct 2022'!M22&gt;0,'NSW Oct 2022'!N22&gt;0),IF($C$5*E28/'NSW Oct 2022'!AQ22&lt;('NSW Oct 2022'!L22+'NSW Oct 2022'!M22),0,IF(($C$5*E28/'NSW Oct 2022'!AQ22-'NSW Oct 2022'!L22+'NSW Oct 2022'!M22)&lt;=('NSW Oct 2022'!L22+'NSW Oct 2022'!M22+'NSW Oct 2022'!N22),((($C$5*E28/'NSW Oct 2022'!AQ22-('NSW Oct 2022'!L22+'NSW Oct 2022'!M22))*'NSW Oct 2022'!Y22/100))*'NSW Oct 2022'!AQ22,('NSW Oct 2022'!N22*'NSW Oct 2022'!Y22/100)* 'NSW Oct 2022'!AQ22)),0)</f>
        <v>0</v>
      </c>
      <c r="J28" s="172">
        <f>IF(AND('NSW Oct 2022'!N22&gt;0,'NSW Oct 2022'!O22&gt;0),IF($C$5*E28/'NSW Oct 2022'!AQ22&lt;('NSW Oct 2022'!L22+'NSW Oct 2022'!M22+'NSW Oct 2022'!N22),0,IF(($C$5*E28/'NSW Oct 2022'!AQ22-'NSW Oct 2022'!L22+'NSW Oct 2022'!M22+'NSW Oct 2022'!N22)&lt;=('NSW Oct 2022'!L22+'NSW Oct 2022'!M22+'NSW Oct 2022'!N22+'NSW Oct 2022'!O22),(($C$5*E28/'NSW Oct 2022'!AQ22-('NSW Oct 2022'!L22+'NSW Oct 2022'!M22+'NSW Oct 2022'!N22))*'NSW Oct 2022'!Z22/100)*'NSW Oct 2022'!AQ22,('NSW Oct 2022'!O22*'NSW Oct 2022'!Z22/100)*'NSW Oct 2022'!AQ22)),0)</f>
        <v>0</v>
      </c>
      <c r="K28" s="172">
        <f>IF(AND('NSW Oct 2022'!O22&gt;0,'NSW Oct 2022'!P22&gt;0),IF($C$5*E28/'NSW Oct 2022'!AQ22&lt;('NSW Oct 2022'!L22+'NSW Oct 2022'!M22+'NSW Oct 2022'!N22+'NSW Oct 2022'!O22),0,IF(($C$5*E28/'NSW Oct 2022'!AQ22-'NSW Oct 2022'!L22+'NSW Oct 2022'!M22+'NSW Oct 2022'!N22+'NSW Oct 2022'!O22)&lt;=('NSW Oct 2022'!L22+'NSW Oct 2022'!M22+'NSW Oct 2022'!N22+'NSW Oct 2022'!O22+'NSW Oct 2022'!P22),(($C$5*E28/'NSW Oct 2022'!AQ22-('NSW Oct 2022'!L22+'NSW Oct 2022'!M22+'NSW Oct 2022'!N22+'NSW Oct 2022'!O22))*'NSW Oct 2022'!AA22/100)*'NSW Oct 2022'!AQ22,('NSW Oct 2022'!P22*'NSW Oct 2022'!AA22/100)*'NSW Oct 2022'!AQ22)),0)</f>
        <v>0</v>
      </c>
      <c r="L28" s="172">
        <f>IF(AND('NSW Oct 2022'!P22&gt;0,'NSW Oct 2022'!O22&gt;0),IF(($C$5*E28/'NSW Oct 2022'!AQ22&lt;SUM('NSW Oct 2022'!L22:P22)),(0),($C$5*E28/'NSW Oct 2022'!AQ22-SUM('NSW Oct 2022'!L22:P22))*'NSW Oct 2022'!AB22/100)* 'NSW Oct 2022'!AQ22,IF(AND('NSW Oct 2022'!O22&gt;0,'NSW Oct 2022'!P22=""),IF(($C$5*E28/'NSW Oct 2022'!AQ22&lt; SUM('NSW Oct 2022'!L22:O22)),(0),($C$5*E28/'NSW Oct 2022'!AQ22-SUM('NSW Oct 2022'!L22:O22))*'NSW Oct 2022'!AA22/100)* 'NSW Oct 2022'!AQ22,IF(AND('NSW Oct 2022'!N22&gt;0,'NSW Oct 2022'!O22=""),IF(($C$5*E28/'NSW Oct 2022'!AQ22&lt; SUM('NSW Oct 2022'!L22:N22)),(0),($C$5*E28/'NSW Oct 2022'!AQ22-SUM('NSW Oct 2022'!L22:N22))*'NSW Oct 2022'!Z22/100)* 'NSW Oct 2022'!AQ22,IF(AND('NSW Oct 2022'!M22&gt;0,'NSW Oct 2022'!N22=""),IF(($C$5*E28/'NSW Oct 2022'!AQ22&lt;'NSW Oct 2022'!M22+'NSW Oct 2022'!L22),(0),(($C$5*E28/'NSW Oct 2022'!AQ22-('NSW Oct 2022'!M22+'NSW Oct 2022'!L22))*'NSW Oct 2022'!Y22/100))*'NSW Oct 2022'!AQ22,IF(AND('NSW Oct 2022'!L22&gt;0,'NSW Oct 2022'!M22=""&gt;0),IF(($C$5*E28/'NSW Oct 2022'!AQ22&lt;'NSW Oct 2022'!L22),(0),($C$5*E28/'NSW Oct 2022'!AQ22-'NSW Oct 2022'!L22)*'NSW Oct 2022'!X22/100)*'NSW Oct 2022'!AQ22,0)))))</f>
        <v>0</v>
      </c>
      <c r="M28" s="172">
        <f>IF('NSW Oct 2022'!K22="",($C$5*F28/'NSW Oct 2022'!AR22*'NSW Oct 2022'!AC22/100)*'NSW Oct 2022'!AR22,IF($C$5*F28/'NSW Oct 2022'!AR22&gt;='NSW Oct 2022'!L22,('NSW Oct 2022'!L22*'NSW Oct 2022'!AC22/100)*'NSW Oct 2022'!AR22,($C$5*F28/'NSW Oct 2022'!AR22*'NSW Oct 2022'!AC22/100)*'NSW Oct 2022'!AR22))</f>
        <v>1345.4545454545455</v>
      </c>
      <c r="N28" s="172">
        <f>IF(AND('NSW Oct 2022'!L22&gt;0,'NSW Oct 2022'!M22&gt;0),IF($C$5*F28/'NSW Oct 2022'!AR22&lt;'NSW Oct 2022'!L22,0,IF(($C$5*F28/'NSW Oct 2022'!AR22-'NSW Oct 2022'!L22)&lt;=('NSW Oct 2022'!M22+'NSW Oct 2022'!L22),((($C$5*F28/'NSW Oct 2022'!AR22-'NSW Oct 2022'!L22)*'NSW Oct 2022'!AD22/100))*'NSW Oct 2022'!AR22,((('NSW Oct 2022'!M22)*'NSW Oct 2022'!AD22/100)*'NSW Oct 2022'!AR22))),0)</f>
        <v>0</v>
      </c>
      <c r="O28" s="172">
        <f>IF(AND('NSW Oct 2022'!M22&gt;0,'NSW Oct 2022'!N22&gt;0),IF($C$5*F28/'NSW Oct 2022'!AR22&lt;('NSW Oct 2022'!L22+'NSW Oct 2022'!M22),0,IF(($C$5*F28/'NSW Oct 2022'!AR22-'NSW Oct 2022'!L22+'NSW Oct 2022'!M22)&lt;=('NSW Oct 2022'!L22+'NSW Oct 2022'!M22+'NSW Oct 2022'!N22),((($C$5*F28/'NSW Oct 2022'!AR22-('NSW Oct 2022'!L22+'NSW Oct 2022'!M22))*'NSW Oct 2022'!AE22/100))*'NSW Oct 2022'!AR22,('NSW Oct 2022'!N22*'NSW Oct 2022'!AE22/100)*'NSW Oct 2022'!AR22)),0)</f>
        <v>0</v>
      </c>
      <c r="P28" s="172">
        <f>IF(AND('NSW Oct 2022'!N22&gt;0,'NSW Oct 2022'!O22&gt;0),IF($C$5*F28/'NSW Oct 2022'!AR22&lt;('NSW Oct 2022'!L22+'NSW Oct 2022'!M22+'NSW Oct 2022'!N22),0,IF(($C$5*F28/'NSW Oct 2022'!AR22-'NSW Oct 2022'!L22+'NSW Oct 2022'!M22+'NSW Oct 2022'!N22)&lt;=('NSW Oct 2022'!L22+'NSW Oct 2022'!M22+'NSW Oct 2022'!N22+'NSW Oct 2022'!O22),(($C$5*F28/'NSW Oct 2022'!AR22-('NSW Oct 2022'!L22+'NSW Oct 2022'!M22+'NSW Oct 2022'!N22))*'NSW Oct 2022'!AF22/100)*'NSW Oct 2022'!AR22,('NSW Oct 2022'!O22*'NSW Oct 2022'!AF22/100)*'NSW Oct 2022'!AR22)),0)</f>
        <v>0</v>
      </c>
      <c r="Q28" s="172">
        <f>IF(AND('NSW Oct 2022'!P22&gt;0,'NSW Oct 2022'!P22&gt;0),IF($C$5*F28/'NSW Oct 2022'!AR22&lt;('NSW Oct 2022'!L22+'NSW Oct 2022'!M22+'NSW Oct 2022'!N22+'NSW Oct 2022'!O22),0,IF(($C$5*F28/'NSW Oct 2022'!AR22-'NSW Oct 2022'!L22+'NSW Oct 2022'!M22+'NSW Oct 2022'!N22+'NSW Oct 2022'!O22)&lt;=('NSW Oct 2022'!L22+'NSW Oct 2022'!M22+'NSW Oct 2022'!N22+'NSW Oct 2022'!O22+'NSW Oct 2022'!P22),(($C$5*F28/'NSW Oct 2022'!AR22-('NSW Oct 2022'!L22+'NSW Oct 2022'!M22+'NSW Oct 2022'!N22+'NSW Oct 2022'!O22))*'NSW Oct 2022'!AG22/100)*'NSW Oct 2022'!AR22,('NSW Oct 2022'!P22*'NSW Oct 2022'!AG22/100)*'NSW Oct 2022'!AR22)),0)</f>
        <v>0</v>
      </c>
      <c r="R28" s="172">
        <f>IF(AND('NSW Oct 2022'!P22&gt;0,'NSW Oct 2022'!O22&gt;0),IF(($C$5*F28/'NSW Oct 2022'!AR22&lt;SUM('NSW Oct 2022'!L22:P22)),(0),($C$5*F28/'NSW Oct 2022'!AR22-SUM('NSW Oct 2022'!L22:P22))*'NSW Oct 2022'!AB22/100)* 'NSW Oct 2022'!AR22,IF(AND('NSW Oct 2022'!O22&gt;0,'NSW Oct 2022'!P22=""),IF(($C$5*F28/'NSW Oct 2022'!AR22&lt; SUM('NSW Oct 2022'!L22:O22)),(0),($C$5*F28/'NSW Oct 2022'!AR22-SUM('NSW Oct 2022'!L22:O22))*'NSW Oct 2022'!AG22/100)* 'NSW Oct 2022'!AR22,IF(AND('NSW Oct 2022'!N22&gt;0,'NSW Oct 2022'!O22=""),IF(($C$5*F28/'NSW Oct 2022'!AR22&lt; SUM('NSW Oct 2022'!L22:N22)),(0),($C$5*F28/'NSW Oct 2022'!AR22-SUM('NSW Oct 2022'!L22:N22))*'NSW Oct 2022'!AF22/100)* 'NSW Oct 2022'!AR22,IF(AND('NSW Oct 2022'!M22&gt;0,'NSW Oct 2022'!N22=""),IF(($C$5*F28/'NSW Oct 2022'!AR22&lt;'NSW Oct 2022'!M22+'NSW Oct 2022'!L22),(0),(($C$5*F28/'NSW Oct 2022'!AR22-('NSW Oct 2022'!M22+'NSW Oct 2022'!L22))*'NSW Oct 2022'!AE22/100))*'NSW Oct 2022'!AR22,IF(AND('NSW Oct 2022'!L22&gt;0,'NSW Oct 2022'!M22=""&gt;0),IF(($C$5*F28/'NSW Oct 2022'!AR22&lt;'NSW Oct 2022'!L22),(0),($C$5*F28/'NSW Oct 2022'!AR22-'NSW Oct 2022'!L22)*'NSW Oct 2022'!AD22/100)*'NSW Oct 2022'!AR22,0)))))</f>
        <v>0</v>
      </c>
      <c r="S28" s="298">
        <f t="shared" si="4"/>
        <v>2690.909090909091</v>
      </c>
      <c r="T28" s="293">
        <f t="shared" si="5"/>
        <v>3042.5368181818185</v>
      </c>
      <c r="U28" s="168">
        <f t="shared" si="6"/>
        <v>3346.7905000000005</v>
      </c>
      <c r="V28" s="171">
        <f>'NSW Oct 2022'!AT22</f>
        <v>0</v>
      </c>
      <c r="W28" s="171">
        <f>'NSW Oct 2022'!AU22</f>
        <v>0</v>
      </c>
      <c r="X28" s="171">
        <f>'NSW Oct 2022'!AV22</f>
        <v>0</v>
      </c>
      <c r="Y28" s="171">
        <f>'NSW Oct 2022'!AW22</f>
        <v>0</v>
      </c>
      <c r="Z28" s="293" t="str">
        <f t="shared" si="7"/>
        <v>No discount</v>
      </c>
      <c r="AA28" s="293" t="str">
        <f t="shared" si="8"/>
        <v>Inclusive</v>
      </c>
      <c r="AB28" s="293">
        <f t="shared" si="0"/>
        <v>3042.5368181818185</v>
      </c>
      <c r="AC28" s="293">
        <f t="shared" si="1"/>
        <v>3042.5368181818185</v>
      </c>
      <c r="AD28" s="427">
        <f t="shared" ref="AD28:AE41" si="12">AB28*1.1</f>
        <v>3346.7905000000005</v>
      </c>
      <c r="AE28" s="460">
        <f t="shared" si="12"/>
        <v>3346.7905000000005</v>
      </c>
      <c r="AF28" s="438"/>
      <c r="AG28" s="438"/>
      <c r="AH28" s="438"/>
      <c r="AI28" s="438"/>
      <c r="AJ28" s="438"/>
      <c r="AK28" s="438"/>
      <c r="AL28" s="438"/>
      <c r="AM28" s="438"/>
      <c r="AN28" s="438"/>
      <c r="AO28" s="438"/>
      <c r="AP28" s="438"/>
      <c r="AQ28" s="438"/>
      <c r="AR28" s="438"/>
      <c r="AS28" s="438"/>
      <c r="AT28"/>
      <c r="AU28"/>
      <c r="AV28" s="347"/>
      <c r="AW28" s="347"/>
      <c r="AX28" s="347"/>
      <c r="AY28" s="347"/>
      <c r="AZ28" s="347"/>
      <c r="BA28" s="347"/>
      <c r="BB28" s="347"/>
      <c r="BC28" s="347"/>
      <c r="BD28" s="347"/>
      <c r="BE28" s="347"/>
      <c r="BF28" s="347"/>
      <c r="BG28" s="347"/>
      <c r="BH28" s="347"/>
      <c r="BI28" s="347"/>
      <c r="BJ28" s="347"/>
      <c r="BK28" s="347"/>
      <c r="BL28" s="347"/>
      <c r="BM28" s="347"/>
      <c r="BN28" s="347"/>
      <c r="BO28" s="347"/>
      <c r="BP28" s="347"/>
      <c r="BQ28" s="347"/>
      <c r="BR28" s="347"/>
      <c r="BS28" s="347"/>
      <c r="BT28" s="347"/>
      <c r="BU28" s="347"/>
      <c r="BV28" s="347"/>
      <c r="BW28" s="347"/>
      <c r="BX28" s="347"/>
      <c r="BY28" s="347"/>
      <c r="BZ28" s="347"/>
      <c r="CA28" s="347"/>
      <c r="CB28" s="347"/>
      <c r="CC28" s="347"/>
      <c r="CD28" s="347"/>
      <c r="CE28" s="347"/>
      <c r="CF28" s="347"/>
      <c r="CG28" s="347"/>
      <c r="CH28" s="347"/>
      <c r="CI28" s="347"/>
      <c r="CJ28" s="347"/>
      <c r="CK28" s="347"/>
      <c r="CL28" s="347"/>
      <c r="CM28" s="347"/>
      <c r="CN28" s="347"/>
      <c r="CO28" s="347"/>
      <c r="CP28" s="347"/>
      <c r="CQ28" s="347"/>
      <c r="CR28" s="347"/>
      <c r="CS28" s="347"/>
      <c r="CT28" s="347"/>
      <c r="CU28" s="347"/>
      <c r="CV28" s="347"/>
      <c r="CW28" s="347"/>
      <c r="CX28" s="347"/>
      <c r="CY28" s="347"/>
      <c r="CZ28" s="347"/>
      <c r="DA28" s="347"/>
      <c r="DB28" s="347"/>
      <c r="DC28" s="347"/>
      <c r="DD28" s="347"/>
      <c r="DE28" s="347"/>
      <c r="DF28" s="347"/>
      <c r="DG28" s="347"/>
      <c r="DH28" s="347"/>
      <c r="DI28" s="347"/>
      <c r="DJ28" s="347"/>
      <c r="DK28" s="347"/>
      <c r="DL28" s="347"/>
      <c r="DM28" s="347"/>
      <c r="DN28" s="347"/>
      <c r="DO28" s="347"/>
      <c r="DP28" s="347"/>
      <c r="DQ28" s="347"/>
      <c r="DR28" s="347"/>
      <c r="DS28" s="347"/>
      <c r="DT28" s="347"/>
      <c r="DU28" s="347"/>
      <c r="DV28" s="347"/>
      <c r="DW28" s="347"/>
      <c r="DX28" s="347"/>
      <c r="DY28" s="347"/>
      <c r="DZ28" s="347"/>
      <c r="EA28" s="347"/>
      <c r="EB28" s="347"/>
      <c r="EC28" s="347"/>
      <c r="ED28" s="347"/>
      <c r="EE28" s="347"/>
      <c r="EF28" s="347"/>
      <c r="EG28" s="347"/>
      <c r="EH28" s="347"/>
      <c r="EI28" s="347"/>
      <c r="EJ28" s="347"/>
      <c r="EK28" s="347"/>
      <c r="EL28" s="347"/>
      <c r="EM28" s="347"/>
      <c r="EN28" s="347"/>
      <c r="EO28" s="347"/>
      <c r="EP28" s="347"/>
      <c r="EQ28" s="347"/>
      <c r="ER28" s="347"/>
    </row>
    <row r="29" spans="1:148" s="405" customFormat="1" ht="23" customHeight="1" thickTop="1">
      <c r="A29" s="442" t="str">
        <f>'NSW Oct 2022'!D23</f>
        <v>AGN Holbrook</v>
      </c>
      <c r="B29" s="146" t="str">
        <f>'NSW Oct 2022'!F23</f>
        <v>Origin Energy</v>
      </c>
      <c r="C29" s="148" t="str">
        <f>'NSW Oct 2022'!G23</f>
        <v>Business Go Variable</v>
      </c>
      <c r="D29" s="153">
        <f>365*'NSW Oct 2022'!H23/100</f>
        <v>234.42954545454549</v>
      </c>
      <c r="E29" s="288">
        <f>IF('NSW Oct 2022'!AQ23=3,0.5,IF('NSW Oct 2022'!AQ23=2,0.33,0))</f>
        <v>0.5</v>
      </c>
      <c r="F29" s="288">
        <f t="shared" si="3"/>
        <v>0.5</v>
      </c>
      <c r="G29" s="153">
        <f>IF('NSW Oct 2022'!K23="",($C$5*E29/'NSW Oct 2022'!AQ23*'NSW Oct 2022'!W23/100)*'NSW Oct 2022'!AQ23,IF($C$5*E29/'NSW Oct 2022'!AQ23&gt;='NSW Oct 2022'!L23,('NSW Oct 2022'!L23*'NSW Oct 2022'!W23/100)*'NSW Oct 2022'!AQ23,($C$5*E29/'NSW Oct 2022'!AQ23*'NSW Oct 2022'!W23/100)*'NSW Oct 2022'!AQ23))</f>
        <v>1340.9090909090908</v>
      </c>
      <c r="H29" s="153">
        <f>IF(AND('NSW Oct 2022'!L23&gt;0,'NSW Oct 2022'!M23&gt;0),IF($C$5*E29/'NSW Oct 2022'!AQ23&lt;'NSW Oct 2022'!L23,0,IF(($C$5*E29/'NSW Oct 2022'!AQ23-'NSW Oct 2022'!L23)&lt;=('NSW Oct 2022'!M23+'NSW Oct 2022'!L23),((($C$5*E29/'NSW Oct 2022'!AQ23-'NSW Oct 2022'!L23)*'NSW Oct 2022'!X23/100))*'NSW Oct 2022'!AQ23,((('NSW Oct 2022'!M23)*'NSW Oct 2022'!X23/100)*'NSW Oct 2022'!AQ23))),0)</f>
        <v>0</v>
      </c>
      <c r="I29" s="153">
        <f>IF(AND('NSW Oct 2022'!M23&gt;0,'NSW Oct 2022'!N23&gt;0),IF($C$5*E29/'NSW Oct 2022'!AQ23&lt;('NSW Oct 2022'!L23+'NSW Oct 2022'!M23),0,IF(($C$5*E29/'NSW Oct 2022'!AQ23-'NSW Oct 2022'!L23+'NSW Oct 2022'!M23)&lt;=('NSW Oct 2022'!L23+'NSW Oct 2022'!M23+'NSW Oct 2022'!N23),((($C$5*E29/'NSW Oct 2022'!AQ23-('NSW Oct 2022'!L23+'NSW Oct 2022'!M23))*'NSW Oct 2022'!Y23/100))*'NSW Oct 2022'!AQ23,('NSW Oct 2022'!N23*'NSW Oct 2022'!Y23/100)* 'NSW Oct 2022'!AQ23)),0)</f>
        <v>0</v>
      </c>
      <c r="J29" s="153">
        <f>IF(AND('NSW Oct 2022'!N23&gt;0,'NSW Oct 2022'!O23&gt;0),IF($C$5*E29/'NSW Oct 2022'!AQ23&lt;('NSW Oct 2022'!L23+'NSW Oct 2022'!M23+'NSW Oct 2022'!N23),0,IF(($C$5*E29/'NSW Oct 2022'!AQ23-'NSW Oct 2022'!L23+'NSW Oct 2022'!M23+'NSW Oct 2022'!N23)&lt;=('NSW Oct 2022'!L23+'NSW Oct 2022'!M23+'NSW Oct 2022'!N23+'NSW Oct 2022'!O23),(($C$5*E29/'NSW Oct 2022'!AQ23-('NSW Oct 2022'!L23+'NSW Oct 2022'!M23+'NSW Oct 2022'!N23))*'NSW Oct 2022'!Z23/100)*'NSW Oct 2022'!AQ23,('NSW Oct 2022'!O23*'NSW Oct 2022'!Z23/100)*'NSW Oct 2022'!AQ23)),0)</f>
        <v>0</v>
      </c>
      <c r="K29" s="153">
        <f>IF(AND('NSW Oct 2022'!O23&gt;0,'NSW Oct 2022'!P23&gt;0),IF($C$5*E29/'NSW Oct 2022'!AQ23&lt;('NSW Oct 2022'!L23+'NSW Oct 2022'!M23+'NSW Oct 2022'!N23+'NSW Oct 2022'!O23),0,IF(($C$5*E29/'NSW Oct 2022'!AQ23-'NSW Oct 2022'!L23+'NSW Oct 2022'!M23+'NSW Oct 2022'!N23+'NSW Oct 2022'!O23)&lt;=('NSW Oct 2022'!L23+'NSW Oct 2022'!M23+'NSW Oct 2022'!N23+'NSW Oct 2022'!O23+'NSW Oct 2022'!P23),(($C$5*E29/'NSW Oct 2022'!AQ23-('NSW Oct 2022'!L23+'NSW Oct 2022'!M23+'NSW Oct 2022'!N23+'NSW Oct 2022'!O23))*'NSW Oct 2022'!AA23/100)*'NSW Oct 2022'!AQ23,('NSW Oct 2022'!P23*'NSW Oct 2022'!AA23/100)*'NSW Oct 2022'!AQ23)),0)</f>
        <v>0</v>
      </c>
      <c r="L29" s="153">
        <f>IF(AND('NSW Oct 2022'!P23&gt;0,'NSW Oct 2022'!O23&gt;0),IF(($C$5*E29/'NSW Oct 2022'!AQ23&lt;SUM('NSW Oct 2022'!L23:P23)),(0),($C$5*E29/'NSW Oct 2022'!AQ23-SUM('NSW Oct 2022'!L23:P23))*'NSW Oct 2022'!AB23/100)* 'NSW Oct 2022'!AQ23,IF(AND('NSW Oct 2022'!O23&gt;0,'NSW Oct 2022'!P23=""),IF(($C$5*E29/'NSW Oct 2022'!AQ23&lt; SUM('NSW Oct 2022'!L23:O23)),(0),($C$5*E29/'NSW Oct 2022'!AQ23-SUM('NSW Oct 2022'!L23:O23))*'NSW Oct 2022'!AA23/100)* 'NSW Oct 2022'!AQ23,IF(AND('NSW Oct 2022'!N23&gt;0,'NSW Oct 2022'!O23=""),IF(($C$5*E29/'NSW Oct 2022'!AQ23&lt; SUM('NSW Oct 2022'!L23:N23)),(0),($C$5*E29/'NSW Oct 2022'!AQ23-SUM('NSW Oct 2022'!L23:N23))*'NSW Oct 2022'!Z23/100)* 'NSW Oct 2022'!AQ23,IF(AND('NSW Oct 2022'!M23&gt;0,'NSW Oct 2022'!N23=""),IF(($C$5*E29/'NSW Oct 2022'!AQ23&lt;'NSW Oct 2022'!M23+'NSW Oct 2022'!L23),(0),(($C$5*E29/'NSW Oct 2022'!AQ23-('NSW Oct 2022'!M23+'NSW Oct 2022'!L23))*'NSW Oct 2022'!Y23/100))*'NSW Oct 2022'!AQ23,IF(AND('NSW Oct 2022'!L23&gt;0,'NSW Oct 2022'!M23=""&gt;0),IF(($C$5*E29/'NSW Oct 2022'!AQ23&lt;'NSW Oct 2022'!L23),(0),($C$5*E29/'NSW Oct 2022'!AQ23-'NSW Oct 2022'!L23)*'NSW Oct 2022'!X23/100)*'NSW Oct 2022'!AQ23,0)))))</f>
        <v>0</v>
      </c>
      <c r="M29" s="153">
        <f>IF('NSW Oct 2022'!K23="",($C$5*F29/'NSW Oct 2022'!AR23*'NSW Oct 2022'!AC23/100)*'NSW Oct 2022'!AR23,IF($C$5*F29/'NSW Oct 2022'!AR23&gt;='NSW Oct 2022'!L23,('NSW Oct 2022'!L23*'NSW Oct 2022'!AC23/100)*'NSW Oct 2022'!AR23,($C$5*F29/'NSW Oct 2022'!AR23*'NSW Oct 2022'!AC23/100)*'NSW Oct 2022'!AR23))</f>
        <v>1340.9090909090908</v>
      </c>
      <c r="N29" s="153">
        <f>IF(AND('NSW Oct 2022'!L23&gt;0,'NSW Oct 2022'!M23&gt;0),IF($C$5*F29/'NSW Oct 2022'!AR23&lt;'NSW Oct 2022'!L23,0,IF(($C$5*F29/'NSW Oct 2022'!AR23-'NSW Oct 2022'!L23)&lt;=('NSW Oct 2022'!M23+'NSW Oct 2022'!L23),((($C$5*F29/'NSW Oct 2022'!AR23-'NSW Oct 2022'!L23)*'NSW Oct 2022'!AD23/100))*'NSW Oct 2022'!AR23,((('NSW Oct 2022'!M23)*'NSW Oct 2022'!AD23/100)*'NSW Oct 2022'!AR23))),0)</f>
        <v>0</v>
      </c>
      <c r="O29" s="153">
        <f>IF(AND('NSW Oct 2022'!M23&gt;0,'NSW Oct 2022'!N23&gt;0),IF($C$5*F29/'NSW Oct 2022'!AR23&lt;('NSW Oct 2022'!L23+'NSW Oct 2022'!M23),0,IF(($C$5*F29/'NSW Oct 2022'!AR23-'NSW Oct 2022'!L23+'NSW Oct 2022'!M23)&lt;=('NSW Oct 2022'!L23+'NSW Oct 2022'!M23+'NSW Oct 2022'!N23),((($C$5*F29/'NSW Oct 2022'!AR23-('NSW Oct 2022'!L23+'NSW Oct 2022'!M23))*'NSW Oct 2022'!AE23/100))*'NSW Oct 2022'!AR23,('NSW Oct 2022'!N23*'NSW Oct 2022'!AE23/100)*'NSW Oct 2022'!AR23)),0)</f>
        <v>0</v>
      </c>
      <c r="P29" s="153">
        <f>IF(AND('NSW Oct 2022'!N23&gt;0,'NSW Oct 2022'!O23&gt;0),IF($C$5*F29/'NSW Oct 2022'!AR23&lt;('NSW Oct 2022'!L23+'NSW Oct 2022'!M23+'NSW Oct 2022'!N23),0,IF(($C$5*F29/'NSW Oct 2022'!AR23-'NSW Oct 2022'!L23+'NSW Oct 2022'!M23+'NSW Oct 2022'!N23)&lt;=('NSW Oct 2022'!L23+'NSW Oct 2022'!M23+'NSW Oct 2022'!N23+'NSW Oct 2022'!O23),(($C$5*F29/'NSW Oct 2022'!AR23-('NSW Oct 2022'!L23+'NSW Oct 2022'!M23+'NSW Oct 2022'!N23))*'NSW Oct 2022'!AF23/100)*'NSW Oct 2022'!AR23,('NSW Oct 2022'!O23*'NSW Oct 2022'!AF23/100)*'NSW Oct 2022'!AR23)),0)</f>
        <v>0</v>
      </c>
      <c r="Q29" s="153">
        <f>IF(AND('NSW Oct 2022'!P23&gt;0,'NSW Oct 2022'!P23&gt;0),IF($C$5*F29/'NSW Oct 2022'!AR23&lt;('NSW Oct 2022'!L23+'NSW Oct 2022'!M23+'NSW Oct 2022'!N23+'NSW Oct 2022'!O23),0,IF(($C$5*F29/'NSW Oct 2022'!AR23-'NSW Oct 2022'!L23+'NSW Oct 2022'!M23+'NSW Oct 2022'!N23+'NSW Oct 2022'!O23)&lt;=('NSW Oct 2022'!L23+'NSW Oct 2022'!M23+'NSW Oct 2022'!N23+'NSW Oct 2022'!O23+'NSW Oct 2022'!P23),(($C$5*F29/'NSW Oct 2022'!AR23-('NSW Oct 2022'!L23+'NSW Oct 2022'!M23+'NSW Oct 2022'!N23+'NSW Oct 2022'!O23))*'NSW Oct 2022'!AG23/100)*'NSW Oct 2022'!AR23,('NSW Oct 2022'!P23*'NSW Oct 2022'!AG23/100)*'NSW Oct 2022'!AR23)),0)</f>
        <v>0</v>
      </c>
      <c r="R29" s="153">
        <f>IF(AND('NSW Oct 2022'!P23&gt;0,'NSW Oct 2022'!O23&gt;0),IF(($C$5*F29/'NSW Oct 2022'!AR23&lt;SUM('NSW Oct 2022'!L23:P23)),(0),($C$5*F29/'NSW Oct 2022'!AR23-SUM('NSW Oct 2022'!L23:P23))*'NSW Oct 2022'!AB23/100)* 'NSW Oct 2022'!AR23,IF(AND('NSW Oct 2022'!O23&gt;0,'NSW Oct 2022'!P23=""),IF(($C$5*F29/'NSW Oct 2022'!AR23&lt; SUM('NSW Oct 2022'!L23:O23)),(0),($C$5*F29/'NSW Oct 2022'!AR23-SUM('NSW Oct 2022'!L23:O23))*'NSW Oct 2022'!AG23/100)* 'NSW Oct 2022'!AR23,IF(AND('NSW Oct 2022'!N23&gt;0,'NSW Oct 2022'!O23=""),IF(($C$5*F29/'NSW Oct 2022'!AR23&lt; SUM('NSW Oct 2022'!L23:N23)),(0),($C$5*F29/'NSW Oct 2022'!AR23-SUM('NSW Oct 2022'!L23:N23))*'NSW Oct 2022'!AF23/100)* 'NSW Oct 2022'!AR23,IF(AND('NSW Oct 2022'!M23&gt;0,'NSW Oct 2022'!N23=""),IF(($C$5*F29/'NSW Oct 2022'!AR23&lt;'NSW Oct 2022'!M23+'NSW Oct 2022'!L23),(0),(($C$5*F29/'NSW Oct 2022'!AR23-('NSW Oct 2022'!M23+'NSW Oct 2022'!L23))*'NSW Oct 2022'!AE23/100))*'NSW Oct 2022'!AR23,IF(AND('NSW Oct 2022'!L23&gt;0,'NSW Oct 2022'!M23=""&gt;0),IF(($C$5*F29/'NSW Oct 2022'!AR23&lt;'NSW Oct 2022'!L23),(0),($C$5*F29/'NSW Oct 2022'!AR23-'NSW Oct 2022'!L23)*'NSW Oct 2022'!AD23/100)*'NSW Oct 2022'!AR23,0)))))</f>
        <v>0</v>
      </c>
      <c r="S29" s="257">
        <f t="shared" si="4"/>
        <v>2681.8181818181815</v>
      </c>
      <c r="T29" s="292">
        <f t="shared" si="5"/>
        <v>2916.2477272727269</v>
      </c>
      <c r="U29" s="149">
        <f t="shared" si="6"/>
        <v>3207.8724999999999</v>
      </c>
      <c r="V29" s="148">
        <f>'NSW Oct 2022'!AT23</f>
        <v>0</v>
      </c>
      <c r="W29" s="148">
        <f>'NSW Oct 2022'!AU23</f>
        <v>0</v>
      </c>
      <c r="X29" s="148">
        <f>'NSW Oct 2022'!AV23</f>
        <v>0</v>
      </c>
      <c r="Y29" s="148">
        <f>'NSW Oct 2022'!AW23</f>
        <v>0</v>
      </c>
      <c r="Z29" s="292" t="str">
        <f t="shared" si="7"/>
        <v>No discount</v>
      </c>
      <c r="AA29" s="292" t="str">
        <f t="shared" si="8"/>
        <v>Inclusive</v>
      </c>
      <c r="AB29" s="292">
        <f t="shared" si="0"/>
        <v>2916.2477272727269</v>
      </c>
      <c r="AC29" s="292">
        <f t="shared" si="1"/>
        <v>2916.2477272727269</v>
      </c>
      <c r="AD29" s="404">
        <f t="shared" si="12"/>
        <v>3207.8724999999999</v>
      </c>
      <c r="AE29" s="459">
        <f t="shared" si="12"/>
        <v>3207.8724999999999</v>
      </c>
      <c r="AF29" s="438"/>
      <c r="AG29" s="438"/>
      <c r="AH29" s="440"/>
      <c r="AI29" s="440"/>
      <c r="AJ29" s="440"/>
      <c r="AK29" s="440"/>
      <c r="AL29" s="440"/>
      <c r="AM29" s="440"/>
      <c r="AN29" s="440"/>
      <c r="AO29" s="440"/>
      <c r="AP29" s="440"/>
      <c r="AQ29" s="440"/>
      <c r="AR29" s="440"/>
      <c r="AS29" s="440"/>
      <c r="AT29" s="403"/>
      <c r="AU29" s="403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48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  <c r="DI29" s="148"/>
      <c r="DJ29" s="148"/>
      <c r="DK29" s="148"/>
      <c r="DL29" s="148"/>
      <c r="DM29" s="148"/>
      <c r="DN29" s="148"/>
      <c r="DO29" s="148"/>
      <c r="DP29" s="148"/>
      <c r="DQ29" s="148"/>
      <c r="DR29" s="148"/>
      <c r="DS29" s="148"/>
      <c r="DT29" s="148"/>
      <c r="DU29" s="148"/>
      <c r="DV29" s="148"/>
      <c r="DW29" s="148"/>
      <c r="DX29" s="148"/>
      <c r="DY29" s="148"/>
      <c r="DZ29" s="148"/>
      <c r="EA29" s="148"/>
      <c r="EB29" s="148"/>
      <c r="EC29" s="148"/>
      <c r="ED29" s="148"/>
      <c r="EE29" s="148"/>
      <c r="EF29" s="148"/>
      <c r="EG29" s="148"/>
      <c r="EH29" s="148"/>
      <c r="EI29" s="148"/>
      <c r="EJ29" s="148"/>
      <c r="EK29" s="148"/>
      <c r="EL29" s="148"/>
      <c r="EM29" s="148"/>
      <c r="EN29" s="148"/>
      <c r="EO29" s="148"/>
      <c r="EP29" s="148"/>
      <c r="EQ29" s="148"/>
      <c r="ER29" s="148"/>
    </row>
    <row r="30" spans="1:148" s="405" customFormat="1" ht="23" customHeight="1">
      <c r="A30" s="443"/>
      <c r="B30" s="146" t="str">
        <f>'NSW Oct 2022'!F24</f>
        <v>AGL</v>
      </c>
      <c r="C30" s="148" t="str">
        <f>'NSW Oct 2022'!G24</f>
        <v>Business Value Saver</v>
      </c>
      <c r="D30" s="153">
        <f>365*'NSW Oct 2022'!H24/100</f>
        <v>262.93272727272722</v>
      </c>
      <c r="E30" s="288">
        <f>IF('NSW Oct 2022'!AQ24=3,0.5,IF('NSW Oct 2022'!AQ24=2,0.33,0))</f>
        <v>0.5</v>
      </c>
      <c r="F30" s="288">
        <f t="shared" si="3"/>
        <v>0.5</v>
      </c>
      <c r="G30" s="153">
        <f>IF('NSW Oct 2022'!K24="",($C$5*E30/'NSW Oct 2022'!AQ24*'NSW Oct 2022'!W24/100)*'NSW Oct 2022'!AQ24,IF($C$5*E30/'NSW Oct 2022'!AQ24&gt;='NSW Oct 2022'!L24,('NSW Oct 2022'!L24*'NSW Oct 2022'!W24/100)*'NSW Oct 2022'!AQ24,($C$5*E30/'NSW Oct 2022'!AQ24*'NSW Oct 2022'!W24/100)*'NSW Oct 2022'!AQ24))</f>
        <v>1140.9090909090908</v>
      </c>
      <c r="H30" s="153">
        <f>IF(AND('NSW Oct 2022'!L24&gt;0,'NSW Oct 2022'!M24&gt;0),IF($C$5*E30/'NSW Oct 2022'!AQ24&lt;'NSW Oct 2022'!L24,0,IF(($C$5*E30/'NSW Oct 2022'!AQ24-'NSW Oct 2022'!L24)&lt;=('NSW Oct 2022'!M24+'NSW Oct 2022'!L24),((($C$5*E30/'NSW Oct 2022'!AQ24-'NSW Oct 2022'!L24)*'NSW Oct 2022'!X24/100))*'NSW Oct 2022'!AQ24,((('NSW Oct 2022'!M24)*'NSW Oct 2022'!X24/100)*'NSW Oct 2022'!AQ24))),0)</f>
        <v>0</v>
      </c>
      <c r="I30" s="153">
        <f>IF(AND('NSW Oct 2022'!M24&gt;0,'NSW Oct 2022'!N24&gt;0),IF($C$5*E30/'NSW Oct 2022'!AQ24&lt;('NSW Oct 2022'!L24+'NSW Oct 2022'!M24),0,IF(($C$5*E30/'NSW Oct 2022'!AQ24-'NSW Oct 2022'!L24+'NSW Oct 2022'!M24)&lt;=('NSW Oct 2022'!L24+'NSW Oct 2022'!M24+'NSW Oct 2022'!N24),((($C$5*E30/'NSW Oct 2022'!AQ24-('NSW Oct 2022'!L24+'NSW Oct 2022'!M24))*'NSW Oct 2022'!Y24/100))*'NSW Oct 2022'!AQ24,('NSW Oct 2022'!N24*'NSW Oct 2022'!Y24/100)* 'NSW Oct 2022'!AQ24)),0)</f>
        <v>0</v>
      </c>
      <c r="J30" s="153">
        <f>IF(AND('NSW Oct 2022'!N24&gt;0,'NSW Oct 2022'!O24&gt;0),IF($C$5*E30/'NSW Oct 2022'!AQ24&lt;('NSW Oct 2022'!L24+'NSW Oct 2022'!M24+'NSW Oct 2022'!N24),0,IF(($C$5*E30/'NSW Oct 2022'!AQ24-'NSW Oct 2022'!L24+'NSW Oct 2022'!M24+'NSW Oct 2022'!N24)&lt;=('NSW Oct 2022'!L24+'NSW Oct 2022'!M24+'NSW Oct 2022'!N24+'NSW Oct 2022'!O24),(($C$5*E30/'NSW Oct 2022'!AQ24-('NSW Oct 2022'!L24+'NSW Oct 2022'!M24+'NSW Oct 2022'!N24))*'NSW Oct 2022'!Z24/100)*'NSW Oct 2022'!AQ24,('NSW Oct 2022'!O24*'NSW Oct 2022'!Z24/100)*'NSW Oct 2022'!AQ24)),0)</f>
        <v>0</v>
      </c>
      <c r="K30" s="153">
        <f>IF(AND('NSW Oct 2022'!O24&gt;0,'NSW Oct 2022'!P24&gt;0),IF($C$5*E30/'NSW Oct 2022'!AQ24&lt;('NSW Oct 2022'!L24+'NSW Oct 2022'!M24+'NSW Oct 2022'!N24+'NSW Oct 2022'!O24),0,IF(($C$5*E30/'NSW Oct 2022'!AQ24-'NSW Oct 2022'!L24+'NSW Oct 2022'!M24+'NSW Oct 2022'!N24+'NSW Oct 2022'!O24)&lt;=('NSW Oct 2022'!L24+'NSW Oct 2022'!M24+'NSW Oct 2022'!N24+'NSW Oct 2022'!O24+'NSW Oct 2022'!P24),(($C$5*E30/'NSW Oct 2022'!AQ24-('NSW Oct 2022'!L24+'NSW Oct 2022'!M24+'NSW Oct 2022'!N24+'NSW Oct 2022'!O24))*'NSW Oct 2022'!AA24/100)*'NSW Oct 2022'!AQ24,('NSW Oct 2022'!P24*'NSW Oct 2022'!AA24/100)*'NSW Oct 2022'!AQ24)),0)</f>
        <v>0</v>
      </c>
      <c r="L30" s="153">
        <f>IF(AND('NSW Oct 2022'!P24&gt;0,'NSW Oct 2022'!O24&gt;0),IF(($C$5*E30/'NSW Oct 2022'!AQ24&lt;SUM('NSW Oct 2022'!L24:P24)),(0),($C$5*E30/'NSW Oct 2022'!AQ24-SUM('NSW Oct 2022'!L24:P24))*'NSW Oct 2022'!AB24/100)* 'NSW Oct 2022'!AQ24,IF(AND('NSW Oct 2022'!O24&gt;0,'NSW Oct 2022'!P24=""),IF(($C$5*E30/'NSW Oct 2022'!AQ24&lt; SUM('NSW Oct 2022'!L24:O24)),(0),($C$5*E30/'NSW Oct 2022'!AQ24-SUM('NSW Oct 2022'!L24:O24))*'NSW Oct 2022'!AA24/100)* 'NSW Oct 2022'!AQ24,IF(AND('NSW Oct 2022'!N24&gt;0,'NSW Oct 2022'!O24=""),IF(($C$5*E30/'NSW Oct 2022'!AQ24&lt; SUM('NSW Oct 2022'!L24:N24)),(0),($C$5*E30/'NSW Oct 2022'!AQ24-SUM('NSW Oct 2022'!L24:N24))*'NSW Oct 2022'!Z24/100)* 'NSW Oct 2022'!AQ24,IF(AND('NSW Oct 2022'!M24&gt;0,'NSW Oct 2022'!N24=""),IF(($C$5*E30/'NSW Oct 2022'!AQ24&lt;'NSW Oct 2022'!M24+'NSW Oct 2022'!L24),(0),(($C$5*E30/'NSW Oct 2022'!AQ24-('NSW Oct 2022'!M24+'NSW Oct 2022'!L24))*'NSW Oct 2022'!Y24/100))*'NSW Oct 2022'!AQ24,IF(AND('NSW Oct 2022'!L24&gt;0,'NSW Oct 2022'!M24=""&gt;0),IF(($C$5*E30/'NSW Oct 2022'!AQ24&lt;'NSW Oct 2022'!L24),(0),($C$5*E30/'NSW Oct 2022'!AQ24-'NSW Oct 2022'!L24)*'NSW Oct 2022'!X24/100)*'NSW Oct 2022'!AQ24,0)))))</f>
        <v>0</v>
      </c>
      <c r="M30" s="153">
        <f>IF('NSW Oct 2022'!K24="",($C$5*F30/'NSW Oct 2022'!AR24*'NSW Oct 2022'!AC24/100)*'NSW Oct 2022'!AR24,IF($C$5*F30/'NSW Oct 2022'!AR24&gt;='NSW Oct 2022'!L24,('NSW Oct 2022'!L24*'NSW Oct 2022'!AC24/100)*'NSW Oct 2022'!AR24,($C$5*F30/'NSW Oct 2022'!AR24*'NSW Oct 2022'!AC24/100)*'NSW Oct 2022'!AR24))</f>
        <v>1140.9090909090908</v>
      </c>
      <c r="N30" s="153">
        <f>IF(AND('NSW Oct 2022'!L24&gt;0,'NSW Oct 2022'!M24&gt;0),IF($C$5*F30/'NSW Oct 2022'!AR24&lt;'NSW Oct 2022'!L24,0,IF(($C$5*F30/'NSW Oct 2022'!AR24-'NSW Oct 2022'!L24)&lt;=('NSW Oct 2022'!M24+'NSW Oct 2022'!L24),((($C$5*F30/'NSW Oct 2022'!AR24-'NSW Oct 2022'!L24)*'NSW Oct 2022'!AD24/100))*'NSW Oct 2022'!AR24,((('NSW Oct 2022'!M24)*'NSW Oct 2022'!AD24/100)*'NSW Oct 2022'!AR24))),0)</f>
        <v>0</v>
      </c>
      <c r="O30" s="153">
        <f>IF(AND('NSW Oct 2022'!M24&gt;0,'NSW Oct 2022'!N24&gt;0),IF($C$5*F30/'NSW Oct 2022'!AR24&lt;('NSW Oct 2022'!L24+'NSW Oct 2022'!M24),0,IF(($C$5*F30/'NSW Oct 2022'!AR24-'NSW Oct 2022'!L24+'NSW Oct 2022'!M24)&lt;=('NSW Oct 2022'!L24+'NSW Oct 2022'!M24+'NSW Oct 2022'!N24),((($C$5*F30/'NSW Oct 2022'!AR24-('NSW Oct 2022'!L24+'NSW Oct 2022'!M24))*'NSW Oct 2022'!AE24/100))*'NSW Oct 2022'!AR24,('NSW Oct 2022'!N24*'NSW Oct 2022'!AE24/100)*'NSW Oct 2022'!AR24)),0)</f>
        <v>0</v>
      </c>
      <c r="P30" s="153">
        <f>IF(AND('NSW Oct 2022'!N24&gt;0,'NSW Oct 2022'!O24&gt;0),IF($C$5*F30/'NSW Oct 2022'!AR24&lt;('NSW Oct 2022'!L24+'NSW Oct 2022'!M24+'NSW Oct 2022'!N24),0,IF(($C$5*F30/'NSW Oct 2022'!AR24-'NSW Oct 2022'!L24+'NSW Oct 2022'!M24+'NSW Oct 2022'!N24)&lt;=('NSW Oct 2022'!L24+'NSW Oct 2022'!M24+'NSW Oct 2022'!N24+'NSW Oct 2022'!O24),(($C$5*F30/'NSW Oct 2022'!AR24-('NSW Oct 2022'!L24+'NSW Oct 2022'!M24+'NSW Oct 2022'!N24))*'NSW Oct 2022'!AF24/100)*'NSW Oct 2022'!AR24,('NSW Oct 2022'!O24*'NSW Oct 2022'!AF24/100)*'NSW Oct 2022'!AR24)),0)</f>
        <v>0</v>
      </c>
      <c r="Q30" s="153">
        <f>IF(AND('NSW Oct 2022'!P24&gt;0,'NSW Oct 2022'!P24&gt;0),IF($C$5*F30/'NSW Oct 2022'!AR24&lt;('NSW Oct 2022'!L24+'NSW Oct 2022'!M24+'NSW Oct 2022'!N24+'NSW Oct 2022'!O24),0,IF(($C$5*F30/'NSW Oct 2022'!AR24-'NSW Oct 2022'!L24+'NSW Oct 2022'!M24+'NSW Oct 2022'!N24+'NSW Oct 2022'!O24)&lt;=('NSW Oct 2022'!L24+'NSW Oct 2022'!M24+'NSW Oct 2022'!N24+'NSW Oct 2022'!O24+'NSW Oct 2022'!P24),(($C$5*F30/'NSW Oct 2022'!AR24-('NSW Oct 2022'!L24+'NSW Oct 2022'!M24+'NSW Oct 2022'!N24+'NSW Oct 2022'!O24))*'NSW Oct 2022'!AG24/100)*'NSW Oct 2022'!AR24,('NSW Oct 2022'!P24*'NSW Oct 2022'!AG24/100)*'NSW Oct 2022'!AR24)),0)</f>
        <v>0</v>
      </c>
      <c r="R30" s="153">
        <f>IF(AND('NSW Oct 2022'!P24&gt;0,'NSW Oct 2022'!O24&gt;0),IF(($C$5*F30/'NSW Oct 2022'!AR24&lt;SUM('NSW Oct 2022'!L24:P24)),(0),($C$5*F30/'NSW Oct 2022'!AR24-SUM('NSW Oct 2022'!L24:P24))*'NSW Oct 2022'!AB24/100)* 'NSW Oct 2022'!AR24,IF(AND('NSW Oct 2022'!O24&gt;0,'NSW Oct 2022'!P24=""),IF(($C$5*F30/'NSW Oct 2022'!AR24&lt; SUM('NSW Oct 2022'!L24:O24)),(0),($C$5*F30/'NSW Oct 2022'!AR24-SUM('NSW Oct 2022'!L24:O24))*'NSW Oct 2022'!AG24/100)* 'NSW Oct 2022'!AR24,IF(AND('NSW Oct 2022'!N24&gt;0,'NSW Oct 2022'!O24=""),IF(($C$5*F30/'NSW Oct 2022'!AR24&lt; SUM('NSW Oct 2022'!L24:N24)),(0),($C$5*F30/'NSW Oct 2022'!AR24-SUM('NSW Oct 2022'!L24:N24))*'NSW Oct 2022'!AF24/100)* 'NSW Oct 2022'!AR24,IF(AND('NSW Oct 2022'!M24&gt;0,'NSW Oct 2022'!N24=""),IF(($C$5*F30/'NSW Oct 2022'!AR24&lt;'NSW Oct 2022'!M24+'NSW Oct 2022'!L24),(0),(($C$5*F30/'NSW Oct 2022'!AR24-('NSW Oct 2022'!M24+'NSW Oct 2022'!L24))*'NSW Oct 2022'!AE24/100))*'NSW Oct 2022'!AR24,IF(AND('NSW Oct 2022'!L24&gt;0,'NSW Oct 2022'!M24=""&gt;0),IF(($C$5*F30/'NSW Oct 2022'!AR24&lt;'NSW Oct 2022'!L24),(0),($C$5*F30/'NSW Oct 2022'!AR24-'NSW Oct 2022'!L24)*'NSW Oct 2022'!AD24/100)*'NSW Oct 2022'!AR24,0)))))</f>
        <v>0</v>
      </c>
      <c r="S30" s="257">
        <f t="shared" ref="S30:S31" si="13">SUM(G30:R30)</f>
        <v>2281.8181818181815</v>
      </c>
      <c r="T30" s="292">
        <f t="shared" si="5"/>
        <v>2544.7509090909089</v>
      </c>
      <c r="U30" s="149">
        <f t="shared" si="6"/>
        <v>2799.2260000000001</v>
      </c>
      <c r="V30" s="148">
        <f>'NSW Oct 2022'!AT24</f>
        <v>0</v>
      </c>
      <c r="W30" s="148">
        <f>'NSW Oct 2022'!AU24</f>
        <v>0</v>
      </c>
      <c r="X30" s="148">
        <f>'NSW Oct 2022'!AV24</f>
        <v>0</v>
      </c>
      <c r="Y30" s="148">
        <f>'NSW Oct 2022'!AW24</f>
        <v>0</v>
      </c>
      <c r="Z30" s="292" t="str">
        <f t="shared" si="7"/>
        <v>No discount</v>
      </c>
      <c r="AA30" s="292" t="str">
        <f t="shared" si="8"/>
        <v>Exclusive</v>
      </c>
      <c r="AB30" s="292">
        <f t="shared" si="0"/>
        <v>2544.7509090909089</v>
      </c>
      <c r="AC30" s="292">
        <f t="shared" si="1"/>
        <v>2544.7509090909089</v>
      </c>
      <c r="AD30" s="404">
        <f t="shared" si="12"/>
        <v>2799.2260000000001</v>
      </c>
      <c r="AE30" s="459">
        <f t="shared" si="12"/>
        <v>2799.2260000000001</v>
      </c>
      <c r="AF30" s="438"/>
      <c r="AG30" s="438"/>
      <c r="AH30" s="440"/>
      <c r="AI30" s="440"/>
      <c r="AJ30" s="440"/>
      <c r="AK30" s="440"/>
      <c r="AL30" s="440"/>
      <c r="AM30" s="440"/>
      <c r="AN30" s="440"/>
      <c r="AO30" s="440"/>
      <c r="AP30" s="440"/>
      <c r="AQ30" s="440"/>
      <c r="AR30" s="440"/>
      <c r="AS30" s="440"/>
      <c r="AT30" s="403"/>
      <c r="AU30" s="403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  <c r="BI30" s="148"/>
      <c r="BJ30" s="148"/>
      <c r="BK30" s="148"/>
      <c r="BL30" s="148"/>
      <c r="BM30" s="148"/>
      <c r="BN30" s="148"/>
      <c r="BO30" s="148"/>
      <c r="BP30" s="148"/>
      <c r="BQ30" s="148"/>
      <c r="BR30" s="148"/>
      <c r="BS30" s="148"/>
      <c r="BT30" s="148"/>
      <c r="BU30" s="148"/>
      <c r="BV30" s="148"/>
      <c r="BW30" s="148"/>
      <c r="BX30" s="148"/>
      <c r="BY30" s="148"/>
      <c r="BZ30" s="148"/>
      <c r="CA30" s="148"/>
      <c r="CB30" s="148"/>
      <c r="CC30" s="148"/>
      <c r="CD30" s="148"/>
      <c r="CE30" s="148"/>
      <c r="CF30" s="148"/>
      <c r="CG30" s="148"/>
      <c r="CH30" s="148"/>
      <c r="CI30" s="148"/>
      <c r="CJ30" s="148"/>
      <c r="CK30" s="148"/>
      <c r="CL30" s="148"/>
      <c r="CM30" s="148"/>
      <c r="CN30" s="148"/>
      <c r="CO30" s="148"/>
      <c r="CP30" s="148"/>
      <c r="CQ30" s="148"/>
      <c r="CR30" s="148"/>
      <c r="CS30" s="148"/>
      <c r="CT30" s="148"/>
      <c r="CU30" s="148"/>
      <c r="CV30" s="148"/>
      <c r="CW30" s="148"/>
      <c r="CX30" s="148"/>
      <c r="CY30" s="148"/>
      <c r="CZ30" s="148"/>
      <c r="DA30" s="148"/>
      <c r="DB30" s="148"/>
      <c r="DC30" s="148"/>
      <c r="DD30" s="148"/>
      <c r="DE30" s="148"/>
      <c r="DF30" s="148"/>
      <c r="DG30" s="148"/>
      <c r="DH30" s="148"/>
      <c r="DI30" s="148"/>
      <c r="DJ30" s="148"/>
      <c r="DK30" s="148"/>
      <c r="DL30" s="148"/>
      <c r="DM30" s="148"/>
      <c r="DN30" s="148"/>
      <c r="DO30" s="148"/>
      <c r="DP30" s="148"/>
      <c r="DQ30" s="148"/>
      <c r="DR30" s="148"/>
      <c r="DS30" s="148"/>
      <c r="DT30" s="148"/>
      <c r="DU30" s="148"/>
      <c r="DV30" s="148"/>
      <c r="DW30" s="148"/>
      <c r="DX30" s="148"/>
      <c r="DY30" s="148"/>
      <c r="DZ30" s="148"/>
      <c r="EA30" s="148"/>
      <c r="EB30" s="148"/>
      <c r="EC30" s="148"/>
      <c r="ED30" s="148"/>
      <c r="EE30" s="148"/>
      <c r="EF30" s="148"/>
      <c r="EG30" s="148"/>
      <c r="EH30" s="148"/>
      <c r="EI30" s="148"/>
      <c r="EJ30" s="148"/>
      <c r="EK30" s="148"/>
      <c r="EL30" s="148"/>
      <c r="EM30" s="148"/>
      <c r="EN30" s="148"/>
      <c r="EO30" s="148"/>
      <c r="EP30" s="148"/>
      <c r="EQ30" s="148"/>
      <c r="ER30" s="148"/>
    </row>
    <row r="31" spans="1:148" s="405" customFormat="1" ht="23" customHeight="1" thickBot="1">
      <c r="A31" s="444"/>
      <c r="B31" s="167" t="str">
        <f>'NSW Oct 2022'!F25</f>
        <v>Red Energy</v>
      </c>
      <c r="C31" s="171" t="str">
        <f>'NSW Oct 2022'!G25</f>
        <v xml:space="preserve">Business Saver </v>
      </c>
      <c r="D31" s="172">
        <f>365*'NSW Oct 2022'!H25/100</f>
        <v>303.08272727272725</v>
      </c>
      <c r="E31" s="289">
        <f>IF('NSW Oct 2022'!AQ25=3,0.5,IF('NSW Oct 2022'!AQ25=2,0.33,0))</f>
        <v>0.5</v>
      </c>
      <c r="F31" s="289">
        <f t="shared" si="3"/>
        <v>0.5</v>
      </c>
      <c r="G31" s="172">
        <f>IF('NSW Oct 2022'!K25="",($C$5*E31/'NSW Oct 2022'!AQ25*'NSW Oct 2022'!W25/100)*'NSW Oct 2022'!AQ25,IF($C$5*E31/'NSW Oct 2022'!AQ25&gt;='NSW Oct 2022'!L25,('NSW Oct 2022'!L25*'NSW Oct 2022'!W25/100)*'NSW Oct 2022'!AQ25,($C$5*E31/'NSW Oct 2022'!AQ25*'NSW Oct 2022'!W25/100)*'NSW Oct 2022'!AQ25))</f>
        <v>1477.272727272727</v>
      </c>
      <c r="H31" s="172">
        <f>IF(AND('NSW Oct 2022'!L25&gt;0,'NSW Oct 2022'!M25&gt;0),IF($C$5*E31/'NSW Oct 2022'!AQ25&lt;'NSW Oct 2022'!L25,0,IF(($C$5*E31/'NSW Oct 2022'!AQ25-'NSW Oct 2022'!L25)&lt;=('NSW Oct 2022'!M25+'NSW Oct 2022'!L25),((($C$5*E31/'NSW Oct 2022'!AQ25-'NSW Oct 2022'!L25)*'NSW Oct 2022'!X25/100))*'NSW Oct 2022'!AQ25,((('NSW Oct 2022'!M25)*'NSW Oct 2022'!X25/100)*'NSW Oct 2022'!AQ25))),0)</f>
        <v>0</v>
      </c>
      <c r="I31" s="172">
        <f>IF(AND('NSW Oct 2022'!M25&gt;0,'NSW Oct 2022'!N25&gt;0),IF($C$5*E31/'NSW Oct 2022'!AQ25&lt;('NSW Oct 2022'!L25+'NSW Oct 2022'!M25),0,IF(($C$5*E31/'NSW Oct 2022'!AQ25-'NSW Oct 2022'!L25+'NSW Oct 2022'!M25)&lt;=('NSW Oct 2022'!L25+'NSW Oct 2022'!M25+'NSW Oct 2022'!N25),((($C$5*E31/'NSW Oct 2022'!AQ25-('NSW Oct 2022'!L25+'NSW Oct 2022'!M25))*'NSW Oct 2022'!Y25/100))*'NSW Oct 2022'!AQ25,('NSW Oct 2022'!N25*'NSW Oct 2022'!Y25/100)* 'NSW Oct 2022'!AQ25)),0)</f>
        <v>0</v>
      </c>
      <c r="J31" s="172">
        <f>IF(AND('NSW Oct 2022'!N25&gt;0,'NSW Oct 2022'!O25&gt;0),IF($C$5*E31/'NSW Oct 2022'!AQ25&lt;('NSW Oct 2022'!L25+'NSW Oct 2022'!M25+'NSW Oct 2022'!N25),0,IF(($C$5*E31/'NSW Oct 2022'!AQ25-'NSW Oct 2022'!L25+'NSW Oct 2022'!M25+'NSW Oct 2022'!N25)&lt;=('NSW Oct 2022'!L25+'NSW Oct 2022'!M25+'NSW Oct 2022'!N25+'NSW Oct 2022'!O25),(($C$5*E31/'NSW Oct 2022'!AQ25-('NSW Oct 2022'!L25+'NSW Oct 2022'!M25+'NSW Oct 2022'!N25))*'NSW Oct 2022'!Z25/100)*'NSW Oct 2022'!AQ25,('NSW Oct 2022'!O25*'NSW Oct 2022'!Z25/100)*'NSW Oct 2022'!AQ25)),0)</f>
        <v>0</v>
      </c>
      <c r="K31" s="172">
        <f>IF(AND('NSW Oct 2022'!O25&gt;0,'NSW Oct 2022'!P25&gt;0),IF($C$5*E31/'NSW Oct 2022'!AQ25&lt;('NSW Oct 2022'!L25+'NSW Oct 2022'!M25+'NSW Oct 2022'!N25+'NSW Oct 2022'!O25),0,IF(($C$5*E31/'NSW Oct 2022'!AQ25-'NSW Oct 2022'!L25+'NSW Oct 2022'!M25+'NSW Oct 2022'!N25+'NSW Oct 2022'!O25)&lt;=('NSW Oct 2022'!L25+'NSW Oct 2022'!M25+'NSW Oct 2022'!N25+'NSW Oct 2022'!O25+'NSW Oct 2022'!P25),(($C$5*E31/'NSW Oct 2022'!AQ25-('NSW Oct 2022'!L25+'NSW Oct 2022'!M25+'NSW Oct 2022'!N25+'NSW Oct 2022'!O25))*'NSW Oct 2022'!AA25/100)*'NSW Oct 2022'!AQ25,('NSW Oct 2022'!P25*'NSW Oct 2022'!AA25/100)*'NSW Oct 2022'!AQ25)),0)</f>
        <v>0</v>
      </c>
      <c r="L31" s="172">
        <f>IF(AND('NSW Oct 2022'!P25&gt;0,'NSW Oct 2022'!O25&gt;0),IF(($C$5*E31/'NSW Oct 2022'!AQ25&lt;SUM('NSW Oct 2022'!L25:P25)),(0),($C$5*E31/'NSW Oct 2022'!AQ25-SUM('NSW Oct 2022'!L25:P25))*'NSW Oct 2022'!AB25/100)* 'NSW Oct 2022'!AQ25,IF(AND('NSW Oct 2022'!O25&gt;0,'NSW Oct 2022'!P25=""),IF(($C$5*E31/'NSW Oct 2022'!AQ25&lt; SUM('NSW Oct 2022'!L25:O25)),(0),($C$5*E31/'NSW Oct 2022'!AQ25-SUM('NSW Oct 2022'!L25:O25))*'NSW Oct 2022'!AA25/100)* 'NSW Oct 2022'!AQ25,IF(AND('NSW Oct 2022'!N25&gt;0,'NSW Oct 2022'!O25=""),IF(($C$5*E31/'NSW Oct 2022'!AQ25&lt; SUM('NSW Oct 2022'!L25:N25)),(0),($C$5*E31/'NSW Oct 2022'!AQ25-SUM('NSW Oct 2022'!L25:N25))*'NSW Oct 2022'!Z25/100)* 'NSW Oct 2022'!AQ25,IF(AND('NSW Oct 2022'!M25&gt;0,'NSW Oct 2022'!N25=""),IF(($C$5*E31/'NSW Oct 2022'!AQ25&lt;'NSW Oct 2022'!M25+'NSW Oct 2022'!L25),(0),(($C$5*E31/'NSW Oct 2022'!AQ25-('NSW Oct 2022'!M25+'NSW Oct 2022'!L25))*'NSW Oct 2022'!Y25/100))*'NSW Oct 2022'!AQ25,IF(AND('NSW Oct 2022'!L25&gt;0,'NSW Oct 2022'!M25=""&gt;0),IF(($C$5*E31/'NSW Oct 2022'!AQ25&lt;'NSW Oct 2022'!L25),(0),($C$5*E31/'NSW Oct 2022'!AQ25-'NSW Oct 2022'!L25)*'NSW Oct 2022'!X25/100)*'NSW Oct 2022'!AQ25,0)))))</f>
        <v>0</v>
      </c>
      <c r="M31" s="172">
        <f>IF('NSW Oct 2022'!K25="",($C$5*F31/'NSW Oct 2022'!AR25*'NSW Oct 2022'!AC25/100)*'NSW Oct 2022'!AR25,IF($C$5*F31/'NSW Oct 2022'!AR25&gt;='NSW Oct 2022'!L25,('NSW Oct 2022'!L25*'NSW Oct 2022'!AC25/100)*'NSW Oct 2022'!AR25,($C$5*F31/'NSW Oct 2022'!AR25*'NSW Oct 2022'!AC25/100)*'NSW Oct 2022'!AR25))</f>
        <v>1477.272727272727</v>
      </c>
      <c r="N31" s="172">
        <f>IF(AND('NSW Oct 2022'!L25&gt;0,'NSW Oct 2022'!M25&gt;0),IF($C$5*F31/'NSW Oct 2022'!AR25&lt;'NSW Oct 2022'!L25,0,IF(($C$5*F31/'NSW Oct 2022'!AR25-'NSW Oct 2022'!L25)&lt;=('NSW Oct 2022'!M25+'NSW Oct 2022'!L25),((($C$5*F31/'NSW Oct 2022'!AR25-'NSW Oct 2022'!L25)*'NSW Oct 2022'!AD25/100))*'NSW Oct 2022'!AR25,((('NSW Oct 2022'!M25)*'NSW Oct 2022'!AD25/100)*'NSW Oct 2022'!AR25))),0)</f>
        <v>0</v>
      </c>
      <c r="O31" s="172">
        <f>IF(AND('NSW Oct 2022'!M25&gt;0,'NSW Oct 2022'!N25&gt;0),IF($C$5*F31/'NSW Oct 2022'!AR25&lt;('NSW Oct 2022'!L25+'NSW Oct 2022'!M25),0,IF(($C$5*F31/'NSW Oct 2022'!AR25-'NSW Oct 2022'!L25+'NSW Oct 2022'!M25)&lt;=('NSW Oct 2022'!L25+'NSW Oct 2022'!M25+'NSW Oct 2022'!N25),((($C$5*F31/'NSW Oct 2022'!AR25-('NSW Oct 2022'!L25+'NSW Oct 2022'!M25))*'NSW Oct 2022'!AE25/100))*'NSW Oct 2022'!AR25,('NSW Oct 2022'!N25*'NSW Oct 2022'!AE25/100)*'NSW Oct 2022'!AR25)),0)</f>
        <v>0</v>
      </c>
      <c r="P31" s="172">
        <f>IF(AND('NSW Oct 2022'!N25&gt;0,'NSW Oct 2022'!O25&gt;0),IF($C$5*F31/'NSW Oct 2022'!AR25&lt;('NSW Oct 2022'!L25+'NSW Oct 2022'!M25+'NSW Oct 2022'!N25),0,IF(($C$5*F31/'NSW Oct 2022'!AR25-'NSW Oct 2022'!L25+'NSW Oct 2022'!M25+'NSW Oct 2022'!N25)&lt;=('NSW Oct 2022'!L25+'NSW Oct 2022'!M25+'NSW Oct 2022'!N25+'NSW Oct 2022'!O25),(($C$5*F31/'NSW Oct 2022'!AR25-('NSW Oct 2022'!L25+'NSW Oct 2022'!M25+'NSW Oct 2022'!N25))*'NSW Oct 2022'!AF25/100)*'NSW Oct 2022'!AR25,('NSW Oct 2022'!O25*'NSW Oct 2022'!AF25/100)*'NSW Oct 2022'!AR25)),0)</f>
        <v>0</v>
      </c>
      <c r="Q31" s="172">
        <f>IF(AND('NSW Oct 2022'!P25&gt;0,'NSW Oct 2022'!P25&gt;0),IF($C$5*F31/'NSW Oct 2022'!AR25&lt;('NSW Oct 2022'!L25+'NSW Oct 2022'!M25+'NSW Oct 2022'!N25+'NSW Oct 2022'!O25),0,IF(($C$5*F31/'NSW Oct 2022'!AR25-'NSW Oct 2022'!L25+'NSW Oct 2022'!M25+'NSW Oct 2022'!N25+'NSW Oct 2022'!O25)&lt;=('NSW Oct 2022'!L25+'NSW Oct 2022'!M25+'NSW Oct 2022'!N25+'NSW Oct 2022'!O25+'NSW Oct 2022'!P25),(($C$5*F31/'NSW Oct 2022'!AR25-('NSW Oct 2022'!L25+'NSW Oct 2022'!M25+'NSW Oct 2022'!N25+'NSW Oct 2022'!O25))*'NSW Oct 2022'!AG25/100)*'NSW Oct 2022'!AR25,('NSW Oct 2022'!P25*'NSW Oct 2022'!AG25/100)*'NSW Oct 2022'!AR25)),0)</f>
        <v>0</v>
      </c>
      <c r="R31" s="172">
        <f>IF(AND('NSW Oct 2022'!P25&gt;0,'NSW Oct 2022'!O25&gt;0),IF(($C$5*F31/'NSW Oct 2022'!AR25&lt;SUM('NSW Oct 2022'!L25:P25)),(0),($C$5*F31/'NSW Oct 2022'!AR25-SUM('NSW Oct 2022'!L25:P25))*'NSW Oct 2022'!AB25/100)* 'NSW Oct 2022'!AR25,IF(AND('NSW Oct 2022'!O25&gt;0,'NSW Oct 2022'!P25=""),IF(($C$5*F31/'NSW Oct 2022'!AR25&lt; SUM('NSW Oct 2022'!L25:O25)),(0),($C$5*F31/'NSW Oct 2022'!AR25-SUM('NSW Oct 2022'!L25:O25))*'NSW Oct 2022'!AG25/100)* 'NSW Oct 2022'!AR25,IF(AND('NSW Oct 2022'!N25&gt;0,'NSW Oct 2022'!O25=""),IF(($C$5*F31/'NSW Oct 2022'!AR25&lt; SUM('NSW Oct 2022'!L25:N25)),(0),($C$5*F31/'NSW Oct 2022'!AR25-SUM('NSW Oct 2022'!L25:N25))*'NSW Oct 2022'!AF25/100)* 'NSW Oct 2022'!AR25,IF(AND('NSW Oct 2022'!M25&gt;0,'NSW Oct 2022'!N25=""),IF(($C$5*F31/'NSW Oct 2022'!AR25&lt;'NSW Oct 2022'!M25+'NSW Oct 2022'!L25),(0),(($C$5*F31/'NSW Oct 2022'!AR25-('NSW Oct 2022'!M25+'NSW Oct 2022'!L25))*'NSW Oct 2022'!AE25/100))*'NSW Oct 2022'!AR25,IF(AND('NSW Oct 2022'!L25&gt;0,'NSW Oct 2022'!M25=""&gt;0),IF(($C$5*F31/'NSW Oct 2022'!AR25&lt;'NSW Oct 2022'!L25),(0),($C$5*F31/'NSW Oct 2022'!AR25-'NSW Oct 2022'!L25)*'NSW Oct 2022'!AD25/100)*'NSW Oct 2022'!AR25,0)))))</f>
        <v>0</v>
      </c>
      <c r="S31" s="298">
        <f t="shared" si="13"/>
        <v>2954.545454545454</v>
      </c>
      <c r="T31" s="293">
        <f t="shared" si="5"/>
        <v>3257.6281818181815</v>
      </c>
      <c r="U31" s="168">
        <f t="shared" si="6"/>
        <v>3583.3910000000001</v>
      </c>
      <c r="V31" s="171">
        <f>'NSW Oct 2022'!AT25</f>
        <v>0</v>
      </c>
      <c r="W31" s="171">
        <f>'NSW Oct 2022'!AU25</f>
        <v>0</v>
      </c>
      <c r="X31" s="171">
        <f>'NSW Oct 2022'!AV25</f>
        <v>0</v>
      </c>
      <c r="Y31" s="171">
        <f>'NSW Oct 2022'!AW25</f>
        <v>0</v>
      </c>
      <c r="Z31" s="293" t="str">
        <f t="shared" si="7"/>
        <v>No discount</v>
      </c>
      <c r="AA31" s="293" t="str">
        <f t="shared" si="8"/>
        <v>Inclusive</v>
      </c>
      <c r="AB31" s="293">
        <f t="shared" si="0"/>
        <v>3257.6281818181815</v>
      </c>
      <c r="AC31" s="293">
        <f t="shared" si="1"/>
        <v>3257.6281818181815</v>
      </c>
      <c r="AD31" s="427">
        <f t="shared" si="12"/>
        <v>3583.3910000000001</v>
      </c>
      <c r="AE31" s="460">
        <f t="shared" si="12"/>
        <v>3583.3910000000001</v>
      </c>
      <c r="AF31" s="438"/>
      <c r="AG31" s="438"/>
      <c r="AH31" s="440"/>
      <c r="AI31" s="440"/>
      <c r="AJ31" s="440"/>
      <c r="AK31" s="440"/>
      <c r="AL31" s="440"/>
      <c r="AM31" s="440"/>
      <c r="AN31" s="440"/>
      <c r="AO31" s="440"/>
      <c r="AP31" s="440"/>
      <c r="AQ31" s="440"/>
      <c r="AR31" s="440"/>
      <c r="AS31" s="440"/>
      <c r="AT31" s="403"/>
      <c r="AU31" s="403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  <c r="BI31" s="148"/>
      <c r="BJ31" s="148"/>
      <c r="BK31" s="148"/>
      <c r="BL31" s="148"/>
      <c r="BM31" s="148"/>
      <c r="BN31" s="148"/>
      <c r="BO31" s="148"/>
      <c r="BP31" s="148"/>
      <c r="BQ31" s="148"/>
      <c r="BR31" s="148"/>
      <c r="BS31" s="148"/>
      <c r="BT31" s="148"/>
      <c r="BU31" s="148"/>
      <c r="BV31" s="148"/>
      <c r="BW31" s="148"/>
      <c r="BX31" s="148"/>
      <c r="BY31" s="148"/>
      <c r="BZ31" s="148"/>
      <c r="CA31" s="148"/>
      <c r="CB31" s="148"/>
      <c r="CC31" s="148"/>
      <c r="CD31" s="148"/>
      <c r="CE31" s="148"/>
      <c r="CF31" s="148"/>
      <c r="CG31" s="148"/>
      <c r="CH31" s="148"/>
      <c r="CI31" s="148"/>
      <c r="CJ31" s="148"/>
      <c r="CK31" s="148"/>
      <c r="CL31" s="148"/>
      <c r="CM31" s="148"/>
      <c r="CN31" s="148"/>
      <c r="CO31" s="148"/>
      <c r="CP31" s="148"/>
      <c r="CQ31" s="148"/>
      <c r="CR31" s="148"/>
      <c r="CS31" s="148"/>
      <c r="CT31" s="148"/>
      <c r="CU31" s="148"/>
      <c r="CV31" s="148"/>
      <c r="CW31" s="148"/>
      <c r="CX31" s="148"/>
      <c r="CY31" s="148"/>
      <c r="CZ31" s="148"/>
      <c r="DA31" s="148"/>
      <c r="DB31" s="148"/>
      <c r="DC31" s="148"/>
      <c r="DD31" s="148"/>
      <c r="DE31" s="148"/>
      <c r="DF31" s="148"/>
      <c r="DG31" s="148"/>
      <c r="DH31" s="148"/>
      <c r="DI31" s="148"/>
      <c r="DJ31" s="148"/>
      <c r="DK31" s="148"/>
      <c r="DL31" s="148"/>
      <c r="DM31" s="148"/>
      <c r="DN31" s="148"/>
      <c r="DO31" s="148"/>
      <c r="DP31" s="148"/>
      <c r="DQ31" s="148"/>
      <c r="DR31" s="148"/>
      <c r="DS31" s="148"/>
      <c r="DT31" s="148"/>
      <c r="DU31" s="148"/>
      <c r="DV31" s="148"/>
      <c r="DW31" s="148"/>
      <c r="DX31" s="148"/>
      <c r="DY31" s="148"/>
      <c r="DZ31" s="148"/>
      <c r="EA31" s="148"/>
      <c r="EB31" s="148"/>
      <c r="EC31" s="148"/>
      <c r="ED31" s="148"/>
      <c r="EE31" s="148"/>
      <c r="EF31" s="148"/>
      <c r="EG31" s="148"/>
      <c r="EH31" s="148"/>
      <c r="EI31" s="148"/>
      <c r="EJ31" s="148"/>
      <c r="EK31" s="148"/>
      <c r="EL31" s="148"/>
      <c r="EM31" s="148"/>
      <c r="EN31" s="148"/>
      <c r="EO31" s="148"/>
      <c r="EP31" s="148"/>
      <c r="EQ31" s="148"/>
      <c r="ER31" s="148"/>
    </row>
    <row r="32" spans="1:148" s="285" customFormat="1" ht="23" customHeight="1" thickTop="1">
      <c r="A32" s="442" t="str">
        <f>'NSW Oct 2022'!D26</f>
        <v>AGN Murray Valley</v>
      </c>
      <c r="B32" s="146" t="str">
        <f>'NSW Oct 2022'!F26</f>
        <v>EnergyAustralia</v>
      </c>
      <c r="C32" s="148" t="str">
        <f>'NSW Oct 2022'!G26</f>
        <v>Business Balance Plan</v>
      </c>
      <c r="D32" s="153">
        <f>365*'NSW Oct 2022'!H26/100</f>
        <v>364.27</v>
      </c>
      <c r="E32" s="288">
        <f>IF('NSW Oct 2022'!AQ26=3,0.5,IF('NSW Oct 2022'!AQ26=2,0.33,0))</f>
        <v>0.5</v>
      </c>
      <c r="F32" s="288">
        <f t="shared" si="3"/>
        <v>0.5</v>
      </c>
      <c r="G32" s="153">
        <f>IF('NSW Oct 2022'!K26="",($C$5*E32/'NSW Oct 2022'!AQ26*'NSW Oct 2022'!W26/100)*'NSW Oct 2022'!AQ26,IF($C$5*E32/'NSW Oct 2022'!AQ26&gt;='NSW Oct 2022'!L26,('NSW Oct 2022'!L26*'NSW Oct 2022'!W26/100)*'NSW Oct 2022'!AQ26,($C$5*E32/'NSW Oct 2022'!AQ26*'NSW Oct 2022'!W26/100)*'NSW Oct 2022'!AQ26))</f>
        <v>528.5454545454545</v>
      </c>
      <c r="H32" s="153">
        <f>IF(AND('NSW Oct 2022'!L26&gt;0,'NSW Oct 2022'!M26&gt;0),IF($C$5*E32/'NSW Oct 2022'!AQ26&lt;'NSW Oct 2022'!L26,0,IF(($C$5*E32/'NSW Oct 2022'!AQ26-'NSW Oct 2022'!L26)&lt;=('NSW Oct 2022'!M26+'NSW Oct 2022'!L26),((($C$5*E32/'NSW Oct 2022'!AQ26-'NSW Oct 2022'!L26)*'NSW Oct 2022'!X26/100))*'NSW Oct 2022'!AQ26,((('NSW Oct 2022'!M26)*'NSW Oct 2022'!X26/100)*'NSW Oct 2022'!AQ26))),0)</f>
        <v>904.72727272727275</v>
      </c>
      <c r="I32" s="153">
        <f>IF(AND('NSW Oct 2022'!M26&gt;0,'NSW Oct 2022'!N26&gt;0),IF($C$5*E32/'NSW Oct 2022'!AQ26&lt;('NSW Oct 2022'!L26+'NSW Oct 2022'!M26),0,IF(($C$5*E32/'NSW Oct 2022'!AQ26-'NSW Oct 2022'!L26+'NSW Oct 2022'!M26)&lt;=('NSW Oct 2022'!L26+'NSW Oct 2022'!M26+'NSW Oct 2022'!N26),((($C$5*E32/'NSW Oct 2022'!AQ26-('NSW Oct 2022'!L26+'NSW Oct 2022'!M26))*'NSW Oct 2022'!Y26/100))*'NSW Oct 2022'!AQ26,('NSW Oct 2022'!N26*'NSW Oct 2022'!Y26/100)* 'NSW Oct 2022'!AQ26)),0)</f>
        <v>358.90909090909099</v>
      </c>
      <c r="J32" s="153">
        <f>IF(AND('NSW Oct 2022'!N26&gt;0,'NSW Oct 2022'!O26&gt;0),IF($C$5*E32/'NSW Oct 2022'!AQ26&lt;('NSW Oct 2022'!L26+'NSW Oct 2022'!M26+'NSW Oct 2022'!N26),0,IF(($C$5*E32/'NSW Oct 2022'!AQ26-'NSW Oct 2022'!L26+'NSW Oct 2022'!M26+'NSW Oct 2022'!N26)&lt;=('NSW Oct 2022'!L26+'NSW Oct 2022'!M26+'NSW Oct 2022'!N26+'NSW Oct 2022'!O26),(($C$5*E32/'NSW Oct 2022'!AQ26-('NSW Oct 2022'!L26+'NSW Oct 2022'!M26+'NSW Oct 2022'!N26))*'NSW Oct 2022'!Z26/100)*'NSW Oct 2022'!AQ26,('NSW Oct 2022'!O26*'NSW Oct 2022'!Z26/100)*'NSW Oct 2022'!AQ26)),0)</f>
        <v>0</v>
      </c>
      <c r="K32" s="153">
        <f>IF(AND('NSW Oct 2022'!O26&gt;0,'NSW Oct 2022'!P26&gt;0),IF($C$5*E32/'NSW Oct 2022'!AQ26&lt;('NSW Oct 2022'!L26+'NSW Oct 2022'!M26+'NSW Oct 2022'!N26+'NSW Oct 2022'!O26),0,IF(($C$5*E32/'NSW Oct 2022'!AQ26-'NSW Oct 2022'!L26+'NSW Oct 2022'!M26+'NSW Oct 2022'!N26+'NSW Oct 2022'!O26)&lt;=('NSW Oct 2022'!L26+'NSW Oct 2022'!M26+'NSW Oct 2022'!N26+'NSW Oct 2022'!O26+'NSW Oct 2022'!P26),(($C$5*E32/'NSW Oct 2022'!AQ26-('NSW Oct 2022'!L26+'NSW Oct 2022'!M26+'NSW Oct 2022'!N26+'NSW Oct 2022'!O26))*'NSW Oct 2022'!AA26/100)*'NSW Oct 2022'!AQ26,('NSW Oct 2022'!P26*'NSW Oct 2022'!AA26/100)*'NSW Oct 2022'!AQ26)),0)</f>
        <v>0</v>
      </c>
      <c r="L32" s="153">
        <f>IF(AND('NSW Oct 2022'!P26&gt;0,'NSW Oct 2022'!O26&gt;0),IF(($C$5*E32/'NSW Oct 2022'!AQ26&lt;SUM('NSW Oct 2022'!L26:P26)),(0),($C$5*E32/'NSW Oct 2022'!AQ26-SUM('NSW Oct 2022'!L26:P26))*'NSW Oct 2022'!AB26/100)* 'NSW Oct 2022'!AQ26,IF(AND('NSW Oct 2022'!O26&gt;0,'NSW Oct 2022'!P26=""),IF(($C$5*E32/'NSW Oct 2022'!AQ26&lt; SUM('NSW Oct 2022'!L26:O26)),(0),($C$5*E32/'NSW Oct 2022'!AQ26-SUM('NSW Oct 2022'!L26:O26))*'NSW Oct 2022'!AA26/100)* 'NSW Oct 2022'!AQ26,IF(AND('NSW Oct 2022'!N26&gt;0,'NSW Oct 2022'!O26=""),IF(($C$5*E32/'NSW Oct 2022'!AQ26&lt; SUM('NSW Oct 2022'!L26:N26)),(0),($C$5*E32/'NSW Oct 2022'!AQ26-SUM('NSW Oct 2022'!L26:N26))*'NSW Oct 2022'!Z26/100)* 'NSW Oct 2022'!AQ26,IF(AND('NSW Oct 2022'!M26&gt;0,'NSW Oct 2022'!N26=""),IF(($C$5*E32/'NSW Oct 2022'!AQ26&lt;'NSW Oct 2022'!M26+'NSW Oct 2022'!L26),(0),(($C$5*E32/'NSW Oct 2022'!AQ26-('NSW Oct 2022'!M26+'NSW Oct 2022'!L26))*'NSW Oct 2022'!Y26/100))*'NSW Oct 2022'!AQ26,IF(AND('NSW Oct 2022'!L26&gt;0,'NSW Oct 2022'!M26=""&gt;0),IF(($C$5*E32/'NSW Oct 2022'!AQ26&lt;'NSW Oct 2022'!L26),(0),($C$5*E32/'NSW Oct 2022'!AQ26-'NSW Oct 2022'!L26)*'NSW Oct 2022'!X26/100)*'NSW Oct 2022'!AQ26,0)))))</f>
        <v>0</v>
      </c>
      <c r="M32" s="153">
        <f>IF('NSW Oct 2022'!K26="",($C$5*F32/'NSW Oct 2022'!AR26*'NSW Oct 2022'!AC26/100)*'NSW Oct 2022'!AR26,IF($C$5*F32/'NSW Oct 2022'!AR26&gt;='NSW Oct 2022'!L26,('NSW Oct 2022'!L26*'NSW Oct 2022'!AC26/100)*'NSW Oct 2022'!AR26,($C$5*F32/'NSW Oct 2022'!AR26*'NSW Oct 2022'!AC26/100)*'NSW Oct 2022'!AR26))</f>
        <v>528.5454545454545</v>
      </c>
      <c r="N32" s="153">
        <f>IF(AND('NSW Oct 2022'!L26&gt;0,'NSW Oct 2022'!M26&gt;0),IF($C$5*F32/'NSW Oct 2022'!AR26&lt;'NSW Oct 2022'!L26,0,IF(($C$5*F32/'NSW Oct 2022'!AR26-'NSW Oct 2022'!L26)&lt;=('NSW Oct 2022'!M26+'NSW Oct 2022'!L26),((($C$5*F32/'NSW Oct 2022'!AR26-'NSW Oct 2022'!L26)*'NSW Oct 2022'!AD26/100))*'NSW Oct 2022'!AR26,((('NSW Oct 2022'!M26)*'NSW Oct 2022'!AD26/100)*'NSW Oct 2022'!AR26))),0)</f>
        <v>904.72727272727275</v>
      </c>
      <c r="O32" s="153">
        <f>IF(AND('NSW Oct 2022'!M26&gt;0,'NSW Oct 2022'!N26&gt;0),IF($C$5*F32/'NSW Oct 2022'!AR26&lt;('NSW Oct 2022'!L26+'NSW Oct 2022'!M26),0,IF(($C$5*F32/'NSW Oct 2022'!AR26-'NSW Oct 2022'!L26+'NSW Oct 2022'!M26)&lt;=('NSW Oct 2022'!L26+'NSW Oct 2022'!M26+'NSW Oct 2022'!N26),((($C$5*F32/'NSW Oct 2022'!AR26-('NSW Oct 2022'!L26+'NSW Oct 2022'!M26))*'NSW Oct 2022'!AE26/100))*'NSW Oct 2022'!AR26,('NSW Oct 2022'!N26*'NSW Oct 2022'!AE26/100)*'NSW Oct 2022'!AR26)),0)</f>
        <v>358.90909090909099</v>
      </c>
      <c r="P32" s="153">
        <f>IF(AND('NSW Oct 2022'!N26&gt;0,'NSW Oct 2022'!O26&gt;0),IF($C$5*F32/'NSW Oct 2022'!AR26&lt;('NSW Oct 2022'!L26+'NSW Oct 2022'!M26+'NSW Oct 2022'!N26),0,IF(($C$5*F32/'NSW Oct 2022'!AR26-'NSW Oct 2022'!L26+'NSW Oct 2022'!M26+'NSW Oct 2022'!N26)&lt;=('NSW Oct 2022'!L26+'NSW Oct 2022'!M26+'NSW Oct 2022'!N26+'NSW Oct 2022'!O26),(($C$5*F32/'NSW Oct 2022'!AR26-('NSW Oct 2022'!L26+'NSW Oct 2022'!M26+'NSW Oct 2022'!N26))*'NSW Oct 2022'!AF26/100)*'NSW Oct 2022'!AR26,('NSW Oct 2022'!O26*'NSW Oct 2022'!AF26/100)*'NSW Oct 2022'!AR26)),0)</f>
        <v>0</v>
      </c>
      <c r="Q32" s="153">
        <f>IF(AND('NSW Oct 2022'!P26&gt;0,'NSW Oct 2022'!P26&gt;0),IF($C$5*F32/'NSW Oct 2022'!AR26&lt;('NSW Oct 2022'!L26+'NSW Oct 2022'!M26+'NSW Oct 2022'!N26+'NSW Oct 2022'!O26),0,IF(($C$5*F32/'NSW Oct 2022'!AR26-'NSW Oct 2022'!L26+'NSW Oct 2022'!M26+'NSW Oct 2022'!N26+'NSW Oct 2022'!O26)&lt;=('NSW Oct 2022'!L26+'NSW Oct 2022'!M26+'NSW Oct 2022'!N26+'NSW Oct 2022'!O26+'NSW Oct 2022'!P26),(($C$5*F32/'NSW Oct 2022'!AR26-('NSW Oct 2022'!L26+'NSW Oct 2022'!M26+'NSW Oct 2022'!N26+'NSW Oct 2022'!O26))*'NSW Oct 2022'!AG26/100)*'NSW Oct 2022'!AR26,('NSW Oct 2022'!P26*'NSW Oct 2022'!AG26/100)*'NSW Oct 2022'!AR26)),0)</f>
        <v>0</v>
      </c>
      <c r="R32" s="153">
        <f>IF(AND('NSW Oct 2022'!P26&gt;0,'NSW Oct 2022'!O26&gt;0),IF(($C$5*F32/'NSW Oct 2022'!AR26&lt;SUM('NSW Oct 2022'!L26:P26)),(0),($C$5*F32/'NSW Oct 2022'!AR26-SUM('NSW Oct 2022'!L26:P26))*'NSW Oct 2022'!AB26/100)* 'NSW Oct 2022'!AR26,IF(AND('NSW Oct 2022'!O26&gt;0,'NSW Oct 2022'!P26=""),IF(($C$5*F32/'NSW Oct 2022'!AR26&lt; SUM('NSW Oct 2022'!L26:O26)),(0),($C$5*F32/'NSW Oct 2022'!AR26-SUM('NSW Oct 2022'!L26:O26))*'NSW Oct 2022'!AG26/100)* 'NSW Oct 2022'!AR26,IF(AND('NSW Oct 2022'!N26&gt;0,'NSW Oct 2022'!O26=""),IF(($C$5*F32/'NSW Oct 2022'!AR26&lt; SUM('NSW Oct 2022'!L26:N26)),(0),($C$5*F32/'NSW Oct 2022'!AR26-SUM('NSW Oct 2022'!L26:N26))*'NSW Oct 2022'!AF26/100)* 'NSW Oct 2022'!AR26,IF(AND('NSW Oct 2022'!M26&gt;0,'NSW Oct 2022'!N26=""),IF(($C$5*F32/'NSW Oct 2022'!AR26&lt;'NSW Oct 2022'!M26+'NSW Oct 2022'!L26),(0),(($C$5*F32/'NSW Oct 2022'!AR26-('NSW Oct 2022'!M26+'NSW Oct 2022'!L26))*'NSW Oct 2022'!AE26/100))*'NSW Oct 2022'!AR26,IF(AND('NSW Oct 2022'!L26&gt;0,'NSW Oct 2022'!M26=""&gt;0),IF(($C$5*F32/'NSW Oct 2022'!AR26&lt;'NSW Oct 2022'!L26),(0),($C$5*F32/'NSW Oct 2022'!AR26-'NSW Oct 2022'!L26)*'NSW Oct 2022'!AD26/100)*'NSW Oct 2022'!AR26,0)))))</f>
        <v>0</v>
      </c>
      <c r="S32" s="257">
        <f>SUM(G32:R32)</f>
        <v>3584.3636363636369</v>
      </c>
      <c r="T32" s="292">
        <f t="shared" si="5"/>
        <v>3948.6336363636369</v>
      </c>
      <c r="U32" s="149">
        <f t="shared" si="6"/>
        <v>4343.4970000000012</v>
      </c>
      <c r="V32" s="148">
        <f>'NSW Oct 2022'!AT26</f>
        <v>5</v>
      </c>
      <c r="W32" s="148">
        <f>'NSW Oct 2022'!AU26</f>
        <v>0</v>
      </c>
      <c r="X32" s="148">
        <f>'NSW Oct 2022'!AV26</f>
        <v>0</v>
      </c>
      <c r="Y32" s="148">
        <f>'NSW Oct 2022'!AW26</f>
        <v>0</v>
      </c>
      <c r="Z32" s="292" t="str">
        <f t="shared" si="7"/>
        <v>Guaranteed off bill</v>
      </c>
      <c r="AA32" s="292" t="str">
        <f t="shared" si="8"/>
        <v>Exclusive</v>
      </c>
      <c r="AB32" s="292">
        <f t="shared" si="0"/>
        <v>3751.201954545455</v>
      </c>
      <c r="AC32" s="292">
        <f t="shared" si="1"/>
        <v>3751.201954545455</v>
      </c>
      <c r="AD32" s="149">
        <f t="shared" si="12"/>
        <v>4126.3221500000009</v>
      </c>
      <c r="AE32" s="463">
        <f t="shared" si="12"/>
        <v>4126.3221500000009</v>
      </c>
      <c r="AF32" s="438"/>
      <c r="AG32" s="438"/>
      <c r="AH32" s="438"/>
      <c r="AI32" s="438"/>
      <c r="AJ32" s="438"/>
      <c r="AK32" s="438"/>
      <c r="AL32" s="438"/>
      <c r="AM32" s="438"/>
      <c r="AN32" s="438"/>
      <c r="AO32" s="438"/>
      <c r="AP32" s="438"/>
      <c r="AQ32" s="438"/>
      <c r="AR32" s="438"/>
      <c r="AS32" s="438"/>
      <c r="AT32"/>
      <c r="AU32"/>
      <c r="AV32" s="347"/>
      <c r="AW32" s="347"/>
      <c r="AX32" s="347"/>
      <c r="AY32" s="347"/>
      <c r="AZ32" s="347"/>
      <c r="BA32" s="347"/>
      <c r="BB32" s="347"/>
      <c r="BC32" s="347"/>
      <c r="BD32" s="347"/>
      <c r="BE32" s="347"/>
      <c r="BF32" s="347"/>
      <c r="BG32" s="347"/>
      <c r="BH32" s="347"/>
      <c r="BI32" s="347"/>
      <c r="BJ32" s="347"/>
      <c r="BK32" s="347"/>
      <c r="BL32" s="347"/>
      <c r="BM32" s="347"/>
      <c r="BN32" s="347"/>
      <c r="BO32" s="347"/>
      <c r="BP32" s="347"/>
      <c r="BQ32" s="347"/>
      <c r="BR32" s="347"/>
      <c r="BS32" s="347"/>
      <c r="BT32" s="347"/>
      <c r="BU32" s="347"/>
      <c r="BV32" s="347"/>
      <c r="BW32" s="347"/>
      <c r="BX32" s="347"/>
      <c r="BY32" s="347"/>
      <c r="BZ32" s="347"/>
      <c r="CA32" s="347"/>
      <c r="CB32" s="347"/>
      <c r="CC32" s="347"/>
      <c r="CD32" s="347"/>
      <c r="CE32" s="347"/>
      <c r="CF32" s="347"/>
      <c r="CG32" s="347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347"/>
      <c r="CY32" s="347"/>
      <c r="CZ32" s="347"/>
      <c r="DA32" s="347"/>
      <c r="DB32" s="347"/>
      <c r="DC32" s="347"/>
      <c r="DD32" s="347"/>
      <c r="DE32" s="347"/>
      <c r="DF32" s="347"/>
      <c r="DG32" s="347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347"/>
      <c r="EC32" s="347"/>
      <c r="ED32" s="347"/>
      <c r="EE32" s="347"/>
      <c r="EF32" s="347"/>
      <c r="EG32" s="347"/>
      <c r="EH32" s="347"/>
      <c r="EI32" s="347"/>
      <c r="EJ32" s="347"/>
      <c r="EK32" s="347"/>
      <c r="EL32" s="347"/>
      <c r="EM32" s="347"/>
      <c r="EN32" s="347"/>
      <c r="EO32" s="347"/>
      <c r="EP32" s="347"/>
      <c r="EQ32" s="347"/>
      <c r="ER32" s="347"/>
    </row>
    <row r="33" spans="1:148" s="285" customFormat="1" ht="23" customHeight="1">
      <c r="A33" s="443"/>
      <c r="B33" s="146" t="str">
        <f>'NSW Oct 2022'!F27</f>
        <v>Origin Energy</v>
      </c>
      <c r="C33" s="148" t="str">
        <f>'NSW Oct 2022'!G27</f>
        <v>Business Go Variable</v>
      </c>
      <c r="D33" s="153">
        <f>365*'NSW Oct 2022'!H27/100</f>
        <v>254.93590909090909</v>
      </c>
      <c r="E33" s="288">
        <f>IF('NSW Oct 2022'!AQ27=3,0.5,IF('NSW Oct 2022'!AQ27=2,0.33,0))</f>
        <v>0.5</v>
      </c>
      <c r="F33" s="288">
        <f t="shared" si="3"/>
        <v>0.5</v>
      </c>
      <c r="G33" s="153">
        <f>IF('NSW Oct 2022'!K27="",($C$5*E33/'NSW Oct 2022'!AQ27*'NSW Oct 2022'!W27/100)*'NSW Oct 2022'!AQ27,IF($C$5*E33/'NSW Oct 2022'!AQ27&gt;='NSW Oct 2022'!L27,('NSW Oct 2022'!L27*'NSW Oct 2022'!W27/100)*'NSW Oct 2022'!AQ27,($C$5*E33/'NSW Oct 2022'!AQ27*'NSW Oct 2022'!W27/100)*'NSW Oct 2022'!AQ27))</f>
        <v>1263.6363636363635</v>
      </c>
      <c r="H33" s="153">
        <f>IF(AND('NSW Oct 2022'!L27&gt;0,'NSW Oct 2022'!M27&gt;0),IF($C$5*E33/'NSW Oct 2022'!AQ27&lt;'NSW Oct 2022'!L27,0,IF(($C$5*E33/'NSW Oct 2022'!AQ27-'NSW Oct 2022'!L27)&lt;=('NSW Oct 2022'!M27+'NSW Oct 2022'!L27),((($C$5*E33/'NSW Oct 2022'!AQ27-'NSW Oct 2022'!L27)*'NSW Oct 2022'!X27/100))*'NSW Oct 2022'!AQ27,((('NSW Oct 2022'!M27)*'NSW Oct 2022'!X27/100)*'NSW Oct 2022'!AQ27))),0)</f>
        <v>0</v>
      </c>
      <c r="I33" s="153">
        <f>IF(AND('NSW Oct 2022'!M27&gt;0,'NSW Oct 2022'!N27&gt;0),IF($C$5*E33/'NSW Oct 2022'!AQ27&lt;('NSW Oct 2022'!L27+'NSW Oct 2022'!M27),0,IF(($C$5*E33/'NSW Oct 2022'!AQ27-'NSW Oct 2022'!L27+'NSW Oct 2022'!M27)&lt;=('NSW Oct 2022'!L27+'NSW Oct 2022'!M27+'NSW Oct 2022'!N27),((($C$5*E33/'NSW Oct 2022'!AQ27-('NSW Oct 2022'!L27+'NSW Oct 2022'!M27))*'NSW Oct 2022'!Y27/100))*'NSW Oct 2022'!AQ27,('NSW Oct 2022'!N27*'NSW Oct 2022'!Y27/100)* 'NSW Oct 2022'!AQ27)),0)</f>
        <v>0</v>
      </c>
      <c r="J33" s="153">
        <f>IF(AND('NSW Oct 2022'!N27&gt;0,'NSW Oct 2022'!O27&gt;0),IF($C$5*E33/'NSW Oct 2022'!AQ27&lt;('NSW Oct 2022'!L27+'NSW Oct 2022'!M27+'NSW Oct 2022'!N27),0,IF(($C$5*E33/'NSW Oct 2022'!AQ27-'NSW Oct 2022'!L27+'NSW Oct 2022'!M27+'NSW Oct 2022'!N27)&lt;=('NSW Oct 2022'!L27+'NSW Oct 2022'!M27+'NSW Oct 2022'!N27+'NSW Oct 2022'!O27),(($C$5*E33/'NSW Oct 2022'!AQ27-('NSW Oct 2022'!L27+'NSW Oct 2022'!M27+'NSW Oct 2022'!N27))*'NSW Oct 2022'!Z27/100)*'NSW Oct 2022'!AQ27,('NSW Oct 2022'!O27*'NSW Oct 2022'!Z27/100)*'NSW Oct 2022'!AQ27)),0)</f>
        <v>0</v>
      </c>
      <c r="K33" s="153">
        <f>IF(AND('NSW Oct 2022'!O27&gt;0,'NSW Oct 2022'!P27&gt;0),IF($C$5*E33/'NSW Oct 2022'!AQ27&lt;('NSW Oct 2022'!L27+'NSW Oct 2022'!M27+'NSW Oct 2022'!N27+'NSW Oct 2022'!O27),0,IF(($C$5*E33/'NSW Oct 2022'!AQ27-'NSW Oct 2022'!L27+'NSW Oct 2022'!M27+'NSW Oct 2022'!N27+'NSW Oct 2022'!O27)&lt;=('NSW Oct 2022'!L27+'NSW Oct 2022'!M27+'NSW Oct 2022'!N27+'NSW Oct 2022'!O27+'NSW Oct 2022'!P27),(($C$5*E33/'NSW Oct 2022'!AQ27-('NSW Oct 2022'!L27+'NSW Oct 2022'!M27+'NSW Oct 2022'!N27+'NSW Oct 2022'!O27))*'NSW Oct 2022'!AA27/100)*'NSW Oct 2022'!AQ27,('NSW Oct 2022'!P27*'NSW Oct 2022'!AA27/100)*'NSW Oct 2022'!AQ27)),0)</f>
        <v>0</v>
      </c>
      <c r="L33" s="153">
        <f>IF(AND('NSW Oct 2022'!P27&gt;0,'NSW Oct 2022'!O27&gt;0),IF(($C$5*E33/'NSW Oct 2022'!AQ27&lt;SUM('NSW Oct 2022'!L27:P27)),(0),($C$5*E33/'NSW Oct 2022'!AQ27-SUM('NSW Oct 2022'!L27:P27))*'NSW Oct 2022'!AB27/100)* 'NSW Oct 2022'!AQ27,IF(AND('NSW Oct 2022'!O27&gt;0,'NSW Oct 2022'!P27=""),IF(($C$5*E33/'NSW Oct 2022'!AQ27&lt; SUM('NSW Oct 2022'!L27:O27)),(0),($C$5*E33/'NSW Oct 2022'!AQ27-SUM('NSW Oct 2022'!L27:O27))*'NSW Oct 2022'!AA27/100)* 'NSW Oct 2022'!AQ27,IF(AND('NSW Oct 2022'!N27&gt;0,'NSW Oct 2022'!O27=""),IF(($C$5*E33/'NSW Oct 2022'!AQ27&lt; SUM('NSW Oct 2022'!L27:N27)),(0),($C$5*E33/'NSW Oct 2022'!AQ27-SUM('NSW Oct 2022'!L27:N27))*'NSW Oct 2022'!Z27/100)* 'NSW Oct 2022'!AQ27,IF(AND('NSW Oct 2022'!M27&gt;0,'NSW Oct 2022'!N27=""),IF(($C$5*E33/'NSW Oct 2022'!AQ27&lt;'NSW Oct 2022'!M27+'NSW Oct 2022'!L27),(0),(($C$5*E33/'NSW Oct 2022'!AQ27-('NSW Oct 2022'!M27+'NSW Oct 2022'!L27))*'NSW Oct 2022'!Y27/100))*'NSW Oct 2022'!AQ27,IF(AND('NSW Oct 2022'!L27&gt;0,'NSW Oct 2022'!M27=""&gt;0),IF(($C$5*E33/'NSW Oct 2022'!AQ27&lt;'NSW Oct 2022'!L27),(0),($C$5*E33/'NSW Oct 2022'!AQ27-'NSW Oct 2022'!L27)*'NSW Oct 2022'!X27/100)*'NSW Oct 2022'!AQ27,0)))))</f>
        <v>0</v>
      </c>
      <c r="M33" s="153">
        <f>IF('NSW Oct 2022'!K27="",($C$5*F33/'NSW Oct 2022'!AR27*'NSW Oct 2022'!AC27/100)*'NSW Oct 2022'!AR27,IF($C$5*F33/'NSW Oct 2022'!AR27&gt;='NSW Oct 2022'!L27,('NSW Oct 2022'!L27*'NSW Oct 2022'!AC27/100)*'NSW Oct 2022'!AR27,($C$5*F33/'NSW Oct 2022'!AR27*'NSW Oct 2022'!AC27/100)*'NSW Oct 2022'!AR27))</f>
        <v>1263.6363636363635</v>
      </c>
      <c r="N33" s="153">
        <f>IF(AND('NSW Oct 2022'!L27&gt;0,'NSW Oct 2022'!M27&gt;0),IF($C$5*F33/'NSW Oct 2022'!AR27&lt;'NSW Oct 2022'!L27,0,IF(($C$5*F33/'NSW Oct 2022'!AR27-'NSW Oct 2022'!L27)&lt;=('NSW Oct 2022'!M27+'NSW Oct 2022'!L27),((($C$5*F33/'NSW Oct 2022'!AR27-'NSW Oct 2022'!L27)*'NSW Oct 2022'!AD27/100))*'NSW Oct 2022'!AR27,((('NSW Oct 2022'!M27)*'NSW Oct 2022'!AD27/100)*'NSW Oct 2022'!AR27))),0)</f>
        <v>0</v>
      </c>
      <c r="O33" s="153">
        <f>IF(AND('NSW Oct 2022'!M27&gt;0,'NSW Oct 2022'!N27&gt;0),IF($C$5*F33/'NSW Oct 2022'!AR27&lt;('NSW Oct 2022'!L27+'NSW Oct 2022'!M27),0,IF(($C$5*F33/'NSW Oct 2022'!AR27-'NSW Oct 2022'!L27+'NSW Oct 2022'!M27)&lt;=('NSW Oct 2022'!L27+'NSW Oct 2022'!M27+'NSW Oct 2022'!N27),((($C$5*F33/'NSW Oct 2022'!AR27-('NSW Oct 2022'!L27+'NSW Oct 2022'!M27))*'NSW Oct 2022'!AE27/100))*'NSW Oct 2022'!AR27,('NSW Oct 2022'!N27*'NSW Oct 2022'!AE27/100)*'NSW Oct 2022'!AR27)),0)</f>
        <v>0</v>
      </c>
      <c r="P33" s="153">
        <f>IF(AND('NSW Oct 2022'!N27&gt;0,'NSW Oct 2022'!O27&gt;0),IF($C$5*F33/'NSW Oct 2022'!AR27&lt;('NSW Oct 2022'!L27+'NSW Oct 2022'!M27+'NSW Oct 2022'!N27),0,IF(($C$5*F33/'NSW Oct 2022'!AR27-'NSW Oct 2022'!L27+'NSW Oct 2022'!M27+'NSW Oct 2022'!N27)&lt;=('NSW Oct 2022'!L27+'NSW Oct 2022'!M27+'NSW Oct 2022'!N27+'NSW Oct 2022'!O27),(($C$5*F33/'NSW Oct 2022'!AR27-('NSW Oct 2022'!L27+'NSW Oct 2022'!M27+'NSW Oct 2022'!N27))*'NSW Oct 2022'!AF27/100)*'NSW Oct 2022'!AR27,('NSW Oct 2022'!O27*'NSW Oct 2022'!AF27/100)*'NSW Oct 2022'!AR27)),0)</f>
        <v>0</v>
      </c>
      <c r="Q33" s="153">
        <f>IF(AND('NSW Oct 2022'!P27&gt;0,'NSW Oct 2022'!P27&gt;0),IF($C$5*F33/'NSW Oct 2022'!AR27&lt;('NSW Oct 2022'!L27+'NSW Oct 2022'!M27+'NSW Oct 2022'!N27+'NSW Oct 2022'!O27),0,IF(($C$5*F33/'NSW Oct 2022'!AR27-'NSW Oct 2022'!L27+'NSW Oct 2022'!M27+'NSW Oct 2022'!N27+'NSW Oct 2022'!O27)&lt;=('NSW Oct 2022'!L27+'NSW Oct 2022'!M27+'NSW Oct 2022'!N27+'NSW Oct 2022'!O27+'NSW Oct 2022'!P27),(($C$5*F33/'NSW Oct 2022'!AR27-('NSW Oct 2022'!L27+'NSW Oct 2022'!M27+'NSW Oct 2022'!N27+'NSW Oct 2022'!O27))*'NSW Oct 2022'!AG27/100)*'NSW Oct 2022'!AR27,('NSW Oct 2022'!P27*'NSW Oct 2022'!AG27/100)*'NSW Oct 2022'!AR27)),0)</f>
        <v>0</v>
      </c>
      <c r="R33" s="153">
        <f>IF(AND('NSW Oct 2022'!P27&gt;0,'NSW Oct 2022'!O27&gt;0),IF(($C$5*F33/'NSW Oct 2022'!AR27&lt;SUM('NSW Oct 2022'!L27:P27)),(0),($C$5*F33/'NSW Oct 2022'!AR27-SUM('NSW Oct 2022'!L27:P27))*'NSW Oct 2022'!AB27/100)* 'NSW Oct 2022'!AR27,IF(AND('NSW Oct 2022'!O27&gt;0,'NSW Oct 2022'!P27=""),IF(($C$5*F33/'NSW Oct 2022'!AR27&lt; SUM('NSW Oct 2022'!L27:O27)),(0),($C$5*F33/'NSW Oct 2022'!AR27-SUM('NSW Oct 2022'!L27:O27))*'NSW Oct 2022'!AG27/100)* 'NSW Oct 2022'!AR27,IF(AND('NSW Oct 2022'!N27&gt;0,'NSW Oct 2022'!O27=""),IF(($C$5*F33/'NSW Oct 2022'!AR27&lt; SUM('NSW Oct 2022'!L27:N27)),(0),($C$5*F33/'NSW Oct 2022'!AR27-SUM('NSW Oct 2022'!L27:N27))*'NSW Oct 2022'!AF27/100)* 'NSW Oct 2022'!AR27,IF(AND('NSW Oct 2022'!M27&gt;0,'NSW Oct 2022'!N27=""),IF(($C$5*F33/'NSW Oct 2022'!AR27&lt;'NSW Oct 2022'!M27+'NSW Oct 2022'!L27),(0),(($C$5*F33/'NSW Oct 2022'!AR27-('NSW Oct 2022'!M27+'NSW Oct 2022'!L27))*'NSW Oct 2022'!AE27/100))*'NSW Oct 2022'!AR27,IF(AND('NSW Oct 2022'!L27&gt;0,'NSW Oct 2022'!M27=""&gt;0),IF(($C$5*F33/'NSW Oct 2022'!AR27&lt;'NSW Oct 2022'!L27),(0),($C$5*F33/'NSW Oct 2022'!AR27-'NSW Oct 2022'!L27)*'NSW Oct 2022'!AD27/100)*'NSW Oct 2022'!AR27,0)))))</f>
        <v>0</v>
      </c>
      <c r="S33" s="257">
        <f t="shared" si="4"/>
        <v>2527.272727272727</v>
      </c>
      <c r="T33" s="292">
        <f t="shared" si="5"/>
        <v>2782.2086363636363</v>
      </c>
      <c r="U33" s="149">
        <f t="shared" si="6"/>
        <v>3060.4295000000002</v>
      </c>
      <c r="V33" s="148">
        <f>'NSW Oct 2022'!AT27</f>
        <v>0</v>
      </c>
      <c r="W33" s="148">
        <f>'NSW Oct 2022'!AU27</f>
        <v>0</v>
      </c>
      <c r="X33" s="148">
        <f>'NSW Oct 2022'!AV27</f>
        <v>0</v>
      </c>
      <c r="Y33" s="148">
        <f>'NSW Oct 2022'!AW27</f>
        <v>0</v>
      </c>
      <c r="Z33" s="292" t="str">
        <f t="shared" si="7"/>
        <v>No discount</v>
      </c>
      <c r="AA33" s="292" t="str">
        <f t="shared" si="8"/>
        <v>Inclusive</v>
      </c>
      <c r="AB33" s="292">
        <f t="shared" si="0"/>
        <v>2782.2086363636363</v>
      </c>
      <c r="AC33" s="292">
        <f t="shared" si="1"/>
        <v>2782.2086363636363</v>
      </c>
      <c r="AD33" s="404">
        <f t="shared" si="12"/>
        <v>3060.4295000000002</v>
      </c>
      <c r="AE33" s="459">
        <f t="shared" si="12"/>
        <v>3060.4295000000002</v>
      </c>
      <c r="AF33" s="438"/>
      <c r="AG33" s="438"/>
      <c r="AH33" s="438"/>
      <c r="AI33" s="438"/>
      <c r="AJ33" s="438"/>
      <c r="AK33" s="438"/>
      <c r="AL33" s="438"/>
      <c r="AM33" s="438"/>
      <c r="AN33" s="438"/>
      <c r="AO33" s="438"/>
      <c r="AP33" s="438"/>
      <c r="AQ33" s="438"/>
      <c r="AR33" s="438"/>
      <c r="AS33" s="438"/>
      <c r="AT33"/>
      <c r="AU33"/>
      <c r="AV33" s="347"/>
      <c r="AW33" s="347"/>
      <c r="AX33" s="347"/>
      <c r="AY33" s="347"/>
      <c r="AZ33" s="347"/>
      <c r="BA33" s="347"/>
      <c r="BB33" s="347"/>
      <c r="BC33" s="347"/>
      <c r="BD33" s="347"/>
      <c r="BE33" s="347"/>
      <c r="BF33" s="347"/>
      <c r="BG33" s="347"/>
      <c r="BH33" s="347"/>
      <c r="BI33" s="347"/>
      <c r="BJ33" s="347"/>
      <c r="BK33" s="347"/>
      <c r="BL33" s="347"/>
      <c r="BM33" s="347"/>
      <c r="BN33" s="347"/>
      <c r="BO33" s="347"/>
      <c r="BP33" s="347"/>
      <c r="BQ33" s="347"/>
      <c r="BR33" s="347"/>
      <c r="BS33" s="347"/>
      <c r="BT33" s="347"/>
      <c r="BU33" s="347"/>
      <c r="BV33" s="347"/>
      <c r="BW33" s="347"/>
      <c r="BX33" s="347"/>
      <c r="BY33" s="347"/>
      <c r="BZ33" s="347"/>
      <c r="CA33" s="347"/>
      <c r="CB33" s="347"/>
      <c r="CC33" s="347"/>
      <c r="CD33" s="347"/>
      <c r="CE33" s="347"/>
      <c r="CF33" s="347"/>
      <c r="CG33" s="347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347"/>
      <c r="CY33" s="347"/>
      <c r="CZ33" s="347"/>
      <c r="DA33" s="347"/>
      <c r="DB33" s="347"/>
      <c r="DC33" s="347"/>
      <c r="DD33" s="347"/>
      <c r="DE33" s="347"/>
      <c r="DF33" s="347"/>
      <c r="DG33" s="347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347"/>
      <c r="EC33" s="347"/>
      <c r="ED33" s="347"/>
      <c r="EE33" s="347"/>
      <c r="EF33" s="347"/>
      <c r="EG33" s="347"/>
      <c r="EH33" s="347"/>
      <c r="EI33" s="347"/>
      <c r="EJ33" s="347"/>
      <c r="EK33" s="347"/>
      <c r="EL33" s="347"/>
      <c r="EM33" s="347"/>
      <c r="EN33" s="347"/>
      <c r="EO33" s="347"/>
      <c r="EP33" s="347"/>
      <c r="EQ33" s="347"/>
      <c r="ER33" s="347"/>
    </row>
    <row r="34" spans="1:148" s="405" customFormat="1" ht="23" customHeight="1">
      <c r="A34" s="443"/>
      <c r="B34" s="146" t="str">
        <f>'NSW Oct 2022'!F28</f>
        <v>AGL</v>
      </c>
      <c r="C34" s="148" t="str">
        <f>'NSW Oct 2022'!G28</f>
        <v>Business Value Saver</v>
      </c>
      <c r="D34" s="153">
        <f>365*'NSW Oct 2022'!H28/100</f>
        <v>297.07681818181823</v>
      </c>
      <c r="E34" s="288">
        <f>IF('NSW Oct 2022'!AQ28=3,0.5,IF('NSW Oct 2022'!AQ28=2,0.33,0))</f>
        <v>0.5</v>
      </c>
      <c r="F34" s="288">
        <f t="shared" si="3"/>
        <v>0.5</v>
      </c>
      <c r="G34" s="153">
        <f>IF('NSW Oct 2022'!K28="",($C$5*E34/'NSW Oct 2022'!AQ28*'NSW Oct 2022'!W28/100)*'NSW Oct 2022'!AQ28,IF($C$5*E34/'NSW Oct 2022'!AQ28&gt;='NSW Oct 2022'!L28,('NSW Oct 2022'!L28*'NSW Oct 2022'!W28/100)*'NSW Oct 2022'!AQ28,($C$5*E34/'NSW Oct 2022'!AQ28*'NSW Oct 2022'!W28/100)*'NSW Oct 2022'!AQ28))</f>
        <v>205.36363636363632</v>
      </c>
      <c r="H34" s="153">
        <f>IF(AND('NSW Oct 2022'!L28&gt;0,'NSW Oct 2022'!M28&gt;0),IF($C$5*E34/'NSW Oct 2022'!AQ28&lt;'NSW Oct 2022'!L28,0,IF(($C$5*E34/'NSW Oct 2022'!AQ28-'NSW Oct 2022'!L28)&lt;=('NSW Oct 2022'!M28+'NSW Oct 2022'!L28),((($C$5*E34/'NSW Oct 2022'!AQ28-'NSW Oct 2022'!L28)*'NSW Oct 2022'!X28/100))*'NSW Oct 2022'!AQ28,((('NSW Oct 2022'!M28)*'NSW Oct 2022'!X28/100)*'NSW Oct 2022'!AQ28))),0)</f>
        <v>857.27272727272725</v>
      </c>
      <c r="I34" s="153">
        <f>IF(AND('NSW Oct 2022'!M28&gt;0,'NSW Oct 2022'!N28&gt;0),IF($C$5*E34/'NSW Oct 2022'!AQ28&lt;('NSW Oct 2022'!L28+'NSW Oct 2022'!M28),0,IF(($C$5*E34/'NSW Oct 2022'!AQ28-'NSW Oct 2022'!L28+'NSW Oct 2022'!M28)&lt;=('NSW Oct 2022'!L28+'NSW Oct 2022'!M28+'NSW Oct 2022'!N28),((($C$5*E34/'NSW Oct 2022'!AQ28-('NSW Oct 2022'!L28+'NSW Oct 2022'!M28))*'NSW Oct 2022'!Y28/100))*'NSW Oct 2022'!AQ28,('NSW Oct 2022'!N28*'NSW Oct 2022'!Y28/100)* 'NSW Oct 2022'!AQ28)),0)</f>
        <v>0</v>
      </c>
      <c r="J34" s="153">
        <f>IF(AND('NSW Oct 2022'!N28&gt;0,'NSW Oct 2022'!O28&gt;0),IF($C$5*E34/'NSW Oct 2022'!AQ28&lt;('NSW Oct 2022'!L28+'NSW Oct 2022'!M28+'NSW Oct 2022'!N28),0,IF(($C$5*E34/'NSW Oct 2022'!AQ28-'NSW Oct 2022'!L28+'NSW Oct 2022'!M28+'NSW Oct 2022'!N28)&lt;=('NSW Oct 2022'!L28+'NSW Oct 2022'!M28+'NSW Oct 2022'!N28+'NSW Oct 2022'!O28),(($C$5*E34/'NSW Oct 2022'!AQ28-('NSW Oct 2022'!L28+'NSW Oct 2022'!M28+'NSW Oct 2022'!N28))*'NSW Oct 2022'!Z28/100)*'NSW Oct 2022'!AQ28,('NSW Oct 2022'!O28*'NSW Oct 2022'!Z28/100)*'NSW Oct 2022'!AQ28)),0)</f>
        <v>0</v>
      </c>
      <c r="K34" s="153">
        <f>IF(AND('NSW Oct 2022'!O28&gt;0,'NSW Oct 2022'!P28&gt;0),IF($C$5*E34/'NSW Oct 2022'!AQ28&lt;('NSW Oct 2022'!L28+'NSW Oct 2022'!M28+'NSW Oct 2022'!N28+'NSW Oct 2022'!O28),0,IF(($C$5*E34/'NSW Oct 2022'!AQ28-'NSW Oct 2022'!L28+'NSW Oct 2022'!M28+'NSW Oct 2022'!N28+'NSW Oct 2022'!O28)&lt;=('NSW Oct 2022'!L28+'NSW Oct 2022'!M28+'NSW Oct 2022'!N28+'NSW Oct 2022'!O28+'NSW Oct 2022'!P28),(($C$5*E34/'NSW Oct 2022'!AQ28-('NSW Oct 2022'!L28+'NSW Oct 2022'!M28+'NSW Oct 2022'!N28+'NSW Oct 2022'!O28))*'NSW Oct 2022'!AA28/100)*'NSW Oct 2022'!AQ28,('NSW Oct 2022'!P28*'NSW Oct 2022'!AA28/100)*'NSW Oct 2022'!AQ28)),0)</f>
        <v>0</v>
      </c>
      <c r="L34" s="153">
        <f>IF(AND('NSW Oct 2022'!P28&gt;0,'NSW Oct 2022'!O28&gt;0),IF(($C$5*E34/'NSW Oct 2022'!AQ28&lt;SUM('NSW Oct 2022'!L28:P28)),(0),($C$5*E34/'NSW Oct 2022'!AQ28-SUM('NSW Oct 2022'!L28:P28))*'NSW Oct 2022'!AB28/100)* 'NSW Oct 2022'!AQ28,IF(AND('NSW Oct 2022'!O28&gt;0,'NSW Oct 2022'!P28=""),IF(($C$5*E34/'NSW Oct 2022'!AQ28&lt; SUM('NSW Oct 2022'!L28:O28)),(0),($C$5*E34/'NSW Oct 2022'!AQ28-SUM('NSW Oct 2022'!L28:O28))*'NSW Oct 2022'!AA28/100)* 'NSW Oct 2022'!AQ28,IF(AND('NSW Oct 2022'!N28&gt;0,'NSW Oct 2022'!O28=""),IF(($C$5*E34/'NSW Oct 2022'!AQ28&lt; SUM('NSW Oct 2022'!L28:N28)),(0),($C$5*E34/'NSW Oct 2022'!AQ28-SUM('NSW Oct 2022'!L28:N28))*'NSW Oct 2022'!Z28/100)* 'NSW Oct 2022'!AQ28,IF(AND('NSW Oct 2022'!M28&gt;0,'NSW Oct 2022'!N28=""),IF(($C$5*E34/'NSW Oct 2022'!AQ28&lt;'NSW Oct 2022'!M28+'NSW Oct 2022'!L28),(0),(($C$5*E34/'NSW Oct 2022'!AQ28-('NSW Oct 2022'!M28+'NSW Oct 2022'!L28))*'NSW Oct 2022'!Y28/100))*'NSW Oct 2022'!AQ28,IF(AND('NSW Oct 2022'!L28&gt;0,'NSW Oct 2022'!M28=""&gt;0),IF(($C$5*E34/'NSW Oct 2022'!AQ28&lt;'NSW Oct 2022'!L28),(0),($C$5*E34/'NSW Oct 2022'!AQ28-'NSW Oct 2022'!L28)*'NSW Oct 2022'!X28/100)*'NSW Oct 2022'!AQ28,0)))))</f>
        <v>0</v>
      </c>
      <c r="M34" s="153">
        <f>IF('NSW Oct 2022'!K28="",($C$5*F34/'NSW Oct 2022'!AR28*'NSW Oct 2022'!AC28/100)*'NSW Oct 2022'!AR28,IF($C$5*F34/'NSW Oct 2022'!AR28&gt;='NSW Oct 2022'!L28,('NSW Oct 2022'!L28*'NSW Oct 2022'!AC28/100)*'NSW Oct 2022'!AR28,($C$5*F34/'NSW Oct 2022'!AR28*'NSW Oct 2022'!AC28/100)*'NSW Oct 2022'!AR28))</f>
        <v>205.36363636363632</v>
      </c>
      <c r="N34" s="153">
        <f>IF(AND('NSW Oct 2022'!L28&gt;0,'NSW Oct 2022'!M28&gt;0),IF($C$5*F34/'NSW Oct 2022'!AR28&lt;'NSW Oct 2022'!L28,0,IF(($C$5*F34/'NSW Oct 2022'!AR28-'NSW Oct 2022'!L28)&lt;=('NSW Oct 2022'!M28+'NSW Oct 2022'!L28),((($C$5*F34/'NSW Oct 2022'!AR28-'NSW Oct 2022'!L28)*'NSW Oct 2022'!AD28/100))*'NSW Oct 2022'!AR28,((('NSW Oct 2022'!M28)*'NSW Oct 2022'!AD28/100)*'NSW Oct 2022'!AR28))),0)</f>
        <v>857.27272727272725</v>
      </c>
      <c r="O34" s="153">
        <f>IF(AND('NSW Oct 2022'!M28&gt;0,'NSW Oct 2022'!N28&gt;0),IF($C$5*F34/'NSW Oct 2022'!AR28&lt;('NSW Oct 2022'!L28+'NSW Oct 2022'!M28),0,IF(($C$5*F34/'NSW Oct 2022'!AR28-'NSW Oct 2022'!L28+'NSW Oct 2022'!M28)&lt;=('NSW Oct 2022'!L28+'NSW Oct 2022'!M28+'NSW Oct 2022'!N28),((($C$5*F34/'NSW Oct 2022'!AR28-('NSW Oct 2022'!L28+'NSW Oct 2022'!M28))*'NSW Oct 2022'!AE28/100))*'NSW Oct 2022'!AR28,('NSW Oct 2022'!N28*'NSW Oct 2022'!AE28/100)*'NSW Oct 2022'!AR28)),0)</f>
        <v>0</v>
      </c>
      <c r="P34" s="153">
        <f>IF(AND('NSW Oct 2022'!N28&gt;0,'NSW Oct 2022'!O28&gt;0),IF($C$5*F34/'NSW Oct 2022'!AR28&lt;('NSW Oct 2022'!L28+'NSW Oct 2022'!M28+'NSW Oct 2022'!N28),0,IF(($C$5*F34/'NSW Oct 2022'!AR28-'NSW Oct 2022'!L28+'NSW Oct 2022'!M28+'NSW Oct 2022'!N28)&lt;=('NSW Oct 2022'!L28+'NSW Oct 2022'!M28+'NSW Oct 2022'!N28+'NSW Oct 2022'!O28),(($C$5*F34/'NSW Oct 2022'!AR28-('NSW Oct 2022'!L28+'NSW Oct 2022'!M28+'NSW Oct 2022'!N28))*'NSW Oct 2022'!AF28/100)*'NSW Oct 2022'!AR28,('NSW Oct 2022'!O28*'NSW Oct 2022'!AF28/100)*'NSW Oct 2022'!AR28)),0)</f>
        <v>0</v>
      </c>
      <c r="Q34" s="153">
        <f>IF(AND('NSW Oct 2022'!P28&gt;0,'NSW Oct 2022'!P28&gt;0),IF($C$5*F34/'NSW Oct 2022'!AR28&lt;('NSW Oct 2022'!L28+'NSW Oct 2022'!M28+'NSW Oct 2022'!N28+'NSW Oct 2022'!O28),0,IF(($C$5*F34/'NSW Oct 2022'!AR28-'NSW Oct 2022'!L28+'NSW Oct 2022'!M28+'NSW Oct 2022'!N28+'NSW Oct 2022'!O28)&lt;=('NSW Oct 2022'!L28+'NSW Oct 2022'!M28+'NSW Oct 2022'!N28+'NSW Oct 2022'!O28+'NSW Oct 2022'!P28),(($C$5*F34/'NSW Oct 2022'!AR28-('NSW Oct 2022'!L28+'NSW Oct 2022'!M28+'NSW Oct 2022'!N28+'NSW Oct 2022'!O28))*'NSW Oct 2022'!AG28/100)*'NSW Oct 2022'!AR28,('NSW Oct 2022'!P28*'NSW Oct 2022'!AG28/100)*'NSW Oct 2022'!AR28)),0)</f>
        <v>0</v>
      </c>
      <c r="R34" s="153">
        <f>IF(AND('NSW Oct 2022'!P28&gt;0,'NSW Oct 2022'!O28&gt;0),IF(($C$5*F34/'NSW Oct 2022'!AR28&lt;SUM('NSW Oct 2022'!L28:P28)),(0),($C$5*F34/'NSW Oct 2022'!AR28-SUM('NSW Oct 2022'!L28:P28))*'NSW Oct 2022'!AB28/100)* 'NSW Oct 2022'!AR28,IF(AND('NSW Oct 2022'!O28&gt;0,'NSW Oct 2022'!P28=""),IF(($C$5*F34/'NSW Oct 2022'!AR28&lt; SUM('NSW Oct 2022'!L28:O28)),(0),($C$5*F34/'NSW Oct 2022'!AR28-SUM('NSW Oct 2022'!L28:O28))*'NSW Oct 2022'!AG28/100)* 'NSW Oct 2022'!AR28,IF(AND('NSW Oct 2022'!N28&gt;0,'NSW Oct 2022'!O28=""),IF(($C$5*F34/'NSW Oct 2022'!AR28&lt; SUM('NSW Oct 2022'!L28:N28)),(0),($C$5*F34/'NSW Oct 2022'!AR28-SUM('NSW Oct 2022'!L28:N28))*'NSW Oct 2022'!AF28/100)* 'NSW Oct 2022'!AR28,IF(AND('NSW Oct 2022'!M28&gt;0,'NSW Oct 2022'!N28=""),IF(($C$5*F34/'NSW Oct 2022'!AR28&lt;'NSW Oct 2022'!M28+'NSW Oct 2022'!L28),(0),(($C$5*F34/'NSW Oct 2022'!AR28-('NSW Oct 2022'!M28+'NSW Oct 2022'!L28))*'NSW Oct 2022'!AE28/100))*'NSW Oct 2022'!AR28,IF(AND('NSW Oct 2022'!L28&gt;0,'NSW Oct 2022'!M28=""&gt;0),IF(($C$5*F34/'NSW Oct 2022'!AR28&lt;'NSW Oct 2022'!L28),(0),($C$5*F34/'NSW Oct 2022'!AR28-'NSW Oct 2022'!L28)*'NSW Oct 2022'!AD28/100)*'NSW Oct 2022'!AR28,0)))))</f>
        <v>0</v>
      </c>
      <c r="S34" s="257">
        <f t="shared" si="4"/>
        <v>2125.272727272727</v>
      </c>
      <c r="T34" s="292">
        <f t="shared" si="5"/>
        <v>2422.3495454545455</v>
      </c>
      <c r="U34" s="149">
        <f t="shared" si="6"/>
        <v>2664.5845000000004</v>
      </c>
      <c r="V34" s="148">
        <f>'NSW Oct 2022'!AT28</f>
        <v>0</v>
      </c>
      <c r="W34" s="148">
        <f>'NSW Oct 2022'!AU28</f>
        <v>0</v>
      </c>
      <c r="X34" s="148">
        <f>'NSW Oct 2022'!AV28</f>
        <v>0</v>
      </c>
      <c r="Y34" s="148">
        <f>'NSW Oct 2022'!AW28</f>
        <v>0</v>
      </c>
      <c r="Z34" s="292" t="str">
        <f t="shared" si="7"/>
        <v>No discount</v>
      </c>
      <c r="AA34" s="292" t="str">
        <f t="shared" si="8"/>
        <v>Exclusive</v>
      </c>
      <c r="AB34" s="292">
        <f t="shared" si="0"/>
        <v>2422.3495454545455</v>
      </c>
      <c r="AC34" s="292">
        <f t="shared" si="1"/>
        <v>2422.3495454545455</v>
      </c>
      <c r="AD34" s="404">
        <f t="shared" si="12"/>
        <v>2664.5845000000004</v>
      </c>
      <c r="AE34" s="459">
        <f t="shared" si="12"/>
        <v>2664.5845000000004</v>
      </c>
      <c r="AF34" s="438"/>
      <c r="AG34" s="438"/>
      <c r="AH34" s="440"/>
      <c r="AI34" s="440"/>
      <c r="AJ34" s="440"/>
      <c r="AK34" s="440"/>
      <c r="AL34" s="440"/>
      <c r="AM34" s="440"/>
      <c r="AN34" s="440"/>
      <c r="AO34" s="440"/>
      <c r="AP34" s="440"/>
      <c r="AQ34" s="440"/>
      <c r="AR34" s="440"/>
      <c r="AS34" s="440"/>
      <c r="AT34" s="403"/>
      <c r="AU34" s="403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8"/>
      <c r="BM34" s="148"/>
      <c r="BN34" s="148"/>
      <c r="BO34" s="148"/>
      <c r="BP34" s="148"/>
      <c r="BQ34" s="148"/>
      <c r="BR34" s="148"/>
      <c r="BS34" s="148"/>
      <c r="BT34" s="148"/>
      <c r="BU34" s="148"/>
      <c r="BV34" s="148"/>
      <c r="BW34" s="148"/>
      <c r="BX34" s="148"/>
      <c r="BY34" s="148"/>
      <c r="BZ34" s="148"/>
      <c r="CA34" s="148"/>
      <c r="CB34" s="148"/>
      <c r="CC34" s="148"/>
      <c r="CD34" s="148"/>
      <c r="CE34" s="148"/>
      <c r="CF34" s="148"/>
      <c r="CG34" s="148"/>
      <c r="CH34" s="148"/>
      <c r="CI34" s="148"/>
      <c r="CJ34" s="148"/>
      <c r="CK34" s="148"/>
      <c r="CL34" s="148"/>
      <c r="CM34" s="148"/>
      <c r="CN34" s="148"/>
      <c r="CO34" s="148"/>
      <c r="CP34" s="148"/>
      <c r="CQ34" s="148"/>
      <c r="CR34" s="148"/>
      <c r="CS34" s="148"/>
      <c r="CT34" s="148"/>
      <c r="CU34" s="148"/>
      <c r="CV34" s="148"/>
      <c r="CW34" s="148"/>
      <c r="CX34" s="148"/>
      <c r="CY34" s="148"/>
      <c r="CZ34" s="148"/>
      <c r="DA34" s="148"/>
      <c r="DB34" s="148"/>
      <c r="DC34" s="148"/>
      <c r="DD34" s="148"/>
      <c r="DE34" s="148"/>
      <c r="DF34" s="148"/>
      <c r="DG34" s="148"/>
      <c r="DH34" s="148"/>
      <c r="DI34" s="148"/>
      <c r="DJ34" s="148"/>
      <c r="DK34" s="148"/>
      <c r="DL34" s="148"/>
      <c r="DM34" s="148"/>
      <c r="DN34" s="148"/>
      <c r="DO34" s="148"/>
      <c r="DP34" s="148"/>
      <c r="DQ34" s="148"/>
      <c r="DR34" s="148"/>
      <c r="DS34" s="148"/>
      <c r="DT34" s="148"/>
      <c r="DU34" s="148"/>
      <c r="DV34" s="148"/>
      <c r="DW34" s="148"/>
      <c r="DX34" s="148"/>
      <c r="DY34" s="148"/>
      <c r="DZ34" s="148"/>
      <c r="EA34" s="148"/>
      <c r="EB34" s="148"/>
      <c r="EC34" s="148"/>
      <c r="ED34" s="148"/>
      <c r="EE34" s="148"/>
      <c r="EF34" s="148"/>
      <c r="EG34" s="148"/>
      <c r="EH34" s="148"/>
      <c r="EI34" s="148"/>
      <c r="EJ34" s="148"/>
      <c r="EK34" s="148"/>
      <c r="EL34" s="148"/>
      <c r="EM34" s="148"/>
      <c r="EN34" s="148"/>
      <c r="EO34" s="148"/>
      <c r="EP34" s="148"/>
      <c r="EQ34" s="148"/>
      <c r="ER34" s="148"/>
    </row>
    <row r="35" spans="1:148" s="405" customFormat="1" ht="23" customHeight="1" thickBot="1">
      <c r="A35" s="444"/>
      <c r="B35" s="167" t="str">
        <f>'NSW Oct 2022'!F29</f>
        <v>Red Energy</v>
      </c>
      <c r="C35" s="171" t="str">
        <f>'NSW Oct 2022'!G29</f>
        <v xml:space="preserve">Business Saver </v>
      </c>
      <c r="D35" s="172">
        <f>365*'NSW Oct 2022'!H29/100</f>
        <v>360.95181818181817</v>
      </c>
      <c r="E35" s="289">
        <f>IF('NSW Oct 2022'!AQ29=3,0.5,IF('NSW Oct 2022'!AQ29=2,0.33,0))</f>
        <v>0.5</v>
      </c>
      <c r="F35" s="289">
        <f t="shared" si="3"/>
        <v>0.5</v>
      </c>
      <c r="G35" s="172">
        <f>IF('NSW Oct 2022'!K29="",($C$5*E35/'NSW Oct 2022'!AQ29*'NSW Oct 2022'!W29/100)*'NSW Oct 2022'!AQ29,IF($C$5*E35/'NSW Oct 2022'!AQ29&gt;='NSW Oct 2022'!L29,('NSW Oct 2022'!L29*'NSW Oct 2022'!W29/100)*'NSW Oct 2022'!AQ29,($C$5*E35/'NSW Oct 2022'!AQ29*'NSW Oct 2022'!W29/100)*'NSW Oct 2022'!AQ29))</f>
        <v>161.8592727272727</v>
      </c>
      <c r="H35" s="172">
        <f>IF(AND('NSW Oct 2022'!L29&gt;0,'NSW Oct 2022'!M29&gt;0),IF($C$5*E35/'NSW Oct 2022'!AQ29&lt;'NSW Oct 2022'!L29,0,IF(($C$5*E35/'NSW Oct 2022'!AQ29-'NSW Oct 2022'!L29)&lt;=('NSW Oct 2022'!M29+'NSW Oct 2022'!L29),((($C$5*E35/'NSW Oct 2022'!AQ29-'NSW Oct 2022'!L29)*'NSW Oct 2022'!X29/100))*'NSW Oct 2022'!AQ29,((('NSW Oct 2022'!M29)*'NSW Oct 2022'!X29/100)*'NSW Oct 2022'!AQ29))),0)</f>
        <v>115.75145454545455</v>
      </c>
      <c r="I35" s="172">
        <f>IF(AND('NSW Oct 2022'!M29&gt;0,'NSW Oct 2022'!N29&gt;0),IF($C$5*E35/'NSW Oct 2022'!AQ29&lt;('NSW Oct 2022'!L29+'NSW Oct 2022'!M29),0,IF(($C$5*E35/'NSW Oct 2022'!AQ29-'NSW Oct 2022'!L29+'NSW Oct 2022'!M29)&lt;=('NSW Oct 2022'!L29+'NSW Oct 2022'!M29+'NSW Oct 2022'!N29),((($C$5*E35/'NSW Oct 2022'!AQ29-('NSW Oct 2022'!L29+'NSW Oct 2022'!M29))*'NSW Oct 2022'!Y29/100))*'NSW Oct 2022'!AQ29,('NSW Oct 2022'!N29*'NSW Oct 2022'!Y29/100)* 'NSW Oct 2022'!AQ29)),0)</f>
        <v>0</v>
      </c>
      <c r="J35" s="172">
        <f>IF(AND('NSW Oct 2022'!N29&gt;0,'NSW Oct 2022'!O29&gt;0),IF($C$5*E35/'NSW Oct 2022'!AQ29&lt;('NSW Oct 2022'!L29+'NSW Oct 2022'!M29+'NSW Oct 2022'!N29),0,IF(($C$5*E35/'NSW Oct 2022'!AQ29-'NSW Oct 2022'!L29+'NSW Oct 2022'!M29+'NSW Oct 2022'!N29)&lt;=('NSW Oct 2022'!L29+'NSW Oct 2022'!M29+'NSW Oct 2022'!N29+'NSW Oct 2022'!O29),(($C$5*E35/'NSW Oct 2022'!AQ29-('NSW Oct 2022'!L29+'NSW Oct 2022'!M29+'NSW Oct 2022'!N29))*'NSW Oct 2022'!Z29/100)*'NSW Oct 2022'!AQ29,('NSW Oct 2022'!O29*'NSW Oct 2022'!Z29/100)*'NSW Oct 2022'!AQ29)),0)</f>
        <v>0</v>
      </c>
      <c r="K35" s="172">
        <f>IF(AND('NSW Oct 2022'!O29&gt;0,'NSW Oct 2022'!P29&gt;0),IF($C$5*E35/'NSW Oct 2022'!AQ29&lt;('NSW Oct 2022'!L29+'NSW Oct 2022'!M29+'NSW Oct 2022'!N29+'NSW Oct 2022'!O29),0,IF(($C$5*E35/'NSW Oct 2022'!AQ29-'NSW Oct 2022'!L29+'NSW Oct 2022'!M29+'NSW Oct 2022'!N29+'NSW Oct 2022'!O29)&lt;=('NSW Oct 2022'!L29+'NSW Oct 2022'!M29+'NSW Oct 2022'!N29+'NSW Oct 2022'!O29+'NSW Oct 2022'!P29),(($C$5*E35/'NSW Oct 2022'!AQ29-('NSW Oct 2022'!L29+'NSW Oct 2022'!M29+'NSW Oct 2022'!N29+'NSW Oct 2022'!O29))*'NSW Oct 2022'!AA29/100)*'NSW Oct 2022'!AQ29,('NSW Oct 2022'!P29*'NSW Oct 2022'!AA29/100)*'NSW Oct 2022'!AQ29)),0)</f>
        <v>0</v>
      </c>
      <c r="L35" s="172">
        <f>IF(AND('NSW Oct 2022'!P29&gt;0,'NSW Oct 2022'!O29&gt;0),IF(($C$5*E35/'NSW Oct 2022'!AQ29&lt;SUM('NSW Oct 2022'!L29:P29)),(0),($C$5*E35/'NSW Oct 2022'!AQ29-SUM('NSW Oct 2022'!L29:P29))*'NSW Oct 2022'!AB29/100)* 'NSW Oct 2022'!AQ29,IF(AND('NSW Oct 2022'!O29&gt;0,'NSW Oct 2022'!P29=""),IF(($C$5*E35/'NSW Oct 2022'!AQ29&lt; SUM('NSW Oct 2022'!L29:O29)),(0),($C$5*E35/'NSW Oct 2022'!AQ29-SUM('NSW Oct 2022'!L29:O29))*'NSW Oct 2022'!AA29/100)* 'NSW Oct 2022'!AQ29,IF(AND('NSW Oct 2022'!N29&gt;0,'NSW Oct 2022'!O29=""),IF(($C$5*E35/'NSW Oct 2022'!AQ29&lt; SUM('NSW Oct 2022'!L29:N29)),(0),($C$5*E35/'NSW Oct 2022'!AQ29-SUM('NSW Oct 2022'!L29:N29))*'NSW Oct 2022'!Z29/100)* 'NSW Oct 2022'!AQ29,IF(AND('NSW Oct 2022'!M29&gt;0,'NSW Oct 2022'!N29=""),IF(($C$5*E35/'NSW Oct 2022'!AQ29&lt;'NSW Oct 2022'!M29+'NSW Oct 2022'!L29),(0),(($C$5*E35/'NSW Oct 2022'!AQ29-('NSW Oct 2022'!M29+'NSW Oct 2022'!L29))*'NSW Oct 2022'!Y29/100))*'NSW Oct 2022'!AQ29,IF(AND('NSW Oct 2022'!L29&gt;0,'NSW Oct 2022'!M29=""&gt;0),IF(($C$5*E35/'NSW Oct 2022'!AQ29&lt;'NSW Oct 2022'!L29),(0),($C$5*E35/'NSW Oct 2022'!AQ29-'NSW Oct 2022'!L29)*'NSW Oct 2022'!X29/100)*'NSW Oct 2022'!AQ29,0)))))</f>
        <v>1147.7892727272726</v>
      </c>
      <c r="M35" s="172">
        <f>IF('NSW Oct 2022'!K29="",($C$5*F35/'NSW Oct 2022'!AR29*'NSW Oct 2022'!AC29/100)*'NSW Oct 2022'!AR29,IF($C$5*F35/'NSW Oct 2022'!AR29&gt;='NSW Oct 2022'!L29,('NSW Oct 2022'!L29*'NSW Oct 2022'!AC29/100)*'NSW Oct 2022'!AR29,($C$5*F35/'NSW Oct 2022'!AR29*'NSW Oct 2022'!AC29/100)*'NSW Oct 2022'!AR29))</f>
        <v>161.8592727272727</v>
      </c>
      <c r="N35" s="172">
        <f>IF(AND('NSW Oct 2022'!L29&gt;0,'NSW Oct 2022'!M29&gt;0),IF($C$5*F35/'NSW Oct 2022'!AR29&lt;'NSW Oct 2022'!L29,0,IF(($C$5*F35/'NSW Oct 2022'!AR29-'NSW Oct 2022'!L29)&lt;=('NSW Oct 2022'!M29+'NSW Oct 2022'!L29),((($C$5*F35/'NSW Oct 2022'!AR29-'NSW Oct 2022'!L29)*'NSW Oct 2022'!AD29/100))*'NSW Oct 2022'!AR29,((('NSW Oct 2022'!M29)*'NSW Oct 2022'!AD29/100)*'NSW Oct 2022'!AR29))),0)</f>
        <v>115.75145454545455</v>
      </c>
      <c r="O35" s="172">
        <f>IF(AND('NSW Oct 2022'!M29&gt;0,'NSW Oct 2022'!N29&gt;0),IF($C$5*F35/'NSW Oct 2022'!AR29&lt;('NSW Oct 2022'!L29+'NSW Oct 2022'!M29),0,IF(($C$5*F35/'NSW Oct 2022'!AR29-'NSW Oct 2022'!L29+'NSW Oct 2022'!M29)&lt;=('NSW Oct 2022'!L29+'NSW Oct 2022'!M29+'NSW Oct 2022'!N29),((($C$5*F35/'NSW Oct 2022'!AR29-('NSW Oct 2022'!L29+'NSW Oct 2022'!M29))*'NSW Oct 2022'!AE29/100))*'NSW Oct 2022'!AR29,('NSW Oct 2022'!N29*'NSW Oct 2022'!AE29/100)*'NSW Oct 2022'!AR29)),0)</f>
        <v>0</v>
      </c>
      <c r="P35" s="172">
        <f>IF(AND('NSW Oct 2022'!N29&gt;0,'NSW Oct 2022'!O29&gt;0),IF($C$5*F35/'NSW Oct 2022'!AR29&lt;('NSW Oct 2022'!L29+'NSW Oct 2022'!M29+'NSW Oct 2022'!N29),0,IF(($C$5*F35/'NSW Oct 2022'!AR29-'NSW Oct 2022'!L29+'NSW Oct 2022'!M29+'NSW Oct 2022'!N29)&lt;=('NSW Oct 2022'!L29+'NSW Oct 2022'!M29+'NSW Oct 2022'!N29+'NSW Oct 2022'!O29),(($C$5*F35/'NSW Oct 2022'!AR29-('NSW Oct 2022'!L29+'NSW Oct 2022'!M29+'NSW Oct 2022'!N29))*'NSW Oct 2022'!AF29/100)*'NSW Oct 2022'!AR29,('NSW Oct 2022'!O29*'NSW Oct 2022'!AF29/100)*'NSW Oct 2022'!AR29)),0)</f>
        <v>0</v>
      </c>
      <c r="Q35" s="172">
        <f>IF(AND('NSW Oct 2022'!P29&gt;0,'NSW Oct 2022'!P29&gt;0),IF($C$5*F35/'NSW Oct 2022'!AR29&lt;('NSW Oct 2022'!L29+'NSW Oct 2022'!M29+'NSW Oct 2022'!N29+'NSW Oct 2022'!O29),0,IF(($C$5*F35/'NSW Oct 2022'!AR29-'NSW Oct 2022'!L29+'NSW Oct 2022'!M29+'NSW Oct 2022'!N29+'NSW Oct 2022'!O29)&lt;=('NSW Oct 2022'!L29+'NSW Oct 2022'!M29+'NSW Oct 2022'!N29+'NSW Oct 2022'!O29+'NSW Oct 2022'!P29),(($C$5*F35/'NSW Oct 2022'!AR29-('NSW Oct 2022'!L29+'NSW Oct 2022'!M29+'NSW Oct 2022'!N29+'NSW Oct 2022'!O29))*'NSW Oct 2022'!AG29/100)*'NSW Oct 2022'!AR29,('NSW Oct 2022'!P29*'NSW Oct 2022'!AG29/100)*'NSW Oct 2022'!AR29)),0)</f>
        <v>0</v>
      </c>
      <c r="R35" s="172">
        <f>IF(AND('NSW Oct 2022'!P29&gt;0,'NSW Oct 2022'!O29&gt;0),IF(($C$5*F35/'NSW Oct 2022'!AR29&lt;SUM('NSW Oct 2022'!L29:P29)),(0),($C$5*F35/'NSW Oct 2022'!AR29-SUM('NSW Oct 2022'!L29:P29))*'NSW Oct 2022'!AB29/100)* 'NSW Oct 2022'!AR29,IF(AND('NSW Oct 2022'!O29&gt;0,'NSW Oct 2022'!P29=""),IF(($C$5*F35/'NSW Oct 2022'!AR29&lt; SUM('NSW Oct 2022'!L29:O29)),(0),($C$5*F35/'NSW Oct 2022'!AR29-SUM('NSW Oct 2022'!L29:O29))*'NSW Oct 2022'!AG29/100)* 'NSW Oct 2022'!AR29,IF(AND('NSW Oct 2022'!N29&gt;0,'NSW Oct 2022'!O29=""),IF(($C$5*F35/'NSW Oct 2022'!AR29&lt; SUM('NSW Oct 2022'!L29:N29)),(0),($C$5*F35/'NSW Oct 2022'!AR29-SUM('NSW Oct 2022'!L29:N29))*'NSW Oct 2022'!AF29/100)* 'NSW Oct 2022'!AR29,IF(AND('NSW Oct 2022'!M29&gt;0,'NSW Oct 2022'!N29=""),IF(($C$5*F35/'NSW Oct 2022'!AR29&lt;'NSW Oct 2022'!M29+'NSW Oct 2022'!L29),(0),(($C$5*F35/'NSW Oct 2022'!AR29-('NSW Oct 2022'!M29+'NSW Oct 2022'!L29))*'NSW Oct 2022'!AE29/100))*'NSW Oct 2022'!AR29,IF(AND('NSW Oct 2022'!L29&gt;0,'NSW Oct 2022'!M29=""&gt;0),IF(($C$5*F35/'NSW Oct 2022'!AR29&lt;'NSW Oct 2022'!L29),(0),($C$5*F35/'NSW Oct 2022'!AR29-'NSW Oct 2022'!L29)*'NSW Oct 2022'!AD29/100)*'NSW Oct 2022'!AR29,0)))))</f>
        <v>1147.7892727272726</v>
      </c>
      <c r="S35" s="298">
        <f t="shared" ref="S35" si="14">SUM(G35:R35)</f>
        <v>2850.8</v>
      </c>
      <c r="T35" s="293">
        <f t="shared" si="5"/>
        <v>3211.7518181818182</v>
      </c>
      <c r="U35" s="168">
        <f t="shared" si="6"/>
        <v>3532.9270000000001</v>
      </c>
      <c r="V35" s="171">
        <f>'NSW Oct 2022'!AT29</f>
        <v>0</v>
      </c>
      <c r="W35" s="171">
        <f>'NSW Oct 2022'!AU29</f>
        <v>0</v>
      </c>
      <c r="X35" s="171">
        <f>'NSW Oct 2022'!AV29</f>
        <v>0</v>
      </c>
      <c r="Y35" s="171">
        <f>'NSW Oct 2022'!AW29</f>
        <v>0</v>
      </c>
      <c r="Z35" s="293" t="str">
        <f t="shared" si="7"/>
        <v>No discount</v>
      </c>
      <c r="AA35" s="293" t="str">
        <f t="shared" si="8"/>
        <v>Inclusive</v>
      </c>
      <c r="AB35" s="293">
        <f t="shared" si="0"/>
        <v>3211.7518181818182</v>
      </c>
      <c r="AC35" s="293">
        <f t="shared" si="1"/>
        <v>3211.7518181818182</v>
      </c>
      <c r="AD35" s="427">
        <f t="shared" si="12"/>
        <v>3532.9270000000001</v>
      </c>
      <c r="AE35" s="460">
        <f t="shared" si="12"/>
        <v>3532.9270000000001</v>
      </c>
      <c r="AF35" s="438"/>
      <c r="AG35" s="438"/>
      <c r="AH35" s="440"/>
      <c r="AI35" s="440"/>
      <c r="AJ35" s="440"/>
      <c r="AK35" s="440"/>
      <c r="AL35" s="440"/>
      <c r="AM35" s="440"/>
      <c r="AN35" s="440"/>
      <c r="AO35" s="440"/>
      <c r="AP35" s="440"/>
      <c r="AQ35" s="440"/>
      <c r="AR35" s="440"/>
      <c r="AS35" s="440"/>
      <c r="AT35" s="403"/>
      <c r="AU35" s="403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48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  <c r="DI35" s="148"/>
      <c r="DJ35" s="148"/>
      <c r="DK35" s="148"/>
      <c r="DL35" s="148"/>
      <c r="DM35" s="148"/>
      <c r="DN35" s="148"/>
      <c r="DO35" s="148"/>
      <c r="DP35" s="148"/>
      <c r="DQ35" s="148"/>
      <c r="DR35" s="148"/>
      <c r="DS35" s="148"/>
      <c r="DT35" s="148"/>
      <c r="DU35" s="148"/>
      <c r="DV35" s="148"/>
      <c r="DW35" s="148"/>
      <c r="DX35" s="148"/>
      <c r="DY35" s="148"/>
      <c r="DZ35" s="148"/>
      <c r="EA35" s="148"/>
      <c r="EB35" s="148"/>
      <c r="EC35" s="148"/>
      <c r="ED35" s="148"/>
      <c r="EE35" s="148"/>
      <c r="EF35" s="148"/>
      <c r="EG35" s="148"/>
      <c r="EH35" s="148"/>
      <c r="EI35" s="148"/>
      <c r="EJ35" s="148"/>
      <c r="EK35" s="148"/>
      <c r="EL35" s="148"/>
      <c r="EM35" s="148"/>
      <c r="EN35" s="148"/>
      <c r="EO35" s="148"/>
      <c r="EP35" s="148"/>
      <c r="EQ35" s="148"/>
      <c r="ER35" s="148"/>
    </row>
    <row r="36" spans="1:148" s="285" customFormat="1" ht="23" customHeight="1" thickTop="1">
      <c r="A36" s="442" t="str">
        <f>'NSW Oct 2022'!D30</f>
        <v>AGN Tumut</v>
      </c>
      <c r="B36" s="146" t="str">
        <f>'NSW Oct 2022'!F30</f>
        <v>Origin Energy</v>
      </c>
      <c r="C36" s="148" t="str">
        <f>'NSW Oct 2022'!G30</f>
        <v>Business Go Variable</v>
      </c>
      <c r="D36" s="153">
        <f>365*'NSW Oct 2022'!H30/100</f>
        <v>315.65863636363633</v>
      </c>
      <c r="E36" s="288">
        <f>IF('NSW Oct 2022'!AQ30=3,0.5,IF('NSW Oct 2022'!AQ30=2,0.33,0))</f>
        <v>0.5</v>
      </c>
      <c r="F36" s="288">
        <f t="shared" si="3"/>
        <v>0.5</v>
      </c>
      <c r="G36" s="153">
        <f>IF('NSW Oct 2022'!K30="",($C$5*E36/'NSW Oct 2022'!AQ30*'NSW Oct 2022'!W30/100)*'NSW Oct 2022'!AQ30,IF($C$5*E36/'NSW Oct 2022'!AQ30&gt;='NSW Oct 2022'!L30,('NSW Oct 2022'!L30*'NSW Oct 2022'!W30/100)*'NSW Oct 2022'!AQ30,($C$5*E36/'NSW Oct 2022'!AQ30*'NSW Oct 2022'!W30/100)*'NSW Oct 2022'!AQ30))</f>
        <v>1345.4545454545455</v>
      </c>
      <c r="H36" s="153">
        <f>IF(AND('NSW Oct 2022'!L30&gt;0,'NSW Oct 2022'!M30&gt;0),IF($C$5*E36/'NSW Oct 2022'!AQ30&lt;'NSW Oct 2022'!L30,0,IF(($C$5*E36/'NSW Oct 2022'!AQ30-'NSW Oct 2022'!L30)&lt;=('NSW Oct 2022'!M30+'NSW Oct 2022'!L30),((($C$5*E36/'NSW Oct 2022'!AQ30-'NSW Oct 2022'!L30)*'NSW Oct 2022'!X30/100))*'NSW Oct 2022'!AQ30,((('NSW Oct 2022'!M30)*'NSW Oct 2022'!X30/100)*'NSW Oct 2022'!AQ30))),0)</f>
        <v>0</v>
      </c>
      <c r="I36" s="153">
        <f>IF(AND('NSW Oct 2022'!M30&gt;0,'NSW Oct 2022'!N30&gt;0),IF($C$5*E36/'NSW Oct 2022'!AQ30&lt;('NSW Oct 2022'!L30+'NSW Oct 2022'!M30),0,IF(($C$5*E36/'NSW Oct 2022'!AQ30-'NSW Oct 2022'!L30+'NSW Oct 2022'!M30)&lt;=('NSW Oct 2022'!L30+'NSW Oct 2022'!M30+'NSW Oct 2022'!N30),((($C$5*E36/'NSW Oct 2022'!AQ30-('NSW Oct 2022'!L30+'NSW Oct 2022'!M30))*'NSW Oct 2022'!Y30/100))*'NSW Oct 2022'!AQ30,('NSW Oct 2022'!N30*'NSW Oct 2022'!Y30/100)* 'NSW Oct 2022'!AQ30)),0)</f>
        <v>0</v>
      </c>
      <c r="J36" s="153">
        <f>IF(AND('NSW Oct 2022'!N30&gt;0,'NSW Oct 2022'!O30&gt;0),IF($C$5*E36/'NSW Oct 2022'!AQ30&lt;('NSW Oct 2022'!L30+'NSW Oct 2022'!M30+'NSW Oct 2022'!N30),0,IF(($C$5*E36/'NSW Oct 2022'!AQ30-'NSW Oct 2022'!L30+'NSW Oct 2022'!M30+'NSW Oct 2022'!N30)&lt;=('NSW Oct 2022'!L30+'NSW Oct 2022'!M30+'NSW Oct 2022'!N30+'NSW Oct 2022'!O30),(($C$5*E36/'NSW Oct 2022'!AQ30-('NSW Oct 2022'!L30+'NSW Oct 2022'!M30+'NSW Oct 2022'!N30))*'NSW Oct 2022'!Z30/100)*'NSW Oct 2022'!AQ30,('NSW Oct 2022'!O30*'NSW Oct 2022'!Z30/100)*'NSW Oct 2022'!AQ30)),0)</f>
        <v>0</v>
      </c>
      <c r="K36" s="153">
        <f>IF(AND('NSW Oct 2022'!O30&gt;0,'NSW Oct 2022'!P30&gt;0),IF($C$5*E36/'NSW Oct 2022'!AQ30&lt;('NSW Oct 2022'!L30+'NSW Oct 2022'!M30+'NSW Oct 2022'!N30+'NSW Oct 2022'!O30),0,IF(($C$5*E36/'NSW Oct 2022'!AQ30-'NSW Oct 2022'!L30+'NSW Oct 2022'!M30+'NSW Oct 2022'!N30+'NSW Oct 2022'!O30)&lt;=('NSW Oct 2022'!L30+'NSW Oct 2022'!M30+'NSW Oct 2022'!N30+'NSW Oct 2022'!O30+'NSW Oct 2022'!P30),(($C$5*E36/'NSW Oct 2022'!AQ30-('NSW Oct 2022'!L30+'NSW Oct 2022'!M30+'NSW Oct 2022'!N30+'NSW Oct 2022'!O30))*'NSW Oct 2022'!AA30/100)*'NSW Oct 2022'!AQ30,('NSW Oct 2022'!P30*'NSW Oct 2022'!AA30/100)*'NSW Oct 2022'!AQ30)),0)</f>
        <v>0</v>
      </c>
      <c r="L36" s="153">
        <f>IF(AND('NSW Oct 2022'!P30&gt;0,'NSW Oct 2022'!O30&gt;0),IF(($C$5*E36/'NSW Oct 2022'!AQ30&lt;SUM('NSW Oct 2022'!L30:P30)),(0),($C$5*E36/'NSW Oct 2022'!AQ30-SUM('NSW Oct 2022'!L30:P30))*'NSW Oct 2022'!AB30/100)* 'NSW Oct 2022'!AQ30,IF(AND('NSW Oct 2022'!O30&gt;0,'NSW Oct 2022'!P30=""),IF(($C$5*E36/'NSW Oct 2022'!AQ30&lt; SUM('NSW Oct 2022'!L30:O30)),(0),($C$5*E36/'NSW Oct 2022'!AQ30-SUM('NSW Oct 2022'!L30:O30))*'NSW Oct 2022'!AA30/100)* 'NSW Oct 2022'!AQ30,IF(AND('NSW Oct 2022'!N30&gt;0,'NSW Oct 2022'!O30=""),IF(($C$5*E36/'NSW Oct 2022'!AQ30&lt; SUM('NSW Oct 2022'!L30:N30)),(0),($C$5*E36/'NSW Oct 2022'!AQ30-SUM('NSW Oct 2022'!L30:N30))*'NSW Oct 2022'!Z30/100)* 'NSW Oct 2022'!AQ30,IF(AND('NSW Oct 2022'!M30&gt;0,'NSW Oct 2022'!N30=""),IF(($C$5*E36/'NSW Oct 2022'!AQ30&lt;'NSW Oct 2022'!M30+'NSW Oct 2022'!L30),(0),(($C$5*E36/'NSW Oct 2022'!AQ30-('NSW Oct 2022'!M30+'NSW Oct 2022'!L30))*'NSW Oct 2022'!Y30/100))*'NSW Oct 2022'!AQ30,IF(AND('NSW Oct 2022'!L30&gt;0,'NSW Oct 2022'!M30=""&gt;0),IF(($C$5*E36/'NSW Oct 2022'!AQ30&lt;'NSW Oct 2022'!L30),(0),($C$5*E36/'NSW Oct 2022'!AQ30-'NSW Oct 2022'!L30)*'NSW Oct 2022'!X30/100)*'NSW Oct 2022'!AQ30,0)))))</f>
        <v>0</v>
      </c>
      <c r="M36" s="153">
        <f>IF('NSW Oct 2022'!K30="",($C$5*F36/'NSW Oct 2022'!AR30*'NSW Oct 2022'!AC30/100)*'NSW Oct 2022'!AR30,IF($C$5*F36/'NSW Oct 2022'!AR30&gt;='NSW Oct 2022'!L30,('NSW Oct 2022'!L30*'NSW Oct 2022'!AC30/100)*'NSW Oct 2022'!AR30,($C$5*F36/'NSW Oct 2022'!AR30*'NSW Oct 2022'!AC30/100)*'NSW Oct 2022'!AR30))</f>
        <v>1345.4545454545455</v>
      </c>
      <c r="N36" s="153">
        <f>IF(AND('NSW Oct 2022'!L30&gt;0,'NSW Oct 2022'!M30&gt;0),IF($C$5*F36/'NSW Oct 2022'!AR30&lt;'NSW Oct 2022'!L30,0,IF(($C$5*F36/'NSW Oct 2022'!AR30-'NSW Oct 2022'!L30)&lt;=('NSW Oct 2022'!M30+'NSW Oct 2022'!L30),((($C$5*F36/'NSW Oct 2022'!AR30-'NSW Oct 2022'!L30)*'NSW Oct 2022'!AD30/100))*'NSW Oct 2022'!AR30,((('NSW Oct 2022'!M30)*'NSW Oct 2022'!AD30/100)*'NSW Oct 2022'!AR30))),0)</f>
        <v>0</v>
      </c>
      <c r="O36" s="153">
        <f>IF(AND('NSW Oct 2022'!M30&gt;0,'NSW Oct 2022'!N30&gt;0),IF($C$5*F36/'NSW Oct 2022'!AR30&lt;('NSW Oct 2022'!L30+'NSW Oct 2022'!M30),0,IF(($C$5*F36/'NSW Oct 2022'!AR30-'NSW Oct 2022'!L30+'NSW Oct 2022'!M30)&lt;=('NSW Oct 2022'!L30+'NSW Oct 2022'!M30+'NSW Oct 2022'!N30),((($C$5*F36/'NSW Oct 2022'!AR30-('NSW Oct 2022'!L30+'NSW Oct 2022'!M30))*'NSW Oct 2022'!AE30/100))*'NSW Oct 2022'!AR30,('NSW Oct 2022'!N30*'NSW Oct 2022'!AE30/100)*'NSW Oct 2022'!AR30)),0)</f>
        <v>0</v>
      </c>
      <c r="P36" s="153">
        <f>IF(AND('NSW Oct 2022'!N30&gt;0,'NSW Oct 2022'!O30&gt;0),IF($C$5*F36/'NSW Oct 2022'!AR30&lt;('NSW Oct 2022'!L30+'NSW Oct 2022'!M30+'NSW Oct 2022'!N30),0,IF(($C$5*F36/'NSW Oct 2022'!AR30-'NSW Oct 2022'!L30+'NSW Oct 2022'!M30+'NSW Oct 2022'!N30)&lt;=('NSW Oct 2022'!L30+'NSW Oct 2022'!M30+'NSW Oct 2022'!N30+'NSW Oct 2022'!O30),(($C$5*F36/'NSW Oct 2022'!AR30-('NSW Oct 2022'!L30+'NSW Oct 2022'!M30+'NSW Oct 2022'!N30))*'NSW Oct 2022'!AF30/100)*'NSW Oct 2022'!AR30,('NSW Oct 2022'!O30*'NSW Oct 2022'!AF30/100)*'NSW Oct 2022'!AR30)),0)</f>
        <v>0</v>
      </c>
      <c r="Q36" s="153">
        <f>IF(AND('NSW Oct 2022'!P30&gt;0,'NSW Oct 2022'!P30&gt;0),IF($C$5*F36/'NSW Oct 2022'!AR30&lt;('NSW Oct 2022'!L30+'NSW Oct 2022'!M30+'NSW Oct 2022'!N30+'NSW Oct 2022'!O30),0,IF(($C$5*F36/'NSW Oct 2022'!AR30-'NSW Oct 2022'!L30+'NSW Oct 2022'!M30+'NSW Oct 2022'!N30+'NSW Oct 2022'!O30)&lt;=('NSW Oct 2022'!L30+'NSW Oct 2022'!M30+'NSW Oct 2022'!N30+'NSW Oct 2022'!O30+'NSW Oct 2022'!P30),(($C$5*F36/'NSW Oct 2022'!AR30-('NSW Oct 2022'!L30+'NSW Oct 2022'!M30+'NSW Oct 2022'!N30+'NSW Oct 2022'!O30))*'NSW Oct 2022'!AG30/100)*'NSW Oct 2022'!AR30,('NSW Oct 2022'!P30*'NSW Oct 2022'!AG30/100)*'NSW Oct 2022'!AR30)),0)</f>
        <v>0</v>
      </c>
      <c r="R36" s="153">
        <f>IF(AND('NSW Oct 2022'!P30&gt;0,'NSW Oct 2022'!O30&gt;0),IF(($C$5*F36/'NSW Oct 2022'!AR30&lt;SUM('NSW Oct 2022'!L30:P30)),(0),($C$5*F36/'NSW Oct 2022'!AR30-SUM('NSW Oct 2022'!L30:P30))*'NSW Oct 2022'!AB30/100)* 'NSW Oct 2022'!AR30,IF(AND('NSW Oct 2022'!O30&gt;0,'NSW Oct 2022'!P30=""),IF(($C$5*F36/'NSW Oct 2022'!AR30&lt; SUM('NSW Oct 2022'!L30:O30)),(0),($C$5*F36/'NSW Oct 2022'!AR30-SUM('NSW Oct 2022'!L30:O30))*'NSW Oct 2022'!AG30/100)* 'NSW Oct 2022'!AR30,IF(AND('NSW Oct 2022'!N30&gt;0,'NSW Oct 2022'!O30=""),IF(($C$5*F36/'NSW Oct 2022'!AR30&lt; SUM('NSW Oct 2022'!L30:N30)),(0),($C$5*F36/'NSW Oct 2022'!AR30-SUM('NSW Oct 2022'!L30:N30))*'NSW Oct 2022'!AF30/100)* 'NSW Oct 2022'!AR30,IF(AND('NSW Oct 2022'!M30&gt;0,'NSW Oct 2022'!N30=""),IF(($C$5*F36/'NSW Oct 2022'!AR30&lt;'NSW Oct 2022'!M30+'NSW Oct 2022'!L30),(0),(($C$5*F36/'NSW Oct 2022'!AR30-('NSW Oct 2022'!M30+'NSW Oct 2022'!L30))*'NSW Oct 2022'!AE30/100))*'NSW Oct 2022'!AR30,IF(AND('NSW Oct 2022'!L30&gt;0,'NSW Oct 2022'!M30=""&gt;0),IF(($C$5*F36/'NSW Oct 2022'!AR30&lt;'NSW Oct 2022'!L30),(0),($C$5*F36/'NSW Oct 2022'!AR30-'NSW Oct 2022'!L30)*'NSW Oct 2022'!AD30/100)*'NSW Oct 2022'!AR30,0)))))</f>
        <v>0</v>
      </c>
      <c r="S36" s="257">
        <f t="shared" si="4"/>
        <v>2690.909090909091</v>
      </c>
      <c r="T36" s="292">
        <f t="shared" si="5"/>
        <v>3006.5677272727271</v>
      </c>
      <c r="U36" s="149">
        <f t="shared" si="6"/>
        <v>3307.2245000000003</v>
      </c>
      <c r="V36" s="148">
        <f>'NSW Oct 2022'!AT30</f>
        <v>0</v>
      </c>
      <c r="W36" s="148">
        <f>'NSW Oct 2022'!AU30</f>
        <v>0</v>
      </c>
      <c r="X36" s="148">
        <f>'NSW Oct 2022'!AV30</f>
        <v>0</v>
      </c>
      <c r="Y36" s="148">
        <f>'NSW Oct 2022'!AW30</f>
        <v>0</v>
      </c>
      <c r="Z36" s="292" t="str">
        <f t="shared" si="7"/>
        <v>No discount</v>
      </c>
      <c r="AA36" s="292" t="str">
        <f t="shared" si="8"/>
        <v>Inclusive</v>
      </c>
      <c r="AB36" s="292">
        <f t="shared" si="0"/>
        <v>3006.5677272727271</v>
      </c>
      <c r="AC36" s="292">
        <f t="shared" si="1"/>
        <v>3006.5677272727271</v>
      </c>
      <c r="AD36" s="404">
        <f t="shared" si="12"/>
        <v>3307.2245000000003</v>
      </c>
      <c r="AE36" s="459">
        <f t="shared" si="12"/>
        <v>3307.2245000000003</v>
      </c>
      <c r="AF36" s="438"/>
      <c r="AG36" s="438"/>
      <c r="AH36" s="438"/>
      <c r="AI36" s="438"/>
      <c r="AJ36" s="438"/>
      <c r="AK36" s="438"/>
      <c r="AL36" s="438"/>
      <c r="AM36" s="438"/>
      <c r="AN36" s="438"/>
      <c r="AO36" s="438"/>
      <c r="AP36" s="438"/>
      <c r="AQ36" s="438"/>
      <c r="AR36" s="438"/>
      <c r="AS36" s="438"/>
      <c r="AT36"/>
      <c r="AU36"/>
      <c r="AV36" s="347"/>
      <c r="AW36" s="347"/>
      <c r="AX36" s="347"/>
      <c r="AY36" s="347"/>
      <c r="AZ36" s="347"/>
      <c r="BA36" s="347"/>
      <c r="BB36" s="347"/>
      <c r="BC36" s="347"/>
      <c r="BD36" s="347"/>
      <c r="BE36" s="347"/>
      <c r="BF36" s="347"/>
      <c r="BG36" s="347"/>
      <c r="BH36" s="347"/>
      <c r="BI36" s="347"/>
      <c r="BJ36" s="347"/>
      <c r="BK36" s="347"/>
      <c r="BL36" s="347"/>
      <c r="BM36" s="347"/>
      <c r="BN36" s="347"/>
      <c r="BO36" s="347"/>
      <c r="BP36" s="347"/>
      <c r="BQ36" s="347"/>
      <c r="BR36" s="347"/>
      <c r="BS36" s="347"/>
      <c r="BT36" s="347"/>
      <c r="BU36" s="347"/>
      <c r="BV36" s="347"/>
      <c r="BW36" s="347"/>
      <c r="BX36" s="347"/>
      <c r="BY36" s="347"/>
      <c r="BZ36" s="347"/>
      <c r="CA36" s="347"/>
      <c r="CB36" s="347"/>
      <c r="CC36" s="347"/>
      <c r="CD36" s="347"/>
      <c r="CE36" s="347"/>
      <c r="CF36" s="347"/>
      <c r="CG36" s="347"/>
      <c r="CH36" s="347"/>
      <c r="CI36" s="347"/>
      <c r="CJ36" s="347"/>
      <c r="CK36" s="347"/>
      <c r="CL36" s="347"/>
      <c r="CM36" s="347"/>
      <c r="CN36" s="347"/>
      <c r="CO36" s="347"/>
      <c r="CP36" s="347"/>
      <c r="CQ36" s="347"/>
      <c r="CR36" s="347"/>
      <c r="CS36" s="347"/>
      <c r="CT36" s="347"/>
      <c r="CU36" s="347"/>
      <c r="CV36" s="347"/>
      <c r="CW36" s="347"/>
      <c r="CX36" s="347"/>
      <c r="CY36" s="347"/>
      <c r="CZ36" s="347"/>
      <c r="DA36" s="347"/>
      <c r="DB36" s="347"/>
      <c r="DC36" s="347"/>
      <c r="DD36" s="347"/>
      <c r="DE36" s="347"/>
      <c r="DF36" s="347"/>
      <c r="DG36" s="347"/>
      <c r="DH36" s="347"/>
      <c r="DI36" s="347"/>
      <c r="DJ36" s="347"/>
      <c r="DK36" s="347"/>
      <c r="DL36" s="347"/>
      <c r="DM36" s="347"/>
      <c r="DN36" s="347"/>
      <c r="DO36" s="347"/>
      <c r="DP36" s="347"/>
      <c r="DQ36" s="347"/>
      <c r="DR36" s="347"/>
      <c r="DS36" s="347"/>
      <c r="DT36" s="347"/>
      <c r="DU36" s="347"/>
      <c r="DV36" s="347"/>
      <c r="DW36" s="347"/>
      <c r="DX36" s="347"/>
      <c r="DY36" s="347"/>
      <c r="DZ36" s="347"/>
      <c r="EA36" s="347"/>
      <c r="EB36" s="347"/>
      <c r="EC36" s="347"/>
      <c r="ED36" s="347"/>
      <c r="EE36" s="347"/>
      <c r="EF36" s="347"/>
      <c r="EG36" s="347"/>
      <c r="EH36" s="347"/>
      <c r="EI36" s="347"/>
      <c r="EJ36" s="347"/>
      <c r="EK36" s="347"/>
      <c r="EL36" s="347"/>
      <c r="EM36" s="347"/>
      <c r="EN36" s="347"/>
      <c r="EO36" s="347"/>
      <c r="EP36" s="347"/>
      <c r="EQ36" s="347"/>
      <c r="ER36" s="347"/>
    </row>
    <row r="37" spans="1:148" s="285" customFormat="1" ht="23" customHeight="1" thickBot="1">
      <c r="A37" s="444"/>
      <c r="B37" s="167" t="str">
        <f>'NSW Oct 2022'!F31</f>
        <v>Red Energy</v>
      </c>
      <c r="C37" s="171" t="str">
        <f>'NSW Oct 2022'!G31</f>
        <v xml:space="preserve">Business Saver </v>
      </c>
      <c r="D37" s="172">
        <f>365*'NSW Oct 2022'!H31/100</f>
        <v>344.99136363636359</v>
      </c>
      <c r="E37" s="289">
        <f>IF('NSW Oct 2022'!AQ31=3,0.5,IF('NSW Oct 2022'!AQ31=2,0.33,0))</f>
        <v>0.5</v>
      </c>
      <c r="F37" s="289">
        <f t="shared" si="3"/>
        <v>0.5</v>
      </c>
      <c r="G37" s="172">
        <f>IF('NSW Oct 2022'!K31="",($C$5*E37/'NSW Oct 2022'!AQ31*'NSW Oct 2022'!W31/100)*'NSW Oct 2022'!AQ31,IF($C$5*E37/'NSW Oct 2022'!AQ31&gt;='NSW Oct 2022'!L31,('NSW Oct 2022'!L31*'NSW Oct 2022'!W31/100)*'NSW Oct 2022'!AQ31,($C$5*E37/'NSW Oct 2022'!AQ31*'NSW Oct 2022'!W31/100)*'NSW Oct 2022'!AQ31))</f>
        <v>1350.0000000000002</v>
      </c>
      <c r="H37" s="172">
        <f>IF(AND('NSW Oct 2022'!L31&gt;0,'NSW Oct 2022'!M31&gt;0),IF($C$5*E37/'NSW Oct 2022'!AQ31&lt;'NSW Oct 2022'!L31,0,IF(($C$5*E37/'NSW Oct 2022'!AQ31-'NSW Oct 2022'!L31)&lt;=('NSW Oct 2022'!M31+'NSW Oct 2022'!L31),((($C$5*E37/'NSW Oct 2022'!AQ31-'NSW Oct 2022'!L31)*'NSW Oct 2022'!X31/100))*'NSW Oct 2022'!AQ31,((('NSW Oct 2022'!M31)*'NSW Oct 2022'!X31/100)*'NSW Oct 2022'!AQ31))),0)</f>
        <v>0</v>
      </c>
      <c r="I37" s="172">
        <f>IF(AND('NSW Oct 2022'!M31&gt;0,'NSW Oct 2022'!N31&gt;0),IF($C$5*E37/'NSW Oct 2022'!AQ31&lt;('NSW Oct 2022'!L31+'NSW Oct 2022'!M31),0,IF(($C$5*E37/'NSW Oct 2022'!AQ31-'NSW Oct 2022'!L31+'NSW Oct 2022'!M31)&lt;=('NSW Oct 2022'!L31+'NSW Oct 2022'!M31+'NSW Oct 2022'!N31),((($C$5*E37/'NSW Oct 2022'!AQ31-('NSW Oct 2022'!L31+'NSW Oct 2022'!M31))*'NSW Oct 2022'!Y31/100))*'NSW Oct 2022'!AQ31,('NSW Oct 2022'!N31*'NSW Oct 2022'!Y31/100)* 'NSW Oct 2022'!AQ31)),0)</f>
        <v>0</v>
      </c>
      <c r="J37" s="172">
        <f>IF(AND('NSW Oct 2022'!N31&gt;0,'NSW Oct 2022'!O31&gt;0),IF($C$5*E37/'NSW Oct 2022'!AQ31&lt;('NSW Oct 2022'!L31+'NSW Oct 2022'!M31+'NSW Oct 2022'!N31),0,IF(($C$5*E37/'NSW Oct 2022'!AQ31-'NSW Oct 2022'!L31+'NSW Oct 2022'!M31+'NSW Oct 2022'!N31)&lt;=('NSW Oct 2022'!L31+'NSW Oct 2022'!M31+'NSW Oct 2022'!N31+'NSW Oct 2022'!O31),(($C$5*E37/'NSW Oct 2022'!AQ31-('NSW Oct 2022'!L31+'NSW Oct 2022'!M31+'NSW Oct 2022'!N31))*'NSW Oct 2022'!Z31/100)*'NSW Oct 2022'!AQ31,('NSW Oct 2022'!O31*'NSW Oct 2022'!Z31/100)*'NSW Oct 2022'!AQ31)),0)</f>
        <v>0</v>
      </c>
      <c r="K37" s="172">
        <f>IF(AND('NSW Oct 2022'!O31&gt;0,'NSW Oct 2022'!P31&gt;0),IF($C$5*E37/'NSW Oct 2022'!AQ31&lt;('NSW Oct 2022'!L31+'NSW Oct 2022'!M31+'NSW Oct 2022'!N31+'NSW Oct 2022'!O31),0,IF(($C$5*E37/'NSW Oct 2022'!AQ31-'NSW Oct 2022'!L31+'NSW Oct 2022'!M31+'NSW Oct 2022'!N31+'NSW Oct 2022'!O31)&lt;=('NSW Oct 2022'!L31+'NSW Oct 2022'!M31+'NSW Oct 2022'!N31+'NSW Oct 2022'!O31+'NSW Oct 2022'!P31),(($C$5*E37/'NSW Oct 2022'!AQ31-('NSW Oct 2022'!L31+'NSW Oct 2022'!M31+'NSW Oct 2022'!N31+'NSW Oct 2022'!O31))*'NSW Oct 2022'!AA31/100)*'NSW Oct 2022'!AQ31,('NSW Oct 2022'!P31*'NSW Oct 2022'!AA31/100)*'NSW Oct 2022'!AQ31)),0)</f>
        <v>0</v>
      </c>
      <c r="L37" s="172">
        <f>IF(AND('NSW Oct 2022'!P31&gt;0,'NSW Oct 2022'!O31&gt;0),IF(($C$5*E37/'NSW Oct 2022'!AQ31&lt;SUM('NSW Oct 2022'!L31:P31)),(0),($C$5*E37/'NSW Oct 2022'!AQ31-SUM('NSW Oct 2022'!L31:P31))*'NSW Oct 2022'!AB31/100)* 'NSW Oct 2022'!AQ31,IF(AND('NSW Oct 2022'!O31&gt;0,'NSW Oct 2022'!P31=""),IF(($C$5*E37/'NSW Oct 2022'!AQ31&lt; SUM('NSW Oct 2022'!L31:O31)),(0),($C$5*E37/'NSW Oct 2022'!AQ31-SUM('NSW Oct 2022'!L31:O31))*'NSW Oct 2022'!AA31/100)* 'NSW Oct 2022'!AQ31,IF(AND('NSW Oct 2022'!N31&gt;0,'NSW Oct 2022'!O31=""),IF(($C$5*E37/'NSW Oct 2022'!AQ31&lt; SUM('NSW Oct 2022'!L31:N31)),(0),($C$5*E37/'NSW Oct 2022'!AQ31-SUM('NSW Oct 2022'!L31:N31))*'NSW Oct 2022'!Z31/100)* 'NSW Oct 2022'!AQ31,IF(AND('NSW Oct 2022'!M31&gt;0,'NSW Oct 2022'!N31=""),IF(($C$5*E37/'NSW Oct 2022'!AQ31&lt;'NSW Oct 2022'!M31+'NSW Oct 2022'!L31),(0),(($C$5*E37/'NSW Oct 2022'!AQ31-('NSW Oct 2022'!M31+'NSW Oct 2022'!L31))*'NSW Oct 2022'!Y31/100))*'NSW Oct 2022'!AQ31,IF(AND('NSW Oct 2022'!L31&gt;0,'NSW Oct 2022'!M31=""&gt;0),IF(($C$5*E37/'NSW Oct 2022'!AQ31&lt;'NSW Oct 2022'!L31),(0),($C$5*E37/'NSW Oct 2022'!AQ31-'NSW Oct 2022'!L31)*'NSW Oct 2022'!X31/100)*'NSW Oct 2022'!AQ31,0)))))</f>
        <v>0</v>
      </c>
      <c r="M37" s="172">
        <f>IF('NSW Oct 2022'!K31="",($C$5*F37/'NSW Oct 2022'!AR31*'NSW Oct 2022'!AC31/100)*'NSW Oct 2022'!AR31,IF($C$5*F37/'NSW Oct 2022'!AR31&gt;='NSW Oct 2022'!L31,('NSW Oct 2022'!L31*'NSW Oct 2022'!AC31/100)*'NSW Oct 2022'!AR31,($C$5*F37/'NSW Oct 2022'!AR31*'NSW Oct 2022'!AC31/100)*'NSW Oct 2022'!AR31))</f>
        <v>1350.0000000000002</v>
      </c>
      <c r="N37" s="172">
        <f>IF(AND('NSW Oct 2022'!L31&gt;0,'NSW Oct 2022'!M31&gt;0),IF($C$5*F37/'NSW Oct 2022'!AR31&lt;'NSW Oct 2022'!L31,0,IF(($C$5*F37/'NSW Oct 2022'!AR31-'NSW Oct 2022'!L31)&lt;=('NSW Oct 2022'!M31+'NSW Oct 2022'!L31),((($C$5*F37/'NSW Oct 2022'!AR31-'NSW Oct 2022'!L31)*'NSW Oct 2022'!AD31/100))*'NSW Oct 2022'!AR31,((('NSW Oct 2022'!M31)*'NSW Oct 2022'!AD31/100)*'NSW Oct 2022'!AR31))),0)</f>
        <v>0</v>
      </c>
      <c r="O37" s="172">
        <f>IF(AND('NSW Oct 2022'!M31&gt;0,'NSW Oct 2022'!N31&gt;0),IF($C$5*F37/'NSW Oct 2022'!AR31&lt;('NSW Oct 2022'!L31+'NSW Oct 2022'!M31),0,IF(($C$5*F37/'NSW Oct 2022'!AR31-'NSW Oct 2022'!L31+'NSW Oct 2022'!M31)&lt;=('NSW Oct 2022'!L31+'NSW Oct 2022'!M31+'NSW Oct 2022'!N31),((($C$5*F37/'NSW Oct 2022'!AR31-('NSW Oct 2022'!L31+'NSW Oct 2022'!M31))*'NSW Oct 2022'!AE31/100))*'NSW Oct 2022'!AR31,('NSW Oct 2022'!N31*'NSW Oct 2022'!AE31/100)*'NSW Oct 2022'!AR31)),0)</f>
        <v>0</v>
      </c>
      <c r="P37" s="172">
        <f>IF(AND('NSW Oct 2022'!N31&gt;0,'NSW Oct 2022'!O31&gt;0),IF($C$5*F37/'NSW Oct 2022'!AR31&lt;('NSW Oct 2022'!L31+'NSW Oct 2022'!M31+'NSW Oct 2022'!N31),0,IF(($C$5*F37/'NSW Oct 2022'!AR31-'NSW Oct 2022'!L31+'NSW Oct 2022'!M31+'NSW Oct 2022'!N31)&lt;=('NSW Oct 2022'!L31+'NSW Oct 2022'!M31+'NSW Oct 2022'!N31+'NSW Oct 2022'!O31),(($C$5*F37/'NSW Oct 2022'!AR31-('NSW Oct 2022'!L31+'NSW Oct 2022'!M31+'NSW Oct 2022'!N31))*'NSW Oct 2022'!AF31/100)*'NSW Oct 2022'!AR31,('NSW Oct 2022'!O31*'NSW Oct 2022'!AF31/100)*'NSW Oct 2022'!AR31)),0)</f>
        <v>0</v>
      </c>
      <c r="Q37" s="172">
        <f>IF(AND('NSW Oct 2022'!P31&gt;0,'NSW Oct 2022'!P31&gt;0),IF($C$5*F37/'NSW Oct 2022'!AR31&lt;('NSW Oct 2022'!L31+'NSW Oct 2022'!M31+'NSW Oct 2022'!N31+'NSW Oct 2022'!O31),0,IF(($C$5*F37/'NSW Oct 2022'!AR31-'NSW Oct 2022'!L31+'NSW Oct 2022'!M31+'NSW Oct 2022'!N31+'NSW Oct 2022'!O31)&lt;=('NSW Oct 2022'!L31+'NSW Oct 2022'!M31+'NSW Oct 2022'!N31+'NSW Oct 2022'!O31+'NSW Oct 2022'!P31),(($C$5*F37/'NSW Oct 2022'!AR31-('NSW Oct 2022'!L31+'NSW Oct 2022'!M31+'NSW Oct 2022'!N31+'NSW Oct 2022'!O31))*'NSW Oct 2022'!AG31/100)*'NSW Oct 2022'!AR31,('NSW Oct 2022'!P31*'NSW Oct 2022'!AG31/100)*'NSW Oct 2022'!AR31)),0)</f>
        <v>0</v>
      </c>
      <c r="R37" s="172">
        <f>IF(AND('NSW Oct 2022'!P31&gt;0,'NSW Oct 2022'!O31&gt;0),IF(($C$5*F37/'NSW Oct 2022'!AR31&lt;SUM('NSW Oct 2022'!L31:P31)),(0),($C$5*F37/'NSW Oct 2022'!AR31-SUM('NSW Oct 2022'!L31:P31))*'NSW Oct 2022'!AB31/100)* 'NSW Oct 2022'!AR31,IF(AND('NSW Oct 2022'!O31&gt;0,'NSW Oct 2022'!P31=""),IF(($C$5*F37/'NSW Oct 2022'!AR31&lt; SUM('NSW Oct 2022'!L31:O31)),(0),($C$5*F37/'NSW Oct 2022'!AR31-SUM('NSW Oct 2022'!L31:O31))*'NSW Oct 2022'!AG31/100)* 'NSW Oct 2022'!AR31,IF(AND('NSW Oct 2022'!N31&gt;0,'NSW Oct 2022'!O31=""),IF(($C$5*F37/'NSW Oct 2022'!AR31&lt; SUM('NSW Oct 2022'!L31:N31)),(0),($C$5*F37/'NSW Oct 2022'!AR31-SUM('NSW Oct 2022'!L31:N31))*'NSW Oct 2022'!AF31/100)* 'NSW Oct 2022'!AR31,IF(AND('NSW Oct 2022'!M31&gt;0,'NSW Oct 2022'!N31=""),IF(($C$5*F37/'NSW Oct 2022'!AR31&lt;'NSW Oct 2022'!M31+'NSW Oct 2022'!L31),(0),(($C$5*F37/'NSW Oct 2022'!AR31-('NSW Oct 2022'!M31+'NSW Oct 2022'!L31))*'NSW Oct 2022'!AE31/100))*'NSW Oct 2022'!AR31,IF(AND('NSW Oct 2022'!L31&gt;0,'NSW Oct 2022'!M31=""&gt;0),IF(($C$5*F37/'NSW Oct 2022'!AR31&lt;'NSW Oct 2022'!L31),(0),($C$5*F37/'NSW Oct 2022'!AR31-'NSW Oct 2022'!L31)*'NSW Oct 2022'!AD31/100)*'NSW Oct 2022'!AR31,0)))))</f>
        <v>0</v>
      </c>
      <c r="S37" s="298">
        <f t="shared" si="4"/>
        <v>2700.0000000000005</v>
      </c>
      <c r="T37" s="293">
        <f t="shared" si="5"/>
        <v>3044.991363636364</v>
      </c>
      <c r="U37" s="168">
        <f t="shared" si="6"/>
        <v>3349.4905000000008</v>
      </c>
      <c r="V37" s="171">
        <f>'NSW Oct 2022'!AT31</f>
        <v>0</v>
      </c>
      <c r="W37" s="171">
        <f>'NSW Oct 2022'!AU31</f>
        <v>0</v>
      </c>
      <c r="X37" s="171">
        <f>'NSW Oct 2022'!AV31</f>
        <v>0</v>
      </c>
      <c r="Y37" s="171">
        <f>'NSW Oct 2022'!AW31</f>
        <v>0</v>
      </c>
      <c r="Z37" s="293" t="str">
        <f t="shared" si="7"/>
        <v>No discount</v>
      </c>
      <c r="AA37" s="293" t="str">
        <f t="shared" si="8"/>
        <v>Inclusive</v>
      </c>
      <c r="AB37" s="293">
        <f t="shared" si="0"/>
        <v>3044.991363636364</v>
      </c>
      <c r="AC37" s="293">
        <f t="shared" si="1"/>
        <v>3044.991363636364</v>
      </c>
      <c r="AD37" s="427">
        <f t="shared" si="12"/>
        <v>3349.4905000000008</v>
      </c>
      <c r="AE37" s="460">
        <f t="shared" si="12"/>
        <v>3349.4905000000008</v>
      </c>
      <c r="AF37" s="438"/>
      <c r="AG37" s="438"/>
      <c r="AH37" s="438"/>
      <c r="AI37" s="438"/>
      <c r="AJ37" s="438"/>
      <c r="AK37" s="438"/>
      <c r="AL37" s="438"/>
      <c r="AM37" s="438"/>
      <c r="AN37" s="438"/>
      <c r="AO37" s="438"/>
      <c r="AP37" s="438"/>
      <c r="AQ37" s="438"/>
      <c r="AR37" s="438"/>
      <c r="AS37" s="438"/>
      <c r="AT37"/>
      <c r="AU37"/>
      <c r="AV37" s="347"/>
      <c r="AW37" s="347"/>
      <c r="AX37" s="347"/>
      <c r="AY37" s="347"/>
      <c r="AZ37" s="347"/>
      <c r="BA37" s="347"/>
      <c r="BB37" s="347"/>
      <c r="BC37" s="347"/>
      <c r="BD37" s="347"/>
      <c r="BE37" s="347"/>
      <c r="BF37" s="347"/>
      <c r="BG37" s="347"/>
      <c r="BH37" s="347"/>
      <c r="BI37" s="347"/>
      <c r="BJ37" s="347"/>
      <c r="BK37" s="347"/>
      <c r="BL37" s="347"/>
      <c r="BM37" s="347"/>
      <c r="BN37" s="347"/>
      <c r="BO37" s="347"/>
      <c r="BP37" s="347"/>
      <c r="BQ37" s="347"/>
      <c r="BR37" s="347"/>
      <c r="BS37" s="347"/>
      <c r="BT37" s="347"/>
      <c r="BU37" s="347"/>
      <c r="BV37" s="347"/>
      <c r="BW37" s="347"/>
      <c r="BX37" s="347"/>
      <c r="BY37" s="347"/>
      <c r="BZ37" s="347"/>
      <c r="CA37" s="347"/>
      <c r="CB37" s="347"/>
      <c r="CC37" s="347"/>
      <c r="CD37" s="347"/>
      <c r="CE37" s="347"/>
      <c r="CF37" s="347"/>
      <c r="CG37" s="347"/>
      <c r="CH37" s="347"/>
      <c r="CI37" s="347"/>
      <c r="CJ37" s="347"/>
      <c r="CK37" s="347"/>
      <c r="CL37" s="347"/>
      <c r="CM37" s="347"/>
      <c r="CN37" s="347"/>
      <c r="CO37" s="347"/>
      <c r="CP37" s="347"/>
      <c r="CQ37" s="347"/>
      <c r="CR37" s="347"/>
      <c r="CS37" s="347"/>
      <c r="CT37" s="347"/>
      <c r="CU37" s="347"/>
      <c r="CV37" s="347"/>
      <c r="CW37" s="347"/>
      <c r="CX37" s="347"/>
      <c r="CY37" s="347"/>
      <c r="CZ37" s="347"/>
      <c r="DA37" s="347"/>
      <c r="DB37" s="347"/>
      <c r="DC37" s="347"/>
      <c r="DD37" s="347"/>
      <c r="DE37" s="347"/>
      <c r="DF37" s="347"/>
      <c r="DG37" s="347"/>
      <c r="DH37" s="347"/>
      <c r="DI37" s="347"/>
      <c r="DJ37" s="347"/>
      <c r="DK37" s="347"/>
      <c r="DL37" s="347"/>
      <c r="DM37" s="347"/>
      <c r="DN37" s="347"/>
      <c r="DO37" s="347"/>
      <c r="DP37" s="347"/>
      <c r="DQ37" s="347"/>
      <c r="DR37" s="347"/>
      <c r="DS37" s="347"/>
      <c r="DT37" s="347"/>
      <c r="DU37" s="347"/>
      <c r="DV37" s="347"/>
      <c r="DW37" s="347"/>
      <c r="DX37" s="347"/>
      <c r="DY37" s="347"/>
      <c r="DZ37" s="347"/>
      <c r="EA37" s="347"/>
      <c r="EB37" s="347"/>
      <c r="EC37" s="347"/>
      <c r="ED37" s="347"/>
      <c r="EE37" s="347"/>
      <c r="EF37" s="347"/>
      <c r="EG37" s="347"/>
      <c r="EH37" s="347"/>
      <c r="EI37" s="347"/>
      <c r="EJ37" s="347"/>
      <c r="EK37" s="347"/>
      <c r="EL37" s="347"/>
      <c r="EM37" s="347"/>
      <c r="EN37" s="347"/>
      <c r="EO37" s="347"/>
      <c r="EP37" s="347"/>
      <c r="EQ37" s="347"/>
      <c r="ER37" s="347"/>
    </row>
    <row r="38" spans="1:148" s="285" customFormat="1" ht="23" customHeight="1" thickTop="1">
      <c r="A38" s="462" t="str">
        <f>'NSW Oct 2022'!D32</f>
        <v>AGN Wagga Wagga</v>
      </c>
      <c r="B38" s="146" t="str">
        <f>'NSW Oct 2022'!F32</f>
        <v>Origin Energy</v>
      </c>
      <c r="C38" s="148" t="str">
        <f>'NSW Oct 2022'!G32</f>
        <v>Business Go Variable</v>
      </c>
      <c r="D38" s="153">
        <f>365*'NSW Oct 2022'!H32/100</f>
        <v>401.53318181818179</v>
      </c>
      <c r="E38" s="288">
        <f>IF('NSW Oct 2022'!AQ32=3,0.5,IF('NSW Oct 2022'!AQ32=2,0.33,0))</f>
        <v>0.5</v>
      </c>
      <c r="F38" s="288">
        <f t="shared" si="3"/>
        <v>0.5</v>
      </c>
      <c r="G38" s="153">
        <f>IF('NSW Oct 2022'!K32="",($C$5*E38/'NSW Oct 2022'!AQ32*'NSW Oct 2022'!W32/100)*'NSW Oct 2022'!AQ32,IF($C$5*E38/'NSW Oct 2022'!AQ32&gt;='NSW Oct 2022'!L32,('NSW Oct 2022'!L32*'NSW Oct 2022'!W32/100)*'NSW Oct 2022'!AQ32,($C$5*E38/'NSW Oct 2022'!AQ32*'NSW Oct 2022'!W32/100)*'NSW Oct 2022'!AQ32))</f>
        <v>1050.0000000000002</v>
      </c>
      <c r="H38" s="153">
        <f>IF(AND('NSW Oct 2022'!L32&gt;0,'NSW Oct 2022'!M32&gt;0),IF($C$5*E38/'NSW Oct 2022'!AQ32&lt;'NSW Oct 2022'!L32,0,IF(($C$5*E38/'NSW Oct 2022'!AQ32-'NSW Oct 2022'!L32)&lt;=('NSW Oct 2022'!M32+'NSW Oct 2022'!L32),((($C$5*E38/'NSW Oct 2022'!AQ32-'NSW Oct 2022'!L32)*'NSW Oct 2022'!X32/100))*'NSW Oct 2022'!AQ32,((('NSW Oct 2022'!M32)*'NSW Oct 2022'!X32/100)*'NSW Oct 2022'!AQ32))),0)</f>
        <v>0</v>
      </c>
      <c r="I38" s="153">
        <f>IF(AND('NSW Oct 2022'!M32&gt;0,'NSW Oct 2022'!N32&gt;0),IF($C$5*E38/'NSW Oct 2022'!AQ32&lt;('NSW Oct 2022'!L32+'NSW Oct 2022'!M32),0,IF(($C$5*E38/'NSW Oct 2022'!AQ32-'NSW Oct 2022'!L32+'NSW Oct 2022'!M32)&lt;=('NSW Oct 2022'!L32+'NSW Oct 2022'!M32+'NSW Oct 2022'!N32),((($C$5*E38/'NSW Oct 2022'!AQ32-('NSW Oct 2022'!L32+'NSW Oct 2022'!M32))*'NSW Oct 2022'!Y32/100))*'NSW Oct 2022'!AQ32,('NSW Oct 2022'!N32*'NSW Oct 2022'!Y32/100)* 'NSW Oct 2022'!AQ32)),0)</f>
        <v>0</v>
      </c>
      <c r="J38" s="153">
        <f>IF(AND('NSW Oct 2022'!N32&gt;0,'NSW Oct 2022'!O32&gt;0),IF($C$5*E38/'NSW Oct 2022'!AQ32&lt;('NSW Oct 2022'!L32+'NSW Oct 2022'!M32+'NSW Oct 2022'!N32),0,IF(($C$5*E38/'NSW Oct 2022'!AQ32-'NSW Oct 2022'!L32+'NSW Oct 2022'!M32+'NSW Oct 2022'!N32)&lt;=('NSW Oct 2022'!L32+'NSW Oct 2022'!M32+'NSW Oct 2022'!N32+'NSW Oct 2022'!O32),(($C$5*E38/'NSW Oct 2022'!AQ32-('NSW Oct 2022'!L32+'NSW Oct 2022'!M32+'NSW Oct 2022'!N32))*'NSW Oct 2022'!Z32/100)*'NSW Oct 2022'!AQ32,('NSW Oct 2022'!O32*'NSW Oct 2022'!Z32/100)*'NSW Oct 2022'!AQ32)),0)</f>
        <v>0</v>
      </c>
      <c r="K38" s="153">
        <f>IF(AND('NSW Oct 2022'!O32&gt;0,'NSW Oct 2022'!P32&gt;0),IF($C$5*E38/'NSW Oct 2022'!AQ32&lt;('NSW Oct 2022'!L32+'NSW Oct 2022'!M32+'NSW Oct 2022'!N32+'NSW Oct 2022'!O32),0,IF(($C$5*E38/'NSW Oct 2022'!AQ32-'NSW Oct 2022'!L32+'NSW Oct 2022'!M32+'NSW Oct 2022'!N32+'NSW Oct 2022'!O32)&lt;=('NSW Oct 2022'!L32+'NSW Oct 2022'!M32+'NSW Oct 2022'!N32+'NSW Oct 2022'!O32+'NSW Oct 2022'!P32),(($C$5*E38/'NSW Oct 2022'!AQ32-('NSW Oct 2022'!L32+'NSW Oct 2022'!M32+'NSW Oct 2022'!N32+'NSW Oct 2022'!O32))*'NSW Oct 2022'!AA32/100)*'NSW Oct 2022'!AQ32,('NSW Oct 2022'!P32*'NSW Oct 2022'!AA32/100)*'NSW Oct 2022'!AQ32)),0)</f>
        <v>0</v>
      </c>
      <c r="L38" s="153">
        <f>IF(AND('NSW Oct 2022'!P32&gt;0,'NSW Oct 2022'!O32&gt;0),IF(($C$5*E38/'NSW Oct 2022'!AQ32&lt;SUM('NSW Oct 2022'!L32:P32)),(0),($C$5*E38/'NSW Oct 2022'!AQ32-SUM('NSW Oct 2022'!L32:P32))*'NSW Oct 2022'!AB32/100)* 'NSW Oct 2022'!AQ32,IF(AND('NSW Oct 2022'!O32&gt;0,'NSW Oct 2022'!P32=""),IF(($C$5*E38/'NSW Oct 2022'!AQ32&lt; SUM('NSW Oct 2022'!L32:O32)),(0),($C$5*E38/'NSW Oct 2022'!AQ32-SUM('NSW Oct 2022'!L32:O32))*'NSW Oct 2022'!AA32/100)* 'NSW Oct 2022'!AQ32,IF(AND('NSW Oct 2022'!N32&gt;0,'NSW Oct 2022'!O32=""),IF(($C$5*E38/'NSW Oct 2022'!AQ32&lt; SUM('NSW Oct 2022'!L32:N32)),(0),($C$5*E38/'NSW Oct 2022'!AQ32-SUM('NSW Oct 2022'!L32:N32))*'NSW Oct 2022'!Z32/100)* 'NSW Oct 2022'!AQ32,IF(AND('NSW Oct 2022'!M32&gt;0,'NSW Oct 2022'!N32=""),IF(($C$5*E38/'NSW Oct 2022'!AQ32&lt;'NSW Oct 2022'!M32+'NSW Oct 2022'!L32),(0),(($C$5*E38/'NSW Oct 2022'!AQ32-('NSW Oct 2022'!M32+'NSW Oct 2022'!L32))*'NSW Oct 2022'!Y32/100))*'NSW Oct 2022'!AQ32,IF(AND('NSW Oct 2022'!L32&gt;0,'NSW Oct 2022'!M32=""&gt;0),IF(($C$5*E38/'NSW Oct 2022'!AQ32&lt;'NSW Oct 2022'!L32),(0),($C$5*E38/'NSW Oct 2022'!AQ32-'NSW Oct 2022'!L32)*'NSW Oct 2022'!X32/100)*'NSW Oct 2022'!AQ32,0)))))</f>
        <v>0</v>
      </c>
      <c r="M38" s="153">
        <f>IF('NSW Oct 2022'!K32="",($C$5*F38/'NSW Oct 2022'!AR32*'NSW Oct 2022'!AC32/100)*'NSW Oct 2022'!AR32,IF($C$5*F38/'NSW Oct 2022'!AR32&gt;='NSW Oct 2022'!L32,('NSW Oct 2022'!L32*'NSW Oct 2022'!AC32/100)*'NSW Oct 2022'!AR32,($C$5*F38/'NSW Oct 2022'!AR32*'NSW Oct 2022'!AC32/100)*'NSW Oct 2022'!AR32))</f>
        <v>1050.0000000000002</v>
      </c>
      <c r="N38" s="153">
        <f>IF(AND('NSW Oct 2022'!L32&gt;0,'NSW Oct 2022'!M32&gt;0),IF($C$5*F38/'NSW Oct 2022'!AR32&lt;'NSW Oct 2022'!L32,0,IF(($C$5*F38/'NSW Oct 2022'!AR32-'NSW Oct 2022'!L32)&lt;=('NSW Oct 2022'!M32+'NSW Oct 2022'!L32),((($C$5*F38/'NSW Oct 2022'!AR32-'NSW Oct 2022'!L32)*'NSW Oct 2022'!AD32/100))*'NSW Oct 2022'!AR32,((('NSW Oct 2022'!M32)*'NSW Oct 2022'!AD32/100)*'NSW Oct 2022'!AR32))),0)</f>
        <v>0</v>
      </c>
      <c r="O38" s="153">
        <f>IF(AND('NSW Oct 2022'!M32&gt;0,'NSW Oct 2022'!N32&gt;0),IF($C$5*F38/'NSW Oct 2022'!AR32&lt;('NSW Oct 2022'!L32+'NSW Oct 2022'!M32),0,IF(($C$5*F38/'NSW Oct 2022'!AR32-'NSW Oct 2022'!L32+'NSW Oct 2022'!M32)&lt;=('NSW Oct 2022'!L32+'NSW Oct 2022'!M32+'NSW Oct 2022'!N32),((($C$5*F38/'NSW Oct 2022'!AR32-('NSW Oct 2022'!L32+'NSW Oct 2022'!M32))*'NSW Oct 2022'!AE32/100))*'NSW Oct 2022'!AR32,('NSW Oct 2022'!N32*'NSW Oct 2022'!AE32/100)*'NSW Oct 2022'!AR32)),0)</f>
        <v>0</v>
      </c>
      <c r="P38" s="153">
        <f>IF(AND('NSW Oct 2022'!N32&gt;0,'NSW Oct 2022'!O32&gt;0),IF($C$5*F38/'NSW Oct 2022'!AR32&lt;('NSW Oct 2022'!L32+'NSW Oct 2022'!M32+'NSW Oct 2022'!N32),0,IF(($C$5*F38/'NSW Oct 2022'!AR32-'NSW Oct 2022'!L32+'NSW Oct 2022'!M32+'NSW Oct 2022'!N32)&lt;=('NSW Oct 2022'!L32+'NSW Oct 2022'!M32+'NSW Oct 2022'!N32+'NSW Oct 2022'!O32),(($C$5*F38/'NSW Oct 2022'!AR32-('NSW Oct 2022'!L32+'NSW Oct 2022'!M32+'NSW Oct 2022'!N32))*'NSW Oct 2022'!AF32/100)*'NSW Oct 2022'!AR32,('NSW Oct 2022'!O32*'NSW Oct 2022'!AF32/100)*'NSW Oct 2022'!AR32)),0)</f>
        <v>0</v>
      </c>
      <c r="Q38" s="153">
        <f>IF(AND('NSW Oct 2022'!P32&gt;0,'NSW Oct 2022'!P32&gt;0),IF($C$5*F38/'NSW Oct 2022'!AR32&lt;('NSW Oct 2022'!L32+'NSW Oct 2022'!M32+'NSW Oct 2022'!N32+'NSW Oct 2022'!O32),0,IF(($C$5*F38/'NSW Oct 2022'!AR32-'NSW Oct 2022'!L32+'NSW Oct 2022'!M32+'NSW Oct 2022'!N32+'NSW Oct 2022'!O32)&lt;=('NSW Oct 2022'!L32+'NSW Oct 2022'!M32+'NSW Oct 2022'!N32+'NSW Oct 2022'!O32+'NSW Oct 2022'!P32),(($C$5*F38/'NSW Oct 2022'!AR32-('NSW Oct 2022'!L32+'NSW Oct 2022'!M32+'NSW Oct 2022'!N32+'NSW Oct 2022'!O32))*'NSW Oct 2022'!AG32/100)*'NSW Oct 2022'!AR32,('NSW Oct 2022'!P32*'NSW Oct 2022'!AG32/100)*'NSW Oct 2022'!AR32)),0)</f>
        <v>0</v>
      </c>
      <c r="R38" s="153">
        <f>IF(AND('NSW Oct 2022'!P32&gt;0,'NSW Oct 2022'!O32&gt;0),IF(($C$5*F38/'NSW Oct 2022'!AR32&lt;SUM('NSW Oct 2022'!L32:P32)),(0),($C$5*F38/'NSW Oct 2022'!AR32-SUM('NSW Oct 2022'!L32:P32))*'NSW Oct 2022'!AB32/100)* 'NSW Oct 2022'!AR32,IF(AND('NSW Oct 2022'!O32&gt;0,'NSW Oct 2022'!P32=""),IF(($C$5*F38/'NSW Oct 2022'!AR32&lt; SUM('NSW Oct 2022'!L32:O32)),(0),($C$5*F38/'NSW Oct 2022'!AR32-SUM('NSW Oct 2022'!L32:O32))*'NSW Oct 2022'!AG32/100)* 'NSW Oct 2022'!AR32,IF(AND('NSW Oct 2022'!N32&gt;0,'NSW Oct 2022'!O32=""),IF(($C$5*F38/'NSW Oct 2022'!AR32&lt; SUM('NSW Oct 2022'!L32:N32)),(0),($C$5*F38/'NSW Oct 2022'!AR32-SUM('NSW Oct 2022'!L32:N32))*'NSW Oct 2022'!AF32/100)* 'NSW Oct 2022'!AR32,IF(AND('NSW Oct 2022'!M32&gt;0,'NSW Oct 2022'!N32=""),IF(($C$5*F38/'NSW Oct 2022'!AR32&lt;'NSW Oct 2022'!M32+'NSW Oct 2022'!L32),(0),(($C$5*F38/'NSW Oct 2022'!AR32-('NSW Oct 2022'!M32+'NSW Oct 2022'!L32))*'NSW Oct 2022'!AE32/100))*'NSW Oct 2022'!AR32,IF(AND('NSW Oct 2022'!L32&gt;0,'NSW Oct 2022'!M32=""&gt;0),IF(($C$5*F38/'NSW Oct 2022'!AR32&lt;'NSW Oct 2022'!L32),(0),($C$5*F38/'NSW Oct 2022'!AR32-'NSW Oct 2022'!L32)*'NSW Oct 2022'!AD32/100)*'NSW Oct 2022'!AR32,0)))))</f>
        <v>0</v>
      </c>
      <c r="S38" s="257">
        <f t="shared" si="4"/>
        <v>2100.0000000000005</v>
      </c>
      <c r="T38" s="292">
        <f t="shared" si="5"/>
        <v>2501.5331818181821</v>
      </c>
      <c r="U38" s="149">
        <f t="shared" si="6"/>
        <v>2751.6865000000007</v>
      </c>
      <c r="V38" s="148">
        <f>'NSW Oct 2022'!AT32</f>
        <v>0</v>
      </c>
      <c r="W38" s="148">
        <f>'NSW Oct 2022'!AU32</f>
        <v>0</v>
      </c>
      <c r="X38" s="148">
        <f>'NSW Oct 2022'!AV32</f>
        <v>0</v>
      </c>
      <c r="Y38" s="148">
        <f>'NSW Oct 2022'!AW32</f>
        <v>0</v>
      </c>
      <c r="Z38" s="292" t="str">
        <f t="shared" si="7"/>
        <v>No discount</v>
      </c>
      <c r="AA38" s="292" t="str">
        <f t="shared" si="8"/>
        <v>Inclusive</v>
      </c>
      <c r="AB38" s="292">
        <f t="shared" si="0"/>
        <v>2501.5331818181821</v>
      </c>
      <c r="AC38" s="292">
        <f t="shared" si="1"/>
        <v>2501.5331818181821</v>
      </c>
      <c r="AD38" s="404">
        <f t="shared" si="12"/>
        <v>2751.6865000000007</v>
      </c>
      <c r="AE38" s="459">
        <f t="shared" si="12"/>
        <v>2751.6865000000007</v>
      </c>
      <c r="AF38" s="438"/>
      <c r="AG38" s="438"/>
      <c r="AH38" s="438"/>
      <c r="AI38" s="438"/>
      <c r="AJ38" s="438"/>
      <c r="AK38" s="438"/>
      <c r="AL38" s="438"/>
      <c r="AM38" s="438"/>
      <c r="AN38" s="438"/>
      <c r="AO38" s="438"/>
      <c r="AP38" s="438"/>
      <c r="AQ38" s="438"/>
      <c r="AR38" s="438"/>
      <c r="AS38" s="438"/>
      <c r="AT38"/>
      <c r="AU38"/>
      <c r="AV38" s="347"/>
      <c r="AW38" s="347"/>
      <c r="AX38" s="347"/>
      <c r="AY38" s="347"/>
      <c r="AZ38" s="347"/>
      <c r="BA38" s="347"/>
      <c r="BB38" s="347"/>
      <c r="BC38" s="347"/>
      <c r="BD38" s="347"/>
      <c r="BE38" s="347"/>
      <c r="BF38" s="347"/>
      <c r="BG38" s="347"/>
      <c r="BH38" s="347"/>
      <c r="BI38" s="347"/>
      <c r="BJ38" s="347"/>
      <c r="BK38" s="347"/>
      <c r="BL38" s="347"/>
      <c r="BM38" s="347"/>
      <c r="BN38" s="347"/>
      <c r="BO38" s="347"/>
      <c r="BP38" s="347"/>
      <c r="BQ38" s="347"/>
      <c r="BR38" s="347"/>
      <c r="BS38" s="347"/>
      <c r="BT38" s="347"/>
      <c r="BU38" s="347"/>
      <c r="BV38" s="347"/>
      <c r="BW38" s="347"/>
      <c r="BX38" s="347"/>
      <c r="BY38" s="347"/>
      <c r="BZ38" s="347"/>
      <c r="CA38" s="347"/>
      <c r="CB38" s="347"/>
      <c r="CC38" s="347"/>
      <c r="CD38" s="347"/>
      <c r="CE38" s="347"/>
      <c r="CF38" s="347"/>
      <c r="CG38" s="347"/>
      <c r="CH38" s="347"/>
      <c r="CI38" s="347"/>
      <c r="CJ38" s="347"/>
      <c r="CK38" s="347"/>
      <c r="CL38" s="347"/>
      <c r="CM38" s="347"/>
      <c r="CN38" s="347"/>
      <c r="CO38" s="347"/>
      <c r="CP38" s="347"/>
      <c r="CQ38" s="347"/>
      <c r="CR38" s="347"/>
      <c r="CS38" s="347"/>
      <c r="CT38" s="347"/>
      <c r="CU38" s="347"/>
      <c r="CV38" s="347"/>
      <c r="CW38" s="347"/>
      <c r="CX38" s="347"/>
      <c r="CY38" s="347"/>
      <c r="CZ38" s="347"/>
      <c r="DA38" s="347"/>
      <c r="DB38" s="347"/>
      <c r="DC38" s="347"/>
      <c r="DD38" s="347"/>
      <c r="DE38" s="347"/>
      <c r="DF38" s="347"/>
      <c r="DG38" s="347"/>
      <c r="DH38" s="347"/>
      <c r="DI38" s="347"/>
      <c r="DJ38" s="347"/>
      <c r="DK38" s="347"/>
      <c r="DL38" s="347"/>
      <c r="DM38" s="347"/>
      <c r="DN38" s="347"/>
      <c r="DO38" s="347"/>
      <c r="DP38" s="347"/>
      <c r="DQ38" s="347"/>
      <c r="DR38" s="347"/>
      <c r="DS38" s="347"/>
      <c r="DT38" s="347"/>
      <c r="DU38" s="347"/>
      <c r="DV38" s="347"/>
      <c r="DW38" s="347"/>
      <c r="DX38" s="347"/>
      <c r="DY38" s="347"/>
      <c r="DZ38" s="347"/>
      <c r="EA38" s="347"/>
      <c r="EB38" s="347"/>
      <c r="EC38" s="347"/>
      <c r="ED38" s="347"/>
      <c r="EE38" s="347"/>
      <c r="EF38" s="347"/>
      <c r="EG38" s="347"/>
      <c r="EH38" s="347"/>
      <c r="EI38" s="347"/>
      <c r="EJ38" s="347"/>
      <c r="EK38" s="347"/>
      <c r="EL38" s="347"/>
      <c r="EM38" s="347"/>
      <c r="EN38" s="347"/>
      <c r="EO38" s="347"/>
      <c r="EP38" s="347"/>
      <c r="EQ38" s="347"/>
      <c r="ER38" s="347"/>
    </row>
    <row r="39" spans="1:148" s="403" customFormat="1" ht="23" customHeight="1">
      <c r="A39" s="464"/>
      <c r="B39" s="146" t="str">
        <f>'NSW Oct 2022'!F33</f>
        <v>Covau</v>
      </c>
      <c r="C39" s="148" t="str">
        <f>'NSW Oct 2022'!G33</f>
        <v>Freedom</v>
      </c>
      <c r="D39" s="153">
        <f>365*'NSW Oct 2022'!H33/100</f>
        <v>590.40409090909088</v>
      </c>
      <c r="E39" s="288">
        <f>IF('NSW Oct 2022'!AQ33=3,0.5,IF('NSW Oct 2022'!AQ33=2,0.33,0))</f>
        <v>0.5</v>
      </c>
      <c r="F39" s="288">
        <f t="shared" si="3"/>
        <v>0.5</v>
      </c>
      <c r="G39" s="153">
        <f>IF('NSW Oct 2022'!K33="",($C$5*E39/'NSW Oct 2022'!AQ33*'NSW Oct 2022'!W33/100)*'NSW Oct 2022'!AQ33,IF($C$5*E39/'NSW Oct 2022'!AQ33&gt;='NSW Oct 2022'!L33,('NSW Oct 2022'!L33*'NSW Oct 2022'!W33/100)*'NSW Oct 2022'!AQ33,($C$5*E39/'NSW Oct 2022'!AQ33*'NSW Oct 2022'!W33/100)*'NSW Oct 2022'!AQ33))</f>
        <v>2840.909090909091</v>
      </c>
      <c r="H39" s="153">
        <f>IF(AND('NSW Oct 2022'!L33&gt;0,'NSW Oct 2022'!M33&gt;0),IF($C$5*E39/'NSW Oct 2022'!AQ33&lt;'NSW Oct 2022'!L33,0,IF(($C$5*E39/'NSW Oct 2022'!AQ33-'NSW Oct 2022'!L33)&lt;=('NSW Oct 2022'!M33+'NSW Oct 2022'!L33),((($C$5*E39/'NSW Oct 2022'!AQ33-'NSW Oct 2022'!L33)*'NSW Oct 2022'!X33/100))*'NSW Oct 2022'!AQ33,((('NSW Oct 2022'!M33)*'NSW Oct 2022'!X33/100)*'NSW Oct 2022'!AQ33))),0)</f>
        <v>0</v>
      </c>
      <c r="I39" s="153">
        <f>IF(AND('NSW Oct 2022'!M33&gt;0,'NSW Oct 2022'!N33&gt;0),IF($C$5*E39/'NSW Oct 2022'!AQ33&lt;('NSW Oct 2022'!L33+'NSW Oct 2022'!M33),0,IF(($C$5*E39/'NSW Oct 2022'!AQ33-'NSW Oct 2022'!L33+'NSW Oct 2022'!M33)&lt;=('NSW Oct 2022'!L33+'NSW Oct 2022'!M33+'NSW Oct 2022'!N33),((($C$5*E39/'NSW Oct 2022'!AQ33-('NSW Oct 2022'!L33+'NSW Oct 2022'!M33))*'NSW Oct 2022'!Y33/100))*'NSW Oct 2022'!AQ33,('NSW Oct 2022'!N33*'NSW Oct 2022'!Y33/100)* 'NSW Oct 2022'!AQ33)),0)</f>
        <v>0</v>
      </c>
      <c r="J39" s="153">
        <f>IF(AND('NSW Oct 2022'!N33&gt;0,'NSW Oct 2022'!O33&gt;0),IF($C$5*E39/'NSW Oct 2022'!AQ33&lt;('NSW Oct 2022'!L33+'NSW Oct 2022'!M33+'NSW Oct 2022'!N33),0,IF(($C$5*E39/'NSW Oct 2022'!AQ33-'NSW Oct 2022'!L33+'NSW Oct 2022'!M33+'NSW Oct 2022'!N33)&lt;=('NSW Oct 2022'!L33+'NSW Oct 2022'!M33+'NSW Oct 2022'!N33+'NSW Oct 2022'!O33),(($C$5*E39/'NSW Oct 2022'!AQ33-('NSW Oct 2022'!L33+'NSW Oct 2022'!M33+'NSW Oct 2022'!N33))*'NSW Oct 2022'!Z33/100)*'NSW Oct 2022'!AQ33,('NSW Oct 2022'!O33*'NSW Oct 2022'!Z33/100)*'NSW Oct 2022'!AQ33)),0)</f>
        <v>0</v>
      </c>
      <c r="K39" s="153">
        <f>IF(AND('NSW Oct 2022'!O33&gt;0,'NSW Oct 2022'!P33&gt;0),IF($C$5*E39/'NSW Oct 2022'!AQ33&lt;('NSW Oct 2022'!L33+'NSW Oct 2022'!M33+'NSW Oct 2022'!N33+'NSW Oct 2022'!O33),0,IF(($C$5*E39/'NSW Oct 2022'!AQ33-'NSW Oct 2022'!L33+'NSW Oct 2022'!M33+'NSW Oct 2022'!N33+'NSW Oct 2022'!O33)&lt;=('NSW Oct 2022'!L33+'NSW Oct 2022'!M33+'NSW Oct 2022'!N33+'NSW Oct 2022'!O33+'NSW Oct 2022'!P33),(($C$5*E39/'NSW Oct 2022'!AQ33-('NSW Oct 2022'!L33+'NSW Oct 2022'!M33+'NSW Oct 2022'!N33+'NSW Oct 2022'!O33))*'NSW Oct 2022'!AA33/100)*'NSW Oct 2022'!AQ33,('NSW Oct 2022'!P33*'NSW Oct 2022'!AA33/100)*'NSW Oct 2022'!AQ33)),0)</f>
        <v>0</v>
      </c>
      <c r="L39" s="153">
        <f>IF(AND('NSW Oct 2022'!P33&gt;0,'NSW Oct 2022'!O33&gt;0),IF(($C$5*E39/'NSW Oct 2022'!AQ33&lt;SUM('NSW Oct 2022'!L33:P33)),(0),($C$5*E39/'NSW Oct 2022'!AQ33-SUM('NSW Oct 2022'!L33:P33))*'NSW Oct 2022'!AB33/100)* 'NSW Oct 2022'!AQ33,IF(AND('NSW Oct 2022'!O33&gt;0,'NSW Oct 2022'!P33=""),IF(($C$5*E39/'NSW Oct 2022'!AQ33&lt; SUM('NSW Oct 2022'!L33:O33)),(0),($C$5*E39/'NSW Oct 2022'!AQ33-SUM('NSW Oct 2022'!L33:O33))*'NSW Oct 2022'!AA33/100)* 'NSW Oct 2022'!AQ33,IF(AND('NSW Oct 2022'!N33&gt;0,'NSW Oct 2022'!O33=""),IF(($C$5*E39/'NSW Oct 2022'!AQ33&lt; SUM('NSW Oct 2022'!L33:N33)),(0),($C$5*E39/'NSW Oct 2022'!AQ33-SUM('NSW Oct 2022'!L33:N33))*'NSW Oct 2022'!Z33/100)* 'NSW Oct 2022'!AQ33,IF(AND('NSW Oct 2022'!M33&gt;0,'NSW Oct 2022'!N33=""),IF(($C$5*E39/'NSW Oct 2022'!AQ33&lt;'NSW Oct 2022'!M33+'NSW Oct 2022'!L33),(0),(($C$5*E39/'NSW Oct 2022'!AQ33-('NSW Oct 2022'!M33+'NSW Oct 2022'!L33))*'NSW Oct 2022'!Y33/100))*'NSW Oct 2022'!AQ33,IF(AND('NSW Oct 2022'!L33&gt;0,'NSW Oct 2022'!M33=""&gt;0),IF(($C$5*E39/'NSW Oct 2022'!AQ33&lt;'NSW Oct 2022'!L33),(0),($C$5*E39/'NSW Oct 2022'!AQ33-'NSW Oct 2022'!L33)*'NSW Oct 2022'!X33/100)*'NSW Oct 2022'!AQ33,0)))))</f>
        <v>0</v>
      </c>
      <c r="M39" s="153">
        <f>IF('NSW Oct 2022'!K33="",($C$5*F39/'NSW Oct 2022'!AR33*'NSW Oct 2022'!AC33/100)*'NSW Oct 2022'!AR33,IF($C$5*F39/'NSW Oct 2022'!AR33&gt;='NSW Oct 2022'!L33,('NSW Oct 2022'!L33*'NSW Oct 2022'!AC33/100)*'NSW Oct 2022'!AR33,($C$5*F39/'NSW Oct 2022'!AR33*'NSW Oct 2022'!AC33/100)*'NSW Oct 2022'!AR33))</f>
        <v>2840.909090909091</v>
      </c>
      <c r="N39" s="153">
        <f>IF(AND('NSW Oct 2022'!L33&gt;0,'NSW Oct 2022'!M33&gt;0),IF($C$5*F39/'NSW Oct 2022'!AR33&lt;'NSW Oct 2022'!L33,0,IF(($C$5*F39/'NSW Oct 2022'!AR33-'NSW Oct 2022'!L33)&lt;=('NSW Oct 2022'!M33+'NSW Oct 2022'!L33),((($C$5*F39/'NSW Oct 2022'!AR33-'NSW Oct 2022'!L33)*'NSW Oct 2022'!AD33/100))*'NSW Oct 2022'!AR33,((('NSW Oct 2022'!M33)*'NSW Oct 2022'!AD33/100)*'NSW Oct 2022'!AR33))),0)</f>
        <v>0</v>
      </c>
      <c r="O39" s="153">
        <f>IF(AND('NSW Oct 2022'!M33&gt;0,'NSW Oct 2022'!N33&gt;0),IF($C$5*F39/'NSW Oct 2022'!AR33&lt;('NSW Oct 2022'!L33+'NSW Oct 2022'!M33),0,IF(($C$5*F39/'NSW Oct 2022'!AR33-'NSW Oct 2022'!L33+'NSW Oct 2022'!M33)&lt;=('NSW Oct 2022'!L33+'NSW Oct 2022'!M33+'NSW Oct 2022'!N33),((($C$5*F39/'NSW Oct 2022'!AR33-('NSW Oct 2022'!L33+'NSW Oct 2022'!M33))*'NSW Oct 2022'!AE33/100))*'NSW Oct 2022'!AR33,('NSW Oct 2022'!N33*'NSW Oct 2022'!AE33/100)*'NSW Oct 2022'!AR33)),0)</f>
        <v>0</v>
      </c>
      <c r="P39" s="153">
        <f>IF(AND('NSW Oct 2022'!N33&gt;0,'NSW Oct 2022'!O33&gt;0),IF($C$5*F39/'NSW Oct 2022'!AR33&lt;('NSW Oct 2022'!L33+'NSW Oct 2022'!M33+'NSW Oct 2022'!N33),0,IF(($C$5*F39/'NSW Oct 2022'!AR33-'NSW Oct 2022'!L33+'NSW Oct 2022'!M33+'NSW Oct 2022'!N33)&lt;=('NSW Oct 2022'!L33+'NSW Oct 2022'!M33+'NSW Oct 2022'!N33+'NSW Oct 2022'!O33),(($C$5*F39/'NSW Oct 2022'!AR33-('NSW Oct 2022'!L33+'NSW Oct 2022'!M33+'NSW Oct 2022'!N33))*'NSW Oct 2022'!AF33/100)*'NSW Oct 2022'!AR33,('NSW Oct 2022'!O33*'NSW Oct 2022'!AF33/100)*'NSW Oct 2022'!AR33)),0)</f>
        <v>0</v>
      </c>
      <c r="Q39" s="153">
        <f>IF(AND('NSW Oct 2022'!P33&gt;0,'NSW Oct 2022'!P33&gt;0),IF($C$5*F39/'NSW Oct 2022'!AR33&lt;('NSW Oct 2022'!L33+'NSW Oct 2022'!M33+'NSW Oct 2022'!N33+'NSW Oct 2022'!O33),0,IF(($C$5*F39/'NSW Oct 2022'!AR33-'NSW Oct 2022'!L33+'NSW Oct 2022'!M33+'NSW Oct 2022'!N33+'NSW Oct 2022'!O33)&lt;=('NSW Oct 2022'!L33+'NSW Oct 2022'!M33+'NSW Oct 2022'!N33+'NSW Oct 2022'!O33+'NSW Oct 2022'!P33),(($C$5*F39/'NSW Oct 2022'!AR33-('NSW Oct 2022'!L33+'NSW Oct 2022'!M33+'NSW Oct 2022'!N33+'NSW Oct 2022'!O33))*'NSW Oct 2022'!AG33/100)*'NSW Oct 2022'!AR33,('NSW Oct 2022'!P33*'NSW Oct 2022'!AG33/100)*'NSW Oct 2022'!AR33)),0)</f>
        <v>0</v>
      </c>
      <c r="R39" s="153">
        <f>IF(AND('NSW Oct 2022'!P33&gt;0,'NSW Oct 2022'!O33&gt;0),IF(($C$5*F39/'NSW Oct 2022'!AR33&lt;SUM('NSW Oct 2022'!L33:P33)),(0),($C$5*F39/'NSW Oct 2022'!AR33-SUM('NSW Oct 2022'!L33:P33))*'NSW Oct 2022'!AB33/100)* 'NSW Oct 2022'!AR33,IF(AND('NSW Oct 2022'!O33&gt;0,'NSW Oct 2022'!P33=""),IF(($C$5*F39/'NSW Oct 2022'!AR33&lt; SUM('NSW Oct 2022'!L33:O33)),(0),($C$5*F39/'NSW Oct 2022'!AR33-SUM('NSW Oct 2022'!L33:O33))*'NSW Oct 2022'!AG33/100)* 'NSW Oct 2022'!AR33,IF(AND('NSW Oct 2022'!N33&gt;0,'NSW Oct 2022'!O33=""),IF(($C$5*F39/'NSW Oct 2022'!AR33&lt; SUM('NSW Oct 2022'!L33:N33)),(0),($C$5*F39/'NSW Oct 2022'!AR33-SUM('NSW Oct 2022'!L33:N33))*'NSW Oct 2022'!AF33/100)* 'NSW Oct 2022'!AR33,IF(AND('NSW Oct 2022'!M33&gt;0,'NSW Oct 2022'!N33=""),IF(($C$5*F39/'NSW Oct 2022'!AR33&lt;'NSW Oct 2022'!M33+'NSW Oct 2022'!L33),(0),(($C$5*F39/'NSW Oct 2022'!AR33-('NSW Oct 2022'!M33+'NSW Oct 2022'!L33))*'NSW Oct 2022'!AE33/100))*'NSW Oct 2022'!AR33,IF(AND('NSW Oct 2022'!L33&gt;0,'NSW Oct 2022'!M33=""&gt;0),IF(($C$5*F39/'NSW Oct 2022'!AR33&lt;'NSW Oct 2022'!L33),(0),($C$5*F39/'NSW Oct 2022'!AR33-'NSW Oct 2022'!L33)*'NSW Oct 2022'!AD33/100)*'NSW Oct 2022'!AR33,0)))))</f>
        <v>0</v>
      </c>
      <c r="S39" s="257">
        <f t="shared" ref="S39:S41" si="15">SUM(G39:R39)</f>
        <v>5681.818181818182</v>
      </c>
      <c r="T39" s="292">
        <f t="shared" si="5"/>
        <v>6272.2222727272729</v>
      </c>
      <c r="U39" s="149">
        <f t="shared" si="6"/>
        <v>6899.4445000000005</v>
      </c>
      <c r="V39" s="148">
        <f>'NSW Oct 2022'!AT33</f>
        <v>0</v>
      </c>
      <c r="W39" s="148">
        <f>'NSW Oct 2022'!AU33</f>
        <v>15</v>
      </c>
      <c r="X39" s="148">
        <f>'NSW Oct 2022'!AV33</f>
        <v>0</v>
      </c>
      <c r="Y39" s="148">
        <f>'NSW Oct 2022'!AW33</f>
        <v>0</v>
      </c>
      <c r="Z39" s="292" t="str">
        <f t="shared" si="7"/>
        <v>Guaranteed off usage</v>
      </c>
      <c r="AA39" s="292" t="str">
        <f t="shared" si="8"/>
        <v>Exclusive</v>
      </c>
      <c r="AB39" s="292">
        <f t="shared" si="0"/>
        <v>5419.9495454545458</v>
      </c>
      <c r="AC39" s="292">
        <f t="shared" si="1"/>
        <v>5419.9495454545458</v>
      </c>
      <c r="AD39" s="404">
        <f t="shared" si="12"/>
        <v>5961.9445000000005</v>
      </c>
      <c r="AE39" s="459">
        <f t="shared" si="12"/>
        <v>5961.9445000000005</v>
      </c>
      <c r="AF39" s="438"/>
      <c r="AG39" s="438"/>
      <c r="AH39" s="440"/>
      <c r="AI39" s="440"/>
      <c r="AJ39" s="440"/>
      <c r="AK39" s="440"/>
      <c r="AL39" s="440"/>
      <c r="AM39" s="440"/>
      <c r="AN39" s="440"/>
      <c r="AO39" s="440"/>
      <c r="AP39" s="440"/>
      <c r="AQ39" s="440"/>
      <c r="AR39" s="440"/>
      <c r="AS39" s="440"/>
    </row>
    <row r="40" spans="1:148" ht="23" customHeight="1">
      <c r="A40" s="464"/>
      <c r="B40" s="146" t="str">
        <f>'NSW Oct 2022'!F34</f>
        <v>Red Energy</v>
      </c>
      <c r="C40" s="148" t="str">
        <f>'NSW Oct 2022'!G34</f>
        <v xml:space="preserve">Business Saver </v>
      </c>
      <c r="D40" s="153">
        <f>365*'NSW Oct 2022'!H34/100</f>
        <v>525.53363636363633</v>
      </c>
      <c r="E40" s="288">
        <f>IF('NSW Oct 2022'!AQ34=3,0.5,IF('NSW Oct 2022'!AQ34=2,0.33,0))</f>
        <v>0.5</v>
      </c>
      <c r="F40" s="288">
        <f t="shared" si="3"/>
        <v>0.5</v>
      </c>
      <c r="G40" s="153">
        <f>IF('NSW Oct 2022'!K34="",($C$5*E40/'NSW Oct 2022'!AQ34*'NSW Oct 2022'!W34/100)*'NSW Oct 2022'!AQ34,IF($C$5*E40/'NSW Oct 2022'!AQ34&gt;='NSW Oct 2022'!L34,('NSW Oct 2022'!L34*'NSW Oct 2022'!W34/100)*'NSW Oct 2022'!AQ34,($C$5*E40/'NSW Oct 2022'!AQ34*'NSW Oct 2022'!W34/100)*'NSW Oct 2022'!AQ34))</f>
        <v>1063.6363636363637</v>
      </c>
      <c r="H40" s="153">
        <f>IF(AND('NSW Oct 2022'!L34&gt;0,'NSW Oct 2022'!M34&gt;0),IF($C$5*E40/'NSW Oct 2022'!AQ34&lt;'NSW Oct 2022'!L34,0,IF(($C$5*E40/'NSW Oct 2022'!AQ34-'NSW Oct 2022'!L34)&lt;=('NSW Oct 2022'!M34+'NSW Oct 2022'!L34),((($C$5*E40/'NSW Oct 2022'!AQ34-'NSW Oct 2022'!L34)*'NSW Oct 2022'!X34/100))*'NSW Oct 2022'!AQ34,((('NSW Oct 2022'!M34)*'NSW Oct 2022'!X34/100)*'NSW Oct 2022'!AQ34))),0)</f>
        <v>0</v>
      </c>
      <c r="I40" s="153">
        <f>IF(AND('NSW Oct 2022'!M34&gt;0,'NSW Oct 2022'!N34&gt;0),IF($C$5*E40/'NSW Oct 2022'!AQ34&lt;('NSW Oct 2022'!L34+'NSW Oct 2022'!M34),0,IF(($C$5*E40/'NSW Oct 2022'!AQ34-'NSW Oct 2022'!L34+'NSW Oct 2022'!M34)&lt;=('NSW Oct 2022'!L34+'NSW Oct 2022'!M34+'NSW Oct 2022'!N34),((($C$5*E40/'NSW Oct 2022'!AQ34-('NSW Oct 2022'!L34+'NSW Oct 2022'!M34))*'NSW Oct 2022'!Y34/100))*'NSW Oct 2022'!AQ34,('NSW Oct 2022'!N34*'NSW Oct 2022'!Y34/100)* 'NSW Oct 2022'!AQ34)),0)</f>
        <v>0</v>
      </c>
      <c r="J40" s="153">
        <f>IF(AND('NSW Oct 2022'!N34&gt;0,'NSW Oct 2022'!O34&gt;0),IF($C$5*E40/'NSW Oct 2022'!AQ34&lt;('NSW Oct 2022'!L34+'NSW Oct 2022'!M34+'NSW Oct 2022'!N34),0,IF(($C$5*E40/'NSW Oct 2022'!AQ34-'NSW Oct 2022'!L34+'NSW Oct 2022'!M34+'NSW Oct 2022'!N34)&lt;=('NSW Oct 2022'!L34+'NSW Oct 2022'!M34+'NSW Oct 2022'!N34+'NSW Oct 2022'!O34),(($C$5*E40/'NSW Oct 2022'!AQ34-('NSW Oct 2022'!L34+'NSW Oct 2022'!M34+'NSW Oct 2022'!N34))*'NSW Oct 2022'!Z34/100)*'NSW Oct 2022'!AQ34,('NSW Oct 2022'!O34*'NSW Oct 2022'!Z34/100)*'NSW Oct 2022'!AQ34)),0)</f>
        <v>0</v>
      </c>
      <c r="K40" s="153">
        <f>IF(AND('NSW Oct 2022'!O34&gt;0,'NSW Oct 2022'!P34&gt;0),IF($C$5*E40/'NSW Oct 2022'!AQ34&lt;('NSW Oct 2022'!L34+'NSW Oct 2022'!M34+'NSW Oct 2022'!N34+'NSW Oct 2022'!O34),0,IF(($C$5*E40/'NSW Oct 2022'!AQ34-'NSW Oct 2022'!L34+'NSW Oct 2022'!M34+'NSW Oct 2022'!N34+'NSW Oct 2022'!O34)&lt;=('NSW Oct 2022'!L34+'NSW Oct 2022'!M34+'NSW Oct 2022'!N34+'NSW Oct 2022'!O34+'NSW Oct 2022'!P34),(($C$5*E40/'NSW Oct 2022'!AQ34-('NSW Oct 2022'!L34+'NSW Oct 2022'!M34+'NSW Oct 2022'!N34+'NSW Oct 2022'!O34))*'NSW Oct 2022'!AA34/100)*'NSW Oct 2022'!AQ34,('NSW Oct 2022'!P34*'NSW Oct 2022'!AA34/100)*'NSW Oct 2022'!AQ34)),0)</f>
        <v>0</v>
      </c>
      <c r="L40" s="153">
        <f>IF(AND('NSW Oct 2022'!P34&gt;0,'NSW Oct 2022'!O34&gt;0),IF(($C$5*E40/'NSW Oct 2022'!AQ34&lt;SUM('NSW Oct 2022'!L34:P34)),(0),($C$5*E40/'NSW Oct 2022'!AQ34-SUM('NSW Oct 2022'!L34:P34))*'NSW Oct 2022'!AB34/100)* 'NSW Oct 2022'!AQ34,IF(AND('NSW Oct 2022'!O34&gt;0,'NSW Oct 2022'!P34=""),IF(($C$5*E40/'NSW Oct 2022'!AQ34&lt; SUM('NSW Oct 2022'!L34:O34)),(0),($C$5*E40/'NSW Oct 2022'!AQ34-SUM('NSW Oct 2022'!L34:O34))*'NSW Oct 2022'!AA34/100)* 'NSW Oct 2022'!AQ34,IF(AND('NSW Oct 2022'!N34&gt;0,'NSW Oct 2022'!O34=""),IF(($C$5*E40/'NSW Oct 2022'!AQ34&lt; SUM('NSW Oct 2022'!L34:N34)),(0),($C$5*E40/'NSW Oct 2022'!AQ34-SUM('NSW Oct 2022'!L34:N34))*'NSW Oct 2022'!Z34/100)* 'NSW Oct 2022'!AQ34,IF(AND('NSW Oct 2022'!M34&gt;0,'NSW Oct 2022'!N34=""),IF(($C$5*E40/'NSW Oct 2022'!AQ34&lt;'NSW Oct 2022'!M34+'NSW Oct 2022'!L34),(0),(($C$5*E40/'NSW Oct 2022'!AQ34-('NSW Oct 2022'!M34+'NSW Oct 2022'!L34))*'NSW Oct 2022'!Y34/100))*'NSW Oct 2022'!AQ34,IF(AND('NSW Oct 2022'!L34&gt;0,'NSW Oct 2022'!M34=""&gt;0),IF(($C$5*E40/'NSW Oct 2022'!AQ34&lt;'NSW Oct 2022'!L34),(0),($C$5*E40/'NSW Oct 2022'!AQ34-'NSW Oct 2022'!L34)*'NSW Oct 2022'!X34/100)*'NSW Oct 2022'!AQ34,0)))))</f>
        <v>0</v>
      </c>
      <c r="M40" s="153">
        <f>IF('NSW Oct 2022'!K34="",($C$5*F40/'NSW Oct 2022'!AR34*'NSW Oct 2022'!AC34/100)*'NSW Oct 2022'!AR34,IF($C$5*F40/'NSW Oct 2022'!AR34&gt;='NSW Oct 2022'!L34,('NSW Oct 2022'!L34*'NSW Oct 2022'!AC34/100)*'NSW Oct 2022'!AR34,($C$5*F40/'NSW Oct 2022'!AR34*'NSW Oct 2022'!AC34/100)*'NSW Oct 2022'!AR34))</f>
        <v>1063.6363636363637</v>
      </c>
      <c r="N40" s="153">
        <f>IF(AND('NSW Oct 2022'!L34&gt;0,'NSW Oct 2022'!M34&gt;0),IF($C$5*F40/'NSW Oct 2022'!AR34&lt;'NSW Oct 2022'!L34,0,IF(($C$5*F40/'NSW Oct 2022'!AR34-'NSW Oct 2022'!L34)&lt;=('NSW Oct 2022'!M34+'NSW Oct 2022'!L34),((($C$5*F40/'NSW Oct 2022'!AR34-'NSW Oct 2022'!L34)*'NSW Oct 2022'!AD34/100))*'NSW Oct 2022'!AR34,((('NSW Oct 2022'!M34)*'NSW Oct 2022'!AD34/100)*'NSW Oct 2022'!AR34))),0)</f>
        <v>0</v>
      </c>
      <c r="O40" s="153">
        <f>IF(AND('NSW Oct 2022'!M34&gt;0,'NSW Oct 2022'!N34&gt;0),IF($C$5*F40/'NSW Oct 2022'!AR34&lt;('NSW Oct 2022'!L34+'NSW Oct 2022'!M34),0,IF(($C$5*F40/'NSW Oct 2022'!AR34-'NSW Oct 2022'!L34+'NSW Oct 2022'!M34)&lt;=('NSW Oct 2022'!L34+'NSW Oct 2022'!M34+'NSW Oct 2022'!N34),((($C$5*F40/'NSW Oct 2022'!AR34-('NSW Oct 2022'!L34+'NSW Oct 2022'!M34))*'NSW Oct 2022'!AE34/100))*'NSW Oct 2022'!AR34,('NSW Oct 2022'!N34*'NSW Oct 2022'!AE34/100)*'NSW Oct 2022'!AR34)),0)</f>
        <v>0</v>
      </c>
      <c r="P40" s="153">
        <f>IF(AND('NSW Oct 2022'!N34&gt;0,'NSW Oct 2022'!O34&gt;0),IF($C$5*F40/'NSW Oct 2022'!AR34&lt;('NSW Oct 2022'!L34+'NSW Oct 2022'!M34+'NSW Oct 2022'!N34),0,IF(($C$5*F40/'NSW Oct 2022'!AR34-'NSW Oct 2022'!L34+'NSW Oct 2022'!M34+'NSW Oct 2022'!N34)&lt;=('NSW Oct 2022'!L34+'NSW Oct 2022'!M34+'NSW Oct 2022'!N34+'NSW Oct 2022'!O34),(($C$5*F40/'NSW Oct 2022'!AR34-('NSW Oct 2022'!L34+'NSW Oct 2022'!M34+'NSW Oct 2022'!N34))*'NSW Oct 2022'!AF34/100)*'NSW Oct 2022'!AR34,('NSW Oct 2022'!O34*'NSW Oct 2022'!AF34/100)*'NSW Oct 2022'!AR34)),0)</f>
        <v>0</v>
      </c>
      <c r="Q40" s="153">
        <f>IF(AND('NSW Oct 2022'!P34&gt;0,'NSW Oct 2022'!P34&gt;0),IF($C$5*F40/'NSW Oct 2022'!AR34&lt;('NSW Oct 2022'!L34+'NSW Oct 2022'!M34+'NSW Oct 2022'!N34+'NSW Oct 2022'!O34),0,IF(($C$5*F40/'NSW Oct 2022'!AR34-'NSW Oct 2022'!L34+'NSW Oct 2022'!M34+'NSW Oct 2022'!N34+'NSW Oct 2022'!O34)&lt;=('NSW Oct 2022'!L34+'NSW Oct 2022'!M34+'NSW Oct 2022'!N34+'NSW Oct 2022'!O34+'NSW Oct 2022'!P34),(($C$5*F40/'NSW Oct 2022'!AR34-('NSW Oct 2022'!L34+'NSW Oct 2022'!M34+'NSW Oct 2022'!N34+'NSW Oct 2022'!O34))*'NSW Oct 2022'!AG34/100)*'NSW Oct 2022'!AR34,('NSW Oct 2022'!P34*'NSW Oct 2022'!AG34/100)*'NSW Oct 2022'!AR34)),0)</f>
        <v>0</v>
      </c>
      <c r="R40" s="153">
        <f>IF(AND('NSW Oct 2022'!P34&gt;0,'NSW Oct 2022'!O34&gt;0),IF(($C$5*F40/'NSW Oct 2022'!AR34&lt;SUM('NSW Oct 2022'!L34:P34)),(0),($C$5*F40/'NSW Oct 2022'!AR34-SUM('NSW Oct 2022'!L34:P34))*'NSW Oct 2022'!AB34/100)* 'NSW Oct 2022'!AR34,IF(AND('NSW Oct 2022'!O34&gt;0,'NSW Oct 2022'!P34=""),IF(($C$5*F40/'NSW Oct 2022'!AR34&lt; SUM('NSW Oct 2022'!L34:O34)),(0),($C$5*F40/'NSW Oct 2022'!AR34-SUM('NSW Oct 2022'!L34:O34))*'NSW Oct 2022'!AG34/100)* 'NSW Oct 2022'!AR34,IF(AND('NSW Oct 2022'!N34&gt;0,'NSW Oct 2022'!O34=""),IF(($C$5*F40/'NSW Oct 2022'!AR34&lt; SUM('NSW Oct 2022'!L34:N34)),(0),($C$5*F40/'NSW Oct 2022'!AR34-SUM('NSW Oct 2022'!L34:N34))*'NSW Oct 2022'!AF34/100)* 'NSW Oct 2022'!AR34,IF(AND('NSW Oct 2022'!M34&gt;0,'NSW Oct 2022'!N34=""),IF(($C$5*F40/'NSW Oct 2022'!AR34&lt;'NSW Oct 2022'!M34+'NSW Oct 2022'!L34),(0),(($C$5*F40/'NSW Oct 2022'!AR34-('NSW Oct 2022'!M34+'NSW Oct 2022'!L34))*'NSW Oct 2022'!AE34/100))*'NSW Oct 2022'!AR34,IF(AND('NSW Oct 2022'!L34&gt;0,'NSW Oct 2022'!M34=""&gt;0),IF(($C$5*F40/'NSW Oct 2022'!AR34&lt;'NSW Oct 2022'!L34),(0),($C$5*F40/'NSW Oct 2022'!AR34-'NSW Oct 2022'!L34)*'NSW Oct 2022'!AD34/100)*'NSW Oct 2022'!AR34,0)))))</f>
        <v>0</v>
      </c>
      <c r="S40" s="257">
        <f t="shared" si="15"/>
        <v>2127.2727272727275</v>
      </c>
      <c r="T40" s="292">
        <f t="shared" si="5"/>
        <v>2652.806363636364</v>
      </c>
      <c r="U40" s="149">
        <f t="shared" si="6"/>
        <v>2918.0870000000009</v>
      </c>
      <c r="V40" s="148">
        <f>'NSW Oct 2022'!AT34</f>
        <v>0</v>
      </c>
      <c r="W40" s="148">
        <f>'NSW Oct 2022'!AU34</f>
        <v>0</v>
      </c>
      <c r="X40" s="148">
        <f>'NSW Oct 2022'!AV34</f>
        <v>0</v>
      </c>
      <c r="Y40" s="148">
        <f>'NSW Oct 2022'!AW34</f>
        <v>0</v>
      </c>
      <c r="Z40" s="292" t="str">
        <f t="shared" si="7"/>
        <v>No discount</v>
      </c>
      <c r="AA40" s="292" t="str">
        <f t="shared" si="8"/>
        <v>Inclusive</v>
      </c>
      <c r="AB40" s="292">
        <f t="shared" si="0"/>
        <v>2652.806363636364</v>
      </c>
      <c r="AC40" s="292">
        <f t="shared" si="1"/>
        <v>2652.806363636364</v>
      </c>
      <c r="AD40" s="404">
        <f t="shared" si="12"/>
        <v>2918.0870000000009</v>
      </c>
      <c r="AE40" s="459">
        <f t="shared" si="12"/>
        <v>2918.0870000000009</v>
      </c>
      <c r="AF40" s="438"/>
      <c r="AG40" s="438"/>
      <c r="AH40" s="438"/>
      <c r="AI40" s="438"/>
      <c r="AJ40" s="438"/>
      <c r="AK40" s="438"/>
      <c r="AL40" s="438"/>
      <c r="AM40" s="438"/>
      <c r="AN40" s="438"/>
      <c r="AO40" s="438"/>
      <c r="AP40" s="438"/>
      <c r="AQ40" s="438"/>
      <c r="AR40" s="438"/>
      <c r="AS40" s="438"/>
    </row>
    <row r="41" spans="1:148" ht="23" customHeight="1" thickBot="1">
      <c r="A41" s="466"/>
      <c r="B41" s="467" t="str">
        <f>'NSW Oct 2022'!F35</f>
        <v>AGL</v>
      </c>
      <c r="C41" s="186" t="str">
        <f>'NSW Oct 2022'!G35</f>
        <v>Business Value Saver</v>
      </c>
      <c r="D41" s="183">
        <f>365*'NSW Oct 2022'!H35/100</f>
        <v>443.90636363636361</v>
      </c>
      <c r="E41" s="468">
        <f>IF('NSW Oct 2022'!AQ35=3,0.5,IF('NSW Oct 2022'!AQ35=2,0.33,0))</f>
        <v>0.5</v>
      </c>
      <c r="F41" s="468">
        <f t="shared" si="3"/>
        <v>0.5</v>
      </c>
      <c r="G41" s="183">
        <f>IF('NSW Oct 2022'!K35="",($C$5*E41/'NSW Oct 2022'!AQ35*'NSW Oct 2022'!W35/100)*'NSW Oct 2022'!AQ35,IF($C$5*E41/'NSW Oct 2022'!AQ35&gt;='NSW Oct 2022'!L35,('NSW Oct 2022'!L35*'NSW Oct 2022'!W35/100)*'NSW Oct 2022'!AQ35,($C$5*E41/'NSW Oct 2022'!AQ35*'NSW Oct 2022'!W35/100)*'NSW Oct 2022'!AQ35))</f>
        <v>854.5454545454545</v>
      </c>
      <c r="H41" s="183">
        <f>IF(AND('NSW Oct 2022'!L35&gt;0,'NSW Oct 2022'!M35&gt;0),IF($C$5*E41/'NSW Oct 2022'!AQ35&lt;'NSW Oct 2022'!L35,0,IF(($C$5*E41/'NSW Oct 2022'!AQ35-'NSW Oct 2022'!L35)&lt;=('NSW Oct 2022'!M35+'NSW Oct 2022'!L35),((($C$5*E41/'NSW Oct 2022'!AQ35-'NSW Oct 2022'!L35)*'NSW Oct 2022'!X35/100))*'NSW Oct 2022'!AQ35,((('NSW Oct 2022'!M35)*'NSW Oct 2022'!X35/100)*'NSW Oct 2022'!AQ35))),0)</f>
        <v>0</v>
      </c>
      <c r="I41" s="183">
        <f>IF(AND('NSW Oct 2022'!M35&gt;0,'NSW Oct 2022'!N35&gt;0),IF($C$5*E41/'NSW Oct 2022'!AQ35&lt;('NSW Oct 2022'!L35+'NSW Oct 2022'!M35),0,IF(($C$5*E41/'NSW Oct 2022'!AQ35-'NSW Oct 2022'!L35+'NSW Oct 2022'!M35)&lt;=('NSW Oct 2022'!L35+'NSW Oct 2022'!M35+'NSW Oct 2022'!N35),((($C$5*E41/'NSW Oct 2022'!AQ35-('NSW Oct 2022'!L35+'NSW Oct 2022'!M35))*'NSW Oct 2022'!Y35/100))*'NSW Oct 2022'!AQ35,('NSW Oct 2022'!N35*'NSW Oct 2022'!Y35/100)* 'NSW Oct 2022'!AQ35)),0)</f>
        <v>0</v>
      </c>
      <c r="J41" s="183">
        <f>IF(AND('NSW Oct 2022'!N35&gt;0,'NSW Oct 2022'!O35&gt;0),IF($C$5*E41/'NSW Oct 2022'!AQ35&lt;('NSW Oct 2022'!L35+'NSW Oct 2022'!M35+'NSW Oct 2022'!N35),0,IF(($C$5*E41/'NSW Oct 2022'!AQ35-'NSW Oct 2022'!L35+'NSW Oct 2022'!M35+'NSW Oct 2022'!N35)&lt;=('NSW Oct 2022'!L35+'NSW Oct 2022'!M35+'NSW Oct 2022'!N35+'NSW Oct 2022'!O35),(($C$5*E41/'NSW Oct 2022'!AQ35-('NSW Oct 2022'!L35+'NSW Oct 2022'!M35+'NSW Oct 2022'!N35))*'NSW Oct 2022'!Z35/100)*'NSW Oct 2022'!AQ35,('NSW Oct 2022'!O35*'NSW Oct 2022'!Z35/100)*'NSW Oct 2022'!AQ35)),0)</f>
        <v>0</v>
      </c>
      <c r="K41" s="183">
        <f>IF(AND('NSW Oct 2022'!O35&gt;0,'NSW Oct 2022'!P35&gt;0),IF($C$5*E41/'NSW Oct 2022'!AQ35&lt;('NSW Oct 2022'!L35+'NSW Oct 2022'!M35+'NSW Oct 2022'!N35+'NSW Oct 2022'!O35),0,IF(($C$5*E41/'NSW Oct 2022'!AQ35-'NSW Oct 2022'!L35+'NSW Oct 2022'!M35+'NSW Oct 2022'!N35+'NSW Oct 2022'!O35)&lt;=('NSW Oct 2022'!L35+'NSW Oct 2022'!M35+'NSW Oct 2022'!N35+'NSW Oct 2022'!O35+'NSW Oct 2022'!P35),(($C$5*E41/'NSW Oct 2022'!AQ35-('NSW Oct 2022'!L35+'NSW Oct 2022'!M35+'NSW Oct 2022'!N35+'NSW Oct 2022'!O35))*'NSW Oct 2022'!AA35/100)*'NSW Oct 2022'!AQ35,('NSW Oct 2022'!P35*'NSW Oct 2022'!AA35/100)*'NSW Oct 2022'!AQ35)),0)</f>
        <v>0</v>
      </c>
      <c r="L41" s="183">
        <f>IF(AND('NSW Oct 2022'!P35&gt;0,'NSW Oct 2022'!O35&gt;0),IF(($C$5*E41/'NSW Oct 2022'!AQ35&lt;SUM('NSW Oct 2022'!L35:P35)),(0),($C$5*E41/'NSW Oct 2022'!AQ35-SUM('NSW Oct 2022'!L35:P35))*'NSW Oct 2022'!AB35/100)* 'NSW Oct 2022'!AQ35,IF(AND('NSW Oct 2022'!O35&gt;0,'NSW Oct 2022'!P35=""),IF(($C$5*E41/'NSW Oct 2022'!AQ35&lt; SUM('NSW Oct 2022'!L35:O35)),(0),($C$5*E41/'NSW Oct 2022'!AQ35-SUM('NSW Oct 2022'!L35:O35))*'NSW Oct 2022'!AA35/100)* 'NSW Oct 2022'!AQ35,IF(AND('NSW Oct 2022'!N35&gt;0,'NSW Oct 2022'!O35=""),IF(($C$5*E41/'NSW Oct 2022'!AQ35&lt; SUM('NSW Oct 2022'!L35:N35)),(0),($C$5*E41/'NSW Oct 2022'!AQ35-SUM('NSW Oct 2022'!L35:N35))*'NSW Oct 2022'!Z35/100)* 'NSW Oct 2022'!AQ35,IF(AND('NSW Oct 2022'!M35&gt;0,'NSW Oct 2022'!N35=""),IF(($C$5*E41/'NSW Oct 2022'!AQ35&lt;'NSW Oct 2022'!M35+'NSW Oct 2022'!L35),(0),(($C$5*E41/'NSW Oct 2022'!AQ35-('NSW Oct 2022'!M35+'NSW Oct 2022'!L35))*'NSW Oct 2022'!Y35/100))*'NSW Oct 2022'!AQ35,IF(AND('NSW Oct 2022'!L35&gt;0,'NSW Oct 2022'!M35=""&gt;0),IF(($C$5*E41/'NSW Oct 2022'!AQ35&lt;'NSW Oct 2022'!L35),(0),($C$5*E41/'NSW Oct 2022'!AQ35-'NSW Oct 2022'!L35)*'NSW Oct 2022'!X35/100)*'NSW Oct 2022'!AQ35,0)))))</f>
        <v>0</v>
      </c>
      <c r="M41" s="183">
        <f>IF('NSW Oct 2022'!K35="",($C$5*F41/'NSW Oct 2022'!AR35*'NSW Oct 2022'!AC35/100)*'NSW Oct 2022'!AR35,IF($C$5*F41/'NSW Oct 2022'!AR35&gt;='NSW Oct 2022'!L35,('NSW Oct 2022'!L35*'NSW Oct 2022'!AC35/100)*'NSW Oct 2022'!AR35,($C$5*F41/'NSW Oct 2022'!AR35*'NSW Oct 2022'!AC35/100)*'NSW Oct 2022'!AR35))</f>
        <v>854.5454545454545</v>
      </c>
      <c r="N41" s="183">
        <f>IF(AND('NSW Oct 2022'!L35&gt;0,'NSW Oct 2022'!M35&gt;0),IF($C$5*F41/'NSW Oct 2022'!AR35&lt;'NSW Oct 2022'!L35,0,IF(($C$5*F41/'NSW Oct 2022'!AR35-'NSW Oct 2022'!L35)&lt;=('NSW Oct 2022'!M35+'NSW Oct 2022'!L35),((($C$5*F41/'NSW Oct 2022'!AR35-'NSW Oct 2022'!L35)*'NSW Oct 2022'!AD35/100))*'NSW Oct 2022'!AR35,((('NSW Oct 2022'!M35)*'NSW Oct 2022'!AD35/100)*'NSW Oct 2022'!AR35))),0)</f>
        <v>0</v>
      </c>
      <c r="O41" s="183">
        <f>IF(AND('NSW Oct 2022'!M35&gt;0,'NSW Oct 2022'!N35&gt;0),IF($C$5*F41/'NSW Oct 2022'!AR35&lt;('NSW Oct 2022'!L35+'NSW Oct 2022'!M35),0,IF(($C$5*F41/'NSW Oct 2022'!AR35-'NSW Oct 2022'!L35+'NSW Oct 2022'!M35)&lt;=('NSW Oct 2022'!L35+'NSW Oct 2022'!M35+'NSW Oct 2022'!N35),((($C$5*F41/'NSW Oct 2022'!AR35-('NSW Oct 2022'!L35+'NSW Oct 2022'!M35))*'NSW Oct 2022'!AE35/100))*'NSW Oct 2022'!AR35,('NSW Oct 2022'!N35*'NSW Oct 2022'!AE35/100)*'NSW Oct 2022'!AR35)),0)</f>
        <v>0</v>
      </c>
      <c r="P41" s="183">
        <f>IF(AND('NSW Oct 2022'!N35&gt;0,'NSW Oct 2022'!O35&gt;0),IF($C$5*F41/'NSW Oct 2022'!AR35&lt;('NSW Oct 2022'!L35+'NSW Oct 2022'!M35+'NSW Oct 2022'!N35),0,IF(($C$5*F41/'NSW Oct 2022'!AR35-'NSW Oct 2022'!L35+'NSW Oct 2022'!M35+'NSW Oct 2022'!N35)&lt;=('NSW Oct 2022'!L35+'NSW Oct 2022'!M35+'NSW Oct 2022'!N35+'NSW Oct 2022'!O35),(($C$5*F41/'NSW Oct 2022'!AR35-('NSW Oct 2022'!L35+'NSW Oct 2022'!M35+'NSW Oct 2022'!N35))*'NSW Oct 2022'!AF35/100)*'NSW Oct 2022'!AR35,('NSW Oct 2022'!O35*'NSW Oct 2022'!AF35/100)*'NSW Oct 2022'!AR35)),0)</f>
        <v>0</v>
      </c>
      <c r="Q41" s="183">
        <f>IF(AND('NSW Oct 2022'!P35&gt;0,'NSW Oct 2022'!P35&gt;0),IF($C$5*F41/'NSW Oct 2022'!AR35&lt;('NSW Oct 2022'!L35+'NSW Oct 2022'!M35+'NSW Oct 2022'!N35+'NSW Oct 2022'!O35),0,IF(($C$5*F41/'NSW Oct 2022'!AR35-'NSW Oct 2022'!L35+'NSW Oct 2022'!M35+'NSW Oct 2022'!N35+'NSW Oct 2022'!O35)&lt;=('NSW Oct 2022'!L35+'NSW Oct 2022'!M35+'NSW Oct 2022'!N35+'NSW Oct 2022'!O35+'NSW Oct 2022'!P35),(($C$5*F41/'NSW Oct 2022'!AR35-('NSW Oct 2022'!L35+'NSW Oct 2022'!M35+'NSW Oct 2022'!N35+'NSW Oct 2022'!O35))*'NSW Oct 2022'!AG35/100)*'NSW Oct 2022'!AR35,('NSW Oct 2022'!P35*'NSW Oct 2022'!AG35/100)*'NSW Oct 2022'!AR35)),0)</f>
        <v>0</v>
      </c>
      <c r="R41" s="183">
        <f>IF(AND('NSW Oct 2022'!P35&gt;0,'NSW Oct 2022'!O35&gt;0),IF(($C$5*F41/'NSW Oct 2022'!AR35&lt;SUM('NSW Oct 2022'!L35:P35)),(0),($C$5*F41/'NSW Oct 2022'!AR35-SUM('NSW Oct 2022'!L35:P35))*'NSW Oct 2022'!AB35/100)* 'NSW Oct 2022'!AR35,IF(AND('NSW Oct 2022'!O35&gt;0,'NSW Oct 2022'!P35=""),IF(($C$5*F41/'NSW Oct 2022'!AR35&lt; SUM('NSW Oct 2022'!L35:O35)),(0),($C$5*F41/'NSW Oct 2022'!AR35-SUM('NSW Oct 2022'!L35:O35))*'NSW Oct 2022'!AG35/100)* 'NSW Oct 2022'!AR35,IF(AND('NSW Oct 2022'!N35&gt;0,'NSW Oct 2022'!O35=""),IF(($C$5*F41/'NSW Oct 2022'!AR35&lt; SUM('NSW Oct 2022'!L35:N35)),(0),($C$5*F41/'NSW Oct 2022'!AR35-SUM('NSW Oct 2022'!L35:N35))*'NSW Oct 2022'!AF35/100)* 'NSW Oct 2022'!AR35,IF(AND('NSW Oct 2022'!M35&gt;0,'NSW Oct 2022'!N35=""),IF(($C$5*F41/'NSW Oct 2022'!AR35&lt;'NSW Oct 2022'!M35+'NSW Oct 2022'!L35),(0),(($C$5*F41/'NSW Oct 2022'!AR35-('NSW Oct 2022'!M35+'NSW Oct 2022'!L35))*'NSW Oct 2022'!AE35/100))*'NSW Oct 2022'!AR35,IF(AND('NSW Oct 2022'!L35&gt;0,'NSW Oct 2022'!M35=""&gt;0),IF(($C$5*F41/'NSW Oct 2022'!AR35&lt;'NSW Oct 2022'!L35),(0),($C$5*F41/'NSW Oct 2022'!AR35-'NSW Oct 2022'!L35)*'NSW Oct 2022'!AD35/100)*'NSW Oct 2022'!AR35,0)))))</f>
        <v>0</v>
      </c>
      <c r="S41" s="297">
        <f t="shared" si="15"/>
        <v>1709.090909090909</v>
      </c>
      <c r="T41" s="296">
        <f t="shared" si="5"/>
        <v>2152.9972727272725</v>
      </c>
      <c r="U41" s="187">
        <f t="shared" si="6"/>
        <v>2368.297</v>
      </c>
      <c r="V41" s="186">
        <f>'NSW Oct 2022'!AT35</f>
        <v>0</v>
      </c>
      <c r="W41" s="186">
        <f>'NSW Oct 2022'!AU35</f>
        <v>0</v>
      </c>
      <c r="X41" s="186">
        <f>'NSW Oct 2022'!AV35</f>
        <v>0</v>
      </c>
      <c r="Y41" s="186">
        <f>'NSW Oct 2022'!AW35</f>
        <v>0</v>
      </c>
      <c r="Z41" s="296" t="str">
        <f t="shared" si="7"/>
        <v>No discount</v>
      </c>
      <c r="AA41" s="296" t="str">
        <f t="shared" si="8"/>
        <v>Exclusive</v>
      </c>
      <c r="AB41" s="296">
        <f t="shared" si="0"/>
        <v>2152.9972727272725</v>
      </c>
      <c r="AC41" s="296">
        <f t="shared" si="1"/>
        <v>2152.9972727272725</v>
      </c>
      <c r="AD41" s="469">
        <f t="shared" si="12"/>
        <v>2368.297</v>
      </c>
      <c r="AE41" s="470">
        <f t="shared" si="12"/>
        <v>2368.297</v>
      </c>
      <c r="AF41" s="438"/>
      <c r="AG41" s="438"/>
      <c r="AH41" s="438"/>
      <c r="AI41" s="438"/>
      <c r="AJ41" s="438"/>
      <c r="AK41" s="438"/>
      <c r="AL41" s="438"/>
      <c r="AM41" s="438"/>
      <c r="AN41" s="438"/>
      <c r="AO41" s="438"/>
      <c r="AP41" s="438"/>
      <c r="AQ41" s="438"/>
      <c r="AR41" s="438"/>
      <c r="AS41" s="438"/>
    </row>
    <row r="42" spans="1:148">
      <c r="A42" s="438"/>
      <c r="B42" s="438"/>
      <c r="C42" s="438"/>
      <c r="D42" s="438"/>
      <c r="E42" s="438"/>
      <c r="F42" s="438"/>
      <c r="G42" s="438"/>
      <c r="H42" s="438"/>
      <c r="I42" s="438"/>
      <c r="J42" s="438"/>
      <c r="K42" s="438"/>
      <c r="L42" s="438"/>
      <c r="M42" s="438"/>
      <c r="N42" s="438"/>
      <c r="O42" s="438"/>
      <c r="P42" s="438"/>
      <c r="Q42" s="438"/>
      <c r="R42" s="438"/>
      <c r="S42" s="438"/>
      <c r="T42" s="438"/>
      <c r="U42" s="438"/>
      <c r="V42" s="438"/>
      <c r="W42" s="438"/>
      <c r="X42" s="438"/>
      <c r="Y42" s="438"/>
      <c r="Z42" s="438"/>
      <c r="AA42" s="438"/>
      <c r="AB42" s="438"/>
      <c r="AC42" s="438"/>
      <c r="AD42" s="438"/>
      <c r="AE42" s="438"/>
      <c r="AF42" s="438"/>
      <c r="AG42" s="438"/>
      <c r="AH42" s="438"/>
      <c r="AI42" s="438"/>
      <c r="AJ42" s="438"/>
      <c r="AK42" s="438"/>
      <c r="AL42" s="438"/>
      <c r="AM42" s="438"/>
      <c r="AN42" s="438"/>
      <c r="AO42" s="438"/>
      <c r="AP42" s="438"/>
      <c r="AQ42" s="438"/>
      <c r="AR42" s="438"/>
      <c r="AS42" s="438"/>
    </row>
    <row r="43" spans="1:148">
      <c r="A43" s="438"/>
      <c r="B43" s="438"/>
      <c r="C43" s="438"/>
      <c r="D43" s="438"/>
      <c r="E43" s="438"/>
      <c r="F43" s="438"/>
      <c r="G43" s="438"/>
      <c r="H43" s="438"/>
      <c r="I43" s="438"/>
      <c r="J43" s="438"/>
      <c r="K43" s="438"/>
      <c r="L43" s="438"/>
      <c r="M43" s="438"/>
      <c r="N43" s="438"/>
      <c r="O43" s="438"/>
      <c r="P43" s="438"/>
      <c r="Q43" s="438"/>
      <c r="R43" s="438"/>
      <c r="S43" s="438"/>
      <c r="T43" s="438"/>
      <c r="U43" s="438"/>
      <c r="V43" s="438"/>
      <c r="W43" s="438"/>
      <c r="X43" s="438"/>
      <c r="Y43" s="438"/>
      <c r="Z43" s="438"/>
      <c r="AA43" s="438"/>
      <c r="AB43" s="438"/>
      <c r="AC43" s="438"/>
      <c r="AD43" s="438"/>
      <c r="AE43" s="438"/>
      <c r="AF43" s="438"/>
      <c r="AG43" s="438"/>
      <c r="AH43" s="438"/>
      <c r="AI43" s="438"/>
      <c r="AJ43" s="438"/>
      <c r="AK43" s="438"/>
      <c r="AL43" s="438"/>
      <c r="AM43" s="438"/>
      <c r="AN43" s="438"/>
      <c r="AO43" s="438"/>
      <c r="AP43" s="438"/>
      <c r="AQ43" s="438"/>
      <c r="AR43" s="438"/>
      <c r="AS43" s="438"/>
    </row>
    <row r="44" spans="1:148">
      <c r="A44" s="438"/>
      <c r="B44" s="438"/>
      <c r="C44" s="438"/>
      <c r="D44" s="438"/>
      <c r="E44" s="438"/>
      <c r="F44" s="438"/>
      <c r="G44" s="438"/>
      <c r="H44" s="438"/>
      <c r="I44" s="438"/>
      <c r="J44" s="438"/>
      <c r="K44" s="438"/>
      <c r="L44" s="438"/>
      <c r="M44" s="438"/>
      <c r="N44" s="438"/>
      <c r="O44" s="438"/>
      <c r="P44" s="438"/>
      <c r="Q44" s="438"/>
      <c r="R44" s="438"/>
      <c r="S44" s="438"/>
      <c r="T44" s="438"/>
      <c r="U44" s="438"/>
      <c r="V44" s="438"/>
      <c r="W44" s="438"/>
      <c r="X44" s="438"/>
      <c r="Y44" s="438"/>
      <c r="Z44" s="438"/>
      <c r="AA44" s="438"/>
      <c r="AB44" s="438"/>
      <c r="AC44" s="438"/>
      <c r="AD44" s="438"/>
      <c r="AE44" s="438"/>
      <c r="AF44" s="438"/>
      <c r="AG44" s="438"/>
      <c r="AH44" s="438"/>
      <c r="AI44" s="438"/>
      <c r="AJ44" s="438"/>
      <c r="AK44" s="438"/>
      <c r="AL44" s="438"/>
      <c r="AM44" s="438"/>
      <c r="AN44" s="438"/>
      <c r="AO44" s="438"/>
      <c r="AP44" s="438"/>
      <c r="AQ44" s="438"/>
      <c r="AR44" s="438"/>
      <c r="AS44" s="438"/>
    </row>
    <row r="45" spans="1:148">
      <c r="A45" s="438"/>
      <c r="B45" s="438"/>
      <c r="C45" s="438"/>
      <c r="D45" s="438"/>
      <c r="E45" s="438"/>
      <c r="F45" s="438"/>
      <c r="G45" s="438"/>
      <c r="H45" s="438"/>
      <c r="I45" s="438"/>
      <c r="J45" s="438"/>
      <c r="K45" s="438"/>
      <c r="L45" s="438"/>
      <c r="M45" s="438"/>
      <c r="N45" s="438"/>
      <c r="O45" s="438"/>
      <c r="P45" s="438"/>
      <c r="Q45" s="438"/>
      <c r="R45" s="438"/>
      <c r="S45" s="438"/>
      <c r="T45" s="438"/>
      <c r="U45" s="438"/>
      <c r="V45" s="438"/>
      <c r="W45" s="438"/>
      <c r="X45" s="438"/>
      <c r="Y45" s="438"/>
      <c r="Z45" s="438"/>
      <c r="AA45" s="438"/>
      <c r="AB45" s="438"/>
      <c r="AC45" s="438"/>
      <c r="AD45" s="438"/>
      <c r="AE45" s="438"/>
      <c r="AF45" s="438"/>
      <c r="AG45" s="438"/>
      <c r="AH45" s="438"/>
      <c r="AI45" s="438"/>
      <c r="AJ45" s="438"/>
      <c r="AK45" s="438"/>
      <c r="AL45" s="438"/>
      <c r="AM45" s="438"/>
      <c r="AN45" s="438"/>
      <c r="AO45" s="438"/>
      <c r="AP45" s="438"/>
      <c r="AQ45" s="438"/>
      <c r="AR45" s="438"/>
      <c r="AS45" s="438"/>
    </row>
    <row r="46" spans="1:148">
      <c r="A46" s="438"/>
      <c r="B46" s="438"/>
      <c r="C46" s="438"/>
      <c r="D46" s="438"/>
      <c r="E46" s="438"/>
      <c r="F46" s="438"/>
      <c r="G46" s="438"/>
      <c r="H46" s="438"/>
      <c r="I46" s="438"/>
      <c r="J46" s="438"/>
      <c r="K46" s="438"/>
      <c r="L46" s="438"/>
      <c r="M46" s="438"/>
      <c r="N46" s="438"/>
      <c r="O46" s="438"/>
      <c r="P46" s="438"/>
      <c r="Q46" s="438"/>
      <c r="R46" s="438"/>
      <c r="S46" s="438"/>
      <c r="T46" s="438"/>
      <c r="U46" s="438"/>
      <c r="V46" s="438"/>
      <c r="W46" s="438"/>
      <c r="X46" s="438"/>
      <c r="Y46" s="438"/>
      <c r="Z46" s="438"/>
      <c r="AA46" s="438"/>
      <c r="AB46" s="438"/>
      <c r="AC46" s="438"/>
      <c r="AD46" s="438"/>
      <c r="AE46" s="438"/>
      <c r="AF46" s="438"/>
      <c r="AG46" s="438"/>
      <c r="AH46" s="438"/>
      <c r="AI46" s="438"/>
      <c r="AJ46" s="438"/>
      <c r="AK46" s="438"/>
      <c r="AL46" s="438"/>
      <c r="AM46" s="438"/>
      <c r="AN46" s="438"/>
      <c r="AO46" s="438"/>
      <c r="AP46" s="438"/>
      <c r="AQ46" s="438"/>
      <c r="AR46" s="438"/>
      <c r="AS46" s="438"/>
    </row>
    <row r="47" spans="1:148">
      <c r="A47" s="438"/>
      <c r="B47" s="438"/>
      <c r="C47" s="438"/>
      <c r="D47" s="438"/>
      <c r="E47" s="438"/>
      <c r="F47" s="438"/>
      <c r="G47" s="438"/>
      <c r="H47" s="438"/>
      <c r="I47" s="438"/>
      <c r="J47" s="438"/>
      <c r="K47" s="438"/>
      <c r="L47" s="438"/>
      <c r="M47" s="438"/>
      <c r="N47" s="438"/>
      <c r="O47" s="438"/>
      <c r="P47" s="438"/>
      <c r="Q47" s="438"/>
      <c r="R47" s="438"/>
      <c r="S47" s="438"/>
      <c r="T47" s="438"/>
      <c r="U47" s="438"/>
      <c r="V47" s="438"/>
      <c r="W47" s="438"/>
      <c r="X47" s="438"/>
      <c r="Y47" s="438"/>
      <c r="Z47" s="438"/>
      <c r="AA47" s="438"/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</row>
    <row r="48" spans="1:148">
      <c r="A48" s="438"/>
      <c r="B48" s="438"/>
      <c r="C48" s="438"/>
      <c r="D48" s="438"/>
      <c r="E48" s="438"/>
      <c r="F48" s="438"/>
      <c r="G48" s="438"/>
      <c r="H48" s="438"/>
      <c r="I48" s="438"/>
      <c r="J48" s="438"/>
      <c r="K48" s="438"/>
      <c r="L48" s="438"/>
      <c r="M48" s="438"/>
      <c r="N48" s="438"/>
      <c r="O48" s="438"/>
      <c r="P48" s="438"/>
      <c r="Q48" s="438"/>
      <c r="R48" s="438"/>
      <c r="S48" s="438"/>
      <c r="T48" s="438"/>
      <c r="U48" s="438"/>
      <c r="V48" s="438"/>
      <c r="W48" s="438"/>
      <c r="X48" s="438"/>
      <c r="Y48" s="438"/>
      <c r="Z48" s="438"/>
      <c r="AA48" s="438"/>
      <c r="AB48" s="438"/>
      <c r="AC48" s="438"/>
      <c r="AD48" s="438"/>
      <c r="AE48" s="438"/>
      <c r="AF48" s="438"/>
      <c r="AG48" s="438"/>
      <c r="AH48" s="438"/>
      <c r="AI48" s="438"/>
      <c r="AJ48" s="438"/>
      <c r="AK48" s="438"/>
      <c r="AL48" s="438"/>
      <c r="AM48" s="438"/>
      <c r="AN48" s="438"/>
      <c r="AO48" s="438"/>
      <c r="AP48" s="438"/>
      <c r="AQ48" s="438"/>
      <c r="AR48" s="438"/>
      <c r="AS48" s="438"/>
    </row>
    <row r="49" spans="1:45">
      <c r="A49" s="438"/>
      <c r="B49" s="438"/>
      <c r="C49" s="438"/>
      <c r="D49" s="438"/>
      <c r="E49" s="438"/>
      <c r="F49" s="438"/>
      <c r="G49" s="438"/>
      <c r="H49" s="438"/>
      <c r="I49" s="438"/>
      <c r="J49" s="438"/>
      <c r="K49" s="438"/>
      <c r="L49" s="438"/>
      <c r="M49" s="438"/>
      <c r="N49" s="438"/>
      <c r="O49" s="438"/>
      <c r="P49" s="438"/>
      <c r="Q49" s="438"/>
      <c r="R49" s="438"/>
      <c r="S49" s="438"/>
      <c r="T49" s="438"/>
      <c r="U49" s="438"/>
      <c r="V49" s="438"/>
      <c r="W49" s="438"/>
      <c r="X49" s="438"/>
      <c r="Y49" s="438"/>
      <c r="Z49" s="438"/>
      <c r="AA49" s="438"/>
      <c r="AB49" s="438"/>
      <c r="AC49" s="438"/>
      <c r="AD49" s="438"/>
      <c r="AE49" s="438"/>
      <c r="AF49" s="438"/>
      <c r="AG49" s="438"/>
      <c r="AH49" s="438"/>
      <c r="AI49" s="438"/>
      <c r="AJ49" s="438"/>
      <c r="AK49" s="438"/>
      <c r="AL49" s="438"/>
      <c r="AM49" s="438"/>
      <c r="AN49" s="438"/>
      <c r="AO49" s="438"/>
      <c r="AP49" s="438"/>
      <c r="AQ49" s="438"/>
      <c r="AR49" s="438"/>
      <c r="AS49" s="438"/>
    </row>
    <row r="50" spans="1:45">
      <c r="A50" s="438"/>
      <c r="B50" s="438"/>
      <c r="C50" s="438"/>
      <c r="D50" s="438"/>
      <c r="E50" s="438"/>
      <c r="F50" s="438"/>
      <c r="G50" s="438"/>
      <c r="H50" s="438"/>
      <c r="I50" s="438"/>
      <c r="J50" s="438"/>
      <c r="K50" s="438"/>
      <c r="L50" s="438"/>
      <c r="M50" s="438"/>
      <c r="N50" s="438"/>
      <c r="O50" s="438"/>
      <c r="P50" s="438"/>
      <c r="Q50" s="438"/>
      <c r="R50" s="438"/>
      <c r="S50" s="438"/>
      <c r="T50" s="438"/>
      <c r="U50" s="438"/>
      <c r="V50" s="438"/>
      <c r="W50" s="438"/>
      <c r="X50" s="438"/>
      <c r="Y50" s="438"/>
      <c r="Z50" s="438"/>
      <c r="AA50" s="438"/>
      <c r="AB50" s="438"/>
      <c r="AC50" s="438"/>
      <c r="AD50" s="438"/>
      <c r="AE50" s="438"/>
      <c r="AF50" s="438"/>
      <c r="AG50" s="438"/>
      <c r="AH50" s="438"/>
      <c r="AI50" s="438"/>
      <c r="AJ50" s="438"/>
      <c r="AK50" s="438"/>
      <c r="AL50" s="438"/>
      <c r="AM50" s="438"/>
      <c r="AN50" s="438"/>
      <c r="AO50" s="438"/>
      <c r="AP50" s="438"/>
      <c r="AQ50" s="438"/>
      <c r="AR50" s="438"/>
      <c r="AS50" s="438"/>
    </row>
    <row r="51" spans="1:45">
      <c r="A51" s="438"/>
      <c r="B51" s="438"/>
      <c r="C51" s="438"/>
      <c r="D51" s="438"/>
      <c r="E51" s="438"/>
      <c r="F51" s="438"/>
      <c r="G51" s="438"/>
      <c r="H51" s="438"/>
      <c r="I51" s="438"/>
      <c r="J51" s="438"/>
      <c r="K51" s="438"/>
      <c r="L51" s="438"/>
      <c r="M51" s="438"/>
      <c r="N51" s="438"/>
      <c r="O51" s="438"/>
      <c r="P51" s="438"/>
      <c r="Q51" s="438"/>
      <c r="R51" s="438"/>
      <c r="S51" s="438"/>
      <c r="T51" s="438"/>
      <c r="U51" s="438"/>
      <c r="V51" s="438"/>
      <c r="W51" s="438"/>
      <c r="X51" s="438"/>
      <c r="Y51" s="438"/>
      <c r="Z51" s="438"/>
      <c r="AA51" s="438"/>
      <c r="AB51" s="438"/>
      <c r="AC51" s="438"/>
      <c r="AD51" s="438"/>
      <c r="AE51" s="438"/>
      <c r="AF51" s="438"/>
      <c r="AG51" s="438"/>
      <c r="AH51" s="438"/>
      <c r="AI51" s="438"/>
      <c r="AJ51" s="438"/>
      <c r="AK51" s="438"/>
      <c r="AL51" s="438"/>
      <c r="AM51" s="438"/>
      <c r="AN51" s="438"/>
      <c r="AO51" s="438"/>
      <c r="AP51" s="438"/>
      <c r="AQ51" s="438"/>
      <c r="AR51" s="438"/>
      <c r="AS51" s="438"/>
    </row>
    <row r="52" spans="1:45">
      <c r="A52" s="438"/>
      <c r="B52" s="438"/>
      <c r="C52" s="438"/>
      <c r="D52" s="438"/>
      <c r="E52" s="438"/>
      <c r="F52" s="438"/>
      <c r="G52" s="438"/>
      <c r="H52" s="438"/>
      <c r="I52" s="438"/>
      <c r="J52" s="438"/>
      <c r="K52" s="438"/>
      <c r="L52" s="438"/>
      <c r="M52" s="438"/>
      <c r="N52" s="438"/>
      <c r="O52" s="438"/>
      <c r="P52" s="438"/>
      <c r="Q52" s="438"/>
      <c r="R52" s="438"/>
      <c r="S52" s="438"/>
      <c r="T52" s="438"/>
      <c r="U52" s="438"/>
      <c r="V52" s="438"/>
      <c r="W52" s="438"/>
      <c r="X52" s="438"/>
      <c r="Y52" s="438"/>
      <c r="Z52" s="438"/>
      <c r="AA52" s="438"/>
      <c r="AB52" s="438"/>
      <c r="AC52" s="438"/>
      <c r="AD52" s="438"/>
      <c r="AE52" s="438"/>
      <c r="AF52" s="438"/>
      <c r="AG52" s="438"/>
      <c r="AH52" s="438"/>
      <c r="AI52" s="438"/>
      <c r="AJ52" s="438"/>
      <c r="AK52" s="438"/>
      <c r="AL52" s="438"/>
      <c r="AM52" s="438"/>
      <c r="AN52" s="438"/>
      <c r="AO52" s="438"/>
      <c r="AP52" s="438"/>
      <c r="AQ52" s="438"/>
      <c r="AR52" s="438"/>
      <c r="AS52" s="438"/>
    </row>
    <row r="53" spans="1:45">
      <c r="A53" s="438"/>
      <c r="B53" s="438"/>
      <c r="C53" s="438"/>
      <c r="D53" s="438"/>
      <c r="E53" s="438"/>
      <c r="F53" s="438"/>
      <c r="G53" s="438"/>
      <c r="H53" s="438"/>
      <c r="I53" s="438"/>
      <c r="J53" s="438"/>
      <c r="K53" s="438"/>
      <c r="L53" s="438"/>
      <c r="M53" s="438"/>
      <c r="N53" s="438"/>
      <c r="O53" s="438"/>
      <c r="P53" s="438"/>
      <c r="Q53" s="438"/>
      <c r="R53" s="438"/>
      <c r="S53" s="438"/>
      <c r="T53" s="438"/>
      <c r="U53" s="438"/>
      <c r="V53" s="438"/>
      <c r="W53" s="438"/>
      <c r="X53" s="438"/>
      <c r="Y53" s="438"/>
      <c r="Z53" s="438"/>
      <c r="AA53" s="438"/>
      <c r="AB53" s="438"/>
      <c r="AC53" s="438"/>
      <c r="AD53" s="438"/>
      <c r="AE53" s="438"/>
      <c r="AF53" s="438"/>
      <c r="AG53" s="438"/>
      <c r="AH53" s="438"/>
      <c r="AI53" s="438"/>
      <c r="AJ53" s="438"/>
      <c r="AK53" s="438"/>
      <c r="AL53" s="438"/>
      <c r="AM53" s="438"/>
      <c r="AN53" s="438"/>
      <c r="AO53" s="438"/>
      <c r="AP53" s="438"/>
      <c r="AQ53" s="438"/>
      <c r="AR53" s="438"/>
      <c r="AS53" s="438"/>
    </row>
    <row r="54" spans="1:45">
      <c r="A54" s="438"/>
      <c r="B54" s="438"/>
      <c r="C54" s="438"/>
      <c r="D54" s="438"/>
      <c r="E54" s="438"/>
      <c r="F54" s="438"/>
      <c r="G54" s="438"/>
      <c r="H54" s="438"/>
      <c r="I54" s="438"/>
      <c r="J54" s="438"/>
      <c r="K54" s="438"/>
      <c r="L54" s="438"/>
      <c r="M54" s="438"/>
      <c r="N54" s="438"/>
      <c r="O54" s="438"/>
      <c r="P54" s="438"/>
      <c r="Q54" s="438"/>
      <c r="R54" s="438"/>
      <c r="S54" s="438"/>
      <c r="T54" s="438"/>
      <c r="U54" s="438"/>
      <c r="V54" s="438"/>
      <c r="W54" s="438"/>
      <c r="X54" s="438"/>
      <c r="Y54" s="438"/>
      <c r="Z54" s="438"/>
      <c r="AA54" s="438"/>
      <c r="AB54" s="438"/>
      <c r="AC54" s="438"/>
      <c r="AD54" s="438"/>
      <c r="AE54" s="438"/>
      <c r="AF54" s="438"/>
      <c r="AG54" s="438"/>
      <c r="AH54" s="438"/>
      <c r="AI54" s="438"/>
      <c r="AJ54" s="438"/>
      <c r="AK54" s="438"/>
      <c r="AL54" s="438"/>
      <c r="AM54" s="438"/>
      <c r="AN54" s="438"/>
      <c r="AO54" s="438"/>
      <c r="AP54" s="438"/>
      <c r="AQ54" s="438"/>
      <c r="AR54" s="438"/>
      <c r="AS54" s="438"/>
    </row>
    <row r="55" spans="1:45">
      <c r="A55" s="438"/>
      <c r="B55" s="438"/>
      <c r="C55" s="438"/>
      <c r="D55" s="438"/>
      <c r="E55" s="438"/>
      <c r="F55" s="438"/>
      <c r="G55" s="438"/>
      <c r="H55" s="438"/>
      <c r="I55" s="438"/>
      <c r="J55" s="438"/>
      <c r="K55" s="438"/>
      <c r="L55" s="438"/>
      <c r="M55" s="438"/>
      <c r="N55" s="438"/>
      <c r="O55" s="438"/>
      <c r="P55" s="438"/>
      <c r="Q55" s="438"/>
      <c r="R55" s="438"/>
      <c r="S55" s="438"/>
      <c r="T55" s="438"/>
      <c r="U55" s="438"/>
      <c r="V55" s="438"/>
      <c r="W55" s="438"/>
      <c r="X55" s="438"/>
      <c r="Y55" s="438"/>
      <c r="Z55" s="438"/>
      <c r="AA55" s="438"/>
      <c r="AB55" s="438"/>
      <c r="AC55" s="438"/>
      <c r="AD55" s="438"/>
      <c r="AE55" s="438"/>
      <c r="AF55" s="438"/>
      <c r="AG55" s="438"/>
      <c r="AH55" s="438"/>
      <c r="AI55" s="438"/>
      <c r="AJ55" s="438"/>
      <c r="AK55" s="438"/>
      <c r="AL55" s="438"/>
      <c r="AM55" s="438"/>
      <c r="AN55" s="438"/>
      <c r="AO55" s="438"/>
      <c r="AP55" s="438"/>
      <c r="AQ55" s="438"/>
      <c r="AR55" s="438"/>
      <c r="AS55" s="438"/>
    </row>
    <row r="56" spans="1:45">
      <c r="A56" s="438"/>
      <c r="B56" s="438"/>
      <c r="C56" s="438"/>
      <c r="D56" s="438"/>
      <c r="E56" s="438"/>
      <c r="F56" s="438"/>
      <c r="G56" s="438"/>
      <c r="H56" s="438"/>
      <c r="I56" s="438"/>
      <c r="J56" s="438"/>
      <c r="K56" s="438"/>
      <c r="L56" s="438"/>
      <c r="M56" s="438"/>
      <c r="N56" s="438"/>
      <c r="O56" s="438"/>
      <c r="P56" s="438"/>
      <c r="Q56" s="438"/>
      <c r="R56" s="438"/>
      <c r="S56" s="438"/>
      <c r="T56" s="438"/>
      <c r="U56" s="438"/>
      <c r="V56" s="438"/>
      <c r="W56" s="438"/>
      <c r="X56" s="438"/>
      <c r="Y56" s="438"/>
      <c r="Z56" s="438"/>
      <c r="AA56" s="438"/>
      <c r="AB56" s="438"/>
      <c r="AC56" s="438"/>
      <c r="AD56" s="438"/>
      <c r="AE56" s="438"/>
      <c r="AF56" s="438"/>
      <c r="AG56" s="438"/>
      <c r="AH56" s="438"/>
      <c r="AI56" s="438"/>
      <c r="AJ56" s="438"/>
      <c r="AK56" s="438"/>
      <c r="AL56" s="438"/>
      <c r="AM56" s="438"/>
      <c r="AN56" s="438"/>
      <c r="AO56" s="438"/>
      <c r="AP56" s="438"/>
      <c r="AQ56" s="438"/>
      <c r="AR56" s="438"/>
      <c r="AS56" s="438"/>
    </row>
    <row r="57" spans="1:45">
      <c r="A57" s="438"/>
      <c r="B57" s="438"/>
      <c r="C57" s="438"/>
      <c r="D57" s="438"/>
      <c r="E57" s="438"/>
      <c r="F57" s="438"/>
      <c r="G57" s="438"/>
      <c r="H57" s="438"/>
      <c r="I57" s="438"/>
      <c r="J57" s="438"/>
      <c r="K57" s="438"/>
      <c r="L57" s="438"/>
      <c r="M57" s="438"/>
      <c r="N57" s="438"/>
      <c r="O57" s="438"/>
      <c r="P57" s="438"/>
      <c r="Q57" s="438"/>
      <c r="R57" s="438"/>
      <c r="S57" s="438"/>
      <c r="T57" s="438"/>
      <c r="U57" s="438"/>
      <c r="V57" s="438"/>
      <c r="W57" s="438"/>
      <c r="X57" s="438"/>
      <c r="Y57" s="438"/>
      <c r="Z57" s="438"/>
      <c r="AA57" s="438"/>
      <c r="AB57" s="438"/>
      <c r="AC57" s="438"/>
      <c r="AD57" s="438"/>
      <c r="AE57" s="438"/>
      <c r="AF57" s="438"/>
      <c r="AG57" s="438"/>
      <c r="AH57" s="438"/>
      <c r="AI57" s="438"/>
      <c r="AJ57" s="438"/>
      <c r="AK57" s="438"/>
      <c r="AL57" s="438"/>
      <c r="AM57" s="438"/>
      <c r="AN57" s="438"/>
      <c r="AO57" s="438"/>
      <c r="AP57" s="438"/>
      <c r="AQ57" s="438"/>
      <c r="AR57" s="438"/>
      <c r="AS57" s="438"/>
    </row>
    <row r="58" spans="1:45">
      <c r="A58" s="438"/>
      <c r="B58" s="438"/>
      <c r="C58" s="438"/>
      <c r="D58" s="438"/>
      <c r="E58" s="438"/>
      <c r="F58" s="438"/>
      <c r="G58" s="438"/>
      <c r="H58" s="438"/>
      <c r="I58" s="438"/>
      <c r="J58" s="438"/>
      <c r="K58" s="438"/>
      <c r="L58" s="438"/>
      <c r="M58" s="438"/>
      <c r="N58" s="438"/>
      <c r="O58" s="438"/>
      <c r="P58" s="438"/>
      <c r="Q58" s="438"/>
      <c r="R58" s="438"/>
      <c r="S58" s="438"/>
      <c r="T58" s="438"/>
      <c r="U58" s="438"/>
      <c r="V58" s="438"/>
      <c r="W58" s="438"/>
      <c r="X58" s="438"/>
      <c r="Y58" s="438"/>
      <c r="Z58" s="438"/>
      <c r="AA58" s="438"/>
      <c r="AB58" s="438"/>
      <c r="AC58" s="438"/>
      <c r="AD58" s="438"/>
      <c r="AE58" s="438"/>
      <c r="AF58" s="438"/>
      <c r="AG58" s="438"/>
      <c r="AH58" s="438"/>
      <c r="AI58" s="438"/>
      <c r="AJ58" s="438"/>
      <c r="AK58" s="438"/>
      <c r="AL58" s="438"/>
      <c r="AM58" s="438"/>
      <c r="AN58" s="438"/>
      <c r="AO58" s="438"/>
      <c r="AP58" s="438"/>
      <c r="AQ58" s="438"/>
      <c r="AR58" s="438"/>
      <c r="AS58" s="438"/>
    </row>
    <row r="59" spans="1:45">
      <c r="A59" s="438"/>
      <c r="B59" s="438"/>
      <c r="C59" s="438"/>
      <c r="D59" s="438"/>
      <c r="E59" s="438"/>
      <c r="F59" s="438"/>
      <c r="G59" s="438"/>
      <c r="H59" s="438"/>
      <c r="I59" s="438"/>
      <c r="J59" s="438"/>
      <c r="K59" s="438"/>
      <c r="L59" s="438"/>
      <c r="M59" s="438"/>
      <c r="N59" s="438"/>
      <c r="O59" s="438"/>
      <c r="P59" s="438"/>
      <c r="Q59" s="438"/>
      <c r="R59" s="438"/>
      <c r="S59" s="438"/>
      <c r="T59" s="438"/>
      <c r="U59" s="438"/>
      <c r="V59" s="438"/>
      <c r="W59" s="438"/>
      <c r="X59" s="438"/>
      <c r="Y59" s="438"/>
      <c r="Z59" s="438"/>
      <c r="AA59" s="438"/>
      <c r="AB59" s="438"/>
      <c r="AC59" s="438"/>
      <c r="AD59" s="438"/>
      <c r="AE59" s="438"/>
      <c r="AF59" s="438"/>
      <c r="AG59" s="438"/>
      <c r="AH59" s="438"/>
      <c r="AI59" s="438"/>
      <c r="AJ59" s="438"/>
      <c r="AK59" s="438"/>
      <c r="AL59" s="438"/>
      <c r="AM59" s="438"/>
      <c r="AN59" s="438"/>
      <c r="AO59" s="438"/>
      <c r="AP59" s="438"/>
      <c r="AQ59" s="438"/>
      <c r="AR59" s="438"/>
      <c r="AS59" s="438"/>
    </row>
    <row r="60" spans="1:45">
      <c r="A60" s="438"/>
      <c r="B60" s="438"/>
      <c r="C60" s="438"/>
      <c r="D60" s="438"/>
      <c r="E60" s="438"/>
      <c r="F60" s="438"/>
      <c r="G60" s="438"/>
      <c r="H60" s="438"/>
      <c r="I60" s="438"/>
      <c r="J60" s="438"/>
      <c r="K60" s="438"/>
      <c r="L60" s="438"/>
      <c r="M60" s="438"/>
      <c r="N60" s="438"/>
      <c r="O60" s="438"/>
      <c r="P60" s="438"/>
      <c r="Q60" s="438"/>
      <c r="R60" s="438"/>
      <c r="S60" s="438"/>
      <c r="T60" s="438"/>
      <c r="U60" s="438"/>
      <c r="V60" s="438"/>
      <c r="W60" s="438"/>
      <c r="X60" s="438"/>
      <c r="Y60" s="438"/>
      <c r="Z60" s="438"/>
      <c r="AA60" s="438"/>
      <c r="AB60" s="438"/>
      <c r="AC60" s="438"/>
      <c r="AD60" s="438"/>
      <c r="AE60" s="438"/>
      <c r="AF60" s="438"/>
      <c r="AG60" s="438"/>
      <c r="AH60" s="438"/>
      <c r="AI60" s="438"/>
      <c r="AJ60" s="438"/>
      <c r="AK60" s="438"/>
      <c r="AL60" s="438"/>
      <c r="AM60" s="438"/>
      <c r="AN60" s="438"/>
      <c r="AO60" s="438"/>
      <c r="AP60" s="438"/>
      <c r="AQ60" s="438"/>
      <c r="AR60" s="438"/>
      <c r="AS60" s="438"/>
    </row>
    <row r="61" spans="1:45">
      <c r="A61" s="438"/>
      <c r="B61" s="438"/>
      <c r="C61" s="438"/>
      <c r="D61" s="438"/>
      <c r="E61" s="438"/>
      <c r="F61" s="438"/>
      <c r="G61" s="438"/>
      <c r="H61" s="438"/>
      <c r="I61" s="438"/>
      <c r="J61" s="438"/>
      <c r="K61" s="438"/>
      <c r="L61" s="438"/>
      <c r="M61" s="438"/>
      <c r="N61" s="438"/>
      <c r="O61" s="438"/>
      <c r="P61" s="438"/>
      <c r="Q61" s="438"/>
      <c r="R61" s="438"/>
      <c r="S61" s="438"/>
      <c r="T61" s="438"/>
      <c r="U61" s="438"/>
      <c r="V61" s="438"/>
      <c r="W61" s="438"/>
      <c r="X61" s="438"/>
      <c r="Y61" s="438"/>
      <c r="Z61" s="438"/>
      <c r="AA61" s="438"/>
      <c r="AB61" s="438"/>
      <c r="AC61" s="438"/>
      <c r="AD61" s="438"/>
      <c r="AE61" s="438"/>
      <c r="AF61" s="438"/>
      <c r="AG61" s="438"/>
      <c r="AH61" s="438"/>
      <c r="AI61" s="438"/>
      <c r="AJ61" s="438"/>
      <c r="AK61" s="438"/>
      <c r="AL61" s="438"/>
      <c r="AM61" s="438"/>
      <c r="AN61" s="438"/>
      <c r="AO61" s="438"/>
      <c r="AP61" s="438"/>
      <c r="AQ61" s="438"/>
      <c r="AR61" s="438"/>
      <c r="AS61" s="438"/>
    </row>
    <row r="62" spans="1:45">
      <c r="A62" s="438"/>
      <c r="B62" s="438"/>
      <c r="C62" s="438"/>
      <c r="D62" s="438"/>
      <c r="E62" s="438"/>
      <c r="F62" s="438"/>
      <c r="G62" s="438"/>
      <c r="H62" s="438"/>
      <c r="I62" s="438"/>
      <c r="J62" s="438"/>
      <c r="K62" s="438"/>
      <c r="L62" s="438"/>
      <c r="M62" s="438"/>
      <c r="N62" s="438"/>
      <c r="O62" s="438"/>
      <c r="P62" s="438"/>
      <c r="Q62" s="438"/>
      <c r="R62" s="438"/>
      <c r="S62" s="438"/>
      <c r="T62" s="438"/>
      <c r="U62" s="438"/>
      <c r="V62" s="438"/>
      <c r="W62" s="438"/>
      <c r="X62" s="438"/>
      <c r="Y62" s="438"/>
      <c r="Z62" s="438"/>
      <c r="AA62" s="438"/>
      <c r="AB62" s="438"/>
      <c r="AC62" s="438"/>
      <c r="AD62" s="438"/>
      <c r="AE62" s="438"/>
      <c r="AF62" s="438"/>
      <c r="AG62" s="438"/>
      <c r="AH62" s="438"/>
      <c r="AI62" s="438"/>
      <c r="AJ62" s="438"/>
      <c r="AK62" s="438"/>
      <c r="AL62" s="438"/>
      <c r="AM62" s="438"/>
      <c r="AN62" s="438"/>
      <c r="AO62" s="438"/>
      <c r="AP62" s="438"/>
      <c r="AQ62" s="438"/>
      <c r="AR62" s="438"/>
      <c r="AS62" s="438"/>
    </row>
    <row r="63" spans="1:45">
      <c r="A63" s="438"/>
      <c r="B63" s="438"/>
      <c r="C63" s="438"/>
      <c r="D63" s="438"/>
      <c r="E63" s="438"/>
      <c r="F63" s="438"/>
      <c r="G63" s="438"/>
      <c r="H63" s="438"/>
      <c r="I63" s="438"/>
      <c r="J63" s="438"/>
      <c r="K63" s="438"/>
      <c r="L63" s="438"/>
      <c r="M63" s="438"/>
      <c r="N63" s="438"/>
      <c r="O63" s="438"/>
      <c r="P63" s="438"/>
      <c r="Q63" s="438"/>
      <c r="R63" s="438"/>
      <c r="S63" s="438"/>
      <c r="T63" s="438"/>
      <c r="U63" s="438"/>
      <c r="V63" s="438"/>
      <c r="W63" s="438"/>
      <c r="X63" s="438"/>
      <c r="Y63" s="438"/>
      <c r="Z63" s="438"/>
      <c r="AA63" s="438"/>
      <c r="AB63" s="438"/>
      <c r="AC63" s="438"/>
      <c r="AD63" s="438"/>
      <c r="AE63" s="438"/>
      <c r="AF63" s="438"/>
      <c r="AG63" s="438"/>
      <c r="AH63" s="438"/>
      <c r="AI63" s="438"/>
      <c r="AJ63" s="438"/>
      <c r="AK63" s="438"/>
      <c r="AL63" s="438"/>
      <c r="AM63" s="438"/>
      <c r="AN63" s="438"/>
      <c r="AO63" s="438"/>
      <c r="AP63" s="438"/>
      <c r="AQ63" s="438"/>
      <c r="AR63" s="438"/>
      <c r="AS63" s="438"/>
    </row>
    <row r="64" spans="1:45">
      <c r="A64" s="438"/>
      <c r="B64" s="438"/>
      <c r="C64" s="438"/>
      <c r="D64" s="438"/>
      <c r="E64" s="438"/>
      <c r="F64" s="438"/>
      <c r="G64" s="438"/>
      <c r="H64" s="438"/>
      <c r="I64" s="438"/>
      <c r="J64" s="438"/>
      <c r="K64" s="438"/>
      <c r="L64" s="438"/>
      <c r="M64" s="438"/>
      <c r="N64" s="438"/>
      <c r="O64" s="438"/>
      <c r="P64" s="438"/>
      <c r="Q64" s="438"/>
      <c r="R64" s="438"/>
      <c r="S64" s="438"/>
      <c r="T64" s="438"/>
      <c r="U64" s="438"/>
      <c r="V64" s="438"/>
      <c r="W64" s="438"/>
      <c r="X64" s="438"/>
      <c r="Y64" s="438"/>
      <c r="Z64" s="438"/>
      <c r="AA64" s="438"/>
      <c r="AB64" s="438"/>
      <c r="AC64" s="438"/>
      <c r="AD64" s="438"/>
      <c r="AE64" s="438"/>
      <c r="AF64" s="438"/>
      <c r="AG64" s="438"/>
      <c r="AH64" s="438"/>
      <c r="AI64" s="438"/>
      <c r="AJ64" s="438"/>
      <c r="AK64" s="438"/>
      <c r="AL64" s="438"/>
      <c r="AM64" s="438"/>
      <c r="AN64" s="438"/>
      <c r="AO64" s="438"/>
      <c r="AP64" s="438"/>
      <c r="AQ64" s="438"/>
      <c r="AR64" s="438"/>
      <c r="AS64" s="438"/>
    </row>
    <row r="65" spans="1:45">
      <c r="A65" s="438"/>
      <c r="B65" s="438"/>
      <c r="C65" s="438"/>
      <c r="D65" s="438"/>
      <c r="E65" s="438"/>
      <c r="F65" s="438"/>
      <c r="G65" s="438"/>
      <c r="H65" s="438"/>
      <c r="I65" s="438"/>
      <c r="J65" s="438"/>
      <c r="K65" s="438"/>
      <c r="L65" s="438"/>
      <c r="M65" s="438"/>
      <c r="N65" s="438"/>
      <c r="O65" s="438"/>
      <c r="P65" s="438"/>
      <c r="Q65" s="438"/>
      <c r="R65" s="438"/>
      <c r="S65" s="438"/>
      <c r="T65" s="438"/>
      <c r="U65" s="438"/>
      <c r="V65" s="438"/>
      <c r="W65" s="438"/>
      <c r="X65" s="438"/>
      <c r="Y65" s="438"/>
      <c r="Z65" s="438"/>
      <c r="AA65" s="438"/>
      <c r="AB65" s="438"/>
      <c r="AC65" s="438"/>
      <c r="AD65" s="438"/>
      <c r="AE65" s="438"/>
      <c r="AF65" s="438"/>
      <c r="AG65" s="438"/>
      <c r="AH65" s="438"/>
      <c r="AI65" s="438"/>
      <c r="AJ65" s="438"/>
      <c r="AK65" s="438"/>
      <c r="AL65" s="438"/>
      <c r="AM65" s="438"/>
      <c r="AN65" s="438"/>
      <c r="AO65" s="438"/>
      <c r="AP65" s="438"/>
      <c r="AQ65" s="438"/>
      <c r="AR65" s="438"/>
      <c r="AS65" s="438"/>
    </row>
    <row r="66" spans="1:45">
      <c r="A66" s="438"/>
      <c r="B66" s="438"/>
      <c r="C66" s="438"/>
      <c r="D66" s="438"/>
      <c r="E66" s="438"/>
      <c r="F66" s="438"/>
      <c r="G66" s="438"/>
      <c r="H66" s="438"/>
      <c r="I66" s="438"/>
      <c r="J66" s="438"/>
      <c r="K66" s="438"/>
      <c r="L66" s="438"/>
      <c r="M66" s="438"/>
      <c r="N66" s="438"/>
      <c r="O66" s="438"/>
      <c r="P66" s="438"/>
      <c r="Q66" s="438"/>
      <c r="R66" s="438"/>
      <c r="S66" s="438"/>
      <c r="T66" s="438"/>
      <c r="U66" s="438"/>
      <c r="V66" s="438"/>
      <c r="W66" s="438"/>
      <c r="X66" s="438"/>
      <c r="Y66" s="438"/>
      <c r="Z66" s="438"/>
      <c r="AA66" s="438"/>
      <c r="AB66" s="438"/>
      <c r="AC66" s="438"/>
      <c r="AD66" s="438"/>
      <c r="AE66" s="438"/>
      <c r="AF66" s="438"/>
      <c r="AG66" s="438"/>
      <c r="AH66" s="438"/>
      <c r="AI66" s="438"/>
      <c r="AJ66" s="438"/>
      <c r="AK66" s="438"/>
      <c r="AL66" s="438"/>
      <c r="AM66" s="438"/>
      <c r="AN66" s="438"/>
      <c r="AO66" s="438"/>
      <c r="AP66" s="438"/>
      <c r="AQ66" s="438"/>
      <c r="AR66" s="438"/>
      <c r="AS66" s="438"/>
    </row>
    <row r="67" spans="1:45">
      <c r="A67" s="438"/>
      <c r="B67" s="438"/>
      <c r="C67" s="438"/>
      <c r="D67" s="438"/>
      <c r="E67" s="438"/>
      <c r="F67" s="438"/>
      <c r="G67" s="438"/>
      <c r="H67" s="438"/>
      <c r="I67" s="438"/>
      <c r="J67" s="438"/>
      <c r="K67" s="438"/>
      <c r="L67" s="438"/>
      <c r="M67" s="438"/>
      <c r="N67" s="438"/>
      <c r="O67" s="438"/>
      <c r="P67" s="438"/>
      <c r="Q67" s="438"/>
      <c r="R67" s="438"/>
      <c r="S67" s="438"/>
      <c r="T67" s="438"/>
      <c r="U67" s="438"/>
      <c r="V67" s="438"/>
      <c r="W67" s="438"/>
      <c r="X67" s="438"/>
      <c r="Y67" s="438"/>
      <c r="Z67" s="438"/>
      <c r="AA67" s="438"/>
      <c r="AB67" s="438"/>
      <c r="AC67" s="438"/>
      <c r="AD67" s="438"/>
      <c r="AE67" s="438"/>
      <c r="AF67" s="438"/>
      <c r="AG67" s="438"/>
      <c r="AH67" s="438"/>
      <c r="AI67" s="438"/>
      <c r="AJ67" s="438"/>
      <c r="AK67" s="438"/>
      <c r="AL67" s="438"/>
      <c r="AM67" s="438"/>
      <c r="AN67" s="438"/>
      <c r="AO67" s="438"/>
      <c r="AP67" s="438"/>
      <c r="AQ67" s="438"/>
      <c r="AR67" s="438"/>
      <c r="AS67" s="438"/>
    </row>
    <row r="68" spans="1:45">
      <c r="A68" s="438"/>
      <c r="B68" s="438"/>
      <c r="C68" s="438"/>
      <c r="D68" s="438"/>
      <c r="E68" s="438"/>
      <c r="F68" s="438"/>
      <c r="G68" s="438"/>
      <c r="H68" s="438"/>
      <c r="I68" s="438"/>
      <c r="J68" s="438"/>
      <c r="K68" s="438"/>
      <c r="L68" s="438"/>
      <c r="M68" s="438"/>
      <c r="N68" s="438"/>
      <c r="O68" s="438"/>
      <c r="P68" s="438"/>
      <c r="Q68" s="438"/>
      <c r="R68" s="438"/>
      <c r="S68" s="438"/>
      <c r="T68" s="438"/>
      <c r="U68" s="438"/>
      <c r="V68" s="438"/>
      <c r="W68" s="438"/>
      <c r="X68" s="438"/>
      <c r="Y68" s="438"/>
      <c r="Z68" s="438"/>
      <c r="AA68" s="438"/>
      <c r="AB68" s="438"/>
      <c r="AC68" s="438"/>
      <c r="AD68" s="438"/>
      <c r="AE68" s="438"/>
      <c r="AF68" s="438"/>
      <c r="AG68" s="438"/>
      <c r="AH68" s="438"/>
      <c r="AI68" s="438"/>
      <c r="AJ68" s="438"/>
      <c r="AK68" s="438"/>
      <c r="AL68" s="438"/>
      <c r="AM68" s="438"/>
      <c r="AN68" s="438"/>
      <c r="AO68" s="438"/>
      <c r="AP68" s="438"/>
      <c r="AQ68" s="438"/>
      <c r="AR68" s="438"/>
      <c r="AS68" s="438"/>
    </row>
    <row r="69" spans="1:45">
      <c r="A69" s="438"/>
      <c r="B69" s="438"/>
      <c r="C69" s="438"/>
      <c r="D69" s="438"/>
      <c r="E69" s="438"/>
      <c r="F69" s="438"/>
      <c r="G69" s="438"/>
      <c r="H69" s="438"/>
      <c r="I69" s="438"/>
      <c r="J69" s="438"/>
      <c r="K69" s="438"/>
      <c r="L69" s="438"/>
      <c r="M69" s="438"/>
      <c r="N69" s="438"/>
      <c r="O69" s="438"/>
      <c r="P69" s="438"/>
      <c r="Q69" s="438"/>
      <c r="R69" s="438"/>
      <c r="S69" s="438"/>
      <c r="T69" s="438"/>
      <c r="U69" s="438"/>
      <c r="V69" s="438"/>
      <c r="W69" s="438"/>
      <c r="X69" s="438"/>
      <c r="Y69" s="438"/>
      <c r="Z69" s="438"/>
      <c r="AA69" s="438"/>
      <c r="AB69" s="438"/>
      <c r="AC69" s="438"/>
      <c r="AD69" s="438"/>
      <c r="AE69" s="438"/>
      <c r="AF69" s="438"/>
      <c r="AG69" s="438"/>
      <c r="AH69" s="438"/>
      <c r="AI69" s="438"/>
      <c r="AJ69" s="438"/>
      <c r="AK69" s="438"/>
      <c r="AL69" s="438"/>
      <c r="AM69" s="438"/>
      <c r="AN69" s="438"/>
      <c r="AO69" s="438"/>
      <c r="AP69" s="438"/>
      <c r="AQ69" s="438"/>
      <c r="AR69" s="438"/>
      <c r="AS69" s="438"/>
    </row>
    <row r="70" spans="1:45">
      <c r="A70" s="438"/>
      <c r="B70" s="438"/>
      <c r="C70" s="438"/>
      <c r="D70" s="438"/>
      <c r="E70" s="438"/>
      <c r="F70" s="438"/>
      <c r="G70" s="438"/>
      <c r="H70" s="438"/>
      <c r="I70" s="438"/>
      <c r="J70" s="438"/>
      <c r="K70" s="438"/>
      <c r="L70" s="438"/>
      <c r="M70" s="438"/>
      <c r="N70" s="438"/>
      <c r="O70" s="438"/>
      <c r="P70" s="438"/>
      <c r="Q70" s="438"/>
      <c r="R70" s="438"/>
      <c r="S70" s="438"/>
      <c r="T70" s="438"/>
      <c r="U70" s="438"/>
      <c r="V70" s="438"/>
      <c r="W70" s="438"/>
      <c r="X70" s="438"/>
      <c r="Y70" s="438"/>
      <c r="Z70" s="438"/>
      <c r="AA70" s="438"/>
      <c r="AB70" s="438"/>
      <c r="AC70" s="438"/>
      <c r="AD70" s="438"/>
      <c r="AE70" s="438"/>
      <c r="AF70" s="438"/>
      <c r="AG70" s="438"/>
      <c r="AH70" s="438"/>
      <c r="AI70" s="438"/>
      <c r="AJ70" s="438"/>
      <c r="AK70" s="438"/>
      <c r="AL70" s="438"/>
      <c r="AM70" s="438"/>
      <c r="AN70" s="438"/>
      <c r="AO70" s="438"/>
      <c r="AP70" s="438"/>
      <c r="AQ70" s="438"/>
      <c r="AR70" s="438"/>
      <c r="AS70" s="438"/>
    </row>
  </sheetData>
  <sheetProtection algorithmName="SHA-512" hashValue="NDBxpN2Jqk0BREGOjbiKitHtHhj0z0iEjOYVqFkire76ccrMatEpQkcOQoK7FHcM6U0vLrRT43L7UXd7/S2MVQ==" saltValue="me0dl+GBUZHXCGjS6cHslQ==" spinCount="100000" sheet="1" objects="1" scenarios="1"/>
  <mergeCells count="9">
    <mergeCell ref="A32:A35"/>
    <mergeCell ref="A36:A37"/>
    <mergeCell ref="A38:A41"/>
    <mergeCell ref="A8:A15"/>
    <mergeCell ref="A16:A17"/>
    <mergeCell ref="A20:A22"/>
    <mergeCell ref="A23:A26"/>
    <mergeCell ref="A27:A28"/>
    <mergeCell ref="A29:A31"/>
  </mergeCells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3B034-BEF5-0E45-997E-D5148290EED4}">
  <sheetPr codeName="Sheet17"/>
  <dimension ref="A1:BR26"/>
  <sheetViews>
    <sheetView zoomScaleNormal="100" zoomScalePageLayoutView="120" workbookViewId="0">
      <selection activeCell="AB30" sqref="AB30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30" customWidth="1"/>
    <col min="13" max="22" width="10.83203125" style="30"/>
  </cols>
  <sheetData>
    <row r="1" spans="1:70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4" t="s">
        <v>102</v>
      </c>
      <c r="H1" s="5" t="s">
        <v>21</v>
      </c>
      <c r="I1" s="242" t="s">
        <v>270</v>
      </c>
      <c r="J1" s="243" t="s">
        <v>271</v>
      </c>
      <c r="K1" s="6" t="s">
        <v>24</v>
      </c>
      <c r="L1" s="28" t="s">
        <v>25</v>
      </c>
      <c r="M1" s="28" t="s">
        <v>192</v>
      </c>
      <c r="N1" s="28" t="s">
        <v>26</v>
      </c>
      <c r="O1" s="28" t="s">
        <v>27</v>
      </c>
      <c r="P1" s="29" t="s">
        <v>28</v>
      </c>
      <c r="Q1" s="245" t="s">
        <v>272</v>
      </c>
      <c r="R1" s="245" t="s">
        <v>273</v>
      </c>
      <c r="S1" s="245" t="s">
        <v>274</v>
      </c>
      <c r="T1" s="245" t="s">
        <v>275</v>
      </c>
      <c r="U1" s="245" t="s">
        <v>276</v>
      </c>
      <c r="V1" s="246" t="s">
        <v>277</v>
      </c>
      <c r="W1" s="7" t="s">
        <v>29</v>
      </c>
      <c r="X1" s="7" t="s">
        <v>30</v>
      </c>
      <c r="Y1" s="7" t="s">
        <v>34</v>
      </c>
      <c r="Z1" s="7" t="s">
        <v>87</v>
      </c>
      <c r="AA1" s="7" t="s">
        <v>88</v>
      </c>
      <c r="AB1" s="8" t="s">
        <v>89</v>
      </c>
      <c r="AC1" s="9" t="s">
        <v>66</v>
      </c>
      <c r="AD1" s="9" t="s">
        <v>77</v>
      </c>
      <c r="AE1" s="9" t="s">
        <v>31</v>
      </c>
      <c r="AF1" s="9" t="s">
        <v>32</v>
      </c>
      <c r="AG1" s="9" t="s">
        <v>2</v>
      </c>
      <c r="AH1" s="10" t="s">
        <v>3</v>
      </c>
      <c r="AI1" s="11" t="s">
        <v>4</v>
      </c>
      <c r="AJ1" s="11" t="s">
        <v>0</v>
      </c>
      <c r="AK1" s="11" t="s">
        <v>1</v>
      </c>
      <c r="AL1" s="11" t="s">
        <v>169</v>
      </c>
      <c r="AM1" s="11" t="s">
        <v>170</v>
      </c>
      <c r="AN1" s="12" t="s">
        <v>171</v>
      </c>
      <c r="AO1" s="13" t="s">
        <v>172</v>
      </c>
      <c r="AP1" s="13" t="s">
        <v>81</v>
      </c>
      <c r="AQ1" s="13" t="s">
        <v>193</v>
      </c>
      <c r="AR1" s="14" t="s">
        <v>166</v>
      </c>
      <c r="AS1" s="247" t="s">
        <v>278</v>
      </c>
      <c r="AT1" s="15" t="s">
        <v>82</v>
      </c>
      <c r="AU1" s="16" t="s">
        <v>83</v>
      </c>
      <c r="AV1" s="17" t="s">
        <v>56</v>
      </c>
      <c r="AW1" s="7" t="s">
        <v>22</v>
      </c>
      <c r="AX1" s="18" t="s">
        <v>23</v>
      </c>
      <c r="AY1" s="19" t="s">
        <v>42</v>
      </c>
      <c r="AZ1" s="20" t="s">
        <v>43</v>
      </c>
      <c r="BA1" s="8" t="s">
        <v>44</v>
      </c>
      <c r="BB1" s="248" t="s">
        <v>279</v>
      </c>
      <c r="BC1" s="249" t="s">
        <v>280</v>
      </c>
      <c r="BD1" s="20" t="s">
        <v>76</v>
      </c>
      <c r="BE1" s="8" t="s">
        <v>73</v>
      </c>
      <c r="BF1" s="1" t="s">
        <v>74</v>
      </c>
      <c r="BG1" s="21" t="s">
        <v>75</v>
      </c>
      <c r="BH1" s="22" t="s">
        <v>135</v>
      </c>
      <c r="BI1" s="21" t="s">
        <v>67</v>
      </c>
      <c r="BJ1" s="250" t="s">
        <v>281</v>
      </c>
      <c r="BK1" s="250" t="s">
        <v>282</v>
      </c>
      <c r="BL1" s="23" t="s">
        <v>68</v>
      </c>
      <c r="BM1" s="24" t="s">
        <v>69</v>
      </c>
      <c r="BN1" s="25" t="s">
        <v>70</v>
      </c>
      <c r="BO1" s="25" t="s">
        <v>71</v>
      </c>
      <c r="BP1" s="251" t="s">
        <v>283</v>
      </c>
      <c r="BQ1" s="24" t="s">
        <v>72</v>
      </c>
      <c r="BR1" s="252" t="s">
        <v>284</v>
      </c>
    </row>
    <row r="2" spans="1:70" s="217" customFormat="1" ht="16">
      <c r="A2" s="211">
        <v>1</v>
      </c>
      <c r="B2" s="228">
        <v>42480</v>
      </c>
      <c r="C2" s="212" t="s">
        <v>18</v>
      </c>
      <c r="D2" s="211" t="s">
        <v>229</v>
      </c>
      <c r="E2" s="213">
        <v>42474</v>
      </c>
      <c r="F2" s="212" t="s">
        <v>157</v>
      </c>
      <c r="G2" s="211" t="s">
        <v>311</v>
      </c>
      <c r="H2" s="211">
        <v>67.08</v>
      </c>
      <c r="I2" s="211"/>
      <c r="J2" s="211"/>
      <c r="K2" s="214" t="s">
        <v>12</v>
      </c>
      <c r="L2" s="218">
        <v>1243</v>
      </c>
      <c r="M2" s="218">
        <v>1223</v>
      </c>
      <c r="N2" s="218">
        <v>2959</v>
      </c>
      <c r="O2" s="218">
        <v>159287</v>
      </c>
      <c r="P2" s="218">
        <v>657840</v>
      </c>
      <c r="Q2" s="244"/>
      <c r="R2" s="244"/>
      <c r="S2" s="244"/>
      <c r="T2" s="244"/>
      <c r="U2" s="244"/>
      <c r="V2" s="244"/>
      <c r="W2" s="219">
        <v>2.46</v>
      </c>
      <c r="X2" s="219">
        <v>2.37</v>
      </c>
      <c r="Y2" s="219">
        <v>2.34</v>
      </c>
      <c r="Z2" s="219">
        <v>2.2999999999999998</v>
      </c>
      <c r="AA2" s="219">
        <v>2.2799999999999998</v>
      </c>
      <c r="AB2" s="219">
        <v>2.15</v>
      </c>
      <c r="AC2" s="219">
        <v>2.46</v>
      </c>
      <c r="AD2" s="219">
        <v>2.37</v>
      </c>
      <c r="AE2" s="219">
        <v>2.34</v>
      </c>
      <c r="AF2" s="219">
        <v>2.2999999999999998</v>
      </c>
      <c r="AG2" s="219">
        <v>2.2799999999999998</v>
      </c>
      <c r="AH2" s="219">
        <v>2.15</v>
      </c>
      <c r="AI2" s="211"/>
      <c r="AJ2" s="211"/>
      <c r="AK2" s="211"/>
      <c r="AL2" s="211"/>
      <c r="AM2" s="211"/>
      <c r="AN2" s="211"/>
      <c r="AO2" s="215" t="s">
        <v>13</v>
      </c>
      <c r="AP2" s="215"/>
      <c r="AQ2" s="215">
        <v>3</v>
      </c>
      <c r="AR2" s="215">
        <v>3</v>
      </c>
      <c r="AS2" s="215"/>
      <c r="AT2" s="225">
        <v>0</v>
      </c>
      <c r="AU2" s="225">
        <v>0</v>
      </c>
      <c r="AV2" s="225">
        <v>0</v>
      </c>
      <c r="AW2" s="215">
        <v>0</v>
      </c>
      <c r="AX2" s="215">
        <v>0</v>
      </c>
      <c r="AY2" s="215">
        <v>0</v>
      </c>
      <c r="AZ2" s="215">
        <v>0</v>
      </c>
      <c r="BA2" s="215">
        <v>0</v>
      </c>
      <c r="BB2" s="215"/>
      <c r="BC2" s="215"/>
      <c r="BD2" s="215">
        <v>0</v>
      </c>
      <c r="BE2" s="215">
        <v>0</v>
      </c>
      <c r="BF2" s="215">
        <v>0</v>
      </c>
      <c r="BG2" s="215" t="s">
        <v>13</v>
      </c>
      <c r="BH2" s="215">
        <v>24</v>
      </c>
      <c r="BI2" s="215" t="s">
        <v>13</v>
      </c>
      <c r="BJ2" s="215"/>
      <c r="BK2" s="215"/>
      <c r="BL2" s="212"/>
      <c r="BM2" s="211"/>
      <c r="BN2" s="215"/>
      <c r="BO2" s="215" t="s">
        <v>15</v>
      </c>
      <c r="BP2" s="225"/>
      <c r="BQ2" s="225"/>
      <c r="BR2" s="224" t="s">
        <v>303</v>
      </c>
    </row>
    <row r="3" spans="1:70" s="217" customFormat="1" ht="16">
      <c r="A3" s="211">
        <v>2</v>
      </c>
      <c r="B3" s="228">
        <v>42481</v>
      </c>
      <c r="C3" s="212" t="s">
        <v>18</v>
      </c>
      <c r="D3" s="211" t="s">
        <v>229</v>
      </c>
      <c r="E3" s="213">
        <v>42474</v>
      </c>
      <c r="F3" s="212" t="s">
        <v>158</v>
      </c>
      <c r="G3" s="211" t="s">
        <v>251</v>
      </c>
      <c r="H3" s="219">
        <v>92.22</v>
      </c>
      <c r="I3" s="219"/>
      <c r="J3" s="211"/>
      <c r="K3" s="214" t="s">
        <v>12</v>
      </c>
      <c r="L3" s="218">
        <v>1243</v>
      </c>
      <c r="M3" s="218">
        <v>1223</v>
      </c>
      <c r="N3" s="218">
        <v>2959</v>
      </c>
      <c r="O3" s="218">
        <v>159287</v>
      </c>
      <c r="P3" s="218">
        <v>657840</v>
      </c>
      <c r="Q3" s="218"/>
      <c r="R3" s="218"/>
      <c r="S3" s="218"/>
      <c r="T3" s="218"/>
      <c r="U3" s="218"/>
      <c r="V3" s="218"/>
      <c r="W3" s="219">
        <v>3.5999999999999996</v>
      </c>
      <c r="X3" s="219">
        <v>3.2181818181818178</v>
      </c>
      <c r="Y3" s="219">
        <v>3.0181818181818176</v>
      </c>
      <c r="Z3" s="219">
        <v>2.9999999999999996</v>
      </c>
      <c r="AA3" s="219">
        <v>2.9</v>
      </c>
      <c r="AB3" s="219">
        <v>2.5</v>
      </c>
      <c r="AC3" s="219">
        <v>3.5999999999999996</v>
      </c>
      <c r="AD3" s="219">
        <v>3.2181818181818178</v>
      </c>
      <c r="AE3" s="219">
        <v>3.0181818181818176</v>
      </c>
      <c r="AF3" s="219">
        <v>2.9999999999999996</v>
      </c>
      <c r="AG3" s="219">
        <v>2.9</v>
      </c>
      <c r="AH3" s="219">
        <v>2.5</v>
      </c>
      <c r="AI3" s="211"/>
      <c r="AJ3" s="211"/>
      <c r="AK3" s="211"/>
      <c r="AL3" s="211"/>
      <c r="AM3" s="211"/>
      <c r="AN3" s="211"/>
      <c r="AO3" s="215" t="s">
        <v>13</v>
      </c>
      <c r="AP3" s="211"/>
      <c r="AQ3" s="215">
        <v>3</v>
      </c>
      <c r="AR3" s="215">
        <v>3</v>
      </c>
      <c r="AS3" s="215"/>
      <c r="AT3" s="225">
        <v>25</v>
      </c>
      <c r="AU3" s="225">
        <v>0</v>
      </c>
      <c r="AV3" s="225">
        <v>0</v>
      </c>
      <c r="AW3" s="215">
        <v>0</v>
      </c>
      <c r="AX3" s="215">
        <v>0</v>
      </c>
      <c r="AY3" s="215">
        <v>0</v>
      </c>
      <c r="AZ3" s="215">
        <v>0</v>
      </c>
      <c r="BA3" s="215">
        <v>0</v>
      </c>
      <c r="BB3" s="215"/>
      <c r="BC3" s="215"/>
      <c r="BD3" s="215">
        <v>0</v>
      </c>
      <c r="BE3" s="215">
        <v>0</v>
      </c>
      <c r="BF3" s="215">
        <v>0</v>
      </c>
      <c r="BG3" s="215" t="s">
        <v>13</v>
      </c>
      <c r="BH3" s="215"/>
      <c r="BI3" s="215" t="s">
        <v>13</v>
      </c>
      <c r="BJ3" s="215"/>
      <c r="BK3" s="215"/>
      <c r="BL3" s="212"/>
      <c r="BM3" s="211"/>
      <c r="BN3" s="215"/>
      <c r="BO3" s="215" t="s">
        <v>15</v>
      </c>
      <c r="BP3" s="225"/>
      <c r="BQ3" s="225"/>
      <c r="BR3" s="224" t="s">
        <v>306</v>
      </c>
    </row>
    <row r="4" spans="1:70" s="217" customFormat="1" ht="16">
      <c r="A4" s="211">
        <v>3</v>
      </c>
      <c r="B4" s="228">
        <v>42480</v>
      </c>
      <c r="C4" s="212" t="s">
        <v>18</v>
      </c>
      <c r="D4" s="211" t="s">
        <v>229</v>
      </c>
      <c r="E4" s="213">
        <v>42474</v>
      </c>
      <c r="F4" s="212" t="s">
        <v>159</v>
      </c>
      <c r="G4" s="211" t="s">
        <v>230</v>
      </c>
      <c r="H4" s="219">
        <v>68.400000000000006</v>
      </c>
      <c r="I4" s="219"/>
      <c r="J4" s="211"/>
      <c r="K4" s="214" t="s">
        <v>12</v>
      </c>
      <c r="L4" s="218">
        <v>1243</v>
      </c>
      <c r="M4" s="218">
        <v>1223</v>
      </c>
      <c r="N4" s="218">
        <v>2959</v>
      </c>
      <c r="O4" s="218">
        <v>159287</v>
      </c>
      <c r="P4" s="218">
        <v>657840</v>
      </c>
      <c r="Q4" s="218"/>
      <c r="R4" s="218"/>
      <c r="S4" s="218"/>
      <c r="T4" s="218"/>
      <c r="U4" s="218"/>
      <c r="V4" s="218"/>
      <c r="W4" s="219">
        <v>4.29</v>
      </c>
      <c r="X4" s="219">
        <v>2.95</v>
      </c>
      <c r="Y4" s="219">
        <v>2.8</v>
      </c>
      <c r="Z4" s="219">
        <v>2.77</v>
      </c>
      <c r="AA4" s="219">
        <v>2.59</v>
      </c>
      <c r="AB4" s="219">
        <v>2.2400000000000002</v>
      </c>
      <c r="AC4" s="219">
        <v>4.29</v>
      </c>
      <c r="AD4" s="219">
        <v>2.95</v>
      </c>
      <c r="AE4" s="219">
        <v>2.8</v>
      </c>
      <c r="AF4" s="219">
        <v>2.77</v>
      </c>
      <c r="AG4" s="219">
        <v>2.59</v>
      </c>
      <c r="AH4" s="219">
        <v>2.2400000000000002</v>
      </c>
      <c r="AI4" s="211"/>
      <c r="AJ4" s="211"/>
      <c r="AK4" s="211"/>
      <c r="AL4" s="211"/>
      <c r="AM4" s="211"/>
      <c r="AN4" s="211"/>
      <c r="AO4" s="215" t="s">
        <v>13</v>
      </c>
      <c r="AP4" s="211"/>
      <c r="AQ4" s="215">
        <v>3</v>
      </c>
      <c r="AR4" s="215">
        <v>3</v>
      </c>
      <c r="AS4" s="215"/>
      <c r="AT4" s="225">
        <v>19</v>
      </c>
      <c r="AU4" s="225">
        <v>0</v>
      </c>
      <c r="AV4" s="225">
        <v>0</v>
      </c>
      <c r="AW4" s="215">
        <v>0</v>
      </c>
      <c r="AX4" s="215">
        <v>0</v>
      </c>
      <c r="AY4" s="215">
        <v>0</v>
      </c>
      <c r="AZ4" s="215">
        <v>0</v>
      </c>
      <c r="BA4" s="215">
        <v>0</v>
      </c>
      <c r="BB4" s="215"/>
      <c r="BC4" s="215"/>
      <c r="BD4" s="215">
        <v>0</v>
      </c>
      <c r="BE4" s="215">
        <v>0</v>
      </c>
      <c r="BF4" s="215">
        <v>0</v>
      </c>
      <c r="BG4" s="215" t="s">
        <v>13</v>
      </c>
      <c r="BH4" s="215">
        <v>12</v>
      </c>
      <c r="BI4" s="215" t="s">
        <v>13</v>
      </c>
      <c r="BJ4" s="215"/>
      <c r="BK4" s="215"/>
      <c r="BL4" s="212"/>
      <c r="BM4" s="211"/>
      <c r="BN4" s="215"/>
      <c r="BO4" s="215" t="s">
        <v>15</v>
      </c>
      <c r="BP4" s="225"/>
      <c r="BQ4" s="225"/>
      <c r="BR4" s="224" t="s">
        <v>301</v>
      </c>
    </row>
    <row r="5" spans="1:70" s="217" customFormat="1" ht="16">
      <c r="A5" s="211">
        <v>4</v>
      </c>
      <c r="B5" s="228">
        <v>42480</v>
      </c>
      <c r="C5" s="212" t="s">
        <v>18</v>
      </c>
      <c r="D5" s="211" t="s">
        <v>229</v>
      </c>
      <c r="E5" s="213">
        <v>42474</v>
      </c>
      <c r="F5" s="212" t="s">
        <v>160</v>
      </c>
      <c r="G5" s="211" t="s">
        <v>247</v>
      </c>
      <c r="H5" s="219">
        <v>68.3</v>
      </c>
      <c r="I5" s="219"/>
      <c r="J5" s="211"/>
      <c r="K5" s="214" t="s">
        <v>12</v>
      </c>
      <c r="L5" s="218">
        <v>1243</v>
      </c>
      <c r="M5" s="218">
        <v>1223</v>
      </c>
      <c r="N5" s="231">
        <v>820086</v>
      </c>
      <c r="O5" s="231"/>
      <c r="P5" s="231"/>
      <c r="Q5" s="231"/>
      <c r="R5" s="231"/>
      <c r="S5" s="231"/>
      <c r="T5" s="231"/>
      <c r="U5" s="231"/>
      <c r="V5" s="231"/>
      <c r="W5" s="219">
        <v>3.7363636363636363</v>
      </c>
      <c r="X5" s="219">
        <v>2.3818181818181818</v>
      </c>
      <c r="Y5" s="219">
        <v>2.2999999999999998</v>
      </c>
      <c r="Z5" s="219">
        <v>2</v>
      </c>
      <c r="AA5" s="219">
        <v>0</v>
      </c>
      <c r="AB5" s="219">
        <v>0</v>
      </c>
      <c r="AC5" s="219">
        <v>3.7363636363636363</v>
      </c>
      <c r="AD5" s="219">
        <v>2.3818181818181818</v>
      </c>
      <c r="AE5" s="219">
        <v>2.2999999999999998</v>
      </c>
      <c r="AF5" s="219">
        <v>2</v>
      </c>
      <c r="AG5" s="219">
        <v>0</v>
      </c>
      <c r="AH5" s="219">
        <v>0</v>
      </c>
      <c r="AI5" s="211"/>
      <c r="AJ5" s="211"/>
      <c r="AK5" s="211"/>
      <c r="AL5" s="211"/>
      <c r="AM5" s="211"/>
      <c r="AN5" s="211"/>
      <c r="AO5" s="215" t="s">
        <v>13</v>
      </c>
      <c r="AP5" s="215"/>
      <c r="AQ5" s="215">
        <v>3</v>
      </c>
      <c r="AR5" s="215">
        <v>3</v>
      </c>
      <c r="AS5" s="215"/>
      <c r="AT5" s="225">
        <v>12</v>
      </c>
      <c r="AU5" s="225">
        <v>0</v>
      </c>
      <c r="AV5" s="225">
        <v>0</v>
      </c>
      <c r="AW5" s="215">
        <v>0</v>
      </c>
      <c r="AX5" s="215">
        <v>0</v>
      </c>
      <c r="AY5" s="215">
        <v>0</v>
      </c>
      <c r="AZ5" s="215">
        <v>0</v>
      </c>
      <c r="BA5" s="215">
        <v>0</v>
      </c>
      <c r="BB5" s="215"/>
      <c r="BC5" s="215"/>
      <c r="BD5" s="215">
        <v>0</v>
      </c>
      <c r="BE5" s="215">
        <v>0</v>
      </c>
      <c r="BF5" s="215">
        <v>12</v>
      </c>
      <c r="BG5" s="215" t="s">
        <v>13</v>
      </c>
      <c r="BH5" s="215">
        <v>12</v>
      </c>
      <c r="BI5" s="215" t="s">
        <v>13</v>
      </c>
      <c r="BJ5" s="215"/>
      <c r="BK5" s="215"/>
      <c r="BL5" s="212"/>
      <c r="BM5" s="211"/>
      <c r="BN5" s="215"/>
      <c r="BO5" s="215" t="s">
        <v>15</v>
      </c>
      <c r="BP5" s="225"/>
      <c r="BQ5" s="225"/>
      <c r="BR5" s="212" t="s">
        <v>302</v>
      </c>
    </row>
    <row r="6" spans="1:70" s="217" customFormat="1" ht="16">
      <c r="A6" s="211">
        <v>5</v>
      </c>
      <c r="B6" s="228">
        <v>42481</v>
      </c>
      <c r="C6" s="212" t="s">
        <v>18</v>
      </c>
      <c r="D6" s="211" t="s">
        <v>229</v>
      </c>
      <c r="E6" s="213">
        <v>42474</v>
      </c>
      <c r="F6" s="212" t="s">
        <v>161</v>
      </c>
      <c r="G6" s="211" t="s">
        <v>249</v>
      </c>
      <c r="H6" s="219">
        <v>63</v>
      </c>
      <c r="I6" s="219"/>
      <c r="J6" s="211"/>
      <c r="K6" s="214" t="s">
        <v>12</v>
      </c>
      <c r="L6" s="218">
        <v>1243</v>
      </c>
      <c r="M6" s="218">
        <v>1223</v>
      </c>
      <c r="N6" s="218">
        <v>2959</v>
      </c>
      <c r="O6" s="218">
        <v>159287</v>
      </c>
      <c r="P6" s="218">
        <v>657840</v>
      </c>
      <c r="Q6" s="218"/>
      <c r="R6" s="218"/>
      <c r="S6" s="218"/>
      <c r="T6" s="218"/>
      <c r="U6" s="218"/>
      <c r="V6" s="218"/>
      <c r="W6" s="219">
        <v>3.3818181818181818</v>
      </c>
      <c r="X6" s="219">
        <v>2.1</v>
      </c>
      <c r="Y6" s="219">
        <v>2</v>
      </c>
      <c r="Z6" s="219">
        <v>1.9545454545454544</v>
      </c>
      <c r="AA6" s="219">
        <v>1.8999999999999997</v>
      </c>
      <c r="AB6" s="219">
        <v>1.7636363636363634</v>
      </c>
      <c r="AC6" s="219">
        <v>3.3818181818181818</v>
      </c>
      <c r="AD6" s="219">
        <v>2.1</v>
      </c>
      <c r="AE6" s="219">
        <v>2</v>
      </c>
      <c r="AF6" s="219">
        <v>1.9545454545454544</v>
      </c>
      <c r="AG6" s="219">
        <v>1.8999999999999997</v>
      </c>
      <c r="AH6" s="219">
        <v>1.7636363636363634</v>
      </c>
      <c r="AI6" s="211"/>
      <c r="AJ6" s="211"/>
      <c r="AK6" s="211"/>
      <c r="AL6" s="211"/>
      <c r="AM6" s="211"/>
      <c r="AN6" s="211"/>
      <c r="AO6" s="215" t="s">
        <v>13</v>
      </c>
      <c r="AP6" s="211"/>
      <c r="AQ6" s="215">
        <v>3</v>
      </c>
      <c r="AR6" s="215">
        <v>3</v>
      </c>
      <c r="AS6" s="215"/>
      <c r="AT6" s="225">
        <v>0</v>
      </c>
      <c r="AU6" s="225">
        <v>0</v>
      </c>
      <c r="AV6" s="225">
        <v>0</v>
      </c>
      <c r="AW6" s="215">
        <v>0</v>
      </c>
      <c r="AX6" s="215">
        <v>0</v>
      </c>
      <c r="AY6" s="215">
        <v>0</v>
      </c>
      <c r="AZ6" s="215">
        <v>0</v>
      </c>
      <c r="BA6" s="215">
        <v>0</v>
      </c>
      <c r="BB6" s="215"/>
      <c r="BC6" s="215"/>
      <c r="BD6" s="215">
        <v>0</v>
      </c>
      <c r="BE6" s="215">
        <v>0</v>
      </c>
      <c r="BF6" s="215">
        <v>0</v>
      </c>
      <c r="BG6" s="215" t="s">
        <v>13</v>
      </c>
      <c r="BH6" s="215"/>
      <c r="BI6" s="215" t="s">
        <v>13</v>
      </c>
      <c r="BJ6" s="215"/>
      <c r="BK6" s="215"/>
      <c r="BL6" s="212"/>
      <c r="BM6" s="211"/>
      <c r="BN6" s="215"/>
      <c r="BO6" s="215" t="s">
        <v>15</v>
      </c>
      <c r="BP6" s="225"/>
      <c r="BQ6" s="225"/>
      <c r="BR6" s="224" t="s">
        <v>307</v>
      </c>
    </row>
    <row r="7" spans="1:70" s="223" customFormat="1" ht="16">
      <c r="A7" s="211">
        <v>6</v>
      </c>
      <c r="B7" s="228">
        <v>42481</v>
      </c>
      <c r="C7" s="221" t="s">
        <v>18</v>
      </c>
      <c r="D7" s="220" t="s">
        <v>229</v>
      </c>
      <c r="E7" s="213">
        <v>42474</v>
      </c>
      <c r="F7" s="221" t="s">
        <v>231</v>
      </c>
      <c r="G7" s="220" t="s">
        <v>232</v>
      </c>
      <c r="H7" s="219">
        <v>34.83</v>
      </c>
      <c r="I7" s="219"/>
      <c r="J7" s="220"/>
      <c r="K7" s="214" t="s">
        <v>12</v>
      </c>
      <c r="L7" s="218">
        <v>1243</v>
      </c>
      <c r="M7" s="218">
        <v>1223</v>
      </c>
      <c r="N7" s="218">
        <v>2779</v>
      </c>
      <c r="O7" s="218">
        <v>159467</v>
      </c>
      <c r="P7" s="218">
        <v>657863</v>
      </c>
      <c r="Q7" s="218"/>
      <c r="R7" s="218"/>
      <c r="S7" s="218"/>
      <c r="T7" s="218"/>
      <c r="U7" s="218"/>
      <c r="V7" s="218"/>
      <c r="W7" s="219">
        <v>3.5999999999999996</v>
      </c>
      <c r="X7" s="219">
        <v>2.3454545454545452</v>
      </c>
      <c r="Y7" s="219">
        <v>2.3090909090909091</v>
      </c>
      <c r="Z7" s="219">
        <v>2.3090909090909091</v>
      </c>
      <c r="AA7" s="219">
        <v>2.2636363636363637</v>
      </c>
      <c r="AB7" s="219">
        <v>2.1090909090909089</v>
      </c>
      <c r="AC7" s="219">
        <v>3.5999999999999996</v>
      </c>
      <c r="AD7" s="219">
        <v>2.3454545454545452</v>
      </c>
      <c r="AE7" s="219">
        <v>2.3090909090909091</v>
      </c>
      <c r="AF7" s="219">
        <v>2.3090909090909091</v>
      </c>
      <c r="AG7" s="219">
        <v>2.2636363636363637</v>
      </c>
      <c r="AH7" s="219">
        <v>2.1090909090909089</v>
      </c>
      <c r="AI7" s="220"/>
      <c r="AJ7" s="220"/>
      <c r="AK7" s="220"/>
      <c r="AL7" s="220"/>
      <c r="AM7" s="220"/>
      <c r="AN7" s="220"/>
      <c r="AO7" s="215" t="s">
        <v>13</v>
      </c>
      <c r="AP7" s="211"/>
      <c r="AQ7" s="215">
        <v>3</v>
      </c>
      <c r="AR7" s="215">
        <v>3</v>
      </c>
      <c r="AS7" s="215"/>
      <c r="AT7" s="222">
        <v>0</v>
      </c>
      <c r="AU7" s="222">
        <v>0</v>
      </c>
      <c r="AV7" s="222">
        <v>0</v>
      </c>
      <c r="AW7" s="222">
        <v>0</v>
      </c>
      <c r="AX7" s="222">
        <v>0</v>
      </c>
      <c r="AY7" s="222">
        <v>0</v>
      </c>
      <c r="AZ7" s="222">
        <v>0</v>
      </c>
      <c r="BA7" s="222">
        <v>0</v>
      </c>
      <c r="BB7" s="222"/>
      <c r="BC7" s="222"/>
      <c r="BD7" s="222">
        <v>0</v>
      </c>
      <c r="BE7" s="222">
        <v>0</v>
      </c>
      <c r="BF7" s="222">
        <v>0</v>
      </c>
      <c r="BG7" s="222" t="s">
        <v>13</v>
      </c>
      <c r="BH7" s="222"/>
      <c r="BI7" s="222" t="s">
        <v>13</v>
      </c>
      <c r="BJ7" s="222"/>
      <c r="BK7" s="222"/>
      <c r="BL7" s="221"/>
      <c r="BM7" s="220"/>
      <c r="BN7" s="222"/>
      <c r="BO7" s="222" t="s">
        <v>15</v>
      </c>
      <c r="BP7" s="222"/>
      <c r="BQ7" s="222"/>
      <c r="BR7" s="193" t="s">
        <v>308</v>
      </c>
    </row>
    <row r="8" spans="1:70" s="223" customFormat="1" ht="16">
      <c r="A8" s="211">
        <v>7</v>
      </c>
      <c r="B8" s="228">
        <v>42481</v>
      </c>
      <c r="C8" s="212" t="s">
        <v>18</v>
      </c>
      <c r="D8" s="211" t="s">
        <v>229</v>
      </c>
      <c r="E8" s="213">
        <v>42474</v>
      </c>
      <c r="F8" s="212" t="s">
        <v>253</v>
      </c>
      <c r="G8" s="211" t="s">
        <v>254</v>
      </c>
      <c r="H8" s="219">
        <v>68.42</v>
      </c>
      <c r="I8" s="219"/>
      <c r="J8" s="220"/>
      <c r="K8" s="214" t="s">
        <v>12</v>
      </c>
      <c r="L8" s="218">
        <v>1243</v>
      </c>
      <c r="M8" s="218">
        <v>1223</v>
      </c>
      <c r="N8" s="218">
        <v>2959</v>
      </c>
      <c r="O8" s="218">
        <v>159287</v>
      </c>
      <c r="P8" s="218">
        <v>657840</v>
      </c>
      <c r="Q8" s="218"/>
      <c r="R8" s="218"/>
      <c r="S8" s="218"/>
      <c r="T8" s="218"/>
      <c r="U8" s="218"/>
      <c r="V8" s="218"/>
      <c r="W8" s="219">
        <v>3.5363636363636362</v>
      </c>
      <c r="X8" s="219">
        <v>2.209090909090909</v>
      </c>
      <c r="Y8" s="219">
        <v>2.1545454545454543</v>
      </c>
      <c r="Z8" s="219">
        <v>2.1363636363636362</v>
      </c>
      <c r="AA8" s="219">
        <v>2.0090909090909088</v>
      </c>
      <c r="AB8" s="219">
        <v>1.6181818181818182</v>
      </c>
      <c r="AC8" s="219">
        <v>3.5363636363636362</v>
      </c>
      <c r="AD8" s="219">
        <v>2.209090909090909</v>
      </c>
      <c r="AE8" s="219">
        <v>2.1545454545454543</v>
      </c>
      <c r="AF8" s="219">
        <v>2.1363636363636362</v>
      </c>
      <c r="AG8" s="219">
        <v>2.0090909090909088</v>
      </c>
      <c r="AH8" s="219">
        <v>1.6181818181818182</v>
      </c>
      <c r="AI8" s="220"/>
      <c r="AJ8" s="220"/>
      <c r="AK8" s="220"/>
      <c r="AL8" s="220"/>
      <c r="AM8" s="220"/>
      <c r="AN8" s="220"/>
      <c r="AO8" s="215" t="s">
        <v>13</v>
      </c>
      <c r="AP8" s="211"/>
      <c r="AQ8" s="215">
        <v>3</v>
      </c>
      <c r="AR8" s="215">
        <v>3</v>
      </c>
      <c r="AS8" s="215"/>
      <c r="AT8" s="222">
        <v>0</v>
      </c>
      <c r="AU8" s="222">
        <v>10</v>
      </c>
      <c r="AV8" s="222">
        <v>0</v>
      </c>
      <c r="AW8" s="222">
        <v>0</v>
      </c>
      <c r="AX8" s="222">
        <v>0</v>
      </c>
      <c r="AY8" s="222">
        <v>0</v>
      </c>
      <c r="AZ8" s="222">
        <v>0</v>
      </c>
      <c r="BA8" s="222">
        <v>0</v>
      </c>
      <c r="BB8" s="222"/>
      <c r="BC8" s="222"/>
      <c r="BD8" s="222">
        <v>0</v>
      </c>
      <c r="BE8" s="222">
        <v>0</v>
      </c>
      <c r="BF8" s="222">
        <v>0</v>
      </c>
      <c r="BG8" s="222" t="s">
        <v>13</v>
      </c>
      <c r="BH8" s="222"/>
      <c r="BI8" s="222"/>
      <c r="BJ8" s="222"/>
      <c r="BK8" s="222"/>
      <c r="BL8" s="221"/>
      <c r="BM8" s="220"/>
      <c r="BN8" s="222"/>
      <c r="BO8" s="222" t="s">
        <v>15</v>
      </c>
      <c r="BP8" s="222"/>
      <c r="BQ8" s="222"/>
      <c r="BR8" s="193" t="s">
        <v>309</v>
      </c>
    </row>
    <row r="9" spans="1:70" s="217" customFormat="1" ht="16">
      <c r="A9" s="211">
        <v>8</v>
      </c>
      <c r="B9" s="228">
        <v>42480</v>
      </c>
      <c r="C9" s="212" t="s">
        <v>18</v>
      </c>
      <c r="D9" s="227" t="s">
        <v>45</v>
      </c>
      <c r="E9" s="228">
        <v>42474</v>
      </c>
      <c r="F9" s="229" t="s">
        <v>233</v>
      </c>
      <c r="G9" s="227" t="s">
        <v>205</v>
      </c>
      <c r="H9" s="219">
        <v>95.93</v>
      </c>
      <c r="I9" s="219"/>
      <c r="J9" s="211"/>
      <c r="K9" s="214" t="s">
        <v>12</v>
      </c>
      <c r="L9" s="218">
        <v>4920</v>
      </c>
      <c r="M9" s="218">
        <v>187380</v>
      </c>
      <c r="N9" s="218"/>
      <c r="O9" s="218"/>
      <c r="P9" s="218"/>
      <c r="Q9" s="218"/>
      <c r="R9" s="218"/>
      <c r="S9" s="218"/>
      <c r="T9" s="218"/>
      <c r="U9" s="218"/>
      <c r="V9" s="218"/>
      <c r="W9" s="219">
        <v>2.67</v>
      </c>
      <c r="X9" s="219">
        <v>2.46</v>
      </c>
      <c r="Y9" s="219">
        <v>2.407</v>
      </c>
      <c r="Z9" s="219">
        <v>0</v>
      </c>
      <c r="AA9" s="219">
        <v>0</v>
      </c>
      <c r="AB9" s="219">
        <v>0</v>
      </c>
      <c r="AC9" s="219">
        <v>2.67</v>
      </c>
      <c r="AD9" s="219">
        <v>2.46</v>
      </c>
      <c r="AE9" s="219">
        <v>2.407</v>
      </c>
      <c r="AF9" s="219">
        <v>0</v>
      </c>
      <c r="AG9" s="219">
        <v>0</v>
      </c>
      <c r="AH9" s="219">
        <v>0</v>
      </c>
      <c r="AI9" s="211"/>
      <c r="AJ9" s="211"/>
      <c r="AK9" s="211"/>
      <c r="AL9" s="211"/>
      <c r="AM9" s="211"/>
      <c r="AN9" s="211"/>
      <c r="AO9" s="215" t="s">
        <v>13</v>
      </c>
      <c r="AP9" s="215"/>
      <c r="AQ9" s="215">
        <v>3</v>
      </c>
      <c r="AR9" s="215">
        <v>3</v>
      </c>
      <c r="AS9" s="215"/>
      <c r="AT9" s="225">
        <v>10</v>
      </c>
      <c r="AU9" s="225">
        <v>0</v>
      </c>
      <c r="AV9" s="225">
        <v>0</v>
      </c>
      <c r="AW9" s="215">
        <v>0</v>
      </c>
      <c r="AX9" s="215">
        <v>0</v>
      </c>
      <c r="AY9" s="215">
        <v>0</v>
      </c>
      <c r="AZ9" s="215">
        <v>0</v>
      </c>
      <c r="BA9" s="215">
        <v>0</v>
      </c>
      <c r="BB9" s="215"/>
      <c r="BC9" s="215"/>
      <c r="BD9" s="215">
        <v>0</v>
      </c>
      <c r="BE9" s="215">
        <v>0</v>
      </c>
      <c r="BF9" s="215">
        <v>0</v>
      </c>
      <c r="BG9" s="215" t="s">
        <v>13</v>
      </c>
      <c r="BH9" s="215"/>
      <c r="BI9" s="215" t="s">
        <v>13</v>
      </c>
      <c r="BJ9" s="215"/>
      <c r="BK9" s="215"/>
      <c r="BL9" s="212"/>
      <c r="BM9" s="211"/>
      <c r="BN9" s="215"/>
      <c r="BO9" s="215" t="s">
        <v>11</v>
      </c>
      <c r="BP9" s="225"/>
      <c r="BQ9" s="225"/>
      <c r="BR9" s="212" t="s">
        <v>304</v>
      </c>
    </row>
    <row r="10" spans="1:70" s="217" customFormat="1" ht="16">
      <c r="A10" s="211">
        <v>9</v>
      </c>
      <c r="B10" s="228">
        <v>42480</v>
      </c>
      <c r="C10" s="212" t="s">
        <v>18</v>
      </c>
      <c r="D10" s="227" t="s">
        <v>45</v>
      </c>
      <c r="E10" s="213">
        <v>42474</v>
      </c>
      <c r="F10" s="229" t="s">
        <v>159</v>
      </c>
      <c r="G10" s="227" t="s">
        <v>230</v>
      </c>
      <c r="H10" s="219">
        <v>84.4</v>
      </c>
      <c r="I10" s="219"/>
      <c r="J10" s="211"/>
      <c r="K10" s="214" t="s">
        <v>12</v>
      </c>
      <c r="L10" s="218">
        <v>2465.7599999999998</v>
      </c>
      <c r="M10" s="218">
        <v>162246.6</v>
      </c>
      <c r="N10" s="218">
        <v>657862.98</v>
      </c>
      <c r="O10" s="218"/>
      <c r="P10" s="218"/>
      <c r="Q10" s="218"/>
      <c r="R10" s="218"/>
      <c r="S10" s="218"/>
      <c r="T10" s="218"/>
      <c r="U10" s="218"/>
      <c r="V10" s="218"/>
      <c r="W10" s="219">
        <v>2.9</v>
      </c>
      <c r="X10" s="219">
        <v>2.64</v>
      </c>
      <c r="Y10" s="219">
        <v>2.52</v>
      </c>
      <c r="Z10" s="219">
        <v>2.3199999999999998</v>
      </c>
      <c r="AA10" s="219">
        <v>0</v>
      </c>
      <c r="AB10" s="219">
        <v>0</v>
      </c>
      <c r="AC10" s="219">
        <v>2.9</v>
      </c>
      <c r="AD10" s="219">
        <v>2.64</v>
      </c>
      <c r="AE10" s="219">
        <v>2.52</v>
      </c>
      <c r="AF10" s="219">
        <v>2.3199999999999998</v>
      </c>
      <c r="AG10" s="219">
        <v>0</v>
      </c>
      <c r="AH10" s="219">
        <v>0</v>
      </c>
      <c r="AI10" s="211"/>
      <c r="AJ10" s="211"/>
      <c r="AK10" s="211"/>
      <c r="AL10" s="211"/>
      <c r="AM10" s="211"/>
      <c r="AN10" s="211"/>
      <c r="AO10" s="215" t="s">
        <v>13</v>
      </c>
      <c r="AP10" s="215"/>
      <c r="AQ10" s="215">
        <v>3</v>
      </c>
      <c r="AR10" s="215">
        <v>3</v>
      </c>
      <c r="AS10" s="215"/>
      <c r="AT10" s="225">
        <v>19</v>
      </c>
      <c r="AU10" s="225">
        <v>0</v>
      </c>
      <c r="AV10" s="225">
        <v>0</v>
      </c>
      <c r="AW10" s="215">
        <v>0</v>
      </c>
      <c r="AX10" s="215">
        <v>0</v>
      </c>
      <c r="AY10" s="215">
        <v>0</v>
      </c>
      <c r="AZ10" s="215">
        <v>0</v>
      </c>
      <c r="BA10" s="215">
        <v>0</v>
      </c>
      <c r="BB10" s="215"/>
      <c r="BC10" s="215"/>
      <c r="BD10" s="215">
        <v>0</v>
      </c>
      <c r="BE10" s="215">
        <v>0</v>
      </c>
      <c r="BF10" s="215">
        <v>0</v>
      </c>
      <c r="BG10" s="215" t="s">
        <v>13</v>
      </c>
      <c r="BH10" s="215">
        <v>12</v>
      </c>
      <c r="BI10" s="215" t="s">
        <v>13</v>
      </c>
      <c r="BJ10" s="215"/>
      <c r="BK10" s="215"/>
      <c r="BL10" s="212"/>
      <c r="BM10" s="211"/>
      <c r="BN10" s="215"/>
      <c r="BO10" s="215" t="s">
        <v>15</v>
      </c>
      <c r="BP10" s="225"/>
      <c r="BQ10" s="225"/>
      <c r="BR10" s="212" t="s">
        <v>296</v>
      </c>
    </row>
    <row r="11" spans="1:70" s="217" customFormat="1" ht="16">
      <c r="A11" s="211">
        <v>10</v>
      </c>
      <c r="B11" s="228">
        <v>42480</v>
      </c>
      <c r="C11" s="212" t="s">
        <v>18</v>
      </c>
      <c r="D11" s="227" t="s">
        <v>146</v>
      </c>
      <c r="E11" s="228">
        <v>42185</v>
      </c>
      <c r="F11" s="229" t="s">
        <v>233</v>
      </c>
      <c r="G11" s="227" t="s">
        <v>218</v>
      </c>
      <c r="H11" s="219">
        <v>102.8</v>
      </c>
      <c r="I11" s="219"/>
      <c r="J11" s="211"/>
      <c r="K11" s="214" t="s">
        <v>12</v>
      </c>
      <c r="L11" s="218">
        <v>49315</v>
      </c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19">
        <v>2.8579090909090907</v>
      </c>
      <c r="X11" s="219">
        <v>2.6402727272727273</v>
      </c>
      <c r="Y11" s="219">
        <v>0</v>
      </c>
      <c r="Z11" s="219">
        <v>0</v>
      </c>
      <c r="AA11" s="219">
        <v>0</v>
      </c>
      <c r="AB11" s="219">
        <v>0</v>
      </c>
      <c r="AC11" s="219">
        <v>2.8579090909090907</v>
      </c>
      <c r="AD11" s="219">
        <v>2.6402727272727273</v>
      </c>
      <c r="AE11" s="219">
        <v>0</v>
      </c>
      <c r="AF11" s="219">
        <v>0</v>
      </c>
      <c r="AG11" s="219">
        <v>0</v>
      </c>
      <c r="AH11" s="219">
        <v>0</v>
      </c>
      <c r="AI11" s="211"/>
      <c r="AJ11" s="211"/>
      <c r="AK11" s="211"/>
      <c r="AL11" s="211"/>
      <c r="AM11" s="211"/>
      <c r="AN11" s="211"/>
      <c r="AO11" s="215" t="s">
        <v>13</v>
      </c>
      <c r="AP11" s="215"/>
      <c r="AQ11" s="215">
        <v>3</v>
      </c>
      <c r="AR11" s="215">
        <v>3</v>
      </c>
      <c r="AS11" s="215"/>
      <c r="AT11" s="225">
        <v>0</v>
      </c>
      <c r="AU11" s="225">
        <v>0</v>
      </c>
      <c r="AV11" s="225">
        <v>0</v>
      </c>
      <c r="AW11" s="215">
        <v>0</v>
      </c>
      <c r="AX11" s="215">
        <v>0</v>
      </c>
      <c r="AY11" s="215">
        <v>0</v>
      </c>
      <c r="AZ11" s="215">
        <v>0</v>
      </c>
      <c r="BA11" s="215">
        <v>0</v>
      </c>
      <c r="BB11" s="215"/>
      <c r="BC11" s="215"/>
      <c r="BD11" s="215">
        <v>0</v>
      </c>
      <c r="BE11" s="215">
        <v>0</v>
      </c>
      <c r="BF11" s="215">
        <v>0</v>
      </c>
      <c r="BG11" s="215" t="s">
        <v>13</v>
      </c>
      <c r="BH11" s="215"/>
      <c r="BI11" s="215" t="s">
        <v>13</v>
      </c>
      <c r="BJ11" s="215"/>
      <c r="BK11" s="215"/>
      <c r="BL11" s="212"/>
      <c r="BM11" s="211"/>
      <c r="BN11" s="215"/>
      <c r="BO11" s="215" t="s">
        <v>15</v>
      </c>
      <c r="BP11" s="225"/>
      <c r="BQ11" s="225"/>
      <c r="BR11" s="212" t="s">
        <v>234</v>
      </c>
    </row>
    <row r="12" spans="1:70" s="217" customFormat="1" ht="16">
      <c r="A12" s="211">
        <v>11</v>
      </c>
      <c r="B12" s="228">
        <v>42480</v>
      </c>
      <c r="C12" s="212" t="s">
        <v>18</v>
      </c>
      <c r="D12" s="227" t="s">
        <v>235</v>
      </c>
      <c r="E12" s="228">
        <v>42474</v>
      </c>
      <c r="F12" s="229" t="s">
        <v>233</v>
      </c>
      <c r="G12" s="227" t="s">
        <v>205</v>
      </c>
      <c r="H12" s="219">
        <v>97.87</v>
      </c>
      <c r="I12" s="219"/>
      <c r="J12" s="211"/>
      <c r="K12" s="214" t="s">
        <v>12</v>
      </c>
      <c r="L12" s="218">
        <v>1243</v>
      </c>
      <c r="M12" s="218">
        <v>1223</v>
      </c>
      <c r="N12" s="231">
        <v>2959</v>
      </c>
      <c r="O12" s="231">
        <v>160287</v>
      </c>
      <c r="P12" s="231">
        <v>656863</v>
      </c>
      <c r="Q12" s="231"/>
      <c r="R12" s="231"/>
      <c r="S12" s="231"/>
      <c r="T12" s="231"/>
      <c r="U12" s="231"/>
      <c r="V12" s="231"/>
      <c r="W12" s="219">
        <v>4.0011818181818182</v>
      </c>
      <c r="X12" s="219">
        <v>2.5228181818181818</v>
      </c>
      <c r="Y12" s="219">
        <v>2.4739090909090904</v>
      </c>
      <c r="Z12" s="219">
        <v>2.4596363636363634</v>
      </c>
      <c r="AA12" s="219">
        <v>2.3998181818181816</v>
      </c>
      <c r="AB12" s="219">
        <v>2.107272727272727</v>
      </c>
      <c r="AC12" s="219">
        <v>4.0011818181818182</v>
      </c>
      <c r="AD12" s="219">
        <v>2.5228181818181818</v>
      </c>
      <c r="AE12" s="219">
        <v>2.4739090909090904</v>
      </c>
      <c r="AF12" s="219">
        <v>2.4596363636363634</v>
      </c>
      <c r="AG12" s="219">
        <v>2.3998181818181816</v>
      </c>
      <c r="AH12" s="219">
        <v>2.107272727272727</v>
      </c>
      <c r="AI12" s="211"/>
      <c r="AJ12" s="211"/>
      <c r="AK12" s="211"/>
      <c r="AL12" s="211"/>
      <c r="AM12" s="211"/>
      <c r="AN12" s="211"/>
      <c r="AO12" s="215" t="s">
        <v>13</v>
      </c>
      <c r="AP12" s="211"/>
      <c r="AQ12" s="215">
        <v>3</v>
      </c>
      <c r="AR12" s="215">
        <v>3</v>
      </c>
      <c r="AS12" s="215"/>
      <c r="AT12" s="225">
        <v>10</v>
      </c>
      <c r="AU12" s="225">
        <v>0</v>
      </c>
      <c r="AV12" s="225">
        <v>0</v>
      </c>
      <c r="AW12" s="215">
        <v>0</v>
      </c>
      <c r="AX12" s="215">
        <v>0</v>
      </c>
      <c r="AY12" s="215">
        <v>0</v>
      </c>
      <c r="AZ12" s="215">
        <v>0</v>
      </c>
      <c r="BA12" s="215">
        <v>0</v>
      </c>
      <c r="BB12" s="215"/>
      <c r="BC12" s="215"/>
      <c r="BD12" s="215">
        <v>0</v>
      </c>
      <c r="BE12" s="215">
        <v>0</v>
      </c>
      <c r="BF12" s="215">
        <v>0</v>
      </c>
      <c r="BG12" s="215" t="s">
        <v>13</v>
      </c>
      <c r="BH12" s="215">
        <v>12</v>
      </c>
      <c r="BI12" s="215" t="s">
        <v>13</v>
      </c>
      <c r="BJ12" s="215"/>
      <c r="BK12" s="215"/>
      <c r="BL12" s="212"/>
      <c r="BM12" s="211"/>
      <c r="BN12" s="215"/>
      <c r="BO12" s="225" t="s">
        <v>11</v>
      </c>
      <c r="BP12" s="225"/>
      <c r="BQ12" s="225"/>
      <c r="BR12" s="212" t="s">
        <v>305</v>
      </c>
    </row>
    <row r="13" spans="1:70" s="217" customFormat="1" ht="16">
      <c r="A13" s="211">
        <v>12</v>
      </c>
      <c r="B13" s="228">
        <v>42480</v>
      </c>
      <c r="C13" s="212" t="s">
        <v>18</v>
      </c>
      <c r="D13" s="227" t="s">
        <v>235</v>
      </c>
      <c r="E13" s="213">
        <v>42474</v>
      </c>
      <c r="F13" s="229" t="s">
        <v>159</v>
      </c>
      <c r="G13" s="227" t="s">
        <v>230</v>
      </c>
      <c r="H13" s="219">
        <v>68.400000000000006</v>
      </c>
      <c r="I13" s="219"/>
      <c r="J13" s="211"/>
      <c r="K13" s="214" t="s">
        <v>12</v>
      </c>
      <c r="L13" s="218">
        <v>1243</v>
      </c>
      <c r="M13" s="218">
        <v>1223</v>
      </c>
      <c r="N13" s="231">
        <v>2959</v>
      </c>
      <c r="O13" s="231">
        <v>159287</v>
      </c>
      <c r="P13" s="231">
        <v>657863</v>
      </c>
      <c r="Q13" s="231"/>
      <c r="R13" s="231"/>
      <c r="S13" s="231"/>
      <c r="T13" s="231"/>
      <c r="U13" s="231"/>
      <c r="V13" s="231"/>
      <c r="W13" s="219">
        <v>4.29</v>
      </c>
      <c r="X13" s="219">
        <v>2.95</v>
      </c>
      <c r="Y13" s="219">
        <v>2.8</v>
      </c>
      <c r="Z13" s="219">
        <v>2.77</v>
      </c>
      <c r="AA13" s="219">
        <v>2.59</v>
      </c>
      <c r="AB13" s="219">
        <v>2.2400000000000002</v>
      </c>
      <c r="AC13" s="219">
        <v>4.29</v>
      </c>
      <c r="AD13" s="219">
        <v>2.95</v>
      </c>
      <c r="AE13" s="219">
        <v>2.8</v>
      </c>
      <c r="AF13" s="219">
        <v>2.77</v>
      </c>
      <c r="AG13" s="219">
        <v>2.59</v>
      </c>
      <c r="AH13" s="219">
        <v>2.2400000000000002</v>
      </c>
      <c r="AI13" s="211"/>
      <c r="AJ13" s="211"/>
      <c r="AK13" s="211"/>
      <c r="AL13" s="211"/>
      <c r="AM13" s="211"/>
      <c r="AN13" s="211"/>
      <c r="AO13" s="215" t="s">
        <v>13</v>
      </c>
      <c r="AP13" s="215"/>
      <c r="AQ13" s="215">
        <v>3</v>
      </c>
      <c r="AR13" s="215">
        <v>3</v>
      </c>
      <c r="AS13" s="215"/>
      <c r="AT13" s="225">
        <v>19</v>
      </c>
      <c r="AU13" s="225">
        <v>0</v>
      </c>
      <c r="AV13" s="225">
        <v>0</v>
      </c>
      <c r="AW13" s="215">
        <v>0</v>
      </c>
      <c r="AX13" s="215">
        <v>0</v>
      </c>
      <c r="AY13" s="215">
        <v>0</v>
      </c>
      <c r="AZ13" s="215">
        <v>0</v>
      </c>
      <c r="BA13" s="215">
        <v>0</v>
      </c>
      <c r="BB13" s="215"/>
      <c r="BC13" s="215"/>
      <c r="BD13" s="215">
        <v>0</v>
      </c>
      <c r="BE13" s="215">
        <v>0</v>
      </c>
      <c r="BF13" s="215">
        <v>0</v>
      </c>
      <c r="BG13" s="215" t="s">
        <v>13</v>
      </c>
      <c r="BH13" s="215">
        <v>12</v>
      </c>
      <c r="BI13" s="215" t="s">
        <v>13</v>
      </c>
      <c r="BJ13" s="215"/>
      <c r="BK13" s="215"/>
      <c r="BL13" s="212"/>
      <c r="BM13" s="211"/>
      <c r="BN13" s="215"/>
      <c r="BO13" s="215" t="s">
        <v>15</v>
      </c>
      <c r="BP13" s="225"/>
      <c r="BQ13" s="225"/>
      <c r="BR13" s="212" t="s">
        <v>297</v>
      </c>
    </row>
    <row r="14" spans="1:70" s="217" customFormat="1" ht="16">
      <c r="A14" s="211">
        <v>13</v>
      </c>
      <c r="B14" s="228">
        <v>42480</v>
      </c>
      <c r="C14" s="212" t="s">
        <v>18</v>
      </c>
      <c r="D14" s="211" t="s">
        <v>109</v>
      </c>
      <c r="E14" s="213">
        <v>42474</v>
      </c>
      <c r="F14" s="212" t="s">
        <v>160</v>
      </c>
      <c r="G14" s="211" t="s">
        <v>247</v>
      </c>
      <c r="H14" s="219">
        <v>93.12</v>
      </c>
      <c r="I14" s="219"/>
      <c r="J14" s="211"/>
      <c r="K14" s="214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9">
        <v>3.55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3.55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1"/>
      <c r="AJ14" s="211"/>
      <c r="AK14" s="211"/>
      <c r="AL14" s="211"/>
      <c r="AM14" s="211"/>
      <c r="AN14" s="211"/>
      <c r="AO14" s="215" t="s">
        <v>13</v>
      </c>
      <c r="AP14" s="215"/>
      <c r="AQ14" s="215">
        <v>3</v>
      </c>
      <c r="AR14" s="215">
        <v>3</v>
      </c>
      <c r="AS14" s="215"/>
      <c r="AT14" s="225">
        <v>12</v>
      </c>
      <c r="AU14" s="225">
        <v>0</v>
      </c>
      <c r="AV14" s="225">
        <v>0</v>
      </c>
      <c r="AW14" s="215">
        <v>0</v>
      </c>
      <c r="AX14" s="215">
        <v>0</v>
      </c>
      <c r="AY14" s="215">
        <v>0</v>
      </c>
      <c r="AZ14" s="215">
        <v>0</v>
      </c>
      <c r="BA14" s="215">
        <v>0</v>
      </c>
      <c r="BB14" s="215"/>
      <c r="BC14" s="215"/>
      <c r="BD14" s="215">
        <v>0</v>
      </c>
      <c r="BE14" s="215">
        <v>0</v>
      </c>
      <c r="BF14" s="215">
        <v>12</v>
      </c>
      <c r="BG14" s="215" t="s">
        <v>13</v>
      </c>
      <c r="BH14" s="215">
        <v>12</v>
      </c>
      <c r="BI14" s="215" t="s">
        <v>13</v>
      </c>
      <c r="BJ14" s="215"/>
      <c r="BK14" s="215"/>
      <c r="BL14" s="212"/>
      <c r="BM14" s="211"/>
      <c r="BN14" s="215"/>
      <c r="BO14" s="215" t="s">
        <v>15</v>
      </c>
      <c r="BP14" s="225"/>
      <c r="BQ14" s="225"/>
      <c r="BR14" s="224" t="s">
        <v>255</v>
      </c>
    </row>
    <row r="15" spans="1:70" s="217" customFormat="1" ht="16">
      <c r="A15" s="211">
        <v>14</v>
      </c>
      <c r="B15" s="228">
        <v>42480</v>
      </c>
      <c r="C15" s="212" t="s">
        <v>18</v>
      </c>
      <c r="D15" s="211" t="s">
        <v>237</v>
      </c>
      <c r="E15" s="213">
        <v>42474</v>
      </c>
      <c r="F15" s="212" t="s">
        <v>159</v>
      </c>
      <c r="G15" s="211" t="s">
        <v>230</v>
      </c>
      <c r="H15" s="219">
        <v>85.4</v>
      </c>
      <c r="I15" s="219"/>
      <c r="J15" s="211"/>
      <c r="K15" s="214" t="s">
        <v>12</v>
      </c>
      <c r="L15" s="218">
        <v>6000</v>
      </c>
      <c r="M15" s="218">
        <v>6000</v>
      </c>
      <c r="N15" s="218">
        <v>72000</v>
      </c>
      <c r="O15" s="218"/>
      <c r="P15" s="218"/>
      <c r="Q15" s="218"/>
      <c r="R15" s="218"/>
      <c r="S15" s="218"/>
      <c r="T15" s="218"/>
      <c r="U15" s="218"/>
      <c r="V15" s="218"/>
      <c r="W15" s="219">
        <v>2.63</v>
      </c>
      <c r="X15" s="219">
        <v>2.37</v>
      </c>
      <c r="Y15" s="219">
        <v>2.34</v>
      </c>
      <c r="Z15" s="219">
        <v>2.23</v>
      </c>
      <c r="AA15" s="219">
        <v>0</v>
      </c>
      <c r="AB15" s="219">
        <v>0</v>
      </c>
      <c r="AC15" s="219">
        <v>2.63</v>
      </c>
      <c r="AD15" s="219">
        <v>2.37</v>
      </c>
      <c r="AE15" s="219">
        <v>2.34</v>
      </c>
      <c r="AF15" s="219">
        <v>2.23</v>
      </c>
      <c r="AG15" s="219">
        <v>0</v>
      </c>
      <c r="AH15" s="219">
        <v>0</v>
      </c>
      <c r="AI15" s="211"/>
      <c r="AJ15" s="211"/>
      <c r="AK15" s="211"/>
      <c r="AL15" s="211"/>
      <c r="AM15" s="211"/>
      <c r="AN15" s="211"/>
      <c r="AO15" s="215" t="s">
        <v>13</v>
      </c>
      <c r="AP15" s="215"/>
      <c r="AQ15" s="215">
        <v>3</v>
      </c>
      <c r="AR15" s="215">
        <v>3</v>
      </c>
      <c r="AS15" s="215"/>
      <c r="AT15" s="225">
        <v>19</v>
      </c>
      <c r="AU15" s="225">
        <v>0</v>
      </c>
      <c r="AV15" s="225">
        <v>0</v>
      </c>
      <c r="AW15" s="215">
        <v>0</v>
      </c>
      <c r="AX15" s="215">
        <v>0</v>
      </c>
      <c r="AY15" s="215">
        <v>0</v>
      </c>
      <c r="AZ15" s="215">
        <v>0</v>
      </c>
      <c r="BA15" s="215">
        <v>0</v>
      </c>
      <c r="BB15" s="215"/>
      <c r="BC15" s="215"/>
      <c r="BD15" s="215">
        <v>0</v>
      </c>
      <c r="BE15" s="215">
        <v>0</v>
      </c>
      <c r="BF15" s="215">
        <v>0</v>
      </c>
      <c r="BG15" s="215" t="s">
        <v>13</v>
      </c>
      <c r="BH15" s="225">
        <v>12</v>
      </c>
      <c r="BI15" s="215" t="s">
        <v>13</v>
      </c>
      <c r="BJ15" s="215"/>
      <c r="BK15" s="215"/>
      <c r="BL15" s="212"/>
      <c r="BM15" s="211"/>
      <c r="BN15" s="215"/>
      <c r="BO15" s="215" t="s">
        <v>15</v>
      </c>
      <c r="BP15" s="225"/>
      <c r="BQ15" s="225"/>
      <c r="BR15" s="212" t="s">
        <v>298</v>
      </c>
    </row>
    <row r="16" spans="1:70" s="217" customFormat="1" ht="16">
      <c r="A16" s="211">
        <v>15</v>
      </c>
      <c r="B16" s="228">
        <v>42480</v>
      </c>
      <c r="C16" s="212" t="s">
        <v>18</v>
      </c>
      <c r="D16" s="211" t="s">
        <v>237</v>
      </c>
      <c r="E16" s="213">
        <v>42474</v>
      </c>
      <c r="F16" s="212" t="s">
        <v>160</v>
      </c>
      <c r="G16" s="211" t="s">
        <v>247</v>
      </c>
      <c r="H16" s="219">
        <v>56.86</v>
      </c>
      <c r="I16" s="219"/>
      <c r="J16" s="211"/>
      <c r="K16" s="214" t="s">
        <v>12</v>
      </c>
      <c r="L16" s="218">
        <v>3000</v>
      </c>
      <c r="M16" s="218">
        <v>30000</v>
      </c>
      <c r="N16" s="218">
        <v>49200</v>
      </c>
      <c r="O16" s="218"/>
      <c r="P16" s="218"/>
      <c r="Q16" s="218"/>
      <c r="R16" s="218"/>
      <c r="S16" s="218"/>
      <c r="T16" s="218"/>
      <c r="U16" s="218"/>
      <c r="V16" s="218"/>
      <c r="W16" s="219">
        <v>2.2181818181818178</v>
      </c>
      <c r="X16" s="219">
        <v>1.9818181818181817</v>
      </c>
      <c r="Y16" s="219">
        <v>1.718181818181818</v>
      </c>
      <c r="Z16" s="219">
        <v>1.5999999999999999</v>
      </c>
      <c r="AA16" s="219">
        <v>0</v>
      </c>
      <c r="AB16" s="219">
        <v>0</v>
      </c>
      <c r="AC16" s="219">
        <v>2.2181818181818178</v>
      </c>
      <c r="AD16" s="219">
        <v>1.9818181818181817</v>
      </c>
      <c r="AE16" s="219">
        <v>1.718181818181818</v>
      </c>
      <c r="AF16" s="219">
        <v>1.5999999999999999</v>
      </c>
      <c r="AG16" s="219">
        <v>0</v>
      </c>
      <c r="AH16" s="219">
        <v>0</v>
      </c>
      <c r="AI16" s="211"/>
      <c r="AJ16" s="211"/>
      <c r="AK16" s="211"/>
      <c r="AL16" s="211"/>
      <c r="AM16" s="211"/>
      <c r="AN16" s="211"/>
      <c r="AO16" s="215" t="s">
        <v>13</v>
      </c>
      <c r="AP16" s="215"/>
      <c r="AQ16" s="215">
        <v>3</v>
      </c>
      <c r="AR16" s="215">
        <v>3</v>
      </c>
      <c r="AS16" s="215"/>
      <c r="AT16" s="225">
        <v>12</v>
      </c>
      <c r="AU16" s="225">
        <v>0</v>
      </c>
      <c r="AV16" s="225">
        <v>0</v>
      </c>
      <c r="AW16" s="215">
        <v>0</v>
      </c>
      <c r="AX16" s="215">
        <v>0</v>
      </c>
      <c r="AY16" s="215">
        <v>0</v>
      </c>
      <c r="AZ16" s="215">
        <v>0</v>
      </c>
      <c r="BA16" s="215">
        <v>0</v>
      </c>
      <c r="BB16" s="215"/>
      <c r="BC16" s="215"/>
      <c r="BD16" s="215">
        <v>0</v>
      </c>
      <c r="BE16" s="215">
        <v>0</v>
      </c>
      <c r="BF16" s="215">
        <v>12</v>
      </c>
      <c r="BG16" s="215" t="s">
        <v>13</v>
      </c>
      <c r="BH16" s="215">
        <v>12</v>
      </c>
      <c r="BI16" s="215" t="s">
        <v>13</v>
      </c>
      <c r="BJ16" s="215"/>
      <c r="BK16" s="215"/>
      <c r="BL16" s="212"/>
      <c r="BM16" s="211"/>
      <c r="BN16" s="215"/>
      <c r="BO16" s="215" t="s">
        <v>15</v>
      </c>
      <c r="BP16" s="225"/>
      <c r="BQ16" s="225"/>
      <c r="BR16" s="224" t="s">
        <v>299</v>
      </c>
    </row>
    <row r="17" spans="1:70" s="217" customFormat="1" ht="16">
      <c r="A17" s="211">
        <v>16</v>
      </c>
      <c r="B17" s="228">
        <v>42480</v>
      </c>
      <c r="C17" s="212" t="s">
        <v>18</v>
      </c>
      <c r="D17" s="227" t="s">
        <v>237</v>
      </c>
      <c r="E17" s="213">
        <v>42474</v>
      </c>
      <c r="F17" s="212" t="s">
        <v>157</v>
      </c>
      <c r="G17" s="211" t="s">
        <v>311</v>
      </c>
      <c r="H17" s="219">
        <v>58.75</v>
      </c>
      <c r="I17" s="219"/>
      <c r="J17" s="227"/>
      <c r="K17" s="230" t="s">
        <v>12</v>
      </c>
      <c r="L17" s="231">
        <v>3000</v>
      </c>
      <c r="M17" s="231">
        <v>30000</v>
      </c>
      <c r="N17" s="231">
        <v>49200</v>
      </c>
      <c r="O17" s="231"/>
      <c r="P17" s="231"/>
      <c r="Q17" s="231"/>
      <c r="R17" s="231"/>
      <c r="S17" s="231"/>
      <c r="T17" s="231"/>
      <c r="U17" s="231"/>
      <c r="V17" s="231"/>
      <c r="W17" s="219">
        <v>2.0818181818181816</v>
      </c>
      <c r="X17" s="219">
        <v>1.8181818181818181</v>
      </c>
      <c r="Y17" s="219">
        <v>1.5363636363636362</v>
      </c>
      <c r="Z17" s="219">
        <v>1.4545454545454546</v>
      </c>
      <c r="AA17" s="219">
        <v>0</v>
      </c>
      <c r="AB17" s="219">
        <v>0</v>
      </c>
      <c r="AC17" s="219">
        <v>2.0818181818181816</v>
      </c>
      <c r="AD17" s="219">
        <v>1.8181818181818181</v>
      </c>
      <c r="AE17" s="219">
        <v>1.5363636363636362</v>
      </c>
      <c r="AF17" s="219">
        <v>1.4545454545454546</v>
      </c>
      <c r="AG17" s="219">
        <v>0</v>
      </c>
      <c r="AH17" s="219">
        <v>0</v>
      </c>
      <c r="AI17" s="227"/>
      <c r="AJ17" s="227"/>
      <c r="AK17" s="227"/>
      <c r="AL17" s="227"/>
      <c r="AM17" s="227"/>
      <c r="AN17" s="227"/>
      <c r="AO17" s="225" t="s">
        <v>13</v>
      </c>
      <c r="AP17" s="225"/>
      <c r="AQ17" s="225">
        <v>3</v>
      </c>
      <c r="AR17" s="225">
        <v>3</v>
      </c>
      <c r="AS17" s="225"/>
      <c r="AT17" s="225">
        <v>0</v>
      </c>
      <c r="AU17" s="225">
        <v>0</v>
      </c>
      <c r="AV17" s="225">
        <v>0</v>
      </c>
      <c r="AW17" s="225">
        <v>0</v>
      </c>
      <c r="AX17" s="225">
        <v>0</v>
      </c>
      <c r="AY17" s="225">
        <v>0</v>
      </c>
      <c r="AZ17" s="225">
        <v>0</v>
      </c>
      <c r="BA17" s="225">
        <v>0</v>
      </c>
      <c r="BB17" s="225"/>
      <c r="BC17" s="225"/>
      <c r="BD17" s="225">
        <v>0</v>
      </c>
      <c r="BE17" s="225">
        <v>0</v>
      </c>
      <c r="BF17" s="225">
        <v>0</v>
      </c>
      <c r="BG17" s="225" t="s">
        <v>13</v>
      </c>
      <c r="BH17" s="225">
        <v>24</v>
      </c>
      <c r="BI17" s="225" t="s">
        <v>13</v>
      </c>
      <c r="BJ17" s="225"/>
      <c r="BK17" s="225"/>
      <c r="BL17" s="212"/>
      <c r="BM17" s="211"/>
      <c r="BN17" s="215"/>
      <c r="BO17" s="215" t="s">
        <v>15</v>
      </c>
      <c r="BP17" s="225"/>
      <c r="BQ17" s="225"/>
      <c r="BR17" s="212" t="s">
        <v>294</v>
      </c>
    </row>
    <row r="18" spans="1:70" s="217" customFormat="1" ht="16">
      <c r="A18" s="211">
        <v>17</v>
      </c>
      <c r="B18" s="228">
        <v>42480</v>
      </c>
      <c r="C18" s="212" t="s">
        <v>18</v>
      </c>
      <c r="D18" s="211" t="s">
        <v>239</v>
      </c>
      <c r="E18" s="213">
        <v>42474</v>
      </c>
      <c r="F18" s="212" t="s">
        <v>160</v>
      </c>
      <c r="G18" s="211" t="s">
        <v>247</v>
      </c>
      <c r="H18" s="219">
        <v>93.49</v>
      </c>
      <c r="I18" s="219"/>
      <c r="J18" s="211"/>
      <c r="K18" s="214" t="s">
        <v>12</v>
      </c>
      <c r="L18" s="218">
        <v>98640</v>
      </c>
      <c r="M18" s="218"/>
      <c r="N18" s="218"/>
      <c r="O18" s="218"/>
      <c r="P18" s="218"/>
      <c r="Q18" s="218"/>
      <c r="R18" s="218"/>
      <c r="S18" s="218"/>
      <c r="T18" s="218"/>
      <c r="U18" s="218"/>
      <c r="V18" s="218"/>
      <c r="W18" s="219">
        <v>2.3454545454545452</v>
      </c>
      <c r="X18" s="219">
        <v>2.0363636363636366</v>
      </c>
      <c r="Y18" s="219">
        <v>0</v>
      </c>
      <c r="Z18" s="219">
        <v>0</v>
      </c>
      <c r="AA18" s="219">
        <v>0</v>
      </c>
      <c r="AB18" s="219">
        <v>0</v>
      </c>
      <c r="AC18" s="219">
        <v>2.3454545454545452</v>
      </c>
      <c r="AD18" s="219">
        <v>2.0363636363636366</v>
      </c>
      <c r="AE18" s="219">
        <v>0</v>
      </c>
      <c r="AF18" s="219">
        <v>0</v>
      </c>
      <c r="AG18" s="219">
        <v>0</v>
      </c>
      <c r="AH18" s="219">
        <v>0</v>
      </c>
      <c r="AI18" s="211"/>
      <c r="AJ18" s="211"/>
      <c r="AK18" s="211"/>
      <c r="AL18" s="211"/>
      <c r="AM18" s="211"/>
      <c r="AN18" s="211"/>
      <c r="AO18" s="215" t="s">
        <v>13</v>
      </c>
      <c r="AP18" s="215"/>
      <c r="AQ18" s="215">
        <v>3</v>
      </c>
      <c r="AR18" s="215">
        <v>3</v>
      </c>
      <c r="AS18" s="215"/>
      <c r="AT18" s="225">
        <v>12</v>
      </c>
      <c r="AU18" s="225">
        <v>0</v>
      </c>
      <c r="AV18" s="225">
        <v>0</v>
      </c>
      <c r="AW18" s="215">
        <v>0</v>
      </c>
      <c r="AX18" s="215">
        <v>0</v>
      </c>
      <c r="AY18" s="215">
        <v>0</v>
      </c>
      <c r="AZ18" s="215">
        <v>0</v>
      </c>
      <c r="BA18" s="215">
        <v>0</v>
      </c>
      <c r="BB18" s="215"/>
      <c r="BC18" s="215"/>
      <c r="BD18" s="215">
        <v>0</v>
      </c>
      <c r="BE18" s="215">
        <v>0</v>
      </c>
      <c r="BF18" s="215">
        <v>12</v>
      </c>
      <c r="BG18" s="215" t="s">
        <v>13</v>
      </c>
      <c r="BH18" s="215">
        <v>12</v>
      </c>
      <c r="BI18" s="215" t="s">
        <v>13</v>
      </c>
      <c r="BJ18" s="215"/>
      <c r="BK18" s="215"/>
      <c r="BL18" s="212"/>
      <c r="BM18" s="211"/>
      <c r="BN18" s="215"/>
      <c r="BO18" s="215" t="s">
        <v>15</v>
      </c>
      <c r="BP18" s="225"/>
      <c r="BQ18" s="225"/>
      <c r="BR18" s="212" t="s">
        <v>257</v>
      </c>
    </row>
    <row r="19" spans="1:70" s="217" customFormat="1" ht="16">
      <c r="A19" s="211">
        <v>18</v>
      </c>
      <c r="B19" s="228">
        <v>42481</v>
      </c>
      <c r="C19" s="212" t="s">
        <v>18</v>
      </c>
      <c r="D19" s="227" t="s">
        <v>239</v>
      </c>
      <c r="E19" s="213">
        <v>42474</v>
      </c>
      <c r="F19" s="229" t="s">
        <v>161</v>
      </c>
      <c r="G19" s="227" t="s">
        <v>249</v>
      </c>
      <c r="H19" s="219">
        <v>64</v>
      </c>
      <c r="I19" s="219"/>
      <c r="J19" s="211"/>
      <c r="K19" s="214" t="s">
        <v>12</v>
      </c>
      <c r="L19" s="218">
        <v>98640</v>
      </c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9">
        <v>2.6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2.6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1"/>
      <c r="AJ19" s="211"/>
      <c r="AK19" s="211"/>
      <c r="AL19" s="211"/>
      <c r="AM19" s="211"/>
      <c r="AN19" s="211"/>
      <c r="AO19" s="215" t="s">
        <v>13</v>
      </c>
      <c r="AP19" s="215"/>
      <c r="AQ19" s="215">
        <v>3</v>
      </c>
      <c r="AR19" s="215">
        <v>3</v>
      </c>
      <c r="AS19" s="215"/>
      <c r="AT19" s="225">
        <v>0</v>
      </c>
      <c r="AU19" s="225">
        <v>0</v>
      </c>
      <c r="AV19" s="225">
        <v>0</v>
      </c>
      <c r="AW19" s="215">
        <v>0</v>
      </c>
      <c r="AX19" s="215">
        <v>0</v>
      </c>
      <c r="AY19" s="215">
        <v>0</v>
      </c>
      <c r="AZ19" s="215">
        <v>0</v>
      </c>
      <c r="BA19" s="215">
        <v>0</v>
      </c>
      <c r="BB19" s="215"/>
      <c r="BC19" s="215"/>
      <c r="BD19" s="215">
        <v>0</v>
      </c>
      <c r="BE19" s="215">
        <v>0</v>
      </c>
      <c r="BF19" s="215">
        <v>0</v>
      </c>
      <c r="BG19" s="215" t="s">
        <v>13</v>
      </c>
      <c r="BH19" s="215"/>
      <c r="BI19" s="215" t="s">
        <v>13</v>
      </c>
      <c r="BJ19" s="215"/>
      <c r="BK19" s="215"/>
      <c r="BL19" s="212"/>
      <c r="BM19" s="211"/>
      <c r="BN19" s="215"/>
      <c r="BO19" s="215" t="s">
        <v>15</v>
      </c>
      <c r="BP19" s="225"/>
      <c r="BQ19" s="225"/>
      <c r="BR19" s="224" t="s">
        <v>310</v>
      </c>
    </row>
    <row r="20" spans="1:70" s="217" customFormat="1" ht="16">
      <c r="A20" s="211">
        <v>19</v>
      </c>
      <c r="B20" s="228">
        <v>42480</v>
      </c>
      <c r="C20" s="212" t="s">
        <v>18</v>
      </c>
      <c r="D20" s="211" t="s">
        <v>240</v>
      </c>
      <c r="E20" s="213">
        <v>42474</v>
      </c>
      <c r="F20" s="212" t="s">
        <v>160</v>
      </c>
      <c r="G20" s="211" t="s">
        <v>247</v>
      </c>
      <c r="H20" s="219">
        <v>68.36</v>
      </c>
      <c r="I20" s="219"/>
      <c r="J20" s="211"/>
      <c r="K20" s="214" t="s">
        <v>12</v>
      </c>
      <c r="L20" s="218">
        <v>98640</v>
      </c>
      <c r="M20" s="218"/>
      <c r="N20" s="218"/>
      <c r="O20" s="218"/>
      <c r="P20" s="218"/>
      <c r="Q20" s="218"/>
      <c r="R20" s="218"/>
      <c r="S20" s="218"/>
      <c r="T20" s="218"/>
      <c r="U20" s="218"/>
      <c r="V20" s="218"/>
      <c r="W20" s="219">
        <v>2.38</v>
      </c>
      <c r="X20" s="219">
        <v>1.88</v>
      </c>
      <c r="Y20" s="219">
        <v>0</v>
      </c>
      <c r="Z20" s="219">
        <v>0</v>
      </c>
      <c r="AA20" s="219">
        <v>0</v>
      </c>
      <c r="AB20" s="219">
        <v>0</v>
      </c>
      <c r="AC20" s="219">
        <v>2.38</v>
      </c>
      <c r="AD20" s="219">
        <v>1.88</v>
      </c>
      <c r="AE20" s="219">
        <v>0</v>
      </c>
      <c r="AF20" s="219">
        <v>0</v>
      </c>
      <c r="AG20" s="219">
        <v>0</v>
      </c>
      <c r="AH20" s="219">
        <v>0</v>
      </c>
      <c r="AI20" s="211"/>
      <c r="AJ20" s="211"/>
      <c r="AK20" s="211"/>
      <c r="AL20" s="211"/>
      <c r="AM20" s="211"/>
      <c r="AN20" s="211"/>
      <c r="AO20" s="215" t="s">
        <v>13</v>
      </c>
      <c r="AP20" s="215"/>
      <c r="AQ20" s="215">
        <v>3</v>
      </c>
      <c r="AR20" s="215">
        <v>3</v>
      </c>
      <c r="AS20" s="215"/>
      <c r="AT20" s="225">
        <v>12</v>
      </c>
      <c r="AU20" s="225">
        <v>0</v>
      </c>
      <c r="AV20" s="225">
        <v>0</v>
      </c>
      <c r="AW20" s="215">
        <v>0</v>
      </c>
      <c r="AX20" s="215">
        <v>0</v>
      </c>
      <c r="AY20" s="215">
        <v>0</v>
      </c>
      <c r="AZ20" s="215">
        <v>0</v>
      </c>
      <c r="BA20" s="215">
        <v>0</v>
      </c>
      <c r="BB20" s="215"/>
      <c r="BC20" s="215"/>
      <c r="BD20" s="215">
        <v>0</v>
      </c>
      <c r="BE20" s="215">
        <v>0</v>
      </c>
      <c r="BF20" s="215">
        <v>12</v>
      </c>
      <c r="BG20" s="215" t="s">
        <v>13</v>
      </c>
      <c r="BH20" s="215">
        <v>12</v>
      </c>
      <c r="BI20" s="215" t="s">
        <v>13</v>
      </c>
      <c r="BJ20" s="215"/>
      <c r="BK20" s="215"/>
      <c r="BL20" s="212"/>
      <c r="BM20" s="211"/>
      <c r="BN20" s="215"/>
      <c r="BO20" s="215" t="s">
        <v>15</v>
      </c>
      <c r="BP20" s="225"/>
      <c r="BQ20" s="225"/>
      <c r="BR20" s="224" t="s">
        <v>269</v>
      </c>
    </row>
    <row r="21" spans="1:70" s="217" customFormat="1" ht="16">
      <c r="A21" s="211">
        <v>20</v>
      </c>
      <c r="B21" s="228">
        <v>42480</v>
      </c>
      <c r="C21" s="212" t="s">
        <v>18</v>
      </c>
      <c r="D21" s="211" t="s">
        <v>241</v>
      </c>
      <c r="E21" s="213">
        <v>42474</v>
      </c>
      <c r="F21" s="212" t="s">
        <v>159</v>
      </c>
      <c r="G21" s="211" t="s">
        <v>230</v>
      </c>
      <c r="H21" s="219">
        <v>97</v>
      </c>
      <c r="I21" s="219"/>
      <c r="J21" s="211"/>
      <c r="K21" s="214" t="s">
        <v>12</v>
      </c>
      <c r="L21" s="218">
        <v>6000</v>
      </c>
      <c r="M21" s="218">
        <v>6000</v>
      </c>
      <c r="N21" s="218">
        <v>72000</v>
      </c>
      <c r="O21" s="218"/>
      <c r="P21" s="218"/>
      <c r="Q21" s="218"/>
      <c r="R21" s="218"/>
      <c r="S21" s="218"/>
      <c r="T21" s="218"/>
      <c r="U21" s="218"/>
      <c r="V21" s="218"/>
      <c r="W21" s="219">
        <v>2.83</v>
      </c>
      <c r="X21" s="219">
        <v>2.74</v>
      </c>
      <c r="Y21" s="219">
        <v>2.48</v>
      </c>
      <c r="Z21" s="219">
        <v>2.31</v>
      </c>
      <c r="AA21" s="219">
        <v>0</v>
      </c>
      <c r="AB21" s="219">
        <v>0</v>
      </c>
      <c r="AC21" s="219">
        <v>2.83</v>
      </c>
      <c r="AD21" s="219">
        <v>2.74</v>
      </c>
      <c r="AE21" s="219">
        <v>2.48</v>
      </c>
      <c r="AF21" s="219">
        <v>2.31</v>
      </c>
      <c r="AG21" s="219">
        <v>0</v>
      </c>
      <c r="AH21" s="219">
        <v>0</v>
      </c>
      <c r="AI21" s="211"/>
      <c r="AJ21" s="211"/>
      <c r="AK21" s="211"/>
      <c r="AL21" s="211"/>
      <c r="AM21" s="211"/>
      <c r="AN21" s="211"/>
      <c r="AO21" s="215" t="s">
        <v>13</v>
      </c>
      <c r="AP21" s="215"/>
      <c r="AQ21" s="215">
        <v>3</v>
      </c>
      <c r="AR21" s="215">
        <v>3</v>
      </c>
      <c r="AS21" s="215"/>
      <c r="AT21" s="225">
        <v>19</v>
      </c>
      <c r="AU21" s="225">
        <v>0</v>
      </c>
      <c r="AV21" s="225">
        <v>0</v>
      </c>
      <c r="AW21" s="215">
        <v>0</v>
      </c>
      <c r="AX21" s="215">
        <v>0</v>
      </c>
      <c r="AY21" s="215">
        <v>0</v>
      </c>
      <c r="AZ21" s="215">
        <v>0</v>
      </c>
      <c r="BA21" s="215">
        <v>0</v>
      </c>
      <c r="BB21" s="215"/>
      <c r="BC21" s="215"/>
      <c r="BD21" s="215">
        <v>0</v>
      </c>
      <c r="BE21" s="215">
        <v>0</v>
      </c>
      <c r="BF21" s="215">
        <v>0</v>
      </c>
      <c r="BG21" s="215" t="s">
        <v>13</v>
      </c>
      <c r="BH21" s="225">
        <v>12</v>
      </c>
      <c r="BI21" s="215" t="s">
        <v>13</v>
      </c>
      <c r="BJ21" s="215"/>
      <c r="BK21" s="215"/>
      <c r="BL21" s="212"/>
      <c r="BM21" s="211"/>
      <c r="BN21" s="215"/>
      <c r="BO21" s="215" t="s">
        <v>15</v>
      </c>
      <c r="BP21" s="225"/>
      <c r="BQ21" s="225"/>
      <c r="BR21" s="224" t="s">
        <v>242</v>
      </c>
    </row>
    <row r="22" spans="1:70" s="217" customFormat="1" ht="16">
      <c r="A22" s="211">
        <v>21</v>
      </c>
      <c r="B22" s="228">
        <v>42480</v>
      </c>
      <c r="C22" s="212" t="s">
        <v>18</v>
      </c>
      <c r="D22" s="211" t="s">
        <v>241</v>
      </c>
      <c r="E22" s="213">
        <v>42474</v>
      </c>
      <c r="F22" s="212" t="s">
        <v>160</v>
      </c>
      <c r="G22" s="211" t="s">
        <v>247</v>
      </c>
      <c r="H22" s="219">
        <v>74.599999999999994</v>
      </c>
      <c r="I22" s="219"/>
      <c r="J22" s="211"/>
      <c r="K22" s="214" t="s">
        <v>12</v>
      </c>
      <c r="L22" s="218">
        <v>3000</v>
      </c>
      <c r="M22" s="218">
        <v>30000</v>
      </c>
      <c r="N22" s="218">
        <v>49200</v>
      </c>
      <c r="O22" s="218"/>
      <c r="P22" s="218"/>
      <c r="Q22" s="218"/>
      <c r="R22" s="218"/>
      <c r="S22" s="218"/>
      <c r="T22" s="218"/>
      <c r="U22" s="218"/>
      <c r="V22" s="218"/>
      <c r="W22" s="219">
        <v>2.3909090909090907</v>
      </c>
      <c r="X22" s="219">
        <v>2.1818181818181817</v>
      </c>
      <c r="Y22" s="219">
        <v>1.9818181818181817</v>
      </c>
      <c r="Z22" s="219">
        <v>1.8181818181818181</v>
      </c>
      <c r="AA22" s="219">
        <v>0</v>
      </c>
      <c r="AB22" s="219">
        <v>0</v>
      </c>
      <c r="AC22" s="219">
        <v>2.3909090909090907</v>
      </c>
      <c r="AD22" s="219">
        <v>2.1818181818181817</v>
      </c>
      <c r="AE22" s="219">
        <v>1.9818181818181817</v>
      </c>
      <c r="AF22" s="219">
        <v>1.8181818181818181</v>
      </c>
      <c r="AG22" s="219">
        <v>0</v>
      </c>
      <c r="AH22" s="219">
        <v>0</v>
      </c>
      <c r="AI22" s="211"/>
      <c r="AJ22" s="211"/>
      <c r="AK22" s="211"/>
      <c r="AL22" s="211"/>
      <c r="AM22" s="211"/>
      <c r="AN22" s="211"/>
      <c r="AO22" s="215" t="s">
        <v>13</v>
      </c>
      <c r="AP22" s="215"/>
      <c r="AQ22" s="215">
        <v>3</v>
      </c>
      <c r="AR22" s="215">
        <v>3</v>
      </c>
      <c r="AS22" s="215"/>
      <c r="AT22" s="225">
        <v>12</v>
      </c>
      <c r="AU22" s="225">
        <v>0</v>
      </c>
      <c r="AV22" s="225">
        <v>0</v>
      </c>
      <c r="AW22" s="215">
        <v>0</v>
      </c>
      <c r="AX22" s="215">
        <v>0</v>
      </c>
      <c r="AY22" s="215">
        <v>0</v>
      </c>
      <c r="AZ22" s="215">
        <v>0</v>
      </c>
      <c r="BA22" s="215">
        <v>0</v>
      </c>
      <c r="BB22" s="215"/>
      <c r="BC22" s="215"/>
      <c r="BD22" s="215">
        <v>0</v>
      </c>
      <c r="BE22" s="215">
        <v>0</v>
      </c>
      <c r="BF22" s="215">
        <v>12</v>
      </c>
      <c r="BG22" s="215" t="s">
        <v>13</v>
      </c>
      <c r="BH22" s="215">
        <v>12</v>
      </c>
      <c r="BI22" s="215" t="s">
        <v>13</v>
      </c>
      <c r="BJ22" s="215"/>
      <c r="BK22" s="215"/>
      <c r="BL22" s="212"/>
      <c r="BM22" s="211"/>
      <c r="BN22" s="215"/>
      <c r="BO22" s="215" t="s">
        <v>15</v>
      </c>
      <c r="BP22" s="225"/>
      <c r="BQ22" s="225"/>
      <c r="BR22" s="212" t="s">
        <v>300</v>
      </c>
    </row>
    <row r="23" spans="1:70" s="217" customFormat="1" ht="16">
      <c r="A23" s="211">
        <v>22</v>
      </c>
      <c r="B23" s="228">
        <v>42480</v>
      </c>
      <c r="C23" s="212" t="s">
        <v>18</v>
      </c>
      <c r="D23" s="211" t="s">
        <v>241</v>
      </c>
      <c r="E23" s="213">
        <v>42474</v>
      </c>
      <c r="F23" s="212" t="s">
        <v>157</v>
      </c>
      <c r="G23" s="211" t="s">
        <v>311</v>
      </c>
      <c r="H23" s="219">
        <v>77.44</v>
      </c>
      <c r="I23" s="219"/>
      <c r="J23" s="211"/>
      <c r="K23" s="230" t="s">
        <v>12</v>
      </c>
      <c r="L23" s="231">
        <v>3000</v>
      </c>
      <c r="M23" s="231">
        <v>30000</v>
      </c>
      <c r="N23" s="231">
        <v>49200</v>
      </c>
      <c r="O23" s="231"/>
      <c r="P23" s="231"/>
      <c r="Q23" s="231"/>
      <c r="R23" s="231"/>
      <c r="S23" s="231"/>
      <c r="T23" s="231"/>
      <c r="U23" s="231"/>
      <c r="V23" s="231"/>
      <c r="W23" s="219">
        <v>2.1727272727272728</v>
      </c>
      <c r="X23" s="219">
        <v>1.9909090909090907</v>
      </c>
      <c r="Y23" s="219">
        <v>1.8181818181818181</v>
      </c>
      <c r="Z23" s="219">
        <v>1.6272727272727272</v>
      </c>
      <c r="AA23" s="219">
        <v>0</v>
      </c>
      <c r="AB23" s="219">
        <v>0</v>
      </c>
      <c r="AC23" s="219">
        <v>2.1727272727272728</v>
      </c>
      <c r="AD23" s="219">
        <v>1.9909090909090907</v>
      </c>
      <c r="AE23" s="219">
        <v>1.8181818181818181</v>
      </c>
      <c r="AF23" s="219">
        <v>1.6272727272727272</v>
      </c>
      <c r="AG23" s="219">
        <v>0</v>
      </c>
      <c r="AH23" s="219">
        <v>0</v>
      </c>
      <c r="AI23" s="211"/>
      <c r="AJ23" s="211"/>
      <c r="AK23" s="211"/>
      <c r="AL23" s="211"/>
      <c r="AM23" s="211"/>
      <c r="AN23" s="211"/>
      <c r="AO23" s="225" t="s">
        <v>13</v>
      </c>
      <c r="AP23" s="225"/>
      <c r="AQ23" s="225">
        <v>3</v>
      </c>
      <c r="AR23" s="225">
        <v>3</v>
      </c>
      <c r="AS23" s="225"/>
      <c r="AT23" s="225">
        <v>0</v>
      </c>
      <c r="AU23" s="225">
        <v>0</v>
      </c>
      <c r="AV23" s="225">
        <v>0</v>
      </c>
      <c r="AW23" s="225">
        <v>0</v>
      </c>
      <c r="AX23" s="225">
        <v>0</v>
      </c>
      <c r="AY23" s="225">
        <v>0</v>
      </c>
      <c r="AZ23" s="225">
        <v>0</v>
      </c>
      <c r="BA23" s="225">
        <v>0</v>
      </c>
      <c r="BB23" s="225"/>
      <c r="BC23" s="225"/>
      <c r="BD23" s="225">
        <v>0</v>
      </c>
      <c r="BE23" s="225">
        <v>0</v>
      </c>
      <c r="BF23" s="225">
        <v>0</v>
      </c>
      <c r="BG23" s="225" t="s">
        <v>13</v>
      </c>
      <c r="BH23" s="225">
        <v>24</v>
      </c>
      <c r="BI23" s="225" t="s">
        <v>13</v>
      </c>
      <c r="BJ23" s="225"/>
      <c r="BK23" s="225"/>
      <c r="BL23" s="212"/>
      <c r="BM23" s="211"/>
      <c r="BN23" s="215"/>
      <c r="BO23" s="215" t="s">
        <v>15</v>
      </c>
      <c r="BP23" s="225"/>
      <c r="BQ23" s="225"/>
      <c r="BR23" s="212" t="s">
        <v>295</v>
      </c>
    </row>
    <row r="24" spans="1:70" s="217" customFormat="1" ht="16">
      <c r="A24" s="211">
        <v>23</v>
      </c>
      <c r="B24" s="228">
        <v>42480</v>
      </c>
      <c r="C24" s="212" t="s">
        <v>18</v>
      </c>
      <c r="D24" s="211" t="s">
        <v>243</v>
      </c>
      <c r="E24" s="213">
        <v>42474</v>
      </c>
      <c r="F24" s="212" t="s">
        <v>160</v>
      </c>
      <c r="G24" s="211" t="s">
        <v>247</v>
      </c>
      <c r="H24" s="219">
        <v>92.25</v>
      </c>
      <c r="I24" s="219"/>
      <c r="J24" s="211"/>
      <c r="K24" s="214" t="s">
        <v>12</v>
      </c>
      <c r="L24" s="218">
        <v>98640</v>
      </c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9">
        <v>2.3272727272727272</v>
      </c>
      <c r="X24" s="219">
        <v>2.0454545454545454</v>
      </c>
      <c r="Y24" s="219">
        <v>0</v>
      </c>
      <c r="Z24" s="219">
        <v>0</v>
      </c>
      <c r="AA24" s="219">
        <v>0</v>
      </c>
      <c r="AB24" s="219">
        <v>0</v>
      </c>
      <c r="AC24" s="219">
        <v>2.3272727272727272</v>
      </c>
      <c r="AD24" s="219">
        <v>2.0454545454545454</v>
      </c>
      <c r="AE24" s="219">
        <v>0</v>
      </c>
      <c r="AF24" s="219">
        <v>0</v>
      </c>
      <c r="AG24" s="219">
        <v>0</v>
      </c>
      <c r="AH24" s="219">
        <v>0</v>
      </c>
      <c r="AI24" s="211"/>
      <c r="AJ24" s="211"/>
      <c r="AK24" s="211"/>
      <c r="AL24" s="211"/>
      <c r="AM24" s="211"/>
      <c r="AN24" s="211"/>
      <c r="AO24" s="215" t="s">
        <v>13</v>
      </c>
      <c r="AP24" s="215"/>
      <c r="AQ24" s="215">
        <v>3</v>
      </c>
      <c r="AR24" s="215">
        <v>3</v>
      </c>
      <c r="AS24" s="215"/>
      <c r="AT24" s="225">
        <v>12</v>
      </c>
      <c r="AU24" s="225">
        <v>0</v>
      </c>
      <c r="AV24" s="225">
        <v>0</v>
      </c>
      <c r="AW24" s="215">
        <v>0</v>
      </c>
      <c r="AX24" s="215">
        <v>0</v>
      </c>
      <c r="AY24" s="215">
        <v>0</v>
      </c>
      <c r="AZ24" s="215">
        <v>0</v>
      </c>
      <c r="BA24" s="215">
        <v>0</v>
      </c>
      <c r="BB24" s="215"/>
      <c r="BC24" s="215"/>
      <c r="BD24" s="215">
        <v>0</v>
      </c>
      <c r="BE24" s="215">
        <v>0</v>
      </c>
      <c r="BF24" s="215">
        <v>12</v>
      </c>
      <c r="BG24" s="215" t="s">
        <v>13</v>
      </c>
      <c r="BH24" s="215">
        <v>12</v>
      </c>
      <c r="BI24" s="215" t="s">
        <v>13</v>
      </c>
      <c r="BJ24" s="215"/>
      <c r="BK24" s="215"/>
      <c r="BL24" s="212"/>
      <c r="BM24" s="211"/>
      <c r="BN24" s="215"/>
      <c r="BO24" s="215" t="s">
        <v>15</v>
      </c>
      <c r="BP24" s="225"/>
      <c r="BQ24" s="225"/>
      <c r="BR24" s="212" t="s">
        <v>260</v>
      </c>
    </row>
    <row r="25" spans="1:70" s="217" customFormat="1" ht="16">
      <c r="A25" s="211">
        <v>24</v>
      </c>
      <c r="B25" s="228">
        <v>42481</v>
      </c>
      <c r="C25" s="212" t="s">
        <v>18</v>
      </c>
      <c r="D25" s="227" t="s">
        <v>243</v>
      </c>
      <c r="E25" s="213">
        <v>42474</v>
      </c>
      <c r="F25" s="229" t="s">
        <v>161</v>
      </c>
      <c r="G25" s="227" t="s">
        <v>249</v>
      </c>
      <c r="H25" s="219">
        <v>74</v>
      </c>
      <c r="I25" s="219"/>
      <c r="J25" s="211"/>
      <c r="K25" s="214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9">
        <v>2.7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2.7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1"/>
      <c r="AJ25" s="211"/>
      <c r="AK25" s="211"/>
      <c r="AL25" s="211"/>
      <c r="AM25" s="211"/>
      <c r="AN25" s="211"/>
      <c r="AO25" s="215" t="s">
        <v>13</v>
      </c>
      <c r="AP25" s="215"/>
      <c r="AQ25" s="215">
        <v>3</v>
      </c>
      <c r="AR25" s="215">
        <v>3</v>
      </c>
      <c r="AS25" s="215"/>
      <c r="AT25" s="225">
        <v>0</v>
      </c>
      <c r="AU25" s="225">
        <v>0</v>
      </c>
      <c r="AV25" s="225">
        <v>0</v>
      </c>
      <c r="AW25" s="215">
        <v>0</v>
      </c>
      <c r="AX25" s="215">
        <v>0</v>
      </c>
      <c r="AY25" s="215">
        <v>0</v>
      </c>
      <c r="AZ25" s="215">
        <v>0</v>
      </c>
      <c r="BA25" s="215">
        <v>0</v>
      </c>
      <c r="BB25" s="215"/>
      <c r="BC25" s="215"/>
      <c r="BD25" s="215">
        <v>0</v>
      </c>
      <c r="BE25" s="215">
        <v>0</v>
      </c>
      <c r="BF25" s="215">
        <v>0</v>
      </c>
      <c r="BG25" s="215" t="s">
        <v>13</v>
      </c>
      <c r="BH25" s="215"/>
      <c r="BI25" s="215"/>
      <c r="BJ25" s="215"/>
      <c r="BK25" s="215"/>
      <c r="BL25" s="212"/>
      <c r="BM25" s="211"/>
      <c r="BN25" s="215"/>
      <c r="BO25" s="215" t="s">
        <v>15</v>
      </c>
      <c r="BP25" s="225"/>
      <c r="BQ25" s="225"/>
      <c r="BR25" s="224" t="s">
        <v>244</v>
      </c>
    </row>
    <row r="26" spans="1:70" s="217" customFormat="1" ht="16">
      <c r="A26" s="211">
        <v>25</v>
      </c>
      <c r="B26" s="228">
        <v>42480</v>
      </c>
      <c r="C26" s="212" t="s">
        <v>18</v>
      </c>
      <c r="D26" s="211" t="s">
        <v>245</v>
      </c>
      <c r="E26" s="213">
        <v>42474</v>
      </c>
      <c r="F26" s="212" t="s">
        <v>160</v>
      </c>
      <c r="G26" s="211" t="s">
        <v>247</v>
      </c>
      <c r="H26" s="219">
        <v>115.19</v>
      </c>
      <c r="I26" s="219"/>
      <c r="J26" s="211"/>
      <c r="K26" s="214"/>
      <c r="L26" s="218"/>
      <c r="M26" s="218"/>
      <c r="N26" s="218"/>
      <c r="O26" s="218"/>
      <c r="P26" s="218"/>
      <c r="Q26" s="218"/>
      <c r="R26" s="218"/>
      <c r="S26" s="218"/>
      <c r="T26" s="218"/>
      <c r="U26" s="218"/>
      <c r="V26" s="218"/>
      <c r="W26" s="219">
        <v>1.76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1.76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1"/>
      <c r="AJ26" s="211"/>
      <c r="AK26" s="211"/>
      <c r="AL26" s="211"/>
      <c r="AM26" s="211"/>
      <c r="AN26" s="211"/>
      <c r="AO26" s="215" t="s">
        <v>13</v>
      </c>
      <c r="AP26" s="215"/>
      <c r="AQ26" s="215">
        <v>3</v>
      </c>
      <c r="AR26" s="215">
        <v>3</v>
      </c>
      <c r="AS26" s="215"/>
      <c r="AT26" s="225">
        <v>12</v>
      </c>
      <c r="AU26" s="225">
        <v>0</v>
      </c>
      <c r="AV26" s="225">
        <v>0</v>
      </c>
      <c r="AW26" s="215">
        <v>0</v>
      </c>
      <c r="AX26" s="215">
        <v>0</v>
      </c>
      <c r="AY26" s="215">
        <v>0</v>
      </c>
      <c r="AZ26" s="215">
        <v>0</v>
      </c>
      <c r="BA26" s="215">
        <v>0</v>
      </c>
      <c r="BB26" s="215"/>
      <c r="BC26" s="215"/>
      <c r="BD26" s="215">
        <v>0</v>
      </c>
      <c r="BE26" s="215">
        <v>0</v>
      </c>
      <c r="BF26" s="215">
        <v>12</v>
      </c>
      <c r="BG26" s="215" t="s">
        <v>13</v>
      </c>
      <c r="BH26" s="215">
        <v>12</v>
      </c>
      <c r="BI26" s="215" t="s">
        <v>13</v>
      </c>
      <c r="BJ26" s="215"/>
      <c r="BK26" s="215"/>
      <c r="BL26" s="212"/>
      <c r="BM26" s="211"/>
      <c r="BN26" s="215"/>
      <c r="BO26" s="215" t="s">
        <v>15</v>
      </c>
      <c r="BP26" s="225"/>
      <c r="BQ26" s="225"/>
      <c r="BR26" s="224" t="s">
        <v>261</v>
      </c>
    </row>
  </sheetData>
  <sheetProtection algorithmName="SHA-512" hashValue="4q0TMBtVD5kpwEPuNgoCoAWH6VYIp9TJxhOfc6KsLI/k3OqUNAR1lYX1wqnJDz4kUINT31AIrUpO3nEs5RSavQ==" saltValue="WLL4OkEwdJXzDk8/KD4dXw==" spinCount="100000" sheet="1" objects="1" scenarios="1"/>
  <hyperlinks>
    <hyperlink ref="BR21" r:id="rId1" xr:uid="{3ABA5979-4402-704D-B145-63241F71B784}"/>
    <hyperlink ref="BR14" r:id="rId2" xr:uid="{EE94C2C8-A42A-2F4D-AA17-88769437F5E7}"/>
    <hyperlink ref="BR26" r:id="rId3" xr:uid="{14349B2B-D564-1346-8250-E0DCDE894353}"/>
    <hyperlink ref="BR25" r:id="rId4" xr:uid="{91E663B5-D1CE-D844-A7BA-6D62B2779B08}"/>
  </hyperlinks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861F6-0EC8-2C4D-A410-F86F845D5C95}">
  <sheetPr codeName="Sheet9"/>
  <dimension ref="A1:BR26"/>
  <sheetViews>
    <sheetView zoomScale="93" zoomScaleNormal="100" zoomScalePageLayoutView="120" workbookViewId="0">
      <selection activeCell="A2" sqref="A2:A22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30" customWidth="1"/>
    <col min="13" max="22" width="10.83203125" style="30"/>
  </cols>
  <sheetData>
    <row r="1" spans="1:70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4" t="s">
        <v>102</v>
      </c>
      <c r="H1" s="5" t="s">
        <v>21</v>
      </c>
      <c r="I1" s="242" t="s">
        <v>270</v>
      </c>
      <c r="J1" s="243" t="s">
        <v>271</v>
      </c>
      <c r="K1" s="6" t="s">
        <v>24</v>
      </c>
      <c r="L1" s="28" t="s">
        <v>25</v>
      </c>
      <c r="M1" s="28" t="s">
        <v>192</v>
      </c>
      <c r="N1" s="28" t="s">
        <v>26</v>
      </c>
      <c r="O1" s="28" t="s">
        <v>27</v>
      </c>
      <c r="P1" s="29" t="s">
        <v>28</v>
      </c>
      <c r="Q1" s="245" t="s">
        <v>272</v>
      </c>
      <c r="R1" s="245" t="s">
        <v>273</v>
      </c>
      <c r="S1" s="245" t="s">
        <v>274</v>
      </c>
      <c r="T1" s="245" t="s">
        <v>275</v>
      </c>
      <c r="U1" s="245" t="s">
        <v>276</v>
      </c>
      <c r="V1" s="246" t="s">
        <v>277</v>
      </c>
      <c r="W1" s="7" t="s">
        <v>29</v>
      </c>
      <c r="X1" s="7" t="s">
        <v>30</v>
      </c>
      <c r="Y1" s="7" t="s">
        <v>34</v>
      </c>
      <c r="Z1" s="7" t="s">
        <v>87</v>
      </c>
      <c r="AA1" s="7" t="s">
        <v>88</v>
      </c>
      <c r="AB1" s="8" t="s">
        <v>89</v>
      </c>
      <c r="AC1" s="9" t="s">
        <v>66</v>
      </c>
      <c r="AD1" s="9" t="s">
        <v>77</v>
      </c>
      <c r="AE1" s="9" t="s">
        <v>31</v>
      </c>
      <c r="AF1" s="9" t="s">
        <v>32</v>
      </c>
      <c r="AG1" s="9" t="s">
        <v>2</v>
      </c>
      <c r="AH1" s="10" t="s">
        <v>3</v>
      </c>
      <c r="AI1" s="11" t="s">
        <v>4</v>
      </c>
      <c r="AJ1" s="11" t="s">
        <v>0</v>
      </c>
      <c r="AK1" s="11" t="s">
        <v>1</v>
      </c>
      <c r="AL1" s="11" t="s">
        <v>169</v>
      </c>
      <c r="AM1" s="11" t="s">
        <v>170</v>
      </c>
      <c r="AN1" s="12" t="s">
        <v>171</v>
      </c>
      <c r="AO1" s="13" t="s">
        <v>172</v>
      </c>
      <c r="AP1" s="13" t="s">
        <v>81</v>
      </c>
      <c r="AQ1" s="13" t="s">
        <v>193</v>
      </c>
      <c r="AR1" s="14" t="s">
        <v>166</v>
      </c>
      <c r="AS1" s="247" t="s">
        <v>278</v>
      </c>
      <c r="AT1" s="15" t="s">
        <v>82</v>
      </c>
      <c r="AU1" s="16" t="s">
        <v>83</v>
      </c>
      <c r="AV1" s="17" t="s">
        <v>56</v>
      </c>
      <c r="AW1" s="7" t="s">
        <v>22</v>
      </c>
      <c r="AX1" s="18" t="s">
        <v>23</v>
      </c>
      <c r="AY1" s="19" t="s">
        <v>42</v>
      </c>
      <c r="AZ1" s="20" t="s">
        <v>43</v>
      </c>
      <c r="BA1" s="8" t="s">
        <v>44</v>
      </c>
      <c r="BB1" s="248" t="s">
        <v>279</v>
      </c>
      <c r="BC1" s="249" t="s">
        <v>280</v>
      </c>
      <c r="BD1" s="20" t="s">
        <v>76</v>
      </c>
      <c r="BE1" s="8" t="s">
        <v>73</v>
      </c>
      <c r="BF1" s="1" t="s">
        <v>74</v>
      </c>
      <c r="BG1" s="21" t="s">
        <v>75</v>
      </c>
      <c r="BH1" s="22" t="s">
        <v>135</v>
      </c>
      <c r="BI1" s="21" t="s">
        <v>67</v>
      </c>
      <c r="BJ1" s="250" t="s">
        <v>281</v>
      </c>
      <c r="BK1" s="250" t="s">
        <v>282</v>
      </c>
      <c r="BL1" s="23" t="s">
        <v>68</v>
      </c>
      <c r="BM1" s="24" t="s">
        <v>69</v>
      </c>
      <c r="BN1" s="25" t="s">
        <v>70</v>
      </c>
      <c r="BO1" s="25" t="s">
        <v>71</v>
      </c>
      <c r="BP1" s="251" t="s">
        <v>283</v>
      </c>
      <c r="BQ1" s="24" t="s">
        <v>72</v>
      </c>
      <c r="BR1" s="252" t="s">
        <v>284</v>
      </c>
    </row>
    <row r="2" spans="1:70" s="217" customFormat="1" ht="16">
      <c r="A2" s="211">
        <v>1</v>
      </c>
      <c r="B2" s="228">
        <v>42297</v>
      </c>
      <c r="C2" s="212" t="s">
        <v>18</v>
      </c>
      <c r="D2" s="211" t="s">
        <v>229</v>
      </c>
      <c r="E2" s="213">
        <v>42291</v>
      </c>
      <c r="F2" s="212" t="s">
        <v>157</v>
      </c>
      <c r="G2" s="211" t="s">
        <v>263</v>
      </c>
      <c r="H2" s="211">
        <v>67.209999999999994</v>
      </c>
      <c r="I2" s="211"/>
      <c r="J2" s="211"/>
      <c r="K2" s="214" t="s">
        <v>12</v>
      </c>
      <c r="L2" s="218">
        <v>1243</v>
      </c>
      <c r="M2" s="218">
        <v>1223</v>
      </c>
      <c r="N2" s="218">
        <v>2959</v>
      </c>
      <c r="O2" s="218">
        <v>159287</v>
      </c>
      <c r="P2" s="218">
        <v>657840</v>
      </c>
      <c r="Q2" s="244"/>
      <c r="R2" s="244"/>
      <c r="S2" s="244"/>
      <c r="T2" s="244"/>
      <c r="U2" s="244"/>
      <c r="V2" s="244"/>
      <c r="W2" s="219">
        <v>2.4636363636363634</v>
      </c>
      <c r="X2" s="219">
        <v>2.3727272727272726</v>
      </c>
      <c r="Y2" s="219">
        <v>2.336363636363636</v>
      </c>
      <c r="Z2" s="219">
        <v>2.2999999999999998</v>
      </c>
      <c r="AA2" s="219">
        <v>2.2818181818181813</v>
      </c>
      <c r="AB2" s="219">
        <v>2.1545454545454543</v>
      </c>
      <c r="AC2" s="219">
        <v>2.4636363636363634</v>
      </c>
      <c r="AD2" s="219">
        <v>2.3727272727272726</v>
      </c>
      <c r="AE2" s="219">
        <v>2.336363636363636</v>
      </c>
      <c r="AF2" s="219">
        <v>2.2999999999999998</v>
      </c>
      <c r="AG2" s="219">
        <v>2.2818181818181813</v>
      </c>
      <c r="AH2" s="219">
        <v>2.1545454545454543</v>
      </c>
      <c r="AI2" s="211"/>
      <c r="AJ2" s="211"/>
      <c r="AK2" s="211"/>
      <c r="AL2" s="211"/>
      <c r="AM2" s="211"/>
      <c r="AN2" s="211"/>
      <c r="AO2" s="215" t="s">
        <v>13</v>
      </c>
      <c r="AP2" s="215"/>
      <c r="AQ2" s="215">
        <v>3</v>
      </c>
      <c r="AR2" s="215">
        <v>3</v>
      </c>
      <c r="AS2" s="215"/>
      <c r="AT2" s="225">
        <v>0</v>
      </c>
      <c r="AU2" s="225">
        <v>0</v>
      </c>
      <c r="AV2" s="225">
        <v>0</v>
      </c>
      <c r="AW2" s="215">
        <v>0</v>
      </c>
      <c r="AX2" s="215">
        <v>0</v>
      </c>
      <c r="AY2" s="215">
        <v>0</v>
      </c>
      <c r="AZ2" s="215">
        <v>0</v>
      </c>
      <c r="BA2" s="215">
        <v>0</v>
      </c>
      <c r="BB2" s="215"/>
      <c r="BC2" s="215"/>
      <c r="BD2" s="215">
        <v>0</v>
      </c>
      <c r="BE2" s="215">
        <v>0</v>
      </c>
      <c r="BF2" s="215">
        <v>0</v>
      </c>
      <c r="BG2" s="215" t="s">
        <v>13</v>
      </c>
      <c r="BH2" s="215"/>
      <c r="BI2" s="215" t="s">
        <v>13</v>
      </c>
      <c r="BJ2" s="215"/>
      <c r="BK2" s="215"/>
      <c r="BL2" s="212"/>
      <c r="BM2" s="211"/>
      <c r="BN2" s="215"/>
      <c r="BO2" s="215" t="s">
        <v>15</v>
      </c>
      <c r="BP2" s="225"/>
      <c r="BQ2" s="225"/>
      <c r="BR2" s="224" t="s">
        <v>264</v>
      </c>
    </row>
    <row r="3" spans="1:70" s="217" customFormat="1" ht="16">
      <c r="A3" s="211">
        <v>2</v>
      </c>
      <c r="B3" s="228">
        <v>42297</v>
      </c>
      <c r="C3" s="212" t="s">
        <v>18</v>
      </c>
      <c r="D3" s="211" t="s">
        <v>229</v>
      </c>
      <c r="E3" s="213">
        <v>42248</v>
      </c>
      <c r="F3" s="212" t="s">
        <v>158</v>
      </c>
      <c r="G3" s="211" t="s">
        <v>251</v>
      </c>
      <c r="H3" s="219">
        <v>92.22</v>
      </c>
      <c r="I3" s="219"/>
      <c r="J3" s="211"/>
      <c r="K3" s="214" t="s">
        <v>12</v>
      </c>
      <c r="L3" s="218">
        <v>1243</v>
      </c>
      <c r="M3" s="218">
        <v>1223</v>
      </c>
      <c r="N3" s="218">
        <v>2959</v>
      </c>
      <c r="O3" s="218">
        <v>159287</v>
      </c>
      <c r="P3" s="218">
        <v>657840</v>
      </c>
      <c r="Q3" s="218"/>
      <c r="R3" s="218"/>
      <c r="S3" s="218"/>
      <c r="T3" s="218"/>
      <c r="U3" s="218"/>
      <c r="V3" s="218"/>
      <c r="W3" s="219">
        <v>3.5999999999999996</v>
      </c>
      <c r="X3" s="219">
        <v>3.2181818181818178</v>
      </c>
      <c r="Y3" s="219">
        <v>3.0181818181818176</v>
      </c>
      <c r="Z3" s="219">
        <v>2.9999999999999996</v>
      </c>
      <c r="AA3" s="219">
        <v>2.9</v>
      </c>
      <c r="AB3" s="219">
        <v>2.5</v>
      </c>
      <c r="AC3" s="219">
        <v>3.5999999999999996</v>
      </c>
      <c r="AD3" s="219">
        <v>3.2181818181818178</v>
      </c>
      <c r="AE3" s="219">
        <v>3.0181818181818176</v>
      </c>
      <c r="AF3" s="219">
        <v>2.9999999999999996</v>
      </c>
      <c r="AG3" s="219">
        <v>2.9</v>
      </c>
      <c r="AH3" s="219">
        <v>2.5</v>
      </c>
      <c r="AI3" s="211"/>
      <c r="AJ3" s="211"/>
      <c r="AK3" s="211"/>
      <c r="AL3" s="211"/>
      <c r="AM3" s="211"/>
      <c r="AN3" s="211"/>
      <c r="AO3" s="215" t="s">
        <v>13</v>
      </c>
      <c r="AP3" s="211"/>
      <c r="AQ3" s="215">
        <v>3</v>
      </c>
      <c r="AR3" s="215">
        <v>3</v>
      </c>
      <c r="AS3" s="215"/>
      <c r="AT3" s="225">
        <v>25</v>
      </c>
      <c r="AU3" s="225">
        <v>0</v>
      </c>
      <c r="AV3" s="225">
        <v>0</v>
      </c>
      <c r="AW3" s="215">
        <v>0</v>
      </c>
      <c r="AX3" s="215">
        <v>0</v>
      </c>
      <c r="AY3" s="215">
        <v>0</v>
      </c>
      <c r="AZ3" s="215">
        <v>0</v>
      </c>
      <c r="BA3" s="215">
        <v>0</v>
      </c>
      <c r="BB3" s="215"/>
      <c r="BC3" s="215"/>
      <c r="BD3" s="215">
        <v>0</v>
      </c>
      <c r="BE3" s="215">
        <v>0</v>
      </c>
      <c r="BF3" s="215">
        <v>0</v>
      </c>
      <c r="BG3" s="215" t="s">
        <v>13</v>
      </c>
      <c r="BH3" s="215">
        <v>0</v>
      </c>
      <c r="BI3" s="215" t="s">
        <v>13</v>
      </c>
      <c r="BJ3" s="215"/>
      <c r="BK3" s="215"/>
      <c r="BL3" s="212"/>
      <c r="BM3" s="211"/>
      <c r="BN3" s="215"/>
      <c r="BO3" s="215" t="s">
        <v>15</v>
      </c>
      <c r="BP3" s="225"/>
      <c r="BQ3" s="225"/>
      <c r="BR3" s="224" t="s">
        <v>252</v>
      </c>
    </row>
    <row r="4" spans="1:70" s="217" customFormat="1" ht="16">
      <c r="A4" s="211">
        <v>3</v>
      </c>
      <c r="B4" s="228">
        <v>42297</v>
      </c>
      <c r="C4" s="212" t="s">
        <v>18</v>
      </c>
      <c r="D4" s="211" t="s">
        <v>229</v>
      </c>
      <c r="E4" s="213">
        <v>42214</v>
      </c>
      <c r="F4" s="212" t="s">
        <v>159</v>
      </c>
      <c r="G4" s="211" t="s">
        <v>230</v>
      </c>
      <c r="H4" s="219">
        <v>67.3</v>
      </c>
      <c r="I4" s="219"/>
      <c r="J4" s="211"/>
      <c r="K4" s="214" t="s">
        <v>12</v>
      </c>
      <c r="L4" s="218">
        <v>1243</v>
      </c>
      <c r="M4" s="218">
        <v>1223</v>
      </c>
      <c r="N4" s="218">
        <v>2959</v>
      </c>
      <c r="O4" s="218">
        <v>159287</v>
      </c>
      <c r="P4" s="218">
        <v>657840</v>
      </c>
      <c r="Q4" s="218"/>
      <c r="R4" s="218"/>
      <c r="S4" s="218"/>
      <c r="T4" s="218"/>
      <c r="U4" s="218"/>
      <c r="V4" s="218"/>
      <c r="W4" s="219">
        <v>4.2181818181818178</v>
      </c>
      <c r="X4" s="219">
        <v>2.9090909090909092</v>
      </c>
      <c r="Y4" s="219">
        <v>2.754545454545454</v>
      </c>
      <c r="Z4" s="219">
        <v>2.7272727272727271</v>
      </c>
      <c r="AA4" s="219">
        <v>2.5545454545454542</v>
      </c>
      <c r="AB4" s="219">
        <v>2.1999999999999997</v>
      </c>
      <c r="AC4" s="219">
        <v>4.2181818181818178</v>
      </c>
      <c r="AD4" s="219">
        <v>2.9090909090909092</v>
      </c>
      <c r="AE4" s="219">
        <v>2.754545454545454</v>
      </c>
      <c r="AF4" s="219">
        <v>2.7272727272727271</v>
      </c>
      <c r="AG4" s="219">
        <v>2.5545454545454542</v>
      </c>
      <c r="AH4" s="219">
        <v>2.1999999999999997</v>
      </c>
      <c r="AI4" s="211"/>
      <c r="AJ4" s="211"/>
      <c r="AK4" s="211"/>
      <c r="AL4" s="211"/>
      <c r="AM4" s="211"/>
      <c r="AN4" s="211"/>
      <c r="AO4" s="215" t="s">
        <v>13</v>
      </c>
      <c r="AP4" s="211"/>
      <c r="AQ4" s="215">
        <v>3</v>
      </c>
      <c r="AR4" s="215">
        <v>3</v>
      </c>
      <c r="AS4" s="215"/>
      <c r="AT4" s="225">
        <v>19</v>
      </c>
      <c r="AU4" s="225">
        <v>0</v>
      </c>
      <c r="AV4" s="225">
        <v>0</v>
      </c>
      <c r="AW4" s="215">
        <v>0</v>
      </c>
      <c r="AX4" s="215">
        <v>0</v>
      </c>
      <c r="AY4" s="215">
        <v>0</v>
      </c>
      <c r="AZ4" s="215">
        <v>0</v>
      </c>
      <c r="BA4" s="215">
        <v>0</v>
      </c>
      <c r="BB4" s="215"/>
      <c r="BC4" s="215"/>
      <c r="BD4" s="215">
        <v>0</v>
      </c>
      <c r="BE4" s="215">
        <v>0</v>
      </c>
      <c r="BF4" s="215">
        <v>0</v>
      </c>
      <c r="BG4" s="215" t="s">
        <v>13</v>
      </c>
      <c r="BH4" s="215">
        <v>12</v>
      </c>
      <c r="BI4" s="215" t="s">
        <v>13</v>
      </c>
      <c r="BJ4" s="215"/>
      <c r="BK4" s="215"/>
      <c r="BL4" s="212"/>
      <c r="BM4" s="211"/>
      <c r="BN4" s="215"/>
      <c r="BO4" s="215" t="s">
        <v>15</v>
      </c>
      <c r="BP4" s="225"/>
      <c r="BQ4" s="225"/>
      <c r="BR4" s="224" t="s">
        <v>258</v>
      </c>
    </row>
    <row r="5" spans="1:70" s="217" customFormat="1" ht="16">
      <c r="A5" s="211">
        <v>4</v>
      </c>
      <c r="B5" s="228">
        <v>42297</v>
      </c>
      <c r="C5" s="212" t="s">
        <v>18</v>
      </c>
      <c r="D5" s="211" t="s">
        <v>229</v>
      </c>
      <c r="E5" s="213">
        <v>42185</v>
      </c>
      <c r="F5" s="212" t="s">
        <v>160</v>
      </c>
      <c r="G5" s="211" t="s">
        <v>247</v>
      </c>
      <c r="H5" s="219">
        <v>68.16</v>
      </c>
      <c r="I5" s="219"/>
      <c r="J5" s="211"/>
      <c r="K5" s="214" t="s">
        <v>12</v>
      </c>
      <c r="L5" s="218">
        <v>1243</v>
      </c>
      <c r="M5" s="218">
        <v>1223</v>
      </c>
      <c r="N5" s="231">
        <v>820086</v>
      </c>
      <c r="O5" s="231"/>
      <c r="P5" s="231"/>
      <c r="Q5" s="231"/>
      <c r="R5" s="231"/>
      <c r="S5" s="231"/>
      <c r="T5" s="231"/>
      <c r="U5" s="231"/>
      <c r="V5" s="231"/>
      <c r="W5" s="219">
        <v>3.7363636363636363</v>
      </c>
      <c r="X5" s="219">
        <v>2.3818181818181818</v>
      </c>
      <c r="Y5" s="219">
        <v>2.2999999999999998</v>
      </c>
      <c r="Z5" s="219">
        <v>2</v>
      </c>
      <c r="AA5" s="219">
        <v>0</v>
      </c>
      <c r="AB5" s="219">
        <v>0</v>
      </c>
      <c r="AC5" s="219">
        <v>3.7363636363636363</v>
      </c>
      <c r="AD5" s="219">
        <v>2.3818181818181818</v>
      </c>
      <c r="AE5" s="219">
        <v>2.2999999999999998</v>
      </c>
      <c r="AF5" s="219">
        <v>2</v>
      </c>
      <c r="AG5" s="219">
        <v>0</v>
      </c>
      <c r="AH5" s="219">
        <v>0</v>
      </c>
      <c r="AI5" s="211"/>
      <c r="AJ5" s="211"/>
      <c r="AK5" s="211"/>
      <c r="AL5" s="211"/>
      <c r="AM5" s="211"/>
      <c r="AN5" s="211"/>
      <c r="AO5" s="215" t="s">
        <v>13</v>
      </c>
      <c r="AP5" s="215"/>
      <c r="AQ5" s="215">
        <v>3</v>
      </c>
      <c r="AR5" s="215">
        <v>3</v>
      </c>
      <c r="AS5" s="215"/>
      <c r="AT5" s="225">
        <v>12</v>
      </c>
      <c r="AU5" s="225">
        <v>0</v>
      </c>
      <c r="AV5" s="225">
        <v>0</v>
      </c>
      <c r="AW5" s="215">
        <v>0</v>
      </c>
      <c r="AX5" s="215">
        <v>0</v>
      </c>
      <c r="AY5" s="215">
        <v>0</v>
      </c>
      <c r="AZ5" s="215">
        <v>0</v>
      </c>
      <c r="BA5" s="215">
        <v>0</v>
      </c>
      <c r="BB5" s="215"/>
      <c r="BC5" s="215"/>
      <c r="BD5" s="215">
        <v>0</v>
      </c>
      <c r="BE5" s="215">
        <v>0</v>
      </c>
      <c r="BF5" s="215">
        <v>12</v>
      </c>
      <c r="BG5" s="215" t="s">
        <v>13</v>
      </c>
      <c r="BH5" s="215">
        <v>12</v>
      </c>
      <c r="BI5" s="215" t="s">
        <v>13</v>
      </c>
      <c r="BJ5" s="215"/>
      <c r="BK5" s="215"/>
      <c r="BL5" s="212"/>
      <c r="BM5" s="211"/>
      <c r="BN5" s="215"/>
      <c r="BO5" s="215" t="s">
        <v>15</v>
      </c>
      <c r="BP5" s="225"/>
      <c r="BQ5" s="225"/>
      <c r="BR5" s="212" t="s">
        <v>248</v>
      </c>
    </row>
    <row r="6" spans="1:70" s="217" customFormat="1" ht="16">
      <c r="A6" s="211">
        <v>5</v>
      </c>
      <c r="B6" s="228">
        <v>42297</v>
      </c>
      <c r="C6" s="212" t="s">
        <v>18</v>
      </c>
      <c r="D6" s="211" t="s">
        <v>229</v>
      </c>
      <c r="E6" s="213">
        <v>42285</v>
      </c>
      <c r="F6" s="212" t="s">
        <v>161</v>
      </c>
      <c r="G6" s="211" t="s">
        <v>249</v>
      </c>
      <c r="H6" s="219">
        <v>63</v>
      </c>
      <c r="I6" s="219"/>
      <c r="J6" s="211"/>
      <c r="K6" s="214" t="s">
        <v>12</v>
      </c>
      <c r="L6" s="218">
        <v>1243</v>
      </c>
      <c r="M6" s="218">
        <v>1223</v>
      </c>
      <c r="N6" s="218">
        <v>2959</v>
      </c>
      <c r="O6" s="218">
        <v>159287</v>
      </c>
      <c r="P6" s="218">
        <v>657840</v>
      </c>
      <c r="Q6" s="218"/>
      <c r="R6" s="218"/>
      <c r="S6" s="218"/>
      <c r="T6" s="218"/>
      <c r="U6" s="218"/>
      <c r="V6" s="218"/>
      <c r="W6" s="219">
        <v>3.3818181818181818</v>
      </c>
      <c r="X6" s="219">
        <v>2.1</v>
      </c>
      <c r="Y6" s="219">
        <v>2</v>
      </c>
      <c r="Z6" s="219">
        <v>1.9545454545454544</v>
      </c>
      <c r="AA6" s="219">
        <v>1.8999999999999997</v>
      </c>
      <c r="AB6" s="219">
        <v>1.7636363636363634</v>
      </c>
      <c r="AC6" s="219">
        <v>3.3818181818181818</v>
      </c>
      <c r="AD6" s="219">
        <v>2.1</v>
      </c>
      <c r="AE6" s="219">
        <v>2</v>
      </c>
      <c r="AF6" s="219">
        <v>1.9545454545454544</v>
      </c>
      <c r="AG6" s="219">
        <v>1.8999999999999997</v>
      </c>
      <c r="AH6" s="219">
        <v>1.7636363636363634</v>
      </c>
      <c r="AI6" s="211"/>
      <c r="AJ6" s="211"/>
      <c r="AK6" s="211"/>
      <c r="AL6" s="211"/>
      <c r="AM6" s="211"/>
      <c r="AN6" s="211"/>
      <c r="AO6" s="215" t="s">
        <v>13</v>
      </c>
      <c r="AP6" s="211"/>
      <c r="AQ6" s="215">
        <v>3</v>
      </c>
      <c r="AR6" s="215">
        <v>3</v>
      </c>
      <c r="AS6" s="215"/>
      <c r="AT6" s="225">
        <v>0</v>
      </c>
      <c r="AU6" s="225">
        <v>0</v>
      </c>
      <c r="AV6" s="225">
        <v>0</v>
      </c>
      <c r="AW6" s="215">
        <v>0</v>
      </c>
      <c r="AX6" s="215">
        <v>0</v>
      </c>
      <c r="AY6" s="215">
        <v>0</v>
      </c>
      <c r="AZ6" s="215">
        <v>0</v>
      </c>
      <c r="BA6" s="215">
        <v>0</v>
      </c>
      <c r="BB6" s="215"/>
      <c r="BC6" s="215"/>
      <c r="BD6" s="215">
        <v>0</v>
      </c>
      <c r="BE6" s="215">
        <v>0</v>
      </c>
      <c r="BF6" s="215">
        <v>0</v>
      </c>
      <c r="BG6" s="215" t="s">
        <v>13</v>
      </c>
      <c r="BH6" s="215"/>
      <c r="BI6" s="215" t="s">
        <v>13</v>
      </c>
      <c r="BJ6" s="215"/>
      <c r="BK6" s="215"/>
      <c r="BL6" s="212"/>
      <c r="BM6" s="211"/>
      <c r="BN6" s="215"/>
      <c r="BO6" s="215" t="s">
        <v>15</v>
      </c>
      <c r="BP6" s="225"/>
      <c r="BQ6" s="225"/>
      <c r="BR6" s="224" t="s">
        <v>250</v>
      </c>
    </row>
    <row r="7" spans="1:70" s="223" customFormat="1" ht="16">
      <c r="A7" s="211">
        <v>6</v>
      </c>
      <c r="B7" s="228">
        <v>42297</v>
      </c>
      <c r="C7" s="221" t="s">
        <v>18</v>
      </c>
      <c r="D7" s="220" t="s">
        <v>229</v>
      </c>
      <c r="E7" s="213">
        <v>42185</v>
      </c>
      <c r="F7" s="221" t="s">
        <v>231</v>
      </c>
      <c r="G7" s="220" t="s">
        <v>232</v>
      </c>
      <c r="H7" s="219">
        <v>34.83</v>
      </c>
      <c r="I7" s="219"/>
      <c r="J7" s="220"/>
      <c r="K7" s="214" t="s">
        <v>12</v>
      </c>
      <c r="L7" s="218">
        <v>1243</v>
      </c>
      <c r="M7" s="218">
        <v>1223</v>
      </c>
      <c r="N7" s="218">
        <v>2779</v>
      </c>
      <c r="O7" s="218">
        <v>159467</v>
      </c>
      <c r="P7" s="218">
        <v>657863</v>
      </c>
      <c r="Q7" s="218"/>
      <c r="R7" s="218"/>
      <c r="S7" s="218"/>
      <c r="T7" s="218"/>
      <c r="U7" s="218"/>
      <c r="V7" s="218"/>
      <c r="W7" s="219">
        <v>3.5999999999999996</v>
      </c>
      <c r="X7" s="219">
        <v>2.3454545454545452</v>
      </c>
      <c r="Y7" s="219">
        <v>2.3090909090909091</v>
      </c>
      <c r="Z7" s="219">
        <v>2.3090909090909091</v>
      </c>
      <c r="AA7" s="219">
        <v>2.2636363636363637</v>
      </c>
      <c r="AB7" s="219">
        <v>2.1090909090909089</v>
      </c>
      <c r="AC7" s="219">
        <v>3.5999999999999996</v>
      </c>
      <c r="AD7" s="219">
        <v>2.3454545454545452</v>
      </c>
      <c r="AE7" s="219">
        <v>2.3090909090909091</v>
      </c>
      <c r="AF7" s="219">
        <v>2.3090909090909091</v>
      </c>
      <c r="AG7" s="219">
        <v>2.2636363636363637</v>
      </c>
      <c r="AH7" s="219">
        <v>2.1090909090909089</v>
      </c>
      <c r="AI7" s="220"/>
      <c r="AJ7" s="220"/>
      <c r="AK7" s="220"/>
      <c r="AL7" s="220"/>
      <c r="AM7" s="220"/>
      <c r="AN7" s="220"/>
      <c r="AO7" s="215" t="s">
        <v>13</v>
      </c>
      <c r="AP7" s="211"/>
      <c r="AQ7" s="215">
        <v>3</v>
      </c>
      <c r="AR7" s="215">
        <v>3</v>
      </c>
      <c r="AS7" s="215"/>
      <c r="AT7" s="222">
        <v>0</v>
      </c>
      <c r="AU7" s="222">
        <v>0</v>
      </c>
      <c r="AV7" s="222">
        <v>0</v>
      </c>
      <c r="AW7" s="222">
        <v>0</v>
      </c>
      <c r="AX7" s="222">
        <v>0</v>
      </c>
      <c r="AY7" s="222">
        <v>0</v>
      </c>
      <c r="AZ7" s="222">
        <v>0</v>
      </c>
      <c r="BA7" s="222">
        <v>0</v>
      </c>
      <c r="BB7" s="222"/>
      <c r="BC7" s="222"/>
      <c r="BD7" s="222">
        <v>0</v>
      </c>
      <c r="BE7" s="222">
        <v>0</v>
      </c>
      <c r="BF7" s="222">
        <v>0</v>
      </c>
      <c r="BG7" s="222" t="s">
        <v>13</v>
      </c>
      <c r="BH7" s="222"/>
      <c r="BI7" s="222" t="s">
        <v>13</v>
      </c>
      <c r="BJ7" s="222"/>
      <c r="BK7" s="222"/>
      <c r="BL7" s="221"/>
      <c r="BM7" s="220"/>
      <c r="BN7" s="222"/>
      <c r="BO7" s="222" t="s">
        <v>15</v>
      </c>
      <c r="BP7" s="222"/>
      <c r="BQ7" s="222"/>
      <c r="BR7" s="193" t="s">
        <v>246</v>
      </c>
    </row>
    <row r="8" spans="1:70" s="223" customFormat="1" ht="16">
      <c r="A8" s="211">
        <v>7</v>
      </c>
      <c r="B8" s="228">
        <v>42297</v>
      </c>
      <c r="C8" s="212" t="s">
        <v>18</v>
      </c>
      <c r="D8" s="211" t="s">
        <v>229</v>
      </c>
      <c r="E8" s="213">
        <v>42293</v>
      </c>
      <c r="F8" s="212" t="s">
        <v>253</v>
      </c>
      <c r="G8" s="211" t="s">
        <v>254</v>
      </c>
      <c r="H8" s="219">
        <v>68.42</v>
      </c>
      <c r="I8" s="219"/>
      <c r="J8" s="220"/>
      <c r="K8" s="214" t="s">
        <v>12</v>
      </c>
      <c r="L8" s="218">
        <v>1243</v>
      </c>
      <c r="M8" s="218">
        <v>1223</v>
      </c>
      <c r="N8" s="218">
        <v>2959</v>
      </c>
      <c r="O8" s="218">
        <v>159287</v>
      </c>
      <c r="P8" s="218">
        <v>657840</v>
      </c>
      <c r="Q8" s="218"/>
      <c r="R8" s="218"/>
      <c r="S8" s="218"/>
      <c r="T8" s="218"/>
      <c r="U8" s="218"/>
      <c r="V8" s="218"/>
      <c r="W8" s="219">
        <v>3.5363636363636362</v>
      </c>
      <c r="X8" s="219">
        <v>2.209090909090909</v>
      </c>
      <c r="Y8" s="219">
        <v>2.1545454545454543</v>
      </c>
      <c r="Z8" s="219">
        <v>2.1363636363636362</v>
      </c>
      <c r="AA8" s="219">
        <v>2.0090909090909088</v>
      </c>
      <c r="AB8" s="219">
        <v>1.6181818181818182</v>
      </c>
      <c r="AC8" s="219">
        <v>3.5363636363636362</v>
      </c>
      <c r="AD8" s="219">
        <v>2.209090909090909</v>
      </c>
      <c r="AE8" s="219">
        <v>2.1545454545454543</v>
      </c>
      <c r="AF8" s="219">
        <v>2.1363636363636362</v>
      </c>
      <c r="AG8" s="219">
        <v>2.0090909090909088</v>
      </c>
      <c r="AH8" s="219">
        <v>1.6181818181818182</v>
      </c>
      <c r="AI8" s="220"/>
      <c r="AJ8" s="220"/>
      <c r="AK8" s="220"/>
      <c r="AL8" s="220"/>
      <c r="AM8" s="220"/>
      <c r="AN8" s="220"/>
      <c r="AO8" s="215" t="s">
        <v>13</v>
      </c>
      <c r="AP8" s="211"/>
      <c r="AQ8" s="215">
        <v>3</v>
      </c>
      <c r="AR8" s="215">
        <v>3</v>
      </c>
      <c r="AS8" s="215"/>
      <c r="AT8" s="222">
        <v>0</v>
      </c>
      <c r="AU8" s="222">
        <v>0</v>
      </c>
      <c r="AV8" s="222">
        <v>0</v>
      </c>
      <c r="AW8" s="222">
        <v>0</v>
      </c>
      <c r="AX8" s="222">
        <v>0</v>
      </c>
      <c r="AY8" s="222">
        <v>0</v>
      </c>
      <c r="AZ8" s="222">
        <v>0</v>
      </c>
      <c r="BA8" s="222">
        <v>0</v>
      </c>
      <c r="BB8" s="222"/>
      <c r="BC8" s="222"/>
      <c r="BD8" s="222">
        <v>0</v>
      </c>
      <c r="BE8" s="222">
        <v>0</v>
      </c>
      <c r="BF8" s="222">
        <v>0</v>
      </c>
      <c r="BG8" s="222" t="s">
        <v>13</v>
      </c>
      <c r="BH8" s="222"/>
      <c r="BI8" s="222"/>
      <c r="BJ8" s="222"/>
      <c r="BK8" s="222"/>
      <c r="BL8" s="221"/>
      <c r="BM8" s="220"/>
      <c r="BN8" s="222"/>
      <c r="BO8" s="222" t="s">
        <v>15</v>
      </c>
      <c r="BP8" s="222"/>
      <c r="BQ8" s="222"/>
      <c r="BR8" s="193" t="s">
        <v>267</v>
      </c>
    </row>
    <row r="9" spans="1:70" s="217" customFormat="1" ht="16">
      <c r="A9" s="211">
        <v>8</v>
      </c>
      <c r="B9" s="228">
        <v>42297</v>
      </c>
      <c r="C9" s="212" t="s">
        <v>18</v>
      </c>
      <c r="D9" s="227" t="s">
        <v>45</v>
      </c>
      <c r="E9" s="228">
        <v>42185</v>
      </c>
      <c r="F9" s="229" t="s">
        <v>233</v>
      </c>
      <c r="G9" s="227" t="s">
        <v>218</v>
      </c>
      <c r="H9" s="219">
        <v>95.93</v>
      </c>
      <c r="I9" s="219"/>
      <c r="J9" s="211"/>
      <c r="K9" s="214" t="s">
        <v>12</v>
      </c>
      <c r="L9" s="218">
        <v>4920</v>
      </c>
      <c r="M9" s="218">
        <v>187380</v>
      </c>
      <c r="N9" s="218"/>
      <c r="O9" s="218"/>
      <c r="P9" s="218"/>
      <c r="Q9" s="218"/>
      <c r="R9" s="218"/>
      <c r="S9" s="218"/>
      <c r="T9" s="218"/>
      <c r="U9" s="218"/>
      <c r="V9" s="218"/>
      <c r="W9" s="219">
        <v>2.677</v>
      </c>
      <c r="X9" s="219">
        <v>2.468</v>
      </c>
      <c r="Y9" s="219">
        <v>2.407</v>
      </c>
      <c r="Z9" s="219">
        <v>0</v>
      </c>
      <c r="AA9" s="219">
        <v>0</v>
      </c>
      <c r="AB9" s="219">
        <v>0</v>
      </c>
      <c r="AC9" s="219">
        <v>2.677</v>
      </c>
      <c r="AD9" s="219">
        <v>2.468</v>
      </c>
      <c r="AE9" s="219">
        <v>2.407</v>
      </c>
      <c r="AF9" s="219">
        <v>0</v>
      </c>
      <c r="AG9" s="219">
        <v>0</v>
      </c>
      <c r="AH9" s="219">
        <v>0</v>
      </c>
      <c r="AI9" s="211"/>
      <c r="AJ9" s="211"/>
      <c r="AK9" s="211"/>
      <c r="AL9" s="211"/>
      <c r="AM9" s="211"/>
      <c r="AN9" s="211"/>
      <c r="AO9" s="215" t="s">
        <v>13</v>
      </c>
      <c r="AP9" s="215"/>
      <c r="AQ9" s="215">
        <v>3</v>
      </c>
      <c r="AR9" s="215">
        <v>3</v>
      </c>
      <c r="AS9" s="215"/>
      <c r="AT9" s="225">
        <v>0</v>
      </c>
      <c r="AU9" s="225">
        <v>0</v>
      </c>
      <c r="AV9" s="225">
        <v>0</v>
      </c>
      <c r="AW9" s="215">
        <v>0</v>
      </c>
      <c r="AX9" s="215">
        <v>0</v>
      </c>
      <c r="AY9" s="215">
        <v>0</v>
      </c>
      <c r="AZ9" s="215">
        <v>0</v>
      </c>
      <c r="BA9" s="215">
        <v>0</v>
      </c>
      <c r="BB9" s="215"/>
      <c r="BC9" s="215"/>
      <c r="BD9" s="215">
        <v>0</v>
      </c>
      <c r="BE9" s="215">
        <v>0</v>
      </c>
      <c r="BF9" s="215">
        <v>0</v>
      </c>
      <c r="BG9" s="215" t="s">
        <v>13</v>
      </c>
      <c r="BH9" s="215"/>
      <c r="BI9" s="215" t="s">
        <v>13</v>
      </c>
      <c r="BJ9" s="215"/>
      <c r="BK9" s="215"/>
      <c r="BL9" s="212"/>
      <c r="BM9" s="211"/>
      <c r="BN9" s="215"/>
      <c r="BO9" s="215" t="s">
        <v>15</v>
      </c>
      <c r="BP9" s="225"/>
      <c r="BQ9" s="225"/>
      <c r="BR9" s="212" t="s">
        <v>234</v>
      </c>
    </row>
    <row r="10" spans="1:70" s="217" customFormat="1" ht="16">
      <c r="A10" s="211">
        <v>9</v>
      </c>
      <c r="B10" s="228">
        <v>42297</v>
      </c>
      <c r="C10" s="212" t="s">
        <v>18</v>
      </c>
      <c r="D10" s="227" t="s">
        <v>45</v>
      </c>
      <c r="E10" s="228">
        <v>42214</v>
      </c>
      <c r="F10" s="229" t="s">
        <v>159</v>
      </c>
      <c r="G10" s="227" t="s">
        <v>230</v>
      </c>
      <c r="H10" s="219">
        <v>83</v>
      </c>
      <c r="I10" s="219"/>
      <c r="J10" s="211"/>
      <c r="K10" s="214" t="s">
        <v>12</v>
      </c>
      <c r="L10" s="218">
        <v>2465.7599999999998</v>
      </c>
      <c r="M10" s="218">
        <v>162246.6</v>
      </c>
      <c r="N10" s="218">
        <v>657862.98</v>
      </c>
      <c r="O10" s="218"/>
      <c r="P10" s="218"/>
      <c r="Q10" s="218"/>
      <c r="R10" s="218"/>
      <c r="S10" s="218"/>
      <c r="T10" s="218"/>
      <c r="U10" s="218"/>
      <c r="V10" s="218"/>
      <c r="W10" s="219">
        <v>2.8545454545454545</v>
      </c>
      <c r="X10" s="219">
        <v>2.5909090909090908</v>
      </c>
      <c r="Y10" s="219">
        <v>2.4818181818181815</v>
      </c>
      <c r="Z10" s="219">
        <v>2.2818181818181813</v>
      </c>
      <c r="AA10" s="219">
        <v>0</v>
      </c>
      <c r="AB10" s="219">
        <v>0</v>
      </c>
      <c r="AC10" s="219">
        <v>2.8545454545454545</v>
      </c>
      <c r="AD10" s="219">
        <v>2.5909090909090908</v>
      </c>
      <c r="AE10" s="219">
        <v>2.4818181818181815</v>
      </c>
      <c r="AF10" s="219">
        <v>2.2818181818181813</v>
      </c>
      <c r="AG10" s="219">
        <v>0</v>
      </c>
      <c r="AH10" s="219">
        <v>0</v>
      </c>
      <c r="AI10" s="211"/>
      <c r="AJ10" s="211"/>
      <c r="AK10" s="211"/>
      <c r="AL10" s="211"/>
      <c r="AM10" s="211"/>
      <c r="AN10" s="211"/>
      <c r="AO10" s="215" t="s">
        <v>13</v>
      </c>
      <c r="AP10" s="215"/>
      <c r="AQ10" s="215">
        <v>3</v>
      </c>
      <c r="AR10" s="215">
        <v>3</v>
      </c>
      <c r="AS10" s="215"/>
      <c r="AT10" s="225">
        <v>19</v>
      </c>
      <c r="AU10" s="225">
        <v>0</v>
      </c>
      <c r="AV10" s="225">
        <v>0</v>
      </c>
      <c r="AW10" s="215">
        <v>0</v>
      </c>
      <c r="AX10" s="215">
        <v>0</v>
      </c>
      <c r="AY10" s="215">
        <v>0</v>
      </c>
      <c r="AZ10" s="215">
        <v>0</v>
      </c>
      <c r="BA10" s="215">
        <v>0</v>
      </c>
      <c r="BB10" s="215"/>
      <c r="BC10" s="215"/>
      <c r="BD10" s="215">
        <v>0</v>
      </c>
      <c r="BE10" s="215">
        <v>0</v>
      </c>
      <c r="BF10" s="215">
        <v>0</v>
      </c>
      <c r="BG10" s="215" t="s">
        <v>13</v>
      </c>
      <c r="BH10" s="215">
        <v>12</v>
      </c>
      <c r="BI10" s="215" t="s">
        <v>13</v>
      </c>
      <c r="BJ10" s="215"/>
      <c r="BK10" s="215"/>
      <c r="BL10" s="212"/>
      <c r="BM10" s="211"/>
      <c r="BN10" s="215"/>
      <c r="BO10" s="215" t="s">
        <v>15</v>
      </c>
      <c r="BP10" s="225"/>
      <c r="BQ10" s="225"/>
      <c r="BR10" s="212" t="s">
        <v>222</v>
      </c>
    </row>
    <row r="11" spans="1:70" s="217" customFormat="1" ht="16">
      <c r="A11" s="211">
        <v>10</v>
      </c>
      <c r="B11" s="228">
        <v>42297</v>
      </c>
      <c r="C11" s="212" t="s">
        <v>18</v>
      </c>
      <c r="D11" s="227" t="s">
        <v>146</v>
      </c>
      <c r="E11" s="228">
        <v>42185</v>
      </c>
      <c r="F11" s="229" t="s">
        <v>233</v>
      </c>
      <c r="G11" s="227" t="s">
        <v>218</v>
      </c>
      <c r="H11" s="219">
        <v>102.8</v>
      </c>
      <c r="I11" s="219"/>
      <c r="J11" s="211"/>
      <c r="K11" s="214" t="s">
        <v>12</v>
      </c>
      <c r="L11" s="218">
        <v>49315</v>
      </c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19">
        <v>2.8579090909090907</v>
      </c>
      <c r="X11" s="219">
        <v>2.6402727272727273</v>
      </c>
      <c r="Y11" s="219">
        <v>0</v>
      </c>
      <c r="Z11" s="219">
        <v>0</v>
      </c>
      <c r="AA11" s="219">
        <v>0</v>
      </c>
      <c r="AB11" s="219">
        <v>0</v>
      </c>
      <c r="AC11" s="219">
        <v>2.8579090909090907</v>
      </c>
      <c r="AD11" s="219">
        <v>2.6402727272727273</v>
      </c>
      <c r="AE11" s="219">
        <v>0</v>
      </c>
      <c r="AF11" s="219">
        <v>0</v>
      </c>
      <c r="AG11" s="219">
        <v>0</v>
      </c>
      <c r="AH11" s="219">
        <v>0</v>
      </c>
      <c r="AI11" s="211"/>
      <c r="AJ11" s="211"/>
      <c r="AK11" s="211"/>
      <c r="AL11" s="211"/>
      <c r="AM11" s="211"/>
      <c r="AN11" s="211"/>
      <c r="AO11" s="215" t="s">
        <v>13</v>
      </c>
      <c r="AP11" s="215"/>
      <c r="AQ11" s="215">
        <v>3</v>
      </c>
      <c r="AR11" s="215">
        <v>3</v>
      </c>
      <c r="AS11" s="215"/>
      <c r="AT11" s="225">
        <v>0</v>
      </c>
      <c r="AU11" s="225">
        <v>0</v>
      </c>
      <c r="AV11" s="225">
        <v>0</v>
      </c>
      <c r="AW11" s="215">
        <v>0</v>
      </c>
      <c r="AX11" s="215">
        <v>0</v>
      </c>
      <c r="AY11" s="215">
        <v>0</v>
      </c>
      <c r="AZ11" s="215">
        <v>0</v>
      </c>
      <c r="BA11" s="215">
        <v>0</v>
      </c>
      <c r="BB11" s="215"/>
      <c r="BC11" s="215"/>
      <c r="BD11" s="215">
        <v>0</v>
      </c>
      <c r="BE11" s="215">
        <v>0</v>
      </c>
      <c r="BF11" s="215">
        <v>0</v>
      </c>
      <c r="BG11" s="215" t="s">
        <v>13</v>
      </c>
      <c r="BH11" s="215"/>
      <c r="BI11" s="215" t="s">
        <v>13</v>
      </c>
      <c r="BJ11" s="215"/>
      <c r="BK11" s="215"/>
      <c r="BL11" s="212"/>
      <c r="BM11" s="211"/>
      <c r="BN11" s="215"/>
      <c r="BO11" s="215" t="s">
        <v>15</v>
      </c>
      <c r="BP11" s="225"/>
      <c r="BQ11" s="225"/>
      <c r="BR11" s="212" t="s">
        <v>234</v>
      </c>
    </row>
    <row r="12" spans="1:70" s="217" customFormat="1" ht="16">
      <c r="A12" s="211">
        <v>11</v>
      </c>
      <c r="B12" s="228">
        <v>42297</v>
      </c>
      <c r="C12" s="212" t="s">
        <v>18</v>
      </c>
      <c r="D12" s="227" t="s">
        <v>235</v>
      </c>
      <c r="E12" s="228">
        <v>42256</v>
      </c>
      <c r="F12" s="229" t="s">
        <v>233</v>
      </c>
      <c r="G12" s="227" t="s">
        <v>205</v>
      </c>
      <c r="H12" s="219">
        <v>97.87</v>
      </c>
      <c r="I12" s="219"/>
      <c r="J12" s="211"/>
      <c r="K12" s="214" t="s">
        <v>12</v>
      </c>
      <c r="L12" s="218">
        <v>1243</v>
      </c>
      <c r="M12" s="218">
        <v>1223</v>
      </c>
      <c r="N12" s="231">
        <v>2959</v>
      </c>
      <c r="O12" s="231">
        <v>160287</v>
      </c>
      <c r="P12" s="231">
        <v>656863</v>
      </c>
      <c r="Q12" s="231"/>
      <c r="R12" s="231"/>
      <c r="S12" s="231"/>
      <c r="T12" s="231"/>
      <c r="U12" s="231"/>
      <c r="V12" s="231"/>
      <c r="W12" s="219">
        <v>4.0011818181818182</v>
      </c>
      <c r="X12" s="219">
        <v>2.5228181818181818</v>
      </c>
      <c r="Y12" s="219">
        <v>2.4739090909090904</v>
      </c>
      <c r="Z12" s="219">
        <v>2.4596363636363634</v>
      </c>
      <c r="AA12" s="219">
        <v>2.3998181818181816</v>
      </c>
      <c r="AB12" s="219">
        <v>2.107272727272727</v>
      </c>
      <c r="AC12" s="219">
        <v>4.0011818181818182</v>
      </c>
      <c r="AD12" s="219">
        <v>2.5228181818181818</v>
      </c>
      <c r="AE12" s="219">
        <v>2.4739090909090904</v>
      </c>
      <c r="AF12" s="219">
        <v>2.4596363636363634</v>
      </c>
      <c r="AG12" s="219">
        <v>2.3998181818181816</v>
      </c>
      <c r="AH12" s="219">
        <v>2.107272727272727</v>
      </c>
      <c r="AI12" s="211"/>
      <c r="AJ12" s="211"/>
      <c r="AK12" s="211"/>
      <c r="AL12" s="211"/>
      <c r="AM12" s="211"/>
      <c r="AN12" s="211"/>
      <c r="AO12" s="215" t="s">
        <v>13</v>
      </c>
      <c r="AP12" s="211"/>
      <c r="AQ12" s="215">
        <v>3</v>
      </c>
      <c r="AR12" s="215">
        <v>3</v>
      </c>
      <c r="AS12" s="215"/>
      <c r="AT12" s="225">
        <v>8</v>
      </c>
      <c r="AU12" s="225">
        <v>0</v>
      </c>
      <c r="AV12" s="225">
        <v>0</v>
      </c>
      <c r="AW12" s="215">
        <v>0</v>
      </c>
      <c r="AX12" s="215">
        <v>0</v>
      </c>
      <c r="AY12" s="215">
        <v>0</v>
      </c>
      <c r="AZ12" s="215">
        <v>0</v>
      </c>
      <c r="BA12" s="215">
        <v>0</v>
      </c>
      <c r="BB12" s="215"/>
      <c r="BC12" s="215"/>
      <c r="BD12" s="215">
        <v>0</v>
      </c>
      <c r="BE12" s="215">
        <v>0</v>
      </c>
      <c r="BF12" s="215">
        <v>0</v>
      </c>
      <c r="BG12" s="215" t="s">
        <v>13</v>
      </c>
      <c r="BH12" s="215">
        <v>12</v>
      </c>
      <c r="BI12" s="215" t="s">
        <v>13</v>
      </c>
      <c r="BJ12" s="215"/>
      <c r="BK12" s="215"/>
      <c r="BL12" s="212"/>
      <c r="BM12" s="211"/>
      <c r="BN12" s="215"/>
      <c r="BO12" s="216" t="s">
        <v>11</v>
      </c>
      <c r="BP12" s="225"/>
      <c r="BQ12" s="225"/>
      <c r="BR12" s="212" t="s">
        <v>268</v>
      </c>
    </row>
    <row r="13" spans="1:70" s="217" customFormat="1" ht="16">
      <c r="A13" s="211">
        <v>12</v>
      </c>
      <c r="B13" s="228">
        <v>42297</v>
      </c>
      <c r="C13" s="212" t="s">
        <v>18</v>
      </c>
      <c r="D13" s="227" t="s">
        <v>235</v>
      </c>
      <c r="E13" s="228">
        <v>42214</v>
      </c>
      <c r="F13" s="229" t="s">
        <v>159</v>
      </c>
      <c r="G13" s="227" t="s">
        <v>230</v>
      </c>
      <c r="H13" s="219">
        <v>66</v>
      </c>
      <c r="I13" s="219"/>
      <c r="J13" s="211"/>
      <c r="K13" s="214" t="s">
        <v>12</v>
      </c>
      <c r="L13" s="218">
        <v>1243</v>
      </c>
      <c r="M13" s="218">
        <v>1223</v>
      </c>
      <c r="N13" s="231">
        <v>2959</v>
      </c>
      <c r="O13" s="231">
        <v>159287</v>
      </c>
      <c r="P13" s="231">
        <v>657863</v>
      </c>
      <c r="Q13" s="231"/>
      <c r="R13" s="231"/>
      <c r="S13" s="231"/>
      <c r="T13" s="231"/>
      <c r="U13" s="231"/>
      <c r="V13" s="231"/>
      <c r="W13" s="219">
        <v>4.1363636363636358</v>
      </c>
      <c r="X13" s="219">
        <v>2.8545454545454545</v>
      </c>
      <c r="Y13" s="219">
        <v>2.7</v>
      </c>
      <c r="Z13" s="219">
        <v>2.6818181818181817</v>
      </c>
      <c r="AA13" s="219">
        <v>2.5</v>
      </c>
      <c r="AB13" s="219">
        <v>2.1636363636363636</v>
      </c>
      <c r="AC13" s="219">
        <v>4.1363636363636358</v>
      </c>
      <c r="AD13" s="219">
        <v>2.8545454545454545</v>
      </c>
      <c r="AE13" s="219">
        <v>2.7</v>
      </c>
      <c r="AF13" s="219">
        <v>2.6818181818181817</v>
      </c>
      <c r="AG13" s="219">
        <v>2.5</v>
      </c>
      <c r="AH13" s="219">
        <v>2.1636363636363636</v>
      </c>
      <c r="AI13" s="211"/>
      <c r="AJ13" s="211"/>
      <c r="AK13" s="211"/>
      <c r="AL13" s="211"/>
      <c r="AM13" s="211"/>
      <c r="AN13" s="211"/>
      <c r="AO13" s="215" t="s">
        <v>13</v>
      </c>
      <c r="AP13" s="215"/>
      <c r="AQ13" s="215">
        <v>3</v>
      </c>
      <c r="AR13" s="215">
        <v>3</v>
      </c>
      <c r="AS13" s="215"/>
      <c r="AT13" s="225">
        <v>19</v>
      </c>
      <c r="AU13" s="225">
        <v>0</v>
      </c>
      <c r="AV13" s="225">
        <v>0</v>
      </c>
      <c r="AW13" s="215">
        <v>0</v>
      </c>
      <c r="AX13" s="215">
        <v>0</v>
      </c>
      <c r="AY13" s="215">
        <v>0</v>
      </c>
      <c r="AZ13" s="215">
        <v>0</v>
      </c>
      <c r="BA13" s="215">
        <v>0</v>
      </c>
      <c r="BB13" s="215"/>
      <c r="BC13" s="215"/>
      <c r="BD13" s="215">
        <v>0</v>
      </c>
      <c r="BE13" s="215">
        <v>0</v>
      </c>
      <c r="BF13" s="215">
        <v>0</v>
      </c>
      <c r="BG13" s="215" t="s">
        <v>13</v>
      </c>
      <c r="BH13" s="215">
        <v>12</v>
      </c>
      <c r="BI13" s="215" t="s">
        <v>13</v>
      </c>
      <c r="BJ13" s="215"/>
      <c r="BK13" s="215"/>
      <c r="BL13" s="212"/>
      <c r="BM13" s="211"/>
      <c r="BN13" s="215"/>
      <c r="BO13" s="215" t="s">
        <v>15</v>
      </c>
      <c r="BP13" s="225"/>
      <c r="BQ13" s="225"/>
      <c r="BR13" s="212" t="s">
        <v>236</v>
      </c>
    </row>
    <row r="14" spans="1:70" s="217" customFormat="1" ht="16">
      <c r="A14" s="211">
        <v>13</v>
      </c>
      <c r="B14" s="228">
        <v>42297</v>
      </c>
      <c r="C14" s="212" t="s">
        <v>18</v>
      </c>
      <c r="D14" s="211" t="s">
        <v>109</v>
      </c>
      <c r="E14" s="213">
        <v>42185</v>
      </c>
      <c r="F14" s="212" t="s">
        <v>160</v>
      </c>
      <c r="G14" s="211" t="s">
        <v>247</v>
      </c>
      <c r="H14" s="219">
        <v>93.12</v>
      </c>
      <c r="I14" s="219"/>
      <c r="J14" s="211"/>
      <c r="K14" s="214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9">
        <v>3.55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3.55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1"/>
      <c r="AJ14" s="211"/>
      <c r="AK14" s="211"/>
      <c r="AL14" s="211"/>
      <c r="AM14" s="211"/>
      <c r="AN14" s="211"/>
      <c r="AO14" s="215" t="s">
        <v>13</v>
      </c>
      <c r="AP14" s="215"/>
      <c r="AQ14" s="215">
        <v>3</v>
      </c>
      <c r="AR14" s="215">
        <v>3</v>
      </c>
      <c r="AS14" s="215"/>
      <c r="AT14" s="225">
        <v>12</v>
      </c>
      <c r="AU14" s="225">
        <v>0</v>
      </c>
      <c r="AV14" s="225">
        <v>0</v>
      </c>
      <c r="AW14" s="215">
        <v>0</v>
      </c>
      <c r="AX14" s="215">
        <v>0</v>
      </c>
      <c r="AY14" s="215">
        <v>0</v>
      </c>
      <c r="AZ14" s="215">
        <v>0</v>
      </c>
      <c r="BA14" s="215">
        <v>0</v>
      </c>
      <c r="BB14" s="215"/>
      <c r="BC14" s="215"/>
      <c r="BD14" s="215">
        <v>0</v>
      </c>
      <c r="BE14" s="215">
        <v>0</v>
      </c>
      <c r="BF14" s="215">
        <v>12</v>
      </c>
      <c r="BG14" s="215" t="s">
        <v>13</v>
      </c>
      <c r="BH14" s="215">
        <v>12</v>
      </c>
      <c r="BI14" s="215" t="s">
        <v>13</v>
      </c>
      <c r="BJ14" s="215"/>
      <c r="BK14" s="215"/>
      <c r="BL14" s="212"/>
      <c r="BM14" s="211"/>
      <c r="BN14" s="215"/>
      <c r="BO14" s="215" t="s">
        <v>15</v>
      </c>
      <c r="BP14" s="225"/>
      <c r="BQ14" s="225"/>
      <c r="BR14" s="224" t="s">
        <v>255</v>
      </c>
    </row>
    <row r="15" spans="1:70" s="217" customFormat="1" ht="16">
      <c r="A15" s="211">
        <v>14</v>
      </c>
      <c r="B15" s="228">
        <v>42297</v>
      </c>
      <c r="C15" s="212" t="s">
        <v>18</v>
      </c>
      <c r="D15" s="211" t="s">
        <v>237</v>
      </c>
      <c r="E15" s="213">
        <v>42214</v>
      </c>
      <c r="F15" s="212" t="s">
        <v>159</v>
      </c>
      <c r="G15" s="211" t="s">
        <v>230</v>
      </c>
      <c r="H15" s="219">
        <v>81</v>
      </c>
      <c r="I15" s="219"/>
      <c r="J15" s="211"/>
      <c r="K15" s="214" t="s">
        <v>12</v>
      </c>
      <c r="L15" s="218">
        <v>6000</v>
      </c>
      <c r="M15" s="218">
        <v>6000</v>
      </c>
      <c r="N15" s="218">
        <v>72000</v>
      </c>
      <c r="O15" s="218"/>
      <c r="P15" s="218"/>
      <c r="Q15" s="218"/>
      <c r="R15" s="218"/>
      <c r="S15" s="218"/>
      <c r="T15" s="218"/>
      <c r="U15" s="218"/>
      <c r="V15" s="218"/>
      <c r="W15" s="219">
        <v>2.4909090909090907</v>
      </c>
      <c r="X15" s="219">
        <v>2.2545454545454544</v>
      </c>
      <c r="Y15" s="219">
        <v>2.2181818181818178</v>
      </c>
      <c r="Z15" s="219">
        <v>2.1090909090909089</v>
      </c>
      <c r="AA15" s="219">
        <v>0</v>
      </c>
      <c r="AB15" s="219">
        <v>0</v>
      </c>
      <c r="AC15" s="219">
        <v>2.4909090909090907</v>
      </c>
      <c r="AD15" s="219">
        <v>2.2545454545454544</v>
      </c>
      <c r="AE15" s="219">
        <v>2.2181818181818178</v>
      </c>
      <c r="AF15" s="219">
        <v>2.1090909090909089</v>
      </c>
      <c r="AG15" s="219">
        <v>0</v>
      </c>
      <c r="AH15" s="219">
        <v>0</v>
      </c>
      <c r="AI15" s="211"/>
      <c r="AJ15" s="211"/>
      <c r="AK15" s="211"/>
      <c r="AL15" s="211"/>
      <c r="AM15" s="211"/>
      <c r="AN15" s="211"/>
      <c r="AO15" s="215" t="s">
        <v>13</v>
      </c>
      <c r="AP15" s="215"/>
      <c r="AQ15" s="215">
        <v>3</v>
      </c>
      <c r="AR15" s="215">
        <v>3</v>
      </c>
      <c r="AS15" s="215"/>
      <c r="AT15" s="225">
        <v>19</v>
      </c>
      <c r="AU15" s="225">
        <v>0</v>
      </c>
      <c r="AV15" s="225">
        <v>0</v>
      </c>
      <c r="AW15" s="215">
        <v>0</v>
      </c>
      <c r="AX15" s="215">
        <v>0</v>
      </c>
      <c r="AY15" s="215">
        <v>0</v>
      </c>
      <c r="AZ15" s="215">
        <v>0</v>
      </c>
      <c r="BA15" s="215">
        <v>0</v>
      </c>
      <c r="BB15" s="215"/>
      <c r="BC15" s="215"/>
      <c r="BD15" s="215">
        <v>0</v>
      </c>
      <c r="BE15" s="215">
        <v>0</v>
      </c>
      <c r="BF15" s="215">
        <v>0</v>
      </c>
      <c r="BG15" s="215" t="s">
        <v>13</v>
      </c>
      <c r="BH15" s="216">
        <v>12</v>
      </c>
      <c r="BI15" s="215" t="s">
        <v>13</v>
      </c>
      <c r="BJ15" s="215"/>
      <c r="BK15" s="215"/>
      <c r="BL15" s="212"/>
      <c r="BM15" s="211"/>
      <c r="BN15" s="215"/>
      <c r="BO15" s="215" t="s">
        <v>15</v>
      </c>
      <c r="BP15" s="225"/>
      <c r="BQ15" s="225"/>
      <c r="BR15" s="212" t="s">
        <v>238</v>
      </c>
    </row>
    <row r="16" spans="1:70" s="217" customFormat="1" ht="16">
      <c r="A16" s="211">
        <v>15</v>
      </c>
      <c r="B16" s="228">
        <v>42297</v>
      </c>
      <c r="C16" s="212" t="s">
        <v>18</v>
      </c>
      <c r="D16" s="211" t="s">
        <v>237</v>
      </c>
      <c r="E16" s="213">
        <v>42185</v>
      </c>
      <c r="F16" s="212" t="s">
        <v>160</v>
      </c>
      <c r="G16" s="211" t="s">
        <v>247</v>
      </c>
      <c r="H16" s="219">
        <v>56.77</v>
      </c>
      <c r="I16" s="219"/>
      <c r="J16" s="211"/>
      <c r="K16" s="214" t="s">
        <v>12</v>
      </c>
      <c r="L16" s="218">
        <v>3000</v>
      </c>
      <c r="M16" s="218">
        <v>30000</v>
      </c>
      <c r="N16" s="218">
        <v>49200</v>
      </c>
      <c r="O16" s="218"/>
      <c r="P16" s="218"/>
      <c r="Q16" s="218"/>
      <c r="R16" s="218"/>
      <c r="S16" s="218"/>
      <c r="T16" s="218"/>
      <c r="U16" s="218"/>
      <c r="V16" s="218"/>
      <c r="W16" s="219">
        <v>2.2181818181818178</v>
      </c>
      <c r="X16" s="219">
        <v>1.9818181818181817</v>
      </c>
      <c r="Y16" s="219">
        <v>1.718181818181818</v>
      </c>
      <c r="Z16" s="219">
        <v>1.5999999999999999</v>
      </c>
      <c r="AA16" s="219">
        <v>0</v>
      </c>
      <c r="AB16" s="219">
        <v>0</v>
      </c>
      <c r="AC16" s="219">
        <v>2.2181818181818178</v>
      </c>
      <c r="AD16" s="219">
        <v>1.9818181818181817</v>
      </c>
      <c r="AE16" s="219">
        <v>1.718181818181818</v>
      </c>
      <c r="AF16" s="219">
        <v>1.5999999999999999</v>
      </c>
      <c r="AG16" s="219">
        <v>0</v>
      </c>
      <c r="AH16" s="219">
        <v>0</v>
      </c>
      <c r="AI16" s="211"/>
      <c r="AJ16" s="211"/>
      <c r="AK16" s="211"/>
      <c r="AL16" s="211"/>
      <c r="AM16" s="211"/>
      <c r="AN16" s="211"/>
      <c r="AO16" s="215" t="s">
        <v>13</v>
      </c>
      <c r="AP16" s="215"/>
      <c r="AQ16" s="215">
        <v>3</v>
      </c>
      <c r="AR16" s="215">
        <v>3</v>
      </c>
      <c r="AS16" s="215"/>
      <c r="AT16" s="225">
        <v>12</v>
      </c>
      <c r="AU16" s="225">
        <v>0</v>
      </c>
      <c r="AV16" s="225">
        <v>0</v>
      </c>
      <c r="AW16" s="215">
        <v>0</v>
      </c>
      <c r="AX16" s="215">
        <v>0</v>
      </c>
      <c r="AY16" s="215">
        <v>0</v>
      </c>
      <c r="AZ16" s="215">
        <v>0</v>
      </c>
      <c r="BA16" s="215">
        <v>0</v>
      </c>
      <c r="BB16" s="215"/>
      <c r="BC16" s="215"/>
      <c r="BD16" s="215">
        <v>0</v>
      </c>
      <c r="BE16" s="215">
        <v>0</v>
      </c>
      <c r="BF16" s="215">
        <v>12</v>
      </c>
      <c r="BG16" s="215" t="s">
        <v>13</v>
      </c>
      <c r="BH16" s="215">
        <v>12</v>
      </c>
      <c r="BI16" s="215" t="s">
        <v>13</v>
      </c>
      <c r="BJ16" s="215"/>
      <c r="BK16" s="215"/>
      <c r="BL16" s="212"/>
      <c r="BM16" s="211"/>
      <c r="BN16" s="215"/>
      <c r="BO16" s="215" t="s">
        <v>15</v>
      </c>
      <c r="BP16" s="225"/>
      <c r="BQ16" s="225"/>
      <c r="BR16" s="224" t="s">
        <v>256</v>
      </c>
    </row>
    <row r="17" spans="1:70" s="217" customFormat="1" ht="16">
      <c r="A17" s="211">
        <v>16</v>
      </c>
      <c r="B17" s="228">
        <v>42297</v>
      </c>
      <c r="C17" s="212" t="s">
        <v>18</v>
      </c>
      <c r="D17" s="227" t="s">
        <v>237</v>
      </c>
      <c r="E17" s="213">
        <v>42291</v>
      </c>
      <c r="F17" s="212" t="s">
        <v>157</v>
      </c>
      <c r="G17" s="211" t="s">
        <v>263</v>
      </c>
      <c r="H17" s="219">
        <v>58.75</v>
      </c>
      <c r="I17" s="219"/>
      <c r="J17" s="227"/>
      <c r="K17" s="230" t="s">
        <v>12</v>
      </c>
      <c r="L17" s="231">
        <v>3000</v>
      </c>
      <c r="M17" s="231">
        <v>30000</v>
      </c>
      <c r="N17" s="231">
        <v>49200</v>
      </c>
      <c r="O17" s="231"/>
      <c r="P17" s="231"/>
      <c r="Q17" s="231"/>
      <c r="R17" s="231"/>
      <c r="S17" s="231"/>
      <c r="T17" s="231"/>
      <c r="U17" s="231"/>
      <c r="V17" s="231"/>
      <c r="W17" s="219">
        <v>2.0818181818181816</v>
      </c>
      <c r="X17" s="219">
        <v>1.8181818181818181</v>
      </c>
      <c r="Y17" s="219">
        <v>1.5363636363636362</v>
      </c>
      <c r="Z17" s="219">
        <v>1.4545454545454546</v>
      </c>
      <c r="AA17" s="219">
        <v>0</v>
      </c>
      <c r="AB17" s="219">
        <v>0</v>
      </c>
      <c r="AC17" s="219">
        <v>2.0818181818181816</v>
      </c>
      <c r="AD17" s="219">
        <v>1.8181818181818181</v>
      </c>
      <c r="AE17" s="219">
        <v>1.5363636363636362</v>
      </c>
      <c r="AF17" s="219">
        <v>1.4545454545454546</v>
      </c>
      <c r="AG17" s="219">
        <v>0</v>
      </c>
      <c r="AH17" s="219">
        <v>0</v>
      </c>
      <c r="AI17" s="227"/>
      <c r="AJ17" s="227"/>
      <c r="AK17" s="227"/>
      <c r="AL17" s="227"/>
      <c r="AM17" s="227"/>
      <c r="AN17" s="227"/>
      <c r="AO17" s="225" t="s">
        <v>13</v>
      </c>
      <c r="AP17" s="225"/>
      <c r="AQ17" s="225">
        <v>3</v>
      </c>
      <c r="AR17" s="225">
        <v>3</v>
      </c>
      <c r="AS17" s="225"/>
      <c r="AT17" s="225">
        <v>0</v>
      </c>
      <c r="AU17" s="225">
        <v>0</v>
      </c>
      <c r="AV17" s="225">
        <v>0</v>
      </c>
      <c r="AW17" s="225">
        <v>0</v>
      </c>
      <c r="AX17" s="225">
        <v>0</v>
      </c>
      <c r="AY17" s="225">
        <v>0</v>
      </c>
      <c r="AZ17" s="225">
        <v>0</v>
      </c>
      <c r="BA17" s="225">
        <v>0</v>
      </c>
      <c r="BB17" s="225"/>
      <c r="BC17" s="225"/>
      <c r="BD17" s="225">
        <v>0</v>
      </c>
      <c r="BE17" s="225">
        <v>0</v>
      </c>
      <c r="BF17" s="225">
        <v>0</v>
      </c>
      <c r="BG17" s="225" t="s">
        <v>13</v>
      </c>
      <c r="BH17" s="225"/>
      <c r="BI17" s="225" t="s">
        <v>13</v>
      </c>
      <c r="BJ17" s="225"/>
      <c r="BK17" s="225"/>
      <c r="BL17" s="212"/>
      <c r="BM17" s="211"/>
      <c r="BN17" s="215"/>
      <c r="BO17" s="215" t="s">
        <v>15</v>
      </c>
      <c r="BP17" s="225"/>
      <c r="BQ17" s="225"/>
      <c r="BR17" s="212" t="s">
        <v>265</v>
      </c>
    </row>
    <row r="18" spans="1:70" s="217" customFormat="1" ht="16">
      <c r="A18" s="211">
        <v>17</v>
      </c>
      <c r="B18" s="228">
        <v>42297</v>
      </c>
      <c r="C18" s="212" t="s">
        <v>18</v>
      </c>
      <c r="D18" s="211" t="s">
        <v>239</v>
      </c>
      <c r="E18" s="213">
        <v>42185</v>
      </c>
      <c r="F18" s="212" t="s">
        <v>160</v>
      </c>
      <c r="G18" s="211" t="s">
        <v>247</v>
      </c>
      <c r="H18" s="219">
        <v>93.49</v>
      </c>
      <c r="I18" s="219"/>
      <c r="J18" s="211"/>
      <c r="K18" s="214" t="s">
        <v>12</v>
      </c>
      <c r="L18" s="218">
        <v>98640</v>
      </c>
      <c r="M18" s="218"/>
      <c r="N18" s="218"/>
      <c r="O18" s="218"/>
      <c r="P18" s="218"/>
      <c r="Q18" s="218"/>
      <c r="R18" s="218"/>
      <c r="S18" s="218"/>
      <c r="T18" s="218"/>
      <c r="U18" s="218"/>
      <c r="V18" s="218"/>
      <c r="W18" s="219">
        <v>2.3454545454545452</v>
      </c>
      <c r="X18" s="219">
        <v>2.0363636363636366</v>
      </c>
      <c r="Y18" s="219">
        <v>0</v>
      </c>
      <c r="Z18" s="219">
        <v>0</v>
      </c>
      <c r="AA18" s="219">
        <v>0</v>
      </c>
      <c r="AB18" s="219">
        <v>0</v>
      </c>
      <c r="AC18" s="219">
        <v>2.3454545454545452</v>
      </c>
      <c r="AD18" s="219">
        <v>2.0363636363636366</v>
      </c>
      <c r="AE18" s="219">
        <v>0</v>
      </c>
      <c r="AF18" s="219">
        <v>0</v>
      </c>
      <c r="AG18" s="219">
        <v>0</v>
      </c>
      <c r="AH18" s="219">
        <v>0</v>
      </c>
      <c r="AI18" s="211"/>
      <c r="AJ18" s="211"/>
      <c r="AK18" s="211"/>
      <c r="AL18" s="211"/>
      <c r="AM18" s="211"/>
      <c r="AN18" s="211"/>
      <c r="AO18" s="215" t="s">
        <v>13</v>
      </c>
      <c r="AP18" s="215"/>
      <c r="AQ18" s="215">
        <v>3</v>
      </c>
      <c r="AR18" s="215">
        <v>3</v>
      </c>
      <c r="AS18" s="215"/>
      <c r="AT18" s="225">
        <v>12</v>
      </c>
      <c r="AU18" s="225">
        <v>0</v>
      </c>
      <c r="AV18" s="225">
        <v>0</v>
      </c>
      <c r="AW18" s="215">
        <v>0</v>
      </c>
      <c r="AX18" s="215">
        <v>0</v>
      </c>
      <c r="AY18" s="215">
        <v>0</v>
      </c>
      <c r="AZ18" s="215">
        <v>0</v>
      </c>
      <c r="BA18" s="215">
        <v>0</v>
      </c>
      <c r="BB18" s="215"/>
      <c r="BC18" s="215"/>
      <c r="BD18" s="215">
        <v>0</v>
      </c>
      <c r="BE18" s="215">
        <v>0</v>
      </c>
      <c r="BF18" s="215">
        <v>12</v>
      </c>
      <c r="BG18" s="215" t="s">
        <v>13</v>
      </c>
      <c r="BH18" s="215">
        <v>12</v>
      </c>
      <c r="BI18" s="215" t="s">
        <v>13</v>
      </c>
      <c r="BJ18" s="215"/>
      <c r="BK18" s="215"/>
      <c r="BL18" s="212"/>
      <c r="BM18" s="211"/>
      <c r="BN18" s="215"/>
      <c r="BO18" s="215" t="s">
        <v>15</v>
      </c>
      <c r="BP18" s="225"/>
      <c r="BQ18" s="225"/>
      <c r="BR18" s="212" t="s">
        <v>257</v>
      </c>
    </row>
    <row r="19" spans="1:70" s="217" customFormat="1" ht="16">
      <c r="A19" s="211">
        <v>18</v>
      </c>
      <c r="B19" s="228">
        <v>42297</v>
      </c>
      <c r="C19" s="212" t="s">
        <v>18</v>
      </c>
      <c r="D19" s="227" t="s">
        <v>239</v>
      </c>
      <c r="E19" s="228">
        <v>42285</v>
      </c>
      <c r="F19" s="229" t="s">
        <v>161</v>
      </c>
      <c r="G19" s="227" t="s">
        <v>249</v>
      </c>
      <c r="H19" s="219">
        <v>64</v>
      </c>
      <c r="I19" s="219"/>
      <c r="J19" s="211"/>
      <c r="K19" s="214" t="s">
        <v>12</v>
      </c>
      <c r="L19" s="218">
        <v>98640</v>
      </c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9">
        <v>2.6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2.6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1"/>
      <c r="AJ19" s="211"/>
      <c r="AK19" s="211"/>
      <c r="AL19" s="211"/>
      <c r="AM19" s="211"/>
      <c r="AN19" s="211"/>
      <c r="AO19" s="215" t="s">
        <v>13</v>
      </c>
      <c r="AP19" s="215"/>
      <c r="AQ19" s="215">
        <v>3</v>
      </c>
      <c r="AR19" s="215">
        <v>3</v>
      </c>
      <c r="AS19" s="215"/>
      <c r="AT19" s="225">
        <v>0</v>
      </c>
      <c r="AU19" s="225">
        <v>0</v>
      </c>
      <c r="AV19" s="225">
        <v>0</v>
      </c>
      <c r="AW19" s="215">
        <v>0</v>
      </c>
      <c r="AX19" s="215">
        <v>0</v>
      </c>
      <c r="AY19" s="215">
        <v>0</v>
      </c>
      <c r="AZ19" s="215">
        <v>0</v>
      </c>
      <c r="BA19" s="215">
        <v>0</v>
      </c>
      <c r="BB19" s="215"/>
      <c r="BC19" s="215"/>
      <c r="BD19" s="215">
        <v>0</v>
      </c>
      <c r="BE19" s="215">
        <v>0</v>
      </c>
      <c r="BF19" s="215">
        <v>0</v>
      </c>
      <c r="BG19" s="215" t="s">
        <v>13</v>
      </c>
      <c r="BH19" s="215"/>
      <c r="BI19" s="215" t="s">
        <v>13</v>
      </c>
      <c r="BJ19" s="215"/>
      <c r="BK19" s="215"/>
      <c r="BL19" s="212"/>
      <c r="BM19" s="211"/>
      <c r="BN19" s="215"/>
      <c r="BO19" s="215" t="s">
        <v>15</v>
      </c>
      <c r="BP19" s="225"/>
      <c r="BQ19" s="225"/>
      <c r="BR19" s="224" t="s">
        <v>262</v>
      </c>
    </row>
    <row r="20" spans="1:70" s="217" customFormat="1" ht="16">
      <c r="A20" s="211">
        <v>19</v>
      </c>
      <c r="B20" s="228">
        <v>42297</v>
      </c>
      <c r="C20" s="212" t="s">
        <v>18</v>
      </c>
      <c r="D20" s="211" t="s">
        <v>240</v>
      </c>
      <c r="E20" s="213">
        <v>42185</v>
      </c>
      <c r="F20" s="212" t="s">
        <v>160</v>
      </c>
      <c r="G20" s="211" t="s">
        <v>247</v>
      </c>
      <c r="H20" s="219">
        <v>68.36</v>
      </c>
      <c r="I20" s="219"/>
      <c r="J20" s="211"/>
      <c r="K20" s="214" t="s">
        <v>12</v>
      </c>
      <c r="L20" s="218">
        <v>98640</v>
      </c>
      <c r="M20" s="218"/>
      <c r="N20" s="218"/>
      <c r="O20" s="218"/>
      <c r="P20" s="218"/>
      <c r="Q20" s="218"/>
      <c r="R20" s="218"/>
      <c r="S20" s="218"/>
      <c r="T20" s="218"/>
      <c r="U20" s="218"/>
      <c r="V20" s="218"/>
      <c r="W20" s="219">
        <v>2.38</v>
      </c>
      <c r="X20" s="219">
        <v>1.88</v>
      </c>
      <c r="Y20" s="219">
        <v>0</v>
      </c>
      <c r="Z20" s="219">
        <v>0</v>
      </c>
      <c r="AA20" s="219">
        <v>0</v>
      </c>
      <c r="AB20" s="219">
        <v>0</v>
      </c>
      <c r="AC20" s="219">
        <v>2.38</v>
      </c>
      <c r="AD20" s="219">
        <v>1.88</v>
      </c>
      <c r="AE20" s="219">
        <v>0</v>
      </c>
      <c r="AF20" s="219">
        <v>0</v>
      </c>
      <c r="AG20" s="219">
        <v>0</v>
      </c>
      <c r="AH20" s="219">
        <v>0</v>
      </c>
      <c r="AI20" s="211"/>
      <c r="AJ20" s="211"/>
      <c r="AK20" s="211"/>
      <c r="AL20" s="211"/>
      <c r="AM20" s="211"/>
      <c r="AN20" s="211"/>
      <c r="AO20" s="215" t="s">
        <v>13</v>
      </c>
      <c r="AP20" s="215"/>
      <c r="AQ20" s="215">
        <v>3</v>
      </c>
      <c r="AR20" s="215">
        <v>3</v>
      </c>
      <c r="AS20" s="215"/>
      <c r="AT20" s="225">
        <v>12</v>
      </c>
      <c r="AU20" s="225">
        <v>0</v>
      </c>
      <c r="AV20" s="225">
        <v>0</v>
      </c>
      <c r="AW20" s="215">
        <v>0</v>
      </c>
      <c r="AX20" s="215">
        <v>0</v>
      </c>
      <c r="AY20" s="215">
        <v>0</v>
      </c>
      <c r="AZ20" s="215">
        <v>0</v>
      </c>
      <c r="BA20" s="215">
        <v>0</v>
      </c>
      <c r="BB20" s="215"/>
      <c r="BC20" s="215"/>
      <c r="BD20" s="215">
        <v>0</v>
      </c>
      <c r="BE20" s="215">
        <v>0</v>
      </c>
      <c r="BF20" s="215">
        <v>12</v>
      </c>
      <c r="BG20" s="215" t="s">
        <v>13</v>
      </c>
      <c r="BH20" s="215">
        <v>12</v>
      </c>
      <c r="BI20" s="215" t="s">
        <v>13</v>
      </c>
      <c r="BJ20" s="215"/>
      <c r="BK20" s="215"/>
      <c r="BL20" s="212"/>
      <c r="BM20" s="211"/>
      <c r="BN20" s="215"/>
      <c r="BO20" s="215" t="s">
        <v>15</v>
      </c>
      <c r="BP20" s="225"/>
      <c r="BQ20" s="225"/>
      <c r="BR20" s="224" t="s">
        <v>269</v>
      </c>
    </row>
    <row r="21" spans="1:70" s="217" customFormat="1" ht="16">
      <c r="A21" s="211">
        <v>20</v>
      </c>
      <c r="B21" s="228">
        <v>42297</v>
      </c>
      <c r="C21" s="212" t="s">
        <v>18</v>
      </c>
      <c r="D21" s="211" t="s">
        <v>241</v>
      </c>
      <c r="E21" s="213">
        <v>42214</v>
      </c>
      <c r="F21" s="212" t="s">
        <v>159</v>
      </c>
      <c r="G21" s="211" t="s">
        <v>230</v>
      </c>
      <c r="H21" s="219">
        <v>92</v>
      </c>
      <c r="I21" s="219"/>
      <c r="J21" s="211"/>
      <c r="K21" s="214" t="s">
        <v>12</v>
      </c>
      <c r="L21" s="218">
        <v>6000</v>
      </c>
      <c r="M21" s="218">
        <v>6000</v>
      </c>
      <c r="N21" s="218">
        <v>72000</v>
      </c>
      <c r="O21" s="218"/>
      <c r="P21" s="218"/>
      <c r="Q21" s="218"/>
      <c r="R21" s="218"/>
      <c r="S21" s="218"/>
      <c r="T21" s="218"/>
      <c r="U21" s="218"/>
      <c r="V21" s="218"/>
      <c r="W21" s="219">
        <v>2.68</v>
      </c>
      <c r="X21" s="219">
        <v>2.59</v>
      </c>
      <c r="Y21" s="219">
        <v>2.35</v>
      </c>
      <c r="Z21" s="219">
        <v>2.19</v>
      </c>
      <c r="AA21" s="219">
        <v>0</v>
      </c>
      <c r="AB21" s="219">
        <v>0</v>
      </c>
      <c r="AC21" s="219">
        <v>2.68</v>
      </c>
      <c r="AD21" s="219">
        <v>2.59</v>
      </c>
      <c r="AE21" s="219">
        <v>2.35</v>
      </c>
      <c r="AF21" s="219">
        <v>2.19</v>
      </c>
      <c r="AG21" s="219">
        <v>0</v>
      </c>
      <c r="AH21" s="219">
        <v>0</v>
      </c>
      <c r="AI21" s="211"/>
      <c r="AJ21" s="211"/>
      <c r="AK21" s="211"/>
      <c r="AL21" s="211"/>
      <c r="AM21" s="211"/>
      <c r="AN21" s="211"/>
      <c r="AO21" s="215" t="s">
        <v>13</v>
      </c>
      <c r="AP21" s="215"/>
      <c r="AQ21" s="215">
        <v>3</v>
      </c>
      <c r="AR21" s="215">
        <v>3</v>
      </c>
      <c r="AS21" s="215"/>
      <c r="AT21" s="225">
        <v>19</v>
      </c>
      <c r="AU21" s="225">
        <v>0</v>
      </c>
      <c r="AV21" s="225">
        <v>0</v>
      </c>
      <c r="AW21" s="215">
        <v>0</v>
      </c>
      <c r="AX21" s="215">
        <v>0</v>
      </c>
      <c r="AY21" s="215">
        <v>0</v>
      </c>
      <c r="AZ21" s="215">
        <v>0</v>
      </c>
      <c r="BA21" s="215">
        <v>0</v>
      </c>
      <c r="BB21" s="215"/>
      <c r="BC21" s="215"/>
      <c r="BD21" s="215">
        <v>0</v>
      </c>
      <c r="BE21" s="215">
        <v>0</v>
      </c>
      <c r="BF21" s="215">
        <v>0</v>
      </c>
      <c r="BG21" s="215" t="s">
        <v>13</v>
      </c>
      <c r="BH21" s="216">
        <v>12</v>
      </c>
      <c r="BI21" s="215" t="s">
        <v>13</v>
      </c>
      <c r="BJ21" s="215"/>
      <c r="BK21" s="215"/>
      <c r="BL21" s="212"/>
      <c r="BM21" s="211"/>
      <c r="BN21" s="215"/>
      <c r="BO21" s="215" t="s">
        <v>15</v>
      </c>
      <c r="BP21" s="225"/>
      <c r="BQ21" s="225"/>
      <c r="BR21" s="224" t="s">
        <v>242</v>
      </c>
    </row>
    <row r="22" spans="1:70" s="217" customFormat="1" ht="16">
      <c r="A22" s="211">
        <v>21</v>
      </c>
      <c r="B22" s="228">
        <v>42297</v>
      </c>
      <c r="C22" s="212" t="s">
        <v>18</v>
      </c>
      <c r="D22" s="211" t="s">
        <v>241</v>
      </c>
      <c r="E22" s="213">
        <v>42185</v>
      </c>
      <c r="F22" s="212" t="s">
        <v>160</v>
      </c>
      <c r="G22" s="211" t="s">
        <v>247</v>
      </c>
      <c r="H22" s="219">
        <v>74.599999999999994</v>
      </c>
      <c r="I22" s="219"/>
      <c r="J22" s="211"/>
      <c r="K22" s="214" t="s">
        <v>12</v>
      </c>
      <c r="L22" s="218">
        <v>3000</v>
      </c>
      <c r="M22" s="218">
        <v>30000</v>
      </c>
      <c r="N22" s="218">
        <v>49200</v>
      </c>
      <c r="O22" s="218"/>
      <c r="P22" s="218"/>
      <c r="Q22" s="218"/>
      <c r="R22" s="218"/>
      <c r="S22" s="218"/>
      <c r="T22" s="218"/>
      <c r="U22" s="218"/>
      <c r="V22" s="218"/>
      <c r="W22" s="219">
        <v>2.3909090909090907</v>
      </c>
      <c r="X22" s="219">
        <v>2.1818181818181817</v>
      </c>
      <c r="Y22" s="219">
        <v>1.9818181818181817</v>
      </c>
      <c r="Z22" s="219">
        <v>1.8181818181818181</v>
      </c>
      <c r="AA22" s="219">
        <v>0</v>
      </c>
      <c r="AB22" s="219">
        <v>0</v>
      </c>
      <c r="AC22" s="219">
        <v>2.3909090909090907</v>
      </c>
      <c r="AD22" s="219">
        <v>2.1818181818181817</v>
      </c>
      <c r="AE22" s="219">
        <v>1.9818181818181817</v>
      </c>
      <c r="AF22" s="219">
        <v>1.8181818181818181</v>
      </c>
      <c r="AG22" s="219">
        <v>0</v>
      </c>
      <c r="AH22" s="219">
        <v>0</v>
      </c>
      <c r="AI22" s="211"/>
      <c r="AJ22" s="211"/>
      <c r="AK22" s="211"/>
      <c r="AL22" s="211"/>
      <c r="AM22" s="211"/>
      <c r="AN22" s="211"/>
      <c r="AO22" s="215" t="s">
        <v>13</v>
      </c>
      <c r="AP22" s="215"/>
      <c r="AQ22" s="215">
        <v>3</v>
      </c>
      <c r="AR22" s="215">
        <v>3</v>
      </c>
      <c r="AS22" s="215"/>
      <c r="AT22" s="225">
        <v>12</v>
      </c>
      <c r="AU22" s="225">
        <v>0</v>
      </c>
      <c r="AV22" s="225">
        <v>0</v>
      </c>
      <c r="AW22" s="215">
        <v>0</v>
      </c>
      <c r="AX22" s="215">
        <v>0</v>
      </c>
      <c r="AY22" s="215">
        <v>0</v>
      </c>
      <c r="AZ22" s="215">
        <v>0</v>
      </c>
      <c r="BA22" s="215">
        <v>0</v>
      </c>
      <c r="BB22" s="215"/>
      <c r="BC22" s="215"/>
      <c r="BD22" s="215">
        <v>0</v>
      </c>
      <c r="BE22" s="215">
        <v>0</v>
      </c>
      <c r="BF22" s="215">
        <v>12</v>
      </c>
      <c r="BG22" s="215" t="s">
        <v>13</v>
      </c>
      <c r="BH22" s="215">
        <v>12</v>
      </c>
      <c r="BI22" s="215" t="s">
        <v>13</v>
      </c>
      <c r="BJ22" s="215"/>
      <c r="BK22" s="215"/>
      <c r="BL22" s="212"/>
      <c r="BM22" s="211"/>
      <c r="BN22" s="215"/>
      <c r="BO22" s="215" t="s">
        <v>15</v>
      </c>
      <c r="BP22" s="225"/>
      <c r="BQ22" s="225"/>
      <c r="BR22" s="212" t="s">
        <v>259</v>
      </c>
    </row>
    <row r="23" spans="1:70" s="217" customFormat="1" ht="16">
      <c r="A23" s="211">
        <v>22</v>
      </c>
      <c r="B23" s="228">
        <v>42297</v>
      </c>
      <c r="C23" s="212" t="s">
        <v>18</v>
      </c>
      <c r="D23" s="211" t="s">
        <v>241</v>
      </c>
      <c r="E23" s="213">
        <v>42291</v>
      </c>
      <c r="F23" s="212" t="s">
        <v>157</v>
      </c>
      <c r="G23" s="211" t="s">
        <v>263</v>
      </c>
      <c r="H23" s="219">
        <v>77.44</v>
      </c>
      <c r="I23" s="219"/>
      <c r="J23" s="211"/>
      <c r="K23" s="230" t="s">
        <v>12</v>
      </c>
      <c r="L23" s="231">
        <v>3000</v>
      </c>
      <c r="M23" s="231">
        <v>30000</v>
      </c>
      <c r="N23" s="231">
        <v>49200</v>
      </c>
      <c r="O23" s="231"/>
      <c r="P23" s="231"/>
      <c r="Q23" s="231"/>
      <c r="R23" s="231"/>
      <c r="S23" s="231"/>
      <c r="T23" s="231"/>
      <c r="U23" s="231"/>
      <c r="V23" s="231"/>
      <c r="W23" s="219">
        <v>2.1727272727272728</v>
      </c>
      <c r="X23" s="219">
        <v>1.9909090909090907</v>
      </c>
      <c r="Y23" s="219">
        <v>1.8181818181818181</v>
      </c>
      <c r="Z23" s="219">
        <v>1.6272727272727272</v>
      </c>
      <c r="AA23" s="219">
        <v>0</v>
      </c>
      <c r="AB23" s="219">
        <v>0</v>
      </c>
      <c r="AC23" s="219">
        <v>2.1727272727272728</v>
      </c>
      <c r="AD23" s="219">
        <v>1.9909090909090907</v>
      </c>
      <c r="AE23" s="219">
        <v>1.8181818181818181</v>
      </c>
      <c r="AF23" s="219">
        <v>1.6272727272727272</v>
      </c>
      <c r="AG23" s="219">
        <v>0</v>
      </c>
      <c r="AH23" s="219">
        <v>0</v>
      </c>
      <c r="AI23" s="211"/>
      <c r="AJ23" s="211"/>
      <c r="AK23" s="211"/>
      <c r="AL23" s="211"/>
      <c r="AM23" s="211"/>
      <c r="AN23" s="211"/>
      <c r="AO23" s="225" t="s">
        <v>13</v>
      </c>
      <c r="AP23" s="225"/>
      <c r="AQ23" s="225">
        <v>3</v>
      </c>
      <c r="AR23" s="225">
        <v>3</v>
      </c>
      <c r="AS23" s="225"/>
      <c r="AT23" s="225">
        <v>0</v>
      </c>
      <c r="AU23" s="225">
        <v>0</v>
      </c>
      <c r="AV23" s="225">
        <v>0</v>
      </c>
      <c r="AW23" s="225">
        <v>0</v>
      </c>
      <c r="AX23" s="225">
        <v>0</v>
      </c>
      <c r="AY23" s="225">
        <v>0</v>
      </c>
      <c r="AZ23" s="225">
        <v>0</v>
      </c>
      <c r="BA23" s="225">
        <v>0</v>
      </c>
      <c r="BB23" s="225"/>
      <c r="BC23" s="225"/>
      <c r="BD23" s="225">
        <v>0</v>
      </c>
      <c r="BE23" s="225">
        <v>0</v>
      </c>
      <c r="BF23" s="225">
        <v>0</v>
      </c>
      <c r="BG23" s="225" t="s">
        <v>13</v>
      </c>
      <c r="BH23" s="225"/>
      <c r="BI23" s="225" t="s">
        <v>13</v>
      </c>
      <c r="BJ23" s="225"/>
      <c r="BK23" s="225"/>
      <c r="BL23" s="212"/>
      <c r="BM23" s="211"/>
      <c r="BN23" s="215"/>
      <c r="BO23" s="215" t="s">
        <v>15</v>
      </c>
      <c r="BP23" s="225"/>
      <c r="BQ23" s="225"/>
      <c r="BR23" s="212" t="s">
        <v>266</v>
      </c>
    </row>
    <row r="24" spans="1:70" s="217" customFormat="1" ht="16">
      <c r="A24" s="211">
        <v>23</v>
      </c>
      <c r="B24" s="228">
        <v>42297</v>
      </c>
      <c r="C24" s="212" t="s">
        <v>18</v>
      </c>
      <c r="D24" s="211" t="s">
        <v>243</v>
      </c>
      <c r="E24" s="213">
        <v>42185</v>
      </c>
      <c r="F24" s="212" t="s">
        <v>160</v>
      </c>
      <c r="G24" s="211" t="s">
        <v>247</v>
      </c>
      <c r="H24" s="219">
        <v>92.25</v>
      </c>
      <c r="I24" s="219"/>
      <c r="J24" s="211"/>
      <c r="K24" s="214" t="s">
        <v>12</v>
      </c>
      <c r="L24" s="218">
        <v>98640</v>
      </c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9">
        <v>2.3272727272727272</v>
      </c>
      <c r="X24" s="219">
        <v>2.0454545454545454</v>
      </c>
      <c r="Y24" s="219">
        <v>0</v>
      </c>
      <c r="Z24" s="219">
        <v>0</v>
      </c>
      <c r="AA24" s="219">
        <v>0</v>
      </c>
      <c r="AB24" s="219">
        <v>0</v>
      </c>
      <c r="AC24" s="219">
        <v>2.3272727272727272</v>
      </c>
      <c r="AD24" s="219">
        <v>2.0454545454545454</v>
      </c>
      <c r="AE24" s="219">
        <v>0</v>
      </c>
      <c r="AF24" s="219">
        <v>0</v>
      </c>
      <c r="AG24" s="219">
        <v>0</v>
      </c>
      <c r="AH24" s="219">
        <v>0</v>
      </c>
      <c r="AI24" s="211"/>
      <c r="AJ24" s="211"/>
      <c r="AK24" s="211"/>
      <c r="AL24" s="211"/>
      <c r="AM24" s="211"/>
      <c r="AN24" s="211"/>
      <c r="AO24" s="215" t="s">
        <v>13</v>
      </c>
      <c r="AP24" s="215"/>
      <c r="AQ24" s="215">
        <v>3</v>
      </c>
      <c r="AR24" s="215">
        <v>3</v>
      </c>
      <c r="AS24" s="215"/>
      <c r="AT24" s="225">
        <v>12</v>
      </c>
      <c r="AU24" s="225">
        <v>0</v>
      </c>
      <c r="AV24" s="225">
        <v>0</v>
      </c>
      <c r="AW24" s="215">
        <v>0</v>
      </c>
      <c r="AX24" s="215">
        <v>0</v>
      </c>
      <c r="AY24" s="215">
        <v>0</v>
      </c>
      <c r="AZ24" s="215">
        <v>0</v>
      </c>
      <c r="BA24" s="215">
        <v>0</v>
      </c>
      <c r="BB24" s="215"/>
      <c r="BC24" s="215"/>
      <c r="BD24" s="215">
        <v>0</v>
      </c>
      <c r="BE24" s="215">
        <v>0</v>
      </c>
      <c r="BF24" s="215">
        <v>12</v>
      </c>
      <c r="BG24" s="215" t="s">
        <v>13</v>
      </c>
      <c r="BH24" s="215">
        <v>12</v>
      </c>
      <c r="BI24" s="215" t="s">
        <v>13</v>
      </c>
      <c r="BJ24" s="215"/>
      <c r="BK24" s="215"/>
      <c r="BL24" s="212"/>
      <c r="BM24" s="211"/>
      <c r="BN24" s="215"/>
      <c r="BO24" s="215" t="s">
        <v>15</v>
      </c>
      <c r="BP24" s="225"/>
      <c r="BQ24" s="225"/>
      <c r="BR24" s="212" t="s">
        <v>260</v>
      </c>
    </row>
    <row r="25" spans="1:70" s="217" customFormat="1" ht="16">
      <c r="A25" s="211">
        <v>24</v>
      </c>
      <c r="B25" s="228">
        <v>42297</v>
      </c>
      <c r="C25" s="212" t="s">
        <v>18</v>
      </c>
      <c r="D25" s="227" t="s">
        <v>243</v>
      </c>
      <c r="E25" s="228">
        <v>42285</v>
      </c>
      <c r="F25" s="229" t="s">
        <v>161</v>
      </c>
      <c r="G25" s="227" t="s">
        <v>249</v>
      </c>
      <c r="H25" s="219">
        <v>74</v>
      </c>
      <c r="I25" s="219"/>
      <c r="J25" s="211"/>
      <c r="K25" s="214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9">
        <v>2.7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2.7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1"/>
      <c r="AJ25" s="211"/>
      <c r="AK25" s="211"/>
      <c r="AL25" s="211"/>
      <c r="AM25" s="211"/>
      <c r="AN25" s="211"/>
      <c r="AO25" s="215" t="s">
        <v>13</v>
      </c>
      <c r="AP25" s="215"/>
      <c r="AQ25" s="215">
        <v>3</v>
      </c>
      <c r="AR25" s="215">
        <v>3</v>
      </c>
      <c r="AS25" s="215"/>
      <c r="AT25" s="225">
        <v>0</v>
      </c>
      <c r="AU25" s="225">
        <v>0</v>
      </c>
      <c r="AV25" s="225">
        <v>0</v>
      </c>
      <c r="AW25" s="215">
        <v>0</v>
      </c>
      <c r="AX25" s="215">
        <v>0</v>
      </c>
      <c r="AY25" s="215">
        <v>0</v>
      </c>
      <c r="AZ25" s="215">
        <v>0</v>
      </c>
      <c r="BA25" s="215">
        <v>0</v>
      </c>
      <c r="BB25" s="215"/>
      <c r="BC25" s="215"/>
      <c r="BD25" s="215">
        <v>0</v>
      </c>
      <c r="BE25" s="215">
        <v>0</v>
      </c>
      <c r="BF25" s="215">
        <v>0</v>
      </c>
      <c r="BG25" s="215" t="s">
        <v>13</v>
      </c>
      <c r="BH25" s="215"/>
      <c r="BI25" s="215"/>
      <c r="BJ25" s="215"/>
      <c r="BK25" s="215"/>
      <c r="BL25" s="212"/>
      <c r="BM25" s="211"/>
      <c r="BN25" s="215"/>
      <c r="BO25" s="215" t="s">
        <v>15</v>
      </c>
      <c r="BP25" s="225"/>
      <c r="BQ25" s="225"/>
      <c r="BR25" s="224" t="s">
        <v>244</v>
      </c>
    </row>
    <row r="26" spans="1:70" s="217" customFormat="1" ht="16">
      <c r="A26" s="211">
        <v>25</v>
      </c>
      <c r="B26" s="228">
        <v>42297</v>
      </c>
      <c r="C26" s="212" t="s">
        <v>18</v>
      </c>
      <c r="D26" s="211" t="s">
        <v>245</v>
      </c>
      <c r="E26" s="213">
        <v>42185</v>
      </c>
      <c r="F26" s="212" t="s">
        <v>160</v>
      </c>
      <c r="G26" s="211" t="s">
        <v>247</v>
      </c>
      <c r="H26" s="219">
        <v>115.19</v>
      </c>
      <c r="I26" s="219"/>
      <c r="J26" s="211"/>
      <c r="K26" s="214"/>
      <c r="L26" s="218"/>
      <c r="M26" s="218"/>
      <c r="N26" s="218"/>
      <c r="O26" s="218"/>
      <c r="P26" s="218"/>
      <c r="Q26" s="218"/>
      <c r="R26" s="218"/>
      <c r="S26" s="218"/>
      <c r="T26" s="218"/>
      <c r="U26" s="218"/>
      <c r="V26" s="218"/>
      <c r="W26" s="219">
        <v>1.76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1.76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1"/>
      <c r="AJ26" s="211"/>
      <c r="AK26" s="211"/>
      <c r="AL26" s="211"/>
      <c r="AM26" s="211"/>
      <c r="AN26" s="211"/>
      <c r="AO26" s="215" t="s">
        <v>13</v>
      </c>
      <c r="AP26" s="215"/>
      <c r="AQ26" s="215">
        <v>3</v>
      </c>
      <c r="AR26" s="215">
        <v>3</v>
      </c>
      <c r="AS26" s="215"/>
      <c r="AT26" s="225">
        <v>12</v>
      </c>
      <c r="AU26" s="225">
        <v>0</v>
      </c>
      <c r="AV26" s="225">
        <v>0</v>
      </c>
      <c r="AW26" s="215">
        <v>0</v>
      </c>
      <c r="AX26" s="215">
        <v>0</v>
      </c>
      <c r="AY26" s="215">
        <v>0</v>
      </c>
      <c r="AZ26" s="215">
        <v>0</v>
      </c>
      <c r="BA26" s="215">
        <v>0</v>
      </c>
      <c r="BB26" s="215"/>
      <c r="BC26" s="215"/>
      <c r="BD26" s="215">
        <v>0</v>
      </c>
      <c r="BE26" s="215">
        <v>0</v>
      </c>
      <c r="BF26" s="215">
        <v>12</v>
      </c>
      <c r="BG26" s="215" t="s">
        <v>13</v>
      </c>
      <c r="BH26" s="215">
        <v>12</v>
      </c>
      <c r="BI26" s="215" t="s">
        <v>13</v>
      </c>
      <c r="BJ26" s="215"/>
      <c r="BK26" s="215"/>
      <c r="BL26" s="212"/>
      <c r="BM26" s="211"/>
      <c r="BN26" s="215"/>
      <c r="BO26" s="215" t="s">
        <v>15</v>
      </c>
      <c r="BP26" s="225"/>
      <c r="BQ26" s="225"/>
      <c r="BR26" s="224" t="s">
        <v>261</v>
      </c>
    </row>
  </sheetData>
  <sheetProtection algorithmName="SHA-512" hashValue="yrpgGv8bGPUaPVsoY7MImtek9DgiWqBtos7RR8HyoIeQ463AS5kiOxAwHtq2Dlndcq5pwgBPssuL9Axqcay21Q==" saltValue="ABHe4+nfNq7puWeX+IXjIw==" spinCount="100000" sheet="1" objects="1" scenarios="1"/>
  <hyperlinks>
    <hyperlink ref="BR7" r:id="rId1" xr:uid="{E78DB618-26B6-2A4E-B651-7E8CF56E14D9}"/>
    <hyperlink ref="BR21" r:id="rId2" xr:uid="{4460E4D3-5777-3940-84A2-AC9A31FBC9ED}"/>
    <hyperlink ref="BR14" r:id="rId3" xr:uid="{F7849176-0D16-D142-95C6-9EF008E1647F}"/>
    <hyperlink ref="BR6" r:id="rId4" xr:uid="{030DC7DD-F264-C247-991A-63D671B0B7B9}"/>
    <hyperlink ref="BR26" r:id="rId5" xr:uid="{8516618D-C769-7745-B35E-EF52C14B7573}"/>
    <hyperlink ref="BR25" r:id="rId6" xr:uid="{56F2346D-002B-B545-8FE2-E918D870C254}"/>
    <hyperlink ref="BR3" r:id="rId7" xr:uid="{63AEE1C0-C334-0D40-B035-64E925908FBF}"/>
    <hyperlink ref="BR16" r:id="rId8" xr:uid="{F5320BFB-97F4-534B-BECC-84406AB76E55}"/>
  </hyperlinks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D9153-FD20-FC4C-9F9A-87D9A1F2D66A}">
  <sheetPr codeName="Sheet10"/>
  <dimension ref="A1:BR42"/>
  <sheetViews>
    <sheetView zoomScale="142" zoomScaleNormal="100" zoomScalePageLayoutView="120" workbookViewId="0">
      <selection activeCell="A2" sqref="A2:A22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12" max="12" width="12.5" style="30" customWidth="1"/>
    <col min="13" max="22" width="10.83203125" style="30"/>
  </cols>
  <sheetData>
    <row r="1" spans="1:70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4" t="s">
        <v>102</v>
      </c>
      <c r="H1" s="5" t="s">
        <v>21</v>
      </c>
      <c r="I1" s="242" t="s">
        <v>270</v>
      </c>
      <c r="J1" s="243" t="s">
        <v>271</v>
      </c>
      <c r="K1" s="6" t="s">
        <v>24</v>
      </c>
      <c r="L1" s="28" t="s">
        <v>25</v>
      </c>
      <c r="M1" s="28" t="s">
        <v>192</v>
      </c>
      <c r="N1" s="28" t="s">
        <v>26</v>
      </c>
      <c r="O1" s="28" t="s">
        <v>27</v>
      </c>
      <c r="P1" s="29" t="s">
        <v>28</v>
      </c>
      <c r="Q1" s="245" t="s">
        <v>272</v>
      </c>
      <c r="R1" s="245" t="s">
        <v>273</v>
      </c>
      <c r="S1" s="245" t="s">
        <v>274</v>
      </c>
      <c r="T1" s="245" t="s">
        <v>275</v>
      </c>
      <c r="U1" s="245" t="s">
        <v>276</v>
      </c>
      <c r="V1" s="246" t="s">
        <v>277</v>
      </c>
      <c r="W1" s="7" t="s">
        <v>29</v>
      </c>
      <c r="X1" s="7" t="s">
        <v>30</v>
      </c>
      <c r="Y1" s="7" t="s">
        <v>34</v>
      </c>
      <c r="Z1" s="7" t="s">
        <v>87</v>
      </c>
      <c r="AA1" s="7" t="s">
        <v>88</v>
      </c>
      <c r="AB1" s="8" t="s">
        <v>89</v>
      </c>
      <c r="AC1" s="9" t="s">
        <v>66</v>
      </c>
      <c r="AD1" s="9" t="s">
        <v>77</v>
      </c>
      <c r="AE1" s="9" t="s">
        <v>31</v>
      </c>
      <c r="AF1" s="9" t="s">
        <v>32</v>
      </c>
      <c r="AG1" s="9" t="s">
        <v>2</v>
      </c>
      <c r="AH1" s="10" t="s">
        <v>3</v>
      </c>
      <c r="AI1" s="11" t="s">
        <v>4</v>
      </c>
      <c r="AJ1" s="11" t="s">
        <v>0</v>
      </c>
      <c r="AK1" s="11" t="s">
        <v>1</v>
      </c>
      <c r="AL1" s="11" t="s">
        <v>169</v>
      </c>
      <c r="AM1" s="11" t="s">
        <v>170</v>
      </c>
      <c r="AN1" s="12" t="s">
        <v>171</v>
      </c>
      <c r="AO1" s="13" t="s">
        <v>172</v>
      </c>
      <c r="AP1" s="13" t="s">
        <v>81</v>
      </c>
      <c r="AQ1" s="13" t="s">
        <v>193</v>
      </c>
      <c r="AR1" s="14" t="s">
        <v>166</v>
      </c>
      <c r="AS1" s="13" t="s">
        <v>167</v>
      </c>
      <c r="AT1" s="13" t="s">
        <v>168</v>
      </c>
      <c r="AU1" s="15" t="s">
        <v>82</v>
      </c>
      <c r="AV1" s="16" t="s">
        <v>83</v>
      </c>
      <c r="AW1" s="17" t="s">
        <v>56</v>
      </c>
      <c r="AX1" s="7" t="s">
        <v>22</v>
      </c>
      <c r="AY1" s="18" t="s">
        <v>23</v>
      </c>
      <c r="AZ1" s="19" t="s">
        <v>42</v>
      </c>
      <c r="BA1" s="20" t="s">
        <v>43</v>
      </c>
      <c r="BB1" s="8" t="s">
        <v>44</v>
      </c>
      <c r="BC1" s="248" t="s">
        <v>279</v>
      </c>
      <c r="BD1" s="249" t="s">
        <v>280</v>
      </c>
      <c r="BE1" s="20" t="s">
        <v>76</v>
      </c>
      <c r="BF1" s="8" t="s">
        <v>73</v>
      </c>
      <c r="BG1" s="1" t="s">
        <v>74</v>
      </c>
      <c r="BH1" s="21" t="s">
        <v>75</v>
      </c>
      <c r="BI1" s="22" t="s">
        <v>135</v>
      </c>
      <c r="BJ1" s="21" t="s">
        <v>67</v>
      </c>
      <c r="BK1" s="23" t="s">
        <v>68</v>
      </c>
      <c r="BL1" s="250" t="s">
        <v>281</v>
      </c>
      <c r="BM1" s="250" t="s">
        <v>282</v>
      </c>
      <c r="BN1" s="23" t="s">
        <v>68</v>
      </c>
      <c r="BO1" s="24" t="s">
        <v>69</v>
      </c>
      <c r="BP1" s="25" t="s">
        <v>70</v>
      </c>
      <c r="BQ1" s="25" t="s">
        <v>71</v>
      </c>
      <c r="BR1" s="24" t="s">
        <v>72</v>
      </c>
    </row>
    <row r="2" spans="1:70" s="37" customFormat="1" ht="16">
      <c r="A2" s="40">
        <v>1</v>
      </c>
      <c r="B2" s="26">
        <v>42101</v>
      </c>
      <c r="C2" s="39" t="s">
        <v>94</v>
      </c>
      <c r="D2" s="40" t="s">
        <v>134</v>
      </c>
      <c r="E2" s="26">
        <v>42063</v>
      </c>
      <c r="F2" s="39" t="s">
        <v>48</v>
      </c>
      <c r="G2" s="40" t="s">
        <v>136</v>
      </c>
      <c r="H2" s="40">
        <v>76</v>
      </c>
      <c r="I2" s="40"/>
      <c r="J2" s="40"/>
      <c r="K2" s="41" t="s">
        <v>79</v>
      </c>
      <c r="L2" s="43">
        <v>82192</v>
      </c>
      <c r="M2" s="43"/>
      <c r="N2" s="43"/>
      <c r="O2" s="43"/>
      <c r="P2" s="43"/>
      <c r="Q2" s="43"/>
      <c r="R2" s="43"/>
      <c r="S2" s="43"/>
      <c r="T2" s="43"/>
      <c r="U2" s="43"/>
      <c r="V2" s="43"/>
      <c r="W2" s="40">
        <v>2.65</v>
      </c>
      <c r="X2" s="198">
        <v>2.5</v>
      </c>
      <c r="Y2" s="198">
        <v>0</v>
      </c>
      <c r="Z2" s="198">
        <v>0</v>
      </c>
      <c r="AA2" s="198">
        <v>0</v>
      </c>
      <c r="AB2" s="198">
        <v>0</v>
      </c>
      <c r="AC2" s="40">
        <v>2.65</v>
      </c>
      <c r="AD2" s="198">
        <v>2.5</v>
      </c>
      <c r="AE2" s="198">
        <v>0</v>
      </c>
      <c r="AF2" s="198">
        <v>0</v>
      </c>
      <c r="AG2" s="198">
        <v>0</v>
      </c>
      <c r="AH2" s="198">
        <v>0</v>
      </c>
      <c r="AI2" s="40"/>
      <c r="AJ2" s="40"/>
      <c r="AK2" s="40"/>
      <c r="AL2" s="40"/>
      <c r="AM2" s="40"/>
      <c r="AN2" s="40"/>
      <c r="AO2" s="27" t="s">
        <v>6</v>
      </c>
      <c r="AP2" s="27"/>
      <c r="AQ2" s="27">
        <v>3</v>
      </c>
      <c r="AR2" s="27">
        <v>3</v>
      </c>
      <c r="AS2" s="44">
        <v>0.5</v>
      </c>
      <c r="AT2" s="44">
        <v>0.5</v>
      </c>
      <c r="AU2" s="27">
        <v>0</v>
      </c>
      <c r="AV2" s="27">
        <v>18</v>
      </c>
      <c r="AW2" s="27">
        <v>0</v>
      </c>
      <c r="AX2" s="27">
        <v>0</v>
      </c>
      <c r="AY2" s="27">
        <v>0</v>
      </c>
      <c r="AZ2" s="27">
        <v>0</v>
      </c>
      <c r="BA2" s="27">
        <v>0</v>
      </c>
      <c r="BB2" s="27">
        <v>0</v>
      </c>
      <c r="BC2" s="27"/>
      <c r="BD2" s="27"/>
      <c r="BE2" s="27">
        <v>0</v>
      </c>
      <c r="BF2" s="27">
        <v>0</v>
      </c>
      <c r="BG2" s="27">
        <v>0</v>
      </c>
      <c r="BH2" s="27" t="s">
        <v>6</v>
      </c>
      <c r="BI2" s="27">
        <v>24</v>
      </c>
      <c r="BJ2" s="27" t="s">
        <v>6</v>
      </c>
      <c r="BK2" s="39"/>
      <c r="BL2" s="215"/>
      <c r="BM2" s="215"/>
      <c r="BN2" s="39"/>
      <c r="BO2" s="40"/>
      <c r="BP2" s="27"/>
      <c r="BQ2" s="27" t="s">
        <v>9</v>
      </c>
      <c r="BR2" s="39" t="s">
        <v>219</v>
      </c>
    </row>
    <row r="3" spans="1:70" s="37" customFormat="1" ht="16">
      <c r="A3" s="40">
        <v>2</v>
      </c>
      <c r="B3" s="26">
        <v>42101</v>
      </c>
      <c r="C3" s="39" t="s">
        <v>94</v>
      </c>
      <c r="D3" s="40" t="s">
        <v>134</v>
      </c>
      <c r="E3" s="26">
        <v>42060</v>
      </c>
      <c r="F3" s="39" t="s">
        <v>147</v>
      </c>
      <c r="G3" s="40" t="s">
        <v>199</v>
      </c>
      <c r="H3" s="40">
        <v>87</v>
      </c>
      <c r="I3" s="40"/>
      <c r="J3" s="40"/>
      <c r="K3" s="41" t="s">
        <v>79</v>
      </c>
      <c r="L3" s="43">
        <v>1243</v>
      </c>
      <c r="M3" s="43">
        <v>1223</v>
      </c>
      <c r="N3" s="43">
        <v>2959</v>
      </c>
      <c r="O3" s="43">
        <v>159287</v>
      </c>
      <c r="P3" s="43">
        <v>657840</v>
      </c>
      <c r="Q3" s="43"/>
      <c r="R3" s="43"/>
      <c r="S3" s="43"/>
      <c r="T3" s="43"/>
      <c r="U3" s="43"/>
      <c r="V3" s="43"/>
      <c r="W3" s="198">
        <v>4.5363636363636362</v>
      </c>
      <c r="X3" s="198">
        <v>3.0818181818181816</v>
      </c>
      <c r="Y3" s="198">
        <v>2.8818181818181814</v>
      </c>
      <c r="Z3" s="198">
        <v>2.8545454545454545</v>
      </c>
      <c r="AA3" s="198">
        <v>2.7363636363636359</v>
      </c>
      <c r="AB3" s="198">
        <v>2.3636363636363633</v>
      </c>
      <c r="AC3" s="198">
        <v>4.5363636363636362</v>
      </c>
      <c r="AD3" s="198">
        <v>3.0818181818181816</v>
      </c>
      <c r="AE3" s="198">
        <v>2.8818181818181814</v>
      </c>
      <c r="AF3" s="198">
        <v>2.8545454545454545</v>
      </c>
      <c r="AG3" s="198">
        <v>2.7363636363636359</v>
      </c>
      <c r="AH3" s="198">
        <v>2.3636363636363633</v>
      </c>
      <c r="AI3" s="40"/>
      <c r="AJ3" s="40"/>
      <c r="AK3" s="40"/>
      <c r="AL3" s="40"/>
      <c r="AM3" s="40"/>
      <c r="AN3" s="40"/>
      <c r="AO3" s="27" t="s">
        <v>6</v>
      </c>
      <c r="AP3" s="40"/>
      <c r="AQ3" s="27">
        <v>3</v>
      </c>
      <c r="AR3" s="27">
        <v>3</v>
      </c>
      <c r="AS3" s="44">
        <v>0.5</v>
      </c>
      <c r="AT3" s="44">
        <v>0.5</v>
      </c>
      <c r="AU3" s="27">
        <v>0</v>
      </c>
      <c r="AV3" s="27">
        <v>0</v>
      </c>
      <c r="AW3" s="27">
        <v>25</v>
      </c>
      <c r="AX3" s="27">
        <v>0</v>
      </c>
      <c r="AY3" s="27">
        <v>0</v>
      </c>
      <c r="AZ3" s="27">
        <v>0</v>
      </c>
      <c r="BA3" s="27">
        <v>0</v>
      </c>
      <c r="BB3" s="27">
        <v>0</v>
      </c>
      <c r="BC3" s="27"/>
      <c r="BD3" s="27"/>
      <c r="BE3" s="27">
        <v>0</v>
      </c>
      <c r="BF3" s="27">
        <v>0</v>
      </c>
      <c r="BG3" s="27">
        <v>0</v>
      </c>
      <c r="BH3" s="27" t="s">
        <v>6</v>
      </c>
      <c r="BI3" s="27">
        <v>0</v>
      </c>
      <c r="BJ3" s="27" t="s">
        <v>6</v>
      </c>
      <c r="BK3" s="39"/>
      <c r="BL3" s="215"/>
      <c r="BM3" s="215"/>
      <c r="BN3" s="39"/>
      <c r="BO3" s="40"/>
      <c r="BP3" s="27"/>
      <c r="BQ3" s="27" t="s">
        <v>15</v>
      </c>
      <c r="BR3" s="39" t="s">
        <v>220</v>
      </c>
    </row>
    <row r="4" spans="1:70" s="37" customFormat="1" ht="16">
      <c r="A4" s="40">
        <v>3</v>
      </c>
      <c r="B4" s="26">
        <v>42101</v>
      </c>
      <c r="C4" s="39" t="s">
        <v>94</v>
      </c>
      <c r="D4" s="40" t="s">
        <v>134</v>
      </c>
      <c r="E4" s="26">
        <v>42005</v>
      </c>
      <c r="F4" s="39" t="s">
        <v>187</v>
      </c>
      <c r="G4" s="40" t="s">
        <v>86</v>
      </c>
      <c r="H4" s="40">
        <v>67.3</v>
      </c>
      <c r="I4" s="40"/>
      <c r="J4" s="40"/>
      <c r="K4" s="41" t="s">
        <v>79</v>
      </c>
      <c r="L4" s="43">
        <v>1243</v>
      </c>
      <c r="M4" s="43">
        <v>1223</v>
      </c>
      <c r="N4" s="43">
        <v>2959</v>
      </c>
      <c r="O4" s="43">
        <v>159287</v>
      </c>
      <c r="P4" s="43">
        <v>657840</v>
      </c>
      <c r="Q4" s="43"/>
      <c r="R4" s="43"/>
      <c r="S4" s="43"/>
      <c r="T4" s="43"/>
      <c r="U4" s="43"/>
      <c r="V4" s="43"/>
      <c r="W4" s="198">
        <v>4.22</v>
      </c>
      <c r="X4" s="198">
        <v>2.91</v>
      </c>
      <c r="Y4" s="198">
        <v>2.75</v>
      </c>
      <c r="Z4" s="198">
        <v>2.73</v>
      </c>
      <c r="AA4" s="198">
        <v>2.5499999999999998</v>
      </c>
      <c r="AB4" s="198">
        <v>2.2000000000000002</v>
      </c>
      <c r="AC4" s="198">
        <v>4.22</v>
      </c>
      <c r="AD4" s="198">
        <v>2.91</v>
      </c>
      <c r="AE4" s="198">
        <v>2.75</v>
      </c>
      <c r="AF4" s="198">
        <v>2.73</v>
      </c>
      <c r="AG4" s="198">
        <v>2.5499999999999998</v>
      </c>
      <c r="AH4" s="198">
        <v>2.2000000000000002</v>
      </c>
      <c r="AI4" s="40"/>
      <c r="AJ4" s="40"/>
      <c r="AK4" s="40"/>
      <c r="AL4" s="40"/>
      <c r="AM4" s="40"/>
      <c r="AN4" s="40"/>
      <c r="AO4" s="27" t="s">
        <v>6</v>
      </c>
      <c r="AP4" s="40"/>
      <c r="AQ4" s="27">
        <v>3</v>
      </c>
      <c r="AR4" s="27">
        <v>3</v>
      </c>
      <c r="AS4" s="44">
        <v>0.5</v>
      </c>
      <c r="AT4" s="44">
        <v>0.5</v>
      </c>
      <c r="AU4" s="27">
        <v>0</v>
      </c>
      <c r="AV4" s="27">
        <v>20</v>
      </c>
      <c r="AW4" s="27">
        <v>0</v>
      </c>
      <c r="AX4" s="27">
        <v>0</v>
      </c>
      <c r="AY4" s="27">
        <v>0</v>
      </c>
      <c r="AZ4" s="27">
        <v>0</v>
      </c>
      <c r="BA4" s="27">
        <v>0</v>
      </c>
      <c r="BB4" s="27">
        <v>0</v>
      </c>
      <c r="BC4" s="27"/>
      <c r="BD4" s="27"/>
      <c r="BE4" s="27">
        <v>0</v>
      </c>
      <c r="BF4" s="27">
        <v>0</v>
      </c>
      <c r="BG4" s="27">
        <v>0</v>
      </c>
      <c r="BH4" s="27" t="s">
        <v>13</v>
      </c>
      <c r="BI4" s="27">
        <v>24</v>
      </c>
      <c r="BJ4" s="27" t="s">
        <v>6</v>
      </c>
      <c r="BK4" s="39"/>
      <c r="BL4" s="215"/>
      <c r="BM4" s="215"/>
      <c r="BN4" s="39"/>
      <c r="BO4" s="40"/>
      <c r="BP4" s="27"/>
      <c r="BQ4" s="27" t="s">
        <v>9</v>
      </c>
      <c r="BR4" s="39" t="s">
        <v>221</v>
      </c>
    </row>
    <row r="5" spans="1:70" s="37" customFormat="1" ht="16">
      <c r="A5" s="40">
        <v>4</v>
      </c>
      <c r="B5" s="26">
        <v>42101</v>
      </c>
      <c r="C5" s="39" t="s">
        <v>94</v>
      </c>
      <c r="D5" s="40" t="s">
        <v>134</v>
      </c>
      <c r="E5" s="26">
        <v>41914</v>
      </c>
      <c r="F5" s="39" t="s">
        <v>95</v>
      </c>
      <c r="G5" s="40" t="s">
        <v>8</v>
      </c>
      <c r="H5" s="40">
        <v>68.16</v>
      </c>
      <c r="I5" s="40"/>
      <c r="J5" s="40"/>
      <c r="K5" s="41" t="s">
        <v>79</v>
      </c>
      <c r="L5" s="43">
        <v>1243</v>
      </c>
      <c r="M5" s="43">
        <v>1223</v>
      </c>
      <c r="N5" s="43">
        <v>2959</v>
      </c>
      <c r="O5" s="43">
        <v>159287</v>
      </c>
      <c r="P5" s="43">
        <v>657840</v>
      </c>
      <c r="Q5" s="43"/>
      <c r="R5" s="43"/>
      <c r="S5" s="43"/>
      <c r="T5" s="43"/>
      <c r="U5" s="43"/>
      <c r="V5" s="43"/>
      <c r="W5" s="198">
        <v>3.65</v>
      </c>
      <c r="X5" s="198">
        <v>2.69</v>
      </c>
      <c r="Y5" s="198">
        <v>2.2999999999999998</v>
      </c>
      <c r="Z5" s="198">
        <v>2.2999999999999998</v>
      </c>
      <c r="AA5" s="198">
        <v>2.2999999999999998</v>
      </c>
      <c r="AB5" s="198">
        <v>1.92</v>
      </c>
      <c r="AC5" s="198">
        <v>3.65</v>
      </c>
      <c r="AD5" s="198">
        <v>2.69</v>
      </c>
      <c r="AE5" s="198">
        <v>2.2999999999999998</v>
      </c>
      <c r="AF5" s="198">
        <v>2.2999999999999998</v>
      </c>
      <c r="AG5" s="198">
        <v>2.2999999999999998</v>
      </c>
      <c r="AH5" s="198">
        <v>1.92</v>
      </c>
      <c r="AI5" s="40"/>
      <c r="AJ5" s="40"/>
      <c r="AK5" s="40"/>
      <c r="AL5" s="40"/>
      <c r="AM5" s="40"/>
      <c r="AN5" s="40"/>
      <c r="AO5" s="27" t="s">
        <v>6</v>
      </c>
      <c r="AP5" s="27"/>
      <c r="AQ5" s="27">
        <v>3</v>
      </c>
      <c r="AR5" s="27">
        <v>3</v>
      </c>
      <c r="AS5" s="44">
        <v>0.5</v>
      </c>
      <c r="AT5" s="44">
        <v>0.5</v>
      </c>
      <c r="AU5" s="27">
        <v>0</v>
      </c>
      <c r="AV5" s="27">
        <v>14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/>
      <c r="BD5" s="27"/>
      <c r="BE5" s="27">
        <v>0</v>
      </c>
      <c r="BF5" s="27">
        <v>0</v>
      </c>
      <c r="BG5" s="27">
        <v>12</v>
      </c>
      <c r="BH5" s="27" t="s">
        <v>148</v>
      </c>
      <c r="BI5" s="27">
        <v>12</v>
      </c>
      <c r="BJ5" s="27" t="s">
        <v>6</v>
      </c>
      <c r="BK5" s="39"/>
      <c r="BL5" s="215"/>
      <c r="BM5" s="215"/>
      <c r="BN5" s="39"/>
      <c r="BO5" s="40"/>
      <c r="BP5" s="27"/>
      <c r="BQ5" s="27" t="s">
        <v>9</v>
      </c>
      <c r="BR5" s="39" t="s">
        <v>203</v>
      </c>
    </row>
    <row r="6" spans="1:70" s="37" customFormat="1" ht="16">
      <c r="A6" s="40">
        <v>5</v>
      </c>
      <c r="B6" s="26">
        <v>42101</v>
      </c>
      <c r="C6" s="39" t="s">
        <v>94</v>
      </c>
      <c r="D6" s="40" t="s">
        <v>134</v>
      </c>
      <c r="E6" s="26">
        <v>42035</v>
      </c>
      <c r="F6" s="39" t="s">
        <v>145</v>
      </c>
      <c r="G6" s="40" t="s">
        <v>7</v>
      </c>
      <c r="H6" s="40">
        <v>64.459999999999994</v>
      </c>
      <c r="I6" s="40"/>
      <c r="J6" s="40"/>
      <c r="K6" s="41" t="s">
        <v>79</v>
      </c>
      <c r="L6" s="43">
        <v>1243</v>
      </c>
      <c r="M6" s="43">
        <v>1223</v>
      </c>
      <c r="N6" s="43">
        <v>2959</v>
      </c>
      <c r="O6" s="43">
        <v>159287</v>
      </c>
      <c r="P6" s="43">
        <v>657840</v>
      </c>
      <c r="Q6" s="43"/>
      <c r="R6" s="43"/>
      <c r="S6" s="43"/>
      <c r="T6" s="43"/>
      <c r="U6" s="43"/>
      <c r="V6" s="43"/>
      <c r="W6" s="198">
        <v>3.71</v>
      </c>
      <c r="X6" s="198">
        <v>2.5299999999999998</v>
      </c>
      <c r="Y6" s="198">
        <v>2.34</v>
      </c>
      <c r="Z6" s="198">
        <v>2.31</v>
      </c>
      <c r="AA6" s="198">
        <v>2.1800000000000002</v>
      </c>
      <c r="AB6" s="198">
        <v>1.79</v>
      </c>
      <c r="AC6" s="198">
        <v>3.71</v>
      </c>
      <c r="AD6" s="198">
        <v>2.5299999999999998</v>
      </c>
      <c r="AE6" s="198">
        <v>2.34</v>
      </c>
      <c r="AF6" s="198">
        <v>2.31</v>
      </c>
      <c r="AG6" s="198">
        <v>2.1800000000000002</v>
      </c>
      <c r="AH6" s="198">
        <v>1.79</v>
      </c>
      <c r="AI6" s="40"/>
      <c r="AJ6" s="40"/>
      <c r="AK6" s="40"/>
      <c r="AL6" s="40"/>
      <c r="AM6" s="40"/>
      <c r="AN6" s="40"/>
      <c r="AO6" s="27" t="s">
        <v>6</v>
      </c>
      <c r="AP6" s="40"/>
      <c r="AQ6" s="27">
        <v>3</v>
      </c>
      <c r="AR6" s="27">
        <v>3</v>
      </c>
      <c r="AS6" s="44">
        <v>0.5</v>
      </c>
      <c r="AT6" s="44">
        <v>0.5</v>
      </c>
      <c r="AU6" s="27">
        <v>0</v>
      </c>
      <c r="AV6" s="27">
        <v>0</v>
      </c>
      <c r="AW6" s="27">
        <v>10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/>
      <c r="BD6" s="27"/>
      <c r="BE6" s="27">
        <v>0</v>
      </c>
      <c r="BF6" s="27">
        <v>0</v>
      </c>
      <c r="BG6" s="27">
        <v>0</v>
      </c>
      <c r="BH6" s="27" t="s">
        <v>6</v>
      </c>
      <c r="BI6" s="27"/>
      <c r="BJ6" s="27" t="s">
        <v>6</v>
      </c>
      <c r="BK6" s="39"/>
      <c r="BL6" s="215"/>
      <c r="BM6" s="215"/>
      <c r="BN6" s="39"/>
      <c r="BO6" s="40"/>
      <c r="BP6" s="27"/>
      <c r="BQ6" s="27" t="s">
        <v>11</v>
      </c>
      <c r="BR6" s="39" t="s">
        <v>224</v>
      </c>
    </row>
    <row r="7" spans="1:70" s="37" customFormat="1" ht="16">
      <c r="A7" s="40">
        <v>6</v>
      </c>
      <c r="B7" s="26">
        <v>42101</v>
      </c>
      <c r="C7" s="39" t="s">
        <v>94</v>
      </c>
      <c r="D7" s="40" t="s">
        <v>45</v>
      </c>
      <c r="E7" s="26">
        <v>41880</v>
      </c>
      <c r="F7" s="39" t="s">
        <v>47</v>
      </c>
      <c r="G7" s="192" t="s">
        <v>205</v>
      </c>
      <c r="H7" s="40">
        <v>94.34</v>
      </c>
      <c r="I7" s="40"/>
      <c r="J7" s="40"/>
      <c r="K7" s="41" t="s">
        <v>79</v>
      </c>
      <c r="L7" s="43">
        <v>4920</v>
      </c>
      <c r="M7" s="43">
        <v>187380</v>
      </c>
      <c r="N7" s="43"/>
      <c r="O7" s="43"/>
      <c r="P7" s="43"/>
      <c r="Q7" s="43"/>
      <c r="R7" s="43"/>
      <c r="S7" s="43"/>
      <c r="T7" s="43"/>
      <c r="U7" s="43"/>
      <c r="V7" s="43"/>
      <c r="W7" s="198">
        <v>2.63</v>
      </c>
      <c r="X7" s="198">
        <v>2.4300000000000002</v>
      </c>
      <c r="Y7" s="198">
        <v>2.36</v>
      </c>
      <c r="Z7" s="198">
        <v>0</v>
      </c>
      <c r="AA7" s="198">
        <v>0</v>
      </c>
      <c r="AB7" s="198">
        <v>0</v>
      </c>
      <c r="AC7" s="198">
        <v>2.63</v>
      </c>
      <c r="AD7" s="198">
        <v>2.4300000000000002</v>
      </c>
      <c r="AE7" s="198">
        <v>2.36</v>
      </c>
      <c r="AF7" s="198">
        <v>0</v>
      </c>
      <c r="AG7" s="198">
        <v>0</v>
      </c>
      <c r="AH7" s="198">
        <v>0</v>
      </c>
      <c r="AI7" s="40"/>
      <c r="AJ7" s="40"/>
      <c r="AK7" s="40"/>
      <c r="AL7" s="40"/>
      <c r="AM7" s="40"/>
      <c r="AN7" s="40"/>
      <c r="AO7" s="27" t="s">
        <v>6</v>
      </c>
      <c r="AP7" s="27"/>
      <c r="AQ7" s="27">
        <v>3</v>
      </c>
      <c r="AR7" s="27">
        <v>3</v>
      </c>
      <c r="AS7" s="44">
        <v>0.5</v>
      </c>
      <c r="AT7" s="44">
        <v>0.5</v>
      </c>
      <c r="AU7" s="27">
        <v>0</v>
      </c>
      <c r="AV7" s="27">
        <v>12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0</v>
      </c>
      <c r="BC7" s="27"/>
      <c r="BD7" s="27"/>
      <c r="BE7" s="27">
        <v>0</v>
      </c>
      <c r="BF7" s="27">
        <v>0</v>
      </c>
      <c r="BG7" s="27">
        <v>24</v>
      </c>
      <c r="BH7" s="27" t="s">
        <v>10</v>
      </c>
      <c r="BI7" s="27">
        <v>24</v>
      </c>
      <c r="BJ7" s="27" t="s">
        <v>6</v>
      </c>
      <c r="BK7" s="39"/>
      <c r="BL7" s="222"/>
      <c r="BM7" s="222"/>
      <c r="BN7" s="39"/>
      <c r="BO7" s="40"/>
      <c r="BP7" s="27"/>
      <c r="BQ7" s="27" t="s">
        <v>11</v>
      </c>
      <c r="BR7" s="39" t="s">
        <v>206</v>
      </c>
    </row>
    <row r="8" spans="1:70" s="37" customFormat="1" ht="16">
      <c r="A8" s="40">
        <v>7</v>
      </c>
      <c r="B8" s="26">
        <v>42101</v>
      </c>
      <c r="C8" s="39" t="s">
        <v>94</v>
      </c>
      <c r="D8" s="40" t="s">
        <v>133</v>
      </c>
      <c r="E8" s="26">
        <v>42005</v>
      </c>
      <c r="F8" s="39" t="s">
        <v>187</v>
      </c>
      <c r="G8" s="40" t="s">
        <v>86</v>
      </c>
      <c r="H8" s="40">
        <v>83</v>
      </c>
      <c r="I8" s="40"/>
      <c r="J8" s="40"/>
      <c r="K8" s="41" t="s">
        <v>79</v>
      </c>
      <c r="L8" s="43">
        <v>2465.7599999999998</v>
      </c>
      <c r="M8" s="43">
        <v>162246.6</v>
      </c>
      <c r="N8" s="43">
        <v>657862.98</v>
      </c>
      <c r="O8" s="43"/>
      <c r="P8" s="43"/>
      <c r="Q8" s="43"/>
      <c r="R8" s="43"/>
      <c r="S8" s="43"/>
      <c r="T8" s="43"/>
      <c r="U8" s="43"/>
      <c r="V8" s="43"/>
      <c r="W8" s="198">
        <v>2.85</v>
      </c>
      <c r="X8" s="198">
        <v>2.59</v>
      </c>
      <c r="Y8" s="198">
        <v>2.48</v>
      </c>
      <c r="Z8" s="198">
        <v>2.2799999999999998</v>
      </c>
      <c r="AA8" s="198">
        <v>0</v>
      </c>
      <c r="AB8" s="198">
        <v>0</v>
      </c>
      <c r="AC8" s="198">
        <v>2.85</v>
      </c>
      <c r="AD8" s="198">
        <v>2.59</v>
      </c>
      <c r="AE8" s="198">
        <v>2.48</v>
      </c>
      <c r="AF8" s="198">
        <v>2.2799999999999998</v>
      </c>
      <c r="AG8" s="198">
        <v>0</v>
      </c>
      <c r="AH8" s="198">
        <v>0</v>
      </c>
      <c r="AI8" s="40"/>
      <c r="AJ8" s="40"/>
      <c r="AK8" s="40"/>
      <c r="AL8" s="40"/>
      <c r="AM8" s="40"/>
      <c r="AN8" s="40"/>
      <c r="AO8" s="27" t="s">
        <v>6</v>
      </c>
      <c r="AP8" s="27"/>
      <c r="AQ8" s="27">
        <v>3</v>
      </c>
      <c r="AR8" s="27">
        <v>3</v>
      </c>
      <c r="AS8" s="44">
        <v>0.5</v>
      </c>
      <c r="AT8" s="44">
        <v>0.5</v>
      </c>
      <c r="AU8" s="27">
        <v>0</v>
      </c>
      <c r="AV8" s="27">
        <v>20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/>
      <c r="BD8" s="27"/>
      <c r="BE8" s="27">
        <v>0</v>
      </c>
      <c r="BF8" s="27">
        <v>0</v>
      </c>
      <c r="BG8" s="27">
        <v>0</v>
      </c>
      <c r="BH8" s="27" t="s">
        <v>13</v>
      </c>
      <c r="BI8" s="27">
        <v>24</v>
      </c>
      <c r="BJ8" s="27" t="s">
        <v>6</v>
      </c>
      <c r="BK8" s="39"/>
      <c r="BL8" s="222"/>
      <c r="BM8" s="222"/>
      <c r="BN8" s="39"/>
      <c r="BO8" s="40"/>
      <c r="BP8" s="27"/>
      <c r="BQ8" s="27" t="s">
        <v>9</v>
      </c>
      <c r="BR8" s="39" t="s">
        <v>222</v>
      </c>
    </row>
    <row r="9" spans="1:70" s="37" customFormat="1" ht="16">
      <c r="A9" s="40">
        <v>8</v>
      </c>
      <c r="B9" s="26">
        <v>42101</v>
      </c>
      <c r="C9" s="39" t="s">
        <v>94</v>
      </c>
      <c r="D9" s="40" t="s">
        <v>146</v>
      </c>
      <c r="E9" s="26">
        <v>41880</v>
      </c>
      <c r="F9" s="39" t="s">
        <v>47</v>
      </c>
      <c r="G9" s="192" t="s">
        <v>218</v>
      </c>
      <c r="H9" s="40">
        <v>101.16</v>
      </c>
      <c r="I9" s="40"/>
      <c r="J9" s="40"/>
      <c r="K9" s="41" t="s">
        <v>79</v>
      </c>
      <c r="L9" s="43">
        <v>49315</v>
      </c>
      <c r="M9" s="43"/>
      <c r="N9" s="43"/>
      <c r="O9" s="43"/>
      <c r="P9" s="43"/>
      <c r="Q9" s="43"/>
      <c r="R9" s="43"/>
      <c r="S9" s="43"/>
      <c r="T9" s="43"/>
      <c r="U9" s="43"/>
      <c r="V9" s="43"/>
      <c r="W9" s="198">
        <v>2.81</v>
      </c>
      <c r="X9" s="198">
        <v>2.59</v>
      </c>
      <c r="Y9" s="198">
        <v>0</v>
      </c>
      <c r="Z9" s="198">
        <v>0</v>
      </c>
      <c r="AA9" s="198">
        <v>0</v>
      </c>
      <c r="AB9" s="198">
        <v>0</v>
      </c>
      <c r="AC9" s="198">
        <v>2.81</v>
      </c>
      <c r="AD9" s="198">
        <v>2.59</v>
      </c>
      <c r="AE9" s="198">
        <v>0</v>
      </c>
      <c r="AF9" s="198">
        <v>0</v>
      </c>
      <c r="AG9" s="198">
        <v>0</v>
      </c>
      <c r="AH9" s="198">
        <v>0</v>
      </c>
      <c r="AI9" s="40"/>
      <c r="AJ9" s="40"/>
      <c r="AK9" s="40"/>
      <c r="AL9" s="40"/>
      <c r="AM9" s="40"/>
      <c r="AN9" s="40"/>
      <c r="AO9" s="27" t="s">
        <v>6</v>
      </c>
      <c r="AP9" s="27"/>
      <c r="AQ9" s="27">
        <v>3</v>
      </c>
      <c r="AR9" s="27">
        <v>3</v>
      </c>
      <c r="AS9" s="44">
        <v>0.5</v>
      </c>
      <c r="AT9" s="44">
        <v>0.5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/>
      <c r="BD9" s="27"/>
      <c r="BE9" s="27">
        <v>0</v>
      </c>
      <c r="BF9" s="27">
        <v>0</v>
      </c>
      <c r="BG9" s="27">
        <v>0</v>
      </c>
      <c r="BH9" s="27" t="s">
        <v>6</v>
      </c>
      <c r="BI9" s="27"/>
      <c r="BJ9" s="27" t="s">
        <v>6</v>
      </c>
      <c r="BK9" s="39"/>
      <c r="BL9" s="215"/>
      <c r="BM9" s="215"/>
      <c r="BN9" s="39"/>
      <c r="BO9" s="40"/>
      <c r="BP9" s="27"/>
      <c r="BQ9" s="27" t="s">
        <v>9</v>
      </c>
      <c r="BR9" s="39" t="s">
        <v>208</v>
      </c>
    </row>
    <row r="10" spans="1:70" s="37" customFormat="1" ht="16">
      <c r="A10" s="40">
        <v>9</v>
      </c>
      <c r="B10" s="26">
        <v>42101</v>
      </c>
      <c r="C10" s="39" t="s">
        <v>94</v>
      </c>
      <c r="D10" s="40" t="s">
        <v>39</v>
      </c>
      <c r="E10" s="26">
        <v>41880</v>
      </c>
      <c r="F10" s="39" t="s">
        <v>47</v>
      </c>
      <c r="G10" s="40" t="s">
        <v>37</v>
      </c>
      <c r="H10" s="40">
        <v>96.12</v>
      </c>
      <c r="I10" s="40"/>
      <c r="J10" s="40"/>
      <c r="K10" s="41" t="s">
        <v>79</v>
      </c>
      <c r="L10" s="43">
        <v>1243</v>
      </c>
      <c r="M10" s="43">
        <v>1223</v>
      </c>
      <c r="N10" s="43">
        <v>1959</v>
      </c>
      <c r="O10" s="43">
        <v>159240</v>
      </c>
      <c r="P10" s="43">
        <v>657840</v>
      </c>
      <c r="Q10" s="43"/>
      <c r="R10" s="43"/>
      <c r="S10" s="43"/>
      <c r="T10" s="43"/>
      <c r="U10" s="43"/>
      <c r="V10" s="43"/>
      <c r="W10" s="198">
        <v>3.93</v>
      </c>
      <c r="X10" s="198">
        <v>2.48</v>
      </c>
      <c r="Y10" s="198">
        <v>1.43</v>
      </c>
      <c r="Z10" s="198">
        <v>2.42</v>
      </c>
      <c r="AA10" s="198">
        <v>2.35</v>
      </c>
      <c r="AB10" s="198">
        <v>2.0699999999999998</v>
      </c>
      <c r="AC10" s="198">
        <v>3.93</v>
      </c>
      <c r="AD10" s="198">
        <v>2.48</v>
      </c>
      <c r="AE10" s="198">
        <v>1.43</v>
      </c>
      <c r="AF10" s="198">
        <v>2.42</v>
      </c>
      <c r="AG10" s="198">
        <v>2.35</v>
      </c>
      <c r="AH10" s="198">
        <v>2.0699999999999998</v>
      </c>
      <c r="AI10" s="40"/>
      <c r="AJ10" s="40"/>
      <c r="AK10" s="40"/>
      <c r="AL10" s="40"/>
      <c r="AM10" s="40"/>
      <c r="AN10" s="40"/>
      <c r="AO10" s="27" t="s">
        <v>6</v>
      </c>
      <c r="AP10" s="40"/>
      <c r="AQ10" s="27">
        <v>3</v>
      </c>
      <c r="AR10" s="27">
        <v>3</v>
      </c>
      <c r="AS10" s="44">
        <v>0.5</v>
      </c>
      <c r="AT10" s="44">
        <v>0.5</v>
      </c>
      <c r="AU10" s="27">
        <v>0</v>
      </c>
      <c r="AV10" s="27">
        <v>12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/>
      <c r="BD10" s="27"/>
      <c r="BE10" s="27">
        <v>0</v>
      </c>
      <c r="BF10" s="27">
        <v>0</v>
      </c>
      <c r="BG10" s="27">
        <v>24</v>
      </c>
      <c r="BH10" s="27" t="s">
        <v>10</v>
      </c>
      <c r="BI10" s="27">
        <v>24</v>
      </c>
      <c r="BJ10" s="27" t="s">
        <v>6</v>
      </c>
      <c r="BK10" s="39"/>
      <c r="BL10" s="215"/>
      <c r="BM10" s="215"/>
      <c r="BN10" s="39"/>
      <c r="BO10" s="40"/>
      <c r="BP10" s="27"/>
      <c r="BQ10" s="27" t="s">
        <v>11</v>
      </c>
      <c r="BR10" s="39"/>
    </row>
    <row r="11" spans="1:70" s="37" customFormat="1" ht="16">
      <c r="A11" s="40">
        <v>10</v>
      </c>
      <c r="B11" s="26">
        <v>42101</v>
      </c>
      <c r="C11" s="39" t="s">
        <v>94</v>
      </c>
      <c r="D11" s="40" t="s">
        <v>39</v>
      </c>
      <c r="E11" s="26">
        <v>42005</v>
      </c>
      <c r="F11" s="39" t="s">
        <v>187</v>
      </c>
      <c r="G11" s="40" t="s">
        <v>86</v>
      </c>
      <c r="H11" s="40">
        <v>66</v>
      </c>
      <c r="I11" s="40"/>
      <c r="J11" s="40"/>
      <c r="K11" s="41" t="s">
        <v>79</v>
      </c>
      <c r="L11" s="43">
        <v>1243</v>
      </c>
      <c r="M11" s="43">
        <v>1223</v>
      </c>
      <c r="N11" s="43">
        <v>1959</v>
      </c>
      <c r="O11" s="43">
        <v>159240</v>
      </c>
      <c r="P11" s="43">
        <v>657840</v>
      </c>
      <c r="Q11" s="43"/>
      <c r="R11" s="43"/>
      <c r="S11" s="43"/>
      <c r="T11" s="43"/>
      <c r="U11" s="43"/>
      <c r="V11" s="43"/>
      <c r="W11" s="198">
        <v>4.1399999999999997</v>
      </c>
      <c r="X11" s="198">
        <v>2.85</v>
      </c>
      <c r="Y11" s="198">
        <v>2.7</v>
      </c>
      <c r="Z11" s="198">
        <v>2.68</v>
      </c>
      <c r="AA11" s="198">
        <v>2.5</v>
      </c>
      <c r="AB11" s="198">
        <v>2.16</v>
      </c>
      <c r="AC11" s="198">
        <v>4.1399999999999997</v>
      </c>
      <c r="AD11" s="198">
        <v>2.85</v>
      </c>
      <c r="AE11" s="198">
        <v>2.7</v>
      </c>
      <c r="AF11" s="198">
        <v>2.68</v>
      </c>
      <c r="AG11" s="198">
        <v>2.5</v>
      </c>
      <c r="AH11" s="198">
        <v>2.16</v>
      </c>
      <c r="AI11" s="40"/>
      <c r="AJ11" s="40"/>
      <c r="AK11" s="40"/>
      <c r="AL11" s="40"/>
      <c r="AM11" s="40"/>
      <c r="AN11" s="40"/>
      <c r="AO11" s="27" t="s">
        <v>6</v>
      </c>
      <c r="AP11" s="27"/>
      <c r="AQ11" s="27">
        <v>3</v>
      </c>
      <c r="AR11" s="27">
        <v>3</v>
      </c>
      <c r="AS11" s="44">
        <v>0.5</v>
      </c>
      <c r="AT11" s="44">
        <v>0.5</v>
      </c>
      <c r="AU11" s="27">
        <v>0</v>
      </c>
      <c r="AV11" s="27">
        <v>20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/>
      <c r="BD11" s="27"/>
      <c r="BE11" s="27">
        <v>0</v>
      </c>
      <c r="BF11" s="27">
        <v>0</v>
      </c>
      <c r="BG11" s="27">
        <v>0</v>
      </c>
      <c r="BH11" s="27" t="s">
        <v>13</v>
      </c>
      <c r="BI11" s="27">
        <v>24</v>
      </c>
      <c r="BJ11" s="27" t="s">
        <v>6</v>
      </c>
      <c r="BK11" s="39"/>
      <c r="BL11" s="215"/>
      <c r="BM11" s="215"/>
      <c r="BN11" s="39"/>
      <c r="BO11" s="40"/>
      <c r="BP11" s="27"/>
      <c r="BQ11" s="27" t="s">
        <v>9</v>
      </c>
      <c r="BR11" s="39" t="s">
        <v>223</v>
      </c>
    </row>
    <row r="12" spans="1:70" s="37" customFormat="1" ht="16">
      <c r="A12" s="40">
        <v>11</v>
      </c>
      <c r="B12" s="26">
        <v>42101</v>
      </c>
      <c r="C12" s="39" t="s">
        <v>94</v>
      </c>
      <c r="D12" s="40" t="s">
        <v>41</v>
      </c>
      <c r="E12" s="26">
        <v>41914</v>
      </c>
      <c r="F12" s="39" t="s">
        <v>95</v>
      </c>
      <c r="G12" s="40" t="s">
        <v>8</v>
      </c>
      <c r="H12" s="40">
        <v>93.12</v>
      </c>
      <c r="I12" s="40"/>
      <c r="J12" s="40"/>
      <c r="K12" s="41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198">
        <v>3.47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3.47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40"/>
      <c r="AJ12" s="40"/>
      <c r="AK12" s="40"/>
      <c r="AL12" s="40"/>
      <c r="AM12" s="40"/>
      <c r="AN12" s="40"/>
      <c r="AO12" s="27" t="s">
        <v>6</v>
      </c>
      <c r="AP12" s="27"/>
      <c r="AQ12" s="27">
        <v>3</v>
      </c>
      <c r="AR12" s="27">
        <v>3</v>
      </c>
      <c r="AS12" s="44">
        <v>0.5</v>
      </c>
      <c r="AT12" s="44">
        <v>0.5</v>
      </c>
      <c r="AU12" s="27">
        <v>0</v>
      </c>
      <c r="AV12" s="27">
        <v>14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/>
      <c r="BD12" s="27"/>
      <c r="BE12" s="27">
        <v>0</v>
      </c>
      <c r="BF12" s="27">
        <v>0</v>
      </c>
      <c r="BG12" s="27">
        <v>12</v>
      </c>
      <c r="BH12" s="27" t="s">
        <v>148</v>
      </c>
      <c r="BI12" s="27">
        <v>12</v>
      </c>
      <c r="BJ12" s="27" t="s">
        <v>6</v>
      </c>
      <c r="BK12" s="39"/>
      <c r="BL12" s="215"/>
      <c r="BM12" s="215"/>
      <c r="BN12" s="39"/>
      <c r="BO12" s="40"/>
      <c r="BP12" s="27"/>
      <c r="BQ12" s="27" t="s">
        <v>9</v>
      </c>
      <c r="BR12" s="39" t="s">
        <v>209</v>
      </c>
    </row>
    <row r="13" spans="1:70" s="37" customFormat="1" ht="16">
      <c r="A13" s="40">
        <v>12</v>
      </c>
      <c r="B13" s="26">
        <v>42101</v>
      </c>
      <c r="C13" s="39" t="s">
        <v>94</v>
      </c>
      <c r="D13" s="40" t="s">
        <v>78</v>
      </c>
      <c r="E13" s="26">
        <v>42005</v>
      </c>
      <c r="F13" s="39" t="s">
        <v>187</v>
      </c>
      <c r="G13" s="40" t="s">
        <v>86</v>
      </c>
      <c r="H13" s="40">
        <v>81</v>
      </c>
      <c r="I13" s="40"/>
      <c r="J13" s="40"/>
      <c r="K13" s="41" t="s">
        <v>79</v>
      </c>
      <c r="L13" s="43">
        <v>6000</v>
      </c>
      <c r="M13" s="43">
        <v>6000</v>
      </c>
      <c r="N13" s="43">
        <v>72000</v>
      </c>
      <c r="O13" s="43"/>
      <c r="P13" s="43"/>
      <c r="Q13" s="43"/>
      <c r="R13" s="43"/>
      <c r="S13" s="43"/>
      <c r="T13" s="43"/>
      <c r="U13" s="43"/>
      <c r="V13" s="43"/>
      <c r="W13" s="198">
        <v>2.4900000000000002</v>
      </c>
      <c r="X13" s="198">
        <v>2.25</v>
      </c>
      <c r="Y13" s="198">
        <v>2.2200000000000002</v>
      </c>
      <c r="Z13" s="198">
        <v>2.11</v>
      </c>
      <c r="AA13" s="198">
        <v>0</v>
      </c>
      <c r="AB13" s="198">
        <v>0</v>
      </c>
      <c r="AC13" s="198">
        <v>2.4900000000000002</v>
      </c>
      <c r="AD13" s="198">
        <v>2.25</v>
      </c>
      <c r="AE13" s="198">
        <v>2.2200000000000002</v>
      </c>
      <c r="AF13" s="198">
        <v>2.11</v>
      </c>
      <c r="AG13" s="198">
        <v>0</v>
      </c>
      <c r="AH13" s="198">
        <v>0</v>
      </c>
      <c r="AI13" s="40"/>
      <c r="AJ13" s="40"/>
      <c r="AK13" s="40"/>
      <c r="AL13" s="40"/>
      <c r="AM13" s="40"/>
      <c r="AN13" s="40"/>
      <c r="AO13" s="27" t="s">
        <v>6</v>
      </c>
      <c r="AP13" s="27"/>
      <c r="AQ13" s="27">
        <v>3</v>
      </c>
      <c r="AR13" s="27">
        <v>3</v>
      </c>
      <c r="AS13" s="44">
        <v>0.5</v>
      </c>
      <c r="AT13" s="44">
        <v>0.5</v>
      </c>
      <c r="AU13" s="27">
        <v>0</v>
      </c>
      <c r="AV13" s="27">
        <v>20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/>
      <c r="BD13" s="27"/>
      <c r="BE13" s="27">
        <v>0</v>
      </c>
      <c r="BF13" s="27">
        <v>0</v>
      </c>
      <c r="BG13" s="27">
        <v>0</v>
      </c>
      <c r="BH13" s="27" t="s">
        <v>13</v>
      </c>
      <c r="BI13" s="27">
        <v>24</v>
      </c>
      <c r="BJ13" s="27" t="s">
        <v>6</v>
      </c>
      <c r="BK13" s="39"/>
      <c r="BL13" s="215"/>
      <c r="BM13" s="215"/>
      <c r="BN13" s="39"/>
      <c r="BO13" s="40"/>
      <c r="BP13" s="27"/>
      <c r="BQ13" s="27" t="s">
        <v>9</v>
      </c>
      <c r="BR13" s="39" t="s">
        <v>211</v>
      </c>
    </row>
    <row r="14" spans="1:70" s="37" customFormat="1" ht="16">
      <c r="A14" s="40">
        <v>13</v>
      </c>
      <c r="B14" s="26">
        <v>42101</v>
      </c>
      <c r="C14" s="39" t="s">
        <v>94</v>
      </c>
      <c r="D14" s="40" t="s">
        <v>78</v>
      </c>
      <c r="E14" s="26">
        <v>41914</v>
      </c>
      <c r="F14" s="39" t="s">
        <v>95</v>
      </c>
      <c r="G14" s="40" t="s">
        <v>8</v>
      </c>
      <c r="H14" s="40">
        <v>56.36</v>
      </c>
      <c r="I14" s="40"/>
      <c r="J14" s="40"/>
      <c r="K14" s="41" t="s">
        <v>79</v>
      </c>
      <c r="L14" s="43">
        <v>3000</v>
      </c>
      <c r="M14" s="43">
        <v>30000</v>
      </c>
      <c r="N14" s="43">
        <v>49200</v>
      </c>
      <c r="O14" s="43"/>
      <c r="P14" s="43"/>
      <c r="Q14" s="43"/>
      <c r="R14" s="43"/>
      <c r="S14" s="43"/>
      <c r="T14" s="43"/>
      <c r="U14" s="43"/>
      <c r="V14" s="43"/>
      <c r="W14" s="198">
        <v>2.14</v>
      </c>
      <c r="X14" s="198">
        <v>1.9</v>
      </c>
      <c r="Y14" s="198">
        <v>1.64</v>
      </c>
      <c r="Z14" s="198">
        <v>1.52</v>
      </c>
      <c r="AA14" s="198">
        <v>0</v>
      </c>
      <c r="AB14" s="198">
        <v>0</v>
      </c>
      <c r="AC14" s="198">
        <v>2.14</v>
      </c>
      <c r="AD14" s="198">
        <v>1.9</v>
      </c>
      <c r="AE14" s="198">
        <v>1.64</v>
      </c>
      <c r="AF14" s="198">
        <v>1.52</v>
      </c>
      <c r="AG14" s="198">
        <v>0</v>
      </c>
      <c r="AH14" s="198">
        <v>0</v>
      </c>
      <c r="AI14" s="40"/>
      <c r="AJ14" s="40"/>
      <c r="AK14" s="40"/>
      <c r="AL14" s="40"/>
      <c r="AM14" s="40"/>
      <c r="AN14" s="40"/>
      <c r="AO14" s="27" t="s">
        <v>6</v>
      </c>
      <c r="AP14" s="27"/>
      <c r="AQ14" s="27">
        <v>3</v>
      </c>
      <c r="AR14" s="27">
        <v>3</v>
      </c>
      <c r="AS14" s="44">
        <v>0.5</v>
      </c>
      <c r="AT14" s="44">
        <v>0.5</v>
      </c>
      <c r="AU14" s="27">
        <v>0</v>
      </c>
      <c r="AV14" s="27">
        <v>14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/>
      <c r="BD14" s="27"/>
      <c r="BE14" s="27">
        <v>0</v>
      </c>
      <c r="BF14" s="27">
        <v>0</v>
      </c>
      <c r="BG14" s="27">
        <v>12</v>
      </c>
      <c r="BH14" s="27" t="s">
        <v>148</v>
      </c>
      <c r="BI14" s="27">
        <v>12</v>
      </c>
      <c r="BJ14" s="27" t="s">
        <v>6</v>
      </c>
      <c r="BK14" s="39"/>
      <c r="BL14" s="215"/>
      <c r="BM14" s="215"/>
      <c r="BN14" s="39"/>
      <c r="BO14" s="40"/>
      <c r="BP14" s="27"/>
      <c r="BQ14" s="27" t="s">
        <v>9</v>
      </c>
      <c r="BR14" s="193" t="s">
        <v>210</v>
      </c>
    </row>
    <row r="15" spans="1:70" s="37" customFormat="1" ht="16">
      <c r="A15" s="40">
        <v>14</v>
      </c>
      <c r="B15" s="26">
        <v>42101</v>
      </c>
      <c r="C15" s="39" t="s">
        <v>94</v>
      </c>
      <c r="D15" s="40" t="s">
        <v>179</v>
      </c>
      <c r="E15" s="26">
        <v>41914</v>
      </c>
      <c r="F15" s="39" t="s">
        <v>95</v>
      </c>
      <c r="G15" s="40" t="s">
        <v>8</v>
      </c>
      <c r="H15" s="40">
        <v>92.81</v>
      </c>
      <c r="I15" s="40"/>
      <c r="J15" s="40"/>
      <c r="K15" s="41" t="s">
        <v>79</v>
      </c>
      <c r="L15" s="43">
        <v>98640</v>
      </c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198">
        <v>2.25</v>
      </c>
      <c r="X15" s="198">
        <v>1.94</v>
      </c>
      <c r="Y15" s="198">
        <v>0</v>
      </c>
      <c r="Z15" s="198">
        <v>0</v>
      </c>
      <c r="AA15" s="198">
        <v>0</v>
      </c>
      <c r="AB15" s="198">
        <v>0</v>
      </c>
      <c r="AC15" s="198">
        <v>2.25</v>
      </c>
      <c r="AD15" s="198">
        <v>1.94</v>
      </c>
      <c r="AE15" s="198">
        <v>0</v>
      </c>
      <c r="AF15" s="198">
        <v>0</v>
      </c>
      <c r="AG15" s="198">
        <v>0</v>
      </c>
      <c r="AH15" s="198">
        <v>0</v>
      </c>
      <c r="AI15" s="40"/>
      <c r="AJ15" s="40"/>
      <c r="AK15" s="40"/>
      <c r="AL15" s="40"/>
      <c r="AM15" s="40"/>
      <c r="AN15" s="40"/>
      <c r="AO15" s="27" t="s">
        <v>6</v>
      </c>
      <c r="AP15" s="27"/>
      <c r="AQ15" s="27">
        <v>3</v>
      </c>
      <c r="AR15" s="27">
        <v>3</v>
      </c>
      <c r="AS15" s="44">
        <v>0.5</v>
      </c>
      <c r="AT15" s="44">
        <v>0.5</v>
      </c>
      <c r="AU15" s="27">
        <v>0</v>
      </c>
      <c r="AV15" s="27">
        <v>14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/>
      <c r="BD15" s="27"/>
      <c r="BE15" s="27">
        <v>0</v>
      </c>
      <c r="BF15" s="27">
        <v>0</v>
      </c>
      <c r="BG15" s="27">
        <v>12</v>
      </c>
      <c r="BH15" s="27" t="s">
        <v>148</v>
      </c>
      <c r="BI15" s="27">
        <v>12</v>
      </c>
      <c r="BJ15" s="27" t="s">
        <v>6</v>
      </c>
      <c r="BK15" s="39"/>
      <c r="BL15" s="215"/>
      <c r="BM15" s="215"/>
      <c r="BN15" s="39"/>
      <c r="BO15" s="40"/>
      <c r="BP15" s="27"/>
      <c r="BQ15" s="27" t="s">
        <v>9</v>
      </c>
      <c r="BR15" s="39" t="s">
        <v>212</v>
      </c>
    </row>
    <row r="16" spans="1:70" s="37" customFormat="1" ht="16">
      <c r="A16" s="40">
        <v>15</v>
      </c>
      <c r="B16" s="26">
        <v>42101</v>
      </c>
      <c r="C16" s="39" t="s">
        <v>94</v>
      </c>
      <c r="D16" s="40" t="s">
        <v>179</v>
      </c>
      <c r="E16" s="26">
        <v>42035</v>
      </c>
      <c r="F16" s="39" t="s">
        <v>145</v>
      </c>
      <c r="G16" s="40" t="s">
        <v>7</v>
      </c>
      <c r="H16" s="40">
        <v>96</v>
      </c>
      <c r="I16" s="40"/>
      <c r="J16" s="40"/>
      <c r="K16" s="41" t="s">
        <v>12</v>
      </c>
      <c r="L16" s="43">
        <v>98640</v>
      </c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198">
        <v>2.17</v>
      </c>
      <c r="X16" s="198">
        <v>1.85</v>
      </c>
      <c r="Y16" s="198">
        <v>0</v>
      </c>
      <c r="Z16" s="198">
        <v>0</v>
      </c>
      <c r="AA16" s="198">
        <v>0</v>
      </c>
      <c r="AB16" s="198">
        <v>0</v>
      </c>
      <c r="AC16" s="198">
        <v>2.17</v>
      </c>
      <c r="AD16" s="198">
        <v>1.85</v>
      </c>
      <c r="AE16" s="198">
        <v>0</v>
      </c>
      <c r="AF16" s="198">
        <v>0</v>
      </c>
      <c r="AG16" s="198">
        <v>0</v>
      </c>
      <c r="AH16" s="198">
        <v>0</v>
      </c>
      <c r="AI16" s="40"/>
      <c r="AJ16" s="40"/>
      <c r="AK16" s="40"/>
      <c r="AL16" s="40"/>
      <c r="AM16" s="40"/>
      <c r="AN16" s="40"/>
      <c r="AO16" s="27" t="s">
        <v>13</v>
      </c>
      <c r="AP16" s="27"/>
      <c r="AQ16" s="27">
        <v>3</v>
      </c>
      <c r="AR16" s="27">
        <v>3</v>
      </c>
      <c r="AS16" s="44">
        <v>0.5</v>
      </c>
      <c r="AT16" s="44">
        <v>0.5</v>
      </c>
      <c r="AU16" s="27">
        <v>0</v>
      </c>
      <c r="AV16" s="27">
        <v>0</v>
      </c>
      <c r="AW16" s="27">
        <v>10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/>
      <c r="BD16" s="27"/>
      <c r="BE16" s="27">
        <v>0</v>
      </c>
      <c r="BF16" s="27">
        <v>0</v>
      </c>
      <c r="BG16" s="27">
        <v>0</v>
      </c>
      <c r="BH16" s="27" t="s">
        <v>13</v>
      </c>
      <c r="BI16" s="27"/>
      <c r="BJ16" s="27" t="s">
        <v>13</v>
      </c>
      <c r="BK16" s="39"/>
      <c r="BL16" s="215"/>
      <c r="BM16" s="215"/>
      <c r="BN16" s="39"/>
      <c r="BO16" s="40"/>
      <c r="BP16" s="27"/>
      <c r="BQ16" s="27" t="s">
        <v>11</v>
      </c>
      <c r="BR16" s="193" t="s">
        <v>225</v>
      </c>
    </row>
    <row r="17" spans="1:70" s="37" customFormat="1" ht="16">
      <c r="A17" s="40">
        <v>16</v>
      </c>
      <c r="B17" s="26">
        <v>42101</v>
      </c>
      <c r="C17" s="39" t="s">
        <v>94</v>
      </c>
      <c r="D17" s="40" t="s">
        <v>132</v>
      </c>
      <c r="E17" s="26">
        <v>41914</v>
      </c>
      <c r="F17" s="39" t="s">
        <v>95</v>
      </c>
      <c r="G17" s="40" t="s">
        <v>8</v>
      </c>
      <c r="H17" s="40">
        <v>67.28</v>
      </c>
      <c r="I17" s="40"/>
      <c r="J17" s="40"/>
      <c r="K17" s="41" t="s">
        <v>79</v>
      </c>
      <c r="L17" s="43">
        <v>98640</v>
      </c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198">
        <v>2.2799999999999998</v>
      </c>
      <c r="X17" s="198">
        <v>1.78</v>
      </c>
      <c r="Y17" s="198">
        <v>0</v>
      </c>
      <c r="Z17" s="198">
        <v>0</v>
      </c>
      <c r="AA17" s="198">
        <v>0</v>
      </c>
      <c r="AB17" s="198">
        <v>0</v>
      </c>
      <c r="AC17" s="198">
        <v>2.2799999999999998</v>
      </c>
      <c r="AD17" s="198">
        <v>1.78</v>
      </c>
      <c r="AE17" s="198">
        <v>0</v>
      </c>
      <c r="AF17" s="198">
        <v>0</v>
      </c>
      <c r="AG17" s="198">
        <v>0</v>
      </c>
      <c r="AH17" s="198">
        <v>0</v>
      </c>
      <c r="AI17" s="40"/>
      <c r="AJ17" s="40"/>
      <c r="AK17" s="40"/>
      <c r="AL17" s="40"/>
      <c r="AM17" s="40"/>
      <c r="AN17" s="40"/>
      <c r="AO17" s="27" t="s">
        <v>6</v>
      </c>
      <c r="AP17" s="27"/>
      <c r="AQ17" s="27">
        <v>3</v>
      </c>
      <c r="AR17" s="27">
        <v>3</v>
      </c>
      <c r="AS17" s="44">
        <v>0.5</v>
      </c>
      <c r="AT17" s="44">
        <v>0.5</v>
      </c>
      <c r="AU17" s="27">
        <v>0</v>
      </c>
      <c r="AV17" s="27">
        <v>14</v>
      </c>
      <c r="AW17" s="27">
        <v>0</v>
      </c>
      <c r="AX17" s="27">
        <v>0</v>
      </c>
      <c r="AY17" s="27">
        <v>0</v>
      </c>
      <c r="AZ17" s="27">
        <v>0</v>
      </c>
      <c r="BA17" s="27">
        <v>0</v>
      </c>
      <c r="BB17" s="27">
        <v>0</v>
      </c>
      <c r="BC17" s="27"/>
      <c r="BD17" s="27"/>
      <c r="BE17" s="27">
        <v>0</v>
      </c>
      <c r="BF17" s="27">
        <v>0</v>
      </c>
      <c r="BG17" s="27">
        <v>12</v>
      </c>
      <c r="BH17" s="27" t="s">
        <v>148</v>
      </c>
      <c r="BI17" s="27">
        <v>12</v>
      </c>
      <c r="BJ17" s="27" t="s">
        <v>6</v>
      </c>
      <c r="BK17" s="39"/>
      <c r="BL17" s="225"/>
      <c r="BM17" s="225"/>
      <c r="BN17" s="39"/>
      <c r="BO17" s="40"/>
      <c r="BP17" s="27"/>
      <c r="BQ17" s="27" t="s">
        <v>9</v>
      </c>
      <c r="BR17" s="39" t="s">
        <v>213</v>
      </c>
    </row>
    <row r="18" spans="1:70" s="37" customFormat="1" ht="16">
      <c r="A18" s="40">
        <v>17</v>
      </c>
      <c r="B18" s="26">
        <v>42101</v>
      </c>
      <c r="C18" s="39" t="s">
        <v>94</v>
      </c>
      <c r="D18" s="40" t="s">
        <v>80</v>
      </c>
      <c r="E18" s="26">
        <v>42005</v>
      </c>
      <c r="F18" s="39" t="s">
        <v>187</v>
      </c>
      <c r="G18" s="40" t="s">
        <v>86</v>
      </c>
      <c r="H18" s="40">
        <v>92</v>
      </c>
      <c r="I18" s="40"/>
      <c r="J18" s="40"/>
      <c r="K18" s="41" t="s">
        <v>79</v>
      </c>
      <c r="L18" s="43">
        <v>6000</v>
      </c>
      <c r="M18" s="43">
        <v>6000</v>
      </c>
      <c r="N18" s="43">
        <v>72000</v>
      </c>
      <c r="O18" s="43"/>
      <c r="P18" s="43"/>
      <c r="Q18" s="43"/>
      <c r="R18" s="43"/>
      <c r="S18" s="43"/>
      <c r="T18" s="43"/>
      <c r="U18" s="43"/>
      <c r="V18" s="43"/>
      <c r="W18" s="198">
        <v>2.68</v>
      </c>
      <c r="X18" s="198">
        <v>2.59</v>
      </c>
      <c r="Y18" s="198">
        <v>2.35</v>
      </c>
      <c r="Z18" s="198">
        <v>2.19</v>
      </c>
      <c r="AA18" s="198">
        <v>0</v>
      </c>
      <c r="AB18" s="198">
        <v>0</v>
      </c>
      <c r="AC18" s="198">
        <v>2.68</v>
      </c>
      <c r="AD18" s="198">
        <v>2.59</v>
      </c>
      <c r="AE18" s="198">
        <v>2.35</v>
      </c>
      <c r="AF18" s="198">
        <v>2.19</v>
      </c>
      <c r="AG18" s="198">
        <v>0</v>
      </c>
      <c r="AH18" s="198">
        <v>0</v>
      </c>
      <c r="AI18" s="40"/>
      <c r="AJ18" s="40"/>
      <c r="AK18" s="40"/>
      <c r="AL18" s="40"/>
      <c r="AM18" s="40"/>
      <c r="AN18" s="40"/>
      <c r="AO18" s="27" t="s">
        <v>6</v>
      </c>
      <c r="AP18" s="27"/>
      <c r="AQ18" s="27">
        <v>3</v>
      </c>
      <c r="AR18" s="27">
        <v>3</v>
      </c>
      <c r="AS18" s="44">
        <v>0.5</v>
      </c>
      <c r="AT18" s="44">
        <v>0.5</v>
      </c>
      <c r="AU18" s="27">
        <v>0</v>
      </c>
      <c r="AV18" s="27">
        <v>20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/>
      <c r="BD18" s="27"/>
      <c r="BE18" s="27">
        <v>0</v>
      </c>
      <c r="BF18" s="27">
        <v>0</v>
      </c>
      <c r="BG18" s="27">
        <v>0</v>
      </c>
      <c r="BH18" s="27" t="s">
        <v>13</v>
      </c>
      <c r="BI18" s="27">
        <v>24</v>
      </c>
      <c r="BJ18" s="27" t="s">
        <v>6</v>
      </c>
      <c r="BK18" s="39"/>
      <c r="BL18" s="215"/>
      <c r="BM18" s="215"/>
      <c r="BN18" s="39"/>
      <c r="BO18" s="40"/>
      <c r="BP18" s="27"/>
      <c r="BQ18" s="27" t="s">
        <v>9</v>
      </c>
      <c r="BR18" s="39"/>
    </row>
    <row r="19" spans="1:70" s="37" customFormat="1" ht="16">
      <c r="A19" s="40">
        <v>18</v>
      </c>
      <c r="B19" s="26">
        <v>42101</v>
      </c>
      <c r="C19" s="39" t="s">
        <v>94</v>
      </c>
      <c r="D19" s="40" t="s">
        <v>80</v>
      </c>
      <c r="E19" s="26">
        <v>41914</v>
      </c>
      <c r="F19" s="39" t="s">
        <v>95</v>
      </c>
      <c r="G19" s="40" t="s">
        <v>8</v>
      </c>
      <c r="H19" s="40">
        <v>74.599999999999994</v>
      </c>
      <c r="I19" s="40"/>
      <c r="J19" s="40"/>
      <c r="K19" s="41" t="s">
        <v>79</v>
      </c>
      <c r="L19" s="43">
        <v>3000</v>
      </c>
      <c r="M19" s="43">
        <v>30000</v>
      </c>
      <c r="N19" s="43">
        <v>49200</v>
      </c>
      <c r="O19" s="43"/>
      <c r="P19" s="43"/>
      <c r="Q19" s="43"/>
      <c r="R19" s="43"/>
      <c r="S19" s="43"/>
      <c r="T19" s="43"/>
      <c r="U19" s="43"/>
      <c r="V19" s="43"/>
      <c r="W19" s="198">
        <v>2.2999999999999998</v>
      </c>
      <c r="X19" s="198">
        <v>2.09</v>
      </c>
      <c r="Y19" s="198">
        <v>1.89</v>
      </c>
      <c r="Z19" s="198">
        <v>1.73</v>
      </c>
      <c r="AA19" s="198">
        <v>0</v>
      </c>
      <c r="AB19" s="198">
        <v>0</v>
      </c>
      <c r="AC19" s="198">
        <v>2.2999999999999998</v>
      </c>
      <c r="AD19" s="198">
        <v>2.09</v>
      </c>
      <c r="AE19" s="198">
        <v>1.89</v>
      </c>
      <c r="AF19" s="198">
        <v>1.73</v>
      </c>
      <c r="AG19" s="198">
        <v>0</v>
      </c>
      <c r="AH19" s="198">
        <v>0</v>
      </c>
      <c r="AI19" s="40"/>
      <c r="AJ19" s="40"/>
      <c r="AK19" s="40"/>
      <c r="AL19" s="40"/>
      <c r="AM19" s="40"/>
      <c r="AN19" s="40"/>
      <c r="AO19" s="27" t="s">
        <v>6</v>
      </c>
      <c r="AP19" s="27"/>
      <c r="AQ19" s="27">
        <v>3</v>
      </c>
      <c r="AR19" s="27">
        <v>3</v>
      </c>
      <c r="AS19" s="44">
        <v>0.5</v>
      </c>
      <c r="AT19" s="44">
        <v>0.5</v>
      </c>
      <c r="AU19" s="27">
        <v>0</v>
      </c>
      <c r="AV19" s="27">
        <v>14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/>
      <c r="BD19" s="27"/>
      <c r="BE19" s="27">
        <v>0</v>
      </c>
      <c r="BF19" s="27">
        <v>0</v>
      </c>
      <c r="BG19" s="27">
        <v>12</v>
      </c>
      <c r="BH19" s="27" t="s">
        <v>148</v>
      </c>
      <c r="BI19" s="27">
        <v>12</v>
      </c>
      <c r="BJ19" s="27" t="s">
        <v>6</v>
      </c>
      <c r="BK19" s="39"/>
      <c r="BL19" s="215"/>
      <c r="BM19" s="215"/>
      <c r="BN19" s="39"/>
      <c r="BO19" s="40"/>
      <c r="BP19" s="27"/>
      <c r="BQ19" s="27" t="s">
        <v>9</v>
      </c>
      <c r="BR19" s="39"/>
    </row>
    <row r="20" spans="1:70" s="37" customFormat="1" ht="16">
      <c r="A20" s="40">
        <v>19</v>
      </c>
      <c r="B20" s="26">
        <v>42101</v>
      </c>
      <c r="C20" s="39" t="s">
        <v>94</v>
      </c>
      <c r="D20" s="40" t="s">
        <v>182</v>
      </c>
      <c r="E20" s="26">
        <v>41914</v>
      </c>
      <c r="F20" s="39" t="s">
        <v>95</v>
      </c>
      <c r="G20" s="40" t="s">
        <v>8</v>
      </c>
      <c r="H20" s="40">
        <v>90.74</v>
      </c>
      <c r="I20" s="40"/>
      <c r="J20" s="40"/>
      <c r="K20" s="41" t="s">
        <v>79</v>
      </c>
      <c r="L20" s="43">
        <v>98640</v>
      </c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198">
        <v>2.23</v>
      </c>
      <c r="X20" s="198">
        <v>1.95</v>
      </c>
      <c r="Y20" s="198">
        <v>0</v>
      </c>
      <c r="Z20" s="198">
        <v>0</v>
      </c>
      <c r="AA20" s="198">
        <v>0</v>
      </c>
      <c r="AB20" s="198">
        <v>0</v>
      </c>
      <c r="AC20" s="198">
        <v>2.23</v>
      </c>
      <c r="AD20" s="198">
        <v>1.95</v>
      </c>
      <c r="AE20" s="198">
        <v>0</v>
      </c>
      <c r="AF20" s="198">
        <v>0</v>
      </c>
      <c r="AG20" s="198">
        <v>0</v>
      </c>
      <c r="AH20" s="198">
        <v>0</v>
      </c>
      <c r="AI20" s="40"/>
      <c r="AJ20" s="40"/>
      <c r="AK20" s="40"/>
      <c r="AL20" s="40"/>
      <c r="AM20" s="40"/>
      <c r="AN20" s="40"/>
      <c r="AO20" s="27" t="s">
        <v>6</v>
      </c>
      <c r="AP20" s="27"/>
      <c r="AQ20" s="27">
        <v>3</v>
      </c>
      <c r="AR20" s="27">
        <v>3</v>
      </c>
      <c r="AS20" s="44">
        <v>0.5</v>
      </c>
      <c r="AT20" s="44">
        <v>0.5</v>
      </c>
      <c r="AU20" s="27">
        <v>0</v>
      </c>
      <c r="AV20" s="27">
        <v>14</v>
      </c>
      <c r="AW20" s="27">
        <v>0</v>
      </c>
      <c r="AX20" s="27">
        <v>0</v>
      </c>
      <c r="AY20" s="27">
        <v>0</v>
      </c>
      <c r="AZ20" s="27">
        <v>0</v>
      </c>
      <c r="BA20" s="27">
        <v>0</v>
      </c>
      <c r="BB20" s="27">
        <v>0</v>
      </c>
      <c r="BC20" s="27"/>
      <c r="BD20" s="27"/>
      <c r="BE20" s="27">
        <v>0</v>
      </c>
      <c r="BF20" s="27">
        <v>0</v>
      </c>
      <c r="BG20" s="27">
        <v>12</v>
      </c>
      <c r="BH20" s="27" t="s">
        <v>148</v>
      </c>
      <c r="BI20" s="27">
        <v>12</v>
      </c>
      <c r="BJ20" s="27" t="s">
        <v>6</v>
      </c>
      <c r="BK20" s="39"/>
      <c r="BL20" s="215"/>
      <c r="BM20" s="215"/>
      <c r="BN20" s="39"/>
      <c r="BO20" s="40"/>
      <c r="BP20" s="27"/>
      <c r="BQ20" s="27" t="s">
        <v>9</v>
      </c>
      <c r="BR20" s="39" t="s">
        <v>214</v>
      </c>
    </row>
    <row r="21" spans="1:70" s="37" customFormat="1" ht="16">
      <c r="A21" s="40">
        <v>20</v>
      </c>
      <c r="B21" s="26">
        <v>42101</v>
      </c>
      <c r="C21" s="39" t="s">
        <v>94</v>
      </c>
      <c r="D21" s="40" t="s">
        <v>182</v>
      </c>
      <c r="E21" s="26">
        <v>42035</v>
      </c>
      <c r="F21" s="39" t="s">
        <v>145</v>
      </c>
      <c r="G21" s="40" t="s">
        <v>7</v>
      </c>
      <c r="H21" s="40">
        <v>93</v>
      </c>
      <c r="I21" s="40"/>
      <c r="J21" s="40"/>
      <c r="K21" s="41" t="s">
        <v>12</v>
      </c>
      <c r="L21" s="43">
        <v>98640</v>
      </c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198">
        <v>2.15</v>
      </c>
      <c r="X21" s="198">
        <v>1.86</v>
      </c>
      <c r="Y21" s="198">
        <v>0</v>
      </c>
      <c r="Z21" s="198">
        <v>0</v>
      </c>
      <c r="AA21" s="198">
        <v>0</v>
      </c>
      <c r="AB21" s="198">
        <v>0</v>
      </c>
      <c r="AC21" s="198">
        <v>2.15</v>
      </c>
      <c r="AD21" s="198">
        <v>1.86</v>
      </c>
      <c r="AE21" s="198">
        <v>0</v>
      </c>
      <c r="AF21" s="198">
        <v>0</v>
      </c>
      <c r="AG21" s="198">
        <v>0</v>
      </c>
      <c r="AH21" s="198">
        <v>0</v>
      </c>
      <c r="AI21" s="40"/>
      <c r="AJ21" s="40"/>
      <c r="AK21" s="40"/>
      <c r="AL21" s="40"/>
      <c r="AM21" s="40"/>
      <c r="AN21" s="40"/>
      <c r="AO21" s="27" t="s">
        <v>6</v>
      </c>
      <c r="AP21" s="27"/>
      <c r="AQ21" s="27">
        <v>3</v>
      </c>
      <c r="AR21" s="27">
        <v>3</v>
      </c>
      <c r="AS21" s="44">
        <v>0.5</v>
      </c>
      <c r="AT21" s="44">
        <v>0.5</v>
      </c>
      <c r="AU21" s="27">
        <v>0</v>
      </c>
      <c r="AV21" s="27">
        <v>0</v>
      </c>
      <c r="AW21" s="27">
        <v>10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/>
      <c r="BD21" s="27"/>
      <c r="BE21" s="27">
        <v>0</v>
      </c>
      <c r="BF21" s="27">
        <v>0</v>
      </c>
      <c r="BG21" s="27">
        <v>0</v>
      </c>
      <c r="BH21" s="27" t="s">
        <v>13</v>
      </c>
      <c r="BI21" s="27"/>
      <c r="BJ21" s="27"/>
      <c r="BK21" s="39"/>
      <c r="BL21" s="215"/>
      <c r="BM21" s="215"/>
      <c r="BN21" s="39"/>
      <c r="BO21" s="40"/>
      <c r="BP21" s="27"/>
      <c r="BQ21" s="27" t="s">
        <v>11</v>
      </c>
      <c r="BR21" s="193" t="s">
        <v>226</v>
      </c>
    </row>
    <row r="22" spans="1:70" s="37" customFormat="1">
      <c r="A22" s="40">
        <v>21</v>
      </c>
      <c r="B22" s="26">
        <v>42101</v>
      </c>
      <c r="C22" s="39" t="s">
        <v>94</v>
      </c>
      <c r="D22" s="40" t="s">
        <v>183</v>
      </c>
      <c r="E22" s="26">
        <v>41914</v>
      </c>
      <c r="F22" s="39" t="s">
        <v>95</v>
      </c>
      <c r="G22" s="40" t="s">
        <v>8</v>
      </c>
      <c r="H22" s="40">
        <v>113.24</v>
      </c>
      <c r="I22" s="40"/>
      <c r="J22" s="40"/>
      <c r="K22" s="41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198">
        <v>1.68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1.68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40"/>
      <c r="AJ22" s="40"/>
      <c r="AK22" s="40"/>
      <c r="AL22" s="40"/>
      <c r="AM22" s="40"/>
      <c r="AN22" s="40"/>
      <c r="AO22" s="27" t="s">
        <v>6</v>
      </c>
      <c r="AP22" s="27"/>
      <c r="AQ22" s="27">
        <v>3</v>
      </c>
      <c r="AR22" s="27">
        <v>3</v>
      </c>
      <c r="AS22" s="44">
        <v>0.5</v>
      </c>
      <c r="AT22" s="44">
        <v>0.5</v>
      </c>
      <c r="AU22" s="27">
        <v>0</v>
      </c>
      <c r="AV22" s="27">
        <v>14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/>
      <c r="BD22" s="27"/>
      <c r="BE22" s="27">
        <v>0</v>
      </c>
      <c r="BF22" s="27">
        <v>0</v>
      </c>
      <c r="BG22" s="27">
        <v>12</v>
      </c>
      <c r="BH22" s="27" t="s">
        <v>148</v>
      </c>
      <c r="BI22" s="27">
        <v>12</v>
      </c>
      <c r="BJ22" s="27" t="s">
        <v>6</v>
      </c>
      <c r="BK22" s="39"/>
      <c r="BL22" s="39"/>
      <c r="BM22" s="39"/>
      <c r="BN22" s="39"/>
      <c r="BO22" s="40"/>
      <c r="BP22" s="27"/>
      <c r="BQ22" s="27" t="s">
        <v>9</v>
      </c>
      <c r="BR22" s="193" t="s">
        <v>217</v>
      </c>
    </row>
    <row r="24" spans="1:70">
      <c r="L24"/>
      <c r="M24"/>
      <c r="N24"/>
      <c r="O24"/>
      <c r="P24"/>
      <c r="Q24"/>
      <c r="R24"/>
      <c r="S24"/>
      <c r="T24"/>
      <c r="U24"/>
      <c r="V24"/>
    </row>
    <row r="25" spans="1:70">
      <c r="L25"/>
      <c r="M25"/>
      <c r="N25"/>
      <c r="O25"/>
      <c r="P25"/>
      <c r="Q25"/>
      <c r="R25"/>
      <c r="S25"/>
      <c r="T25"/>
      <c r="U25"/>
      <c r="V25"/>
    </row>
    <row r="26" spans="1:70">
      <c r="L26"/>
      <c r="M26"/>
      <c r="N26"/>
      <c r="O26"/>
      <c r="P26"/>
      <c r="Q26"/>
      <c r="R26"/>
      <c r="S26"/>
      <c r="T26"/>
      <c r="U26"/>
      <c r="V26"/>
    </row>
    <row r="27" spans="1:70">
      <c r="L27"/>
      <c r="M27"/>
      <c r="N27"/>
      <c r="O27"/>
      <c r="P27"/>
      <c r="Q27"/>
      <c r="R27"/>
      <c r="S27"/>
      <c r="T27"/>
      <c r="U27"/>
      <c r="V27"/>
    </row>
    <row r="28" spans="1:70">
      <c r="L28"/>
      <c r="M28"/>
      <c r="N28"/>
      <c r="O28"/>
      <c r="P28"/>
      <c r="Q28"/>
      <c r="R28"/>
      <c r="S28"/>
      <c r="T28"/>
      <c r="U28"/>
      <c r="V28"/>
    </row>
    <row r="29" spans="1:70">
      <c r="L29"/>
      <c r="M29"/>
      <c r="N29"/>
      <c r="O29"/>
      <c r="P29"/>
      <c r="Q29"/>
      <c r="R29"/>
      <c r="S29"/>
      <c r="T29"/>
      <c r="U29"/>
      <c r="V29"/>
    </row>
    <row r="30" spans="1:70">
      <c r="L30"/>
      <c r="M30"/>
      <c r="N30"/>
      <c r="O30"/>
      <c r="P30"/>
      <c r="Q30"/>
      <c r="R30"/>
      <c r="S30"/>
      <c r="T30"/>
      <c r="U30"/>
      <c r="V30"/>
    </row>
    <row r="31" spans="1:70">
      <c r="L31"/>
      <c r="M31"/>
      <c r="N31"/>
      <c r="O31"/>
      <c r="P31"/>
      <c r="Q31"/>
      <c r="R31"/>
      <c r="S31"/>
      <c r="T31"/>
      <c r="U31"/>
      <c r="V31"/>
    </row>
    <row r="32" spans="1:70">
      <c r="L32"/>
      <c r="M32"/>
      <c r="N32"/>
      <c r="O32"/>
      <c r="P32"/>
      <c r="Q32"/>
      <c r="R32"/>
      <c r="S32"/>
      <c r="T32"/>
      <c r="U32"/>
      <c r="V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</sheetData>
  <sheetProtection algorithmName="SHA-512" hashValue="NhJQzhjoL27j7Gk3l1pAPCEfPZ4WIhiyOdg3kuwxtCKCwqKUR4ghzBnEkdqCNO/bgYmm5sL1xxG8wqbG4bETGw==" saltValue="QH4rcNomIVNDulJVl1UFiA==" spinCount="100000" sheet="1" objects="1" scenarios="1"/>
  <hyperlinks>
    <hyperlink ref="BR14" r:id="rId1" xr:uid="{63C82F91-F1C4-F144-BDFD-B0AAC3982ABA}"/>
  </hyperlinks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F9520-931D-9846-A645-61EA2BD08AD5}">
  <sheetPr codeName="Sheet11"/>
  <dimension ref="A1:BE42"/>
  <sheetViews>
    <sheetView zoomScaleNormal="100" zoomScalePageLayoutView="120" workbookViewId="0">
      <selection activeCell="A2" sqref="A2:A22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10" max="10" width="12.5" style="30" customWidth="1"/>
    <col min="11" max="14" width="10.83203125" style="30"/>
  </cols>
  <sheetData>
    <row r="1" spans="1:57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4" t="s">
        <v>102</v>
      </c>
      <c r="H1" s="5" t="s">
        <v>21</v>
      </c>
      <c r="I1" s="6" t="s">
        <v>24</v>
      </c>
      <c r="J1" s="28" t="s">
        <v>25</v>
      </c>
      <c r="K1" s="28" t="s">
        <v>192</v>
      </c>
      <c r="L1" s="28" t="s">
        <v>26</v>
      </c>
      <c r="M1" s="28" t="s">
        <v>27</v>
      </c>
      <c r="N1" s="29" t="s">
        <v>28</v>
      </c>
      <c r="O1" s="7" t="s">
        <v>29</v>
      </c>
      <c r="P1" s="7" t="s">
        <v>30</v>
      </c>
      <c r="Q1" s="7" t="s">
        <v>34</v>
      </c>
      <c r="R1" s="7" t="s">
        <v>87</v>
      </c>
      <c r="S1" s="7" t="s">
        <v>88</v>
      </c>
      <c r="T1" s="8" t="s">
        <v>89</v>
      </c>
      <c r="U1" s="9" t="s">
        <v>66</v>
      </c>
      <c r="V1" s="9" t="s">
        <v>77</v>
      </c>
      <c r="W1" s="9" t="s">
        <v>31</v>
      </c>
      <c r="X1" s="9" t="s">
        <v>32</v>
      </c>
      <c r="Y1" s="9" t="s">
        <v>2</v>
      </c>
      <c r="Z1" s="10" t="s">
        <v>3</v>
      </c>
      <c r="AA1" s="11" t="s">
        <v>4</v>
      </c>
      <c r="AB1" s="11" t="s">
        <v>0</v>
      </c>
      <c r="AC1" s="11" t="s">
        <v>1</v>
      </c>
      <c r="AD1" s="11" t="s">
        <v>169</v>
      </c>
      <c r="AE1" s="11" t="s">
        <v>170</v>
      </c>
      <c r="AF1" s="12" t="s">
        <v>171</v>
      </c>
      <c r="AG1" s="13" t="s">
        <v>172</v>
      </c>
      <c r="AH1" s="13" t="s">
        <v>81</v>
      </c>
      <c r="AI1" s="13" t="s">
        <v>193</v>
      </c>
      <c r="AJ1" s="14" t="s">
        <v>166</v>
      </c>
      <c r="AK1" s="13" t="s">
        <v>167</v>
      </c>
      <c r="AL1" s="13" t="s">
        <v>168</v>
      </c>
      <c r="AM1" s="15" t="s">
        <v>82</v>
      </c>
      <c r="AN1" s="16" t="s">
        <v>83</v>
      </c>
      <c r="AO1" s="17" t="s">
        <v>56</v>
      </c>
      <c r="AP1" s="7" t="s">
        <v>22</v>
      </c>
      <c r="AQ1" s="18" t="s">
        <v>23</v>
      </c>
      <c r="AR1" s="19" t="s">
        <v>42</v>
      </c>
      <c r="AS1" s="20" t="s">
        <v>43</v>
      </c>
      <c r="AT1" s="8" t="s">
        <v>44</v>
      </c>
      <c r="AU1" s="20" t="s">
        <v>76</v>
      </c>
      <c r="AV1" s="8" t="s">
        <v>73</v>
      </c>
      <c r="AW1" s="1" t="s">
        <v>74</v>
      </c>
      <c r="AX1" s="21" t="s">
        <v>75</v>
      </c>
      <c r="AY1" s="22" t="s">
        <v>135</v>
      </c>
      <c r="AZ1" s="21" t="s">
        <v>67</v>
      </c>
      <c r="BA1" s="23" t="s">
        <v>68</v>
      </c>
      <c r="BB1" s="24" t="s">
        <v>69</v>
      </c>
      <c r="BC1" s="25" t="s">
        <v>70</v>
      </c>
      <c r="BD1" s="25" t="s">
        <v>71</v>
      </c>
      <c r="BE1" s="24" t="s">
        <v>72</v>
      </c>
    </row>
    <row r="2" spans="1:57" s="37" customFormat="1">
      <c r="A2" s="40">
        <v>1</v>
      </c>
      <c r="B2" s="26">
        <v>41923</v>
      </c>
      <c r="C2" s="39" t="s">
        <v>94</v>
      </c>
      <c r="D2" s="40" t="s">
        <v>134</v>
      </c>
      <c r="E2" s="26">
        <v>41851</v>
      </c>
      <c r="F2" s="39" t="s">
        <v>48</v>
      </c>
      <c r="G2" s="40" t="s">
        <v>136</v>
      </c>
      <c r="H2" s="40">
        <v>76</v>
      </c>
      <c r="I2" s="41" t="s">
        <v>79</v>
      </c>
      <c r="J2" s="43">
        <v>82192</v>
      </c>
      <c r="K2" s="43">
        <v>82192</v>
      </c>
      <c r="L2" s="43">
        <v>82192</v>
      </c>
      <c r="M2" s="43">
        <v>82192</v>
      </c>
      <c r="N2" s="43">
        <v>82192</v>
      </c>
      <c r="O2" s="40">
        <v>2.65</v>
      </c>
      <c r="P2" s="40">
        <v>0</v>
      </c>
      <c r="Q2" s="40">
        <v>0</v>
      </c>
      <c r="R2" s="40">
        <v>0</v>
      </c>
      <c r="S2" s="40">
        <v>0</v>
      </c>
      <c r="T2" s="40">
        <v>2.5</v>
      </c>
      <c r="U2" s="40">
        <v>2.65</v>
      </c>
      <c r="V2" s="40">
        <v>0</v>
      </c>
      <c r="W2" s="40">
        <v>0</v>
      </c>
      <c r="X2" s="40">
        <v>0</v>
      </c>
      <c r="Y2" s="40">
        <v>0</v>
      </c>
      <c r="Z2" s="40">
        <v>2.5</v>
      </c>
      <c r="AA2" s="40"/>
      <c r="AB2" s="40"/>
      <c r="AC2" s="40"/>
      <c r="AD2" s="40"/>
      <c r="AE2" s="40"/>
      <c r="AF2" s="40"/>
      <c r="AG2" s="27" t="s">
        <v>6</v>
      </c>
      <c r="AH2" s="27"/>
      <c r="AI2" s="27">
        <v>3</v>
      </c>
      <c r="AJ2" s="27">
        <v>3</v>
      </c>
      <c r="AK2" s="44">
        <v>0.5</v>
      </c>
      <c r="AL2" s="44">
        <v>0.5</v>
      </c>
      <c r="AM2" s="27">
        <v>0</v>
      </c>
      <c r="AN2" s="27">
        <v>14</v>
      </c>
      <c r="AO2" s="27">
        <v>0</v>
      </c>
      <c r="AP2" s="27">
        <v>0</v>
      </c>
      <c r="AQ2" s="27">
        <v>0</v>
      </c>
      <c r="AR2" s="27">
        <v>0</v>
      </c>
      <c r="AS2" s="27">
        <v>0</v>
      </c>
      <c r="AT2" s="27">
        <v>0</v>
      </c>
      <c r="AU2" s="27">
        <v>0</v>
      </c>
      <c r="AV2" s="27">
        <v>0</v>
      </c>
      <c r="AW2" s="27">
        <v>0</v>
      </c>
      <c r="AX2" s="27" t="s">
        <v>6</v>
      </c>
      <c r="AY2" s="27">
        <v>24</v>
      </c>
      <c r="AZ2" s="27" t="s">
        <v>6</v>
      </c>
      <c r="BA2" s="39"/>
      <c r="BB2" s="40"/>
      <c r="BC2" s="27"/>
      <c r="BD2" s="27" t="s">
        <v>9</v>
      </c>
      <c r="BE2" s="39" t="s">
        <v>200</v>
      </c>
    </row>
    <row r="3" spans="1:57" s="37" customFormat="1">
      <c r="A3" s="40">
        <v>2</v>
      </c>
      <c r="B3" s="26">
        <v>41923</v>
      </c>
      <c r="C3" s="39" t="s">
        <v>94</v>
      </c>
      <c r="D3" s="40" t="s">
        <v>134</v>
      </c>
      <c r="E3" s="26">
        <v>41820</v>
      </c>
      <c r="F3" s="39" t="s">
        <v>147</v>
      </c>
      <c r="G3" s="40" t="s">
        <v>199</v>
      </c>
      <c r="H3" s="40">
        <v>87</v>
      </c>
      <c r="I3" s="41" t="s">
        <v>79</v>
      </c>
      <c r="J3" s="43">
        <v>1243</v>
      </c>
      <c r="K3" s="43">
        <v>2466</v>
      </c>
      <c r="L3" s="43">
        <v>5425</v>
      </c>
      <c r="M3" s="43">
        <v>164712</v>
      </c>
      <c r="N3" s="43">
        <v>822552</v>
      </c>
      <c r="O3" s="40">
        <v>4.09</v>
      </c>
      <c r="P3" s="40">
        <v>2.72</v>
      </c>
      <c r="Q3" s="40">
        <v>2.5299999999999998</v>
      </c>
      <c r="R3" s="40">
        <v>2.5</v>
      </c>
      <c r="S3" s="40">
        <v>2.4</v>
      </c>
      <c r="T3" s="40">
        <v>2.04</v>
      </c>
      <c r="U3" s="40">
        <v>4.09</v>
      </c>
      <c r="V3" s="40">
        <v>2.72</v>
      </c>
      <c r="W3" s="40">
        <v>2.5299999999999998</v>
      </c>
      <c r="X3" s="40">
        <v>2.5</v>
      </c>
      <c r="Y3" s="40">
        <v>2.4</v>
      </c>
      <c r="Z3" s="40">
        <v>2.04</v>
      </c>
      <c r="AA3" s="40"/>
      <c r="AB3" s="40"/>
      <c r="AC3" s="40"/>
      <c r="AD3" s="40"/>
      <c r="AE3" s="40"/>
      <c r="AF3" s="40"/>
      <c r="AG3" s="27" t="s">
        <v>6</v>
      </c>
      <c r="AH3" s="40"/>
      <c r="AI3" s="27">
        <v>3</v>
      </c>
      <c r="AJ3" s="27">
        <v>3</v>
      </c>
      <c r="AK3" s="44">
        <v>0.5</v>
      </c>
      <c r="AL3" s="44">
        <v>0.5</v>
      </c>
      <c r="AM3" s="27">
        <v>0</v>
      </c>
      <c r="AN3" s="27">
        <v>0</v>
      </c>
      <c r="AO3" s="27">
        <v>25</v>
      </c>
      <c r="AP3" s="27">
        <v>0</v>
      </c>
      <c r="AQ3" s="27">
        <v>0</v>
      </c>
      <c r="AR3" s="27">
        <v>0</v>
      </c>
      <c r="AS3" s="27">
        <v>0</v>
      </c>
      <c r="AT3" s="27">
        <v>0</v>
      </c>
      <c r="AU3" s="27">
        <v>0</v>
      </c>
      <c r="AV3" s="27">
        <v>0</v>
      </c>
      <c r="AW3" s="27">
        <v>0</v>
      </c>
      <c r="AX3" s="27" t="s">
        <v>6</v>
      </c>
      <c r="AY3" s="27">
        <v>12</v>
      </c>
      <c r="AZ3" s="27" t="s">
        <v>6</v>
      </c>
      <c r="BA3" s="39"/>
      <c r="BB3" s="40"/>
      <c r="BC3" s="27"/>
      <c r="BD3" s="27" t="s">
        <v>15</v>
      </c>
      <c r="BE3" s="39" t="s">
        <v>201</v>
      </c>
    </row>
    <row r="4" spans="1:57" s="37" customFormat="1">
      <c r="A4" s="40">
        <v>3</v>
      </c>
      <c r="B4" s="26">
        <v>41923</v>
      </c>
      <c r="C4" s="39" t="s">
        <v>94</v>
      </c>
      <c r="D4" s="40" t="s">
        <v>134</v>
      </c>
      <c r="E4" s="26">
        <v>41880</v>
      </c>
      <c r="F4" s="39" t="s">
        <v>187</v>
      </c>
      <c r="G4" s="40" t="s">
        <v>86</v>
      </c>
      <c r="H4" s="40">
        <v>67.3</v>
      </c>
      <c r="I4" s="41" t="s">
        <v>79</v>
      </c>
      <c r="J4" s="43">
        <v>1243</v>
      </c>
      <c r="K4" s="43">
        <v>2466</v>
      </c>
      <c r="L4" s="43">
        <v>5425</v>
      </c>
      <c r="M4" s="43">
        <v>164712</v>
      </c>
      <c r="N4" s="43">
        <v>822552</v>
      </c>
      <c r="O4" s="40">
        <v>4.22</v>
      </c>
      <c r="P4" s="40">
        <v>2.91</v>
      </c>
      <c r="Q4" s="40">
        <v>2.75</v>
      </c>
      <c r="R4" s="40">
        <v>2.73</v>
      </c>
      <c r="S4" s="40">
        <v>2.5499999999999998</v>
      </c>
      <c r="T4" s="40">
        <v>2.2000000000000002</v>
      </c>
      <c r="U4" s="40">
        <v>4.22</v>
      </c>
      <c r="V4" s="40">
        <v>2.91</v>
      </c>
      <c r="W4" s="40">
        <v>2.75</v>
      </c>
      <c r="X4" s="40">
        <v>2.73</v>
      </c>
      <c r="Y4" s="40">
        <v>2.5499999999999998</v>
      </c>
      <c r="Z4" s="40">
        <v>2.2000000000000002</v>
      </c>
      <c r="AA4" s="40"/>
      <c r="AB4" s="40"/>
      <c r="AC4" s="40"/>
      <c r="AD4" s="40"/>
      <c r="AE4" s="40"/>
      <c r="AF4" s="40"/>
      <c r="AG4" s="27" t="s">
        <v>6</v>
      </c>
      <c r="AH4" s="40"/>
      <c r="AI4" s="27">
        <v>3</v>
      </c>
      <c r="AJ4" s="27">
        <v>3</v>
      </c>
      <c r="AK4" s="44">
        <v>0.5</v>
      </c>
      <c r="AL4" s="44">
        <v>0.5</v>
      </c>
      <c r="AM4" s="27">
        <v>0</v>
      </c>
      <c r="AN4" s="27">
        <v>20</v>
      </c>
      <c r="AO4" s="27">
        <v>0</v>
      </c>
      <c r="AP4" s="27">
        <v>0</v>
      </c>
      <c r="AQ4" s="27">
        <v>0</v>
      </c>
      <c r="AR4" s="27">
        <v>0</v>
      </c>
      <c r="AS4" s="27">
        <v>0</v>
      </c>
      <c r="AT4" s="27">
        <v>0</v>
      </c>
      <c r="AU4" s="27">
        <v>0</v>
      </c>
      <c r="AV4" s="27">
        <v>0</v>
      </c>
      <c r="AW4" s="27">
        <v>24</v>
      </c>
      <c r="AX4" s="27" t="s">
        <v>148</v>
      </c>
      <c r="AY4" s="27">
        <v>24</v>
      </c>
      <c r="AZ4" s="27" t="s">
        <v>6</v>
      </c>
      <c r="BA4" s="39"/>
      <c r="BB4" s="40"/>
      <c r="BC4" s="27"/>
      <c r="BD4" s="27" t="s">
        <v>9</v>
      </c>
      <c r="BE4" s="39" t="s">
        <v>202</v>
      </c>
    </row>
    <row r="5" spans="1:57" s="37" customFormat="1">
      <c r="A5" s="40">
        <v>4</v>
      </c>
      <c r="B5" s="26">
        <v>41923</v>
      </c>
      <c r="C5" s="39" t="s">
        <v>94</v>
      </c>
      <c r="D5" s="40" t="s">
        <v>134</v>
      </c>
      <c r="E5" s="26">
        <v>41914</v>
      </c>
      <c r="F5" s="39" t="s">
        <v>95</v>
      </c>
      <c r="G5" s="40" t="s">
        <v>8</v>
      </c>
      <c r="H5" s="40">
        <v>68.16</v>
      </c>
      <c r="I5" s="41" t="s">
        <v>79</v>
      </c>
      <c r="J5" s="43">
        <v>1243</v>
      </c>
      <c r="K5" s="43">
        <v>2466</v>
      </c>
      <c r="L5" s="43">
        <v>5425</v>
      </c>
      <c r="M5" s="43">
        <v>164712</v>
      </c>
      <c r="N5" s="43">
        <v>822552</v>
      </c>
      <c r="O5" s="40">
        <v>3.65</v>
      </c>
      <c r="P5" s="40">
        <v>2.69</v>
      </c>
      <c r="Q5" s="40">
        <v>2.2999999999999998</v>
      </c>
      <c r="R5" s="40">
        <v>2.2999999999999998</v>
      </c>
      <c r="S5" s="40">
        <v>2.2999999999999998</v>
      </c>
      <c r="T5" s="40">
        <v>1.92</v>
      </c>
      <c r="U5" s="40">
        <v>3.65</v>
      </c>
      <c r="V5" s="40">
        <v>2.69</v>
      </c>
      <c r="W5" s="40">
        <v>2.2999999999999998</v>
      </c>
      <c r="X5" s="40">
        <v>2.2999999999999998</v>
      </c>
      <c r="Y5" s="40">
        <v>2.2999999999999998</v>
      </c>
      <c r="Z5" s="40">
        <v>1.92</v>
      </c>
      <c r="AA5" s="40"/>
      <c r="AB5" s="40"/>
      <c r="AC5" s="40"/>
      <c r="AD5" s="40"/>
      <c r="AE5" s="40"/>
      <c r="AF5" s="40"/>
      <c r="AG5" s="27" t="s">
        <v>6</v>
      </c>
      <c r="AH5" s="27"/>
      <c r="AI5" s="27">
        <v>3</v>
      </c>
      <c r="AJ5" s="27">
        <v>3</v>
      </c>
      <c r="AK5" s="44">
        <v>0.5</v>
      </c>
      <c r="AL5" s="44">
        <v>0.5</v>
      </c>
      <c r="AM5" s="27">
        <v>0</v>
      </c>
      <c r="AN5" s="27">
        <v>14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12</v>
      </c>
      <c r="AX5" s="27" t="s">
        <v>148</v>
      </c>
      <c r="AY5" s="27">
        <v>12</v>
      </c>
      <c r="AZ5" s="27" t="s">
        <v>6</v>
      </c>
      <c r="BA5" s="39"/>
      <c r="BB5" s="40"/>
      <c r="BC5" s="27"/>
      <c r="BD5" s="27" t="s">
        <v>9</v>
      </c>
      <c r="BE5" s="39" t="s">
        <v>203</v>
      </c>
    </row>
    <row r="6" spans="1:57" s="37" customFormat="1">
      <c r="A6" s="40">
        <v>5</v>
      </c>
      <c r="B6" s="26">
        <v>41923</v>
      </c>
      <c r="C6" s="39" t="s">
        <v>94</v>
      </c>
      <c r="D6" s="40" t="s">
        <v>134</v>
      </c>
      <c r="E6" s="26">
        <v>41912</v>
      </c>
      <c r="F6" s="39" t="s">
        <v>145</v>
      </c>
      <c r="G6" s="40" t="s">
        <v>7</v>
      </c>
      <c r="H6" s="40">
        <v>64.459999999999994</v>
      </c>
      <c r="I6" s="41" t="s">
        <v>79</v>
      </c>
      <c r="J6" s="43">
        <v>1243</v>
      </c>
      <c r="K6" s="43">
        <v>2466</v>
      </c>
      <c r="L6" s="43">
        <v>5425</v>
      </c>
      <c r="M6" s="43">
        <v>164712</v>
      </c>
      <c r="N6" s="43">
        <v>822552</v>
      </c>
      <c r="O6" s="40">
        <v>3.71</v>
      </c>
      <c r="P6" s="40">
        <v>2.5299999999999998</v>
      </c>
      <c r="Q6" s="40">
        <v>2.34</v>
      </c>
      <c r="R6" s="40">
        <v>2.31</v>
      </c>
      <c r="S6" s="40">
        <v>2.1800000000000002</v>
      </c>
      <c r="T6" s="40">
        <v>1.79</v>
      </c>
      <c r="U6" s="40">
        <v>3.71</v>
      </c>
      <c r="V6" s="40">
        <v>2.5299999999999998</v>
      </c>
      <c r="W6" s="40">
        <v>2.34</v>
      </c>
      <c r="X6" s="40">
        <v>2.31</v>
      </c>
      <c r="Y6" s="40">
        <v>2.1800000000000002</v>
      </c>
      <c r="Z6" s="40">
        <v>1.79</v>
      </c>
      <c r="AA6" s="40"/>
      <c r="AB6" s="40"/>
      <c r="AC6" s="40"/>
      <c r="AD6" s="40"/>
      <c r="AE6" s="40"/>
      <c r="AF6" s="40"/>
      <c r="AG6" s="27" t="s">
        <v>6</v>
      </c>
      <c r="AH6" s="40"/>
      <c r="AI6" s="27">
        <v>3</v>
      </c>
      <c r="AJ6" s="27">
        <v>3</v>
      </c>
      <c r="AK6" s="44">
        <v>0.5</v>
      </c>
      <c r="AL6" s="44">
        <v>0.5</v>
      </c>
      <c r="AM6" s="27">
        <v>0</v>
      </c>
      <c r="AN6" s="27">
        <v>0</v>
      </c>
      <c r="AO6" s="27">
        <v>10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 t="s">
        <v>6</v>
      </c>
      <c r="AY6" s="27"/>
      <c r="AZ6" s="27" t="s">
        <v>6</v>
      </c>
      <c r="BA6" s="39"/>
      <c r="BB6" s="40"/>
      <c r="BC6" s="27"/>
      <c r="BD6" s="27" t="s">
        <v>11</v>
      </c>
      <c r="BE6" s="39" t="s">
        <v>204</v>
      </c>
    </row>
    <row r="7" spans="1:57" s="37" customFormat="1">
      <c r="A7" s="40">
        <v>6</v>
      </c>
      <c r="B7" s="26">
        <v>41930</v>
      </c>
      <c r="C7" s="39" t="s">
        <v>94</v>
      </c>
      <c r="D7" s="40" t="s">
        <v>45</v>
      </c>
      <c r="E7" s="26">
        <v>41887</v>
      </c>
      <c r="F7" s="39" t="s">
        <v>47</v>
      </c>
      <c r="G7" s="192" t="s">
        <v>205</v>
      </c>
      <c r="H7" s="40">
        <v>94.34</v>
      </c>
      <c r="I7" s="41" t="s">
        <v>79</v>
      </c>
      <c r="J7" s="43">
        <v>4920</v>
      </c>
      <c r="K7" s="43">
        <v>192300</v>
      </c>
      <c r="L7" s="43">
        <v>192300</v>
      </c>
      <c r="M7" s="43">
        <v>192300</v>
      </c>
      <c r="N7" s="43">
        <v>192300</v>
      </c>
      <c r="O7" s="40">
        <v>2.63</v>
      </c>
      <c r="P7" s="40">
        <v>2.4300000000000002</v>
      </c>
      <c r="Q7" s="40">
        <v>2.36</v>
      </c>
      <c r="R7" s="40">
        <v>0</v>
      </c>
      <c r="S7" s="40">
        <v>0</v>
      </c>
      <c r="T7" s="40">
        <v>0</v>
      </c>
      <c r="U7" s="40">
        <v>2.63</v>
      </c>
      <c r="V7" s="40">
        <v>2.4300000000000002</v>
      </c>
      <c r="W7" s="40">
        <v>2.36</v>
      </c>
      <c r="X7" s="40">
        <v>0</v>
      </c>
      <c r="Y7" s="40">
        <v>0</v>
      </c>
      <c r="Z7" s="40">
        <v>0</v>
      </c>
      <c r="AA7" s="40"/>
      <c r="AB7" s="40"/>
      <c r="AC7" s="40"/>
      <c r="AD7" s="40"/>
      <c r="AE7" s="40"/>
      <c r="AF7" s="40"/>
      <c r="AG7" s="27" t="s">
        <v>6</v>
      </c>
      <c r="AH7" s="27"/>
      <c r="AI7" s="27">
        <v>3</v>
      </c>
      <c r="AJ7" s="27">
        <v>3</v>
      </c>
      <c r="AK7" s="44">
        <v>0.5</v>
      </c>
      <c r="AL7" s="44">
        <v>0.5</v>
      </c>
      <c r="AM7" s="27">
        <v>0</v>
      </c>
      <c r="AN7" s="27">
        <v>12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24</v>
      </c>
      <c r="AX7" s="27" t="s">
        <v>10</v>
      </c>
      <c r="AY7" s="27">
        <v>24</v>
      </c>
      <c r="AZ7" s="27" t="s">
        <v>6</v>
      </c>
      <c r="BA7" s="39"/>
      <c r="BB7" s="40"/>
      <c r="BC7" s="27"/>
      <c r="BD7" s="27" t="s">
        <v>11</v>
      </c>
      <c r="BE7" s="39" t="s">
        <v>206</v>
      </c>
    </row>
    <row r="8" spans="1:57" s="37" customFormat="1">
      <c r="A8" s="40">
        <v>7</v>
      </c>
      <c r="B8" s="26">
        <v>41923</v>
      </c>
      <c r="C8" s="39" t="s">
        <v>94</v>
      </c>
      <c r="D8" s="40" t="s">
        <v>133</v>
      </c>
      <c r="E8" s="26">
        <v>41880</v>
      </c>
      <c r="F8" s="39" t="s">
        <v>187</v>
      </c>
      <c r="G8" s="40" t="s">
        <v>86</v>
      </c>
      <c r="H8" s="40">
        <v>83</v>
      </c>
      <c r="I8" s="41" t="s">
        <v>79</v>
      </c>
      <c r="J8" s="43">
        <v>2465.7599999999998</v>
      </c>
      <c r="K8" s="43">
        <v>164712.36000000002</v>
      </c>
      <c r="L8" s="43">
        <v>822575.34</v>
      </c>
      <c r="M8" s="43">
        <v>822575.34</v>
      </c>
      <c r="N8" s="43">
        <v>822575.34</v>
      </c>
      <c r="O8" s="40">
        <v>2.85</v>
      </c>
      <c r="P8" s="40">
        <v>2.59</v>
      </c>
      <c r="Q8" s="40">
        <v>2.48</v>
      </c>
      <c r="R8" s="40">
        <v>0</v>
      </c>
      <c r="S8" s="40">
        <v>0</v>
      </c>
      <c r="T8" s="40">
        <v>2.2799999999999998</v>
      </c>
      <c r="U8" s="40">
        <v>2.85</v>
      </c>
      <c r="V8" s="40">
        <v>2.59</v>
      </c>
      <c r="W8" s="40">
        <v>2.48</v>
      </c>
      <c r="X8" s="40">
        <v>0</v>
      </c>
      <c r="Y8" s="40">
        <v>0</v>
      </c>
      <c r="Z8" s="40">
        <v>2.2799999999999998</v>
      </c>
      <c r="AA8" s="40"/>
      <c r="AB8" s="40"/>
      <c r="AC8" s="40"/>
      <c r="AD8" s="40"/>
      <c r="AE8" s="40"/>
      <c r="AF8" s="40"/>
      <c r="AG8" s="27" t="s">
        <v>6</v>
      </c>
      <c r="AH8" s="27"/>
      <c r="AI8" s="27">
        <v>3</v>
      </c>
      <c r="AJ8" s="27">
        <v>3</v>
      </c>
      <c r="AK8" s="44">
        <v>0.5</v>
      </c>
      <c r="AL8" s="44">
        <v>0.5</v>
      </c>
      <c r="AM8" s="27">
        <v>0</v>
      </c>
      <c r="AN8" s="27">
        <v>20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24</v>
      </c>
      <c r="AX8" s="27" t="s">
        <v>10</v>
      </c>
      <c r="AY8" s="27">
        <v>24</v>
      </c>
      <c r="AZ8" s="27" t="s">
        <v>6</v>
      </c>
      <c r="BA8" s="39"/>
      <c r="BB8" s="40"/>
      <c r="BC8" s="27"/>
      <c r="BD8" s="27" t="s">
        <v>9</v>
      </c>
      <c r="BE8" s="39" t="s">
        <v>207</v>
      </c>
    </row>
    <row r="9" spans="1:57" s="37" customFormat="1">
      <c r="A9" s="40">
        <v>8</v>
      </c>
      <c r="B9" s="26">
        <v>41923</v>
      </c>
      <c r="C9" s="39" t="s">
        <v>94</v>
      </c>
      <c r="D9" s="40" t="s">
        <v>146</v>
      </c>
      <c r="E9" s="26">
        <v>41880</v>
      </c>
      <c r="F9" s="39" t="s">
        <v>47</v>
      </c>
      <c r="G9" s="192" t="s">
        <v>218</v>
      </c>
      <c r="H9" s="40">
        <v>101.16</v>
      </c>
      <c r="I9" s="41" t="s">
        <v>79</v>
      </c>
      <c r="J9" s="43">
        <v>49315</v>
      </c>
      <c r="K9" s="43">
        <v>49315</v>
      </c>
      <c r="L9" s="43">
        <v>49315</v>
      </c>
      <c r="M9" s="43">
        <v>49315</v>
      </c>
      <c r="N9" s="43">
        <v>49315</v>
      </c>
      <c r="O9" s="40">
        <v>2.81</v>
      </c>
      <c r="P9" s="40">
        <v>0</v>
      </c>
      <c r="Q9" s="40">
        <v>0</v>
      </c>
      <c r="R9" s="40">
        <v>0</v>
      </c>
      <c r="S9" s="40">
        <v>0</v>
      </c>
      <c r="T9" s="40">
        <v>2.59</v>
      </c>
      <c r="U9" s="40">
        <v>2.81</v>
      </c>
      <c r="V9" s="40">
        <v>0</v>
      </c>
      <c r="W9" s="40">
        <v>0</v>
      </c>
      <c r="X9" s="40">
        <v>0</v>
      </c>
      <c r="Y9" s="40">
        <v>0</v>
      </c>
      <c r="Z9" s="40">
        <v>2.59</v>
      </c>
      <c r="AA9" s="40"/>
      <c r="AB9" s="40"/>
      <c r="AC9" s="40"/>
      <c r="AD9" s="40"/>
      <c r="AE9" s="40"/>
      <c r="AF9" s="40"/>
      <c r="AG9" s="27" t="s">
        <v>6</v>
      </c>
      <c r="AH9" s="27"/>
      <c r="AI9" s="27">
        <v>3</v>
      </c>
      <c r="AJ9" s="27">
        <v>3</v>
      </c>
      <c r="AK9" s="44">
        <v>0.5</v>
      </c>
      <c r="AL9" s="44">
        <v>0.5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 t="s">
        <v>6</v>
      </c>
      <c r="AY9" s="27"/>
      <c r="AZ9" s="27" t="s">
        <v>6</v>
      </c>
      <c r="BA9" s="39"/>
      <c r="BB9" s="40"/>
      <c r="BC9" s="27"/>
      <c r="BD9" s="27" t="s">
        <v>9</v>
      </c>
      <c r="BE9" s="39" t="s">
        <v>208</v>
      </c>
    </row>
    <row r="10" spans="1:57" s="37" customFormat="1">
      <c r="A10" s="40">
        <v>9</v>
      </c>
      <c r="B10" s="26">
        <v>41930</v>
      </c>
      <c r="C10" s="39" t="s">
        <v>94</v>
      </c>
      <c r="D10" s="40" t="s">
        <v>39</v>
      </c>
      <c r="E10" s="26">
        <v>41887</v>
      </c>
      <c r="F10" s="39" t="s">
        <v>47</v>
      </c>
      <c r="G10" s="40" t="s">
        <v>37</v>
      </c>
      <c r="H10" s="40">
        <v>96.12</v>
      </c>
      <c r="I10" s="41" t="s">
        <v>79</v>
      </c>
      <c r="J10" s="43">
        <v>1243</v>
      </c>
      <c r="K10" s="43">
        <v>2466</v>
      </c>
      <c r="L10" s="43">
        <v>4425</v>
      </c>
      <c r="M10" s="43">
        <v>163665</v>
      </c>
      <c r="N10" s="43">
        <v>821505</v>
      </c>
      <c r="O10" s="40">
        <v>3.93</v>
      </c>
      <c r="P10" s="40">
        <v>2.48</v>
      </c>
      <c r="Q10" s="40">
        <v>1.43</v>
      </c>
      <c r="R10" s="40">
        <v>2.42</v>
      </c>
      <c r="S10" s="40">
        <v>2.35</v>
      </c>
      <c r="T10" s="40">
        <v>2.0699999999999998</v>
      </c>
      <c r="U10" s="40">
        <v>3.93</v>
      </c>
      <c r="V10" s="40">
        <v>2.48</v>
      </c>
      <c r="W10" s="40">
        <v>1.43</v>
      </c>
      <c r="X10" s="40">
        <v>2.42</v>
      </c>
      <c r="Y10" s="40">
        <v>2.35</v>
      </c>
      <c r="Z10" s="40">
        <v>2.0699999999999998</v>
      </c>
      <c r="AA10" s="40"/>
      <c r="AB10" s="40"/>
      <c r="AC10" s="40"/>
      <c r="AD10" s="40"/>
      <c r="AE10" s="40"/>
      <c r="AF10" s="40"/>
      <c r="AG10" s="27" t="s">
        <v>6</v>
      </c>
      <c r="AH10" s="40"/>
      <c r="AI10" s="27">
        <v>3</v>
      </c>
      <c r="AJ10" s="27">
        <v>3</v>
      </c>
      <c r="AK10" s="44">
        <v>0.5</v>
      </c>
      <c r="AL10" s="44">
        <v>0.5</v>
      </c>
      <c r="AM10" s="27">
        <v>0</v>
      </c>
      <c r="AN10" s="27">
        <v>12</v>
      </c>
      <c r="AO10" s="27">
        <v>0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24</v>
      </c>
      <c r="AX10" s="27" t="s">
        <v>10</v>
      </c>
      <c r="AY10" s="27">
        <v>24</v>
      </c>
      <c r="AZ10" s="27" t="s">
        <v>6</v>
      </c>
      <c r="BA10" s="39"/>
      <c r="BB10" s="40"/>
      <c r="BC10" s="27"/>
      <c r="BD10" s="27" t="s">
        <v>11</v>
      </c>
      <c r="BE10" s="39"/>
    </row>
    <row r="11" spans="1:57" s="37" customFormat="1">
      <c r="A11" s="40">
        <v>10</v>
      </c>
      <c r="B11" s="26">
        <v>41930</v>
      </c>
      <c r="C11" s="39" t="s">
        <v>94</v>
      </c>
      <c r="D11" s="40" t="s">
        <v>39</v>
      </c>
      <c r="E11" s="26">
        <v>41880</v>
      </c>
      <c r="F11" s="39" t="s">
        <v>187</v>
      </c>
      <c r="G11" s="40" t="s">
        <v>86</v>
      </c>
      <c r="H11" s="40">
        <v>66</v>
      </c>
      <c r="I11" s="41" t="s">
        <v>79</v>
      </c>
      <c r="J11" s="43">
        <v>1243</v>
      </c>
      <c r="K11" s="43">
        <v>2466</v>
      </c>
      <c r="L11" s="43">
        <v>4425</v>
      </c>
      <c r="M11" s="43">
        <v>163665</v>
      </c>
      <c r="N11" s="43">
        <v>821505</v>
      </c>
      <c r="O11" s="40">
        <v>4.1399999999999997</v>
      </c>
      <c r="P11" s="40">
        <v>2.85</v>
      </c>
      <c r="Q11" s="40">
        <v>2.7</v>
      </c>
      <c r="R11" s="40">
        <v>2.68</v>
      </c>
      <c r="S11" s="40">
        <v>2.5</v>
      </c>
      <c r="T11" s="40">
        <v>2.16</v>
      </c>
      <c r="U11" s="40">
        <v>4.1399999999999997</v>
      </c>
      <c r="V11" s="40">
        <v>2.85</v>
      </c>
      <c r="W11" s="40">
        <v>2.7</v>
      </c>
      <c r="X11" s="40">
        <v>2.68</v>
      </c>
      <c r="Y11" s="40">
        <v>2.5</v>
      </c>
      <c r="Z11" s="40">
        <v>2.16</v>
      </c>
      <c r="AA11" s="40"/>
      <c r="AB11" s="40"/>
      <c r="AC11" s="40"/>
      <c r="AD11" s="40"/>
      <c r="AE11" s="40"/>
      <c r="AF11" s="40"/>
      <c r="AG11" s="27" t="s">
        <v>6</v>
      </c>
      <c r="AH11" s="27"/>
      <c r="AI11" s="27">
        <v>3</v>
      </c>
      <c r="AJ11" s="27">
        <v>3</v>
      </c>
      <c r="AK11" s="44">
        <v>0.5</v>
      </c>
      <c r="AL11" s="44">
        <v>0.5</v>
      </c>
      <c r="AM11" s="27">
        <v>0</v>
      </c>
      <c r="AN11" s="27">
        <v>20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24</v>
      </c>
      <c r="AX11" s="27" t="s">
        <v>148</v>
      </c>
      <c r="AY11" s="27">
        <v>24</v>
      </c>
      <c r="AZ11" s="27" t="s">
        <v>6</v>
      </c>
      <c r="BA11" s="39"/>
      <c r="BB11" s="40"/>
      <c r="BC11" s="27"/>
      <c r="BD11" s="27" t="s">
        <v>9</v>
      </c>
      <c r="BE11" s="39"/>
    </row>
    <row r="12" spans="1:57" s="37" customFormat="1">
      <c r="A12" s="40">
        <v>11</v>
      </c>
      <c r="B12" s="26">
        <v>41923</v>
      </c>
      <c r="C12" s="39" t="s">
        <v>94</v>
      </c>
      <c r="D12" s="40" t="s">
        <v>41</v>
      </c>
      <c r="E12" s="26">
        <v>41914</v>
      </c>
      <c r="F12" s="39" t="s">
        <v>95</v>
      </c>
      <c r="G12" s="40" t="s">
        <v>8</v>
      </c>
      <c r="H12" s="40">
        <v>93.12</v>
      </c>
      <c r="I12" s="41"/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40">
        <v>3.47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3.47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/>
      <c r="AB12" s="40"/>
      <c r="AC12" s="40"/>
      <c r="AD12" s="40"/>
      <c r="AE12" s="40"/>
      <c r="AF12" s="40"/>
      <c r="AG12" s="27" t="s">
        <v>6</v>
      </c>
      <c r="AH12" s="27"/>
      <c r="AI12" s="27">
        <v>3</v>
      </c>
      <c r="AJ12" s="27">
        <v>3</v>
      </c>
      <c r="AK12" s="44">
        <v>0.5</v>
      </c>
      <c r="AL12" s="44">
        <v>0.5</v>
      </c>
      <c r="AM12" s="27">
        <v>0</v>
      </c>
      <c r="AN12" s="27">
        <v>14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12</v>
      </c>
      <c r="AX12" s="27" t="s">
        <v>148</v>
      </c>
      <c r="AY12" s="27">
        <v>12</v>
      </c>
      <c r="AZ12" s="27" t="s">
        <v>6</v>
      </c>
      <c r="BA12" s="39"/>
      <c r="BB12" s="40"/>
      <c r="BC12" s="27"/>
      <c r="BD12" s="27" t="s">
        <v>9</v>
      </c>
      <c r="BE12" s="39" t="s">
        <v>209</v>
      </c>
    </row>
    <row r="13" spans="1:57" s="37" customFormat="1">
      <c r="A13" s="40">
        <v>12</v>
      </c>
      <c r="B13" s="26">
        <v>41923</v>
      </c>
      <c r="C13" s="39" t="s">
        <v>94</v>
      </c>
      <c r="D13" s="40" t="s">
        <v>78</v>
      </c>
      <c r="E13" s="26">
        <v>41880</v>
      </c>
      <c r="F13" s="39" t="s">
        <v>187</v>
      </c>
      <c r="G13" s="40" t="s">
        <v>86</v>
      </c>
      <c r="H13" s="40">
        <v>81</v>
      </c>
      <c r="I13" s="41" t="s">
        <v>79</v>
      </c>
      <c r="J13" s="43">
        <v>6000</v>
      </c>
      <c r="K13" s="43">
        <v>12000</v>
      </c>
      <c r="L13" s="43">
        <v>84000</v>
      </c>
      <c r="M13" s="43">
        <v>84000</v>
      </c>
      <c r="N13" s="43">
        <v>84000</v>
      </c>
      <c r="O13" s="40">
        <v>2.4900000000000002</v>
      </c>
      <c r="P13" s="40">
        <v>2.25</v>
      </c>
      <c r="Q13" s="40">
        <v>2.2200000000000002</v>
      </c>
      <c r="R13" s="40">
        <v>0</v>
      </c>
      <c r="S13" s="40">
        <v>0</v>
      </c>
      <c r="T13" s="40">
        <v>2.11</v>
      </c>
      <c r="U13" s="40">
        <v>2.4900000000000002</v>
      </c>
      <c r="V13" s="40">
        <v>2.25</v>
      </c>
      <c r="W13" s="40">
        <v>2.2200000000000002</v>
      </c>
      <c r="X13" s="40">
        <v>0</v>
      </c>
      <c r="Y13" s="40">
        <v>0</v>
      </c>
      <c r="Z13" s="40">
        <v>2.11</v>
      </c>
      <c r="AA13" s="40"/>
      <c r="AB13" s="40"/>
      <c r="AC13" s="40"/>
      <c r="AD13" s="40"/>
      <c r="AE13" s="40"/>
      <c r="AF13" s="40"/>
      <c r="AG13" s="27" t="s">
        <v>6</v>
      </c>
      <c r="AH13" s="27"/>
      <c r="AI13" s="27">
        <v>3</v>
      </c>
      <c r="AJ13" s="27">
        <v>3</v>
      </c>
      <c r="AK13" s="44">
        <v>0.5</v>
      </c>
      <c r="AL13" s="44">
        <v>0.5</v>
      </c>
      <c r="AM13" s="27">
        <v>0</v>
      </c>
      <c r="AN13" s="27">
        <v>20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24</v>
      </c>
      <c r="AX13" s="27" t="s">
        <v>148</v>
      </c>
      <c r="AY13" s="27">
        <v>24</v>
      </c>
      <c r="AZ13" s="27" t="s">
        <v>6</v>
      </c>
      <c r="BA13" s="39"/>
      <c r="BB13" s="40"/>
      <c r="BC13" s="27"/>
      <c r="BD13" s="27" t="s">
        <v>9</v>
      </c>
      <c r="BE13" s="39" t="s">
        <v>211</v>
      </c>
    </row>
    <row r="14" spans="1:57" s="37" customFormat="1">
      <c r="A14" s="40">
        <v>13</v>
      </c>
      <c r="B14" s="26">
        <v>41923</v>
      </c>
      <c r="C14" s="39" t="s">
        <v>94</v>
      </c>
      <c r="D14" s="40" t="s">
        <v>78</v>
      </c>
      <c r="E14" s="26">
        <v>41914</v>
      </c>
      <c r="F14" s="39" t="s">
        <v>95</v>
      </c>
      <c r="G14" s="40" t="s">
        <v>8</v>
      </c>
      <c r="H14" s="40">
        <v>56.36</v>
      </c>
      <c r="I14" s="41" t="s">
        <v>79</v>
      </c>
      <c r="J14" s="43">
        <v>3000</v>
      </c>
      <c r="K14" s="43">
        <v>33000</v>
      </c>
      <c r="L14" s="43">
        <v>82200</v>
      </c>
      <c r="M14" s="43">
        <v>82200</v>
      </c>
      <c r="N14" s="43">
        <v>82200</v>
      </c>
      <c r="O14" s="40">
        <v>2.14</v>
      </c>
      <c r="P14" s="40">
        <v>1.9</v>
      </c>
      <c r="Q14" s="40">
        <v>1.64</v>
      </c>
      <c r="R14" s="40">
        <v>0</v>
      </c>
      <c r="S14" s="40">
        <v>0</v>
      </c>
      <c r="T14" s="40">
        <v>1.52</v>
      </c>
      <c r="U14" s="40">
        <v>2.14</v>
      </c>
      <c r="V14" s="40">
        <v>1.9</v>
      </c>
      <c r="W14" s="40">
        <v>1.64</v>
      </c>
      <c r="X14" s="40">
        <v>0</v>
      </c>
      <c r="Y14" s="40">
        <v>0</v>
      </c>
      <c r="Z14" s="40">
        <v>1.52</v>
      </c>
      <c r="AA14" s="40"/>
      <c r="AB14" s="40"/>
      <c r="AC14" s="40"/>
      <c r="AD14" s="40"/>
      <c r="AE14" s="40"/>
      <c r="AF14" s="40"/>
      <c r="AG14" s="27" t="s">
        <v>6</v>
      </c>
      <c r="AH14" s="27"/>
      <c r="AI14" s="27">
        <v>3</v>
      </c>
      <c r="AJ14" s="27">
        <v>3</v>
      </c>
      <c r="AK14" s="44">
        <v>0.5</v>
      </c>
      <c r="AL14" s="44">
        <v>0.5</v>
      </c>
      <c r="AM14" s="27">
        <v>0</v>
      </c>
      <c r="AN14" s="27">
        <v>14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12</v>
      </c>
      <c r="AX14" s="27" t="s">
        <v>148</v>
      </c>
      <c r="AY14" s="27">
        <v>12</v>
      </c>
      <c r="AZ14" s="27" t="s">
        <v>6</v>
      </c>
      <c r="BA14" s="39"/>
      <c r="BB14" s="40"/>
      <c r="BC14" s="27"/>
      <c r="BD14" s="27" t="s">
        <v>9</v>
      </c>
      <c r="BE14" s="39" t="s">
        <v>210</v>
      </c>
    </row>
    <row r="15" spans="1:57" s="37" customFormat="1">
      <c r="A15" s="40">
        <v>14</v>
      </c>
      <c r="B15" s="26">
        <v>41923</v>
      </c>
      <c r="C15" s="39" t="s">
        <v>94</v>
      </c>
      <c r="D15" s="40" t="s">
        <v>179</v>
      </c>
      <c r="E15" s="26">
        <v>41914</v>
      </c>
      <c r="F15" s="39" t="s">
        <v>95</v>
      </c>
      <c r="G15" s="40" t="s">
        <v>8</v>
      </c>
      <c r="H15" s="40">
        <v>92.81</v>
      </c>
      <c r="I15" s="41" t="s">
        <v>79</v>
      </c>
      <c r="J15" s="43">
        <v>98640</v>
      </c>
      <c r="K15" s="43">
        <v>98640</v>
      </c>
      <c r="L15" s="43">
        <v>98640</v>
      </c>
      <c r="M15" s="43">
        <v>98640</v>
      </c>
      <c r="N15" s="43">
        <v>98640</v>
      </c>
      <c r="O15" s="40">
        <v>2.25</v>
      </c>
      <c r="P15" s="40">
        <v>0</v>
      </c>
      <c r="Q15" s="40">
        <v>0</v>
      </c>
      <c r="R15" s="40">
        <v>0</v>
      </c>
      <c r="S15" s="40">
        <v>0</v>
      </c>
      <c r="T15" s="40">
        <v>1.94</v>
      </c>
      <c r="U15" s="40">
        <v>2.25</v>
      </c>
      <c r="V15" s="40">
        <v>0</v>
      </c>
      <c r="W15" s="40">
        <v>0</v>
      </c>
      <c r="X15" s="40">
        <v>0</v>
      </c>
      <c r="Y15" s="40">
        <v>0</v>
      </c>
      <c r="Z15" s="40">
        <v>1.94</v>
      </c>
      <c r="AA15" s="40"/>
      <c r="AB15" s="40"/>
      <c r="AC15" s="40"/>
      <c r="AD15" s="40"/>
      <c r="AE15" s="40"/>
      <c r="AF15" s="40"/>
      <c r="AG15" s="27" t="s">
        <v>6</v>
      </c>
      <c r="AH15" s="27"/>
      <c r="AI15" s="27">
        <v>3</v>
      </c>
      <c r="AJ15" s="27">
        <v>3</v>
      </c>
      <c r="AK15" s="44">
        <v>0.5</v>
      </c>
      <c r="AL15" s="44">
        <v>0.5</v>
      </c>
      <c r="AM15" s="27">
        <v>0</v>
      </c>
      <c r="AN15" s="27">
        <v>14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12</v>
      </c>
      <c r="AX15" s="27" t="s">
        <v>148</v>
      </c>
      <c r="AY15" s="27">
        <v>12</v>
      </c>
      <c r="AZ15" s="27" t="s">
        <v>6</v>
      </c>
      <c r="BA15" s="39"/>
      <c r="BB15" s="40"/>
      <c r="BC15" s="27"/>
      <c r="BD15" s="27" t="s">
        <v>9</v>
      </c>
      <c r="BE15" s="39" t="s">
        <v>212</v>
      </c>
    </row>
    <row r="16" spans="1:57" s="37" customFormat="1">
      <c r="A16" s="40">
        <v>15</v>
      </c>
      <c r="B16" s="26">
        <v>41923</v>
      </c>
      <c r="C16" s="39" t="s">
        <v>94</v>
      </c>
      <c r="D16" s="40" t="s">
        <v>179</v>
      </c>
      <c r="E16" s="26">
        <v>41912</v>
      </c>
      <c r="F16" s="39" t="s">
        <v>145</v>
      </c>
      <c r="G16" s="40" t="s">
        <v>7</v>
      </c>
      <c r="H16" s="40">
        <v>96</v>
      </c>
      <c r="I16" s="41" t="s">
        <v>12</v>
      </c>
      <c r="J16" s="43">
        <v>98640</v>
      </c>
      <c r="K16" s="43">
        <v>98640</v>
      </c>
      <c r="L16" s="43">
        <v>98640</v>
      </c>
      <c r="M16" s="43">
        <v>98640</v>
      </c>
      <c r="N16" s="43">
        <v>98640</v>
      </c>
      <c r="O16" s="40">
        <v>2.17</v>
      </c>
      <c r="P16" s="40">
        <v>0</v>
      </c>
      <c r="Q16" s="40">
        <v>0</v>
      </c>
      <c r="R16" s="40">
        <v>0</v>
      </c>
      <c r="S16" s="40">
        <v>0</v>
      </c>
      <c r="T16" s="40">
        <v>1.85</v>
      </c>
      <c r="U16" s="40">
        <v>2.17</v>
      </c>
      <c r="V16" s="40">
        <v>0</v>
      </c>
      <c r="W16" s="40">
        <v>0</v>
      </c>
      <c r="X16" s="40">
        <v>0</v>
      </c>
      <c r="Y16" s="40">
        <v>0</v>
      </c>
      <c r="Z16" s="40">
        <v>1.85</v>
      </c>
      <c r="AA16" s="40"/>
      <c r="AB16" s="40"/>
      <c r="AC16" s="40"/>
      <c r="AD16" s="40"/>
      <c r="AE16" s="40"/>
      <c r="AF16" s="40"/>
      <c r="AG16" s="27" t="s">
        <v>13</v>
      </c>
      <c r="AH16" s="27"/>
      <c r="AI16" s="27">
        <v>3</v>
      </c>
      <c r="AJ16" s="27">
        <v>3</v>
      </c>
      <c r="AK16" s="44">
        <v>0.5</v>
      </c>
      <c r="AL16" s="44">
        <v>0.5</v>
      </c>
      <c r="AM16" s="27">
        <v>0</v>
      </c>
      <c r="AN16" s="27">
        <v>0</v>
      </c>
      <c r="AO16" s="27">
        <v>10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 t="s">
        <v>13</v>
      </c>
      <c r="AY16" s="27"/>
      <c r="AZ16" s="27" t="s">
        <v>13</v>
      </c>
      <c r="BA16" s="39"/>
      <c r="BB16" s="40"/>
      <c r="BC16" s="27"/>
      <c r="BD16" s="27" t="s">
        <v>11</v>
      </c>
      <c r="BE16" s="193" t="s">
        <v>216</v>
      </c>
    </row>
    <row r="17" spans="1:57" s="37" customFormat="1">
      <c r="A17" s="40">
        <v>16</v>
      </c>
      <c r="B17" s="26">
        <v>41923</v>
      </c>
      <c r="C17" s="39" t="s">
        <v>94</v>
      </c>
      <c r="D17" s="40" t="s">
        <v>132</v>
      </c>
      <c r="E17" s="26">
        <v>41914</v>
      </c>
      <c r="F17" s="39" t="s">
        <v>95</v>
      </c>
      <c r="G17" s="40" t="s">
        <v>8</v>
      </c>
      <c r="H17" s="40">
        <v>67.28</v>
      </c>
      <c r="I17" s="41" t="s">
        <v>79</v>
      </c>
      <c r="J17" s="43">
        <v>98640</v>
      </c>
      <c r="K17" s="43">
        <v>98640</v>
      </c>
      <c r="L17" s="43">
        <v>98640</v>
      </c>
      <c r="M17" s="43">
        <v>98640</v>
      </c>
      <c r="N17" s="43">
        <v>98640</v>
      </c>
      <c r="O17" s="40">
        <v>2.2799999999999998</v>
      </c>
      <c r="P17" s="40">
        <v>0</v>
      </c>
      <c r="Q17" s="40">
        <v>0</v>
      </c>
      <c r="R17" s="40">
        <v>0</v>
      </c>
      <c r="S17" s="40">
        <v>0</v>
      </c>
      <c r="T17" s="40">
        <v>1.78</v>
      </c>
      <c r="U17" s="40">
        <v>2.2799999999999998</v>
      </c>
      <c r="V17" s="40">
        <v>0</v>
      </c>
      <c r="W17" s="40">
        <v>0</v>
      </c>
      <c r="X17" s="40">
        <v>0</v>
      </c>
      <c r="Y17" s="40">
        <v>0</v>
      </c>
      <c r="Z17" s="40">
        <v>1.78</v>
      </c>
      <c r="AA17" s="40"/>
      <c r="AB17" s="40"/>
      <c r="AC17" s="40"/>
      <c r="AD17" s="40"/>
      <c r="AE17" s="40"/>
      <c r="AF17" s="40"/>
      <c r="AG17" s="27" t="s">
        <v>6</v>
      </c>
      <c r="AH17" s="27"/>
      <c r="AI17" s="27">
        <v>3</v>
      </c>
      <c r="AJ17" s="27">
        <v>3</v>
      </c>
      <c r="AK17" s="44">
        <v>0.5</v>
      </c>
      <c r="AL17" s="44">
        <v>0.5</v>
      </c>
      <c r="AM17" s="27">
        <v>0</v>
      </c>
      <c r="AN17" s="27">
        <v>14</v>
      </c>
      <c r="AO17" s="27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12</v>
      </c>
      <c r="AX17" s="27" t="s">
        <v>148</v>
      </c>
      <c r="AY17" s="27">
        <v>12</v>
      </c>
      <c r="AZ17" s="27" t="s">
        <v>6</v>
      </c>
      <c r="BA17" s="39"/>
      <c r="BB17" s="40"/>
      <c r="BC17" s="27"/>
      <c r="BD17" s="27" t="s">
        <v>9</v>
      </c>
      <c r="BE17" s="39" t="s">
        <v>213</v>
      </c>
    </row>
    <row r="18" spans="1:57" s="37" customFormat="1">
      <c r="A18" s="40">
        <v>17</v>
      </c>
      <c r="B18" s="26">
        <v>41930</v>
      </c>
      <c r="C18" s="39" t="s">
        <v>94</v>
      </c>
      <c r="D18" s="40" t="s">
        <v>80</v>
      </c>
      <c r="E18" s="26">
        <v>41880</v>
      </c>
      <c r="F18" s="39" t="s">
        <v>187</v>
      </c>
      <c r="G18" s="40" t="s">
        <v>86</v>
      </c>
      <c r="H18" s="40">
        <v>92</v>
      </c>
      <c r="I18" s="41" t="s">
        <v>79</v>
      </c>
      <c r="J18" s="43">
        <v>6000</v>
      </c>
      <c r="K18" s="43">
        <v>12000</v>
      </c>
      <c r="L18" s="43">
        <v>84000</v>
      </c>
      <c r="M18" s="43">
        <v>84000</v>
      </c>
      <c r="N18" s="43">
        <v>84000</v>
      </c>
      <c r="O18" s="40">
        <v>2.68</v>
      </c>
      <c r="P18" s="40">
        <v>2.59</v>
      </c>
      <c r="Q18" s="40">
        <v>2.35</v>
      </c>
      <c r="R18" s="40">
        <v>0</v>
      </c>
      <c r="S18" s="40">
        <v>0</v>
      </c>
      <c r="T18" s="40">
        <v>2.19</v>
      </c>
      <c r="U18" s="40">
        <v>2.68</v>
      </c>
      <c r="V18" s="40">
        <v>2.59</v>
      </c>
      <c r="W18" s="40">
        <v>2.35</v>
      </c>
      <c r="X18" s="40">
        <v>0</v>
      </c>
      <c r="Y18" s="40">
        <v>0</v>
      </c>
      <c r="Z18" s="40">
        <v>2.19</v>
      </c>
      <c r="AA18" s="40"/>
      <c r="AB18" s="40"/>
      <c r="AC18" s="40"/>
      <c r="AD18" s="40"/>
      <c r="AE18" s="40"/>
      <c r="AF18" s="40"/>
      <c r="AG18" s="27" t="s">
        <v>6</v>
      </c>
      <c r="AH18" s="27"/>
      <c r="AI18" s="27">
        <v>3</v>
      </c>
      <c r="AJ18" s="27">
        <v>3</v>
      </c>
      <c r="AK18" s="44">
        <v>0.5</v>
      </c>
      <c r="AL18" s="44">
        <v>0.5</v>
      </c>
      <c r="AM18" s="27">
        <v>0</v>
      </c>
      <c r="AN18" s="27">
        <v>20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24</v>
      </c>
      <c r="AX18" s="27" t="s">
        <v>148</v>
      </c>
      <c r="AY18" s="27">
        <v>24</v>
      </c>
      <c r="AZ18" s="27" t="s">
        <v>6</v>
      </c>
      <c r="BA18" s="39"/>
      <c r="BB18" s="40"/>
      <c r="BC18" s="27"/>
      <c r="BD18" s="27" t="s">
        <v>9</v>
      </c>
      <c r="BE18" s="39"/>
    </row>
    <row r="19" spans="1:57" s="37" customFormat="1">
      <c r="A19" s="40">
        <v>18</v>
      </c>
      <c r="B19" s="26">
        <v>41930</v>
      </c>
      <c r="C19" s="39" t="s">
        <v>94</v>
      </c>
      <c r="D19" s="40" t="s">
        <v>80</v>
      </c>
      <c r="E19" s="26">
        <v>41914</v>
      </c>
      <c r="F19" s="39" t="s">
        <v>95</v>
      </c>
      <c r="G19" s="40" t="s">
        <v>8</v>
      </c>
      <c r="H19" s="40">
        <v>74.599999999999994</v>
      </c>
      <c r="I19" s="41" t="s">
        <v>79</v>
      </c>
      <c r="J19" s="43">
        <v>3000</v>
      </c>
      <c r="K19" s="43">
        <v>33000</v>
      </c>
      <c r="L19" s="43">
        <v>82200</v>
      </c>
      <c r="M19" s="43">
        <v>82200</v>
      </c>
      <c r="N19" s="43">
        <v>82200</v>
      </c>
      <c r="O19" s="40">
        <v>2.2999999999999998</v>
      </c>
      <c r="P19" s="40">
        <v>2.09</v>
      </c>
      <c r="Q19" s="40">
        <v>1.89</v>
      </c>
      <c r="R19" s="40">
        <v>0</v>
      </c>
      <c r="S19" s="40">
        <v>0</v>
      </c>
      <c r="T19" s="40">
        <v>1.73</v>
      </c>
      <c r="U19" s="40">
        <v>2.2999999999999998</v>
      </c>
      <c r="V19" s="40">
        <v>2.09</v>
      </c>
      <c r="W19" s="40">
        <v>1.89</v>
      </c>
      <c r="X19" s="40">
        <v>0</v>
      </c>
      <c r="Y19" s="40">
        <v>0</v>
      </c>
      <c r="Z19" s="40">
        <v>1.73</v>
      </c>
      <c r="AA19" s="40"/>
      <c r="AB19" s="40"/>
      <c r="AC19" s="40"/>
      <c r="AD19" s="40"/>
      <c r="AE19" s="40"/>
      <c r="AF19" s="40"/>
      <c r="AG19" s="27" t="s">
        <v>6</v>
      </c>
      <c r="AH19" s="27"/>
      <c r="AI19" s="27">
        <v>3</v>
      </c>
      <c r="AJ19" s="27">
        <v>3</v>
      </c>
      <c r="AK19" s="44">
        <v>0.5</v>
      </c>
      <c r="AL19" s="44">
        <v>0.5</v>
      </c>
      <c r="AM19" s="27">
        <v>0</v>
      </c>
      <c r="AN19" s="27">
        <v>14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12</v>
      </c>
      <c r="AX19" s="27" t="s">
        <v>148</v>
      </c>
      <c r="AY19" s="27">
        <v>12</v>
      </c>
      <c r="AZ19" s="27" t="s">
        <v>6</v>
      </c>
      <c r="BA19" s="39"/>
      <c r="BB19" s="40"/>
      <c r="BC19" s="27"/>
      <c r="BD19" s="27" t="s">
        <v>9</v>
      </c>
      <c r="BE19" s="39"/>
    </row>
    <row r="20" spans="1:57" s="37" customFormat="1">
      <c r="A20" s="40">
        <v>19</v>
      </c>
      <c r="B20" s="26">
        <v>41923</v>
      </c>
      <c r="C20" s="39" t="s">
        <v>94</v>
      </c>
      <c r="D20" s="40" t="s">
        <v>182</v>
      </c>
      <c r="E20" s="26">
        <v>41914</v>
      </c>
      <c r="F20" s="39" t="s">
        <v>95</v>
      </c>
      <c r="G20" s="40" t="s">
        <v>8</v>
      </c>
      <c r="H20" s="40">
        <v>90.74</v>
      </c>
      <c r="I20" s="41" t="s">
        <v>79</v>
      </c>
      <c r="J20" s="43">
        <v>98640</v>
      </c>
      <c r="K20" s="43">
        <v>98640</v>
      </c>
      <c r="L20" s="43">
        <v>98640</v>
      </c>
      <c r="M20" s="43">
        <v>98640</v>
      </c>
      <c r="N20" s="43">
        <v>98640</v>
      </c>
      <c r="O20" s="40">
        <v>2.23</v>
      </c>
      <c r="P20" s="40">
        <v>0</v>
      </c>
      <c r="Q20" s="40">
        <v>0</v>
      </c>
      <c r="R20" s="40">
        <v>0</v>
      </c>
      <c r="S20" s="40">
        <v>0</v>
      </c>
      <c r="T20" s="40">
        <v>1.95</v>
      </c>
      <c r="U20" s="40">
        <v>2.23</v>
      </c>
      <c r="V20" s="40">
        <v>0</v>
      </c>
      <c r="W20" s="40">
        <v>0</v>
      </c>
      <c r="X20" s="40">
        <v>0</v>
      </c>
      <c r="Y20" s="40">
        <v>0</v>
      </c>
      <c r="Z20" s="40">
        <v>1.95</v>
      </c>
      <c r="AA20" s="40"/>
      <c r="AB20" s="40"/>
      <c r="AC20" s="40"/>
      <c r="AD20" s="40"/>
      <c r="AE20" s="40"/>
      <c r="AF20" s="40"/>
      <c r="AG20" s="27" t="s">
        <v>6</v>
      </c>
      <c r="AH20" s="27"/>
      <c r="AI20" s="27">
        <v>3</v>
      </c>
      <c r="AJ20" s="27">
        <v>3</v>
      </c>
      <c r="AK20" s="44">
        <v>0.5</v>
      </c>
      <c r="AL20" s="44">
        <v>0.5</v>
      </c>
      <c r="AM20" s="27">
        <v>0</v>
      </c>
      <c r="AN20" s="27">
        <v>14</v>
      </c>
      <c r="AO20" s="2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7">
        <v>0</v>
      </c>
      <c r="AW20" s="27">
        <v>12</v>
      </c>
      <c r="AX20" s="27" t="s">
        <v>148</v>
      </c>
      <c r="AY20" s="27">
        <v>12</v>
      </c>
      <c r="AZ20" s="27" t="s">
        <v>6</v>
      </c>
      <c r="BA20" s="39"/>
      <c r="BB20" s="40"/>
      <c r="BC20" s="27"/>
      <c r="BD20" s="27" t="s">
        <v>9</v>
      </c>
      <c r="BE20" s="39" t="s">
        <v>214</v>
      </c>
    </row>
    <row r="21" spans="1:57" s="37" customFormat="1">
      <c r="A21" s="40">
        <v>20</v>
      </c>
      <c r="B21" s="26">
        <v>41923</v>
      </c>
      <c r="C21" s="39" t="s">
        <v>94</v>
      </c>
      <c r="D21" s="40" t="s">
        <v>182</v>
      </c>
      <c r="E21" s="26">
        <v>41912</v>
      </c>
      <c r="F21" s="39" t="s">
        <v>145</v>
      </c>
      <c r="G21" s="40" t="s">
        <v>7</v>
      </c>
      <c r="H21" s="40">
        <v>93</v>
      </c>
      <c r="I21" s="41" t="s">
        <v>12</v>
      </c>
      <c r="J21" s="43">
        <v>98640</v>
      </c>
      <c r="K21" s="43">
        <v>98640</v>
      </c>
      <c r="L21" s="43">
        <v>98640</v>
      </c>
      <c r="M21" s="43">
        <v>98640</v>
      </c>
      <c r="N21" s="43">
        <v>98640</v>
      </c>
      <c r="O21" s="40">
        <v>2.15</v>
      </c>
      <c r="P21" s="40">
        <v>0</v>
      </c>
      <c r="Q21" s="40">
        <v>0</v>
      </c>
      <c r="R21" s="40">
        <v>0</v>
      </c>
      <c r="S21" s="40">
        <v>0</v>
      </c>
      <c r="T21" s="40">
        <v>1.86</v>
      </c>
      <c r="U21" s="40">
        <v>2.15</v>
      </c>
      <c r="V21" s="40">
        <v>0</v>
      </c>
      <c r="W21" s="40">
        <v>0</v>
      </c>
      <c r="X21" s="40">
        <v>0</v>
      </c>
      <c r="Y21" s="40">
        <v>0</v>
      </c>
      <c r="Z21" s="40">
        <v>1.86</v>
      </c>
      <c r="AA21" s="40"/>
      <c r="AB21" s="40"/>
      <c r="AC21" s="40"/>
      <c r="AD21" s="40"/>
      <c r="AE21" s="40"/>
      <c r="AF21" s="40"/>
      <c r="AG21" s="27" t="s">
        <v>6</v>
      </c>
      <c r="AH21" s="27"/>
      <c r="AI21" s="27">
        <v>3</v>
      </c>
      <c r="AJ21" s="27">
        <v>3</v>
      </c>
      <c r="AK21" s="44">
        <v>0.5</v>
      </c>
      <c r="AL21" s="44">
        <v>0.5</v>
      </c>
      <c r="AM21" s="27">
        <v>0</v>
      </c>
      <c r="AN21" s="27">
        <v>0</v>
      </c>
      <c r="AO21" s="27">
        <v>10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 t="s">
        <v>13</v>
      </c>
      <c r="AY21" s="27"/>
      <c r="AZ21" s="27"/>
      <c r="BA21" s="39"/>
      <c r="BB21" s="40"/>
      <c r="BC21" s="27"/>
      <c r="BD21" s="27" t="s">
        <v>11</v>
      </c>
      <c r="BE21" s="193" t="s">
        <v>215</v>
      </c>
    </row>
    <row r="22" spans="1:57" s="37" customFormat="1">
      <c r="A22" s="40">
        <v>21</v>
      </c>
      <c r="B22" s="26">
        <v>41923</v>
      </c>
      <c r="C22" s="39" t="s">
        <v>94</v>
      </c>
      <c r="D22" s="40" t="s">
        <v>183</v>
      </c>
      <c r="E22" s="26">
        <v>41914</v>
      </c>
      <c r="F22" s="39" t="s">
        <v>95</v>
      </c>
      <c r="G22" s="40" t="s">
        <v>8</v>
      </c>
      <c r="H22" s="40">
        <v>113.24</v>
      </c>
      <c r="I22" s="41"/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0">
        <v>1.68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1.68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/>
      <c r="AB22" s="40"/>
      <c r="AC22" s="40"/>
      <c r="AD22" s="40"/>
      <c r="AE22" s="40"/>
      <c r="AF22" s="40"/>
      <c r="AG22" s="27" t="s">
        <v>6</v>
      </c>
      <c r="AH22" s="27"/>
      <c r="AI22" s="27">
        <v>3</v>
      </c>
      <c r="AJ22" s="27">
        <v>3</v>
      </c>
      <c r="AK22" s="44">
        <v>0.5</v>
      </c>
      <c r="AL22" s="44">
        <v>0.5</v>
      </c>
      <c r="AM22" s="27">
        <v>0</v>
      </c>
      <c r="AN22" s="27">
        <v>14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12</v>
      </c>
      <c r="AX22" s="27" t="s">
        <v>148</v>
      </c>
      <c r="AY22" s="27">
        <v>12</v>
      </c>
      <c r="AZ22" s="27" t="s">
        <v>6</v>
      </c>
      <c r="BA22" s="39"/>
      <c r="BB22" s="40"/>
      <c r="BC22" s="27"/>
      <c r="BD22" s="27" t="s">
        <v>9</v>
      </c>
      <c r="BE22" s="193" t="s">
        <v>217</v>
      </c>
    </row>
    <row r="24" spans="1:57">
      <c r="J24"/>
      <c r="K24"/>
      <c r="L24"/>
      <c r="M24"/>
      <c r="N24"/>
    </row>
    <row r="25" spans="1:57">
      <c r="J25"/>
      <c r="K25"/>
      <c r="L25"/>
      <c r="M25"/>
      <c r="N25"/>
    </row>
    <row r="26" spans="1:57">
      <c r="J26"/>
      <c r="K26"/>
      <c r="L26"/>
      <c r="M26"/>
      <c r="N26"/>
    </row>
    <row r="27" spans="1:57">
      <c r="J27"/>
      <c r="K27"/>
      <c r="L27"/>
      <c r="M27"/>
      <c r="N27"/>
    </row>
    <row r="28" spans="1:57">
      <c r="J28"/>
      <c r="K28"/>
      <c r="L28"/>
      <c r="M28"/>
      <c r="N28"/>
    </row>
    <row r="29" spans="1:57">
      <c r="J29"/>
      <c r="K29"/>
      <c r="L29"/>
      <c r="M29"/>
      <c r="N29"/>
    </row>
    <row r="30" spans="1:57">
      <c r="J30"/>
      <c r="K30"/>
      <c r="L30"/>
      <c r="M30"/>
      <c r="N30"/>
    </row>
    <row r="31" spans="1:57">
      <c r="J31"/>
      <c r="K31"/>
      <c r="L31"/>
      <c r="M31"/>
      <c r="N31"/>
    </row>
    <row r="32" spans="1:57">
      <c r="J32"/>
      <c r="K32"/>
      <c r="L32"/>
      <c r="M32"/>
      <c r="N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</sheetData>
  <sheetProtection algorithmName="SHA-512" hashValue="CaZtbbHbO04ERnHbubR2CJyS1bGSU/YkJd60bW1FqKy650472esEQGQkkqniHq0maETNot4E9bZxAS62qn7NtQ==" saltValue="PG/UgMEI/7Xfhbn5feyn6g==" spinCount="100000" sheet="1" objects="1" scenarios="1"/>
  <hyperlinks>
    <hyperlink ref="BE21" r:id="rId1" xr:uid="{10D64D10-2858-5E4A-9B8F-85D2E6D75105}"/>
    <hyperlink ref="BE16" r:id="rId2" xr:uid="{BADC089A-6BAB-B246-ABA6-BD8061264F16}"/>
  </hyperlinks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05C0D-1FDA-0943-B7EF-5137F7CEF1C7}">
  <sheetPr codeName="Sheet12"/>
  <dimension ref="A1:BE22"/>
  <sheetViews>
    <sheetView zoomScaleNormal="100" zoomScalePageLayoutView="120" workbookViewId="0">
      <selection activeCell="A24" sqref="A24:XFD42"/>
    </sheetView>
  </sheetViews>
  <sheetFormatPr baseColWidth="10" defaultRowHeight="13"/>
  <cols>
    <col min="4" max="4" width="20" customWidth="1"/>
    <col min="7" max="7" width="21.5" customWidth="1"/>
    <col min="10" max="14" width="10.83203125" style="30"/>
  </cols>
  <sheetData>
    <row r="1" spans="1:57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4" t="s">
        <v>102</v>
      </c>
      <c r="H1" s="5" t="s">
        <v>21</v>
      </c>
      <c r="I1" s="6" t="s">
        <v>24</v>
      </c>
      <c r="J1" s="28" t="s">
        <v>25</v>
      </c>
      <c r="K1" s="28" t="s">
        <v>192</v>
      </c>
      <c r="L1" s="28" t="s">
        <v>26</v>
      </c>
      <c r="M1" s="28" t="s">
        <v>27</v>
      </c>
      <c r="N1" s="29" t="s">
        <v>28</v>
      </c>
      <c r="O1" s="7" t="s">
        <v>29</v>
      </c>
      <c r="P1" s="7" t="s">
        <v>30</v>
      </c>
      <c r="Q1" s="7" t="s">
        <v>34</v>
      </c>
      <c r="R1" s="7" t="s">
        <v>87</v>
      </c>
      <c r="S1" s="7" t="s">
        <v>88</v>
      </c>
      <c r="T1" s="8" t="s">
        <v>89</v>
      </c>
      <c r="U1" s="9" t="s">
        <v>66</v>
      </c>
      <c r="V1" s="9" t="s">
        <v>77</v>
      </c>
      <c r="W1" s="9" t="s">
        <v>31</v>
      </c>
      <c r="X1" s="9" t="s">
        <v>32</v>
      </c>
      <c r="Y1" s="9" t="s">
        <v>2</v>
      </c>
      <c r="Z1" s="10" t="s">
        <v>3</v>
      </c>
      <c r="AA1" s="11" t="s">
        <v>4</v>
      </c>
      <c r="AB1" s="11" t="s">
        <v>0</v>
      </c>
      <c r="AC1" s="11" t="s">
        <v>1</v>
      </c>
      <c r="AD1" s="11" t="s">
        <v>169</v>
      </c>
      <c r="AE1" s="11" t="s">
        <v>170</v>
      </c>
      <c r="AF1" s="12" t="s">
        <v>171</v>
      </c>
      <c r="AG1" s="13" t="s">
        <v>172</v>
      </c>
      <c r="AH1" s="13" t="s">
        <v>81</v>
      </c>
      <c r="AI1" s="13" t="s">
        <v>193</v>
      </c>
      <c r="AJ1" s="14" t="s">
        <v>166</v>
      </c>
      <c r="AK1" s="13" t="s">
        <v>167</v>
      </c>
      <c r="AL1" s="13" t="s">
        <v>168</v>
      </c>
      <c r="AM1" s="15" t="s">
        <v>82</v>
      </c>
      <c r="AN1" s="16" t="s">
        <v>83</v>
      </c>
      <c r="AO1" s="17" t="s">
        <v>56</v>
      </c>
      <c r="AP1" s="7" t="s">
        <v>22</v>
      </c>
      <c r="AQ1" s="18" t="s">
        <v>23</v>
      </c>
      <c r="AR1" s="19" t="s">
        <v>42</v>
      </c>
      <c r="AS1" s="20" t="s">
        <v>43</v>
      </c>
      <c r="AT1" s="8" t="s">
        <v>44</v>
      </c>
      <c r="AU1" s="20" t="s">
        <v>76</v>
      </c>
      <c r="AV1" s="8" t="s">
        <v>73</v>
      </c>
      <c r="AW1" s="1" t="s">
        <v>74</v>
      </c>
      <c r="AX1" s="21" t="s">
        <v>75</v>
      </c>
      <c r="AY1" s="22" t="s">
        <v>135</v>
      </c>
      <c r="AZ1" s="21" t="s">
        <v>67</v>
      </c>
      <c r="BA1" s="23" t="s">
        <v>68</v>
      </c>
      <c r="BB1" s="24" t="s">
        <v>69</v>
      </c>
      <c r="BC1" s="25" t="s">
        <v>70</v>
      </c>
      <c r="BD1" s="25" t="s">
        <v>71</v>
      </c>
      <c r="BE1" s="24" t="s">
        <v>72</v>
      </c>
    </row>
    <row r="2" spans="1:57" s="37" customFormat="1">
      <c r="A2" s="40">
        <v>4</v>
      </c>
      <c r="B2" s="120">
        <v>41740</v>
      </c>
      <c r="C2" s="39" t="s">
        <v>94</v>
      </c>
      <c r="D2" s="40" t="s">
        <v>134</v>
      </c>
      <c r="E2" s="26">
        <v>41639</v>
      </c>
      <c r="F2" s="39" t="s">
        <v>48</v>
      </c>
      <c r="G2" s="40" t="s">
        <v>136</v>
      </c>
      <c r="H2" s="40">
        <v>75</v>
      </c>
      <c r="I2" s="41" t="s">
        <v>79</v>
      </c>
      <c r="J2" s="43">
        <v>0</v>
      </c>
      <c r="K2" s="43">
        <v>0</v>
      </c>
      <c r="L2" s="43">
        <v>0</v>
      </c>
      <c r="M2" s="43">
        <v>0</v>
      </c>
      <c r="N2" s="43">
        <v>0</v>
      </c>
      <c r="O2" s="40">
        <v>2.5</v>
      </c>
      <c r="P2" s="40">
        <v>0</v>
      </c>
      <c r="Q2" s="40">
        <v>0</v>
      </c>
      <c r="R2" s="40">
        <v>0</v>
      </c>
      <c r="S2" s="40">
        <v>0</v>
      </c>
      <c r="T2" s="40">
        <v>0</v>
      </c>
      <c r="U2" s="40">
        <v>2.5</v>
      </c>
      <c r="V2" s="40">
        <v>0</v>
      </c>
      <c r="W2" s="40">
        <v>0</v>
      </c>
      <c r="X2" s="40">
        <v>0</v>
      </c>
      <c r="Y2" s="40">
        <v>0</v>
      </c>
      <c r="Z2" s="40">
        <v>0</v>
      </c>
      <c r="AA2" s="40"/>
      <c r="AB2" s="40"/>
      <c r="AC2" s="40"/>
      <c r="AD2" s="40"/>
      <c r="AE2" s="40"/>
      <c r="AF2" s="40"/>
      <c r="AG2" s="27" t="s">
        <v>6</v>
      </c>
      <c r="AH2" s="27"/>
      <c r="AI2" s="27">
        <v>3</v>
      </c>
      <c r="AJ2" s="27">
        <v>3</v>
      </c>
      <c r="AK2" s="44">
        <v>0.5</v>
      </c>
      <c r="AL2" s="44">
        <v>0.5</v>
      </c>
      <c r="AM2" s="27">
        <v>0</v>
      </c>
      <c r="AN2" s="27">
        <v>14</v>
      </c>
      <c r="AO2" s="27">
        <v>0</v>
      </c>
      <c r="AP2" s="27">
        <v>0</v>
      </c>
      <c r="AQ2" s="27">
        <v>0</v>
      </c>
      <c r="AR2" s="27">
        <v>0</v>
      </c>
      <c r="AS2" s="27">
        <v>0</v>
      </c>
      <c r="AT2" s="27">
        <v>0</v>
      </c>
      <c r="AU2" s="27">
        <v>0</v>
      </c>
      <c r="AV2" s="27">
        <v>0</v>
      </c>
      <c r="AW2" s="27">
        <v>0</v>
      </c>
      <c r="AX2" s="27" t="s">
        <v>6</v>
      </c>
      <c r="AY2" s="27">
        <v>24</v>
      </c>
      <c r="AZ2" s="27" t="s">
        <v>6</v>
      </c>
      <c r="BA2" s="39"/>
      <c r="BB2" s="40"/>
      <c r="BC2" s="27"/>
      <c r="BD2" s="27" t="s">
        <v>9</v>
      </c>
      <c r="BE2" s="39"/>
    </row>
    <row r="3" spans="1:57" s="37" customFormat="1">
      <c r="A3" s="40">
        <v>5</v>
      </c>
      <c r="B3" s="120">
        <v>41740</v>
      </c>
      <c r="C3" s="39" t="s">
        <v>94</v>
      </c>
      <c r="D3" s="40" t="s">
        <v>134</v>
      </c>
      <c r="E3" s="26">
        <v>41639</v>
      </c>
      <c r="F3" s="39" t="s">
        <v>147</v>
      </c>
      <c r="G3" s="40" t="s">
        <v>199</v>
      </c>
      <c r="H3" s="40">
        <v>87</v>
      </c>
      <c r="I3" s="41" t="s">
        <v>79</v>
      </c>
      <c r="J3" s="43">
        <v>1243</v>
      </c>
      <c r="K3" s="43">
        <v>2466</v>
      </c>
      <c r="L3" s="43">
        <v>5425</v>
      </c>
      <c r="M3" s="43">
        <v>164712</v>
      </c>
      <c r="N3" s="43">
        <v>822552</v>
      </c>
      <c r="O3" s="40">
        <v>4.09</v>
      </c>
      <c r="P3" s="40">
        <v>2.72</v>
      </c>
      <c r="Q3" s="40">
        <v>2.5299999999999998</v>
      </c>
      <c r="R3" s="40">
        <v>2.5</v>
      </c>
      <c r="S3" s="40">
        <v>2.4</v>
      </c>
      <c r="T3" s="40">
        <v>2.04</v>
      </c>
      <c r="U3" s="40">
        <v>4.09</v>
      </c>
      <c r="V3" s="40">
        <v>2.72</v>
      </c>
      <c r="W3" s="40">
        <v>2.5299999999999998</v>
      </c>
      <c r="X3" s="40">
        <v>2.5</v>
      </c>
      <c r="Y3" s="40">
        <v>2.4</v>
      </c>
      <c r="Z3" s="40">
        <v>2.04</v>
      </c>
      <c r="AA3" s="40"/>
      <c r="AB3" s="40"/>
      <c r="AC3" s="40"/>
      <c r="AD3" s="40"/>
      <c r="AE3" s="40"/>
      <c r="AF3" s="40"/>
      <c r="AG3" s="27" t="s">
        <v>6</v>
      </c>
      <c r="AH3" s="40"/>
      <c r="AI3" s="27">
        <v>3</v>
      </c>
      <c r="AJ3" s="27">
        <v>3</v>
      </c>
      <c r="AK3" s="44">
        <v>0.5</v>
      </c>
      <c r="AL3" s="44">
        <v>0.5</v>
      </c>
      <c r="AM3" s="27">
        <v>0</v>
      </c>
      <c r="AN3" s="27">
        <v>0</v>
      </c>
      <c r="AO3" s="27">
        <v>20</v>
      </c>
      <c r="AP3" s="27">
        <v>0</v>
      </c>
      <c r="AQ3" s="27">
        <v>0</v>
      </c>
      <c r="AR3" s="27">
        <v>0</v>
      </c>
      <c r="AS3" s="27">
        <v>0</v>
      </c>
      <c r="AT3" s="27">
        <v>0</v>
      </c>
      <c r="AU3" s="27">
        <v>0</v>
      </c>
      <c r="AV3" s="27">
        <v>0</v>
      </c>
      <c r="AW3" s="27">
        <v>0</v>
      </c>
      <c r="AX3" s="27" t="s">
        <v>6</v>
      </c>
      <c r="AY3" s="27">
        <v>12</v>
      </c>
      <c r="AZ3" s="27" t="s">
        <v>6</v>
      </c>
      <c r="BA3" s="39"/>
      <c r="BB3" s="40"/>
      <c r="BC3" s="27"/>
      <c r="BD3" s="27" t="s">
        <v>15</v>
      </c>
      <c r="BE3" s="39"/>
    </row>
    <row r="4" spans="1:57" s="37" customFormat="1">
      <c r="A4" s="40">
        <v>6</v>
      </c>
      <c r="B4" s="120">
        <v>41740</v>
      </c>
      <c r="C4" s="39" t="s">
        <v>94</v>
      </c>
      <c r="D4" s="40" t="s">
        <v>134</v>
      </c>
      <c r="E4" s="26">
        <v>41640</v>
      </c>
      <c r="F4" s="39" t="s">
        <v>187</v>
      </c>
      <c r="G4" s="40" t="s">
        <v>86</v>
      </c>
      <c r="H4" s="40">
        <v>67.3</v>
      </c>
      <c r="I4" s="41" t="s">
        <v>79</v>
      </c>
      <c r="J4" s="43">
        <v>1243</v>
      </c>
      <c r="K4" s="43">
        <v>2466</v>
      </c>
      <c r="L4" s="43">
        <v>5425</v>
      </c>
      <c r="M4" s="43">
        <v>164712</v>
      </c>
      <c r="N4" s="43">
        <v>822552</v>
      </c>
      <c r="O4" s="40">
        <v>4.22</v>
      </c>
      <c r="P4" s="40">
        <v>2.91</v>
      </c>
      <c r="Q4" s="40">
        <v>2.75</v>
      </c>
      <c r="R4" s="40">
        <v>2.75</v>
      </c>
      <c r="S4" s="40">
        <v>2.5499999999999998</v>
      </c>
      <c r="T4" s="40">
        <v>2.2000000000000002</v>
      </c>
      <c r="U4" s="40">
        <v>4.22</v>
      </c>
      <c r="V4" s="40">
        <v>2.91</v>
      </c>
      <c r="W4" s="40">
        <v>2.75</v>
      </c>
      <c r="X4" s="40">
        <v>2.75</v>
      </c>
      <c r="Y4" s="40">
        <v>2.5499999999999998</v>
      </c>
      <c r="Z4" s="40">
        <v>2.2000000000000002</v>
      </c>
      <c r="AA4" s="40"/>
      <c r="AB4" s="40"/>
      <c r="AC4" s="40"/>
      <c r="AD4" s="40"/>
      <c r="AE4" s="40"/>
      <c r="AF4" s="40"/>
      <c r="AG4" s="27" t="s">
        <v>6</v>
      </c>
      <c r="AH4" s="40"/>
      <c r="AI4" s="27">
        <v>3</v>
      </c>
      <c r="AJ4" s="27">
        <v>3</v>
      </c>
      <c r="AK4" s="44">
        <v>0.5</v>
      </c>
      <c r="AL4" s="44">
        <v>0.5</v>
      </c>
      <c r="AM4" s="27">
        <v>0</v>
      </c>
      <c r="AN4" s="27">
        <v>14</v>
      </c>
      <c r="AO4" s="27">
        <v>0</v>
      </c>
      <c r="AP4" s="27">
        <v>0</v>
      </c>
      <c r="AQ4" s="27">
        <v>0</v>
      </c>
      <c r="AR4" s="27">
        <v>0</v>
      </c>
      <c r="AS4" s="27">
        <v>0</v>
      </c>
      <c r="AT4" s="27">
        <v>0</v>
      </c>
      <c r="AU4" s="27">
        <v>0</v>
      </c>
      <c r="AV4" s="27">
        <v>0</v>
      </c>
      <c r="AW4" s="27">
        <v>24</v>
      </c>
      <c r="AX4" s="27" t="s">
        <v>148</v>
      </c>
      <c r="AY4" s="27">
        <v>24</v>
      </c>
      <c r="AZ4" s="27" t="s">
        <v>6</v>
      </c>
      <c r="BA4" s="39"/>
      <c r="BB4" s="40"/>
      <c r="BC4" s="27"/>
      <c r="BD4" s="27" t="s">
        <v>9</v>
      </c>
      <c r="BE4" s="39"/>
    </row>
    <row r="5" spans="1:57" s="37" customFormat="1">
      <c r="A5" s="40">
        <v>11</v>
      </c>
      <c r="B5" s="120">
        <v>41740</v>
      </c>
      <c r="C5" s="39" t="s">
        <v>94</v>
      </c>
      <c r="D5" s="40" t="s">
        <v>134</v>
      </c>
      <c r="E5" s="26">
        <v>41720</v>
      </c>
      <c r="F5" s="39" t="s">
        <v>95</v>
      </c>
      <c r="G5" s="40" t="s">
        <v>8</v>
      </c>
      <c r="H5" s="40">
        <v>71</v>
      </c>
      <c r="I5" s="41" t="s">
        <v>79</v>
      </c>
      <c r="J5" s="43">
        <v>1243</v>
      </c>
      <c r="K5" s="43">
        <v>2466</v>
      </c>
      <c r="L5" s="43">
        <v>5425</v>
      </c>
      <c r="M5" s="43">
        <v>164712</v>
      </c>
      <c r="N5" s="43">
        <v>822552</v>
      </c>
      <c r="O5" s="40">
        <v>3.8</v>
      </c>
      <c r="P5" s="40">
        <v>2.8</v>
      </c>
      <c r="Q5" s="40">
        <v>2.4</v>
      </c>
      <c r="R5" s="40">
        <v>2.4</v>
      </c>
      <c r="S5" s="40">
        <v>2.4</v>
      </c>
      <c r="T5" s="40">
        <v>2</v>
      </c>
      <c r="U5" s="40">
        <v>3.8</v>
      </c>
      <c r="V5" s="40">
        <v>2.8</v>
      </c>
      <c r="W5" s="40">
        <v>2.4</v>
      </c>
      <c r="X5" s="40">
        <v>2.4</v>
      </c>
      <c r="Y5" s="40">
        <v>2.4</v>
      </c>
      <c r="Z5" s="40">
        <v>2</v>
      </c>
      <c r="AA5" s="40"/>
      <c r="AB5" s="40"/>
      <c r="AC5" s="40"/>
      <c r="AD5" s="40"/>
      <c r="AE5" s="40"/>
      <c r="AF5" s="40"/>
      <c r="AG5" s="27" t="s">
        <v>6</v>
      </c>
      <c r="AH5" s="27"/>
      <c r="AI5" s="27">
        <v>3</v>
      </c>
      <c r="AJ5" s="27">
        <v>3</v>
      </c>
      <c r="AK5" s="44">
        <v>0.5</v>
      </c>
      <c r="AL5" s="44">
        <v>0.5</v>
      </c>
      <c r="AM5" s="27">
        <v>0</v>
      </c>
      <c r="AN5" s="27">
        <v>14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12</v>
      </c>
      <c r="AX5" s="27" t="s">
        <v>148</v>
      </c>
      <c r="AY5" s="27">
        <v>12</v>
      </c>
      <c r="AZ5" s="27" t="s">
        <v>6</v>
      </c>
      <c r="BA5" s="39"/>
      <c r="BB5" s="40"/>
      <c r="BC5" s="27"/>
      <c r="BD5" s="27" t="s">
        <v>9</v>
      </c>
      <c r="BE5" s="39"/>
    </row>
    <row r="6" spans="1:57" s="37" customFormat="1">
      <c r="A6" s="40">
        <v>19</v>
      </c>
      <c r="B6" s="120">
        <v>41740</v>
      </c>
      <c r="C6" s="39" t="s">
        <v>94</v>
      </c>
      <c r="D6" s="40" t="s">
        <v>134</v>
      </c>
      <c r="E6" s="26">
        <v>41657</v>
      </c>
      <c r="F6" s="39" t="s">
        <v>145</v>
      </c>
      <c r="G6" s="40" t="s">
        <v>7</v>
      </c>
      <c r="H6" s="40">
        <v>64.459999999999994</v>
      </c>
      <c r="I6" s="41" t="s">
        <v>79</v>
      </c>
      <c r="J6" s="43">
        <v>1243</v>
      </c>
      <c r="K6" s="43">
        <v>2466</v>
      </c>
      <c r="L6" s="43">
        <v>5425</v>
      </c>
      <c r="M6" s="43">
        <v>164712</v>
      </c>
      <c r="N6" s="43">
        <v>822552</v>
      </c>
      <c r="O6" s="40">
        <v>3.71</v>
      </c>
      <c r="P6" s="40">
        <v>2.5299999999999998</v>
      </c>
      <c r="Q6" s="40">
        <v>2.34</v>
      </c>
      <c r="R6" s="40">
        <v>2.31</v>
      </c>
      <c r="S6" s="40">
        <v>2.1800000000000002</v>
      </c>
      <c r="T6" s="40">
        <v>1.79</v>
      </c>
      <c r="U6" s="40">
        <v>3.71</v>
      </c>
      <c r="V6" s="40">
        <v>2.5299999999999998</v>
      </c>
      <c r="W6" s="40">
        <v>2.34</v>
      </c>
      <c r="X6" s="40">
        <v>2.31</v>
      </c>
      <c r="Y6" s="40">
        <v>2.1800000000000002</v>
      </c>
      <c r="Z6" s="40">
        <v>1.79</v>
      </c>
      <c r="AA6" s="40"/>
      <c r="AB6" s="40"/>
      <c r="AC6" s="40"/>
      <c r="AD6" s="40"/>
      <c r="AE6" s="40"/>
      <c r="AF6" s="40"/>
      <c r="AG6" s="27" t="s">
        <v>6</v>
      </c>
      <c r="AH6" s="40"/>
      <c r="AI6" s="27">
        <v>3</v>
      </c>
      <c r="AJ6" s="27">
        <v>3</v>
      </c>
      <c r="AK6" s="44">
        <v>0.5</v>
      </c>
      <c r="AL6" s="44">
        <v>0.5</v>
      </c>
      <c r="AM6" s="27">
        <v>0</v>
      </c>
      <c r="AN6" s="27">
        <v>0</v>
      </c>
      <c r="AO6" s="27">
        <v>10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 t="s">
        <v>6</v>
      </c>
      <c r="AY6" s="27"/>
      <c r="AZ6" s="27" t="s">
        <v>6</v>
      </c>
      <c r="BA6" s="39"/>
      <c r="BB6" s="40"/>
      <c r="BC6" s="27"/>
      <c r="BD6" s="27" t="s">
        <v>11</v>
      </c>
      <c r="BE6" s="39"/>
    </row>
    <row r="7" spans="1:57" s="37" customFormat="1">
      <c r="A7" s="40">
        <v>2</v>
      </c>
      <c r="B7" s="120">
        <v>41740</v>
      </c>
      <c r="C7" s="39" t="s">
        <v>94</v>
      </c>
      <c r="D7" s="40" t="s">
        <v>45</v>
      </c>
      <c r="E7" s="26">
        <v>41455</v>
      </c>
      <c r="F7" s="39" t="s">
        <v>47</v>
      </c>
      <c r="G7" s="40" t="s">
        <v>37</v>
      </c>
      <c r="H7" s="40">
        <v>88</v>
      </c>
      <c r="I7" s="41" t="s">
        <v>79</v>
      </c>
      <c r="J7" s="43">
        <v>4920</v>
      </c>
      <c r="K7" s="43">
        <v>192300</v>
      </c>
      <c r="L7" s="43">
        <v>192300</v>
      </c>
      <c r="M7" s="43">
        <v>192300</v>
      </c>
      <c r="N7" s="43">
        <v>192300</v>
      </c>
      <c r="O7" s="40">
        <v>2.4689999999999999</v>
      </c>
      <c r="P7" s="40">
        <v>2.2869999999999999</v>
      </c>
      <c r="Q7" s="40">
        <v>0</v>
      </c>
      <c r="R7" s="40">
        <v>0</v>
      </c>
      <c r="S7" s="40">
        <v>0</v>
      </c>
      <c r="T7" s="40">
        <v>2.2770000000000001</v>
      </c>
      <c r="U7" s="40">
        <v>2.4689999999999999</v>
      </c>
      <c r="V7" s="40">
        <v>2.2869999999999999</v>
      </c>
      <c r="W7" s="40">
        <v>0</v>
      </c>
      <c r="X7" s="40">
        <v>0</v>
      </c>
      <c r="Y7" s="40">
        <v>0</v>
      </c>
      <c r="Z7" s="40">
        <v>2.2770000000000001</v>
      </c>
      <c r="AA7" s="40"/>
      <c r="AB7" s="40"/>
      <c r="AC7" s="40"/>
      <c r="AD7" s="40"/>
      <c r="AE7" s="40"/>
      <c r="AF7" s="40"/>
      <c r="AG7" s="27" t="s">
        <v>6</v>
      </c>
      <c r="AH7" s="27"/>
      <c r="AI7" s="27">
        <v>3</v>
      </c>
      <c r="AJ7" s="27">
        <v>3</v>
      </c>
      <c r="AK7" s="44">
        <v>0.5</v>
      </c>
      <c r="AL7" s="44">
        <v>0.5</v>
      </c>
      <c r="AM7" s="27">
        <v>0</v>
      </c>
      <c r="AN7" s="27">
        <v>10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24</v>
      </c>
      <c r="AX7" s="27" t="s">
        <v>10</v>
      </c>
      <c r="AY7" s="27">
        <v>24</v>
      </c>
      <c r="AZ7" s="27" t="s">
        <v>6</v>
      </c>
      <c r="BA7" s="39"/>
      <c r="BB7" s="40"/>
      <c r="BC7" s="27"/>
      <c r="BD7" s="27" t="s">
        <v>11</v>
      </c>
      <c r="BE7" s="39"/>
    </row>
    <row r="8" spans="1:57" s="37" customFormat="1">
      <c r="A8" s="40">
        <v>8</v>
      </c>
      <c r="B8" s="120">
        <v>41740</v>
      </c>
      <c r="C8" s="39" t="s">
        <v>94</v>
      </c>
      <c r="D8" s="40" t="s">
        <v>133</v>
      </c>
      <c r="E8" s="26">
        <v>41640</v>
      </c>
      <c r="F8" s="39" t="s">
        <v>187</v>
      </c>
      <c r="G8" s="40" t="s">
        <v>86</v>
      </c>
      <c r="H8" s="40">
        <v>83</v>
      </c>
      <c r="I8" s="41" t="s">
        <v>79</v>
      </c>
      <c r="J8" s="43">
        <v>2465.7599999999998</v>
      </c>
      <c r="K8" s="43">
        <v>164712.36000000002</v>
      </c>
      <c r="L8" s="43">
        <v>822575.34</v>
      </c>
      <c r="M8" s="43">
        <v>822575.34</v>
      </c>
      <c r="N8" s="43">
        <v>822575.34</v>
      </c>
      <c r="O8" s="40">
        <v>2.85</v>
      </c>
      <c r="P8" s="40">
        <v>2.59</v>
      </c>
      <c r="Q8" s="40">
        <v>2.48</v>
      </c>
      <c r="R8" s="40">
        <v>0</v>
      </c>
      <c r="S8" s="40">
        <v>0</v>
      </c>
      <c r="T8" s="40">
        <v>2.2799999999999998</v>
      </c>
      <c r="U8" s="40">
        <v>2.85</v>
      </c>
      <c r="V8" s="40">
        <v>2.59</v>
      </c>
      <c r="W8" s="40">
        <v>2.48</v>
      </c>
      <c r="X8" s="40">
        <v>0</v>
      </c>
      <c r="Y8" s="40">
        <v>0</v>
      </c>
      <c r="Z8" s="40">
        <v>2.2799999999999998</v>
      </c>
      <c r="AA8" s="40"/>
      <c r="AB8" s="40"/>
      <c r="AC8" s="40"/>
      <c r="AD8" s="40"/>
      <c r="AE8" s="40"/>
      <c r="AF8" s="40"/>
      <c r="AG8" s="27" t="s">
        <v>6</v>
      </c>
      <c r="AH8" s="27"/>
      <c r="AI8" s="27">
        <v>3</v>
      </c>
      <c r="AJ8" s="27">
        <v>3</v>
      </c>
      <c r="AK8" s="44">
        <v>0.5</v>
      </c>
      <c r="AL8" s="44">
        <v>0.5</v>
      </c>
      <c r="AM8" s="27">
        <v>0</v>
      </c>
      <c r="AN8" s="27">
        <v>14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24</v>
      </c>
      <c r="AX8" s="27" t="s">
        <v>10</v>
      </c>
      <c r="AY8" s="27">
        <v>24</v>
      </c>
      <c r="AZ8" s="27" t="s">
        <v>6</v>
      </c>
      <c r="BA8" s="39"/>
      <c r="BB8" s="40"/>
      <c r="BC8" s="27"/>
      <c r="BD8" s="27" t="s">
        <v>9</v>
      </c>
      <c r="BE8" s="39"/>
    </row>
    <row r="9" spans="1:57" s="37" customFormat="1">
      <c r="A9" s="40">
        <v>3</v>
      </c>
      <c r="B9" s="120">
        <v>41740</v>
      </c>
      <c r="C9" s="39" t="s">
        <v>94</v>
      </c>
      <c r="D9" s="40" t="s">
        <v>146</v>
      </c>
      <c r="E9" s="26">
        <v>41455</v>
      </c>
      <c r="F9" s="39" t="s">
        <v>47</v>
      </c>
      <c r="G9" s="40" t="s">
        <v>37</v>
      </c>
      <c r="H9" s="40">
        <v>100.05</v>
      </c>
      <c r="I9" s="41" t="s">
        <v>79</v>
      </c>
      <c r="J9" s="43">
        <v>49315</v>
      </c>
      <c r="K9" s="43">
        <v>49315</v>
      </c>
      <c r="L9" s="43">
        <v>49315</v>
      </c>
      <c r="M9" s="43">
        <v>49315</v>
      </c>
      <c r="N9" s="43">
        <v>49315</v>
      </c>
      <c r="O9" s="40">
        <v>2.6949999999999998</v>
      </c>
      <c r="P9" s="40">
        <v>0</v>
      </c>
      <c r="Q9" s="40">
        <v>0</v>
      </c>
      <c r="R9" s="40">
        <v>0</v>
      </c>
      <c r="S9" s="40">
        <v>0</v>
      </c>
      <c r="T9" s="40">
        <v>2.4129999999999998</v>
      </c>
      <c r="U9" s="40">
        <v>2.6949999999999998</v>
      </c>
      <c r="V9" s="40">
        <v>0</v>
      </c>
      <c r="W9" s="40">
        <v>0</v>
      </c>
      <c r="X9" s="40">
        <v>0</v>
      </c>
      <c r="Y9" s="40">
        <v>0</v>
      </c>
      <c r="Z9" s="40">
        <v>2.4129999999999998</v>
      </c>
      <c r="AA9" s="40"/>
      <c r="AB9" s="40"/>
      <c r="AC9" s="40"/>
      <c r="AD9" s="40"/>
      <c r="AE9" s="40"/>
      <c r="AF9" s="40"/>
      <c r="AG9" s="27" t="s">
        <v>6</v>
      </c>
      <c r="AH9" s="27"/>
      <c r="AI9" s="27">
        <v>3</v>
      </c>
      <c r="AJ9" s="27">
        <v>3</v>
      </c>
      <c r="AK9" s="44">
        <v>0.5</v>
      </c>
      <c r="AL9" s="44">
        <v>0.5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 t="s">
        <v>6</v>
      </c>
      <c r="AY9" s="27"/>
      <c r="AZ9" s="27" t="s">
        <v>6</v>
      </c>
      <c r="BA9" s="39"/>
      <c r="BB9" s="40"/>
      <c r="BC9" s="27"/>
      <c r="BD9" s="27" t="s">
        <v>9</v>
      </c>
      <c r="BE9" s="39"/>
    </row>
    <row r="10" spans="1:57" s="37" customFormat="1">
      <c r="A10" s="40">
        <v>1</v>
      </c>
      <c r="B10" s="120">
        <v>41740</v>
      </c>
      <c r="C10" s="39" t="s">
        <v>94</v>
      </c>
      <c r="D10" s="40" t="s">
        <v>39</v>
      </c>
      <c r="E10" s="26">
        <v>41455</v>
      </c>
      <c r="F10" s="39" t="s">
        <v>47</v>
      </c>
      <c r="G10" s="40" t="s">
        <v>37</v>
      </c>
      <c r="H10" s="40">
        <v>90.13</v>
      </c>
      <c r="I10" s="41" t="s">
        <v>79</v>
      </c>
      <c r="J10" s="43">
        <v>1243</v>
      </c>
      <c r="K10" s="43">
        <v>2466</v>
      </c>
      <c r="L10" s="43">
        <v>4425</v>
      </c>
      <c r="M10" s="43">
        <v>163665</v>
      </c>
      <c r="N10" s="43">
        <v>821505</v>
      </c>
      <c r="O10" s="40">
        <v>3.7629999999999999</v>
      </c>
      <c r="P10" s="40">
        <v>2.44</v>
      </c>
      <c r="Q10" s="40">
        <v>2.3919999999999999</v>
      </c>
      <c r="R10" s="40">
        <v>2.3690000000000002</v>
      </c>
      <c r="S10" s="40">
        <v>2.2959999999999998</v>
      </c>
      <c r="T10" s="40">
        <v>1.974</v>
      </c>
      <c r="U10" s="40">
        <v>3.7629999999999999</v>
      </c>
      <c r="V10" s="40">
        <v>2.44</v>
      </c>
      <c r="W10" s="40">
        <v>2.3919999999999999</v>
      </c>
      <c r="X10" s="40">
        <v>2.3690000000000002</v>
      </c>
      <c r="Y10" s="40">
        <v>2.2959999999999998</v>
      </c>
      <c r="Z10" s="40">
        <v>1.974</v>
      </c>
      <c r="AA10" s="40"/>
      <c r="AB10" s="40"/>
      <c r="AC10" s="40"/>
      <c r="AD10" s="40"/>
      <c r="AE10" s="40"/>
      <c r="AF10" s="40"/>
      <c r="AG10" s="27" t="s">
        <v>6</v>
      </c>
      <c r="AH10" s="40"/>
      <c r="AI10" s="27">
        <v>3</v>
      </c>
      <c r="AJ10" s="27">
        <v>3</v>
      </c>
      <c r="AK10" s="44">
        <v>0.5</v>
      </c>
      <c r="AL10" s="44">
        <v>0.5</v>
      </c>
      <c r="AM10" s="27">
        <v>0</v>
      </c>
      <c r="AN10" s="27">
        <v>10</v>
      </c>
      <c r="AO10" s="27">
        <v>0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24</v>
      </c>
      <c r="AX10" s="27" t="s">
        <v>10</v>
      </c>
      <c r="AY10" s="27">
        <v>24</v>
      </c>
      <c r="AZ10" s="27" t="s">
        <v>6</v>
      </c>
      <c r="BA10" s="39"/>
      <c r="BB10" s="40"/>
      <c r="BC10" s="27"/>
      <c r="BD10" s="27" t="s">
        <v>11</v>
      </c>
      <c r="BE10" s="39"/>
    </row>
    <row r="11" spans="1:57" s="37" customFormat="1">
      <c r="A11" s="40">
        <v>7</v>
      </c>
      <c r="B11" s="120">
        <v>41740</v>
      </c>
      <c r="C11" s="39" t="s">
        <v>94</v>
      </c>
      <c r="D11" s="40" t="s">
        <v>39</v>
      </c>
      <c r="E11" s="26">
        <v>41640</v>
      </c>
      <c r="F11" s="39" t="s">
        <v>187</v>
      </c>
      <c r="G11" s="40" t="s">
        <v>86</v>
      </c>
      <c r="H11" s="40">
        <v>66</v>
      </c>
      <c r="I11" s="41" t="s">
        <v>79</v>
      </c>
      <c r="J11" s="43">
        <v>1243</v>
      </c>
      <c r="K11" s="43">
        <v>2466</v>
      </c>
      <c r="L11" s="43">
        <v>4425</v>
      </c>
      <c r="M11" s="43">
        <v>163665</v>
      </c>
      <c r="N11" s="43">
        <v>821505</v>
      </c>
      <c r="O11" s="40">
        <v>4.1399999999999997</v>
      </c>
      <c r="P11" s="40">
        <v>2.85</v>
      </c>
      <c r="Q11" s="40">
        <v>2.7</v>
      </c>
      <c r="R11" s="40">
        <v>2.68</v>
      </c>
      <c r="S11" s="40">
        <v>2.5</v>
      </c>
      <c r="T11" s="40">
        <v>2.16</v>
      </c>
      <c r="U11" s="40">
        <v>4.1399999999999997</v>
      </c>
      <c r="V11" s="40">
        <v>2.85</v>
      </c>
      <c r="W11" s="40">
        <v>2.7</v>
      </c>
      <c r="X11" s="40">
        <v>2.68</v>
      </c>
      <c r="Y11" s="40">
        <v>2.5</v>
      </c>
      <c r="Z11" s="40">
        <v>2.16</v>
      </c>
      <c r="AA11" s="40"/>
      <c r="AB11" s="40"/>
      <c r="AC11" s="40"/>
      <c r="AD11" s="40"/>
      <c r="AE11" s="40"/>
      <c r="AF11" s="40"/>
      <c r="AG11" s="27" t="s">
        <v>6</v>
      </c>
      <c r="AH11" s="27"/>
      <c r="AI11" s="27">
        <v>3</v>
      </c>
      <c r="AJ11" s="27">
        <v>3</v>
      </c>
      <c r="AK11" s="44">
        <v>0.5</v>
      </c>
      <c r="AL11" s="44">
        <v>0.5</v>
      </c>
      <c r="AM11" s="27">
        <v>0</v>
      </c>
      <c r="AN11" s="27">
        <v>14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24</v>
      </c>
      <c r="AX11" s="27" t="s">
        <v>148</v>
      </c>
      <c r="AY11" s="27">
        <v>24</v>
      </c>
      <c r="AZ11" s="27" t="s">
        <v>6</v>
      </c>
      <c r="BA11" s="39"/>
      <c r="BB11" s="40"/>
      <c r="BC11" s="27"/>
      <c r="BD11" s="27" t="s">
        <v>9</v>
      </c>
      <c r="BE11" s="39"/>
    </row>
    <row r="12" spans="1:57" s="37" customFormat="1">
      <c r="A12" s="40">
        <v>16</v>
      </c>
      <c r="B12" s="120">
        <v>41740</v>
      </c>
      <c r="C12" s="39" t="s">
        <v>94</v>
      </c>
      <c r="D12" s="40" t="s">
        <v>41</v>
      </c>
      <c r="E12" s="26">
        <v>41720</v>
      </c>
      <c r="F12" s="39" t="s">
        <v>95</v>
      </c>
      <c r="G12" s="40" t="s">
        <v>8</v>
      </c>
      <c r="H12" s="40">
        <v>97</v>
      </c>
      <c r="I12" s="41"/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40">
        <v>3.61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3.61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/>
      <c r="AB12" s="40"/>
      <c r="AC12" s="40"/>
      <c r="AD12" s="40"/>
      <c r="AE12" s="40"/>
      <c r="AF12" s="40"/>
      <c r="AG12" s="27" t="s">
        <v>6</v>
      </c>
      <c r="AH12" s="27"/>
      <c r="AI12" s="27">
        <v>3</v>
      </c>
      <c r="AJ12" s="27">
        <v>3</v>
      </c>
      <c r="AK12" s="44">
        <v>0.5</v>
      </c>
      <c r="AL12" s="44">
        <v>0.5</v>
      </c>
      <c r="AM12" s="27">
        <v>0</v>
      </c>
      <c r="AN12" s="27">
        <v>14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12</v>
      </c>
      <c r="AX12" s="27" t="s">
        <v>148</v>
      </c>
      <c r="AY12" s="27">
        <v>12</v>
      </c>
      <c r="AZ12" s="27" t="s">
        <v>6</v>
      </c>
      <c r="BA12" s="39"/>
      <c r="BB12" s="40"/>
      <c r="BC12" s="27"/>
      <c r="BD12" s="27" t="s">
        <v>9</v>
      </c>
      <c r="BE12" s="39"/>
    </row>
    <row r="13" spans="1:57" s="37" customFormat="1">
      <c r="A13" s="40">
        <v>9</v>
      </c>
      <c r="B13" s="120">
        <v>41740</v>
      </c>
      <c r="C13" s="39" t="s">
        <v>94</v>
      </c>
      <c r="D13" s="40" t="s">
        <v>78</v>
      </c>
      <c r="E13" s="26">
        <v>41667</v>
      </c>
      <c r="F13" s="39" t="s">
        <v>187</v>
      </c>
      <c r="G13" s="40" t="s">
        <v>86</v>
      </c>
      <c r="H13" s="40">
        <v>81</v>
      </c>
      <c r="I13" s="41" t="s">
        <v>79</v>
      </c>
      <c r="J13" s="43">
        <v>6000</v>
      </c>
      <c r="K13" s="43">
        <v>12000</v>
      </c>
      <c r="L13" s="43">
        <v>84000</v>
      </c>
      <c r="M13" s="43">
        <v>84000</v>
      </c>
      <c r="N13" s="43">
        <v>84000</v>
      </c>
      <c r="O13" s="40">
        <v>2.4900000000000002</v>
      </c>
      <c r="P13" s="40">
        <v>2.25</v>
      </c>
      <c r="Q13" s="40">
        <v>2.2200000000000002</v>
      </c>
      <c r="R13" s="40">
        <v>0</v>
      </c>
      <c r="S13" s="40">
        <v>0</v>
      </c>
      <c r="T13" s="40">
        <v>2.11</v>
      </c>
      <c r="U13" s="40">
        <v>2.4900000000000002</v>
      </c>
      <c r="V13" s="40">
        <v>2.25</v>
      </c>
      <c r="W13" s="40">
        <v>2.2200000000000002</v>
      </c>
      <c r="X13" s="40">
        <v>0</v>
      </c>
      <c r="Y13" s="40">
        <v>0</v>
      </c>
      <c r="Z13" s="40">
        <v>2.11</v>
      </c>
      <c r="AA13" s="40"/>
      <c r="AB13" s="40"/>
      <c r="AC13" s="40"/>
      <c r="AD13" s="40"/>
      <c r="AE13" s="40"/>
      <c r="AF13" s="40"/>
      <c r="AG13" s="27" t="s">
        <v>6</v>
      </c>
      <c r="AH13" s="27"/>
      <c r="AI13" s="27">
        <v>3</v>
      </c>
      <c r="AJ13" s="27">
        <v>3</v>
      </c>
      <c r="AK13" s="44">
        <v>0.5</v>
      </c>
      <c r="AL13" s="44">
        <v>0.5</v>
      </c>
      <c r="AM13" s="27">
        <v>0</v>
      </c>
      <c r="AN13" s="27">
        <v>14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24</v>
      </c>
      <c r="AX13" s="27" t="s">
        <v>148</v>
      </c>
      <c r="AY13" s="27">
        <v>24</v>
      </c>
      <c r="AZ13" s="27" t="s">
        <v>6</v>
      </c>
      <c r="BA13" s="39"/>
      <c r="BB13" s="40"/>
      <c r="BC13" s="27"/>
      <c r="BD13" s="27" t="s">
        <v>9</v>
      </c>
      <c r="BE13" s="39"/>
    </row>
    <row r="14" spans="1:57" s="37" customFormat="1">
      <c r="A14" s="40">
        <v>17</v>
      </c>
      <c r="B14" s="120">
        <v>41740</v>
      </c>
      <c r="C14" s="39" t="s">
        <v>94</v>
      </c>
      <c r="D14" s="40" t="s">
        <v>78</v>
      </c>
      <c r="E14" s="26">
        <v>41720</v>
      </c>
      <c r="F14" s="39" t="s">
        <v>95</v>
      </c>
      <c r="G14" s="40" t="s">
        <v>8</v>
      </c>
      <c r="H14" s="40">
        <v>58.71</v>
      </c>
      <c r="I14" s="41" t="s">
        <v>79</v>
      </c>
      <c r="J14" s="43">
        <v>3000</v>
      </c>
      <c r="K14" s="43">
        <v>33000</v>
      </c>
      <c r="L14" s="43">
        <v>82200</v>
      </c>
      <c r="M14" s="43">
        <v>82200</v>
      </c>
      <c r="N14" s="43">
        <v>82200</v>
      </c>
      <c r="O14" s="40">
        <v>2.23</v>
      </c>
      <c r="P14" s="40">
        <v>1.98</v>
      </c>
      <c r="Q14" s="40">
        <v>1.71</v>
      </c>
      <c r="R14" s="40">
        <v>0</v>
      </c>
      <c r="S14" s="40">
        <v>0</v>
      </c>
      <c r="T14" s="40">
        <v>1.58</v>
      </c>
      <c r="U14" s="40">
        <v>2.23</v>
      </c>
      <c r="V14" s="40">
        <v>1.98</v>
      </c>
      <c r="W14" s="40">
        <v>1.71</v>
      </c>
      <c r="X14" s="40">
        <v>0</v>
      </c>
      <c r="Y14" s="40">
        <v>0</v>
      </c>
      <c r="Z14" s="40">
        <v>1.58</v>
      </c>
      <c r="AA14" s="40"/>
      <c r="AB14" s="40"/>
      <c r="AC14" s="40"/>
      <c r="AD14" s="40"/>
      <c r="AE14" s="40"/>
      <c r="AF14" s="40"/>
      <c r="AG14" s="27" t="s">
        <v>6</v>
      </c>
      <c r="AH14" s="27"/>
      <c r="AI14" s="27">
        <v>3</v>
      </c>
      <c r="AJ14" s="27">
        <v>3</v>
      </c>
      <c r="AK14" s="44">
        <v>0.5</v>
      </c>
      <c r="AL14" s="44">
        <v>0.5</v>
      </c>
      <c r="AM14" s="27">
        <v>0</v>
      </c>
      <c r="AN14" s="27">
        <v>14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12</v>
      </c>
      <c r="AX14" s="27" t="s">
        <v>148</v>
      </c>
      <c r="AY14" s="27">
        <v>12</v>
      </c>
      <c r="AZ14" s="27" t="s">
        <v>6</v>
      </c>
      <c r="BA14" s="39"/>
      <c r="BB14" s="40"/>
      <c r="BC14" s="27"/>
      <c r="BD14" s="27" t="s">
        <v>9</v>
      </c>
      <c r="BE14" s="39"/>
    </row>
    <row r="15" spans="1:57" s="37" customFormat="1">
      <c r="A15" s="40">
        <v>12</v>
      </c>
      <c r="B15" s="120">
        <v>41740</v>
      </c>
      <c r="C15" s="39" t="s">
        <v>94</v>
      </c>
      <c r="D15" s="40" t="s">
        <v>179</v>
      </c>
      <c r="E15" s="26">
        <v>41720</v>
      </c>
      <c r="F15" s="39" t="s">
        <v>95</v>
      </c>
      <c r="G15" s="40" t="s">
        <v>8</v>
      </c>
      <c r="H15" s="40">
        <v>96.68</v>
      </c>
      <c r="I15" s="41" t="s">
        <v>79</v>
      </c>
      <c r="J15" s="43">
        <v>98640</v>
      </c>
      <c r="K15" s="43">
        <v>98640</v>
      </c>
      <c r="L15" s="43">
        <v>98640</v>
      </c>
      <c r="M15" s="43">
        <v>98640</v>
      </c>
      <c r="N15" s="43">
        <v>98640</v>
      </c>
      <c r="O15" s="40">
        <v>2.34</v>
      </c>
      <c r="P15" s="40">
        <v>0</v>
      </c>
      <c r="Q15" s="40">
        <v>0</v>
      </c>
      <c r="R15" s="40">
        <v>0</v>
      </c>
      <c r="S15" s="40">
        <v>0</v>
      </c>
      <c r="T15" s="40">
        <v>2.02</v>
      </c>
      <c r="U15" s="40">
        <v>2.34</v>
      </c>
      <c r="V15" s="40">
        <v>0</v>
      </c>
      <c r="W15" s="40">
        <v>0</v>
      </c>
      <c r="X15" s="40">
        <v>0</v>
      </c>
      <c r="Y15" s="40">
        <v>0</v>
      </c>
      <c r="Z15" s="40">
        <v>2.02</v>
      </c>
      <c r="AA15" s="40"/>
      <c r="AB15" s="40"/>
      <c r="AC15" s="40"/>
      <c r="AD15" s="40"/>
      <c r="AE15" s="40"/>
      <c r="AF15" s="40"/>
      <c r="AG15" s="27" t="s">
        <v>6</v>
      </c>
      <c r="AH15" s="27"/>
      <c r="AI15" s="27">
        <v>3</v>
      </c>
      <c r="AJ15" s="27">
        <v>3</v>
      </c>
      <c r="AK15" s="44">
        <v>0.5</v>
      </c>
      <c r="AL15" s="44">
        <v>0.5</v>
      </c>
      <c r="AM15" s="27">
        <v>0</v>
      </c>
      <c r="AN15" s="27">
        <v>14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12</v>
      </c>
      <c r="AX15" s="27" t="s">
        <v>148</v>
      </c>
      <c r="AY15" s="27">
        <v>12</v>
      </c>
      <c r="AZ15" s="27" t="s">
        <v>6</v>
      </c>
      <c r="BA15" s="39"/>
      <c r="BB15" s="40"/>
      <c r="BC15" s="27"/>
      <c r="BD15" s="27" t="s">
        <v>9</v>
      </c>
      <c r="BE15" s="39"/>
    </row>
    <row r="16" spans="1:57" s="37" customFormat="1">
      <c r="A16" s="40"/>
      <c r="B16" s="120">
        <v>41740</v>
      </c>
      <c r="C16" s="39" t="s">
        <v>94</v>
      </c>
      <c r="D16" s="40" t="s">
        <v>179</v>
      </c>
      <c r="E16" s="26">
        <v>41657</v>
      </c>
      <c r="F16" s="39" t="s">
        <v>145</v>
      </c>
      <c r="G16" s="40" t="s">
        <v>7</v>
      </c>
      <c r="H16" s="40">
        <v>96</v>
      </c>
      <c r="I16" s="41" t="s">
        <v>12</v>
      </c>
      <c r="J16" s="43">
        <v>98640</v>
      </c>
      <c r="K16" s="43">
        <v>98640</v>
      </c>
      <c r="L16" s="43">
        <v>98640</v>
      </c>
      <c r="M16" s="43">
        <v>98640</v>
      </c>
      <c r="N16" s="43">
        <v>98640</v>
      </c>
      <c r="O16" s="40">
        <v>2.17</v>
      </c>
      <c r="P16" s="40">
        <v>0</v>
      </c>
      <c r="Q16" s="40">
        <v>0</v>
      </c>
      <c r="R16" s="40">
        <v>0</v>
      </c>
      <c r="S16" s="40">
        <v>0</v>
      </c>
      <c r="T16" s="40">
        <v>1.85</v>
      </c>
      <c r="U16" s="40">
        <v>2.17</v>
      </c>
      <c r="V16" s="40">
        <v>0</v>
      </c>
      <c r="W16" s="40">
        <v>0</v>
      </c>
      <c r="X16" s="40">
        <v>0</v>
      </c>
      <c r="Y16" s="40">
        <v>0</v>
      </c>
      <c r="Z16" s="40">
        <v>1.85</v>
      </c>
      <c r="AA16" s="40"/>
      <c r="AB16" s="40"/>
      <c r="AC16" s="40"/>
      <c r="AD16" s="40"/>
      <c r="AE16" s="40"/>
      <c r="AF16" s="40"/>
      <c r="AG16" s="27" t="s">
        <v>13</v>
      </c>
      <c r="AH16" s="27"/>
      <c r="AI16" s="27">
        <v>3</v>
      </c>
      <c r="AJ16" s="27">
        <v>3</v>
      </c>
      <c r="AK16" s="44">
        <v>0.5</v>
      </c>
      <c r="AL16" s="44">
        <v>0.5</v>
      </c>
      <c r="AM16" s="27">
        <v>0</v>
      </c>
      <c r="AN16" s="27">
        <v>0</v>
      </c>
      <c r="AO16" s="27">
        <v>10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 t="s">
        <v>13</v>
      </c>
      <c r="AY16" s="27"/>
      <c r="AZ16" s="27" t="s">
        <v>13</v>
      </c>
      <c r="BA16" s="39"/>
      <c r="BB16" s="40"/>
      <c r="BC16" s="27"/>
      <c r="BD16" s="27" t="s">
        <v>11</v>
      </c>
      <c r="BE16" s="39"/>
    </row>
    <row r="17" spans="1:57" s="37" customFormat="1">
      <c r="A17" s="40">
        <v>13</v>
      </c>
      <c r="B17" s="120">
        <v>41740</v>
      </c>
      <c r="C17" s="39" t="s">
        <v>94</v>
      </c>
      <c r="D17" s="40" t="s">
        <v>132</v>
      </c>
      <c r="E17" s="26">
        <v>41720</v>
      </c>
      <c r="F17" s="39" t="s">
        <v>95</v>
      </c>
      <c r="G17" s="40" t="s">
        <v>8</v>
      </c>
      <c r="H17" s="40">
        <v>70.08</v>
      </c>
      <c r="I17" s="41" t="s">
        <v>79</v>
      </c>
      <c r="J17" s="43">
        <v>98640</v>
      </c>
      <c r="K17" s="43">
        <v>98640</v>
      </c>
      <c r="L17" s="43">
        <v>98640</v>
      </c>
      <c r="M17" s="43">
        <v>98640</v>
      </c>
      <c r="N17" s="43">
        <v>98640</v>
      </c>
      <c r="O17" s="40">
        <v>2.38</v>
      </c>
      <c r="P17" s="40">
        <v>0</v>
      </c>
      <c r="Q17" s="40">
        <v>0</v>
      </c>
      <c r="R17" s="40">
        <v>0</v>
      </c>
      <c r="S17" s="40">
        <v>0</v>
      </c>
      <c r="T17" s="40">
        <v>1.85</v>
      </c>
      <c r="U17" s="40">
        <v>2.38</v>
      </c>
      <c r="V17" s="40">
        <v>0</v>
      </c>
      <c r="W17" s="40">
        <v>0</v>
      </c>
      <c r="X17" s="40">
        <v>0</v>
      </c>
      <c r="Y17" s="40">
        <v>0</v>
      </c>
      <c r="Z17" s="40">
        <v>1.85</v>
      </c>
      <c r="AA17" s="40"/>
      <c r="AB17" s="40"/>
      <c r="AC17" s="40"/>
      <c r="AD17" s="40"/>
      <c r="AE17" s="40"/>
      <c r="AF17" s="40"/>
      <c r="AG17" s="27" t="s">
        <v>6</v>
      </c>
      <c r="AH17" s="27"/>
      <c r="AI17" s="27">
        <v>3</v>
      </c>
      <c r="AJ17" s="27">
        <v>3</v>
      </c>
      <c r="AK17" s="44">
        <v>0.5</v>
      </c>
      <c r="AL17" s="44">
        <v>0.5</v>
      </c>
      <c r="AM17" s="27">
        <v>0</v>
      </c>
      <c r="AN17" s="27">
        <v>14</v>
      </c>
      <c r="AO17" s="27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12</v>
      </c>
      <c r="AX17" s="27" t="s">
        <v>148</v>
      </c>
      <c r="AY17" s="27">
        <v>12</v>
      </c>
      <c r="AZ17" s="27" t="s">
        <v>6</v>
      </c>
      <c r="BA17" s="39"/>
      <c r="BB17" s="40"/>
      <c r="BC17" s="27"/>
      <c r="BD17" s="27" t="s">
        <v>9</v>
      </c>
      <c r="BE17" s="39"/>
    </row>
    <row r="18" spans="1:57" s="37" customFormat="1">
      <c r="A18" s="40">
        <v>10</v>
      </c>
      <c r="B18" s="120">
        <v>41740</v>
      </c>
      <c r="C18" s="39" t="s">
        <v>94</v>
      </c>
      <c r="D18" s="40" t="s">
        <v>80</v>
      </c>
      <c r="E18" s="26">
        <v>41640</v>
      </c>
      <c r="F18" s="39" t="s">
        <v>187</v>
      </c>
      <c r="G18" s="40" t="s">
        <v>86</v>
      </c>
      <c r="H18" s="40">
        <v>92</v>
      </c>
      <c r="I18" s="41" t="s">
        <v>79</v>
      </c>
      <c r="J18" s="43">
        <v>6000</v>
      </c>
      <c r="K18" s="43">
        <v>12000</v>
      </c>
      <c r="L18" s="43">
        <v>84000</v>
      </c>
      <c r="M18" s="43">
        <v>84000</v>
      </c>
      <c r="N18" s="43">
        <v>84000</v>
      </c>
      <c r="O18" s="40">
        <v>2.68</v>
      </c>
      <c r="P18" s="40">
        <v>2.59</v>
      </c>
      <c r="Q18" s="40">
        <v>2.35</v>
      </c>
      <c r="R18" s="40">
        <v>0</v>
      </c>
      <c r="S18" s="40">
        <v>0</v>
      </c>
      <c r="T18" s="40">
        <v>2.19</v>
      </c>
      <c r="U18" s="40">
        <v>2.68</v>
      </c>
      <c r="V18" s="40">
        <v>2.59</v>
      </c>
      <c r="W18" s="40">
        <v>2.35</v>
      </c>
      <c r="X18" s="40">
        <v>0</v>
      </c>
      <c r="Y18" s="40">
        <v>0</v>
      </c>
      <c r="Z18" s="40">
        <v>2.19</v>
      </c>
      <c r="AA18" s="40"/>
      <c r="AB18" s="40"/>
      <c r="AC18" s="40"/>
      <c r="AD18" s="40"/>
      <c r="AE18" s="40"/>
      <c r="AF18" s="40"/>
      <c r="AG18" s="27" t="s">
        <v>6</v>
      </c>
      <c r="AH18" s="27"/>
      <c r="AI18" s="27">
        <v>3</v>
      </c>
      <c r="AJ18" s="27">
        <v>3</v>
      </c>
      <c r="AK18" s="44">
        <v>0.5</v>
      </c>
      <c r="AL18" s="44">
        <v>0.5</v>
      </c>
      <c r="AM18" s="27">
        <v>0</v>
      </c>
      <c r="AN18" s="27">
        <v>14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24</v>
      </c>
      <c r="AX18" s="27" t="s">
        <v>148</v>
      </c>
      <c r="AY18" s="27">
        <v>24</v>
      </c>
      <c r="AZ18" s="27" t="s">
        <v>6</v>
      </c>
      <c r="BA18" s="39"/>
      <c r="BB18" s="40"/>
      <c r="BC18" s="27"/>
      <c r="BD18" s="27" t="s">
        <v>9</v>
      </c>
      <c r="BE18" s="39"/>
    </row>
    <row r="19" spans="1:57" s="37" customFormat="1">
      <c r="A19" s="40">
        <v>18</v>
      </c>
      <c r="B19" s="120">
        <v>41740</v>
      </c>
      <c r="C19" s="39" t="s">
        <v>94</v>
      </c>
      <c r="D19" s="40" t="s">
        <v>80</v>
      </c>
      <c r="E19" s="26">
        <v>41720</v>
      </c>
      <c r="F19" s="39" t="s">
        <v>95</v>
      </c>
      <c r="G19" s="40" t="s">
        <v>8</v>
      </c>
      <c r="H19" s="40">
        <v>77.709999999999994</v>
      </c>
      <c r="I19" s="41" t="s">
        <v>79</v>
      </c>
      <c r="J19" s="43">
        <v>3000</v>
      </c>
      <c r="K19" s="43">
        <v>33000</v>
      </c>
      <c r="L19" s="43">
        <v>82200</v>
      </c>
      <c r="M19" s="43">
        <v>82200</v>
      </c>
      <c r="N19" s="43">
        <v>82200</v>
      </c>
      <c r="O19" s="40">
        <v>2.4</v>
      </c>
      <c r="P19" s="40">
        <v>2.1800000000000002</v>
      </c>
      <c r="Q19" s="40">
        <v>1.97</v>
      </c>
      <c r="R19" s="40">
        <v>0</v>
      </c>
      <c r="S19" s="40">
        <v>0</v>
      </c>
      <c r="T19" s="40">
        <v>1.8</v>
      </c>
      <c r="U19" s="40">
        <v>2.4</v>
      </c>
      <c r="V19" s="40">
        <v>2.1800000000000002</v>
      </c>
      <c r="W19" s="40">
        <v>1.97</v>
      </c>
      <c r="X19" s="40">
        <v>0</v>
      </c>
      <c r="Y19" s="40">
        <v>0</v>
      </c>
      <c r="Z19" s="40">
        <v>1.8</v>
      </c>
      <c r="AA19" s="40"/>
      <c r="AB19" s="40"/>
      <c r="AC19" s="40"/>
      <c r="AD19" s="40"/>
      <c r="AE19" s="40"/>
      <c r="AF19" s="40"/>
      <c r="AG19" s="27" t="s">
        <v>6</v>
      </c>
      <c r="AH19" s="27"/>
      <c r="AI19" s="27">
        <v>3</v>
      </c>
      <c r="AJ19" s="27">
        <v>3</v>
      </c>
      <c r="AK19" s="44">
        <v>0.5</v>
      </c>
      <c r="AL19" s="44">
        <v>0.5</v>
      </c>
      <c r="AM19" s="27">
        <v>0</v>
      </c>
      <c r="AN19" s="27">
        <v>14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12</v>
      </c>
      <c r="AX19" s="27" t="s">
        <v>148</v>
      </c>
      <c r="AY19" s="27">
        <v>12</v>
      </c>
      <c r="AZ19" s="27" t="s">
        <v>6</v>
      </c>
      <c r="BA19" s="39"/>
      <c r="BB19" s="40"/>
      <c r="BC19" s="27"/>
      <c r="BD19" s="27" t="s">
        <v>9</v>
      </c>
      <c r="BE19" s="39"/>
    </row>
    <row r="20" spans="1:57" s="37" customFormat="1">
      <c r="A20" s="40">
        <v>14</v>
      </c>
      <c r="B20" s="120">
        <v>41740</v>
      </c>
      <c r="C20" s="39" t="s">
        <v>94</v>
      </c>
      <c r="D20" s="40" t="s">
        <v>182</v>
      </c>
      <c r="E20" s="26">
        <v>41720</v>
      </c>
      <c r="F20" s="39" t="s">
        <v>95</v>
      </c>
      <c r="G20" s="40" t="s">
        <v>8</v>
      </c>
      <c r="H20" s="40">
        <v>94.52</v>
      </c>
      <c r="I20" s="41" t="s">
        <v>79</v>
      </c>
      <c r="J20" s="43">
        <v>98640</v>
      </c>
      <c r="K20" s="43">
        <v>98640</v>
      </c>
      <c r="L20" s="43">
        <v>98640</v>
      </c>
      <c r="M20" s="43">
        <v>98640</v>
      </c>
      <c r="N20" s="43">
        <v>98640</v>
      </c>
      <c r="O20" s="40">
        <v>2.3199999999999998</v>
      </c>
      <c r="P20" s="40">
        <v>0</v>
      </c>
      <c r="Q20" s="40">
        <v>0</v>
      </c>
      <c r="R20" s="40">
        <v>0</v>
      </c>
      <c r="S20" s="40">
        <v>0</v>
      </c>
      <c r="T20" s="40">
        <v>2.0299999999999998</v>
      </c>
      <c r="U20" s="40">
        <v>2.3199999999999998</v>
      </c>
      <c r="V20" s="40">
        <v>0</v>
      </c>
      <c r="W20" s="40">
        <v>0</v>
      </c>
      <c r="X20" s="40">
        <v>0</v>
      </c>
      <c r="Y20" s="40">
        <v>0</v>
      </c>
      <c r="Z20" s="40">
        <v>2.0299999999999998</v>
      </c>
      <c r="AA20" s="40"/>
      <c r="AB20" s="40"/>
      <c r="AC20" s="40"/>
      <c r="AD20" s="40"/>
      <c r="AE20" s="40"/>
      <c r="AF20" s="40"/>
      <c r="AG20" s="27" t="s">
        <v>6</v>
      </c>
      <c r="AH20" s="27"/>
      <c r="AI20" s="27">
        <v>3</v>
      </c>
      <c r="AJ20" s="27">
        <v>3</v>
      </c>
      <c r="AK20" s="44">
        <v>0.5</v>
      </c>
      <c r="AL20" s="44">
        <v>0.5</v>
      </c>
      <c r="AM20" s="27">
        <v>0</v>
      </c>
      <c r="AN20" s="27">
        <v>14</v>
      </c>
      <c r="AO20" s="2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7">
        <v>0</v>
      </c>
      <c r="AW20" s="27">
        <v>12</v>
      </c>
      <c r="AX20" s="27" t="s">
        <v>148</v>
      </c>
      <c r="AY20" s="27">
        <v>12</v>
      </c>
      <c r="AZ20" s="27" t="s">
        <v>6</v>
      </c>
      <c r="BA20" s="39"/>
      <c r="BB20" s="40"/>
      <c r="BC20" s="27"/>
      <c r="BD20" s="27" t="s">
        <v>9</v>
      </c>
      <c r="BE20" s="39"/>
    </row>
    <row r="21" spans="1:57" s="37" customFormat="1">
      <c r="A21" s="40"/>
      <c r="B21" s="120">
        <v>41740</v>
      </c>
      <c r="C21" s="39" t="s">
        <v>94</v>
      </c>
      <c r="D21" s="40" t="s">
        <v>182</v>
      </c>
      <c r="E21" s="26">
        <v>41657</v>
      </c>
      <c r="F21" s="39" t="s">
        <v>145</v>
      </c>
      <c r="G21" s="40" t="s">
        <v>7</v>
      </c>
      <c r="H21" s="40">
        <v>93</v>
      </c>
      <c r="I21" s="41" t="s">
        <v>12</v>
      </c>
      <c r="J21" s="43">
        <v>98640</v>
      </c>
      <c r="K21" s="43">
        <v>98640</v>
      </c>
      <c r="L21" s="43">
        <v>98640</v>
      </c>
      <c r="M21" s="43">
        <v>98640</v>
      </c>
      <c r="N21" s="43">
        <v>98640</v>
      </c>
      <c r="O21" s="40">
        <v>2.15</v>
      </c>
      <c r="P21" s="40">
        <v>0</v>
      </c>
      <c r="Q21" s="40">
        <v>0</v>
      </c>
      <c r="R21" s="40">
        <v>0</v>
      </c>
      <c r="S21" s="40">
        <v>0</v>
      </c>
      <c r="T21" s="40">
        <v>1.86</v>
      </c>
      <c r="U21" s="40">
        <v>2.15</v>
      </c>
      <c r="V21" s="40">
        <v>0</v>
      </c>
      <c r="W21" s="40">
        <v>0</v>
      </c>
      <c r="X21" s="40">
        <v>0</v>
      </c>
      <c r="Y21" s="40">
        <v>0</v>
      </c>
      <c r="Z21" s="40">
        <v>1.86</v>
      </c>
      <c r="AA21" s="40"/>
      <c r="AB21" s="40"/>
      <c r="AC21" s="40"/>
      <c r="AD21" s="40"/>
      <c r="AE21" s="40"/>
      <c r="AF21" s="40"/>
      <c r="AG21" s="27" t="s">
        <v>6</v>
      </c>
      <c r="AH21" s="27"/>
      <c r="AI21" s="27">
        <v>3</v>
      </c>
      <c r="AJ21" s="27">
        <v>3</v>
      </c>
      <c r="AK21" s="44">
        <v>0.5</v>
      </c>
      <c r="AL21" s="44">
        <v>0.5</v>
      </c>
      <c r="AM21" s="27">
        <v>0</v>
      </c>
      <c r="AN21" s="27">
        <v>0</v>
      </c>
      <c r="AO21" s="27">
        <v>10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 t="s">
        <v>13</v>
      </c>
      <c r="AY21" s="27"/>
      <c r="AZ21" s="27"/>
      <c r="BA21" s="39"/>
      <c r="BB21" s="40"/>
      <c r="BC21" s="27"/>
      <c r="BD21" s="27" t="s">
        <v>11</v>
      </c>
      <c r="BE21" s="39"/>
    </row>
    <row r="22" spans="1:57" s="37" customFormat="1">
      <c r="A22" s="40">
        <v>15</v>
      </c>
      <c r="B22" s="120">
        <v>41740</v>
      </c>
      <c r="C22" s="39" t="s">
        <v>94</v>
      </c>
      <c r="D22" s="40" t="s">
        <v>183</v>
      </c>
      <c r="E22" s="26">
        <v>41720</v>
      </c>
      <c r="F22" s="39" t="s">
        <v>95</v>
      </c>
      <c r="G22" s="40" t="s">
        <v>8</v>
      </c>
      <c r="H22" s="40">
        <v>117.96</v>
      </c>
      <c r="I22" s="41"/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0">
        <v>1.75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1.75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/>
      <c r="AB22" s="40"/>
      <c r="AC22" s="40"/>
      <c r="AD22" s="40"/>
      <c r="AE22" s="40"/>
      <c r="AF22" s="40"/>
      <c r="AG22" s="27" t="s">
        <v>6</v>
      </c>
      <c r="AH22" s="27"/>
      <c r="AI22" s="27">
        <v>3</v>
      </c>
      <c r="AJ22" s="27">
        <v>3</v>
      </c>
      <c r="AK22" s="44">
        <v>0.5</v>
      </c>
      <c r="AL22" s="44">
        <v>0.5</v>
      </c>
      <c r="AM22" s="27">
        <v>0</v>
      </c>
      <c r="AN22" s="27">
        <v>14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12</v>
      </c>
      <c r="AX22" s="27" t="s">
        <v>148</v>
      </c>
      <c r="AY22" s="27">
        <v>12</v>
      </c>
      <c r="AZ22" s="27" t="s">
        <v>6</v>
      </c>
      <c r="BA22" s="39"/>
      <c r="BB22" s="40"/>
      <c r="BC22" s="27"/>
      <c r="BD22" s="27" t="s">
        <v>9</v>
      </c>
      <c r="BE22" s="39"/>
    </row>
  </sheetData>
  <sheetProtection algorithmName="SHA-512" hashValue="17AyWISBjtp7FcjnTRvw2eAtEM5r0hztrOqvQmpf+kEd/jQRmR3B9BGULjd80q0r+oOhcz8gdi48NqtrxMRshQ==" saltValue="zNwnqho8tTIeHJBxbgylmQ==" spinCount="100000" sheet="1" objects="1" scenarios="1"/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BE22"/>
  <sheetViews>
    <sheetView topLeftCell="Y1" zoomScaleNormal="100" zoomScalePageLayoutView="120" workbookViewId="0">
      <selection activeCell="A24" sqref="A24:XFD42"/>
    </sheetView>
  </sheetViews>
  <sheetFormatPr baseColWidth="10" defaultRowHeight="13"/>
  <cols>
    <col min="4" max="4" width="20" customWidth="1"/>
    <col min="7" max="7" width="21.5" customWidth="1"/>
    <col min="10" max="14" width="10.83203125" style="30"/>
  </cols>
  <sheetData>
    <row r="1" spans="1:57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4" t="s">
        <v>102</v>
      </c>
      <c r="H1" s="5" t="s">
        <v>21</v>
      </c>
      <c r="I1" s="6" t="s">
        <v>24</v>
      </c>
      <c r="J1" s="28" t="s">
        <v>25</v>
      </c>
      <c r="K1" s="28" t="s">
        <v>192</v>
      </c>
      <c r="L1" s="28" t="s">
        <v>26</v>
      </c>
      <c r="M1" s="28" t="s">
        <v>27</v>
      </c>
      <c r="N1" s="29" t="s">
        <v>28</v>
      </c>
      <c r="O1" s="7" t="s">
        <v>29</v>
      </c>
      <c r="P1" s="7" t="s">
        <v>30</v>
      </c>
      <c r="Q1" s="7" t="s">
        <v>34</v>
      </c>
      <c r="R1" s="7" t="s">
        <v>87</v>
      </c>
      <c r="S1" s="7" t="s">
        <v>88</v>
      </c>
      <c r="T1" s="8" t="s">
        <v>89</v>
      </c>
      <c r="U1" s="9" t="s">
        <v>66</v>
      </c>
      <c r="V1" s="9" t="s">
        <v>77</v>
      </c>
      <c r="W1" s="9" t="s">
        <v>31</v>
      </c>
      <c r="X1" s="9" t="s">
        <v>32</v>
      </c>
      <c r="Y1" s="9" t="s">
        <v>2</v>
      </c>
      <c r="Z1" s="10" t="s">
        <v>3</v>
      </c>
      <c r="AA1" s="11" t="s">
        <v>4</v>
      </c>
      <c r="AB1" s="11" t="s">
        <v>0</v>
      </c>
      <c r="AC1" s="11" t="s">
        <v>1</v>
      </c>
      <c r="AD1" s="11" t="s">
        <v>169</v>
      </c>
      <c r="AE1" s="11" t="s">
        <v>170</v>
      </c>
      <c r="AF1" s="12" t="s">
        <v>171</v>
      </c>
      <c r="AG1" s="13" t="s">
        <v>172</v>
      </c>
      <c r="AH1" s="13" t="s">
        <v>81</v>
      </c>
      <c r="AI1" s="13" t="s">
        <v>193</v>
      </c>
      <c r="AJ1" s="14" t="s">
        <v>166</v>
      </c>
      <c r="AK1" s="13" t="s">
        <v>167</v>
      </c>
      <c r="AL1" s="13" t="s">
        <v>168</v>
      </c>
      <c r="AM1" s="15" t="s">
        <v>82</v>
      </c>
      <c r="AN1" s="16" t="s">
        <v>85</v>
      </c>
      <c r="AO1" s="17" t="s">
        <v>56</v>
      </c>
      <c r="AP1" s="7" t="s">
        <v>22</v>
      </c>
      <c r="AQ1" s="18" t="s">
        <v>23</v>
      </c>
      <c r="AR1" s="19" t="s">
        <v>42</v>
      </c>
      <c r="AS1" s="20" t="s">
        <v>43</v>
      </c>
      <c r="AT1" s="8" t="s">
        <v>44</v>
      </c>
      <c r="AU1" s="20" t="s">
        <v>76</v>
      </c>
      <c r="AV1" s="8" t="s">
        <v>73</v>
      </c>
      <c r="AW1" s="1" t="s">
        <v>74</v>
      </c>
      <c r="AX1" s="21" t="s">
        <v>75</v>
      </c>
      <c r="AY1" s="22" t="s">
        <v>135</v>
      </c>
      <c r="AZ1" s="21" t="s">
        <v>67</v>
      </c>
      <c r="BA1" s="23" t="s">
        <v>68</v>
      </c>
      <c r="BB1" s="24" t="s">
        <v>69</v>
      </c>
      <c r="BC1" s="25" t="s">
        <v>70</v>
      </c>
      <c r="BD1" s="25" t="s">
        <v>71</v>
      </c>
      <c r="BE1" s="24" t="s">
        <v>72</v>
      </c>
    </row>
    <row r="2" spans="1:57" s="37" customFormat="1">
      <c r="A2" s="40">
        <v>4</v>
      </c>
      <c r="B2" s="26">
        <v>41550</v>
      </c>
      <c r="C2" s="39" t="s">
        <v>94</v>
      </c>
      <c r="D2" s="40" t="s">
        <v>197</v>
      </c>
      <c r="E2" s="26">
        <v>41457</v>
      </c>
      <c r="F2" s="39" t="s">
        <v>48</v>
      </c>
      <c r="G2" s="40" t="s">
        <v>136</v>
      </c>
      <c r="H2" s="40">
        <v>75</v>
      </c>
      <c r="I2" s="41" t="s">
        <v>79</v>
      </c>
      <c r="J2" s="43">
        <v>0</v>
      </c>
      <c r="K2" s="43">
        <v>0</v>
      </c>
      <c r="L2" s="43">
        <v>0</v>
      </c>
      <c r="M2" s="43">
        <v>0</v>
      </c>
      <c r="N2" s="43">
        <v>0</v>
      </c>
      <c r="O2" s="40">
        <v>2.5</v>
      </c>
      <c r="P2" s="40">
        <v>0</v>
      </c>
      <c r="Q2" s="40">
        <v>0</v>
      </c>
      <c r="R2" s="40">
        <v>0</v>
      </c>
      <c r="S2" s="40">
        <v>0</v>
      </c>
      <c r="T2" s="40">
        <v>0</v>
      </c>
      <c r="U2" s="40">
        <v>2.5</v>
      </c>
      <c r="V2" s="40">
        <v>0</v>
      </c>
      <c r="W2" s="40">
        <v>0</v>
      </c>
      <c r="X2" s="40">
        <v>0</v>
      </c>
      <c r="Y2" s="40">
        <v>0</v>
      </c>
      <c r="Z2" s="40">
        <v>0</v>
      </c>
      <c r="AA2" s="40"/>
      <c r="AB2" s="40"/>
      <c r="AC2" s="40"/>
      <c r="AD2" s="40"/>
      <c r="AE2" s="40"/>
      <c r="AF2" s="40"/>
      <c r="AG2" s="27" t="s">
        <v>6</v>
      </c>
      <c r="AH2" s="27"/>
      <c r="AI2" s="27">
        <v>3</v>
      </c>
      <c r="AJ2" s="27">
        <v>3</v>
      </c>
      <c r="AK2" s="44">
        <v>0.5</v>
      </c>
      <c r="AL2" s="44">
        <v>0.5</v>
      </c>
      <c r="AM2" s="27">
        <v>0</v>
      </c>
      <c r="AN2" s="27">
        <v>14</v>
      </c>
      <c r="AO2" s="27">
        <v>0</v>
      </c>
      <c r="AP2" s="27">
        <v>0</v>
      </c>
      <c r="AQ2" s="27">
        <v>0</v>
      </c>
      <c r="AR2" s="27">
        <v>0</v>
      </c>
      <c r="AS2" s="27">
        <v>0</v>
      </c>
      <c r="AT2" s="27">
        <v>0</v>
      </c>
      <c r="AU2" s="27">
        <v>0</v>
      </c>
      <c r="AV2" s="27">
        <v>0</v>
      </c>
      <c r="AW2" s="27">
        <v>0</v>
      </c>
      <c r="AX2" s="27" t="s">
        <v>6</v>
      </c>
      <c r="AY2" s="27">
        <v>12</v>
      </c>
      <c r="AZ2" s="27" t="s">
        <v>6</v>
      </c>
      <c r="BA2" s="39"/>
      <c r="BB2" s="40"/>
      <c r="BC2" s="27"/>
      <c r="BD2" s="27" t="s">
        <v>9</v>
      </c>
      <c r="BE2" s="39"/>
    </row>
    <row r="3" spans="1:57" s="37" customFormat="1">
      <c r="A3" s="40">
        <v>5</v>
      </c>
      <c r="B3" s="26">
        <v>41550</v>
      </c>
      <c r="C3" s="39" t="s">
        <v>180</v>
      </c>
      <c r="D3" s="40" t="s">
        <v>134</v>
      </c>
      <c r="E3" s="26">
        <v>41455</v>
      </c>
      <c r="F3" s="39" t="s">
        <v>147</v>
      </c>
      <c r="G3" s="40" t="s">
        <v>199</v>
      </c>
      <c r="H3" s="40">
        <v>75</v>
      </c>
      <c r="I3" s="41" t="s">
        <v>189</v>
      </c>
      <c r="J3" s="43">
        <v>1243</v>
      </c>
      <c r="K3" s="43">
        <v>2466</v>
      </c>
      <c r="L3" s="43">
        <v>5425</v>
      </c>
      <c r="M3" s="43">
        <v>164712</v>
      </c>
      <c r="N3" s="43">
        <v>822552</v>
      </c>
      <c r="O3" s="40">
        <v>3.85</v>
      </c>
      <c r="P3" s="40">
        <v>2.4500000000000002</v>
      </c>
      <c r="Q3" s="40">
        <v>2.31</v>
      </c>
      <c r="R3" s="40">
        <v>2.31</v>
      </c>
      <c r="S3" s="40">
        <v>2.2200000000000002</v>
      </c>
      <c r="T3" s="40">
        <v>1.9</v>
      </c>
      <c r="U3" s="40">
        <v>3.85</v>
      </c>
      <c r="V3" s="40">
        <v>2.4500000000000002</v>
      </c>
      <c r="W3" s="40">
        <v>2.31</v>
      </c>
      <c r="X3" s="40">
        <v>2.31</v>
      </c>
      <c r="Y3" s="40">
        <v>2.2200000000000002</v>
      </c>
      <c r="Z3" s="40">
        <v>1.9</v>
      </c>
      <c r="AA3" s="40"/>
      <c r="AB3" s="40"/>
      <c r="AC3" s="40"/>
      <c r="AD3" s="40"/>
      <c r="AE3" s="40"/>
      <c r="AF3" s="40"/>
      <c r="AG3" s="27" t="s">
        <v>185</v>
      </c>
      <c r="AH3" s="40"/>
      <c r="AI3" s="27">
        <v>3</v>
      </c>
      <c r="AJ3" s="27">
        <v>3</v>
      </c>
      <c r="AK3" s="44">
        <v>0.5</v>
      </c>
      <c r="AL3" s="44">
        <v>0.5</v>
      </c>
      <c r="AM3" s="27">
        <v>0</v>
      </c>
      <c r="AN3" s="27">
        <v>0</v>
      </c>
      <c r="AO3" s="27">
        <v>18</v>
      </c>
      <c r="AP3" s="27">
        <v>0</v>
      </c>
      <c r="AQ3" s="27">
        <v>0</v>
      </c>
      <c r="AR3" s="27">
        <v>0</v>
      </c>
      <c r="AS3" s="27">
        <v>0</v>
      </c>
      <c r="AT3" s="27">
        <v>0</v>
      </c>
      <c r="AU3" s="27">
        <v>0</v>
      </c>
      <c r="AV3" s="27">
        <v>0</v>
      </c>
      <c r="AW3" s="27">
        <v>0</v>
      </c>
      <c r="AX3" s="27" t="s">
        <v>6</v>
      </c>
      <c r="AY3" s="27"/>
      <c r="AZ3" s="27" t="s">
        <v>185</v>
      </c>
      <c r="BA3" s="39"/>
      <c r="BB3" s="40"/>
      <c r="BC3" s="27"/>
      <c r="BD3" s="27" t="s">
        <v>15</v>
      </c>
      <c r="BE3" s="39"/>
    </row>
    <row r="4" spans="1:57" s="37" customFormat="1">
      <c r="A4" s="40">
        <v>6</v>
      </c>
      <c r="B4" s="26">
        <v>41550</v>
      </c>
      <c r="C4" s="39" t="s">
        <v>94</v>
      </c>
      <c r="D4" s="40" t="s">
        <v>197</v>
      </c>
      <c r="E4" s="26">
        <v>41485</v>
      </c>
      <c r="F4" s="39" t="s">
        <v>187</v>
      </c>
      <c r="G4" s="40" t="s">
        <v>86</v>
      </c>
      <c r="H4" s="40">
        <v>67.3</v>
      </c>
      <c r="I4" s="41" t="s">
        <v>79</v>
      </c>
      <c r="J4" s="43">
        <v>1243</v>
      </c>
      <c r="K4" s="43">
        <v>2466</v>
      </c>
      <c r="L4" s="43">
        <v>5425</v>
      </c>
      <c r="M4" s="43">
        <v>164712</v>
      </c>
      <c r="N4" s="43">
        <v>822552</v>
      </c>
      <c r="O4" s="40">
        <v>4.22</v>
      </c>
      <c r="P4" s="40">
        <v>2.91</v>
      </c>
      <c r="Q4" s="40">
        <v>2.75</v>
      </c>
      <c r="R4" s="40">
        <v>2.75</v>
      </c>
      <c r="S4" s="40">
        <v>2.5499999999999998</v>
      </c>
      <c r="T4" s="40">
        <v>2.2000000000000002</v>
      </c>
      <c r="U4" s="40">
        <v>4.22</v>
      </c>
      <c r="V4" s="40">
        <v>2.91</v>
      </c>
      <c r="W4" s="40">
        <v>2.75</v>
      </c>
      <c r="X4" s="40">
        <v>2.75</v>
      </c>
      <c r="Y4" s="40">
        <v>2.5499999999999998</v>
      </c>
      <c r="Z4" s="40">
        <v>2.2000000000000002</v>
      </c>
      <c r="AA4" s="40"/>
      <c r="AB4" s="40"/>
      <c r="AC4" s="40"/>
      <c r="AD4" s="40"/>
      <c r="AE4" s="40"/>
      <c r="AF4" s="40"/>
      <c r="AG4" s="27" t="s">
        <v>6</v>
      </c>
      <c r="AH4" s="40"/>
      <c r="AI4" s="27">
        <v>3</v>
      </c>
      <c r="AJ4" s="27">
        <v>3</v>
      </c>
      <c r="AK4" s="44">
        <v>0.5</v>
      </c>
      <c r="AL4" s="44">
        <v>0.5</v>
      </c>
      <c r="AM4" s="27">
        <v>0</v>
      </c>
      <c r="AN4" s="27">
        <v>14</v>
      </c>
      <c r="AO4" s="27">
        <v>0</v>
      </c>
      <c r="AP4" s="27">
        <v>0</v>
      </c>
      <c r="AQ4" s="27">
        <v>0</v>
      </c>
      <c r="AR4" s="27">
        <v>0</v>
      </c>
      <c r="AS4" s="27">
        <v>0</v>
      </c>
      <c r="AT4" s="27">
        <v>0</v>
      </c>
      <c r="AU4" s="27">
        <v>0</v>
      </c>
      <c r="AV4" s="27">
        <v>0</v>
      </c>
      <c r="AW4" s="27">
        <v>24</v>
      </c>
      <c r="AX4" s="27" t="s">
        <v>198</v>
      </c>
      <c r="AY4" s="27">
        <v>24</v>
      </c>
      <c r="AZ4" s="27" t="s">
        <v>6</v>
      </c>
      <c r="BA4" s="39"/>
      <c r="BB4" s="40"/>
      <c r="BC4" s="27"/>
      <c r="BD4" s="27" t="s">
        <v>9</v>
      </c>
      <c r="BE4" s="39"/>
    </row>
    <row r="5" spans="1:57" s="37" customFormat="1">
      <c r="A5" s="40">
        <v>11</v>
      </c>
      <c r="B5" s="26">
        <v>41550</v>
      </c>
      <c r="C5" s="39" t="s">
        <v>94</v>
      </c>
      <c r="D5" s="40" t="s">
        <v>197</v>
      </c>
      <c r="E5" s="26">
        <v>41455</v>
      </c>
      <c r="F5" s="39" t="s">
        <v>95</v>
      </c>
      <c r="G5" s="40" t="s">
        <v>8</v>
      </c>
      <c r="H5" s="40">
        <v>71</v>
      </c>
      <c r="I5" s="41" t="s">
        <v>79</v>
      </c>
      <c r="J5" s="43">
        <v>1243</v>
      </c>
      <c r="K5" s="43">
        <v>2466</v>
      </c>
      <c r="L5" s="43">
        <v>5425</v>
      </c>
      <c r="M5" s="43">
        <v>164712</v>
      </c>
      <c r="N5" s="43">
        <v>822552</v>
      </c>
      <c r="O5" s="40">
        <v>3.8</v>
      </c>
      <c r="P5" s="40">
        <v>2.8</v>
      </c>
      <c r="Q5" s="40">
        <v>2.4</v>
      </c>
      <c r="R5" s="40">
        <v>2.4</v>
      </c>
      <c r="S5" s="40">
        <v>2.4</v>
      </c>
      <c r="T5" s="40">
        <v>2</v>
      </c>
      <c r="U5" s="40">
        <v>3.8</v>
      </c>
      <c r="V5" s="40">
        <v>2.8</v>
      </c>
      <c r="W5" s="40">
        <v>2.4</v>
      </c>
      <c r="X5" s="40">
        <v>2.4</v>
      </c>
      <c r="Y5" s="40">
        <v>2.4</v>
      </c>
      <c r="Z5" s="40">
        <v>2</v>
      </c>
      <c r="AA5" s="40"/>
      <c r="AB5" s="40"/>
      <c r="AC5" s="40"/>
      <c r="AD5" s="40"/>
      <c r="AE5" s="40"/>
      <c r="AF5" s="40"/>
      <c r="AG5" s="27" t="s">
        <v>6</v>
      </c>
      <c r="AH5" s="27"/>
      <c r="AI5" s="27">
        <v>3</v>
      </c>
      <c r="AJ5" s="27">
        <v>3</v>
      </c>
      <c r="AK5" s="44">
        <v>0.5</v>
      </c>
      <c r="AL5" s="44">
        <v>0.5</v>
      </c>
      <c r="AM5" s="27">
        <v>0</v>
      </c>
      <c r="AN5" s="27">
        <v>14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12</v>
      </c>
      <c r="AX5" s="27" t="s">
        <v>198</v>
      </c>
      <c r="AY5" s="27">
        <v>12</v>
      </c>
      <c r="AZ5" s="27" t="s">
        <v>6</v>
      </c>
      <c r="BA5" s="39"/>
      <c r="BB5" s="40"/>
      <c r="BC5" s="27"/>
      <c r="BD5" s="27" t="s">
        <v>9</v>
      </c>
      <c r="BE5" s="39"/>
    </row>
    <row r="6" spans="1:57" s="37" customFormat="1">
      <c r="A6" s="40">
        <v>19</v>
      </c>
      <c r="B6" s="26">
        <v>41550</v>
      </c>
      <c r="C6" s="39" t="s">
        <v>180</v>
      </c>
      <c r="D6" s="40" t="s">
        <v>134</v>
      </c>
      <c r="E6" s="26">
        <v>41473</v>
      </c>
      <c r="F6" s="39" t="s">
        <v>145</v>
      </c>
      <c r="G6" s="40" t="s">
        <v>7</v>
      </c>
      <c r="H6" s="40">
        <v>64.459999999999994</v>
      </c>
      <c r="I6" s="41" t="s">
        <v>189</v>
      </c>
      <c r="J6" s="43">
        <v>1243</v>
      </c>
      <c r="K6" s="43">
        <v>2466</v>
      </c>
      <c r="L6" s="43">
        <v>5425</v>
      </c>
      <c r="M6" s="43">
        <v>164712</v>
      </c>
      <c r="N6" s="43">
        <v>822552</v>
      </c>
      <c r="O6" s="40">
        <v>3.71</v>
      </c>
      <c r="P6" s="40">
        <v>2.5299999999999998</v>
      </c>
      <c r="Q6" s="40">
        <v>2.34</v>
      </c>
      <c r="R6" s="40">
        <v>2.31</v>
      </c>
      <c r="S6" s="40">
        <v>2.1800000000000002</v>
      </c>
      <c r="T6" s="40">
        <v>1.79</v>
      </c>
      <c r="U6" s="40">
        <v>3.71</v>
      </c>
      <c r="V6" s="40">
        <v>2.5299999999999998</v>
      </c>
      <c r="W6" s="40">
        <v>2.34</v>
      </c>
      <c r="X6" s="40">
        <v>2.31</v>
      </c>
      <c r="Y6" s="40">
        <v>2.1800000000000002</v>
      </c>
      <c r="Z6" s="40">
        <v>1.79</v>
      </c>
      <c r="AA6" s="40"/>
      <c r="AB6" s="40"/>
      <c r="AC6" s="40"/>
      <c r="AD6" s="40"/>
      <c r="AE6" s="40"/>
      <c r="AF6" s="40"/>
      <c r="AG6" s="27" t="s">
        <v>185</v>
      </c>
      <c r="AH6" s="40"/>
      <c r="AI6" s="27">
        <v>3</v>
      </c>
      <c r="AJ6" s="27">
        <v>3</v>
      </c>
      <c r="AK6" s="44">
        <v>0.5</v>
      </c>
      <c r="AL6" s="44">
        <v>0.5</v>
      </c>
      <c r="AM6" s="27">
        <v>0</v>
      </c>
      <c r="AN6" s="27">
        <v>0</v>
      </c>
      <c r="AO6" s="27">
        <v>10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 t="s">
        <v>185</v>
      </c>
      <c r="AY6" s="27"/>
      <c r="AZ6" s="27" t="s">
        <v>185</v>
      </c>
      <c r="BA6" s="39"/>
      <c r="BB6" s="40"/>
      <c r="BC6" s="27"/>
      <c r="BD6" s="27" t="s">
        <v>11</v>
      </c>
      <c r="BE6" s="39"/>
    </row>
    <row r="7" spans="1:57" s="37" customFormat="1">
      <c r="A7" s="40">
        <v>2</v>
      </c>
      <c r="B7" s="26">
        <v>41550</v>
      </c>
      <c r="C7" s="39" t="s">
        <v>180</v>
      </c>
      <c r="D7" s="40" t="s">
        <v>45</v>
      </c>
      <c r="E7" s="26">
        <v>41455</v>
      </c>
      <c r="F7" s="39" t="s">
        <v>47</v>
      </c>
      <c r="G7" s="40" t="s">
        <v>37</v>
      </c>
      <c r="H7" s="40">
        <v>88</v>
      </c>
      <c r="I7" s="41" t="s">
        <v>189</v>
      </c>
      <c r="J7" s="43">
        <v>4920</v>
      </c>
      <c r="K7" s="43">
        <v>192300</v>
      </c>
      <c r="L7" s="43">
        <v>192300</v>
      </c>
      <c r="M7" s="43">
        <v>192300</v>
      </c>
      <c r="N7" s="43">
        <v>192300</v>
      </c>
      <c r="O7" s="40">
        <v>2.4689999999999999</v>
      </c>
      <c r="P7" s="40">
        <v>2.2869999999999999</v>
      </c>
      <c r="Q7" s="40">
        <v>0</v>
      </c>
      <c r="R7" s="40">
        <v>0</v>
      </c>
      <c r="S7" s="40">
        <v>0</v>
      </c>
      <c r="T7" s="40">
        <v>2.2770000000000001</v>
      </c>
      <c r="U7" s="40">
        <v>2.4689999999999999</v>
      </c>
      <c r="V7" s="40">
        <v>2.2869999999999999</v>
      </c>
      <c r="W7" s="40">
        <v>0</v>
      </c>
      <c r="X7" s="40">
        <v>0</v>
      </c>
      <c r="Y7" s="40">
        <v>0</v>
      </c>
      <c r="Z7" s="40">
        <v>2.2770000000000001</v>
      </c>
      <c r="AA7" s="40"/>
      <c r="AB7" s="40"/>
      <c r="AC7" s="40"/>
      <c r="AD7" s="40"/>
      <c r="AE7" s="40"/>
      <c r="AF7" s="40"/>
      <c r="AG7" s="27" t="s">
        <v>185</v>
      </c>
      <c r="AH7" s="27"/>
      <c r="AI7" s="27">
        <v>3</v>
      </c>
      <c r="AJ7" s="27">
        <v>3</v>
      </c>
      <c r="AK7" s="44">
        <v>0.5</v>
      </c>
      <c r="AL7" s="44">
        <v>0.5</v>
      </c>
      <c r="AM7" s="27">
        <v>0</v>
      </c>
      <c r="AN7" s="27">
        <v>10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24</v>
      </c>
      <c r="AX7" s="27" t="s">
        <v>10</v>
      </c>
      <c r="AY7" s="27">
        <v>24</v>
      </c>
      <c r="AZ7" s="27" t="s">
        <v>185</v>
      </c>
      <c r="BA7" s="39"/>
      <c r="BB7" s="40"/>
      <c r="BC7" s="27"/>
      <c r="BD7" s="27" t="s">
        <v>11</v>
      </c>
      <c r="BE7" s="39"/>
    </row>
    <row r="8" spans="1:57" s="37" customFormat="1">
      <c r="A8" s="40">
        <v>8</v>
      </c>
      <c r="B8" s="26">
        <v>41550</v>
      </c>
      <c r="C8" s="39" t="s">
        <v>180</v>
      </c>
      <c r="D8" s="40" t="s">
        <v>133</v>
      </c>
      <c r="E8" s="26">
        <v>41485</v>
      </c>
      <c r="F8" s="39" t="s">
        <v>187</v>
      </c>
      <c r="G8" s="40" t="s">
        <v>86</v>
      </c>
      <c r="H8" s="40">
        <v>83</v>
      </c>
      <c r="I8" s="41" t="s">
        <v>189</v>
      </c>
      <c r="J8" s="43">
        <v>2465.7599999999998</v>
      </c>
      <c r="K8" s="43">
        <v>164712.36000000002</v>
      </c>
      <c r="L8" s="43">
        <v>822575.34</v>
      </c>
      <c r="M8" s="43">
        <v>822575.34</v>
      </c>
      <c r="N8" s="43">
        <v>822575.34</v>
      </c>
      <c r="O8" s="40">
        <v>2.85</v>
      </c>
      <c r="P8" s="40">
        <v>2.59</v>
      </c>
      <c r="Q8" s="40">
        <v>2.48</v>
      </c>
      <c r="R8" s="40">
        <v>0</v>
      </c>
      <c r="S8" s="40">
        <v>0</v>
      </c>
      <c r="T8" s="40">
        <v>2.2799999999999998</v>
      </c>
      <c r="U8" s="40">
        <v>2.85</v>
      </c>
      <c r="V8" s="40">
        <v>2.59</v>
      </c>
      <c r="W8" s="40">
        <v>2.48</v>
      </c>
      <c r="X8" s="40">
        <v>0</v>
      </c>
      <c r="Y8" s="40">
        <v>0</v>
      </c>
      <c r="Z8" s="40">
        <v>2.2799999999999998</v>
      </c>
      <c r="AA8" s="40"/>
      <c r="AB8" s="40"/>
      <c r="AC8" s="40"/>
      <c r="AD8" s="40"/>
      <c r="AE8" s="40"/>
      <c r="AF8" s="40"/>
      <c r="AG8" s="27" t="s">
        <v>185</v>
      </c>
      <c r="AH8" s="27"/>
      <c r="AI8" s="27">
        <v>3</v>
      </c>
      <c r="AJ8" s="27">
        <v>3</v>
      </c>
      <c r="AK8" s="44">
        <v>0.5</v>
      </c>
      <c r="AL8" s="44">
        <v>0.5</v>
      </c>
      <c r="AM8" s="27">
        <v>0</v>
      </c>
      <c r="AN8" s="27">
        <v>14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24</v>
      </c>
      <c r="AX8" s="27" t="s">
        <v>10</v>
      </c>
      <c r="AY8" s="27">
        <v>24</v>
      </c>
      <c r="AZ8" s="27" t="s">
        <v>185</v>
      </c>
      <c r="BA8" s="39"/>
      <c r="BB8" s="40"/>
      <c r="BC8" s="27"/>
      <c r="BD8" s="27" t="s">
        <v>9</v>
      </c>
      <c r="BE8" s="39"/>
    </row>
    <row r="9" spans="1:57" s="37" customFormat="1">
      <c r="A9" s="40">
        <v>3</v>
      </c>
      <c r="B9" s="26">
        <v>41550</v>
      </c>
      <c r="C9" s="39" t="s">
        <v>180</v>
      </c>
      <c r="D9" s="40" t="s">
        <v>146</v>
      </c>
      <c r="E9" s="26">
        <v>41455</v>
      </c>
      <c r="F9" s="39" t="s">
        <v>47</v>
      </c>
      <c r="G9" s="40" t="s">
        <v>37</v>
      </c>
      <c r="H9" s="40">
        <v>100.05</v>
      </c>
      <c r="I9" s="41" t="s">
        <v>189</v>
      </c>
      <c r="J9" s="43">
        <v>49315</v>
      </c>
      <c r="K9" s="43">
        <v>49315</v>
      </c>
      <c r="L9" s="43">
        <v>49315</v>
      </c>
      <c r="M9" s="43">
        <v>49315</v>
      </c>
      <c r="N9" s="43">
        <v>49315</v>
      </c>
      <c r="O9" s="40">
        <v>2.6949999999999998</v>
      </c>
      <c r="P9" s="40">
        <v>0</v>
      </c>
      <c r="Q9" s="40">
        <v>0</v>
      </c>
      <c r="R9" s="40">
        <v>0</v>
      </c>
      <c r="S9" s="40">
        <v>0</v>
      </c>
      <c r="T9" s="40">
        <v>2.4129999999999998</v>
      </c>
      <c r="U9" s="40">
        <v>2.6949999999999998</v>
      </c>
      <c r="V9" s="40">
        <v>0</v>
      </c>
      <c r="W9" s="40">
        <v>0</v>
      </c>
      <c r="X9" s="40">
        <v>0</v>
      </c>
      <c r="Y9" s="40">
        <v>0</v>
      </c>
      <c r="Z9" s="40">
        <v>2.4129999999999998</v>
      </c>
      <c r="AA9" s="40"/>
      <c r="AB9" s="40"/>
      <c r="AC9" s="40"/>
      <c r="AD9" s="40"/>
      <c r="AE9" s="40"/>
      <c r="AF9" s="40"/>
      <c r="AG9" s="27" t="s">
        <v>185</v>
      </c>
      <c r="AH9" s="27"/>
      <c r="AI9" s="27">
        <v>3</v>
      </c>
      <c r="AJ9" s="27">
        <v>3</v>
      </c>
      <c r="AK9" s="44">
        <v>0.5</v>
      </c>
      <c r="AL9" s="44">
        <v>0.5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 t="s">
        <v>185</v>
      </c>
      <c r="AY9" s="27"/>
      <c r="AZ9" s="27" t="s">
        <v>185</v>
      </c>
      <c r="BA9" s="39"/>
      <c r="BB9" s="40"/>
      <c r="BC9" s="27"/>
      <c r="BD9" s="27" t="s">
        <v>186</v>
      </c>
      <c r="BE9" s="39"/>
    </row>
    <row r="10" spans="1:57" s="37" customFormat="1">
      <c r="A10" s="40">
        <v>1</v>
      </c>
      <c r="B10" s="26">
        <v>41550</v>
      </c>
      <c r="C10" s="39" t="s">
        <v>180</v>
      </c>
      <c r="D10" s="40" t="s">
        <v>39</v>
      </c>
      <c r="E10" s="26">
        <v>41455</v>
      </c>
      <c r="F10" s="39" t="s">
        <v>47</v>
      </c>
      <c r="G10" s="40" t="s">
        <v>37</v>
      </c>
      <c r="H10" s="40">
        <v>90.13</v>
      </c>
      <c r="I10" s="41" t="s">
        <v>189</v>
      </c>
      <c r="J10" s="43">
        <v>1243</v>
      </c>
      <c r="K10" s="43">
        <v>2466</v>
      </c>
      <c r="L10" s="43">
        <v>4425</v>
      </c>
      <c r="M10" s="43">
        <v>163665</v>
      </c>
      <c r="N10" s="43">
        <v>821505</v>
      </c>
      <c r="O10" s="40">
        <v>3.7629999999999999</v>
      </c>
      <c r="P10" s="40">
        <v>2.44</v>
      </c>
      <c r="Q10" s="40">
        <v>2.3919999999999999</v>
      </c>
      <c r="R10" s="40">
        <v>2.3690000000000002</v>
      </c>
      <c r="S10" s="40">
        <v>2.2959999999999998</v>
      </c>
      <c r="T10" s="40">
        <v>1.974</v>
      </c>
      <c r="U10" s="40">
        <v>3.7629999999999999</v>
      </c>
      <c r="V10" s="40">
        <v>2.44</v>
      </c>
      <c r="W10" s="40">
        <v>2.3919999999999999</v>
      </c>
      <c r="X10" s="40">
        <v>2.3690000000000002</v>
      </c>
      <c r="Y10" s="40">
        <v>2.2959999999999998</v>
      </c>
      <c r="Z10" s="40">
        <v>1.974</v>
      </c>
      <c r="AA10" s="40"/>
      <c r="AB10" s="40"/>
      <c r="AC10" s="40"/>
      <c r="AD10" s="40"/>
      <c r="AE10" s="40"/>
      <c r="AF10" s="40"/>
      <c r="AG10" s="27" t="s">
        <v>185</v>
      </c>
      <c r="AH10" s="40"/>
      <c r="AI10" s="27">
        <v>3</v>
      </c>
      <c r="AJ10" s="27">
        <v>3</v>
      </c>
      <c r="AK10" s="44">
        <v>0.5</v>
      </c>
      <c r="AL10" s="44">
        <v>0.5</v>
      </c>
      <c r="AM10" s="27">
        <v>0</v>
      </c>
      <c r="AN10" s="27">
        <v>10</v>
      </c>
      <c r="AO10" s="27">
        <v>0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24</v>
      </c>
      <c r="AX10" s="27" t="s">
        <v>10</v>
      </c>
      <c r="AY10" s="27">
        <v>24</v>
      </c>
      <c r="AZ10" s="27" t="s">
        <v>185</v>
      </c>
      <c r="BA10" s="39"/>
      <c r="BB10" s="40"/>
      <c r="BC10" s="27"/>
      <c r="BD10" s="27" t="s">
        <v>11</v>
      </c>
      <c r="BE10" s="39"/>
    </row>
    <row r="11" spans="1:57" s="37" customFormat="1">
      <c r="A11" s="40">
        <v>7</v>
      </c>
      <c r="B11" s="26">
        <v>41550</v>
      </c>
      <c r="C11" s="39" t="s">
        <v>180</v>
      </c>
      <c r="D11" s="40" t="s">
        <v>39</v>
      </c>
      <c r="E11" s="26">
        <v>41485</v>
      </c>
      <c r="F11" s="39" t="s">
        <v>187</v>
      </c>
      <c r="G11" s="40" t="s">
        <v>86</v>
      </c>
      <c r="H11" s="40">
        <v>66</v>
      </c>
      <c r="I11" s="41" t="s">
        <v>189</v>
      </c>
      <c r="J11" s="43">
        <v>1243</v>
      </c>
      <c r="K11" s="43">
        <v>2466</v>
      </c>
      <c r="L11" s="43">
        <v>4425</v>
      </c>
      <c r="M11" s="43">
        <v>163665</v>
      </c>
      <c r="N11" s="43">
        <v>821505</v>
      </c>
      <c r="O11" s="40">
        <v>4.1399999999999997</v>
      </c>
      <c r="P11" s="40">
        <v>2.85</v>
      </c>
      <c r="Q11" s="40">
        <v>2.7</v>
      </c>
      <c r="R11" s="40">
        <v>2.68</v>
      </c>
      <c r="S11" s="40">
        <v>2.5</v>
      </c>
      <c r="T11" s="40">
        <v>2.16</v>
      </c>
      <c r="U11" s="40">
        <v>4.1399999999999997</v>
      </c>
      <c r="V11" s="40">
        <v>2.85</v>
      </c>
      <c r="W11" s="40">
        <v>2.7</v>
      </c>
      <c r="X11" s="40">
        <v>2.68</v>
      </c>
      <c r="Y11" s="40">
        <v>2.5</v>
      </c>
      <c r="Z11" s="40">
        <v>2.16</v>
      </c>
      <c r="AA11" s="40"/>
      <c r="AB11" s="40"/>
      <c r="AC11" s="40"/>
      <c r="AD11" s="40"/>
      <c r="AE11" s="40"/>
      <c r="AF11" s="40"/>
      <c r="AG11" s="27" t="s">
        <v>185</v>
      </c>
      <c r="AH11" s="27"/>
      <c r="AI11" s="27">
        <v>3</v>
      </c>
      <c r="AJ11" s="27">
        <v>3</v>
      </c>
      <c r="AK11" s="44">
        <v>0.5</v>
      </c>
      <c r="AL11" s="44">
        <v>0.5</v>
      </c>
      <c r="AM11" s="27">
        <v>0</v>
      </c>
      <c r="AN11" s="27">
        <v>14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24</v>
      </c>
      <c r="AX11" s="27" t="s">
        <v>188</v>
      </c>
      <c r="AY11" s="27">
        <v>24</v>
      </c>
      <c r="AZ11" s="27" t="s">
        <v>185</v>
      </c>
      <c r="BA11" s="39"/>
      <c r="BB11" s="40"/>
      <c r="BC11" s="27"/>
      <c r="BD11" s="27" t="s">
        <v>9</v>
      </c>
      <c r="BE11" s="39"/>
    </row>
    <row r="12" spans="1:57" s="37" customFormat="1">
      <c r="A12" s="40">
        <v>16</v>
      </c>
      <c r="B12" s="26">
        <v>41550</v>
      </c>
      <c r="C12" s="39" t="s">
        <v>180</v>
      </c>
      <c r="D12" s="40" t="s">
        <v>41</v>
      </c>
      <c r="E12" s="26">
        <v>41455</v>
      </c>
      <c r="F12" s="39" t="s">
        <v>181</v>
      </c>
      <c r="G12" s="40" t="s">
        <v>8</v>
      </c>
      <c r="H12" s="40">
        <v>97</v>
      </c>
      <c r="I12" s="41"/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40">
        <v>3.61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3.61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/>
      <c r="AB12" s="40"/>
      <c r="AC12" s="40"/>
      <c r="AD12" s="40"/>
      <c r="AE12" s="40"/>
      <c r="AF12" s="40"/>
      <c r="AG12" s="27" t="s">
        <v>185</v>
      </c>
      <c r="AH12" s="27"/>
      <c r="AI12" s="27">
        <v>3</v>
      </c>
      <c r="AJ12" s="27">
        <v>3</v>
      </c>
      <c r="AK12" s="44">
        <v>0.5</v>
      </c>
      <c r="AL12" s="44">
        <v>0.5</v>
      </c>
      <c r="AM12" s="27">
        <v>0</v>
      </c>
      <c r="AN12" s="27">
        <v>14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12</v>
      </c>
      <c r="AX12" s="27" t="s">
        <v>188</v>
      </c>
      <c r="AY12" s="27">
        <v>12</v>
      </c>
      <c r="AZ12" s="27" t="s">
        <v>185</v>
      </c>
      <c r="BA12" s="39"/>
      <c r="BB12" s="40"/>
      <c r="BC12" s="27"/>
      <c r="BD12" s="27" t="s">
        <v>9</v>
      </c>
      <c r="BE12" s="39"/>
    </row>
    <row r="13" spans="1:57" s="37" customFormat="1">
      <c r="A13" s="40">
        <v>9</v>
      </c>
      <c r="B13" s="26">
        <v>41550</v>
      </c>
      <c r="C13" s="39" t="s">
        <v>180</v>
      </c>
      <c r="D13" s="40" t="s">
        <v>78</v>
      </c>
      <c r="E13" s="26">
        <v>41485</v>
      </c>
      <c r="F13" s="39" t="s">
        <v>187</v>
      </c>
      <c r="G13" s="40" t="s">
        <v>86</v>
      </c>
      <c r="H13" s="40">
        <v>81</v>
      </c>
      <c r="I13" s="41" t="s">
        <v>189</v>
      </c>
      <c r="J13" s="43">
        <v>6000</v>
      </c>
      <c r="K13" s="43">
        <v>12000</v>
      </c>
      <c r="L13" s="43">
        <v>84000</v>
      </c>
      <c r="M13" s="43">
        <v>84000</v>
      </c>
      <c r="N13" s="43">
        <v>84000</v>
      </c>
      <c r="O13" s="40">
        <v>2.4900000000000002</v>
      </c>
      <c r="P13" s="40">
        <v>2.25</v>
      </c>
      <c r="Q13" s="40">
        <v>2.2200000000000002</v>
      </c>
      <c r="R13" s="40">
        <v>0</v>
      </c>
      <c r="S13" s="40">
        <v>0</v>
      </c>
      <c r="T13" s="40">
        <v>2.11</v>
      </c>
      <c r="U13" s="40">
        <v>2.4900000000000002</v>
      </c>
      <c r="V13" s="40">
        <v>2.25</v>
      </c>
      <c r="W13" s="40">
        <v>2.2200000000000002</v>
      </c>
      <c r="X13" s="40">
        <v>0</v>
      </c>
      <c r="Y13" s="40">
        <v>0</v>
      </c>
      <c r="Z13" s="40">
        <v>2.11</v>
      </c>
      <c r="AA13" s="40"/>
      <c r="AB13" s="40"/>
      <c r="AC13" s="40"/>
      <c r="AD13" s="40"/>
      <c r="AE13" s="40"/>
      <c r="AF13" s="40"/>
      <c r="AG13" s="27" t="s">
        <v>6</v>
      </c>
      <c r="AH13" s="27"/>
      <c r="AI13" s="27">
        <v>3</v>
      </c>
      <c r="AJ13" s="27">
        <v>3</v>
      </c>
      <c r="AK13" s="44">
        <v>0.5</v>
      </c>
      <c r="AL13" s="44">
        <v>0.5</v>
      </c>
      <c r="AM13" s="27">
        <v>0</v>
      </c>
      <c r="AN13" s="27">
        <v>14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24</v>
      </c>
      <c r="AX13" s="27" t="s">
        <v>188</v>
      </c>
      <c r="AY13" s="27">
        <v>24</v>
      </c>
      <c r="AZ13" s="27" t="s">
        <v>185</v>
      </c>
      <c r="BA13" s="39"/>
      <c r="BB13" s="40"/>
      <c r="BC13" s="27"/>
      <c r="BD13" s="27" t="s">
        <v>186</v>
      </c>
      <c r="BE13" s="39"/>
    </row>
    <row r="14" spans="1:57" s="37" customFormat="1">
      <c r="A14" s="40">
        <v>17</v>
      </c>
      <c r="B14" s="26">
        <v>41550</v>
      </c>
      <c r="C14" s="39" t="s">
        <v>180</v>
      </c>
      <c r="D14" s="40" t="s">
        <v>78</v>
      </c>
      <c r="E14" s="26">
        <v>41455</v>
      </c>
      <c r="F14" s="39" t="s">
        <v>181</v>
      </c>
      <c r="G14" s="40" t="s">
        <v>8</v>
      </c>
      <c r="H14" s="40">
        <v>58.71</v>
      </c>
      <c r="I14" s="41" t="s">
        <v>189</v>
      </c>
      <c r="J14" s="43">
        <v>3000</v>
      </c>
      <c r="K14" s="43">
        <v>33000</v>
      </c>
      <c r="L14" s="43">
        <v>82200</v>
      </c>
      <c r="M14" s="43">
        <v>82200</v>
      </c>
      <c r="N14" s="43">
        <v>82200</v>
      </c>
      <c r="O14" s="40">
        <v>2.23</v>
      </c>
      <c r="P14" s="40">
        <v>1.98</v>
      </c>
      <c r="Q14" s="40">
        <v>1.71</v>
      </c>
      <c r="R14" s="40">
        <v>0</v>
      </c>
      <c r="S14" s="40">
        <v>0</v>
      </c>
      <c r="T14" s="40">
        <v>1.58</v>
      </c>
      <c r="U14" s="40">
        <v>2.23</v>
      </c>
      <c r="V14" s="40">
        <v>1.98</v>
      </c>
      <c r="W14" s="40">
        <v>1.71</v>
      </c>
      <c r="X14" s="40">
        <v>0</v>
      </c>
      <c r="Y14" s="40">
        <v>0</v>
      </c>
      <c r="Z14" s="40">
        <v>1.58</v>
      </c>
      <c r="AA14" s="40"/>
      <c r="AB14" s="40"/>
      <c r="AC14" s="40"/>
      <c r="AD14" s="40"/>
      <c r="AE14" s="40"/>
      <c r="AF14" s="40"/>
      <c r="AG14" s="27" t="s">
        <v>185</v>
      </c>
      <c r="AH14" s="27"/>
      <c r="AI14" s="27">
        <v>3</v>
      </c>
      <c r="AJ14" s="27">
        <v>3</v>
      </c>
      <c r="AK14" s="44">
        <v>0.5</v>
      </c>
      <c r="AL14" s="44">
        <v>0.5</v>
      </c>
      <c r="AM14" s="27">
        <v>0</v>
      </c>
      <c r="AN14" s="27">
        <v>14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12</v>
      </c>
      <c r="AX14" s="27" t="s">
        <v>188</v>
      </c>
      <c r="AY14" s="27">
        <v>12</v>
      </c>
      <c r="AZ14" s="27" t="s">
        <v>185</v>
      </c>
      <c r="BA14" s="39"/>
      <c r="BB14" s="40"/>
      <c r="BC14" s="27"/>
      <c r="BD14" s="27" t="s">
        <v>9</v>
      </c>
      <c r="BE14" s="39"/>
    </row>
    <row r="15" spans="1:57" s="37" customFormat="1">
      <c r="A15" s="40">
        <v>12</v>
      </c>
      <c r="B15" s="26">
        <v>41550</v>
      </c>
      <c r="C15" s="39" t="s">
        <v>191</v>
      </c>
      <c r="D15" s="40" t="s">
        <v>179</v>
      </c>
      <c r="E15" s="26">
        <v>41455</v>
      </c>
      <c r="F15" s="39" t="s">
        <v>95</v>
      </c>
      <c r="G15" s="40" t="s">
        <v>8</v>
      </c>
      <c r="H15" s="40">
        <v>96.68</v>
      </c>
      <c r="I15" s="41" t="s">
        <v>189</v>
      </c>
      <c r="J15" s="43">
        <v>98640</v>
      </c>
      <c r="K15" s="43">
        <v>98640</v>
      </c>
      <c r="L15" s="43">
        <v>98640</v>
      </c>
      <c r="M15" s="43">
        <v>98640</v>
      </c>
      <c r="N15" s="43">
        <v>98640</v>
      </c>
      <c r="O15" s="40">
        <v>2.34</v>
      </c>
      <c r="P15" s="40">
        <v>0</v>
      </c>
      <c r="Q15" s="40">
        <v>0</v>
      </c>
      <c r="R15" s="40">
        <v>0</v>
      </c>
      <c r="S15" s="40">
        <v>0</v>
      </c>
      <c r="T15" s="40">
        <v>2.02</v>
      </c>
      <c r="U15" s="40">
        <v>2.34</v>
      </c>
      <c r="V15" s="40">
        <v>0</v>
      </c>
      <c r="W15" s="40">
        <v>0</v>
      </c>
      <c r="X15" s="40">
        <v>0</v>
      </c>
      <c r="Y15" s="40">
        <v>0</v>
      </c>
      <c r="Z15" s="40">
        <v>2.02</v>
      </c>
      <c r="AA15" s="40"/>
      <c r="AB15" s="40"/>
      <c r="AC15" s="40"/>
      <c r="AD15" s="40"/>
      <c r="AE15" s="40"/>
      <c r="AF15" s="40"/>
      <c r="AG15" s="27" t="s">
        <v>185</v>
      </c>
      <c r="AH15" s="27"/>
      <c r="AI15" s="27">
        <v>3</v>
      </c>
      <c r="AJ15" s="27">
        <v>3</v>
      </c>
      <c r="AK15" s="44">
        <v>0.5</v>
      </c>
      <c r="AL15" s="44">
        <v>0.5</v>
      </c>
      <c r="AM15" s="27">
        <v>0</v>
      </c>
      <c r="AN15" s="27">
        <v>14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12</v>
      </c>
      <c r="AX15" s="27" t="s">
        <v>188</v>
      </c>
      <c r="AY15" s="27">
        <v>12</v>
      </c>
      <c r="AZ15" s="27" t="s">
        <v>185</v>
      </c>
      <c r="BA15" s="39"/>
      <c r="BB15" s="40"/>
      <c r="BC15" s="27"/>
      <c r="BD15" s="27" t="s">
        <v>9</v>
      </c>
      <c r="BE15" s="39"/>
    </row>
    <row r="16" spans="1:57" s="37" customFormat="1">
      <c r="A16" s="40"/>
      <c r="B16" s="26">
        <v>41550</v>
      </c>
      <c r="C16" s="39" t="s">
        <v>180</v>
      </c>
      <c r="D16" s="40" t="s">
        <v>179</v>
      </c>
      <c r="E16" s="26">
        <v>41473</v>
      </c>
      <c r="F16" s="39" t="s">
        <v>145</v>
      </c>
      <c r="G16" s="40" t="s">
        <v>7</v>
      </c>
      <c r="H16" s="40">
        <v>96</v>
      </c>
      <c r="I16" s="41" t="s">
        <v>12</v>
      </c>
      <c r="J16" s="43">
        <v>98640</v>
      </c>
      <c r="K16" s="43">
        <v>98640</v>
      </c>
      <c r="L16" s="43">
        <v>98640</v>
      </c>
      <c r="M16" s="43">
        <v>98640</v>
      </c>
      <c r="N16" s="43">
        <v>98640</v>
      </c>
      <c r="O16" s="40">
        <v>2.17</v>
      </c>
      <c r="P16" s="40">
        <v>0</v>
      </c>
      <c r="Q16" s="40">
        <v>0</v>
      </c>
      <c r="R16" s="40">
        <v>0</v>
      </c>
      <c r="S16" s="40">
        <v>0</v>
      </c>
      <c r="T16" s="40">
        <v>1.85</v>
      </c>
      <c r="U16" s="40">
        <v>2.17</v>
      </c>
      <c r="V16" s="40">
        <v>0</v>
      </c>
      <c r="W16" s="40">
        <v>0</v>
      </c>
      <c r="X16" s="40">
        <v>0</v>
      </c>
      <c r="Y16" s="40">
        <v>0</v>
      </c>
      <c r="Z16" s="40">
        <v>1.85</v>
      </c>
      <c r="AA16" s="40"/>
      <c r="AB16" s="40"/>
      <c r="AC16" s="40"/>
      <c r="AD16" s="40"/>
      <c r="AE16" s="40"/>
      <c r="AF16" s="40"/>
      <c r="AG16" s="27" t="s">
        <v>13</v>
      </c>
      <c r="AH16" s="27"/>
      <c r="AI16" s="27">
        <v>3</v>
      </c>
      <c r="AJ16" s="27">
        <v>3</v>
      </c>
      <c r="AK16" s="44">
        <v>0.5</v>
      </c>
      <c r="AL16" s="44">
        <v>0.5</v>
      </c>
      <c r="AM16" s="27">
        <v>0</v>
      </c>
      <c r="AN16" s="27">
        <v>0</v>
      </c>
      <c r="AO16" s="27">
        <v>10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 t="s">
        <v>13</v>
      </c>
      <c r="AY16" s="27"/>
      <c r="AZ16" s="27" t="s">
        <v>13</v>
      </c>
      <c r="BA16" s="39"/>
      <c r="BB16" s="40"/>
      <c r="BC16" s="27"/>
      <c r="BD16" s="27" t="s">
        <v>11</v>
      </c>
      <c r="BE16" s="39"/>
    </row>
    <row r="17" spans="1:57" s="37" customFormat="1">
      <c r="A17" s="40">
        <v>13</v>
      </c>
      <c r="B17" s="26">
        <v>41550</v>
      </c>
      <c r="C17" s="39" t="s">
        <v>180</v>
      </c>
      <c r="D17" s="40" t="s">
        <v>132</v>
      </c>
      <c r="E17" s="26">
        <v>41455</v>
      </c>
      <c r="F17" s="39" t="s">
        <v>181</v>
      </c>
      <c r="G17" s="40" t="s">
        <v>8</v>
      </c>
      <c r="H17" s="40">
        <v>70.08</v>
      </c>
      <c r="I17" s="41" t="s">
        <v>189</v>
      </c>
      <c r="J17" s="43">
        <v>98640</v>
      </c>
      <c r="K17" s="43">
        <v>98640</v>
      </c>
      <c r="L17" s="43">
        <v>98640</v>
      </c>
      <c r="M17" s="43">
        <v>98640</v>
      </c>
      <c r="N17" s="43">
        <v>98640</v>
      </c>
      <c r="O17" s="40">
        <v>2.38</v>
      </c>
      <c r="P17" s="40">
        <v>0</v>
      </c>
      <c r="Q17" s="40">
        <v>0</v>
      </c>
      <c r="R17" s="40">
        <v>0</v>
      </c>
      <c r="S17" s="40">
        <v>0</v>
      </c>
      <c r="T17" s="40">
        <v>1.85</v>
      </c>
      <c r="U17" s="40">
        <v>2.38</v>
      </c>
      <c r="V17" s="40">
        <v>0</v>
      </c>
      <c r="W17" s="40">
        <v>0</v>
      </c>
      <c r="X17" s="40">
        <v>0</v>
      </c>
      <c r="Y17" s="40">
        <v>0</v>
      </c>
      <c r="Z17" s="40">
        <v>1.85</v>
      </c>
      <c r="AA17" s="40"/>
      <c r="AB17" s="40"/>
      <c r="AC17" s="40"/>
      <c r="AD17" s="40"/>
      <c r="AE17" s="40"/>
      <c r="AF17" s="40"/>
      <c r="AG17" s="27" t="s">
        <v>185</v>
      </c>
      <c r="AH17" s="27"/>
      <c r="AI17" s="27">
        <v>3</v>
      </c>
      <c r="AJ17" s="27">
        <v>3</v>
      </c>
      <c r="AK17" s="44">
        <v>0.5</v>
      </c>
      <c r="AL17" s="44">
        <v>0.5</v>
      </c>
      <c r="AM17" s="27">
        <v>0</v>
      </c>
      <c r="AN17" s="27">
        <v>14</v>
      </c>
      <c r="AO17" s="27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12</v>
      </c>
      <c r="AX17" s="27" t="s">
        <v>188</v>
      </c>
      <c r="AY17" s="27">
        <v>12</v>
      </c>
      <c r="AZ17" s="27" t="s">
        <v>185</v>
      </c>
      <c r="BA17" s="39"/>
      <c r="BB17" s="40"/>
      <c r="BC17" s="27"/>
      <c r="BD17" s="27" t="s">
        <v>9</v>
      </c>
      <c r="BE17" s="39"/>
    </row>
    <row r="18" spans="1:57" s="37" customFormat="1">
      <c r="A18" s="40">
        <v>10</v>
      </c>
      <c r="B18" s="26">
        <v>41550</v>
      </c>
      <c r="C18" s="39" t="s">
        <v>180</v>
      </c>
      <c r="D18" s="40" t="s">
        <v>80</v>
      </c>
      <c r="E18" s="26">
        <v>41485</v>
      </c>
      <c r="F18" s="39" t="s">
        <v>187</v>
      </c>
      <c r="G18" s="40" t="s">
        <v>86</v>
      </c>
      <c r="H18" s="40">
        <v>92</v>
      </c>
      <c r="I18" s="41" t="s">
        <v>189</v>
      </c>
      <c r="J18" s="43">
        <v>6000</v>
      </c>
      <c r="K18" s="43">
        <v>12000</v>
      </c>
      <c r="L18" s="43">
        <v>84000</v>
      </c>
      <c r="M18" s="43">
        <v>84000</v>
      </c>
      <c r="N18" s="43">
        <v>84000</v>
      </c>
      <c r="O18" s="40">
        <v>2.68</v>
      </c>
      <c r="P18" s="40">
        <v>2.59</v>
      </c>
      <c r="Q18" s="40">
        <v>2.35</v>
      </c>
      <c r="R18" s="40">
        <v>0</v>
      </c>
      <c r="S18" s="40">
        <v>0</v>
      </c>
      <c r="T18" s="40">
        <v>2.19</v>
      </c>
      <c r="U18" s="40">
        <v>2.68</v>
      </c>
      <c r="V18" s="40">
        <v>2.59</v>
      </c>
      <c r="W18" s="40">
        <v>2.35</v>
      </c>
      <c r="X18" s="40">
        <v>0</v>
      </c>
      <c r="Y18" s="40">
        <v>0</v>
      </c>
      <c r="Z18" s="40">
        <v>2.19</v>
      </c>
      <c r="AA18" s="40"/>
      <c r="AB18" s="40"/>
      <c r="AC18" s="40"/>
      <c r="AD18" s="40"/>
      <c r="AE18" s="40"/>
      <c r="AF18" s="40"/>
      <c r="AG18" s="27" t="s">
        <v>6</v>
      </c>
      <c r="AH18" s="27"/>
      <c r="AI18" s="27">
        <v>3</v>
      </c>
      <c r="AJ18" s="27">
        <v>3</v>
      </c>
      <c r="AK18" s="44">
        <v>0.5</v>
      </c>
      <c r="AL18" s="44">
        <v>0.5</v>
      </c>
      <c r="AM18" s="27">
        <v>0</v>
      </c>
      <c r="AN18" s="27">
        <v>14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24</v>
      </c>
      <c r="AX18" s="27" t="s">
        <v>188</v>
      </c>
      <c r="AY18" s="27">
        <v>24</v>
      </c>
      <c r="AZ18" s="27" t="s">
        <v>185</v>
      </c>
      <c r="BA18" s="39"/>
      <c r="BB18" s="40"/>
      <c r="BC18" s="27"/>
      <c r="BD18" s="27" t="s">
        <v>186</v>
      </c>
      <c r="BE18" s="39"/>
    </row>
    <row r="19" spans="1:57" s="37" customFormat="1">
      <c r="A19" s="40">
        <v>18</v>
      </c>
      <c r="B19" s="26">
        <v>41550</v>
      </c>
      <c r="C19" s="39" t="s">
        <v>180</v>
      </c>
      <c r="D19" s="40" t="s">
        <v>80</v>
      </c>
      <c r="E19" s="26">
        <v>41455</v>
      </c>
      <c r="F19" s="39" t="s">
        <v>181</v>
      </c>
      <c r="G19" s="40" t="s">
        <v>8</v>
      </c>
      <c r="H19" s="40">
        <v>77.709999999999994</v>
      </c>
      <c r="I19" s="41" t="s">
        <v>189</v>
      </c>
      <c r="J19" s="43">
        <v>3000</v>
      </c>
      <c r="K19" s="43">
        <v>33000</v>
      </c>
      <c r="L19" s="43">
        <v>82200</v>
      </c>
      <c r="M19" s="43">
        <v>82200</v>
      </c>
      <c r="N19" s="43">
        <v>82200</v>
      </c>
      <c r="O19" s="40">
        <v>2.4</v>
      </c>
      <c r="P19" s="40">
        <v>2.1800000000000002</v>
      </c>
      <c r="Q19" s="40">
        <v>1.97</v>
      </c>
      <c r="R19" s="40">
        <v>0</v>
      </c>
      <c r="S19" s="40">
        <v>0</v>
      </c>
      <c r="T19" s="40">
        <v>1.8</v>
      </c>
      <c r="U19" s="40">
        <v>2.4</v>
      </c>
      <c r="V19" s="40">
        <v>2.1800000000000002</v>
      </c>
      <c r="W19" s="40">
        <v>1.97</v>
      </c>
      <c r="X19" s="40">
        <v>0</v>
      </c>
      <c r="Y19" s="40">
        <v>0</v>
      </c>
      <c r="Z19" s="40">
        <v>1.8</v>
      </c>
      <c r="AA19" s="40"/>
      <c r="AB19" s="40"/>
      <c r="AC19" s="40"/>
      <c r="AD19" s="40"/>
      <c r="AE19" s="40"/>
      <c r="AF19" s="40"/>
      <c r="AG19" s="27" t="s">
        <v>185</v>
      </c>
      <c r="AH19" s="27"/>
      <c r="AI19" s="27">
        <v>3</v>
      </c>
      <c r="AJ19" s="27">
        <v>3</v>
      </c>
      <c r="AK19" s="44">
        <v>0.5</v>
      </c>
      <c r="AL19" s="44">
        <v>0.5</v>
      </c>
      <c r="AM19" s="27">
        <v>0</v>
      </c>
      <c r="AN19" s="27">
        <v>14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12</v>
      </c>
      <c r="AX19" s="27" t="s">
        <v>188</v>
      </c>
      <c r="AY19" s="27">
        <v>12</v>
      </c>
      <c r="AZ19" s="27" t="s">
        <v>185</v>
      </c>
      <c r="BA19" s="39"/>
      <c r="BB19" s="40"/>
      <c r="BC19" s="27"/>
      <c r="BD19" s="27" t="s">
        <v>9</v>
      </c>
      <c r="BE19" s="39"/>
    </row>
    <row r="20" spans="1:57" s="37" customFormat="1">
      <c r="A20" s="40">
        <v>14</v>
      </c>
      <c r="B20" s="26">
        <v>41550</v>
      </c>
      <c r="C20" s="39" t="s">
        <v>180</v>
      </c>
      <c r="D20" s="40" t="s">
        <v>182</v>
      </c>
      <c r="E20" s="26">
        <v>41455</v>
      </c>
      <c r="F20" s="39" t="s">
        <v>181</v>
      </c>
      <c r="G20" s="40" t="s">
        <v>8</v>
      </c>
      <c r="H20" s="40">
        <v>94.52</v>
      </c>
      <c r="I20" s="41" t="s">
        <v>189</v>
      </c>
      <c r="J20" s="43">
        <v>98640</v>
      </c>
      <c r="K20" s="43">
        <v>98640</v>
      </c>
      <c r="L20" s="43">
        <v>98640</v>
      </c>
      <c r="M20" s="43">
        <v>98640</v>
      </c>
      <c r="N20" s="43">
        <v>98640</v>
      </c>
      <c r="O20" s="40">
        <v>2.3199999999999998</v>
      </c>
      <c r="P20" s="40">
        <v>0</v>
      </c>
      <c r="Q20" s="40">
        <v>0</v>
      </c>
      <c r="R20" s="40">
        <v>0</v>
      </c>
      <c r="S20" s="40">
        <v>0</v>
      </c>
      <c r="T20" s="40">
        <v>2.0299999999999998</v>
      </c>
      <c r="U20" s="40">
        <v>2.3199999999999998</v>
      </c>
      <c r="V20" s="40">
        <v>0</v>
      </c>
      <c r="W20" s="40">
        <v>0</v>
      </c>
      <c r="X20" s="40">
        <v>0</v>
      </c>
      <c r="Y20" s="40">
        <v>0</v>
      </c>
      <c r="Z20" s="40">
        <v>2.0299999999999998</v>
      </c>
      <c r="AA20" s="40"/>
      <c r="AB20" s="40"/>
      <c r="AC20" s="40"/>
      <c r="AD20" s="40"/>
      <c r="AE20" s="40"/>
      <c r="AF20" s="40"/>
      <c r="AG20" s="27" t="s">
        <v>185</v>
      </c>
      <c r="AH20" s="27"/>
      <c r="AI20" s="27">
        <v>3</v>
      </c>
      <c r="AJ20" s="27">
        <v>3</v>
      </c>
      <c r="AK20" s="44">
        <v>0.5</v>
      </c>
      <c r="AL20" s="44">
        <v>0.5</v>
      </c>
      <c r="AM20" s="27">
        <v>0</v>
      </c>
      <c r="AN20" s="27">
        <v>14</v>
      </c>
      <c r="AO20" s="2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7">
        <v>0</v>
      </c>
      <c r="AW20" s="27">
        <v>12</v>
      </c>
      <c r="AX20" s="27" t="s">
        <v>188</v>
      </c>
      <c r="AY20" s="27">
        <v>12</v>
      </c>
      <c r="AZ20" s="27" t="s">
        <v>185</v>
      </c>
      <c r="BA20" s="39"/>
      <c r="BB20" s="40"/>
      <c r="BC20" s="27"/>
      <c r="BD20" s="27" t="s">
        <v>9</v>
      </c>
      <c r="BE20" s="39"/>
    </row>
    <row r="21" spans="1:57" s="37" customFormat="1">
      <c r="A21" s="40"/>
      <c r="B21" s="26">
        <v>41550</v>
      </c>
      <c r="C21" s="39" t="s">
        <v>180</v>
      </c>
      <c r="D21" s="40" t="s">
        <v>182</v>
      </c>
      <c r="E21" s="26">
        <v>41473</v>
      </c>
      <c r="F21" s="39" t="s">
        <v>145</v>
      </c>
      <c r="G21" s="40" t="s">
        <v>7</v>
      </c>
      <c r="H21" s="40">
        <v>93</v>
      </c>
      <c r="I21" s="41" t="s">
        <v>12</v>
      </c>
      <c r="J21" s="43">
        <v>98640</v>
      </c>
      <c r="K21" s="43">
        <v>98640</v>
      </c>
      <c r="L21" s="43">
        <v>98640</v>
      </c>
      <c r="M21" s="43">
        <v>98640</v>
      </c>
      <c r="N21" s="43">
        <v>98640</v>
      </c>
      <c r="O21" s="40">
        <v>2.15</v>
      </c>
      <c r="P21" s="40">
        <v>0</v>
      </c>
      <c r="Q21" s="40">
        <v>0</v>
      </c>
      <c r="R21" s="40">
        <v>0</v>
      </c>
      <c r="S21" s="40">
        <v>0</v>
      </c>
      <c r="T21" s="40">
        <v>1.86</v>
      </c>
      <c r="U21" s="40">
        <v>2.15</v>
      </c>
      <c r="V21" s="40">
        <v>0</v>
      </c>
      <c r="W21" s="40">
        <v>0</v>
      </c>
      <c r="X21" s="40">
        <v>0</v>
      </c>
      <c r="Y21" s="40">
        <v>0</v>
      </c>
      <c r="Z21" s="40">
        <v>1.86</v>
      </c>
      <c r="AA21" s="40"/>
      <c r="AB21" s="40"/>
      <c r="AC21" s="40"/>
      <c r="AD21" s="40"/>
      <c r="AE21" s="40"/>
      <c r="AF21" s="40"/>
      <c r="AG21" s="27" t="s">
        <v>185</v>
      </c>
      <c r="AH21" s="27"/>
      <c r="AI21" s="27">
        <v>3</v>
      </c>
      <c r="AJ21" s="27">
        <v>3</v>
      </c>
      <c r="AK21" s="44">
        <v>0.5</v>
      </c>
      <c r="AL21" s="44">
        <v>0.5</v>
      </c>
      <c r="AM21" s="27">
        <v>0</v>
      </c>
      <c r="AN21" s="27">
        <v>0</v>
      </c>
      <c r="AO21" s="27">
        <v>10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 t="s">
        <v>13</v>
      </c>
      <c r="AY21" s="27"/>
      <c r="AZ21" s="27"/>
      <c r="BA21" s="39"/>
      <c r="BB21" s="40"/>
      <c r="BC21" s="27"/>
      <c r="BD21" s="27" t="s">
        <v>11</v>
      </c>
      <c r="BE21" s="39"/>
    </row>
    <row r="22" spans="1:57" s="37" customFormat="1">
      <c r="A22" s="40">
        <v>15</v>
      </c>
      <c r="B22" s="26">
        <v>41550</v>
      </c>
      <c r="C22" s="39" t="s">
        <v>180</v>
      </c>
      <c r="D22" s="40" t="s">
        <v>183</v>
      </c>
      <c r="E22" s="26">
        <v>41455</v>
      </c>
      <c r="F22" s="39" t="s">
        <v>181</v>
      </c>
      <c r="G22" s="40" t="s">
        <v>8</v>
      </c>
      <c r="H22" s="40">
        <v>117.96</v>
      </c>
      <c r="I22" s="41"/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0">
        <v>1.75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1.75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/>
      <c r="AB22" s="40"/>
      <c r="AC22" s="40"/>
      <c r="AD22" s="40"/>
      <c r="AE22" s="40"/>
      <c r="AF22" s="40"/>
      <c r="AG22" s="27" t="s">
        <v>185</v>
      </c>
      <c r="AH22" s="27"/>
      <c r="AI22" s="27">
        <v>3</v>
      </c>
      <c r="AJ22" s="27">
        <v>3</v>
      </c>
      <c r="AK22" s="44">
        <v>0.5</v>
      </c>
      <c r="AL22" s="44">
        <v>0.5</v>
      </c>
      <c r="AM22" s="27">
        <v>0</v>
      </c>
      <c r="AN22" s="27">
        <v>14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12</v>
      </c>
      <c r="AX22" s="27" t="s">
        <v>188</v>
      </c>
      <c r="AY22" s="27">
        <v>12</v>
      </c>
      <c r="AZ22" s="27" t="s">
        <v>185</v>
      </c>
      <c r="BA22" s="39"/>
      <c r="BB22" s="40"/>
      <c r="BC22" s="27"/>
      <c r="BD22" s="27" t="s">
        <v>9</v>
      </c>
      <c r="BE22" s="39"/>
    </row>
  </sheetData>
  <sheetProtection algorithmName="SHA-512" hashValue="HiAvzYeq6Fkm6Ay6TOW2J2LPUIy9hVykqzZZqdxNs7Y06JeGo6FxjTaQzOzzLJvcYlSqXtwVR/gWuiDjuEBukw==" saltValue="u8T1Tr2xW45zDIt97byyqw==" spinCount="100000" sheet="1" objects="1" scenarios="1"/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A1:BE33"/>
  <sheetViews>
    <sheetView zoomScale="120" zoomScaleNormal="120" zoomScalePageLayoutView="120" workbookViewId="0">
      <selection activeCell="E37" sqref="E37"/>
    </sheetView>
  </sheetViews>
  <sheetFormatPr baseColWidth="10" defaultRowHeight="13"/>
  <cols>
    <col min="4" max="4" width="20" customWidth="1"/>
    <col min="7" max="7" width="21.5" customWidth="1"/>
    <col min="10" max="14" width="10.83203125" style="30"/>
  </cols>
  <sheetData>
    <row r="1" spans="1:57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4" t="s">
        <v>102</v>
      </c>
      <c r="H1" s="5" t="s">
        <v>21</v>
      </c>
      <c r="I1" s="6" t="s">
        <v>24</v>
      </c>
      <c r="J1" s="28" t="s">
        <v>25</v>
      </c>
      <c r="K1" s="28" t="s">
        <v>192</v>
      </c>
      <c r="L1" s="28" t="s">
        <v>26</v>
      </c>
      <c r="M1" s="28" t="s">
        <v>27</v>
      </c>
      <c r="N1" s="29" t="s">
        <v>28</v>
      </c>
      <c r="O1" s="7" t="s">
        <v>29</v>
      </c>
      <c r="P1" s="7" t="s">
        <v>30</v>
      </c>
      <c r="Q1" s="7" t="s">
        <v>34</v>
      </c>
      <c r="R1" s="7" t="s">
        <v>87</v>
      </c>
      <c r="S1" s="7" t="s">
        <v>88</v>
      </c>
      <c r="T1" s="8" t="s">
        <v>89</v>
      </c>
      <c r="U1" s="9" t="s">
        <v>66</v>
      </c>
      <c r="V1" s="9" t="s">
        <v>77</v>
      </c>
      <c r="W1" s="9" t="s">
        <v>31</v>
      </c>
      <c r="X1" s="9" t="s">
        <v>32</v>
      </c>
      <c r="Y1" s="9" t="s">
        <v>2</v>
      </c>
      <c r="Z1" s="10" t="s">
        <v>3</v>
      </c>
      <c r="AA1" s="11" t="s">
        <v>4</v>
      </c>
      <c r="AB1" s="11" t="s">
        <v>0</v>
      </c>
      <c r="AC1" s="11" t="s">
        <v>1</v>
      </c>
      <c r="AD1" s="11" t="s">
        <v>169</v>
      </c>
      <c r="AE1" s="11" t="s">
        <v>170</v>
      </c>
      <c r="AF1" s="12" t="s">
        <v>171</v>
      </c>
      <c r="AG1" s="13" t="s">
        <v>172</v>
      </c>
      <c r="AH1" s="13" t="s">
        <v>81</v>
      </c>
      <c r="AI1" s="13" t="s">
        <v>193</v>
      </c>
      <c r="AJ1" s="14" t="s">
        <v>166</v>
      </c>
      <c r="AK1" s="13" t="s">
        <v>167</v>
      </c>
      <c r="AL1" s="13" t="s">
        <v>168</v>
      </c>
      <c r="AM1" s="15" t="s">
        <v>82</v>
      </c>
      <c r="AN1" s="16" t="s">
        <v>85</v>
      </c>
      <c r="AO1" s="17" t="s">
        <v>165</v>
      </c>
      <c r="AP1" s="7" t="s">
        <v>22</v>
      </c>
      <c r="AQ1" s="18" t="s">
        <v>23</v>
      </c>
      <c r="AR1" s="19" t="s">
        <v>42</v>
      </c>
      <c r="AS1" s="20" t="s">
        <v>43</v>
      </c>
      <c r="AT1" s="8" t="s">
        <v>44</v>
      </c>
      <c r="AU1" s="20" t="s">
        <v>76</v>
      </c>
      <c r="AV1" s="8" t="s">
        <v>73</v>
      </c>
      <c r="AW1" s="1" t="s">
        <v>74</v>
      </c>
      <c r="AX1" s="21" t="s">
        <v>75</v>
      </c>
      <c r="AY1" s="22" t="s">
        <v>135</v>
      </c>
      <c r="AZ1" s="21" t="s">
        <v>67</v>
      </c>
      <c r="BA1" s="23" t="s">
        <v>68</v>
      </c>
      <c r="BB1" s="24" t="s">
        <v>69</v>
      </c>
      <c r="BC1" s="25" t="s">
        <v>70</v>
      </c>
      <c r="BD1" s="25" t="s">
        <v>71</v>
      </c>
      <c r="BE1" s="24" t="s">
        <v>72</v>
      </c>
    </row>
    <row r="2" spans="1:57" s="37" customFormat="1">
      <c r="A2" s="38"/>
      <c r="B2" s="26">
        <v>41381</v>
      </c>
      <c r="C2" s="39" t="s">
        <v>180</v>
      </c>
      <c r="D2" s="40" t="s">
        <v>134</v>
      </c>
      <c r="E2" s="26">
        <v>41171</v>
      </c>
      <c r="F2" s="39" t="s">
        <v>48</v>
      </c>
      <c r="G2" s="40" t="s">
        <v>35</v>
      </c>
      <c r="H2" s="40">
        <v>64.459999999999994</v>
      </c>
      <c r="I2" s="41" t="s">
        <v>189</v>
      </c>
      <c r="J2" s="43">
        <v>1243</v>
      </c>
      <c r="K2" s="43">
        <v>2466</v>
      </c>
      <c r="L2" s="43">
        <v>5425</v>
      </c>
      <c r="M2" s="43">
        <v>164712</v>
      </c>
      <c r="N2" s="43">
        <v>822552</v>
      </c>
      <c r="O2" s="40">
        <v>3.7120000000000002</v>
      </c>
      <c r="P2" s="40">
        <v>2.5310000000000001</v>
      </c>
      <c r="Q2" s="40">
        <v>2.343</v>
      </c>
      <c r="R2" s="40">
        <v>2.3109999999999999</v>
      </c>
      <c r="S2" s="40">
        <v>2.1859999999999999</v>
      </c>
      <c r="T2" s="40">
        <v>1.7989999999999999</v>
      </c>
      <c r="U2" s="40">
        <v>3.7120000000000002</v>
      </c>
      <c r="V2" s="40">
        <v>2.5310000000000001</v>
      </c>
      <c r="W2" s="40">
        <v>2.343</v>
      </c>
      <c r="X2" s="40">
        <v>2.3109999999999999</v>
      </c>
      <c r="Y2" s="40">
        <v>2.1859999999999999</v>
      </c>
      <c r="Z2" s="40">
        <v>1.7989999999999999</v>
      </c>
      <c r="AA2" s="40"/>
      <c r="AB2" s="40"/>
      <c r="AC2" s="40"/>
      <c r="AD2" s="40"/>
      <c r="AE2" s="40"/>
      <c r="AF2" s="40"/>
      <c r="AG2" s="27" t="s">
        <v>6</v>
      </c>
      <c r="AH2" s="27"/>
      <c r="AI2" s="27">
        <v>3</v>
      </c>
      <c r="AJ2" s="27">
        <v>3</v>
      </c>
      <c r="AK2" s="44">
        <v>0.5</v>
      </c>
      <c r="AL2" s="44">
        <v>0.5</v>
      </c>
      <c r="AM2" s="27">
        <v>0</v>
      </c>
      <c r="AN2" s="27">
        <v>0</v>
      </c>
      <c r="AO2" s="27">
        <v>0</v>
      </c>
      <c r="AP2" s="27">
        <v>0</v>
      </c>
      <c r="AQ2" s="27">
        <v>0</v>
      </c>
      <c r="AR2" s="27">
        <v>0</v>
      </c>
      <c r="AS2" s="27">
        <v>0</v>
      </c>
      <c r="AT2" s="27">
        <v>0</v>
      </c>
      <c r="AU2" s="27">
        <v>0</v>
      </c>
      <c r="AV2" s="27">
        <v>0</v>
      </c>
      <c r="AW2" s="27">
        <v>0</v>
      </c>
      <c r="AX2" s="27" t="s">
        <v>6</v>
      </c>
      <c r="AY2" s="27"/>
      <c r="AZ2" s="27"/>
      <c r="BA2" s="39"/>
      <c r="BB2" s="40"/>
      <c r="BC2" s="27"/>
      <c r="BD2" s="27"/>
      <c r="BE2" s="39"/>
    </row>
    <row r="3" spans="1:57" s="37" customFormat="1">
      <c r="A3" s="40">
        <v>4</v>
      </c>
      <c r="B3" s="26">
        <v>41381</v>
      </c>
      <c r="C3" s="39" t="s">
        <v>180</v>
      </c>
      <c r="D3" s="40" t="s">
        <v>134</v>
      </c>
      <c r="E3" s="26">
        <v>41171</v>
      </c>
      <c r="F3" s="39" t="s">
        <v>48</v>
      </c>
      <c r="G3" s="40" t="s">
        <v>136</v>
      </c>
      <c r="H3" s="40">
        <v>64.459999999999994</v>
      </c>
      <c r="I3" s="41" t="s">
        <v>189</v>
      </c>
      <c r="J3" s="43">
        <v>1243</v>
      </c>
      <c r="K3" s="43">
        <v>2466</v>
      </c>
      <c r="L3" s="43">
        <v>5425</v>
      </c>
      <c r="M3" s="43">
        <v>164712</v>
      </c>
      <c r="N3" s="43">
        <v>822552</v>
      </c>
      <c r="O3" s="40">
        <v>3.7120000000000002</v>
      </c>
      <c r="P3" s="40">
        <v>2.5310000000000001</v>
      </c>
      <c r="Q3" s="40">
        <v>2.343</v>
      </c>
      <c r="R3" s="40">
        <v>2.3109999999999999</v>
      </c>
      <c r="S3" s="40">
        <v>2.1859999999999999</v>
      </c>
      <c r="T3" s="40">
        <v>1.7989999999999999</v>
      </c>
      <c r="U3" s="40">
        <v>3.7120000000000002</v>
      </c>
      <c r="V3" s="40">
        <v>2.5310000000000001</v>
      </c>
      <c r="W3" s="40">
        <v>2.343</v>
      </c>
      <c r="X3" s="40">
        <v>2.3109999999999999</v>
      </c>
      <c r="Y3" s="40">
        <v>2.1859999999999999</v>
      </c>
      <c r="Z3" s="40">
        <v>1.7989999999999999</v>
      </c>
      <c r="AA3" s="40"/>
      <c r="AB3" s="40"/>
      <c r="AC3" s="40"/>
      <c r="AD3" s="40"/>
      <c r="AE3" s="40"/>
      <c r="AF3" s="40"/>
      <c r="AG3" s="27" t="s">
        <v>185</v>
      </c>
      <c r="AH3" s="27"/>
      <c r="AI3" s="27">
        <v>3</v>
      </c>
      <c r="AJ3" s="27">
        <v>3</v>
      </c>
      <c r="AK3" s="44">
        <v>0.5</v>
      </c>
      <c r="AL3" s="44">
        <v>0.5</v>
      </c>
      <c r="AM3" s="27">
        <v>0</v>
      </c>
      <c r="AN3" s="27">
        <v>14</v>
      </c>
      <c r="AO3" s="27">
        <v>0</v>
      </c>
      <c r="AP3" s="27">
        <v>0</v>
      </c>
      <c r="AQ3" s="27">
        <v>0</v>
      </c>
      <c r="AR3" s="27">
        <v>0</v>
      </c>
      <c r="AS3" s="27">
        <v>0</v>
      </c>
      <c r="AT3" s="27">
        <v>0</v>
      </c>
      <c r="AU3" s="27">
        <v>0</v>
      </c>
      <c r="AV3" s="27">
        <v>0</v>
      </c>
      <c r="AW3" s="27">
        <v>0</v>
      </c>
      <c r="AX3" s="27" t="s">
        <v>185</v>
      </c>
      <c r="AY3" s="27">
        <v>12</v>
      </c>
      <c r="AZ3" s="27" t="s">
        <v>185</v>
      </c>
      <c r="BA3" s="39"/>
      <c r="BB3" s="40"/>
      <c r="BC3" s="27"/>
      <c r="BD3" s="27" t="s">
        <v>9</v>
      </c>
      <c r="BE3" s="39"/>
    </row>
    <row r="4" spans="1:57" s="37" customFormat="1">
      <c r="A4" s="40">
        <v>5</v>
      </c>
      <c r="B4" s="26">
        <v>41381</v>
      </c>
      <c r="C4" s="39" t="s">
        <v>180</v>
      </c>
      <c r="D4" s="40" t="s">
        <v>134</v>
      </c>
      <c r="E4" s="26">
        <v>41283</v>
      </c>
      <c r="F4" s="39" t="s">
        <v>147</v>
      </c>
      <c r="G4" s="40" t="s">
        <v>14</v>
      </c>
      <c r="H4" s="40">
        <v>65.989999999999995</v>
      </c>
      <c r="I4" s="41" t="s">
        <v>189</v>
      </c>
      <c r="J4" s="43">
        <v>1243</v>
      </c>
      <c r="K4" s="43">
        <v>2466</v>
      </c>
      <c r="L4" s="43">
        <v>5425</v>
      </c>
      <c r="M4" s="43">
        <v>164712</v>
      </c>
      <c r="N4" s="43">
        <v>822552</v>
      </c>
      <c r="O4" s="40">
        <v>4.04</v>
      </c>
      <c r="P4" s="40">
        <v>2.68</v>
      </c>
      <c r="Q4" s="40">
        <v>2.61</v>
      </c>
      <c r="R4" s="40">
        <v>2.58</v>
      </c>
      <c r="S4" s="40">
        <v>2.42</v>
      </c>
      <c r="T4" s="40">
        <v>1.89</v>
      </c>
      <c r="U4" s="40">
        <v>4.04</v>
      </c>
      <c r="V4" s="40">
        <v>2.68</v>
      </c>
      <c r="W4" s="40">
        <v>2.61</v>
      </c>
      <c r="X4" s="40">
        <v>2.58</v>
      </c>
      <c r="Y4" s="40">
        <v>2.42</v>
      </c>
      <c r="Z4" s="40">
        <v>1.89</v>
      </c>
      <c r="AA4" s="40"/>
      <c r="AB4" s="40"/>
      <c r="AC4" s="40"/>
      <c r="AD4" s="40"/>
      <c r="AE4" s="40"/>
      <c r="AF4" s="40"/>
      <c r="AG4" s="27" t="s">
        <v>185</v>
      </c>
      <c r="AH4" s="40"/>
      <c r="AI4" s="27">
        <v>3</v>
      </c>
      <c r="AJ4" s="27">
        <v>3</v>
      </c>
      <c r="AK4" s="44">
        <v>0.5</v>
      </c>
      <c r="AL4" s="44">
        <v>0.5</v>
      </c>
      <c r="AM4" s="27">
        <v>0</v>
      </c>
      <c r="AN4" s="27">
        <v>0</v>
      </c>
      <c r="AO4" s="27">
        <v>18</v>
      </c>
      <c r="AP4" s="27">
        <v>0</v>
      </c>
      <c r="AQ4" s="27">
        <v>0</v>
      </c>
      <c r="AR4" s="27">
        <v>0</v>
      </c>
      <c r="AS4" s="27">
        <v>0</v>
      </c>
      <c r="AT4" s="27">
        <v>0</v>
      </c>
      <c r="AU4" s="27">
        <v>0</v>
      </c>
      <c r="AV4" s="27">
        <v>0</v>
      </c>
      <c r="AW4" s="27">
        <v>0</v>
      </c>
      <c r="AX4" s="27" t="s">
        <v>6</v>
      </c>
      <c r="AY4" s="27"/>
      <c r="AZ4" s="27" t="s">
        <v>185</v>
      </c>
      <c r="BA4" s="39"/>
      <c r="BB4" s="40"/>
      <c r="BC4" s="27"/>
      <c r="BD4" s="27" t="s">
        <v>15</v>
      </c>
      <c r="BE4" s="39"/>
    </row>
    <row r="5" spans="1:57" s="37" customFormat="1">
      <c r="A5" s="40">
        <v>6</v>
      </c>
      <c r="B5" s="26">
        <v>41381</v>
      </c>
      <c r="C5" s="39" t="s">
        <v>180</v>
      </c>
      <c r="D5" s="40" t="s">
        <v>134</v>
      </c>
      <c r="E5" s="26">
        <v>41341</v>
      </c>
      <c r="F5" s="39" t="s">
        <v>187</v>
      </c>
      <c r="G5" s="40" t="s">
        <v>86</v>
      </c>
      <c r="H5" s="40">
        <v>64.400000000000006</v>
      </c>
      <c r="I5" s="41" t="s">
        <v>189</v>
      </c>
      <c r="J5" s="43">
        <v>1243</v>
      </c>
      <c r="K5" s="43">
        <v>2466</v>
      </c>
      <c r="L5" s="43">
        <v>5425</v>
      </c>
      <c r="M5" s="43">
        <v>164712</v>
      </c>
      <c r="N5" s="43">
        <v>822552</v>
      </c>
      <c r="O5" s="40">
        <v>3.74</v>
      </c>
      <c r="P5" s="40">
        <v>2.5499999999999998</v>
      </c>
      <c r="Q5" s="40">
        <v>2.395</v>
      </c>
      <c r="R5" s="40">
        <v>2.3530000000000002</v>
      </c>
      <c r="S5" s="40">
        <v>2.1909999999999998</v>
      </c>
      <c r="T5" s="40">
        <v>1.8049999999999999</v>
      </c>
      <c r="U5" s="40">
        <v>3.74</v>
      </c>
      <c r="V5" s="40">
        <v>2.5499999999999998</v>
      </c>
      <c r="W5" s="40">
        <v>2.395</v>
      </c>
      <c r="X5" s="40">
        <v>2.3530000000000002</v>
      </c>
      <c r="Y5" s="40">
        <v>2.1909999999999998</v>
      </c>
      <c r="Z5" s="40">
        <v>1.8049999999999999</v>
      </c>
      <c r="AA5" s="40"/>
      <c r="AB5" s="40"/>
      <c r="AC5" s="40"/>
      <c r="AD5" s="40"/>
      <c r="AE5" s="40"/>
      <c r="AF5" s="40"/>
      <c r="AG5" s="27" t="s">
        <v>185</v>
      </c>
      <c r="AH5" s="40"/>
      <c r="AI5" s="27">
        <v>3</v>
      </c>
      <c r="AJ5" s="27">
        <v>3</v>
      </c>
      <c r="AK5" s="44">
        <v>0.5</v>
      </c>
      <c r="AL5" s="44">
        <v>0.5</v>
      </c>
      <c r="AM5" s="27">
        <v>0</v>
      </c>
      <c r="AN5" s="27">
        <v>14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24</v>
      </c>
      <c r="AX5" s="27" t="s">
        <v>188</v>
      </c>
      <c r="AY5" s="27">
        <v>24</v>
      </c>
      <c r="AZ5" s="27" t="s">
        <v>185</v>
      </c>
      <c r="BA5" s="39"/>
      <c r="BB5" s="40"/>
      <c r="BC5" s="27"/>
      <c r="BD5" s="27" t="s">
        <v>186</v>
      </c>
      <c r="BE5" s="39"/>
    </row>
    <row r="6" spans="1:57" s="37" customFormat="1">
      <c r="A6" s="40">
        <v>11</v>
      </c>
      <c r="B6" s="26">
        <v>41381</v>
      </c>
      <c r="C6" s="39" t="s">
        <v>191</v>
      </c>
      <c r="D6" s="40" t="s">
        <v>134</v>
      </c>
      <c r="E6" s="26">
        <v>41198</v>
      </c>
      <c r="F6" s="39" t="s">
        <v>95</v>
      </c>
      <c r="G6" s="40" t="s">
        <v>8</v>
      </c>
      <c r="H6" s="40">
        <v>64.459999999999994</v>
      </c>
      <c r="I6" s="41" t="s">
        <v>189</v>
      </c>
      <c r="J6" s="43">
        <v>1243</v>
      </c>
      <c r="K6" s="43">
        <v>2466</v>
      </c>
      <c r="L6" s="43">
        <v>5425</v>
      </c>
      <c r="M6" s="43">
        <v>164712</v>
      </c>
      <c r="N6" s="43">
        <v>822552</v>
      </c>
      <c r="O6" s="40">
        <v>3.7120000000000002</v>
      </c>
      <c r="P6" s="40">
        <v>2.5310000000000001</v>
      </c>
      <c r="Q6" s="40">
        <v>2.343</v>
      </c>
      <c r="R6" s="40">
        <v>2.3109999999999999</v>
      </c>
      <c r="S6" s="40">
        <v>2.1859999999999999</v>
      </c>
      <c r="T6" s="40">
        <v>1.7989999999999999</v>
      </c>
      <c r="U6" s="40">
        <v>3.7120000000000002</v>
      </c>
      <c r="V6" s="40">
        <v>2.5310000000000001</v>
      </c>
      <c r="W6" s="40">
        <v>2.343</v>
      </c>
      <c r="X6" s="40">
        <v>2.3109999999999999</v>
      </c>
      <c r="Y6" s="40">
        <v>2.1859999999999999</v>
      </c>
      <c r="Z6" s="40">
        <v>1.7989999999999999</v>
      </c>
      <c r="AA6" s="40"/>
      <c r="AB6" s="40"/>
      <c r="AC6" s="40"/>
      <c r="AD6" s="40"/>
      <c r="AE6" s="40"/>
      <c r="AF6" s="40"/>
      <c r="AG6" s="27" t="s">
        <v>185</v>
      </c>
      <c r="AH6" s="27"/>
      <c r="AI6" s="27">
        <v>3</v>
      </c>
      <c r="AJ6" s="27">
        <v>3</v>
      </c>
      <c r="AK6" s="44">
        <v>0.5</v>
      </c>
      <c r="AL6" s="44">
        <v>0.5</v>
      </c>
      <c r="AM6" s="27">
        <v>0</v>
      </c>
      <c r="AN6" s="27">
        <v>14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12</v>
      </c>
      <c r="AX6" s="27" t="s">
        <v>188</v>
      </c>
      <c r="AY6" s="27">
        <v>12</v>
      </c>
      <c r="AZ6" s="27" t="s">
        <v>185</v>
      </c>
      <c r="BA6" s="39"/>
      <c r="BB6" s="40"/>
      <c r="BC6" s="27"/>
      <c r="BD6" s="27" t="s">
        <v>9</v>
      </c>
      <c r="BE6" s="39"/>
    </row>
    <row r="7" spans="1:57" s="37" customFormat="1">
      <c r="A7" s="40">
        <v>19</v>
      </c>
      <c r="B7" s="26">
        <v>41381</v>
      </c>
      <c r="C7" s="39" t="s">
        <v>180</v>
      </c>
      <c r="D7" s="40" t="s">
        <v>134</v>
      </c>
      <c r="E7" s="26">
        <v>41354</v>
      </c>
      <c r="F7" s="39" t="s">
        <v>145</v>
      </c>
      <c r="G7" s="40" t="s">
        <v>7</v>
      </c>
      <c r="H7" s="40">
        <v>64.459999999999994</v>
      </c>
      <c r="I7" s="41" t="s">
        <v>189</v>
      </c>
      <c r="J7" s="43">
        <v>1243</v>
      </c>
      <c r="K7" s="43">
        <v>2466</v>
      </c>
      <c r="L7" s="43">
        <v>5425</v>
      </c>
      <c r="M7" s="43">
        <v>164712</v>
      </c>
      <c r="N7" s="43">
        <v>822552</v>
      </c>
      <c r="O7" s="40">
        <v>3.71</v>
      </c>
      <c r="P7" s="40">
        <v>2.5299999999999998</v>
      </c>
      <c r="Q7" s="40">
        <v>2.34</v>
      </c>
      <c r="R7" s="40">
        <v>2.31</v>
      </c>
      <c r="S7" s="40">
        <v>2.1800000000000002</v>
      </c>
      <c r="T7" s="40">
        <v>1.79</v>
      </c>
      <c r="U7" s="40">
        <v>3.71</v>
      </c>
      <c r="V7" s="40">
        <v>2.5299999999999998</v>
      </c>
      <c r="W7" s="40">
        <v>2.34</v>
      </c>
      <c r="X7" s="40">
        <v>2.31</v>
      </c>
      <c r="Y7" s="40">
        <v>2.1800000000000002</v>
      </c>
      <c r="Z7" s="40">
        <v>1.79</v>
      </c>
      <c r="AA7" s="40"/>
      <c r="AB7" s="40"/>
      <c r="AC7" s="40"/>
      <c r="AD7" s="40"/>
      <c r="AE7" s="40"/>
      <c r="AF7" s="40"/>
      <c r="AG7" s="27" t="s">
        <v>185</v>
      </c>
      <c r="AH7" s="40"/>
      <c r="AI7" s="27">
        <v>3</v>
      </c>
      <c r="AJ7" s="27">
        <v>3</v>
      </c>
      <c r="AK7" s="44">
        <v>0.5</v>
      </c>
      <c r="AL7" s="44">
        <v>0.5</v>
      </c>
      <c r="AM7" s="27">
        <v>0</v>
      </c>
      <c r="AN7" s="27">
        <v>0</v>
      </c>
      <c r="AO7" s="27">
        <v>10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 t="s">
        <v>185</v>
      </c>
      <c r="AY7" s="27"/>
      <c r="AZ7" s="27" t="s">
        <v>185</v>
      </c>
      <c r="BA7" s="39"/>
      <c r="BB7" s="40"/>
      <c r="BC7" s="27"/>
      <c r="BD7" s="27" t="s">
        <v>11</v>
      </c>
      <c r="BE7" s="39"/>
    </row>
    <row r="8" spans="1:57" s="37" customFormat="1">
      <c r="A8" s="40"/>
      <c r="B8" s="26">
        <v>41381</v>
      </c>
      <c r="C8" s="39" t="s">
        <v>180</v>
      </c>
      <c r="D8" s="40" t="s">
        <v>45</v>
      </c>
      <c r="E8" s="26">
        <v>41090</v>
      </c>
      <c r="F8" s="39" t="s">
        <v>47</v>
      </c>
      <c r="G8" s="40" t="s">
        <v>35</v>
      </c>
      <c r="H8" s="40">
        <v>87.25</v>
      </c>
      <c r="I8" s="41" t="s">
        <v>189</v>
      </c>
      <c r="J8" s="43">
        <v>4920</v>
      </c>
      <c r="K8" s="43">
        <v>192300</v>
      </c>
      <c r="L8" s="43">
        <v>192300</v>
      </c>
      <c r="M8" s="43">
        <v>192300</v>
      </c>
      <c r="N8" s="43">
        <v>192300</v>
      </c>
      <c r="O8" s="40">
        <v>2.1360000000000001</v>
      </c>
      <c r="P8" s="40">
        <v>1.95</v>
      </c>
      <c r="Q8" s="79">
        <v>0</v>
      </c>
      <c r="R8" s="79">
        <v>0</v>
      </c>
      <c r="S8" s="79">
        <v>0</v>
      </c>
      <c r="T8" s="79">
        <v>1.921</v>
      </c>
      <c r="U8" s="79">
        <v>2.1360000000000001</v>
      </c>
      <c r="V8" s="79">
        <v>1.95</v>
      </c>
      <c r="W8" s="79">
        <v>0</v>
      </c>
      <c r="X8" s="79">
        <v>0</v>
      </c>
      <c r="Y8" s="79">
        <v>0</v>
      </c>
      <c r="Z8" s="79">
        <v>1.921</v>
      </c>
      <c r="AA8" s="40"/>
      <c r="AB8" s="40"/>
      <c r="AC8" s="40"/>
      <c r="AD8" s="40"/>
      <c r="AE8" s="40"/>
      <c r="AF8" s="40"/>
      <c r="AG8" s="27" t="s">
        <v>6</v>
      </c>
      <c r="AH8" s="27"/>
      <c r="AI8" s="27">
        <v>3</v>
      </c>
      <c r="AJ8" s="27">
        <v>3</v>
      </c>
      <c r="AK8" s="44">
        <v>0.5</v>
      </c>
      <c r="AL8" s="44">
        <v>0.5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 t="s">
        <v>6</v>
      </c>
      <c r="AY8" s="27"/>
      <c r="AZ8" s="27"/>
      <c r="BA8" s="39"/>
      <c r="BB8" s="40"/>
      <c r="BC8" s="27"/>
      <c r="BD8" s="27"/>
      <c r="BE8" s="39"/>
    </row>
    <row r="9" spans="1:57" s="37" customFormat="1">
      <c r="A9" s="40">
        <v>2</v>
      </c>
      <c r="B9" s="26">
        <v>41381</v>
      </c>
      <c r="C9" s="39" t="s">
        <v>180</v>
      </c>
      <c r="D9" s="40" t="s">
        <v>45</v>
      </c>
      <c r="E9" s="26">
        <v>41136</v>
      </c>
      <c r="F9" s="39" t="s">
        <v>47</v>
      </c>
      <c r="G9" s="40" t="s">
        <v>37</v>
      </c>
      <c r="H9" s="40">
        <v>87.25</v>
      </c>
      <c r="I9" s="41" t="s">
        <v>189</v>
      </c>
      <c r="J9" s="43">
        <v>4920</v>
      </c>
      <c r="K9" s="43">
        <v>192300</v>
      </c>
      <c r="L9" s="43">
        <v>192300</v>
      </c>
      <c r="M9" s="43">
        <v>192300</v>
      </c>
      <c r="N9" s="43">
        <v>192300</v>
      </c>
      <c r="O9" s="40">
        <v>2.1360000000000001</v>
      </c>
      <c r="P9" s="40">
        <v>1.95</v>
      </c>
      <c r="Q9" s="79">
        <v>0</v>
      </c>
      <c r="R9" s="79">
        <v>0</v>
      </c>
      <c r="S9" s="79">
        <v>0</v>
      </c>
      <c r="T9" s="79">
        <v>1.921</v>
      </c>
      <c r="U9" s="79">
        <v>2.1360000000000001</v>
      </c>
      <c r="V9" s="79">
        <v>1.95</v>
      </c>
      <c r="W9" s="79">
        <v>0</v>
      </c>
      <c r="X9" s="79">
        <v>0</v>
      </c>
      <c r="Y9" s="79">
        <v>0</v>
      </c>
      <c r="Z9" s="79">
        <v>1.921</v>
      </c>
      <c r="AA9" s="40"/>
      <c r="AB9" s="40"/>
      <c r="AC9" s="40"/>
      <c r="AD9" s="40"/>
      <c r="AE9" s="40"/>
      <c r="AF9" s="40"/>
      <c r="AG9" s="27" t="s">
        <v>185</v>
      </c>
      <c r="AH9" s="27"/>
      <c r="AI9" s="27">
        <v>3</v>
      </c>
      <c r="AJ9" s="27">
        <v>3</v>
      </c>
      <c r="AK9" s="44">
        <v>0.5</v>
      </c>
      <c r="AL9" s="44">
        <v>0.5</v>
      </c>
      <c r="AM9" s="27">
        <v>0</v>
      </c>
      <c r="AN9" s="27">
        <v>10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24</v>
      </c>
      <c r="AX9" s="27" t="s">
        <v>10</v>
      </c>
      <c r="AY9" s="27">
        <v>24</v>
      </c>
      <c r="AZ9" s="27" t="s">
        <v>185</v>
      </c>
      <c r="BA9" s="39"/>
      <c r="BB9" s="40"/>
      <c r="BC9" s="27"/>
      <c r="BD9" s="27" t="s">
        <v>11</v>
      </c>
      <c r="BE9" s="39"/>
    </row>
    <row r="10" spans="1:57" s="37" customFormat="1">
      <c r="A10" s="40">
        <v>8</v>
      </c>
      <c r="B10" s="26">
        <v>41381</v>
      </c>
      <c r="C10" s="39" t="s">
        <v>180</v>
      </c>
      <c r="D10" s="40" t="s">
        <v>133</v>
      </c>
      <c r="E10" s="26">
        <v>41341</v>
      </c>
      <c r="F10" s="39" t="s">
        <v>187</v>
      </c>
      <c r="G10" s="40" t="s">
        <v>86</v>
      </c>
      <c r="H10" s="40">
        <v>80.349999999999994</v>
      </c>
      <c r="I10" s="41" t="s">
        <v>189</v>
      </c>
      <c r="J10" s="43">
        <v>2465.7599999999998</v>
      </c>
      <c r="K10" s="43">
        <v>164712.36000000002</v>
      </c>
      <c r="L10" s="43">
        <v>822575.34</v>
      </c>
      <c r="M10" s="43">
        <v>822575.34</v>
      </c>
      <c r="N10" s="43">
        <v>822575.34</v>
      </c>
      <c r="O10" s="40">
        <v>2.4024999999999999</v>
      </c>
      <c r="P10" s="40">
        <v>2.1924000000000001</v>
      </c>
      <c r="Q10" s="40">
        <v>2.1173000000000002</v>
      </c>
      <c r="R10" s="40">
        <v>0</v>
      </c>
      <c r="S10" s="40">
        <v>0</v>
      </c>
      <c r="T10" s="40">
        <v>1.9081999999999999</v>
      </c>
      <c r="U10" s="40">
        <v>2.4024999999999999</v>
      </c>
      <c r="V10" s="40">
        <v>2.1924000000000001</v>
      </c>
      <c r="W10" s="40">
        <v>2.1173000000000002</v>
      </c>
      <c r="X10" s="40">
        <v>0</v>
      </c>
      <c r="Y10" s="40">
        <v>0</v>
      </c>
      <c r="Z10" s="40">
        <v>1.9081999999999999</v>
      </c>
      <c r="AA10" s="40"/>
      <c r="AB10" s="40"/>
      <c r="AC10" s="40"/>
      <c r="AD10" s="40"/>
      <c r="AE10" s="40"/>
      <c r="AF10" s="40"/>
      <c r="AG10" s="27" t="s">
        <v>185</v>
      </c>
      <c r="AH10" s="27"/>
      <c r="AI10" s="27">
        <v>3</v>
      </c>
      <c r="AJ10" s="27">
        <v>3</v>
      </c>
      <c r="AK10" s="44">
        <v>0.5</v>
      </c>
      <c r="AL10" s="44">
        <v>0.5</v>
      </c>
      <c r="AM10" s="27">
        <v>0</v>
      </c>
      <c r="AN10" s="27">
        <v>14</v>
      </c>
      <c r="AO10" s="27">
        <v>0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24</v>
      </c>
      <c r="AX10" s="27" t="s">
        <v>10</v>
      </c>
      <c r="AY10" s="27">
        <v>24</v>
      </c>
      <c r="AZ10" s="27" t="s">
        <v>185</v>
      </c>
      <c r="BA10" s="39"/>
      <c r="BB10" s="40"/>
      <c r="BC10" s="27"/>
      <c r="BD10" s="27" t="s">
        <v>9</v>
      </c>
      <c r="BE10" s="39"/>
    </row>
    <row r="11" spans="1:57" s="37" customFormat="1">
      <c r="A11" s="40"/>
      <c r="B11" s="26">
        <v>41381</v>
      </c>
      <c r="C11" s="39" t="s">
        <v>180</v>
      </c>
      <c r="D11" s="40" t="s">
        <v>146</v>
      </c>
      <c r="E11" s="26">
        <v>41090</v>
      </c>
      <c r="F11" s="39" t="s">
        <v>47</v>
      </c>
      <c r="G11" s="40" t="s">
        <v>35</v>
      </c>
      <c r="H11" s="40">
        <v>79.25</v>
      </c>
      <c r="I11" s="41" t="s">
        <v>189</v>
      </c>
      <c r="J11" s="43">
        <v>49315</v>
      </c>
      <c r="K11" s="43">
        <v>49315</v>
      </c>
      <c r="L11" s="43">
        <v>49315</v>
      </c>
      <c r="M11" s="43">
        <v>49315</v>
      </c>
      <c r="N11" s="43">
        <v>49315</v>
      </c>
      <c r="O11" s="40">
        <v>2.4849999999999999</v>
      </c>
      <c r="P11" s="40">
        <v>0</v>
      </c>
      <c r="Q11" s="40">
        <v>0</v>
      </c>
      <c r="R11" s="40">
        <v>0</v>
      </c>
      <c r="S11" s="40">
        <v>0</v>
      </c>
      <c r="T11" s="40">
        <v>2.2010000000000001</v>
      </c>
      <c r="U11" s="40">
        <v>2.4849999999999999</v>
      </c>
      <c r="V11" s="40">
        <v>0</v>
      </c>
      <c r="W11" s="40">
        <v>0</v>
      </c>
      <c r="X11" s="40">
        <v>0</v>
      </c>
      <c r="Y11" s="40">
        <v>0</v>
      </c>
      <c r="Z11" s="40">
        <v>2.2010000000000001</v>
      </c>
      <c r="AA11" s="40"/>
      <c r="AB11" s="40"/>
      <c r="AC11" s="40"/>
      <c r="AD11" s="40"/>
      <c r="AE11" s="40"/>
      <c r="AF11" s="40"/>
      <c r="AG11" s="27" t="s">
        <v>6</v>
      </c>
      <c r="AH11" s="27"/>
      <c r="AI11" s="27">
        <v>3</v>
      </c>
      <c r="AJ11" s="27">
        <v>3</v>
      </c>
      <c r="AK11" s="44">
        <v>0.5</v>
      </c>
      <c r="AL11" s="44">
        <v>0.5</v>
      </c>
      <c r="AM11" s="27">
        <v>0</v>
      </c>
      <c r="AN11" s="27">
        <v>0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0</v>
      </c>
      <c r="AX11" s="27" t="s">
        <v>6</v>
      </c>
      <c r="AY11" s="27"/>
      <c r="AZ11" s="27"/>
      <c r="BA11" s="39"/>
      <c r="BB11" s="40"/>
      <c r="BC11" s="27"/>
      <c r="BD11" s="27"/>
      <c r="BE11" s="39"/>
    </row>
    <row r="12" spans="1:57" s="37" customFormat="1">
      <c r="A12" s="40">
        <v>3</v>
      </c>
      <c r="B12" s="26">
        <v>41381</v>
      </c>
      <c r="C12" s="39" t="s">
        <v>180</v>
      </c>
      <c r="D12" s="40" t="s">
        <v>146</v>
      </c>
      <c r="E12" s="26">
        <v>41090</v>
      </c>
      <c r="F12" s="39" t="s">
        <v>47</v>
      </c>
      <c r="G12" s="40" t="s">
        <v>37</v>
      </c>
      <c r="H12" s="40">
        <v>79.25</v>
      </c>
      <c r="I12" s="41" t="s">
        <v>189</v>
      </c>
      <c r="J12" s="43">
        <v>49315</v>
      </c>
      <c r="K12" s="43">
        <v>49315</v>
      </c>
      <c r="L12" s="43">
        <v>49315</v>
      </c>
      <c r="M12" s="43">
        <v>49315</v>
      </c>
      <c r="N12" s="43">
        <v>49315</v>
      </c>
      <c r="O12" s="40">
        <v>2.4849999999999999</v>
      </c>
      <c r="P12" s="40">
        <v>0</v>
      </c>
      <c r="Q12" s="40">
        <v>0</v>
      </c>
      <c r="R12" s="40">
        <v>0</v>
      </c>
      <c r="S12" s="40">
        <v>0</v>
      </c>
      <c r="T12" s="40">
        <v>2.2010000000000001</v>
      </c>
      <c r="U12" s="40">
        <v>2.4849999999999999</v>
      </c>
      <c r="V12" s="40">
        <v>0</v>
      </c>
      <c r="W12" s="40">
        <v>0</v>
      </c>
      <c r="X12" s="40">
        <v>0</v>
      </c>
      <c r="Y12" s="40">
        <v>0</v>
      </c>
      <c r="Z12" s="40">
        <v>2.2010000000000001</v>
      </c>
      <c r="AA12" s="40"/>
      <c r="AB12" s="40"/>
      <c r="AC12" s="40"/>
      <c r="AD12" s="40"/>
      <c r="AE12" s="40"/>
      <c r="AF12" s="40"/>
      <c r="AG12" s="27" t="s">
        <v>185</v>
      </c>
      <c r="AH12" s="27"/>
      <c r="AI12" s="27">
        <v>3</v>
      </c>
      <c r="AJ12" s="27">
        <v>3</v>
      </c>
      <c r="AK12" s="44">
        <v>0.5</v>
      </c>
      <c r="AL12" s="44">
        <v>0.5</v>
      </c>
      <c r="AM12" s="27">
        <v>0</v>
      </c>
      <c r="AN12" s="27">
        <v>0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 t="s">
        <v>185</v>
      </c>
      <c r="AY12" s="27"/>
      <c r="AZ12" s="27" t="s">
        <v>185</v>
      </c>
      <c r="BA12" s="39"/>
      <c r="BB12" s="40"/>
      <c r="BC12" s="27"/>
      <c r="BD12" s="27" t="s">
        <v>186</v>
      </c>
      <c r="BE12" s="39"/>
    </row>
    <row r="13" spans="1:57" s="37" customFormat="1">
      <c r="A13" s="40"/>
      <c r="B13" s="26">
        <v>41381</v>
      </c>
      <c r="C13" s="39" t="s">
        <v>180</v>
      </c>
      <c r="D13" s="40" t="s">
        <v>39</v>
      </c>
      <c r="E13" s="26">
        <v>41090</v>
      </c>
      <c r="F13" s="39" t="s">
        <v>47</v>
      </c>
      <c r="G13" s="40" t="s">
        <v>35</v>
      </c>
      <c r="H13" s="40">
        <v>75.069999999999993</v>
      </c>
      <c r="I13" s="41" t="s">
        <v>189</v>
      </c>
      <c r="J13" s="43">
        <v>1243</v>
      </c>
      <c r="K13" s="43">
        <v>2466</v>
      </c>
      <c r="L13" s="43">
        <v>4425</v>
      </c>
      <c r="M13" s="43">
        <v>163665</v>
      </c>
      <c r="N13" s="43">
        <v>821505</v>
      </c>
      <c r="O13" s="40">
        <v>3.4169999999999998</v>
      </c>
      <c r="P13" s="40">
        <v>2.254</v>
      </c>
      <c r="Q13" s="40">
        <v>2.194</v>
      </c>
      <c r="R13" s="40">
        <v>2.1659999999999999</v>
      </c>
      <c r="S13" s="40">
        <v>2.0499999999999998</v>
      </c>
      <c r="T13" s="40">
        <v>1.69</v>
      </c>
      <c r="U13" s="40">
        <v>3.4169999999999998</v>
      </c>
      <c r="V13" s="40">
        <v>2.254</v>
      </c>
      <c r="W13" s="40">
        <v>2.194</v>
      </c>
      <c r="X13" s="40">
        <v>2.1659999999999999</v>
      </c>
      <c r="Y13" s="40">
        <v>2.0499999999999998</v>
      </c>
      <c r="Z13" s="40">
        <v>1.69</v>
      </c>
      <c r="AA13" s="40"/>
      <c r="AB13" s="40"/>
      <c r="AC13" s="40"/>
      <c r="AD13" s="40"/>
      <c r="AE13" s="40"/>
      <c r="AF13" s="40"/>
      <c r="AG13" s="27" t="s">
        <v>6</v>
      </c>
      <c r="AH13" s="40"/>
      <c r="AI13" s="27">
        <v>3</v>
      </c>
      <c r="AJ13" s="27">
        <v>3</v>
      </c>
      <c r="AK13" s="44">
        <v>0.5</v>
      </c>
      <c r="AL13" s="44">
        <v>0.5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 t="s">
        <v>6</v>
      </c>
      <c r="AY13" s="27"/>
      <c r="AZ13" s="27"/>
      <c r="BA13" s="39"/>
      <c r="BB13" s="40"/>
      <c r="BC13" s="27"/>
      <c r="BD13" s="27"/>
      <c r="BE13" s="39"/>
    </row>
    <row r="14" spans="1:57" s="37" customFormat="1">
      <c r="A14" s="40">
        <v>1</v>
      </c>
      <c r="B14" s="26">
        <v>41381</v>
      </c>
      <c r="C14" s="39" t="s">
        <v>180</v>
      </c>
      <c r="D14" s="40" t="s">
        <v>39</v>
      </c>
      <c r="E14" s="26">
        <v>41136</v>
      </c>
      <c r="F14" s="39" t="s">
        <v>47</v>
      </c>
      <c r="G14" s="40" t="s">
        <v>37</v>
      </c>
      <c r="H14" s="40">
        <v>75.069999999999993</v>
      </c>
      <c r="I14" s="41" t="s">
        <v>189</v>
      </c>
      <c r="J14" s="43">
        <v>1243</v>
      </c>
      <c r="K14" s="43">
        <v>2466</v>
      </c>
      <c r="L14" s="43">
        <v>4425</v>
      </c>
      <c r="M14" s="43">
        <v>163665</v>
      </c>
      <c r="N14" s="43">
        <v>821505</v>
      </c>
      <c r="O14" s="40">
        <v>3.4169999999999998</v>
      </c>
      <c r="P14" s="40">
        <v>2.254</v>
      </c>
      <c r="Q14" s="40">
        <v>2.194</v>
      </c>
      <c r="R14" s="40">
        <v>2.1659999999999999</v>
      </c>
      <c r="S14" s="40">
        <v>2.0499999999999998</v>
      </c>
      <c r="T14" s="40">
        <v>1.69</v>
      </c>
      <c r="U14" s="40">
        <v>3.4169999999999998</v>
      </c>
      <c r="V14" s="40">
        <v>2.254</v>
      </c>
      <c r="W14" s="40">
        <v>2.194</v>
      </c>
      <c r="X14" s="40">
        <v>2.1659999999999999</v>
      </c>
      <c r="Y14" s="40">
        <v>2.0499999999999998</v>
      </c>
      <c r="Z14" s="40">
        <v>1.69</v>
      </c>
      <c r="AA14" s="40"/>
      <c r="AB14" s="40"/>
      <c r="AC14" s="40"/>
      <c r="AD14" s="40"/>
      <c r="AE14" s="40"/>
      <c r="AF14" s="40"/>
      <c r="AG14" s="27" t="s">
        <v>185</v>
      </c>
      <c r="AH14" s="40"/>
      <c r="AI14" s="27">
        <v>3</v>
      </c>
      <c r="AJ14" s="27">
        <v>3</v>
      </c>
      <c r="AK14" s="44">
        <v>0.5</v>
      </c>
      <c r="AL14" s="44">
        <v>0.5</v>
      </c>
      <c r="AM14" s="27">
        <v>0</v>
      </c>
      <c r="AN14" s="27">
        <v>10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24</v>
      </c>
      <c r="AX14" s="27" t="s">
        <v>10</v>
      </c>
      <c r="AY14" s="27">
        <v>24</v>
      </c>
      <c r="AZ14" s="27" t="s">
        <v>185</v>
      </c>
      <c r="BA14" s="39"/>
      <c r="BB14" s="40"/>
      <c r="BC14" s="27"/>
      <c r="BD14" s="27" t="s">
        <v>11</v>
      </c>
      <c r="BE14" s="39"/>
    </row>
    <row r="15" spans="1:57" s="37" customFormat="1">
      <c r="A15" s="40">
        <v>7</v>
      </c>
      <c r="B15" s="26">
        <v>41381</v>
      </c>
      <c r="C15" s="39" t="s">
        <v>180</v>
      </c>
      <c r="D15" s="40" t="s">
        <v>39</v>
      </c>
      <c r="E15" s="26">
        <v>41341</v>
      </c>
      <c r="F15" s="39" t="s">
        <v>187</v>
      </c>
      <c r="G15" s="40" t="s">
        <v>86</v>
      </c>
      <c r="H15" s="40">
        <v>64.400000000000006</v>
      </c>
      <c r="I15" s="41" t="s">
        <v>189</v>
      </c>
      <c r="J15" s="43">
        <v>1243</v>
      </c>
      <c r="K15" s="43">
        <v>2466</v>
      </c>
      <c r="L15" s="43">
        <v>4425</v>
      </c>
      <c r="M15" s="43">
        <v>163665</v>
      </c>
      <c r="N15" s="43">
        <v>821505</v>
      </c>
      <c r="O15" s="40">
        <v>3.74</v>
      </c>
      <c r="P15" s="40">
        <v>2.5499999999999998</v>
      </c>
      <c r="Q15" s="40">
        <v>2.395</v>
      </c>
      <c r="R15" s="40">
        <v>2.3530000000000002</v>
      </c>
      <c r="S15" s="40">
        <v>2.1909999999999998</v>
      </c>
      <c r="T15" s="40">
        <v>1.8049999999999999</v>
      </c>
      <c r="U15" s="40">
        <v>3.74</v>
      </c>
      <c r="V15" s="40">
        <v>2.5499999999999998</v>
      </c>
      <c r="W15" s="40">
        <v>2.395</v>
      </c>
      <c r="X15" s="40">
        <v>2.3530000000000002</v>
      </c>
      <c r="Y15" s="40">
        <v>2.1909999999999998</v>
      </c>
      <c r="Z15" s="40">
        <v>1.8049999999999999</v>
      </c>
      <c r="AA15" s="40"/>
      <c r="AB15" s="40"/>
      <c r="AC15" s="40"/>
      <c r="AD15" s="40"/>
      <c r="AE15" s="40"/>
      <c r="AF15" s="40"/>
      <c r="AG15" s="27" t="s">
        <v>185</v>
      </c>
      <c r="AH15" s="27"/>
      <c r="AI15" s="27">
        <v>3</v>
      </c>
      <c r="AJ15" s="27">
        <v>3</v>
      </c>
      <c r="AK15" s="44">
        <v>0.5</v>
      </c>
      <c r="AL15" s="44">
        <v>0.5</v>
      </c>
      <c r="AM15" s="27">
        <v>0</v>
      </c>
      <c r="AN15" s="27">
        <v>14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24</v>
      </c>
      <c r="AX15" s="27" t="s">
        <v>188</v>
      </c>
      <c r="AY15" s="27">
        <v>24</v>
      </c>
      <c r="AZ15" s="27" t="s">
        <v>185</v>
      </c>
      <c r="BA15" s="39"/>
      <c r="BB15" s="40"/>
      <c r="BC15" s="27"/>
      <c r="BD15" s="27" t="s">
        <v>9</v>
      </c>
      <c r="BE15" s="39"/>
    </row>
    <row r="16" spans="1:57" s="37" customFormat="1">
      <c r="A16" s="40"/>
      <c r="B16" s="26">
        <v>41381</v>
      </c>
      <c r="C16" s="39" t="s">
        <v>180</v>
      </c>
      <c r="D16" s="40" t="s">
        <v>41</v>
      </c>
      <c r="E16" s="26">
        <v>41198</v>
      </c>
      <c r="F16" s="39" t="s">
        <v>181</v>
      </c>
      <c r="G16" s="40" t="s">
        <v>35</v>
      </c>
      <c r="H16" s="40">
        <v>97</v>
      </c>
      <c r="I16" s="41"/>
      <c r="J16" s="43">
        <v>0</v>
      </c>
      <c r="K16" s="43">
        <v>0</v>
      </c>
      <c r="L16" s="43">
        <v>0</v>
      </c>
      <c r="M16" s="43">
        <v>0</v>
      </c>
      <c r="N16" s="43">
        <v>0</v>
      </c>
      <c r="O16" s="40">
        <v>3.46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3.46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/>
      <c r="AB16" s="40"/>
      <c r="AC16" s="40"/>
      <c r="AD16" s="40"/>
      <c r="AE16" s="40"/>
      <c r="AF16" s="40"/>
      <c r="AG16" s="27" t="s">
        <v>6</v>
      </c>
      <c r="AH16" s="27"/>
      <c r="AI16" s="27">
        <v>3</v>
      </c>
      <c r="AJ16" s="27">
        <v>3</v>
      </c>
      <c r="AK16" s="44">
        <v>0.5</v>
      </c>
      <c r="AL16" s="44">
        <v>0.5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 t="s">
        <v>6</v>
      </c>
      <c r="AY16" s="27"/>
      <c r="AZ16" s="27"/>
      <c r="BA16" s="39"/>
      <c r="BB16" s="40"/>
      <c r="BC16" s="27"/>
      <c r="BD16" s="27"/>
      <c r="BE16" s="39"/>
    </row>
    <row r="17" spans="1:57" s="37" customFormat="1">
      <c r="A17" s="40">
        <v>16</v>
      </c>
      <c r="B17" s="26">
        <v>41381</v>
      </c>
      <c r="C17" s="39" t="s">
        <v>180</v>
      </c>
      <c r="D17" s="40" t="s">
        <v>41</v>
      </c>
      <c r="E17" s="26">
        <v>41198</v>
      </c>
      <c r="F17" s="39" t="s">
        <v>181</v>
      </c>
      <c r="G17" s="40" t="s">
        <v>8</v>
      </c>
      <c r="H17" s="40">
        <v>97</v>
      </c>
      <c r="I17" s="41"/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0">
        <v>3.46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3.46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/>
      <c r="AB17" s="40"/>
      <c r="AC17" s="40"/>
      <c r="AD17" s="40"/>
      <c r="AE17" s="40"/>
      <c r="AF17" s="40"/>
      <c r="AG17" s="27" t="s">
        <v>185</v>
      </c>
      <c r="AH17" s="27"/>
      <c r="AI17" s="27">
        <v>3</v>
      </c>
      <c r="AJ17" s="27">
        <v>3</v>
      </c>
      <c r="AK17" s="44">
        <v>0.5</v>
      </c>
      <c r="AL17" s="44">
        <v>0.5</v>
      </c>
      <c r="AM17" s="27">
        <v>0</v>
      </c>
      <c r="AN17" s="27">
        <v>14</v>
      </c>
      <c r="AO17" s="27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12</v>
      </c>
      <c r="AX17" s="27" t="s">
        <v>188</v>
      </c>
      <c r="AY17" s="27">
        <v>12</v>
      </c>
      <c r="AZ17" s="27" t="s">
        <v>185</v>
      </c>
      <c r="BA17" s="39"/>
      <c r="BB17" s="40"/>
      <c r="BC17" s="27"/>
      <c r="BD17" s="27" t="s">
        <v>9</v>
      </c>
      <c r="BE17" s="39"/>
    </row>
    <row r="18" spans="1:57" s="37" customFormat="1">
      <c r="A18" s="40"/>
      <c r="B18" s="26">
        <v>41381</v>
      </c>
      <c r="C18" s="39" t="s">
        <v>180</v>
      </c>
      <c r="D18" s="40" t="s">
        <v>78</v>
      </c>
      <c r="E18" s="26">
        <v>41274</v>
      </c>
      <c r="F18" s="39" t="s">
        <v>181</v>
      </c>
      <c r="G18" s="40" t="s">
        <v>35</v>
      </c>
      <c r="H18" s="40">
        <v>59</v>
      </c>
      <c r="I18" s="41" t="s">
        <v>189</v>
      </c>
      <c r="J18" s="43">
        <v>3000</v>
      </c>
      <c r="K18" s="43">
        <v>33000</v>
      </c>
      <c r="L18" s="43">
        <v>82200</v>
      </c>
      <c r="M18" s="43">
        <v>82200</v>
      </c>
      <c r="N18" s="43">
        <v>82200</v>
      </c>
      <c r="O18" s="40">
        <v>2.0499999999999998</v>
      </c>
      <c r="P18" s="40">
        <v>1.82</v>
      </c>
      <c r="Q18" s="40">
        <v>1.56</v>
      </c>
      <c r="R18" s="40">
        <v>0</v>
      </c>
      <c r="S18" s="40">
        <v>0</v>
      </c>
      <c r="T18" s="40">
        <v>1.43</v>
      </c>
      <c r="U18" s="40">
        <v>2.0499999999999998</v>
      </c>
      <c r="V18" s="40">
        <v>1.82</v>
      </c>
      <c r="W18" s="40">
        <v>1.56</v>
      </c>
      <c r="X18" s="40">
        <v>0</v>
      </c>
      <c r="Y18" s="40">
        <v>0</v>
      </c>
      <c r="Z18" s="40">
        <v>1.43</v>
      </c>
      <c r="AA18" s="40"/>
      <c r="AB18" s="40"/>
      <c r="AC18" s="40"/>
      <c r="AD18" s="40"/>
      <c r="AE18" s="40"/>
      <c r="AF18" s="40"/>
      <c r="AG18" s="27" t="s">
        <v>6</v>
      </c>
      <c r="AH18" s="27"/>
      <c r="AI18" s="27">
        <v>3</v>
      </c>
      <c r="AJ18" s="27">
        <v>3</v>
      </c>
      <c r="AK18" s="44">
        <v>0.5</v>
      </c>
      <c r="AL18" s="44">
        <v>0.5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 t="s">
        <v>6</v>
      </c>
      <c r="AY18" s="27"/>
      <c r="AZ18" s="27"/>
      <c r="BA18" s="39"/>
      <c r="BB18" s="40"/>
      <c r="BC18" s="27"/>
      <c r="BD18" s="27"/>
      <c r="BE18" s="39"/>
    </row>
    <row r="19" spans="1:57" s="37" customFormat="1">
      <c r="A19" s="40">
        <v>9</v>
      </c>
      <c r="B19" s="26">
        <v>41381</v>
      </c>
      <c r="C19" s="39" t="s">
        <v>180</v>
      </c>
      <c r="D19" s="40" t="s">
        <v>78</v>
      </c>
      <c r="E19" s="26">
        <v>41341</v>
      </c>
      <c r="F19" s="39" t="s">
        <v>187</v>
      </c>
      <c r="G19" s="40" t="s">
        <v>86</v>
      </c>
      <c r="H19" s="40">
        <v>80</v>
      </c>
      <c r="I19" s="41" t="s">
        <v>189</v>
      </c>
      <c r="J19" s="43">
        <v>6000</v>
      </c>
      <c r="K19" s="43">
        <v>12000</v>
      </c>
      <c r="L19" s="43">
        <v>84000</v>
      </c>
      <c r="M19" s="43">
        <v>84000</v>
      </c>
      <c r="N19" s="43">
        <v>84000</v>
      </c>
      <c r="O19" s="40">
        <v>2.06</v>
      </c>
      <c r="P19" s="40">
        <v>1.85</v>
      </c>
      <c r="Q19" s="40">
        <v>1.8240000000000001</v>
      </c>
      <c r="R19" s="40">
        <v>0</v>
      </c>
      <c r="S19" s="40">
        <v>0</v>
      </c>
      <c r="T19" s="40">
        <v>1.7070000000000001</v>
      </c>
      <c r="U19" s="40">
        <v>2.06</v>
      </c>
      <c r="V19" s="40">
        <v>1.85</v>
      </c>
      <c r="W19" s="40">
        <v>1.8240000000000001</v>
      </c>
      <c r="X19" s="40">
        <v>0</v>
      </c>
      <c r="Y19" s="40">
        <v>0</v>
      </c>
      <c r="Z19" s="40">
        <v>1.7070000000000001</v>
      </c>
      <c r="AA19" s="40"/>
      <c r="AB19" s="40"/>
      <c r="AC19" s="40"/>
      <c r="AD19" s="40"/>
      <c r="AE19" s="40"/>
      <c r="AF19" s="40"/>
      <c r="AG19" s="27" t="s">
        <v>188</v>
      </c>
      <c r="AH19" s="27" t="s">
        <v>46</v>
      </c>
      <c r="AI19" s="27">
        <v>2</v>
      </c>
      <c r="AJ19" s="27">
        <v>4</v>
      </c>
      <c r="AK19" s="35">
        <v>0.33329999999999999</v>
      </c>
      <c r="AL19" s="35">
        <v>0.66659999999999997</v>
      </c>
      <c r="AM19" s="27">
        <v>0</v>
      </c>
      <c r="AN19" s="27">
        <v>14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24</v>
      </c>
      <c r="AX19" s="27" t="s">
        <v>188</v>
      </c>
      <c r="AY19" s="27">
        <v>24</v>
      </c>
      <c r="AZ19" s="27" t="s">
        <v>185</v>
      </c>
      <c r="BA19" s="39"/>
      <c r="BB19" s="40"/>
      <c r="BC19" s="27"/>
      <c r="BD19" s="27" t="s">
        <v>186</v>
      </c>
      <c r="BE19" s="39"/>
    </row>
    <row r="20" spans="1:57" s="37" customFormat="1">
      <c r="A20" s="40">
        <v>17</v>
      </c>
      <c r="B20" s="26">
        <v>41381</v>
      </c>
      <c r="C20" s="39" t="s">
        <v>180</v>
      </c>
      <c r="D20" s="40" t="s">
        <v>78</v>
      </c>
      <c r="E20" s="26">
        <v>41274</v>
      </c>
      <c r="F20" s="39" t="s">
        <v>181</v>
      </c>
      <c r="G20" s="40" t="s">
        <v>8</v>
      </c>
      <c r="H20" s="40">
        <v>59</v>
      </c>
      <c r="I20" s="41" t="s">
        <v>189</v>
      </c>
      <c r="J20" s="43">
        <v>3000</v>
      </c>
      <c r="K20" s="43">
        <v>33000</v>
      </c>
      <c r="L20" s="43">
        <v>82200</v>
      </c>
      <c r="M20" s="43">
        <v>82200</v>
      </c>
      <c r="N20" s="43">
        <v>82200</v>
      </c>
      <c r="O20" s="40">
        <v>2.0499999999999998</v>
      </c>
      <c r="P20" s="40">
        <v>1.82</v>
      </c>
      <c r="Q20" s="40">
        <v>1.56</v>
      </c>
      <c r="R20" s="40">
        <v>0</v>
      </c>
      <c r="S20" s="40">
        <v>0</v>
      </c>
      <c r="T20" s="40">
        <v>1.43</v>
      </c>
      <c r="U20" s="40">
        <v>2.0499999999999998</v>
      </c>
      <c r="V20" s="40">
        <v>1.82</v>
      </c>
      <c r="W20" s="40">
        <v>1.56</v>
      </c>
      <c r="X20" s="40">
        <v>0</v>
      </c>
      <c r="Y20" s="40">
        <v>0</v>
      </c>
      <c r="Z20" s="40">
        <v>1.43</v>
      </c>
      <c r="AA20" s="40"/>
      <c r="AB20" s="40"/>
      <c r="AC20" s="40"/>
      <c r="AD20" s="40"/>
      <c r="AE20" s="40"/>
      <c r="AF20" s="40"/>
      <c r="AG20" s="27" t="s">
        <v>185</v>
      </c>
      <c r="AH20" s="27"/>
      <c r="AI20" s="27">
        <v>3</v>
      </c>
      <c r="AJ20" s="27">
        <v>3</v>
      </c>
      <c r="AK20" s="44">
        <v>0.5</v>
      </c>
      <c r="AL20" s="44">
        <v>0.5</v>
      </c>
      <c r="AM20" s="27">
        <v>0</v>
      </c>
      <c r="AN20" s="27">
        <v>14</v>
      </c>
      <c r="AO20" s="2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7">
        <v>0</v>
      </c>
      <c r="AW20" s="27">
        <v>12</v>
      </c>
      <c r="AX20" s="27" t="s">
        <v>188</v>
      </c>
      <c r="AY20" s="27">
        <v>12</v>
      </c>
      <c r="AZ20" s="27" t="s">
        <v>185</v>
      </c>
      <c r="BA20" s="39"/>
      <c r="BB20" s="40"/>
      <c r="BC20" s="27"/>
      <c r="BD20" s="27" t="s">
        <v>9</v>
      </c>
      <c r="BE20" s="39"/>
    </row>
    <row r="21" spans="1:57" s="37" customFormat="1">
      <c r="A21" s="40"/>
      <c r="B21" s="26">
        <v>41381</v>
      </c>
      <c r="C21" s="39" t="s">
        <v>191</v>
      </c>
      <c r="D21" s="40" t="s">
        <v>179</v>
      </c>
      <c r="E21" s="26">
        <v>41198</v>
      </c>
      <c r="F21" s="39" t="s">
        <v>95</v>
      </c>
      <c r="G21" s="40" t="s">
        <v>35</v>
      </c>
      <c r="H21" s="40">
        <v>96</v>
      </c>
      <c r="I21" s="41" t="s">
        <v>189</v>
      </c>
      <c r="J21" s="43">
        <v>98640</v>
      </c>
      <c r="K21" s="43">
        <v>98640</v>
      </c>
      <c r="L21" s="43">
        <v>98640</v>
      </c>
      <c r="M21" s="43">
        <v>98640</v>
      </c>
      <c r="N21" s="43">
        <v>98640</v>
      </c>
      <c r="O21" s="40">
        <v>2.17</v>
      </c>
      <c r="P21" s="40">
        <v>0</v>
      </c>
      <c r="Q21" s="40">
        <v>0</v>
      </c>
      <c r="R21" s="40">
        <v>0</v>
      </c>
      <c r="S21" s="40">
        <v>0</v>
      </c>
      <c r="T21" s="40">
        <v>1.85</v>
      </c>
      <c r="U21" s="40">
        <v>2.17</v>
      </c>
      <c r="V21" s="40">
        <v>0</v>
      </c>
      <c r="W21" s="40">
        <v>0</v>
      </c>
      <c r="X21" s="40">
        <v>0</v>
      </c>
      <c r="Y21" s="40">
        <v>0</v>
      </c>
      <c r="Z21" s="40">
        <v>1.85</v>
      </c>
      <c r="AA21" s="40"/>
      <c r="AB21" s="40"/>
      <c r="AC21" s="40"/>
      <c r="AD21" s="40"/>
      <c r="AE21" s="40"/>
      <c r="AF21" s="40"/>
      <c r="AG21" s="27" t="s">
        <v>6</v>
      </c>
      <c r="AH21" s="27"/>
      <c r="AI21" s="27">
        <v>3</v>
      </c>
      <c r="AJ21" s="27">
        <v>3</v>
      </c>
      <c r="AK21" s="44">
        <v>0.5</v>
      </c>
      <c r="AL21" s="44">
        <v>0.5</v>
      </c>
      <c r="AM21" s="27">
        <v>0</v>
      </c>
      <c r="AN21" s="27">
        <v>0</v>
      </c>
      <c r="AO21" s="27">
        <v>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 t="s">
        <v>6</v>
      </c>
      <c r="AY21" s="27"/>
      <c r="AZ21" s="27"/>
      <c r="BA21" s="39"/>
      <c r="BB21" s="40"/>
      <c r="BC21" s="27"/>
      <c r="BD21" s="27"/>
      <c r="BE21" s="39"/>
    </row>
    <row r="22" spans="1:57" s="37" customFormat="1">
      <c r="A22" s="40">
        <v>12</v>
      </c>
      <c r="B22" s="26">
        <v>41381</v>
      </c>
      <c r="C22" s="39" t="s">
        <v>191</v>
      </c>
      <c r="D22" s="40" t="s">
        <v>179</v>
      </c>
      <c r="E22" s="26">
        <v>41198</v>
      </c>
      <c r="F22" s="39" t="s">
        <v>95</v>
      </c>
      <c r="G22" s="40" t="s">
        <v>8</v>
      </c>
      <c r="H22" s="40">
        <v>96</v>
      </c>
      <c r="I22" s="41" t="s">
        <v>189</v>
      </c>
      <c r="J22" s="43">
        <v>98640</v>
      </c>
      <c r="K22" s="43">
        <v>98640</v>
      </c>
      <c r="L22" s="43">
        <v>98640</v>
      </c>
      <c r="M22" s="43">
        <v>98640</v>
      </c>
      <c r="N22" s="43">
        <v>98640</v>
      </c>
      <c r="O22" s="40">
        <v>2.17</v>
      </c>
      <c r="P22" s="40">
        <v>0</v>
      </c>
      <c r="Q22" s="40">
        <v>0</v>
      </c>
      <c r="R22" s="40">
        <v>0</v>
      </c>
      <c r="S22" s="40">
        <v>0</v>
      </c>
      <c r="T22" s="40">
        <v>1.85</v>
      </c>
      <c r="U22" s="40">
        <v>2.17</v>
      </c>
      <c r="V22" s="40">
        <v>0</v>
      </c>
      <c r="W22" s="40">
        <v>0</v>
      </c>
      <c r="X22" s="40">
        <v>0</v>
      </c>
      <c r="Y22" s="40">
        <v>0</v>
      </c>
      <c r="Z22" s="40">
        <v>1.85</v>
      </c>
      <c r="AA22" s="40"/>
      <c r="AB22" s="40"/>
      <c r="AC22" s="40"/>
      <c r="AD22" s="40"/>
      <c r="AE22" s="40"/>
      <c r="AF22" s="40"/>
      <c r="AG22" s="27" t="s">
        <v>185</v>
      </c>
      <c r="AH22" s="27"/>
      <c r="AI22" s="27">
        <v>3</v>
      </c>
      <c r="AJ22" s="27">
        <v>3</v>
      </c>
      <c r="AK22" s="44">
        <v>0.5</v>
      </c>
      <c r="AL22" s="44">
        <v>0.5</v>
      </c>
      <c r="AM22" s="27">
        <v>0</v>
      </c>
      <c r="AN22" s="27">
        <v>14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12</v>
      </c>
      <c r="AX22" s="27" t="s">
        <v>188</v>
      </c>
      <c r="AY22" s="27">
        <v>12</v>
      </c>
      <c r="AZ22" s="27" t="s">
        <v>185</v>
      </c>
      <c r="BA22" s="39"/>
      <c r="BB22" s="40"/>
      <c r="BC22" s="27"/>
      <c r="BD22" s="27" t="s">
        <v>9</v>
      </c>
      <c r="BE22" s="39"/>
    </row>
    <row r="23" spans="1:57" s="37" customFormat="1">
      <c r="A23" s="40"/>
      <c r="B23" s="26">
        <v>41381</v>
      </c>
      <c r="C23" s="39" t="s">
        <v>180</v>
      </c>
      <c r="D23" s="40" t="s">
        <v>179</v>
      </c>
      <c r="E23" s="26">
        <v>41354</v>
      </c>
      <c r="F23" s="39" t="s">
        <v>145</v>
      </c>
      <c r="G23" s="40" t="s">
        <v>7</v>
      </c>
      <c r="H23" s="40">
        <v>96</v>
      </c>
      <c r="I23" s="41" t="s">
        <v>12</v>
      </c>
      <c r="J23" s="43">
        <v>98640</v>
      </c>
      <c r="K23" s="43">
        <v>98640</v>
      </c>
      <c r="L23" s="43">
        <v>98640</v>
      </c>
      <c r="M23" s="43">
        <v>98640</v>
      </c>
      <c r="N23" s="43">
        <v>98640</v>
      </c>
      <c r="O23" s="40">
        <v>2.17</v>
      </c>
      <c r="P23" s="40">
        <v>0</v>
      </c>
      <c r="Q23" s="40">
        <v>0</v>
      </c>
      <c r="R23" s="40">
        <v>0</v>
      </c>
      <c r="S23" s="40">
        <v>0</v>
      </c>
      <c r="T23" s="40">
        <v>1.85</v>
      </c>
      <c r="U23" s="40">
        <v>2.17</v>
      </c>
      <c r="V23" s="40">
        <v>0</v>
      </c>
      <c r="W23" s="40">
        <v>0</v>
      </c>
      <c r="X23" s="40">
        <v>0</v>
      </c>
      <c r="Y23" s="40">
        <v>0</v>
      </c>
      <c r="Z23" s="40">
        <v>1.85</v>
      </c>
      <c r="AA23" s="40"/>
      <c r="AB23" s="40"/>
      <c r="AC23" s="40"/>
      <c r="AD23" s="40"/>
      <c r="AE23" s="40"/>
      <c r="AF23" s="40"/>
      <c r="AG23" s="27" t="s">
        <v>13</v>
      </c>
      <c r="AH23" s="27"/>
      <c r="AI23" s="27">
        <v>3</v>
      </c>
      <c r="AJ23" s="27">
        <v>3</v>
      </c>
      <c r="AK23" s="44">
        <v>0.5</v>
      </c>
      <c r="AL23" s="44">
        <v>0.5</v>
      </c>
      <c r="AM23" s="27">
        <v>0</v>
      </c>
      <c r="AN23" s="27">
        <v>0</v>
      </c>
      <c r="AO23" s="27">
        <v>10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 t="s">
        <v>13</v>
      </c>
      <c r="AY23" s="27"/>
      <c r="AZ23" s="27" t="s">
        <v>13</v>
      </c>
      <c r="BA23" s="39"/>
      <c r="BB23" s="40"/>
      <c r="BC23" s="27"/>
      <c r="BD23" s="27" t="s">
        <v>11</v>
      </c>
      <c r="BE23" s="39"/>
    </row>
    <row r="24" spans="1:57" s="37" customFormat="1">
      <c r="A24" s="40">
        <v>13</v>
      </c>
      <c r="B24" s="26">
        <v>41381</v>
      </c>
      <c r="C24" s="39" t="s">
        <v>180</v>
      </c>
      <c r="D24" s="40" t="s">
        <v>132</v>
      </c>
      <c r="E24" s="26">
        <v>41198</v>
      </c>
      <c r="F24" s="39" t="s">
        <v>181</v>
      </c>
      <c r="G24" s="40" t="s">
        <v>35</v>
      </c>
      <c r="H24" s="40">
        <v>69</v>
      </c>
      <c r="I24" s="41" t="s">
        <v>189</v>
      </c>
      <c r="J24" s="43">
        <v>98640</v>
      </c>
      <c r="K24" s="43">
        <v>98640</v>
      </c>
      <c r="L24" s="43">
        <v>98640</v>
      </c>
      <c r="M24" s="43">
        <v>98640</v>
      </c>
      <c r="N24" s="43">
        <v>98640</v>
      </c>
      <c r="O24" s="40">
        <v>2.21</v>
      </c>
      <c r="P24" s="40">
        <v>0</v>
      </c>
      <c r="Q24" s="40">
        <v>0</v>
      </c>
      <c r="R24" s="40">
        <v>0</v>
      </c>
      <c r="S24" s="40">
        <v>0</v>
      </c>
      <c r="T24" s="40">
        <v>1.68</v>
      </c>
      <c r="U24" s="40">
        <v>2.21</v>
      </c>
      <c r="V24" s="40">
        <v>0</v>
      </c>
      <c r="W24" s="40">
        <v>0</v>
      </c>
      <c r="X24" s="40">
        <v>0</v>
      </c>
      <c r="Y24" s="40">
        <v>0</v>
      </c>
      <c r="Z24" s="40">
        <v>1.68</v>
      </c>
      <c r="AA24" s="40"/>
      <c r="AB24" s="40"/>
      <c r="AC24" s="40"/>
      <c r="AD24" s="40"/>
      <c r="AE24" s="40"/>
      <c r="AF24" s="40"/>
      <c r="AG24" s="27" t="s">
        <v>6</v>
      </c>
      <c r="AH24" s="27"/>
      <c r="AI24" s="27">
        <v>3</v>
      </c>
      <c r="AJ24" s="27">
        <v>3</v>
      </c>
      <c r="AK24" s="44">
        <v>0.5</v>
      </c>
      <c r="AL24" s="44">
        <v>0.5</v>
      </c>
      <c r="AM24" s="27">
        <v>0</v>
      </c>
      <c r="AN24" s="27">
        <v>0</v>
      </c>
      <c r="AO24" s="27">
        <v>0</v>
      </c>
      <c r="AP24" s="27">
        <v>0</v>
      </c>
      <c r="AQ24" s="27">
        <v>0</v>
      </c>
      <c r="AR24" s="27">
        <v>0</v>
      </c>
      <c r="AS24" s="27">
        <v>0</v>
      </c>
      <c r="AT24" s="27">
        <v>0</v>
      </c>
      <c r="AU24" s="27">
        <v>0</v>
      </c>
      <c r="AV24" s="27">
        <v>0</v>
      </c>
      <c r="AW24" s="27">
        <v>0</v>
      </c>
      <c r="AX24" s="27" t="s">
        <v>6</v>
      </c>
      <c r="AY24" s="27"/>
      <c r="AZ24" s="27"/>
      <c r="BA24" s="39"/>
      <c r="BB24" s="40"/>
      <c r="BC24" s="27"/>
      <c r="BD24" s="27"/>
      <c r="BE24" s="39"/>
    </row>
    <row r="25" spans="1:57" s="37" customFormat="1">
      <c r="A25" s="40">
        <v>13</v>
      </c>
      <c r="B25" s="26">
        <v>41381</v>
      </c>
      <c r="C25" s="39" t="s">
        <v>180</v>
      </c>
      <c r="D25" s="40" t="s">
        <v>132</v>
      </c>
      <c r="E25" s="26">
        <v>41198</v>
      </c>
      <c r="F25" s="39" t="s">
        <v>181</v>
      </c>
      <c r="G25" s="40" t="s">
        <v>8</v>
      </c>
      <c r="H25" s="40">
        <v>69</v>
      </c>
      <c r="I25" s="41" t="s">
        <v>189</v>
      </c>
      <c r="J25" s="43">
        <v>98640</v>
      </c>
      <c r="K25" s="43">
        <v>98640</v>
      </c>
      <c r="L25" s="43">
        <v>98640</v>
      </c>
      <c r="M25" s="43">
        <v>98640</v>
      </c>
      <c r="N25" s="43">
        <v>98640</v>
      </c>
      <c r="O25" s="40">
        <v>2.21</v>
      </c>
      <c r="P25" s="40">
        <v>0</v>
      </c>
      <c r="Q25" s="40">
        <v>0</v>
      </c>
      <c r="R25" s="40">
        <v>0</v>
      </c>
      <c r="S25" s="40">
        <v>0</v>
      </c>
      <c r="T25" s="40">
        <v>1.68</v>
      </c>
      <c r="U25" s="40">
        <v>2.21</v>
      </c>
      <c r="V25" s="40">
        <v>0</v>
      </c>
      <c r="W25" s="40">
        <v>0</v>
      </c>
      <c r="X25" s="40">
        <v>0</v>
      </c>
      <c r="Y25" s="40">
        <v>0</v>
      </c>
      <c r="Z25" s="40">
        <v>1.68</v>
      </c>
      <c r="AA25" s="40"/>
      <c r="AB25" s="40"/>
      <c r="AC25" s="40"/>
      <c r="AD25" s="40"/>
      <c r="AE25" s="40"/>
      <c r="AF25" s="40"/>
      <c r="AG25" s="27" t="s">
        <v>185</v>
      </c>
      <c r="AH25" s="27"/>
      <c r="AI25" s="27">
        <v>3</v>
      </c>
      <c r="AJ25" s="27">
        <v>3</v>
      </c>
      <c r="AK25" s="44">
        <v>0.5</v>
      </c>
      <c r="AL25" s="44">
        <v>0.5</v>
      </c>
      <c r="AM25" s="27">
        <v>0</v>
      </c>
      <c r="AN25" s="27">
        <v>14</v>
      </c>
      <c r="AO25" s="27">
        <v>0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12</v>
      </c>
      <c r="AX25" s="27" t="s">
        <v>188</v>
      </c>
      <c r="AY25" s="27">
        <v>12</v>
      </c>
      <c r="AZ25" s="27" t="s">
        <v>185</v>
      </c>
      <c r="BA25" s="39"/>
      <c r="BB25" s="40"/>
      <c r="BC25" s="27"/>
      <c r="BD25" s="27" t="s">
        <v>9</v>
      </c>
      <c r="BE25" s="39"/>
    </row>
    <row r="26" spans="1:57" s="37" customFormat="1">
      <c r="A26" s="40">
        <v>18</v>
      </c>
      <c r="B26" s="26">
        <v>41381</v>
      </c>
      <c r="C26" s="39" t="s">
        <v>180</v>
      </c>
      <c r="D26" s="40" t="s">
        <v>80</v>
      </c>
      <c r="E26" s="26">
        <v>41274</v>
      </c>
      <c r="F26" s="39" t="s">
        <v>181</v>
      </c>
      <c r="G26" s="40" t="s">
        <v>35</v>
      </c>
      <c r="H26" s="40">
        <v>78</v>
      </c>
      <c r="I26" s="41" t="s">
        <v>189</v>
      </c>
      <c r="J26" s="43">
        <v>3000</v>
      </c>
      <c r="K26" s="43">
        <v>33000</v>
      </c>
      <c r="L26" s="43">
        <v>82200</v>
      </c>
      <c r="M26" s="43">
        <v>82200</v>
      </c>
      <c r="N26" s="43">
        <v>82200</v>
      </c>
      <c r="O26" s="40">
        <v>2.1800000000000002</v>
      </c>
      <c r="P26" s="40">
        <v>1.99</v>
      </c>
      <c r="Q26" s="40">
        <v>1.81</v>
      </c>
      <c r="R26" s="40">
        <v>0</v>
      </c>
      <c r="S26" s="40">
        <v>0</v>
      </c>
      <c r="T26" s="40">
        <v>1.64</v>
      </c>
      <c r="U26" s="40">
        <v>2.1800000000000002</v>
      </c>
      <c r="V26" s="40">
        <v>1.99</v>
      </c>
      <c r="W26" s="40">
        <v>1.81</v>
      </c>
      <c r="X26" s="40">
        <v>0</v>
      </c>
      <c r="Y26" s="40">
        <v>0</v>
      </c>
      <c r="Z26" s="40">
        <v>1.64</v>
      </c>
      <c r="AA26" s="40"/>
      <c r="AB26" s="40"/>
      <c r="AC26" s="40"/>
      <c r="AD26" s="40"/>
      <c r="AE26" s="40"/>
      <c r="AF26" s="40"/>
      <c r="AG26" s="27" t="s">
        <v>6</v>
      </c>
      <c r="AH26" s="27"/>
      <c r="AI26" s="27">
        <v>3</v>
      </c>
      <c r="AJ26" s="27">
        <v>3</v>
      </c>
      <c r="AK26" s="44">
        <v>0.5</v>
      </c>
      <c r="AL26" s="44">
        <v>0.5</v>
      </c>
      <c r="AM26" s="27">
        <v>0</v>
      </c>
      <c r="AN26" s="27">
        <v>0</v>
      </c>
      <c r="AO26" s="27">
        <v>0</v>
      </c>
      <c r="AP26" s="27">
        <v>0</v>
      </c>
      <c r="AQ26" s="27">
        <v>0</v>
      </c>
      <c r="AR26" s="27">
        <v>0</v>
      </c>
      <c r="AS26" s="27">
        <v>0</v>
      </c>
      <c r="AT26" s="27">
        <v>0</v>
      </c>
      <c r="AU26" s="27">
        <v>0</v>
      </c>
      <c r="AV26" s="27">
        <v>0</v>
      </c>
      <c r="AW26" s="27">
        <v>0</v>
      </c>
      <c r="AX26" s="27" t="s">
        <v>6</v>
      </c>
      <c r="AY26" s="27"/>
      <c r="AZ26" s="27"/>
      <c r="BA26" s="39"/>
      <c r="BB26" s="40"/>
      <c r="BC26" s="27"/>
      <c r="BD26" s="27"/>
      <c r="BE26" s="39"/>
    </row>
    <row r="27" spans="1:57" s="37" customFormat="1">
      <c r="A27" s="40">
        <v>10</v>
      </c>
      <c r="B27" s="26">
        <v>41381</v>
      </c>
      <c r="C27" s="39" t="s">
        <v>180</v>
      </c>
      <c r="D27" s="40" t="s">
        <v>80</v>
      </c>
      <c r="E27" s="26">
        <v>41341</v>
      </c>
      <c r="F27" s="39" t="s">
        <v>187</v>
      </c>
      <c r="G27" s="40" t="s">
        <v>86</v>
      </c>
      <c r="H27" s="40">
        <v>90</v>
      </c>
      <c r="I27" s="41" t="s">
        <v>189</v>
      </c>
      <c r="J27" s="43">
        <v>6000</v>
      </c>
      <c r="K27" s="43">
        <v>12000</v>
      </c>
      <c r="L27" s="43">
        <v>84000</v>
      </c>
      <c r="M27" s="43">
        <v>84000</v>
      </c>
      <c r="N27" s="43">
        <v>84000</v>
      </c>
      <c r="O27" s="40">
        <v>2.2000000000000002</v>
      </c>
      <c r="P27" s="40">
        <v>2.15</v>
      </c>
      <c r="Q27" s="40">
        <v>1.95</v>
      </c>
      <c r="R27" s="40">
        <v>0</v>
      </c>
      <c r="S27" s="40">
        <v>0</v>
      </c>
      <c r="T27" s="40">
        <v>1.82</v>
      </c>
      <c r="U27" s="40">
        <v>2.2000000000000002</v>
      </c>
      <c r="V27" s="40">
        <v>2.15</v>
      </c>
      <c r="W27" s="40">
        <v>1.95</v>
      </c>
      <c r="X27" s="40">
        <v>0</v>
      </c>
      <c r="Y27" s="40">
        <v>0</v>
      </c>
      <c r="Z27" s="40">
        <v>1.82</v>
      </c>
      <c r="AA27" s="40"/>
      <c r="AB27" s="40"/>
      <c r="AC27" s="40"/>
      <c r="AD27" s="40"/>
      <c r="AE27" s="40"/>
      <c r="AF27" s="40"/>
      <c r="AG27" s="27" t="s">
        <v>188</v>
      </c>
      <c r="AH27" s="27" t="s">
        <v>46</v>
      </c>
      <c r="AI27" s="27">
        <v>2</v>
      </c>
      <c r="AJ27" s="27">
        <v>4</v>
      </c>
      <c r="AK27" s="35">
        <v>0.33329999999999999</v>
      </c>
      <c r="AL27" s="35">
        <v>0.66659999999999997</v>
      </c>
      <c r="AM27" s="27">
        <v>0</v>
      </c>
      <c r="AN27" s="27">
        <v>14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24</v>
      </c>
      <c r="AX27" s="27" t="s">
        <v>188</v>
      </c>
      <c r="AY27" s="27">
        <v>24</v>
      </c>
      <c r="AZ27" s="27" t="s">
        <v>185</v>
      </c>
      <c r="BA27" s="39"/>
      <c r="BB27" s="40"/>
      <c r="BC27" s="27"/>
      <c r="BD27" s="27" t="s">
        <v>186</v>
      </c>
      <c r="BE27" s="39"/>
    </row>
    <row r="28" spans="1:57" s="37" customFormat="1">
      <c r="A28" s="40">
        <v>18</v>
      </c>
      <c r="B28" s="26">
        <v>41381</v>
      </c>
      <c r="C28" s="39" t="s">
        <v>180</v>
      </c>
      <c r="D28" s="40" t="s">
        <v>80</v>
      </c>
      <c r="E28" s="26">
        <v>41274</v>
      </c>
      <c r="F28" s="39" t="s">
        <v>181</v>
      </c>
      <c r="G28" s="40" t="s">
        <v>8</v>
      </c>
      <c r="H28" s="40">
        <v>78</v>
      </c>
      <c r="I28" s="41" t="s">
        <v>189</v>
      </c>
      <c r="J28" s="43">
        <v>3000</v>
      </c>
      <c r="K28" s="43">
        <v>33000</v>
      </c>
      <c r="L28" s="43">
        <v>82200</v>
      </c>
      <c r="M28" s="43">
        <v>82200</v>
      </c>
      <c r="N28" s="43">
        <v>82200</v>
      </c>
      <c r="O28" s="40">
        <v>2.1800000000000002</v>
      </c>
      <c r="P28" s="40">
        <v>1.99</v>
      </c>
      <c r="Q28" s="40">
        <v>1.81</v>
      </c>
      <c r="R28" s="40">
        <v>0</v>
      </c>
      <c r="S28" s="40">
        <v>0</v>
      </c>
      <c r="T28" s="40">
        <v>1.64</v>
      </c>
      <c r="U28" s="40">
        <v>2.1800000000000002</v>
      </c>
      <c r="V28" s="40">
        <v>1.99</v>
      </c>
      <c r="W28" s="40">
        <v>1.81</v>
      </c>
      <c r="X28" s="40">
        <v>0</v>
      </c>
      <c r="Y28" s="40">
        <v>0</v>
      </c>
      <c r="Z28" s="40">
        <v>1.64</v>
      </c>
      <c r="AA28" s="40"/>
      <c r="AB28" s="40"/>
      <c r="AC28" s="40"/>
      <c r="AD28" s="40"/>
      <c r="AE28" s="40"/>
      <c r="AF28" s="40"/>
      <c r="AG28" s="27" t="s">
        <v>185</v>
      </c>
      <c r="AH28" s="27"/>
      <c r="AI28" s="27">
        <v>3</v>
      </c>
      <c r="AJ28" s="27">
        <v>3</v>
      </c>
      <c r="AK28" s="44">
        <v>0.5</v>
      </c>
      <c r="AL28" s="44">
        <v>0.5</v>
      </c>
      <c r="AM28" s="27">
        <v>0</v>
      </c>
      <c r="AN28" s="27">
        <v>14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12</v>
      </c>
      <c r="AX28" s="27" t="s">
        <v>188</v>
      </c>
      <c r="AY28" s="27">
        <v>12</v>
      </c>
      <c r="AZ28" s="27" t="s">
        <v>185</v>
      </c>
      <c r="BA28" s="39"/>
      <c r="BB28" s="40"/>
      <c r="BC28" s="27"/>
      <c r="BD28" s="27" t="s">
        <v>9</v>
      </c>
      <c r="BE28" s="39"/>
    </row>
    <row r="29" spans="1:57" s="37" customFormat="1">
      <c r="A29" s="40">
        <v>14</v>
      </c>
      <c r="B29" s="26">
        <v>41381</v>
      </c>
      <c r="C29" s="39" t="s">
        <v>180</v>
      </c>
      <c r="D29" s="40" t="s">
        <v>182</v>
      </c>
      <c r="E29" s="26">
        <v>41198</v>
      </c>
      <c r="F29" s="39" t="s">
        <v>181</v>
      </c>
      <c r="G29" s="40" t="s">
        <v>35</v>
      </c>
      <c r="H29" s="40">
        <v>93</v>
      </c>
      <c r="I29" s="41" t="s">
        <v>189</v>
      </c>
      <c r="J29" s="43">
        <v>98640</v>
      </c>
      <c r="K29" s="43">
        <v>98640</v>
      </c>
      <c r="L29" s="43">
        <v>98640</v>
      </c>
      <c r="M29" s="43">
        <v>98640</v>
      </c>
      <c r="N29" s="43">
        <v>98640</v>
      </c>
      <c r="O29" s="40">
        <v>2.15</v>
      </c>
      <c r="P29" s="40">
        <v>0</v>
      </c>
      <c r="Q29" s="40">
        <v>0</v>
      </c>
      <c r="R29" s="40">
        <v>0</v>
      </c>
      <c r="S29" s="40">
        <v>0</v>
      </c>
      <c r="T29" s="40">
        <v>1.86</v>
      </c>
      <c r="U29" s="40">
        <v>2.15</v>
      </c>
      <c r="V29" s="40">
        <v>0</v>
      </c>
      <c r="W29" s="40">
        <v>0</v>
      </c>
      <c r="X29" s="40">
        <v>0</v>
      </c>
      <c r="Y29" s="40">
        <v>0</v>
      </c>
      <c r="Z29" s="40">
        <v>1.86</v>
      </c>
      <c r="AA29" s="40"/>
      <c r="AB29" s="40"/>
      <c r="AC29" s="40"/>
      <c r="AD29" s="40"/>
      <c r="AE29" s="40"/>
      <c r="AF29" s="40"/>
      <c r="AG29" s="27" t="s">
        <v>6</v>
      </c>
      <c r="AH29" s="27"/>
      <c r="AI29" s="27">
        <v>3</v>
      </c>
      <c r="AJ29" s="27">
        <v>3</v>
      </c>
      <c r="AK29" s="44">
        <v>0.5</v>
      </c>
      <c r="AL29" s="44">
        <v>0.5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 t="s">
        <v>6</v>
      </c>
      <c r="AY29" s="27"/>
      <c r="AZ29" s="27"/>
      <c r="BA29" s="39"/>
      <c r="BB29" s="40"/>
      <c r="BC29" s="27"/>
      <c r="BD29" s="27"/>
      <c r="BE29" s="39"/>
    </row>
    <row r="30" spans="1:57" s="37" customFormat="1">
      <c r="A30" s="40">
        <v>14</v>
      </c>
      <c r="B30" s="26">
        <v>41381</v>
      </c>
      <c r="C30" s="39" t="s">
        <v>180</v>
      </c>
      <c r="D30" s="40" t="s">
        <v>182</v>
      </c>
      <c r="E30" s="26">
        <v>41198</v>
      </c>
      <c r="F30" s="39" t="s">
        <v>181</v>
      </c>
      <c r="G30" s="40" t="s">
        <v>8</v>
      </c>
      <c r="H30" s="40">
        <v>93</v>
      </c>
      <c r="I30" s="41" t="s">
        <v>189</v>
      </c>
      <c r="J30" s="43">
        <v>98640</v>
      </c>
      <c r="K30" s="43">
        <v>98640</v>
      </c>
      <c r="L30" s="43">
        <v>98640</v>
      </c>
      <c r="M30" s="43">
        <v>98640</v>
      </c>
      <c r="N30" s="43">
        <v>98640</v>
      </c>
      <c r="O30" s="40">
        <v>2.15</v>
      </c>
      <c r="P30" s="40">
        <v>0</v>
      </c>
      <c r="Q30" s="40">
        <v>0</v>
      </c>
      <c r="R30" s="40">
        <v>0</v>
      </c>
      <c r="S30" s="40">
        <v>0</v>
      </c>
      <c r="T30" s="40">
        <v>1.86</v>
      </c>
      <c r="U30" s="40">
        <v>2.15</v>
      </c>
      <c r="V30" s="40">
        <v>0</v>
      </c>
      <c r="W30" s="40">
        <v>0</v>
      </c>
      <c r="X30" s="40">
        <v>0</v>
      </c>
      <c r="Y30" s="40">
        <v>0</v>
      </c>
      <c r="Z30" s="40">
        <v>1.86</v>
      </c>
      <c r="AA30" s="40"/>
      <c r="AB30" s="40"/>
      <c r="AC30" s="40"/>
      <c r="AD30" s="40"/>
      <c r="AE30" s="40"/>
      <c r="AF30" s="40"/>
      <c r="AG30" s="27" t="s">
        <v>185</v>
      </c>
      <c r="AH30" s="27"/>
      <c r="AI30" s="27">
        <v>3</v>
      </c>
      <c r="AJ30" s="27">
        <v>3</v>
      </c>
      <c r="AK30" s="44">
        <v>0.5</v>
      </c>
      <c r="AL30" s="44">
        <v>0.5</v>
      </c>
      <c r="AM30" s="27">
        <v>0</v>
      </c>
      <c r="AN30" s="27">
        <v>14</v>
      </c>
      <c r="AO30" s="27">
        <v>0</v>
      </c>
      <c r="AP30" s="27">
        <v>0</v>
      </c>
      <c r="AQ30" s="27">
        <v>0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12</v>
      </c>
      <c r="AX30" s="27" t="s">
        <v>188</v>
      </c>
      <c r="AY30" s="27">
        <v>12</v>
      </c>
      <c r="AZ30" s="27" t="s">
        <v>185</v>
      </c>
      <c r="BA30" s="39"/>
      <c r="BB30" s="40"/>
      <c r="BC30" s="27"/>
      <c r="BD30" s="27" t="s">
        <v>9</v>
      </c>
      <c r="BE30" s="39"/>
    </row>
    <row r="31" spans="1:57" s="37" customFormat="1">
      <c r="A31" s="40"/>
      <c r="B31" s="26">
        <v>41381</v>
      </c>
      <c r="C31" s="39" t="s">
        <v>180</v>
      </c>
      <c r="D31" s="40" t="s">
        <v>182</v>
      </c>
      <c r="E31" s="26">
        <v>41354</v>
      </c>
      <c r="F31" s="39" t="s">
        <v>145</v>
      </c>
      <c r="G31" s="40" t="s">
        <v>7</v>
      </c>
      <c r="H31" s="40">
        <v>93</v>
      </c>
      <c r="I31" s="41" t="s">
        <v>12</v>
      </c>
      <c r="J31" s="43">
        <v>98640</v>
      </c>
      <c r="K31" s="43">
        <v>98640</v>
      </c>
      <c r="L31" s="43">
        <v>98640</v>
      </c>
      <c r="M31" s="43">
        <v>98640</v>
      </c>
      <c r="N31" s="43">
        <v>98640</v>
      </c>
      <c r="O31" s="40">
        <v>2.15</v>
      </c>
      <c r="P31" s="40">
        <v>0</v>
      </c>
      <c r="Q31" s="40">
        <v>0</v>
      </c>
      <c r="R31" s="40">
        <v>0</v>
      </c>
      <c r="S31" s="40">
        <v>0</v>
      </c>
      <c r="T31" s="40">
        <v>1.86</v>
      </c>
      <c r="U31" s="40">
        <v>2.15</v>
      </c>
      <c r="V31" s="40">
        <v>0</v>
      </c>
      <c r="W31" s="40">
        <v>0</v>
      </c>
      <c r="X31" s="40">
        <v>0</v>
      </c>
      <c r="Y31" s="40">
        <v>0</v>
      </c>
      <c r="Z31" s="40">
        <v>1.86</v>
      </c>
      <c r="AA31" s="40"/>
      <c r="AB31" s="40"/>
      <c r="AC31" s="40"/>
      <c r="AD31" s="40"/>
      <c r="AE31" s="40"/>
      <c r="AF31" s="40"/>
      <c r="AG31" s="27" t="s">
        <v>185</v>
      </c>
      <c r="AH31" s="27"/>
      <c r="AI31" s="27">
        <v>3</v>
      </c>
      <c r="AJ31" s="27">
        <v>3</v>
      </c>
      <c r="AK31" s="44">
        <v>0.5</v>
      </c>
      <c r="AL31" s="44">
        <v>0.5</v>
      </c>
      <c r="AM31" s="27">
        <v>0</v>
      </c>
      <c r="AN31" s="27">
        <v>0</v>
      </c>
      <c r="AO31" s="27">
        <v>10</v>
      </c>
      <c r="AP31" s="27">
        <v>0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 t="s">
        <v>13</v>
      </c>
      <c r="AY31" s="27"/>
      <c r="AZ31" s="27"/>
      <c r="BA31" s="39"/>
      <c r="BB31" s="40"/>
      <c r="BC31" s="27"/>
      <c r="BD31" s="27" t="s">
        <v>11</v>
      </c>
      <c r="BE31" s="39"/>
    </row>
    <row r="32" spans="1:57" s="37" customFormat="1">
      <c r="A32" s="40">
        <v>15</v>
      </c>
      <c r="B32" s="26">
        <v>41381</v>
      </c>
      <c r="C32" s="39" t="s">
        <v>180</v>
      </c>
      <c r="D32" s="40" t="s">
        <v>183</v>
      </c>
      <c r="E32" s="26">
        <v>41198</v>
      </c>
      <c r="F32" s="39" t="s">
        <v>181</v>
      </c>
      <c r="G32" s="40" t="s">
        <v>35</v>
      </c>
      <c r="H32" s="40">
        <v>116</v>
      </c>
      <c r="I32" s="41"/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40">
        <v>1.59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1.59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/>
      <c r="AB32" s="40"/>
      <c r="AC32" s="40"/>
      <c r="AD32" s="40"/>
      <c r="AE32" s="40"/>
      <c r="AF32" s="40"/>
      <c r="AG32" s="27" t="s">
        <v>6</v>
      </c>
      <c r="AH32" s="27"/>
      <c r="AI32" s="27">
        <v>3</v>
      </c>
      <c r="AJ32" s="27">
        <v>3</v>
      </c>
      <c r="AK32" s="44">
        <v>0.5</v>
      </c>
      <c r="AL32" s="44">
        <v>0.5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 t="s">
        <v>144</v>
      </c>
      <c r="AY32" s="27"/>
      <c r="AZ32" s="27"/>
      <c r="BA32" s="39"/>
      <c r="BB32" s="40"/>
      <c r="BC32" s="27"/>
      <c r="BD32" s="27"/>
      <c r="BE32" s="39"/>
    </row>
    <row r="33" spans="1:57" s="37" customFormat="1">
      <c r="A33" s="40">
        <v>15</v>
      </c>
      <c r="B33" s="26">
        <v>41381</v>
      </c>
      <c r="C33" s="39" t="s">
        <v>180</v>
      </c>
      <c r="D33" s="40" t="s">
        <v>183</v>
      </c>
      <c r="E33" s="26">
        <v>41198</v>
      </c>
      <c r="F33" s="39" t="s">
        <v>181</v>
      </c>
      <c r="G33" s="40" t="s">
        <v>8</v>
      </c>
      <c r="H33" s="40">
        <v>116</v>
      </c>
      <c r="I33" s="41"/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40">
        <v>1.59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1.59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/>
      <c r="AB33" s="40"/>
      <c r="AC33" s="40"/>
      <c r="AD33" s="40"/>
      <c r="AE33" s="40"/>
      <c r="AF33" s="40"/>
      <c r="AG33" s="27" t="s">
        <v>185</v>
      </c>
      <c r="AH33" s="27"/>
      <c r="AI33" s="27">
        <v>3</v>
      </c>
      <c r="AJ33" s="27">
        <v>3</v>
      </c>
      <c r="AK33" s="44">
        <v>0.5</v>
      </c>
      <c r="AL33" s="44">
        <v>0.5</v>
      </c>
      <c r="AM33" s="27">
        <v>0</v>
      </c>
      <c r="AN33" s="27">
        <v>14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12</v>
      </c>
      <c r="AX33" s="27" t="s">
        <v>188</v>
      </c>
      <c r="AY33" s="27">
        <v>12</v>
      </c>
      <c r="AZ33" s="27" t="s">
        <v>185</v>
      </c>
      <c r="BA33" s="39"/>
      <c r="BB33" s="40"/>
      <c r="BC33" s="27"/>
      <c r="BD33" s="27" t="s">
        <v>9</v>
      </c>
      <c r="BE33" s="39"/>
    </row>
  </sheetData>
  <sheetProtection algorithmName="SHA-512" hashValue="jCZLFwNdce+8rMgAp7wfhwrl75AcZGYdnklIOOVOaxxdUPjK6WjGnoyWQbYD6FNaoyQgtk6n9KHKEmo4Ho1y6w==" saltValue="sLFvLmR4FstBUxoJeA9yBA==" spinCount="100000" sheet="1" objects="1" scenarios="1"/>
  <phoneticPr fontId="3" type="noConversion"/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E31"/>
  <sheetViews>
    <sheetView zoomScale="120" zoomScaleNormal="120" zoomScalePageLayoutView="120" workbookViewId="0">
      <selection activeCell="D13" sqref="A13:XFD13"/>
    </sheetView>
  </sheetViews>
  <sheetFormatPr baseColWidth="10" defaultRowHeight="13"/>
  <cols>
    <col min="4" max="4" width="20" customWidth="1"/>
    <col min="10" max="14" width="10.83203125" style="30"/>
  </cols>
  <sheetData>
    <row r="1" spans="1:57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4" t="s">
        <v>102</v>
      </c>
      <c r="H1" s="5" t="s">
        <v>21</v>
      </c>
      <c r="I1" s="6" t="s">
        <v>24</v>
      </c>
      <c r="J1" s="28" t="s">
        <v>25</v>
      </c>
      <c r="K1" s="28" t="s">
        <v>192</v>
      </c>
      <c r="L1" s="28" t="s">
        <v>26</v>
      </c>
      <c r="M1" s="28" t="s">
        <v>27</v>
      </c>
      <c r="N1" s="29" t="s">
        <v>28</v>
      </c>
      <c r="O1" s="7" t="s">
        <v>29</v>
      </c>
      <c r="P1" s="7" t="s">
        <v>30</v>
      </c>
      <c r="Q1" s="7" t="s">
        <v>34</v>
      </c>
      <c r="R1" s="7" t="s">
        <v>87</v>
      </c>
      <c r="S1" s="7" t="s">
        <v>88</v>
      </c>
      <c r="T1" s="8" t="s">
        <v>89</v>
      </c>
      <c r="U1" s="9" t="s">
        <v>66</v>
      </c>
      <c r="V1" s="9" t="s">
        <v>77</v>
      </c>
      <c r="W1" s="9" t="s">
        <v>31</v>
      </c>
      <c r="X1" s="9" t="s">
        <v>32</v>
      </c>
      <c r="Y1" s="9" t="s">
        <v>2</v>
      </c>
      <c r="Z1" s="10" t="s">
        <v>3</v>
      </c>
      <c r="AA1" s="11" t="s">
        <v>4</v>
      </c>
      <c r="AB1" s="11" t="s">
        <v>0</v>
      </c>
      <c r="AC1" s="11" t="s">
        <v>1</v>
      </c>
      <c r="AD1" s="11" t="s">
        <v>169</v>
      </c>
      <c r="AE1" s="11" t="s">
        <v>170</v>
      </c>
      <c r="AF1" s="12" t="s">
        <v>171</v>
      </c>
      <c r="AG1" s="13" t="s">
        <v>172</v>
      </c>
      <c r="AH1" s="13" t="s">
        <v>81</v>
      </c>
      <c r="AI1" s="13" t="s">
        <v>193</v>
      </c>
      <c r="AJ1" s="14" t="s">
        <v>166</v>
      </c>
      <c r="AK1" s="13" t="s">
        <v>167</v>
      </c>
      <c r="AL1" s="13" t="s">
        <v>168</v>
      </c>
      <c r="AM1" s="15" t="s">
        <v>82</v>
      </c>
      <c r="AN1" s="16" t="s">
        <v>83</v>
      </c>
      <c r="AO1" s="17" t="s">
        <v>165</v>
      </c>
      <c r="AP1" s="7" t="s">
        <v>22</v>
      </c>
      <c r="AQ1" s="18" t="s">
        <v>23</v>
      </c>
      <c r="AR1" s="19" t="s">
        <v>42</v>
      </c>
      <c r="AS1" s="20" t="s">
        <v>43</v>
      </c>
      <c r="AT1" s="8" t="s">
        <v>44</v>
      </c>
      <c r="AU1" s="20" t="s">
        <v>76</v>
      </c>
      <c r="AV1" s="8" t="s">
        <v>73</v>
      </c>
      <c r="AW1" s="1" t="s">
        <v>74</v>
      </c>
      <c r="AX1" s="21" t="s">
        <v>75</v>
      </c>
      <c r="AY1" s="22" t="s">
        <v>135</v>
      </c>
      <c r="AZ1" s="21" t="s">
        <v>67</v>
      </c>
      <c r="BA1" s="23" t="s">
        <v>68</v>
      </c>
      <c r="BB1" s="24" t="s">
        <v>69</v>
      </c>
      <c r="BC1" s="25" t="s">
        <v>70</v>
      </c>
      <c r="BD1" s="25" t="s">
        <v>71</v>
      </c>
      <c r="BE1" s="24" t="s">
        <v>72</v>
      </c>
    </row>
    <row r="2" spans="1:57" s="37" customFormat="1">
      <c r="A2" s="38"/>
      <c r="B2" s="26">
        <v>41020</v>
      </c>
      <c r="C2" s="39" t="s">
        <v>180</v>
      </c>
      <c r="D2" s="40" t="s">
        <v>134</v>
      </c>
      <c r="E2" s="26">
        <v>40724</v>
      </c>
      <c r="F2" s="39" t="s">
        <v>48</v>
      </c>
      <c r="G2" s="40" t="s">
        <v>35</v>
      </c>
      <c r="H2" s="40">
        <v>63.65</v>
      </c>
      <c r="I2" s="41" t="s">
        <v>79</v>
      </c>
      <c r="J2" s="42">
        <v>1243</v>
      </c>
      <c r="K2" s="42">
        <v>2466</v>
      </c>
      <c r="L2" s="43">
        <v>5425</v>
      </c>
      <c r="M2" s="42">
        <v>164712</v>
      </c>
      <c r="N2" s="42">
        <v>822552</v>
      </c>
      <c r="O2" s="40">
        <v>3.6850000000000001</v>
      </c>
      <c r="P2" s="40">
        <v>2.516</v>
      </c>
      <c r="Q2" s="40">
        <v>2.3239999999999998</v>
      </c>
      <c r="R2" s="40">
        <v>2.2930000000000001</v>
      </c>
      <c r="S2" s="40">
        <v>2.1669999999999998</v>
      </c>
      <c r="T2" s="40">
        <v>1.7809999999999999</v>
      </c>
      <c r="U2" s="40">
        <v>3.6850000000000001</v>
      </c>
      <c r="V2" s="40">
        <v>2.516</v>
      </c>
      <c r="W2" s="40">
        <v>2.3239999999999998</v>
      </c>
      <c r="X2" s="40">
        <v>2.2930000000000001</v>
      </c>
      <c r="Y2" s="40">
        <v>2.1669999999999998</v>
      </c>
      <c r="Z2" s="40">
        <v>1.7809999999999999</v>
      </c>
      <c r="AA2" s="40"/>
      <c r="AB2" s="40"/>
      <c r="AC2" s="40"/>
      <c r="AD2" s="40"/>
      <c r="AE2" s="40"/>
      <c r="AF2" s="40"/>
      <c r="AG2" s="27" t="s">
        <v>6</v>
      </c>
      <c r="AH2" s="27"/>
      <c r="AI2" s="27">
        <v>3</v>
      </c>
      <c r="AJ2" s="27">
        <v>3</v>
      </c>
      <c r="AK2" s="44">
        <v>0.5</v>
      </c>
      <c r="AL2" s="44">
        <v>0.5</v>
      </c>
      <c r="AM2" s="27">
        <v>0</v>
      </c>
      <c r="AN2" s="27">
        <v>0</v>
      </c>
      <c r="AO2" s="27">
        <v>0</v>
      </c>
      <c r="AP2" s="27">
        <v>0</v>
      </c>
      <c r="AQ2" s="27">
        <v>0</v>
      </c>
      <c r="AR2" s="27">
        <v>0</v>
      </c>
      <c r="AS2" s="27">
        <v>0</v>
      </c>
      <c r="AT2" s="27">
        <v>0</v>
      </c>
      <c r="AU2" s="27">
        <v>0</v>
      </c>
      <c r="AV2" s="27">
        <v>0</v>
      </c>
      <c r="AW2" s="27">
        <v>0</v>
      </c>
      <c r="AX2" s="27" t="s">
        <v>6</v>
      </c>
      <c r="AY2" s="27"/>
      <c r="AZ2" s="27"/>
      <c r="BA2" s="39"/>
      <c r="BB2" s="40"/>
      <c r="BC2" s="27"/>
      <c r="BD2" s="27"/>
      <c r="BE2" s="39"/>
    </row>
    <row r="3" spans="1:57" s="37" customFormat="1">
      <c r="A3" s="40">
        <v>4</v>
      </c>
      <c r="B3" s="26">
        <v>41020</v>
      </c>
      <c r="C3" s="39" t="s">
        <v>180</v>
      </c>
      <c r="D3" s="40" t="s">
        <v>134</v>
      </c>
      <c r="E3" s="26">
        <v>40946</v>
      </c>
      <c r="F3" s="39" t="s">
        <v>48</v>
      </c>
      <c r="G3" s="40" t="s">
        <v>136</v>
      </c>
      <c r="H3" s="40">
        <v>63.65</v>
      </c>
      <c r="I3" s="41" t="s">
        <v>79</v>
      </c>
      <c r="J3" s="42">
        <v>1243</v>
      </c>
      <c r="K3" s="42">
        <v>2466</v>
      </c>
      <c r="L3" s="43">
        <v>5425</v>
      </c>
      <c r="M3" s="42">
        <v>164712</v>
      </c>
      <c r="N3" s="42">
        <v>822552</v>
      </c>
      <c r="O3" s="40">
        <v>3.6850000000000001</v>
      </c>
      <c r="P3" s="40">
        <v>2.516</v>
      </c>
      <c r="Q3" s="40">
        <v>2.3239999999999998</v>
      </c>
      <c r="R3" s="40">
        <v>2.2930000000000001</v>
      </c>
      <c r="S3" s="40">
        <v>2.1669999999999998</v>
      </c>
      <c r="T3" s="40">
        <v>1.7809999999999999</v>
      </c>
      <c r="U3" s="40">
        <v>3.6850000000000001</v>
      </c>
      <c r="V3" s="40">
        <v>2.516</v>
      </c>
      <c r="W3" s="40">
        <v>2.3239999999999998</v>
      </c>
      <c r="X3" s="40">
        <v>2.2930000000000001</v>
      </c>
      <c r="Y3" s="40">
        <v>2.1669999999999998</v>
      </c>
      <c r="Z3" s="40">
        <v>1.7809999999999999</v>
      </c>
      <c r="AA3" s="40"/>
      <c r="AB3" s="40"/>
      <c r="AC3" s="40"/>
      <c r="AD3" s="40"/>
      <c r="AE3" s="40"/>
      <c r="AF3" s="40"/>
      <c r="AG3" s="27" t="s">
        <v>190</v>
      </c>
      <c r="AH3" s="27"/>
      <c r="AI3" s="27">
        <v>3</v>
      </c>
      <c r="AJ3" s="27">
        <v>3</v>
      </c>
      <c r="AK3" s="44">
        <v>0.5</v>
      </c>
      <c r="AL3" s="44">
        <v>0.5</v>
      </c>
      <c r="AM3" s="27">
        <v>0</v>
      </c>
      <c r="AN3" s="27">
        <v>14</v>
      </c>
      <c r="AO3" s="27">
        <v>0</v>
      </c>
      <c r="AP3" s="27">
        <v>0</v>
      </c>
      <c r="AQ3" s="27">
        <v>0</v>
      </c>
      <c r="AR3" s="27">
        <v>0</v>
      </c>
      <c r="AS3" s="27">
        <v>0</v>
      </c>
      <c r="AT3" s="27">
        <v>0</v>
      </c>
      <c r="AU3" s="27">
        <v>0</v>
      </c>
      <c r="AV3" s="27">
        <v>0</v>
      </c>
      <c r="AW3" s="27">
        <v>0</v>
      </c>
      <c r="AX3" s="27" t="s">
        <v>190</v>
      </c>
      <c r="AY3" s="27">
        <v>12</v>
      </c>
      <c r="AZ3" s="27" t="s">
        <v>190</v>
      </c>
      <c r="BA3" s="39" t="s">
        <v>137</v>
      </c>
      <c r="BB3" s="40" t="s">
        <v>184</v>
      </c>
      <c r="BC3" s="27">
        <v>75</v>
      </c>
      <c r="BD3" s="27" t="s">
        <v>9</v>
      </c>
      <c r="BE3" s="39"/>
    </row>
    <row r="4" spans="1:57" s="37" customFormat="1">
      <c r="A4" s="40">
        <v>5</v>
      </c>
      <c r="B4" s="26">
        <v>41020</v>
      </c>
      <c r="C4" s="39" t="s">
        <v>180</v>
      </c>
      <c r="D4" s="40" t="s">
        <v>134</v>
      </c>
      <c r="E4" s="26">
        <v>40724</v>
      </c>
      <c r="F4" s="39" t="s">
        <v>147</v>
      </c>
      <c r="G4" s="40" t="s">
        <v>5</v>
      </c>
      <c r="H4" s="40">
        <v>63.65</v>
      </c>
      <c r="I4" s="41" t="s">
        <v>79</v>
      </c>
      <c r="J4" s="42">
        <v>1243</v>
      </c>
      <c r="K4" s="42">
        <v>2466</v>
      </c>
      <c r="L4" s="43">
        <v>5425</v>
      </c>
      <c r="M4" s="42">
        <v>164712</v>
      </c>
      <c r="N4" s="42">
        <v>822552</v>
      </c>
      <c r="O4" s="40">
        <v>3.69</v>
      </c>
      <c r="P4" s="40">
        <v>2.52</v>
      </c>
      <c r="Q4" s="40">
        <v>2.3199999999999998</v>
      </c>
      <c r="R4" s="40">
        <v>2.29</v>
      </c>
      <c r="S4" s="40">
        <v>2.17</v>
      </c>
      <c r="T4" s="40">
        <v>1.78</v>
      </c>
      <c r="U4" s="40">
        <v>3.69</v>
      </c>
      <c r="V4" s="40">
        <v>2.52</v>
      </c>
      <c r="W4" s="40">
        <v>2.3199999999999998</v>
      </c>
      <c r="X4" s="40">
        <v>2.29</v>
      </c>
      <c r="Y4" s="40">
        <v>2.17</v>
      </c>
      <c r="Z4" s="40">
        <v>1.78</v>
      </c>
      <c r="AA4" s="40"/>
      <c r="AB4" s="40"/>
      <c r="AC4" s="40"/>
      <c r="AD4" s="40"/>
      <c r="AE4" s="40"/>
      <c r="AF4" s="40"/>
      <c r="AG4" s="27" t="s">
        <v>190</v>
      </c>
      <c r="AH4" s="40"/>
      <c r="AI4" s="27">
        <v>3</v>
      </c>
      <c r="AJ4" s="27">
        <v>3</v>
      </c>
      <c r="AK4" s="44">
        <v>0.5</v>
      </c>
      <c r="AL4" s="44">
        <v>0.5</v>
      </c>
      <c r="AM4" s="27">
        <v>0</v>
      </c>
      <c r="AN4" s="27">
        <v>0</v>
      </c>
      <c r="AO4" s="27">
        <v>0</v>
      </c>
      <c r="AP4" s="27">
        <v>18</v>
      </c>
      <c r="AQ4" s="27">
        <v>0</v>
      </c>
      <c r="AR4" s="27">
        <v>0</v>
      </c>
      <c r="AS4" s="27">
        <v>0</v>
      </c>
      <c r="AT4" s="27">
        <v>0</v>
      </c>
      <c r="AU4" s="27">
        <v>0</v>
      </c>
      <c r="AV4" s="27">
        <v>0</v>
      </c>
      <c r="AW4" s="27">
        <v>0</v>
      </c>
      <c r="AX4" s="27" t="s">
        <v>6</v>
      </c>
      <c r="AY4" s="27"/>
      <c r="AZ4" s="27" t="s">
        <v>190</v>
      </c>
      <c r="BA4" s="39"/>
      <c r="BB4" s="40"/>
      <c r="BC4" s="27"/>
      <c r="BD4" s="27" t="s">
        <v>149</v>
      </c>
      <c r="BE4" s="39"/>
    </row>
    <row r="5" spans="1:57" s="37" customFormat="1">
      <c r="A5" s="40">
        <v>6</v>
      </c>
      <c r="B5" s="26">
        <v>41020</v>
      </c>
      <c r="C5" s="39" t="s">
        <v>180</v>
      </c>
      <c r="D5" s="40" t="s">
        <v>134</v>
      </c>
      <c r="E5" s="26">
        <v>40795</v>
      </c>
      <c r="F5" s="39" t="s">
        <v>187</v>
      </c>
      <c r="G5" s="40" t="s">
        <v>86</v>
      </c>
      <c r="H5" s="40">
        <v>63.65</v>
      </c>
      <c r="I5" s="41" t="s">
        <v>79</v>
      </c>
      <c r="J5" s="42">
        <v>1243</v>
      </c>
      <c r="K5" s="42">
        <v>2466</v>
      </c>
      <c r="L5" s="42">
        <v>5425</v>
      </c>
      <c r="M5" s="42">
        <v>164712</v>
      </c>
      <c r="N5" s="42">
        <v>822552</v>
      </c>
      <c r="O5" s="40">
        <v>3.6850000000000001</v>
      </c>
      <c r="P5" s="40">
        <v>2.516</v>
      </c>
      <c r="Q5" s="40">
        <v>2.3239999999999998</v>
      </c>
      <c r="R5" s="40">
        <v>2.2930000000000001</v>
      </c>
      <c r="S5" s="40">
        <v>2.1669999999999998</v>
      </c>
      <c r="T5" s="40">
        <v>1.7809999999999999</v>
      </c>
      <c r="U5" s="40">
        <v>3.6850000000000001</v>
      </c>
      <c r="V5" s="40">
        <v>2.516</v>
      </c>
      <c r="W5" s="40">
        <v>2.3239999999999998</v>
      </c>
      <c r="X5" s="40">
        <v>2.2930000000000001</v>
      </c>
      <c r="Y5" s="40">
        <v>2.1669999999999998</v>
      </c>
      <c r="Z5" s="40">
        <v>1.7809999999999999</v>
      </c>
      <c r="AA5" s="40"/>
      <c r="AB5" s="40"/>
      <c r="AC5" s="40"/>
      <c r="AD5" s="40"/>
      <c r="AE5" s="40"/>
      <c r="AF5" s="40"/>
      <c r="AG5" s="27" t="s">
        <v>185</v>
      </c>
      <c r="AH5" s="40"/>
      <c r="AI5" s="27">
        <v>3</v>
      </c>
      <c r="AJ5" s="27">
        <v>3</v>
      </c>
      <c r="AK5" s="44">
        <v>0.5</v>
      </c>
      <c r="AL5" s="44">
        <v>0.5</v>
      </c>
      <c r="AM5" s="27">
        <v>0</v>
      </c>
      <c r="AN5" s="27">
        <v>16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24</v>
      </c>
      <c r="AX5" s="27" t="s">
        <v>148</v>
      </c>
      <c r="AY5" s="27">
        <v>24</v>
      </c>
      <c r="AZ5" s="27" t="s">
        <v>185</v>
      </c>
      <c r="BA5" s="39"/>
      <c r="BB5" s="40"/>
      <c r="BC5" s="27"/>
      <c r="BD5" s="27" t="s">
        <v>186</v>
      </c>
      <c r="BE5" s="39"/>
    </row>
    <row r="6" spans="1:57" s="37" customFormat="1">
      <c r="A6" s="40">
        <v>11</v>
      </c>
      <c r="B6" s="26">
        <v>41020</v>
      </c>
      <c r="C6" s="39" t="s">
        <v>94</v>
      </c>
      <c r="D6" s="40" t="s">
        <v>134</v>
      </c>
      <c r="E6" s="26">
        <v>40999</v>
      </c>
      <c r="F6" s="39" t="s">
        <v>95</v>
      </c>
      <c r="G6" s="40" t="s">
        <v>8</v>
      </c>
      <c r="H6" s="40">
        <v>63.65</v>
      </c>
      <c r="I6" s="41" t="s">
        <v>189</v>
      </c>
      <c r="J6" s="42">
        <v>1243</v>
      </c>
      <c r="K6" s="42">
        <v>2466</v>
      </c>
      <c r="L6" s="43">
        <v>5425</v>
      </c>
      <c r="M6" s="42">
        <v>164712</v>
      </c>
      <c r="N6" s="42">
        <v>822552</v>
      </c>
      <c r="O6" s="40">
        <v>3.6850000000000001</v>
      </c>
      <c r="P6" s="40">
        <v>2.516</v>
      </c>
      <c r="Q6" s="40">
        <v>2.3239999999999998</v>
      </c>
      <c r="R6" s="40">
        <v>2.2930000000000001</v>
      </c>
      <c r="S6" s="40">
        <v>2.1669999999999998</v>
      </c>
      <c r="T6" s="40">
        <v>1.7809999999999999</v>
      </c>
      <c r="U6" s="40">
        <v>3.6850000000000001</v>
      </c>
      <c r="V6" s="40">
        <v>2.516</v>
      </c>
      <c r="W6" s="40">
        <v>2.3239999999999998</v>
      </c>
      <c r="X6" s="40">
        <v>2.2930000000000001</v>
      </c>
      <c r="Y6" s="40">
        <v>2.1669999999999998</v>
      </c>
      <c r="Z6" s="40">
        <v>1.7809999999999999</v>
      </c>
      <c r="AA6" s="40"/>
      <c r="AB6" s="40"/>
      <c r="AC6" s="40"/>
      <c r="AD6" s="40"/>
      <c r="AE6" s="40"/>
      <c r="AF6" s="40"/>
      <c r="AG6" s="27" t="s">
        <v>190</v>
      </c>
      <c r="AH6" s="27"/>
      <c r="AI6" s="27">
        <v>3</v>
      </c>
      <c r="AJ6" s="27">
        <v>3</v>
      </c>
      <c r="AK6" s="44">
        <v>0.5</v>
      </c>
      <c r="AL6" s="44">
        <v>0.5</v>
      </c>
      <c r="AM6" s="27">
        <v>0</v>
      </c>
      <c r="AN6" s="27">
        <v>14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12</v>
      </c>
      <c r="AX6" s="27" t="s">
        <v>148</v>
      </c>
      <c r="AY6" s="27">
        <v>12</v>
      </c>
      <c r="AZ6" s="27" t="s">
        <v>190</v>
      </c>
      <c r="BA6" s="39"/>
      <c r="BB6" s="40"/>
      <c r="BC6" s="27"/>
      <c r="BD6" s="27" t="s">
        <v>9</v>
      </c>
      <c r="BE6" s="39"/>
    </row>
    <row r="7" spans="1:57" s="37" customFormat="1">
      <c r="A7" s="40">
        <v>19</v>
      </c>
      <c r="B7" s="26">
        <v>41020</v>
      </c>
      <c r="C7" s="39" t="s">
        <v>180</v>
      </c>
      <c r="D7" s="40" t="s">
        <v>134</v>
      </c>
      <c r="E7" s="26">
        <v>40939</v>
      </c>
      <c r="F7" s="39" t="s">
        <v>145</v>
      </c>
      <c r="G7" s="40" t="s">
        <v>7</v>
      </c>
      <c r="H7" s="40">
        <v>63.65</v>
      </c>
      <c r="I7" s="41" t="s">
        <v>189</v>
      </c>
      <c r="J7" s="42">
        <v>1243</v>
      </c>
      <c r="K7" s="42">
        <v>2466</v>
      </c>
      <c r="L7" s="43">
        <v>5425</v>
      </c>
      <c r="M7" s="42">
        <v>164712</v>
      </c>
      <c r="N7" s="42">
        <v>822552</v>
      </c>
      <c r="O7" s="40">
        <v>3.6850000000000001</v>
      </c>
      <c r="P7" s="40">
        <v>2.516</v>
      </c>
      <c r="Q7" s="40">
        <v>2.3239999999999998</v>
      </c>
      <c r="R7" s="40">
        <v>2.2930000000000001</v>
      </c>
      <c r="S7" s="40">
        <v>2.1669999999999998</v>
      </c>
      <c r="T7" s="40">
        <v>1.7809999999999999</v>
      </c>
      <c r="U7" s="40">
        <v>3.6850000000000001</v>
      </c>
      <c r="V7" s="40">
        <v>2.516</v>
      </c>
      <c r="W7" s="40">
        <v>2.3239999999999998</v>
      </c>
      <c r="X7" s="40">
        <v>2.2930000000000001</v>
      </c>
      <c r="Y7" s="40">
        <v>2.1669999999999998</v>
      </c>
      <c r="Z7" s="40">
        <v>1.7809999999999999</v>
      </c>
      <c r="AA7" s="40"/>
      <c r="AB7" s="40"/>
      <c r="AC7" s="40"/>
      <c r="AD7" s="40"/>
      <c r="AE7" s="40"/>
      <c r="AF7" s="40"/>
      <c r="AG7" s="27" t="s">
        <v>185</v>
      </c>
      <c r="AH7" s="40"/>
      <c r="AI7" s="27">
        <v>3</v>
      </c>
      <c r="AJ7" s="27">
        <v>3</v>
      </c>
      <c r="AK7" s="44">
        <v>0.5</v>
      </c>
      <c r="AL7" s="44">
        <v>0.5</v>
      </c>
      <c r="AM7" s="27">
        <v>0</v>
      </c>
      <c r="AN7" s="27">
        <v>0</v>
      </c>
      <c r="AO7" s="27">
        <v>10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 t="s">
        <v>185</v>
      </c>
      <c r="AY7" s="27"/>
      <c r="AZ7" s="27" t="s">
        <v>190</v>
      </c>
      <c r="BA7" s="39"/>
      <c r="BB7" s="40"/>
      <c r="BC7" s="27"/>
      <c r="BD7" s="27" t="s">
        <v>11</v>
      </c>
      <c r="BE7" s="39"/>
    </row>
    <row r="8" spans="1:57" s="37" customFormat="1">
      <c r="A8" s="40"/>
      <c r="B8" s="26">
        <v>41020</v>
      </c>
      <c r="C8" s="39" t="s">
        <v>180</v>
      </c>
      <c r="D8" s="40" t="s">
        <v>45</v>
      </c>
      <c r="E8" s="26">
        <v>40724</v>
      </c>
      <c r="F8" s="39" t="s">
        <v>47</v>
      </c>
      <c r="G8" s="40" t="s">
        <v>36</v>
      </c>
      <c r="H8" s="40">
        <v>79.16</v>
      </c>
      <c r="I8" s="41" t="s">
        <v>79</v>
      </c>
      <c r="J8" s="42">
        <v>2465.7599999999998</v>
      </c>
      <c r="K8" s="42">
        <v>164712.33600000001</v>
      </c>
      <c r="L8" s="42">
        <v>822575.35199999996</v>
      </c>
      <c r="M8" s="42">
        <v>822575.35199999996</v>
      </c>
      <c r="N8" s="42">
        <v>822575.35199999996</v>
      </c>
      <c r="O8" s="40">
        <v>2.367</v>
      </c>
      <c r="P8" s="40">
        <v>2.16</v>
      </c>
      <c r="Q8" s="40">
        <v>2.0859999999999999</v>
      </c>
      <c r="R8" s="40">
        <v>0</v>
      </c>
      <c r="S8" s="40">
        <v>0</v>
      </c>
      <c r="T8" s="40">
        <v>1.88</v>
      </c>
      <c r="U8" s="40">
        <v>2.367</v>
      </c>
      <c r="V8" s="40">
        <v>2.16</v>
      </c>
      <c r="W8" s="40">
        <v>2.0859999999999999</v>
      </c>
      <c r="X8" s="40">
        <v>0</v>
      </c>
      <c r="Y8" s="40">
        <v>0</v>
      </c>
      <c r="Z8" s="40">
        <v>1.88</v>
      </c>
      <c r="AA8" s="40"/>
      <c r="AB8" s="40"/>
      <c r="AC8" s="40"/>
      <c r="AD8" s="40"/>
      <c r="AE8" s="40"/>
      <c r="AF8" s="40"/>
      <c r="AG8" s="27" t="s">
        <v>6</v>
      </c>
      <c r="AH8" s="27"/>
      <c r="AI8" s="27">
        <v>3</v>
      </c>
      <c r="AJ8" s="27">
        <v>3</v>
      </c>
      <c r="AK8" s="44">
        <v>0.5</v>
      </c>
      <c r="AL8" s="44">
        <v>0.5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 t="s">
        <v>6</v>
      </c>
      <c r="AY8" s="27"/>
      <c r="AZ8" s="27"/>
      <c r="BA8" s="39"/>
      <c r="BB8" s="40"/>
      <c r="BC8" s="27"/>
      <c r="BD8" s="27"/>
      <c r="BE8" s="39"/>
    </row>
    <row r="9" spans="1:57" s="37" customFormat="1">
      <c r="A9" s="40">
        <v>2</v>
      </c>
      <c r="B9" s="26">
        <v>41020</v>
      </c>
      <c r="C9" s="39" t="s">
        <v>180</v>
      </c>
      <c r="D9" s="40" t="s">
        <v>45</v>
      </c>
      <c r="E9" s="26">
        <v>40724</v>
      </c>
      <c r="F9" s="39" t="s">
        <v>47</v>
      </c>
      <c r="G9" s="40" t="s">
        <v>37</v>
      </c>
      <c r="H9" s="40">
        <v>79.16</v>
      </c>
      <c r="I9" s="41" t="s">
        <v>79</v>
      </c>
      <c r="J9" s="42">
        <v>2465.7599999999998</v>
      </c>
      <c r="K9" s="42">
        <v>164712.33600000001</v>
      </c>
      <c r="L9" s="42">
        <v>822575.35199999996</v>
      </c>
      <c r="M9" s="42">
        <v>822575.35199999996</v>
      </c>
      <c r="N9" s="42">
        <v>822575.35199999996</v>
      </c>
      <c r="O9" s="40">
        <v>2.367</v>
      </c>
      <c r="P9" s="40">
        <v>2.16</v>
      </c>
      <c r="Q9" s="40">
        <v>2.0859999999999999</v>
      </c>
      <c r="R9" s="40">
        <v>0</v>
      </c>
      <c r="S9" s="40">
        <v>0</v>
      </c>
      <c r="T9" s="40">
        <v>1.88</v>
      </c>
      <c r="U9" s="40">
        <v>2.367</v>
      </c>
      <c r="V9" s="40">
        <v>2.16</v>
      </c>
      <c r="W9" s="40">
        <v>2.0859999999999999</v>
      </c>
      <c r="X9" s="40">
        <v>0</v>
      </c>
      <c r="Y9" s="40">
        <v>0</v>
      </c>
      <c r="Z9" s="40">
        <v>1.88</v>
      </c>
      <c r="AA9" s="40"/>
      <c r="AB9" s="40"/>
      <c r="AC9" s="40"/>
      <c r="AD9" s="40"/>
      <c r="AE9" s="40"/>
      <c r="AF9" s="40"/>
      <c r="AG9" s="27" t="s">
        <v>185</v>
      </c>
      <c r="AH9" s="27"/>
      <c r="AI9" s="27">
        <v>3</v>
      </c>
      <c r="AJ9" s="27">
        <v>3</v>
      </c>
      <c r="AK9" s="44">
        <v>0.5</v>
      </c>
      <c r="AL9" s="44">
        <v>0.5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 t="s">
        <v>185</v>
      </c>
      <c r="AY9" s="27"/>
      <c r="AZ9" s="27" t="s">
        <v>185</v>
      </c>
      <c r="BA9" s="39"/>
      <c r="BB9" s="40"/>
      <c r="BC9" s="27"/>
      <c r="BD9" s="27" t="s">
        <v>186</v>
      </c>
      <c r="BE9" s="39"/>
    </row>
    <row r="10" spans="1:57" s="37" customFormat="1">
      <c r="A10" s="40">
        <v>8</v>
      </c>
      <c r="B10" s="26">
        <v>41020</v>
      </c>
      <c r="C10" s="39" t="s">
        <v>180</v>
      </c>
      <c r="D10" s="40" t="s">
        <v>133</v>
      </c>
      <c r="E10" s="26">
        <v>40795</v>
      </c>
      <c r="F10" s="39" t="s">
        <v>187</v>
      </c>
      <c r="G10" s="40" t="s">
        <v>164</v>
      </c>
      <c r="H10" s="40">
        <v>79.16</v>
      </c>
      <c r="I10" s="41" t="s">
        <v>79</v>
      </c>
      <c r="J10" s="42">
        <v>2465.7599999999998</v>
      </c>
      <c r="K10" s="42">
        <v>164712.36000000002</v>
      </c>
      <c r="L10" s="42">
        <v>822575.34</v>
      </c>
      <c r="M10" s="42">
        <v>822575.34</v>
      </c>
      <c r="N10" s="42">
        <v>822575.34</v>
      </c>
      <c r="O10" s="40">
        <v>2.367</v>
      </c>
      <c r="P10" s="40">
        <v>2.16</v>
      </c>
      <c r="Q10" s="40">
        <v>2.0859999999999999</v>
      </c>
      <c r="R10" s="40">
        <v>0</v>
      </c>
      <c r="S10" s="40">
        <v>0</v>
      </c>
      <c r="T10" s="40">
        <v>1.88</v>
      </c>
      <c r="U10" s="40">
        <v>2.367</v>
      </c>
      <c r="V10" s="40">
        <v>2.16</v>
      </c>
      <c r="W10" s="40">
        <v>2.0859999999999999</v>
      </c>
      <c r="X10" s="40">
        <v>0</v>
      </c>
      <c r="Y10" s="40">
        <v>0</v>
      </c>
      <c r="Z10" s="40">
        <v>1.88</v>
      </c>
      <c r="AA10" s="40"/>
      <c r="AB10" s="40"/>
      <c r="AC10" s="40"/>
      <c r="AD10" s="40"/>
      <c r="AE10" s="40"/>
      <c r="AF10" s="40"/>
      <c r="AG10" s="27" t="s">
        <v>185</v>
      </c>
      <c r="AH10" s="27"/>
      <c r="AI10" s="27">
        <v>3</v>
      </c>
      <c r="AJ10" s="27">
        <v>3</v>
      </c>
      <c r="AK10" s="44">
        <v>0.5</v>
      </c>
      <c r="AL10" s="44">
        <v>0.5</v>
      </c>
      <c r="AM10" s="27">
        <v>0</v>
      </c>
      <c r="AN10" s="27">
        <v>0</v>
      </c>
      <c r="AO10" s="27">
        <v>0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 t="s">
        <v>185</v>
      </c>
      <c r="AY10" s="27"/>
      <c r="AZ10" s="27" t="s">
        <v>190</v>
      </c>
      <c r="BA10" s="39"/>
      <c r="BB10" s="40"/>
      <c r="BC10" s="27"/>
      <c r="BD10" s="27" t="s">
        <v>9</v>
      </c>
      <c r="BE10" s="39"/>
    </row>
    <row r="11" spans="1:57" s="37" customFormat="1">
      <c r="A11" s="40"/>
      <c r="B11" s="26">
        <v>41020</v>
      </c>
      <c r="C11" s="39" t="s">
        <v>180</v>
      </c>
      <c r="D11" s="40" t="s">
        <v>146</v>
      </c>
      <c r="E11" s="26">
        <v>40724</v>
      </c>
      <c r="F11" s="39" t="s">
        <v>47</v>
      </c>
      <c r="G11" s="40" t="s">
        <v>38</v>
      </c>
      <c r="H11" s="40">
        <v>79.06</v>
      </c>
      <c r="I11" s="41" t="s">
        <v>189</v>
      </c>
      <c r="J11" s="42">
        <v>49315</v>
      </c>
      <c r="K11" s="42">
        <v>49315</v>
      </c>
      <c r="L11" s="42">
        <v>49315</v>
      </c>
      <c r="M11" s="42">
        <v>49315</v>
      </c>
      <c r="N11" s="42">
        <v>49315</v>
      </c>
      <c r="O11" s="40">
        <v>2.4790000000000001</v>
      </c>
      <c r="P11" s="40">
        <v>0</v>
      </c>
      <c r="Q11" s="40">
        <v>0</v>
      </c>
      <c r="R11" s="40">
        <v>0</v>
      </c>
      <c r="S11" s="40">
        <v>0</v>
      </c>
      <c r="T11" s="40">
        <v>2.1949999999999998</v>
      </c>
      <c r="U11" s="40">
        <v>2.4790000000000001</v>
      </c>
      <c r="V11" s="40">
        <v>0</v>
      </c>
      <c r="W11" s="40">
        <v>0</v>
      </c>
      <c r="X11" s="40">
        <v>0</v>
      </c>
      <c r="Y11" s="40">
        <v>0</v>
      </c>
      <c r="Z11" s="40">
        <v>2.1949999999999998</v>
      </c>
      <c r="AA11" s="40"/>
      <c r="AB11" s="40"/>
      <c r="AC11" s="40"/>
      <c r="AD11" s="40"/>
      <c r="AE11" s="40"/>
      <c r="AF11" s="40"/>
      <c r="AG11" s="27" t="s">
        <v>6</v>
      </c>
      <c r="AH11" s="27"/>
      <c r="AI11" s="27">
        <v>3</v>
      </c>
      <c r="AJ11" s="27">
        <v>3</v>
      </c>
      <c r="AK11" s="44">
        <v>0.5</v>
      </c>
      <c r="AL11" s="44">
        <v>0.5</v>
      </c>
      <c r="AM11" s="27">
        <v>0</v>
      </c>
      <c r="AN11" s="27">
        <v>0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0</v>
      </c>
      <c r="AX11" s="27" t="s">
        <v>6</v>
      </c>
      <c r="AY11" s="27"/>
      <c r="AZ11" s="27"/>
      <c r="BA11" s="39"/>
      <c r="BB11" s="40"/>
      <c r="BC11" s="27"/>
      <c r="BD11" s="27"/>
      <c r="BE11" s="39"/>
    </row>
    <row r="12" spans="1:57" s="37" customFormat="1">
      <c r="A12" s="40">
        <v>3</v>
      </c>
      <c r="B12" s="26">
        <v>41020</v>
      </c>
      <c r="C12" s="39" t="s">
        <v>180</v>
      </c>
      <c r="D12" s="40" t="s">
        <v>146</v>
      </c>
      <c r="E12" s="26">
        <v>40724</v>
      </c>
      <c r="F12" s="39" t="s">
        <v>47</v>
      </c>
      <c r="G12" s="40" t="s">
        <v>37</v>
      </c>
      <c r="H12" s="40">
        <v>79.06</v>
      </c>
      <c r="I12" s="41" t="s">
        <v>189</v>
      </c>
      <c r="J12" s="42">
        <v>49315</v>
      </c>
      <c r="K12" s="42">
        <v>49315</v>
      </c>
      <c r="L12" s="42">
        <v>49315</v>
      </c>
      <c r="M12" s="42">
        <v>49315</v>
      </c>
      <c r="N12" s="42">
        <v>49315</v>
      </c>
      <c r="O12" s="40">
        <v>2.4790000000000001</v>
      </c>
      <c r="P12" s="40">
        <v>0</v>
      </c>
      <c r="Q12" s="40">
        <v>0</v>
      </c>
      <c r="R12" s="40">
        <v>0</v>
      </c>
      <c r="S12" s="40">
        <v>0</v>
      </c>
      <c r="T12" s="40">
        <v>2.1949999999999998</v>
      </c>
      <c r="U12" s="40">
        <v>2.4790000000000001</v>
      </c>
      <c r="V12" s="40">
        <v>0</v>
      </c>
      <c r="W12" s="40">
        <v>0</v>
      </c>
      <c r="X12" s="40">
        <v>0</v>
      </c>
      <c r="Y12" s="40">
        <v>0</v>
      </c>
      <c r="Z12" s="40">
        <v>2.1949999999999998</v>
      </c>
      <c r="AA12" s="40"/>
      <c r="AB12" s="40"/>
      <c r="AC12" s="40"/>
      <c r="AD12" s="40"/>
      <c r="AE12" s="40"/>
      <c r="AF12" s="40"/>
      <c r="AG12" s="27" t="s">
        <v>185</v>
      </c>
      <c r="AH12" s="27"/>
      <c r="AI12" s="27">
        <v>3</v>
      </c>
      <c r="AJ12" s="27">
        <v>3</v>
      </c>
      <c r="AK12" s="44">
        <v>0.5</v>
      </c>
      <c r="AL12" s="44">
        <v>0.5</v>
      </c>
      <c r="AM12" s="27">
        <v>0</v>
      </c>
      <c r="AN12" s="27">
        <v>0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 t="s">
        <v>185</v>
      </c>
      <c r="AY12" s="27"/>
      <c r="AZ12" s="27" t="s">
        <v>185</v>
      </c>
      <c r="BA12" s="39"/>
      <c r="BB12" s="40"/>
      <c r="BC12" s="27"/>
      <c r="BD12" s="27" t="s">
        <v>186</v>
      </c>
      <c r="BE12" s="39"/>
    </row>
    <row r="13" spans="1:57" s="37" customFormat="1">
      <c r="A13" s="40"/>
      <c r="B13" s="26">
        <v>41020</v>
      </c>
      <c r="C13" s="39" t="s">
        <v>180</v>
      </c>
      <c r="D13" s="40" t="s">
        <v>39</v>
      </c>
      <c r="E13" s="26">
        <v>40724</v>
      </c>
      <c r="F13" s="39" t="s">
        <v>47</v>
      </c>
      <c r="G13" s="40" t="s">
        <v>38</v>
      </c>
      <c r="H13" s="40">
        <v>75.069999999999993</v>
      </c>
      <c r="I13" s="41" t="s">
        <v>79</v>
      </c>
      <c r="J13" s="42">
        <v>1243</v>
      </c>
      <c r="K13" s="42">
        <v>2466</v>
      </c>
      <c r="L13" s="42">
        <v>4425</v>
      </c>
      <c r="M13" s="42">
        <v>163665</v>
      </c>
      <c r="N13" s="42">
        <v>821505</v>
      </c>
      <c r="O13" s="40">
        <v>3.427</v>
      </c>
      <c r="P13" s="40">
        <v>2.2639999999999998</v>
      </c>
      <c r="Q13" s="40">
        <v>2.2040000000000002</v>
      </c>
      <c r="R13" s="40">
        <v>2.1760000000000002</v>
      </c>
      <c r="S13" s="40">
        <v>2.0590000000000002</v>
      </c>
      <c r="T13" s="40">
        <v>1.7</v>
      </c>
      <c r="U13" s="40">
        <v>3.427</v>
      </c>
      <c r="V13" s="40">
        <v>2.2639999999999998</v>
      </c>
      <c r="W13" s="40">
        <v>2.2040000000000002</v>
      </c>
      <c r="X13" s="40">
        <v>2.1760000000000002</v>
      </c>
      <c r="Y13" s="40">
        <v>2.0590000000000002</v>
      </c>
      <c r="Z13" s="40">
        <v>1.7</v>
      </c>
      <c r="AA13" s="40"/>
      <c r="AB13" s="40"/>
      <c r="AC13" s="40"/>
      <c r="AD13" s="40"/>
      <c r="AE13" s="40"/>
      <c r="AF13" s="40"/>
      <c r="AG13" s="27" t="s">
        <v>6</v>
      </c>
      <c r="AH13" s="40"/>
      <c r="AI13" s="27">
        <v>3</v>
      </c>
      <c r="AJ13" s="27">
        <v>3</v>
      </c>
      <c r="AK13" s="44">
        <v>0.5</v>
      </c>
      <c r="AL13" s="44">
        <v>0.5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 t="s">
        <v>6</v>
      </c>
      <c r="AY13" s="27"/>
      <c r="AZ13" s="27"/>
      <c r="BA13" s="39"/>
      <c r="BB13" s="40"/>
      <c r="BC13" s="27"/>
      <c r="BD13" s="27"/>
      <c r="BE13" s="39"/>
    </row>
    <row r="14" spans="1:57" s="37" customFormat="1">
      <c r="A14" s="40">
        <v>1</v>
      </c>
      <c r="B14" s="26">
        <v>41020</v>
      </c>
      <c r="C14" s="39" t="s">
        <v>180</v>
      </c>
      <c r="D14" s="40" t="s">
        <v>39</v>
      </c>
      <c r="E14" s="26">
        <v>40724</v>
      </c>
      <c r="F14" s="39" t="s">
        <v>47</v>
      </c>
      <c r="G14" s="40" t="s">
        <v>37</v>
      </c>
      <c r="H14" s="40">
        <v>75.069999999999993</v>
      </c>
      <c r="I14" s="41" t="s">
        <v>79</v>
      </c>
      <c r="J14" s="42">
        <v>1243</v>
      </c>
      <c r="K14" s="42">
        <v>2466</v>
      </c>
      <c r="L14" s="42">
        <v>4425</v>
      </c>
      <c r="M14" s="42">
        <v>163665</v>
      </c>
      <c r="N14" s="42">
        <v>821505</v>
      </c>
      <c r="O14" s="40">
        <v>3.427</v>
      </c>
      <c r="P14" s="40">
        <v>2.2639999999999998</v>
      </c>
      <c r="Q14" s="40">
        <v>2.2040000000000002</v>
      </c>
      <c r="R14" s="40">
        <v>2.1760000000000002</v>
      </c>
      <c r="S14" s="40">
        <v>2.0590000000000002</v>
      </c>
      <c r="T14" s="40">
        <v>1.7</v>
      </c>
      <c r="U14" s="40">
        <v>3.427</v>
      </c>
      <c r="V14" s="40">
        <v>2.2639999999999998</v>
      </c>
      <c r="W14" s="40">
        <v>2.2040000000000002</v>
      </c>
      <c r="X14" s="40">
        <v>2.1760000000000002</v>
      </c>
      <c r="Y14" s="40">
        <v>2.0590000000000002</v>
      </c>
      <c r="Z14" s="40">
        <v>1.7</v>
      </c>
      <c r="AA14" s="40"/>
      <c r="AB14" s="40"/>
      <c r="AC14" s="40"/>
      <c r="AD14" s="40"/>
      <c r="AE14" s="40"/>
      <c r="AF14" s="40"/>
      <c r="AG14" s="27" t="s">
        <v>185</v>
      </c>
      <c r="AH14" s="40"/>
      <c r="AI14" s="27">
        <v>3</v>
      </c>
      <c r="AJ14" s="27">
        <v>3</v>
      </c>
      <c r="AK14" s="44">
        <v>0.5</v>
      </c>
      <c r="AL14" s="44">
        <v>0.5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 t="s">
        <v>185</v>
      </c>
      <c r="AY14" s="27"/>
      <c r="AZ14" s="27" t="s">
        <v>185</v>
      </c>
      <c r="BA14" s="39"/>
      <c r="BB14" s="40"/>
      <c r="BC14" s="27"/>
      <c r="BD14" s="27" t="s">
        <v>186</v>
      </c>
      <c r="BE14" s="39"/>
    </row>
    <row r="15" spans="1:57" s="37" customFormat="1">
      <c r="A15" s="40">
        <v>7</v>
      </c>
      <c r="B15" s="26">
        <v>41020</v>
      </c>
      <c r="C15" s="39" t="s">
        <v>180</v>
      </c>
      <c r="D15" s="40" t="s">
        <v>39</v>
      </c>
      <c r="E15" s="26">
        <v>40795</v>
      </c>
      <c r="F15" s="39" t="s">
        <v>187</v>
      </c>
      <c r="G15" s="40" t="s">
        <v>86</v>
      </c>
      <c r="H15" s="40">
        <v>63.65</v>
      </c>
      <c r="I15" s="41" t="s">
        <v>79</v>
      </c>
      <c r="J15" s="42">
        <v>1243</v>
      </c>
      <c r="K15" s="42">
        <v>2466</v>
      </c>
      <c r="L15" s="42">
        <v>4425</v>
      </c>
      <c r="M15" s="42">
        <v>163665</v>
      </c>
      <c r="N15" s="42">
        <v>821505</v>
      </c>
      <c r="O15" s="40">
        <v>3.6850000000000001</v>
      </c>
      <c r="P15" s="40">
        <v>2.516</v>
      </c>
      <c r="Q15" s="40">
        <v>2.3239999999999998</v>
      </c>
      <c r="R15" s="40">
        <v>2.2930000000000001</v>
      </c>
      <c r="S15" s="40">
        <v>2.1669999999999998</v>
      </c>
      <c r="T15" s="40">
        <v>1.7809999999999999</v>
      </c>
      <c r="U15" s="40">
        <v>3.6850000000000001</v>
      </c>
      <c r="V15" s="40">
        <v>2.516</v>
      </c>
      <c r="W15" s="40">
        <v>2.3239999999999998</v>
      </c>
      <c r="X15" s="40">
        <v>2.2930000000000001</v>
      </c>
      <c r="Y15" s="40">
        <v>2.1669999999999998</v>
      </c>
      <c r="Z15" s="40">
        <v>1.7809999999999999</v>
      </c>
      <c r="AA15" s="40"/>
      <c r="AB15" s="40"/>
      <c r="AC15" s="40"/>
      <c r="AD15" s="40"/>
      <c r="AE15" s="40"/>
      <c r="AF15" s="40"/>
      <c r="AG15" s="27" t="s">
        <v>190</v>
      </c>
      <c r="AH15" s="27"/>
      <c r="AI15" s="27">
        <v>3</v>
      </c>
      <c r="AJ15" s="27">
        <v>3</v>
      </c>
      <c r="AK15" s="44">
        <v>0.5</v>
      </c>
      <c r="AL15" s="44">
        <v>0.5</v>
      </c>
      <c r="AM15" s="27">
        <v>0</v>
      </c>
      <c r="AN15" s="27">
        <v>16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24</v>
      </c>
      <c r="AX15" s="27" t="s">
        <v>148</v>
      </c>
      <c r="AY15" s="27">
        <v>24</v>
      </c>
      <c r="AZ15" s="27" t="s">
        <v>190</v>
      </c>
      <c r="BA15" s="39"/>
      <c r="BB15" s="40"/>
      <c r="BC15" s="27"/>
      <c r="BD15" s="27" t="s">
        <v>9</v>
      </c>
      <c r="BE15" s="39"/>
    </row>
    <row r="16" spans="1:57" s="37" customFormat="1">
      <c r="A16" s="40"/>
      <c r="B16" s="26">
        <v>41020</v>
      </c>
      <c r="C16" s="39" t="s">
        <v>180</v>
      </c>
      <c r="D16" s="40" t="s">
        <v>41</v>
      </c>
      <c r="E16" s="26">
        <v>40724</v>
      </c>
      <c r="F16" s="39" t="s">
        <v>181</v>
      </c>
      <c r="G16" s="40" t="s">
        <v>40</v>
      </c>
      <c r="H16" s="40">
        <v>97.13</v>
      </c>
      <c r="I16" s="41"/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0">
        <v>3.46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3.46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/>
      <c r="AB16" s="40"/>
      <c r="AC16" s="40"/>
      <c r="AD16" s="40"/>
      <c r="AE16" s="40"/>
      <c r="AF16" s="40"/>
      <c r="AG16" s="27" t="s">
        <v>6</v>
      </c>
      <c r="AH16" s="27"/>
      <c r="AI16" s="27">
        <v>3</v>
      </c>
      <c r="AJ16" s="27">
        <v>3</v>
      </c>
      <c r="AK16" s="44">
        <v>0.5</v>
      </c>
      <c r="AL16" s="44">
        <v>0.5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 t="s">
        <v>6</v>
      </c>
      <c r="AY16" s="27"/>
      <c r="AZ16" s="27"/>
      <c r="BA16" s="39"/>
      <c r="BB16" s="40"/>
      <c r="BC16" s="27"/>
      <c r="BD16" s="27"/>
      <c r="BE16" s="39"/>
    </row>
    <row r="17" spans="1:57" s="37" customFormat="1">
      <c r="A17" s="40">
        <v>16</v>
      </c>
      <c r="B17" s="26">
        <v>41020</v>
      </c>
      <c r="C17" s="39" t="s">
        <v>180</v>
      </c>
      <c r="D17" s="40" t="s">
        <v>41</v>
      </c>
      <c r="E17" s="26">
        <v>40999</v>
      </c>
      <c r="F17" s="39" t="s">
        <v>181</v>
      </c>
      <c r="G17" s="40" t="s">
        <v>8</v>
      </c>
      <c r="H17" s="40">
        <v>97.13</v>
      </c>
      <c r="I17" s="41"/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0">
        <v>3.46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3.46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/>
      <c r="AB17" s="40"/>
      <c r="AC17" s="40"/>
      <c r="AD17" s="40"/>
      <c r="AE17" s="40"/>
      <c r="AF17" s="40"/>
      <c r="AG17" s="27" t="s">
        <v>190</v>
      </c>
      <c r="AH17" s="27"/>
      <c r="AI17" s="27">
        <v>3</v>
      </c>
      <c r="AJ17" s="27">
        <v>3</v>
      </c>
      <c r="AK17" s="44">
        <v>0.5</v>
      </c>
      <c r="AL17" s="44">
        <v>0.5</v>
      </c>
      <c r="AM17" s="27">
        <v>0</v>
      </c>
      <c r="AN17" s="27">
        <v>14</v>
      </c>
      <c r="AO17" s="27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12</v>
      </c>
      <c r="AX17" s="27" t="s">
        <v>148</v>
      </c>
      <c r="AY17" s="27">
        <v>12</v>
      </c>
      <c r="AZ17" s="27" t="s">
        <v>190</v>
      </c>
      <c r="BA17" s="39"/>
      <c r="BB17" s="40"/>
      <c r="BC17" s="27"/>
      <c r="BD17" s="27" t="s">
        <v>9</v>
      </c>
      <c r="BE17" s="39"/>
    </row>
    <row r="18" spans="1:57" s="37" customFormat="1">
      <c r="A18" s="40"/>
      <c r="B18" s="26">
        <v>41020</v>
      </c>
      <c r="C18" s="39" t="s">
        <v>180</v>
      </c>
      <c r="D18" s="40" t="s">
        <v>78</v>
      </c>
      <c r="E18" s="26">
        <v>40724</v>
      </c>
      <c r="F18" s="39" t="s">
        <v>181</v>
      </c>
      <c r="G18" s="40" t="s">
        <v>40</v>
      </c>
      <c r="H18" s="40">
        <v>59</v>
      </c>
      <c r="I18" s="41" t="s">
        <v>79</v>
      </c>
      <c r="J18" s="42">
        <v>3000</v>
      </c>
      <c r="K18" s="42">
        <v>33000</v>
      </c>
      <c r="L18" s="42">
        <v>82200</v>
      </c>
      <c r="M18" s="42">
        <v>82200</v>
      </c>
      <c r="N18" s="42">
        <v>82200</v>
      </c>
      <c r="O18" s="40">
        <v>2.0499999999999998</v>
      </c>
      <c r="P18" s="40">
        <v>1.82</v>
      </c>
      <c r="Q18" s="40">
        <v>1.56</v>
      </c>
      <c r="R18" s="40">
        <v>0</v>
      </c>
      <c r="S18" s="40">
        <v>0</v>
      </c>
      <c r="T18" s="40">
        <v>1.43</v>
      </c>
      <c r="U18" s="40">
        <v>2.0499999999999998</v>
      </c>
      <c r="V18" s="40">
        <v>1.82</v>
      </c>
      <c r="W18" s="40">
        <v>1.56</v>
      </c>
      <c r="X18" s="40">
        <v>0</v>
      </c>
      <c r="Y18" s="40">
        <v>0</v>
      </c>
      <c r="Z18" s="40">
        <v>1.43</v>
      </c>
      <c r="AA18" s="40"/>
      <c r="AB18" s="40"/>
      <c r="AC18" s="40"/>
      <c r="AD18" s="40"/>
      <c r="AE18" s="40"/>
      <c r="AF18" s="40"/>
      <c r="AG18" s="27" t="s">
        <v>6</v>
      </c>
      <c r="AH18" s="27"/>
      <c r="AI18" s="27">
        <v>3</v>
      </c>
      <c r="AJ18" s="27">
        <v>3</v>
      </c>
      <c r="AK18" s="44">
        <v>0.5</v>
      </c>
      <c r="AL18" s="44">
        <v>0.5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 t="s">
        <v>6</v>
      </c>
      <c r="AY18" s="27"/>
      <c r="AZ18" s="27"/>
      <c r="BA18" s="39"/>
      <c r="BB18" s="40"/>
      <c r="BC18" s="27"/>
      <c r="BD18" s="27"/>
      <c r="BE18" s="39"/>
    </row>
    <row r="19" spans="1:57" s="37" customFormat="1">
      <c r="A19" s="40">
        <v>9</v>
      </c>
      <c r="B19" s="26">
        <v>41020</v>
      </c>
      <c r="C19" s="39" t="s">
        <v>180</v>
      </c>
      <c r="D19" s="40" t="s">
        <v>78</v>
      </c>
      <c r="E19" s="26">
        <v>40795</v>
      </c>
      <c r="F19" s="39" t="s">
        <v>187</v>
      </c>
      <c r="G19" s="40" t="s">
        <v>86</v>
      </c>
      <c r="H19" s="40">
        <v>108.876</v>
      </c>
      <c r="I19" s="41" t="s">
        <v>79</v>
      </c>
      <c r="J19" s="42">
        <v>6000</v>
      </c>
      <c r="K19" s="42">
        <v>12000</v>
      </c>
      <c r="L19" s="42">
        <v>84000</v>
      </c>
      <c r="M19" s="42">
        <v>84000</v>
      </c>
      <c r="N19" s="42">
        <v>84000</v>
      </c>
      <c r="O19" s="40">
        <v>2.056</v>
      </c>
      <c r="P19" s="40">
        <v>2.0184000000000002</v>
      </c>
      <c r="Q19" s="40">
        <v>1.9934000000000001</v>
      </c>
      <c r="R19" s="40">
        <v>0</v>
      </c>
      <c r="S19" s="40">
        <v>0</v>
      </c>
      <c r="T19" s="40">
        <v>1.5555000000000001</v>
      </c>
      <c r="U19" s="40">
        <v>1.9309000000000001</v>
      </c>
      <c r="V19" s="40">
        <v>1.8933</v>
      </c>
      <c r="W19" s="40">
        <v>1.8683000000000001</v>
      </c>
      <c r="X19" s="40">
        <v>0</v>
      </c>
      <c r="Y19" s="40">
        <v>0</v>
      </c>
      <c r="Z19" s="40">
        <v>1.4229000000000001</v>
      </c>
      <c r="AA19" s="40"/>
      <c r="AB19" s="40"/>
      <c r="AC19" s="40"/>
      <c r="AD19" s="40"/>
      <c r="AE19" s="40"/>
      <c r="AF19" s="40"/>
      <c r="AG19" s="27" t="s">
        <v>188</v>
      </c>
      <c r="AH19" s="27" t="s">
        <v>46</v>
      </c>
      <c r="AI19" s="27">
        <v>2</v>
      </c>
      <c r="AJ19" s="27">
        <v>4</v>
      </c>
      <c r="AK19" s="35">
        <v>0.33329999999999999</v>
      </c>
      <c r="AL19" s="35">
        <v>0.66659999999999997</v>
      </c>
      <c r="AM19" s="27">
        <v>0</v>
      </c>
      <c r="AN19" s="27">
        <v>16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24</v>
      </c>
      <c r="AX19" s="27" t="s">
        <v>148</v>
      </c>
      <c r="AY19" s="27">
        <v>24</v>
      </c>
      <c r="AZ19" s="27" t="s">
        <v>185</v>
      </c>
      <c r="BA19" s="39"/>
      <c r="BB19" s="40"/>
      <c r="BC19" s="27"/>
      <c r="BD19" s="27" t="s">
        <v>186</v>
      </c>
      <c r="BE19" s="39"/>
    </row>
    <row r="20" spans="1:57" s="37" customFormat="1">
      <c r="A20" s="40">
        <v>17</v>
      </c>
      <c r="B20" s="26">
        <v>41020</v>
      </c>
      <c r="C20" s="39" t="s">
        <v>180</v>
      </c>
      <c r="D20" s="40" t="s">
        <v>78</v>
      </c>
      <c r="E20" s="26">
        <v>40999</v>
      </c>
      <c r="F20" s="39" t="s">
        <v>181</v>
      </c>
      <c r="G20" s="40" t="s">
        <v>8</v>
      </c>
      <c r="H20" s="40">
        <v>59</v>
      </c>
      <c r="I20" s="41" t="s">
        <v>79</v>
      </c>
      <c r="J20" s="42">
        <v>3000</v>
      </c>
      <c r="K20" s="42">
        <v>33000</v>
      </c>
      <c r="L20" s="42">
        <v>82200</v>
      </c>
      <c r="M20" s="42">
        <v>82200</v>
      </c>
      <c r="N20" s="42">
        <v>82200</v>
      </c>
      <c r="O20" s="40">
        <v>2.0499999999999998</v>
      </c>
      <c r="P20" s="40">
        <v>1.82</v>
      </c>
      <c r="Q20" s="40">
        <v>1.56</v>
      </c>
      <c r="R20" s="40">
        <v>0</v>
      </c>
      <c r="S20" s="40">
        <v>0</v>
      </c>
      <c r="T20" s="40">
        <v>1.43</v>
      </c>
      <c r="U20" s="40">
        <v>2.0499999999999998</v>
      </c>
      <c r="V20" s="40">
        <v>1.82</v>
      </c>
      <c r="W20" s="40">
        <v>1.56</v>
      </c>
      <c r="X20" s="40">
        <v>0</v>
      </c>
      <c r="Y20" s="40">
        <v>0</v>
      </c>
      <c r="Z20" s="40">
        <v>1.43</v>
      </c>
      <c r="AA20" s="40"/>
      <c r="AB20" s="40"/>
      <c r="AC20" s="40"/>
      <c r="AD20" s="40"/>
      <c r="AE20" s="40"/>
      <c r="AF20" s="40"/>
      <c r="AG20" s="27" t="s">
        <v>190</v>
      </c>
      <c r="AH20" s="27"/>
      <c r="AI20" s="27">
        <v>3</v>
      </c>
      <c r="AJ20" s="27">
        <v>3</v>
      </c>
      <c r="AK20" s="44">
        <v>0.5</v>
      </c>
      <c r="AL20" s="44">
        <v>0.5</v>
      </c>
      <c r="AM20" s="27">
        <v>0</v>
      </c>
      <c r="AN20" s="27">
        <v>14</v>
      </c>
      <c r="AO20" s="2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7">
        <v>0</v>
      </c>
      <c r="AW20" s="27">
        <v>12</v>
      </c>
      <c r="AX20" s="27" t="s">
        <v>148</v>
      </c>
      <c r="AY20" s="27">
        <v>12</v>
      </c>
      <c r="AZ20" s="27" t="s">
        <v>190</v>
      </c>
      <c r="BA20" s="39"/>
      <c r="BB20" s="40"/>
      <c r="BC20" s="27"/>
      <c r="BD20" s="27" t="s">
        <v>9</v>
      </c>
      <c r="BE20" s="39"/>
    </row>
    <row r="21" spans="1:57" s="37" customFormat="1">
      <c r="A21" s="40"/>
      <c r="B21" s="26">
        <v>41020</v>
      </c>
      <c r="C21" s="39" t="s">
        <v>191</v>
      </c>
      <c r="D21" s="40" t="s">
        <v>179</v>
      </c>
      <c r="E21" s="26">
        <v>40724</v>
      </c>
      <c r="F21" s="39" t="s">
        <v>95</v>
      </c>
      <c r="G21" s="40" t="s">
        <v>40</v>
      </c>
      <c r="H21" s="40">
        <v>95.69</v>
      </c>
      <c r="I21" s="41" t="s">
        <v>189</v>
      </c>
      <c r="J21" s="42">
        <v>98640</v>
      </c>
      <c r="K21" s="42">
        <v>98640</v>
      </c>
      <c r="L21" s="42">
        <v>98640</v>
      </c>
      <c r="M21" s="42">
        <v>98640</v>
      </c>
      <c r="N21" s="42">
        <v>98640</v>
      </c>
      <c r="O21" s="40">
        <v>2.38</v>
      </c>
      <c r="P21" s="40">
        <v>0</v>
      </c>
      <c r="Q21" s="40">
        <v>0</v>
      </c>
      <c r="R21" s="40">
        <v>0</v>
      </c>
      <c r="S21" s="40">
        <v>0</v>
      </c>
      <c r="T21" s="40">
        <v>1.84</v>
      </c>
      <c r="U21" s="40">
        <v>2.38</v>
      </c>
      <c r="V21" s="40">
        <v>0</v>
      </c>
      <c r="W21" s="40">
        <v>0</v>
      </c>
      <c r="X21" s="40">
        <v>0</v>
      </c>
      <c r="Y21" s="40">
        <v>0</v>
      </c>
      <c r="Z21" s="40">
        <v>1.84</v>
      </c>
      <c r="AA21" s="40"/>
      <c r="AB21" s="40"/>
      <c r="AC21" s="40"/>
      <c r="AD21" s="40"/>
      <c r="AE21" s="40"/>
      <c r="AF21" s="40"/>
      <c r="AG21" s="27" t="s">
        <v>6</v>
      </c>
      <c r="AH21" s="27"/>
      <c r="AI21" s="27">
        <v>3</v>
      </c>
      <c r="AJ21" s="27">
        <v>3</v>
      </c>
      <c r="AK21" s="44">
        <v>0.5</v>
      </c>
      <c r="AL21" s="44">
        <v>0.5</v>
      </c>
      <c r="AM21" s="27">
        <v>0</v>
      </c>
      <c r="AN21" s="27">
        <v>0</v>
      </c>
      <c r="AO21" s="27">
        <v>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 t="s">
        <v>6</v>
      </c>
      <c r="AY21" s="27"/>
      <c r="AZ21" s="27"/>
      <c r="BA21" s="39"/>
      <c r="BB21" s="40"/>
      <c r="BC21" s="27"/>
      <c r="BD21" s="27"/>
      <c r="BE21" s="39"/>
    </row>
    <row r="22" spans="1:57" s="37" customFormat="1">
      <c r="A22" s="40">
        <v>12</v>
      </c>
      <c r="B22" s="26">
        <v>41020</v>
      </c>
      <c r="C22" s="39" t="s">
        <v>94</v>
      </c>
      <c r="D22" s="40" t="s">
        <v>179</v>
      </c>
      <c r="E22" s="26">
        <v>40999</v>
      </c>
      <c r="F22" s="39" t="s">
        <v>95</v>
      </c>
      <c r="G22" s="40" t="s">
        <v>8</v>
      </c>
      <c r="H22" s="40">
        <v>95.69</v>
      </c>
      <c r="I22" s="41" t="s">
        <v>189</v>
      </c>
      <c r="J22" s="42">
        <v>98640</v>
      </c>
      <c r="K22" s="42">
        <v>98640</v>
      </c>
      <c r="L22" s="42">
        <v>98640</v>
      </c>
      <c r="M22" s="42">
        <v>98640</v>
      </c>
      <c r="N22" s="42">
        <v>98640</v>
      </c>
      <c r="O22" s="40">
        <v>2.38</v>
      </c>
      <c r="P22" s="40">
        <v>0</v>
      </c>
      <c r="Q22" s="40">
        <v>0</v>
      </c>
      <c r="R22" s="40">
        <v>0</v>
      </c>
      <c r="S22" s="40">
        <v>0</v>
      </c>
      <c r="T22" s="40">
        <v>1.84</v>
      </c>
      <c r="U22" s="40">
        <v>2.38</v>
      </c>
      <c r="V22" s="40">
        <v>0</v>
      </c>
      <c r="W22" s="40">
        <v>0</v>
      </c>
      <c r="X22" s="40">
        <v>0</v>
      </c>
      <c r="Y22" s="40">
        <v>0</v>
      </c>
      <c r="Z22" s="40">
        <v>1.84</v>
      </c>
      <c r="AA22" s="40"/>
      <c r="AB22" s="40"/>
      <c r="AC22" s="40"/>
      <c r="AD22" s="40"/>
      <c r="AE22" s="40"/>
      <c r="AF22" s="40"/>
      <c r="AG22" s="27" t="s">
        <v>190</v>
      </c>
      <c r="AH22" s="27"/>
      <c r="AI22" s="27">
        <v>3</v>
      </c>
      <c r="AJ22" s="27">
        <v>3</v>
      </c>
      <c r="AK22" s="44">
        <v>0.5</v>
      </c>
      <c r="AL22" s="44">
        <v>0.5</v>
      </c>
      <c r="AM22" s="27">
        <v>0</v>
      </c>
      <c r="AN22" s="27">
        <v>14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12</v>
      </c>
      <c r="AX22" s="27" t="s">
        <v>148</v>
      </c>
      <c r="AY22" s="27">
        <v>12</v>
      </c>
      <c r="AZ22" s="27" t="s">
        <v>190</v>
      </c>
      <c r="BA22" s="39"/>
      <c r="BB22" s="40"/>
      <c r="BC22" s="27"/>
      <c r="BD22" s="27" t="s">
        <v>9</v>
      </c>
      <c r="BE22" s="39"/>
    </row>
    <row r="23" spans="1:57" s="37" customFormat="1">
      <c r="A23" s="40">
        <v>13</v>
      </c>
      <c r="B23" s="26">
        <v>41020</v>
      </c>
      <c r="C23" s="39" t="s">
        <v>180</v>
      </c>
      <c r="D23" s="40" t="s">
        <v>132</v>
      </c>
      <c r="E23" s="26">
        <v>40724</v>
      </c>
      <c r="F23" s="39" t="s">
        <v>181</v>
      </c>
      <c r="G23" s="40" t="s">
        <v>40</v>
      </c>
      <c r="H23" s="40">
        <v>62.27</v>
      </c>
      <c r="I23" s="41" t="s">
        <v>189</v>
      </c>
      <c r="J23" s="42">
        <v>98640</v>
      </c>
      <c r="K23" s="42">
        <v>98640</v>
      </c>
      <c r="L23" s="42">
        <v>98640</v>
      </c>
      <c r="M23" s="42">
        <v>98640</v>
      </c>
      <c r="N23" s="42">
        <v>98640</v>
      </c>
      <c r="O23" s="40">
        <v>2.2599999999999998</v>
      </c>
      <c r="P23" s="40">
        <v>0</v>
      </c>
      <c r="Q23" s="40">
        <v>0</v>
      </c>
      <c r="R23" s="40">
        <v>0</v>
      </c>
      <c r="S23" s="40">
        <v>0</v>
      </c>
      <c r="T23" s="40">
        <v>1.67</v>
      </c>
      <c r="U23" s="40">
        <v>2.2599999999999998</v>
      </c>
      <c r="V23" s="40">
        <v>0</v>
      </c>
      <c r="W23" s="40">
        <v>0</v>
      </c>
      <c r="X23" s="40">
        <v>0</v>
      </c>
      <c r="Y23" s="40">
        <v>0</v>
      </c>
      <c r="Z23" s="40">
        <v>1.67</v>
      </c>
      <c r="AA23" s="40"/>
      <c r="AB23" s="40"/>
      <c r="AC23" s="40"/>
      <c r="AD23" s="40"/>
      <c r="AE23" s="40"/>
      <c r="AF23" s="40"/>
      <c r="AG23" s="27" t="s">
        <v>6</v>
      </c>
      <c r="AH23" s="27"/>
      <c r="AI23" s="27">
        <v>3</v>
      </c>
      <c r="AJ23" s="27">
        <v>3</v>
      </c>
      <c r="AK23" s="44">
        <v>0.5</v>
      </c>
      <c r="AL23" s="44">
        <v>0.5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 t="s">
        <v>6</v>
      </c>
      <c r="AY23" s="27"/>
      <c r="AZ23" s="27"/>
      <c r="BA23" s="39"/>
      <c r="BB23" s="40"/>
      <c r="BC23" s="27"/>
      <c r="BD23" s="27"/>
      <c r="BE23" s="39"/>
    </row>
    <row r="24" spans="1:57" s="37" customFormat="1">
      <c r="A24" s="40">
        <v>13</v>
      </c>
      <c r="B24" s="26">
        <v>41020</v>
      </c>
      <c r="C24" s="39" t="s">
        <v>180</v>
      </c>
      <c r="D24" s="40" t="s">
        <v>132</v>
      </c>
      <c r="E24" s="26">
        <v>40999</v>
      </c>
      <c r="F24" s="39" t="s">
        <v>181</v>
      </c>
      <c r="G24" s="40" t="s">
        <v>8</v>
      </c>
      <c r="H24" s="40">
        <v>62.27</v>
      </c>
      <c r="I24" s="41" t="s">
        <v>189</v>
      </c>
      <c r="J24" s="42">
        <v>98640</v>
      </c>
      <c r="K24" s="42">
        <v>98640</v>
      </c>
      <c r="L24" s="42">
        <v>98640</v>
      </c>
      <c r="M24" s="42">
        <v>98640</v>
      </c>
      <c r="N24" s="42">
        <v>98640</v>
      </c>
      <c r="O24" s="40">
        <v>2.2599999999999998</v>
      </c>
      <c r="P24" s="40">
        <v>0</v>
      </c>
      <c r="Q24" s="40">
        <v>0</v>
      </c>
      <c r="R24" s="40">
        <v>0</v>
      </c>
      <c r="S24" s="40">
        <v>0</v>
      </c>
      <c r="T24" s="40">
        <v>1.67</v>
      </c>
      <c r="U24" s="40">
        <v>2.2599999999999998</v>
      </c>
      <c r="V24" s="40">
        <v>0</v>
      </c>
      <c r="W24" s="40">
        <v>0</v>
      </c>
      <c r="X24" s="40">
        <v>0</v>
      </c>
      <c r="Y24" s="40">
        <v>0</v>
      </c>
      <c r="Z24" s="40">
        <v>1.67</v>
      </c>
      <c r="AA24" s="40"/>
      <c r="AB24" s="40"/>
      <c r="AC24" s="40"/>
      <c r="AD24" s="40"/>
      <c r="AE24" s="40"/>
      <c r="AF24" s="40"/>
      <c r="AG24" s="27" t="s">
        <v>190</v>
      </c>
      <c r="AH24" s="27"/>
      <c r="AI24" s="27">
        <v>3</v>
      </c>
      <c r="AJ24" s="27">
        <v>3</v>
      </c>
      <c r="AK24" s="44">
        <v>0.5</v>
      </c>
      <c r="AL24" s="44">
        <v>0.5</v>
      </c>
      <c r="AM24" s="27">
        <v>0</v>
      </c>
      <c r="AN24" s="27">
        <v>14</v>
      </c>
      <c r="AO24" s="27">
        <v>0</v>
      </c>
      <c r="AP24" s="27">
        <v>0</v>
      </c>
      <c r="AQ24" s="27">
        <v>0</v>
      </c>
      <c r="AR24" s="27">
        <v>0</v>
      </c>
      <c r="AS24" s="27">
        <v>0</v>
      </c>
      <c r="AT24" s="27">
        <v>0</v>
      </c>
      <c r="AU24" s="27">
        <v>0</v>
      </c>
      <c r="AV24" s="27">
        <v>0</v>
      </c>
      <c r="AW24" s="27">
        <v>12</v>
      </c>
      <c r="AX24" s="27" t="s">
        <v>148</v>
      </c>
      <c r="AY24" s="27">
        <v>12</v>
      </c>
      <c r="AZ24" s="27" t="s">
        <v>190</v>
      </c>
      <c r="BA24" s="39"/>
      <c r="BB24" s="40"/>
      <c r="BC24" s="27"/>
      <c r="BD24" s="27" t="s">
        <v>9</v>
      </c>
      <c r="BE24" s="39"/>
    </row>
    <row r="25" spans="1:57" s="37" customFormat="1">
      <c r="A25" s="40">
        <v>18</v>
      </c>
      <c r="B25" s="26">
        <v>41020</v>
      </c>
      <c r="C25" s="39" t="s">
        <v>180</v>
      </c>
      <c r="D25" s="40" t="s">
        <v>80</v>
      </c>
      <c r="E25" s="26">
        <v>40724</v>
      </c>
      <c r="F25" s="39" t="s">
        <v>181</v>
      </c>
      <c r="G25" s="40" t="s">
        <v>40</v>
      </c>
      <c r="H25" s="40">
        <v>77</v>
      </c>
      <c r="I25" s="41" t="s">
        <v>79</v>
      </c>
      <c r="J25" s="42">
        <v>3000</v>
      </c>
      <c r="K25" s="42">
        <v>33000</v>
      </c>
      <c r="L25" s="42">
        <v>82200</v>
      </c>
      <c r="M25" s="42">
        <v>82200</v>
      </c>
      <c r="N25" s="42">
        <v>82200</v>
      </c>
      <c r="O25" s="40">
        <v>2.1800000000000002</v>
      </c>
      <c r="P25" s="40">
        <v>2</v>
      </c>
      <c r="Q25" s="40">
        <v>1.81</v>
      </c>
      <c r="R25" s="40">
        <v>0</v>
      </c>
      <c r="S25" s="40">
        <v>0</v>
      </c>
      <c r="T25" s="40">
        <v>1.64</v>
      </c>
      <c r="U25" s="40">
        <v>2.1800000000000002</v>
      </c>
      <c r="V25" s="40">
        <v>2</v>
      </c>
      <c r="W25" s="40">
        <v>1.81</v>
      </c>
      <c r="X25" s="40">
        <v>0</v>
      </c>
      <c r="Y25" s="40">
        <v>0</v>
      </c>
      <c r="Z25" s="40">
        <v>1.64</v>
      </c>
      <c r="AA25" s="40"/>
      <c r="AB25" s="40"/>
      <c r="AC25" s="40"/>
      <c r="AD25" s="40"/>
      <c r="AE25" s="40"/>
      <c r="AF25" s="40"/>
      <c r="AG25" s="27" t="s">
        <v>6</v>
      </c>
      <c r="AH25" s="27"/>
      <c r="AI25" s="27">
        <v>3</v>
      </c>
      <c r="AJ25" s="27">
        <v>3</v>
      </c>
      <c r="AK25" s="44">
        <v>0.5</v>
      </c>
      <c r="AL25" s="44">
        <v>0.5</v>
      </c>
      <c r="AM25" s="27">
        <v>0</v>
      </c>
      <c r="AN25" s="27">
        <v>0</v>
      </c>
      <c r="AO25" s="27">
        <v>0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 t="s">
        <v>6</v>
      </c>
      <c r="AY25" s="27"/>
      <c r="AZ25" s="27"/>
      <c r="BA25" s="39"/>
      <c r="BB25" s="40"/>
      <c r="BC25" s="27"/>
      <c r="BD25" s="27"/>
      <c r="BE25" s="39"/>
    </row>
    <row r="26" spans="1:57" s="37" customFormat="1">
      <c r="A26" s="40">
        <v>10</v>
      </c>
      <c r="B26" s="26">
        <v>41020</v>
      </c>
      <c r="C26" s="39" t="s">
        <v>180</v>
      </c>
      <c r="D26" s="40" t="s">
        <v>80</v>
      </c>
      <c r="E26" s="26">
        <v>40795</v>
      </c>
      <c r="F26" s="39" t="s">
        <v>187</v>
      </c>
      <c r="G26" s="40" t="s">
        <v>86</v>
      </c>
      <c r="H26" s="40">
        <v>87.671000000000006</v>
      </c>
      <c r="I26" s="41" t="s">
        <v>79</v>
      </c>
      <c r="J26" s="42">
        <v>6000</v>
      </c>
      <c r="K26" s="42">
        <v>12000</v>
      </c>
      <c r="L26" s="42">
        <v>84000</v>
      </c>
      <c r="M26" s="42">
        <v>84000</v>
      </c>
      <c r="N26" s="42">
        <v>84000</v>
      </c>
      <c r="O26" s="40">
        <v>3.0257000000000001</v>
      </c>
      <c r="P26" s="40">
        <v>2.3813</v>
      </c>
      <c r="Q26" s="40">
        <v>1.9946999999999999</v>
      </c>
      <c r="R26" s="40">
        <v>0</v>
      </c>
      <c r="S26" s="40">
        <v>0</v>
      </c>
      <c r="T26" s="40">
        <v>1.8657999999999999</v>
      </c>
      <c r="U26" s="40">
        <v>2.9613</v>
      </c>
      <c r="V26" s="40">
        <v>2.3169</v>
      </c>
      <c r="W26" s="40">
        <v>1.9301999999999999</v>
      </c>
      <c r="X26" s="40">
        <v>0</v>
      </c>
      <c r="Y26" s="40">
        <v>0</v>
      </c>
      <c r="Z26" s="40">
        <v>1.8012999999999999</v>
      </c>
      <c r="AA26" s="40"/>
      <c r="AB26" s="40"/>
      <c r="AC26" s="40"/>
      <c r="AD26" s="40"/>
      <c r="AE26" s="40"/>
      <c r="AF26" s="40"/>
      <c r="AG26" s="27" t="s">
        <v>188</v>
      </c>
      <c r="AH26" s="27" t="s">
        <v>46</v>
      </c>
      <c r="AI26" s="27">
        <v>2</v>
      </c>
      <c r="AJ26" s="27">
        <v>4</v>
      </c>
      <c r="AK26" s="35">
        <v>0.33329999999999999</v>
      </c>
      <c r="AL26" s="35">
        <v>0.66659999999999997</v>
      </c>
      <c r="AM26" s="27">
        <v>0</v>
      </c>
      <c r="AN26" s="27">
        <v>16</v>
      </c>
      <c r="AO26" s="27">
        <v>0</v>
      </c>
      <c r="AP26" s="27">
        <v>0</v>
      </c>
      <c r="AQ26" s="27">
        <v>0</v>
      </c>
      <c r="AR26" s="27">
        <v>0</v>
      </c>
      <c r="AS26" s="27">
        <v>0</v>
      </c>
      <c r="AT26" s="27">
        <v>0</v>
      </c>
      <c r="AU26" s="27">
        <v>0</v>
      </c>
      <c r="AV26" s="27">
        <v>0</v>
      </c>
      <c r="AW26" s="27">
        <v>24</v>
      </c>
      <c r="AX26" s="27" t="s">
        <v>148</v>
      </c>
      <c r="AY26" s="27">
        <v>24</v>
      </c>
      <c r="AZ26" s="27" t="s">
        <v>185</v>
      </c>
      <c r="BA26" s="39"/>
      <c r="BB26" s="40"/>
      <c r="BC26" s="27"/>
      <c r="BD26" s="27" t="s">
        <v>186</v>
      </c>
      <c r="BE26" s="39"/>
    </row>
    <row r="27" spans="1:57" s="37" customFormat="1">
      <c r="A27" s="40">
        <v>18</v>
      </c>
      <c r="B27" s="26">
        <v>41020</v>
      </c>
      <c r="C27" s="39" t="s">
        <v>180</v>
      </c>
      <c r="D27" s="40" t="s">
        <v>80</v>
      </c>
      <c r="E27" s="26">
        <v>40999</v>
      </c>
      <c r="F27" s="39" t="s">
        <v>181</v>
      </c>
      <c r="G27" s="40" t="s">
        <v>8</v>
      </c>
      <c r="H27" s="40">
        <v>77</v>
      </c>
      <c r="I27" s="41" t="s">
        <v>79</v>
      </c>
      <c r="J27" s="42">
        <v>3000</v>
      </c>
      <c r="K27" s="42">
        <v>33000</v>
      </c>
      <c r="L27" s="42">
        <v>82200</v>
      </c>
      <c r="M27" s="42">
        <v>82200</v>
      </c>
      <c r="N27" s="42">
        <v>82200</v>
      </c>
      <c r="O27" s="40">
        <v>2.1800000000000002</v>
      </c>
      <c r="P27" s="40">
        <v>2</v>
      </c>
      <c r="Q27" s="40">
        <v>1.81</v>
      </c>
      <c r="R27" s="40">
        <v>0</v>
      </c>
      <c r="S27" s="40">
        <v>0</v>
      </c>
      <c r="T27" s="40">
        <v>1.64</v>
      </c>
      <c r="U27" s="40">
        <v>2.1800000000000002</v>
      </c>
      <c r="V27" s="40">
        <v>2</v>
      </c>
      <c r="W27" s="40">
        <v>1.81</v>
      </c>
      <c r="X27" s="40">
        <v>0</v>
      </c>
      <c r="Y27" s="40">
        <v>0</v>
      </c>
      <c r="Z27" s="40">
        <v>1.64</v>
      </c>
      <c r="AA27" s="40"/>
      <c r="AB27" s="40"/>
      <c r="AC27" s="40"/>
      <c r="AD27" s="40"/>
      <c r="AE27" s="40"/>
      <c r="AF27" s="40"/>
      <c r="AG27" s="27" t="s">
        <v>190</v>
      </c>
      <c r="AH27" s="27"/>
      <c r="AI27" s="27">
        <v>3</v>
      </c>
      <c r="AJ27" s="27">
        <v>3</v>
      </c>
      <c r="AK27" s="44">
        <v>0.5</v>
      </c>
      <c r="AL27" s="44">
        <v>0.5</v>
      </c>
      <c r="AM27" s="27">
        <v>0</v>
      </c>
      <c r="AN27" s="27">
        <v>14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12</v>
      </c>
      <c r="AX27" s="27" t="s">
        <v>148</v>
      </c>
      <c r="AY27" s="27">
        <v>12</v>
      </c>
      <c r="AZ27" s="27" t="s">
        <v>190</v>
      </c>
      <c r="BA27" s="39"/>
      <c r="BB27" s="40"/>
      <c r="BC27" s="27"/>
      <c r="BD27" s="27" t="s">
        <v>9</v>
      </c>
      <c r="BE27" s="39"/>
    </row>
    <row r="28" spans="1:57" s="37" customFormat="1">
      <c r="A28" s="40">
        <v>14</v>
      </c>
      <c r="B28" s="26">
        <v>41020</v>
      </c>
      <c r="C28" s="39" t="s">
        <v>180</v>
      </c>
      <c r="D28" s="40" t="s">
        <v>182</v>
      </c>
      <c r="E28" s="26">
        <v>40724</v>
      </c>
      <c r="F28" s="39" t="s">
        <v>181</v>
      </c>
      <c r="G28" s="40" t="s">
        <v>40</v>
      </c>
      <c r="H28" s="40">
        <v>83.16</v>
      </c>
      <c r="I28" s="41" t="s">
        <v>189</v>
      </c>
      <c r="J28" s="42">
        <v>98640</v>
      </c>
      <c r="K28" s="42">
        <v>98640</v>
      </c>
      <c r="L28" s="42">
        <v>98640</v>
      </c>
      <c r="M28" s="42">
        <v>98640</v>
      </c>
      <c r="N28" s="42">
        <v>98640</v>
      </c>
      <c r="O28" s="40">
        <v>2.16</v>
      </c>
      <c r="P28" s="40">
        <v>0</v>
      </c>
      <c r="Q28" s="40">
        <v>0</v>
      </c>
      <c r="R28" s="40">
        <v>0</v>
      </c>
      <c r="S28" s="40">
        <v>0</v>
      </c>
      <c r="T28" s="40">
        <v>1.85</v>
      </c>
      <c r="U28" s="40">
        <v>2.16</v>
      </c>
      <c r="V28" s="40">
        <v>0</v>
      </c>
      <c r="W28" s="40">
        <v>0</v>
      </c>
      <c r="X28" s="40">
        <v>0</v>
      </c>
      <c r="Y28" s="40">
        <v>0</v>
      </c>
      <c r="Z28" s="40">
        <v>1.85</v>
      </c>
      <c r="AA28" s="40"/>
      <c r="AB28" s="40"/>
      <c r="AC28" s="40"/>
      <c r="AD28" s="40"/>
      <c r="AE28" s="40"/>
      <c r="AF28" s="40"/>
      <c r="AG28" s="27" t="s">
        <v>6</v>
      </c>
      <c r="AH28" s="27"/>
      <c r="AI28" s="27">
        <v>3</v>
      </c>
      <c r="AJ28" s="27">
        <v>3</v>
      </c>
      <c r="AK28" s="44">
        <v>0.5</v>
      </c>
      <c r="AL28" s="44">
        <v>0.5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 t="s">
        <v>6</v>
      </c>
      <c r="AY28" s="27"/>
      <c r="AZ28" s="27"/>
      <c r="BA28" s="39"/>
      <c r="BB28" s="40"/>
      <c r="BC28" s="27"/>
      <c r="BD28" s="27"/>
      <c r="BE28" s="39"/>
    </row>
    <row r="29" spans="1:57" s="37" customFormat="1">
      <c r="A29" s="40">
        <v>14</v>
      </c>
      <c r="B29" s="26">
        <v>41020</v>
      </c>
      <c r="C29" s="39" t="s">
        <v>180</v>
      </c>
      <c r="D29" s="40" t="s">
        <v>182</v>
      </c>
      <c r="E29" s="26">
        <v>40999</v>
      </c>
      <c r="F29" s="39" t="s">
        <v>181</v>
      </c>
      <c r="G29" s="40" t="s">
        <v>8</v>
      </c>
      <c r="H29" s="40">
        <v>83.16</v>
      </c>
      <c r="I29" s="41" t="s">
        <v>189</v>
      </c>
      <c r="J29" s="42">
        <v>98640</v>
      </c>
      <c r="K29" s="42">
        <v>98640</v>
      </c>
      <c r="L29" s="42">
        <v>98640</v>
      </c>
      <c r="M29" s="42">
        <v>98640</v>
      </c>
      <c r="N29" s="42">
        <v>98640</v>
      </c>
      <c r="O29" s="40">
        <v>2.16</v>
      </c>
      <c r="P29" s="40">
        <v>0</v>
      </c>
      <c r="Q29" s="40">
        <v>0</v>
      </c>
      <c r="R29" s="40">
        <v>0</v>
      </c>
      <c r="S29" s="40">
        <v>0</v>
      </c>
      <c r="T29" s="40">
        <v>1.85</v>
      </c>
      <c r="U29" s="40">
        <v>2.16</v>
      </c>
      <c r="V29" s="40">
        <v>0</v>
      </c>
      <c r="W29" s="40">
        <v>0</v>
      </c>
      <c r="X29" s="40">
        <v>0</v>
      </c>
      <c r="Y29" s="40">
        <v>0</v>
      </c>
      <c r="Z29" s="40">
        <v>1.85</v>
      </c>
      <c r="AA29" s="40"/>
      <c r="AB29" s="40"/>
      <c r="AC29" s="40"/>
      <c r="AD29" s="40"/>
      <c r="AE29" s="40"/>
      <c r="AF29" s="40"/>
      <c r="AG29" s="27" t="s">
        <v>190</v>
      </c>
      <c r="AH29" s="27"/>
      <c r="AI29" s="27">
        <v>3</v>
      </c>
      <c r="AJ29" s="27">
        <v>3</v>
      </c>
      <c r="AK29" s="44">
        <v>0.5</v>
      </c>
      <c r="AL29" s="44">
        <v>0.5</v>
      </c>
      <c r="AM29" s="27">
        <v>0</v>
      </c>
      <c r="AN29" s="27">
        <v>14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12</v>
      </c>
      <c r="AX29" s="27" t="s">
        <v>148</v>
      </c>
      <c r="AY29" s="27">
        <v>12</v>
      </c>
      <c r="AZ29" s="27" t="s">
        <v>190</v>
      </c>
      <c r="BA29" s="39"/>
      <c r="BB29" s="40"/>
      <c r="BC29" s="27"/>
      <c r="BD29" s="27" t="s">
        <v>9</v>
      </c>
      <c r="BE29" s="39"/>
    </row>
    <row r="30" spans="1:57" s="37" customFormat="1">
      <c r="A30" s="40">
        <v>15</v>
      </c>
      <c r="B30" s="26">
        <v>41020</v>
      </c>
      <c r="C30" s="39" t="s">
        <v>180</v>
      </c>
      <c r="D30" s="40" t="s">
        <v>183</v>
      </c>
      <c r="E30" s="26">
        <v>40724</v>
      </c>
      <c r="F30" s="39" t="s">
        <v>181</v>
      </c>
      <c r="G30" s="40" t="s">
        <v>40</v>
      </c>
      <c r="H30" s="40">
        <v>102.93</v>
      </c>
      <c r="I30" s="41"/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0">
        <v>1.59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1.59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/>
      <c r="AB30" s="40"/>
      <c r="AC30" s="40"/>
      <c r="AD30" s="40"/>
      <c r="AE30" s="40"/>
      <c r="AF30" s="40"/>
      <c r="AG30" s="27" t="s">
        <v>6</v>
      </c>
      <c r="AH30" s="27"/>
      <c r="AI30" s="27">
        <v>3</v>
      </c>
      <c r="AJ30" s="27">
        <v>3</v>
      </c>
      <c r="AK30" s="44">
        <v>0.5</v>
      </c>
      <c r="AL30" s="44">
        <v>0.5</v>
      </c>
      <c r="AM30" s="27">
        <v>0</v>
      </c>
      <c r="AN30" s="27">
        <v>0</v>
      </c>
      <c r="AO30" s="27">
        <v>0</v>
      </c>
      <c r="AP30" s="27">
        <v>0</v>
      </c>
      <c r="AQ30" s="27">
        <v>0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 t="s">
        <v>144</v>
      </c>
      <c r="AY30" s="27"/>
      <c r="AZ30" s="27"/>
      <c r="BA30" s="39"/>
      <c r="BB30" s="40"/>
      <c r="BC30" s="27"/>
      <c r="BD30" s="27"/>
      <c r="BE30" s="39"/>
    </row>
    <row r="31" spans="1:57" s="37" customFormat="1">
      <c r="A31" s="40">
        <v>15</v>
      </c>
      <c r="B31" s="26">
        <v>41020</v>
      </c>
      <c r="C31" s="39" t="s">
        <v>180</v>
      </c>
      <c r="D31" s="40" t="s">
        <v>183</v>
      </c>
      <c r="E31" s="26">
        <v>40999</v>
      </c>
      <c r="F31" s="39" t="s">
        <v>181</v>
      </c>
      <c r="G31" s="40" t="s">
        <v>8</v>
      </c>
      <c r="H31" s="40">
        <v>102.93</v>
      </c>
      <c r="I31" s="41"/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0">
        <v>1.59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1.59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/>
      <c r="AB31" s="40"/>
      <c r="AC31" s="40"/>
      <c r="AD31" s="40"/>
      <c r="AE31" s="40"/>
      <c r="AF31" s="40"/>
      <c r="AG31" s="27" t="s">
        <v>190</v>
      </c>
      <c r="AH31" s="27"/>
      <c r="AI31" s="27">
        <v>3</v>
      </c>
      <c r="AJ31" s="27">
        <v>3</v>
      </c>
      <c r="AK31" s="44">
        <v>0.5</v>
      </c>
      <c r="AL31" s="44">
        <v>0.5</v>
      </c>
      <c r="AM31" s="27">
        <v>0</v>
      </c>
      <c r="AN31" s="27">
        <v>14</v>
      </c>
      <c r="AO31" s="27">
        <v>0</v>
      </c>
      <c r="AP31" s="27">
        <v>0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12</v>
      </c>
      <c r="AX31" s="27" t="s">
        <v>148</v>
      </c>
      <c r="AY31" s="27">
        <v>12</v>
      </c>
      <c r="AZ31" s="27" t="s">
        <v>190</v>
      </c>
      <c r="BA31" s="39"/>
      <c r="BB31" s="40"/>
      <c r="BC31" s="27"/>
      <c r="BD31" s="27" t="s">
        <v>9</v>
      </c>
      <c r="BE31" s="39"/>
    </row>
  </sheetData>
  <sheetProtection algorithmName="SHA-512" hashValue="IpLXw+i3G0JHEtQIwGpZZNTn1R/DnnhHgFPHZhrI711Hkuz+T/6X3wzJ8vu1Q4EjM61ydP45jypcRKGJDkirTA==" saltValue="yr+c138zk6Z0+XfJAAcbyw==" spinCount="100000" sheet="1" objects="1" scenarios="1"/>
  <sortState xmlns:xlrd2="http://schemas.microsoft.com/office/spreadsheetml/2017/richdata2" ref="A2:XFD1048576">
    <sortCondition ref="D3:D1048576"/>
    <sortCondition ref="F3:F1048576"/>
  </sortState>
  <phoneticPr fontId="3" type="noConversion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77CB7-1801-EC43-8ACD-EE6F21F1474A}">
  <sheetPr codeName="Sheet26">
    <tabColor theme="4" tint="0.79998168889431442"/>
  </sheetPr>
  <dimension ref="A1:ER70"/>
  <sheetViews>
    <sheetView topLeftCell="A7" zoomScaleNormal="100" workbookViewId="0">
      <selection activeCell="A19" sqref="A19:XFD19"/>
    </sheetView>
  </sheetViews>
  <sheetFormatPr baseColWidth="10" defaultRowHeight="13"/>
  <cols>
    <col min="1" max="1" width="24.1640625" customWidth="1"/>
    <col min="2" max="2" width="16.1640625" customWidth="1"/>
    <col min="3" max="3" width="23.1640625" bestFit="1" customWidth="1"/>
    <col min="4" max="4" width="12.1640625" customWidth="1"/>
    <col min="5" max="6" width="12.1640625" hidden="1" customWidth="1"/>
    <col min="7" max="18" width="12.1640625" customWidth="1"/>
    <col min="19" max="19" width="13" hidden="1" customWidth="1"/>
    <col min="20" max="20" width="12" hidden="1" customWidth="1"/>
    <col min="21" max="25" width="12" customWidth="1"/>
    <col min="26" max="29" width="12" hidden="1" customWidth="1"/>
    <col min="30" max="33" width="12" customWidth="1"/>
    <col min="34" max="43" width="12.1640625" customWidth="1"/>
  </cols>
  <sheetData>
    <row r="1" spans="1:148" s="37" customFormat="1">
      <c r="A1" s="400" t="s">
        <v>55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</row>
    <row r="2" spans="1:148" s="37" customFormat="1">
      <c r="A2" s="401" t="s">
        <v>94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0"/>
      <c r="AM2" s="400"/>
      <c r="AN2" s="400"/>
      <c r="AO2" s="400"/>
      <c r="AP2" s="400"/>
      <c r="AQ2" s="400"/>
      <c r="AR2" s="400"/>
      <c r="AS2" s="400"/>
    </row>
    <row r="3" spans="1:148" s="37" customFormat="1" ht="14" thickBot="1">
      <c r="A3" s="400"/>
      <c r="B3" s="400"/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</row>
    <row r="4" spans="1:148" s="285" customFormat="1" ht="14">
      <c r="A4" s="91" t="s">
        <v>50</v>
      </c>
      <c r="B4" s="92"/>
      <c r="C4" s="92"/>
      <c r="D4" s="92"/>
      <c r="E4" s="254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258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3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/>
      <c r="AU4"/>
      <c r="AV4" s="347"/>
      <c r="AW4" s="347"/>
      <c r="AX4" s="347"/>
      <c r="AY4" s="347"/>
      <c r="AZ4" s="347"/>
      <c r="BA4" s="347"/>
      <c r="BB4" s="347"/>
      <c r="BC4" s="347"/>
      <c r="BD4" s="347"/>
      <c r="BE4" s="347"/>
      <c r="BF4" s="347"/>
      <c r="BG4" s="347"/>
      <c r="BH4" s="347"/>
      <c r="BI4" s="347"/>
      <c r="BJ4" s="347"/>
      <c r="BK4" s="347"/>
      <c r="BL4" s="347"/>
      <c r="BM4" s="347"/>
      <c r="BN4" s="347"/>
      <c r="BO4" s="347"/>
      <c r="BP4" s="347"/>
      <c r="BQ4" s="347"/>
      <c r="BR4" s="347"/>
      <c r="BS4" s="347"/>
      <c r="BT4" s="347"/>
      <c r="BU4" s="347"/>
      <c r="BV4" s="347"/>
      <c r="BW4" s="347"/>
      <c r="BX4" s="347"/>
      <c r="BY4" s="347"/>
      <c r="BZ4" s="347"/>
      <c r="CA4" s="347"/>
      <c r="CB4" s="347"/>
      <c r="CC4" s="347"/>
      <c r="CD4" s="347"/>
      <c r="CE4" s="347"/>
      <c r="CF4" s="347"/>
      <c r="CG4" s="347"/>
      <c r="CH4" s="347"/>
      <c r="CI4" s="347"/>
      <c r="CJ4" s="347"/>
      <c r="CK4" s="347"/>
      <c r="CL4" s="347"/>
      <c r="CM4" s="347"/>
      <c r="CN4" s="347"/>
      <c r="CO4" s="347"/>
      <c r="CP4" s="347"/>
      <c r="CQ4" s="347"/>
      <c r="CR4" s="347"/>
      <c r="CS4" s="347"/>
      <c r="CT4" s="347"/>
      <c r="CU4" s="347"/>
      <c r="CV4" s="347"/>
      <c r="CW4" s="347"/>
      <c r="CX4" s="347"/>
      <c r="CY4" s="347"/>
      <c r="CZ4" s="347"/>
      <c r="DA4" s="347"/>
      <c r="DB4" s="347"/>
      <c r="DC4" s="347"/>
      <c r="DD4" s="347"/>
      <c r="DE4" s="347"/>
      <c r="DF4" s="347"/>
      <c r="DG4" s="347"/>
      <c r="DH4" s="347"/>
      <c r="DI4" s="347"/>
      <c r="DJ4" s="347"/>
      <c r="DK4" s="347"/>
      <c r="DL4" s="347"/>
      <c r="DM4" s="347"/>
      <c r="DN4" s="347"/>
      <c r="DO4" s="347"/>
      <c r="DP4" s="347"/>
      <c r="DQ4" s="347"/>
      <c r="DR4" s="347"/>
      <c r="DS4" s="347"/>
      <c r="DT4" s="347"/>
      <c r="DU4" s="347"/>
      <c r="DV4" s="347"/>
      <c r="DW4" s="347"/>
      <c r="DX4" s="347"/>
      <c r="DY4" s="347"/>
      <c r="DZ4" s="347"/>
      <c r="EA4" s="347"/>
      <c r="EB4" s="347"/>
      <c r="EC4" s="347"/>
      <c r="ED4" s="347"/>
      <c r="EE4" s="347"/>
      <c r="EF4" s="347"/>
      <c r="EG4" s="347"/>
      <c r="EH4" s="347"/>
      <c r="EI4" s="347"/>
      <c r="EJ4" s="347"/>
      <c r="EK4" s="347"/>
      <c r="EL4" s="347"/>
      <c r="EM4" s="347"/>
      <c r="EN4" s="347"/>
      <c r="EO4" s="347"/>
      <c r="EP4" s="347"/>
      <c r="EQ4" s="347"/>
      <c r="ER4" s="347"/>
    </row>
    <row r="5" spans="1:148" s="285" customFormat="1" ht="14">
      <c r="A5" s="94" t="s">
        <v>292</v>
      </c>
      <c r="B5" s="70"/>
      <c r="C5" s="101">
        <v>100000</v>
      </c>
      <c r="D5" s="95"/>
      <c r="E5" s="70"/>
      <c r="F5" s="95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259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96"/>
      <c r="AH5" s="400"/>
      <c r="AI5" s="400"/>
      <c r="AJ5" s="400"/>
      <c r="AK5" s="400"/>
      <c r="AL5" s="400"/>
      <c r="AM5" s="400"/>
      <c r="AN5" s="400"/>
      <c r="AO5" s="400"/>
      <c r="AP5" s="400"/>
      <c r="AQ5" s="400"/>
      <c r="AR5" s="400"/>
      <c r="AS5" s="400"/>
      <c r="AT5"/>
      <c r="AU5"/>
      <c r="AV5" s="347"/>
      <c r="AW5" s="347"/>
      <c r="AX5" s="347"/>
      <c r="AY5" s="347"/>
      <c r="AZ5" s="347"/>
      <c r="BA5" s="347"/>
      <c r="BB5" s="347"/>
      <c r="BC5" s="347"/>
      <c r="BD5" s="347"/>
      <c r="BE5" s="347"/>
      <c r="BF5" s="347"/>
      <c r="BG5" s="347"/>
      <c r="BH5" s="347"/>
      <c r="BI5" s="347"/>
      <c r="BJ5" s="347"/>
      <c r="BK5" s="347"/>
      <c r="BL5" s="347"/>
      <c r="BM5" s="347"/>
      <c r="BN5" s="347"/>
      <c r="BO5" s="347"/>
      <c r="BP5" s="347"/>
      <c r="BQ5" s="347"/>
      <c r="BR5" s="347"/>
      <c r="BS5" s="347"/>
      <c r="BT5" s="347"/>
      <c r="BU5" s="347"/>
      <c r="BV5" s="347"/>
      <c r="BW5" s="347"/>
      <c r="BX5" s="347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47"/>
      <c r="CK5" s="347"/>
      <c r="CL5" s="347"/>
      <c r="CM5" s="347"/>
      <c r="CN5" s="347"/>
      <c r="CO5" s="347"/>
      <c r="CP5" s="347"/>
      <c r="CQ5" s="347"/>
      <c r="CR5" s="347"/>
      <c r="CS5" s="347"/>
      <c r="CT5" s="347"/>
      <c r="CU5" s="347"/>
      <c r="CV5" s="347"/>
      <c r="CW5" s="347"/>
      <c r="CX5" s="347"/>
      <c r="CY5" s="347"/>
      <c r="CZ5" s="347"/>
      <c r="DA5" s="347"/>
      <c r="DB5" s="347"/>
      <c r="DC5" s="347"/>
      <c r="DD5" s="347"/>
      <c r="DE5" s="347"/>
      <c r="DF5" s="347"/>
      <c r="DG5" s="347"/>
      <c r="DH5" s="347"/>
      <c r="DI5" s="347"/>
      <c r="DJ5" s="347"/>
      <c r="DK5" s="347"/>
      <c r="DL5" s="347"/>
      <c r="DM5" s="347"/>
      <c r="DN5" s="347"/>
      <c r="DO5" s="347"/>
      <c r="DP5" s="347"/>
      <c r="DQ5" s="347"/>
      <c r="DR5" s="347"/>
      <c r="DS5" s="347"/>
      <c r="DT5" s="347"/>
      <c r="DU5" s="347"/>
      <c r="DV5" s="347"/>
      <c r="DW5" s="347"/>
      <c r="DX5" s="347"/>
      <c r="DY5" s="347"/>
      <c r="DZ5" s="347"/>
      <c r="EA5" s="347"/>
      <c r="EB5" s="347"/>
      <c r="EC5" s="347"/>
      <c r="ED5" s="347"/>
      <c r="EE5" s="347"/>
      <c r="EF5" s="347"/>
      <c r="EG5" s="347"/>
      <c r="EH5" s="347"/>
      <c r="EI5" s="347"/>
      <c r="EJ5" s="347"/>
      <c r="EK5" s="347"/>
      <c r="EL5" s="347"/>
      <c r="EM5" s="347"/>
      <c r="EN5" s="347"/>
      <c r="EO5" s="347"/>
      <c r="EP5" s="347"/>
      <c r="EQ5" s="347"/>
      <c r="ER5" s="347"/>
    </row>
    <row r="6" spans="1:148" s="285" customFormat="1" ht="14">
      <c r="A6" s="34" t="s">
        <v>131</v>
      </c>
      <c r="B6" s="70"/>
      <c r="C6" s="70"/>
      <c r="D6" s="70"/>
      <c r="E6" s="256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259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96"/>
      <c r="AH6" s="400"/>
      <c r="AI6" s="400"/>
      <c r="AJ6" s="400"/>
      <c r="AK6" s="400"/>
      <c r="AL6" s="400"/>
      <c r="AM6" s="400"/>
      <c r="AN6" s="400"/>
      <c r="AO6" s="400"/>
      <c r="AP6" s="400"/>
      <c r="AQ6" s="400"/>
      <c r="AR6" s="400"/>
      <c r="AS6" s="400"/>
      <c r="AT6"/>
      <c r="AU6"/>
      <c r="AV6" s="347"/>
      <c r="AW6" s="347"/>
      <c r="AX6" s="347"/>
      <c r="AY6" s="347"/>
      <c r="AZ6" s="347"/>
      <c r="BA6" s="347"/>
      <c r="BB6" s="347"/>
      <c r="BC6" s="347"/>
      <c r="BD6" s="347"/>
      <c r="BE6" s="347"/>
      <c r="BF6" s="347"/>
      <c r="BG6" s="347"/>
      <c r="BH6" s="347"/>
      <c r="BI6" s="347"/>
      <c r="BJ6" s="347"/>
      <c r="BK6" s="347"/>
      <c r="BL6" s="347"/>
      <c r="BM6" s="347"/>
      <c r="BN6" s="347"/>
      <c r="BO6" s="347"/>
      <c r="BP6" s="347"/>
      <c r="BQ6" s="347"/>
      <c r="BR6" s="347"/>
      <c r="BS6" s="347"/>
      <c r="BT6" s="347"/>
      <c r="BU6" s="347"/>
      <c r="BV6" s="347"/>
      <c r="BW6" s="347"/>
      <c r="BX6" s="347"/>
      <c r="BY6" s="347"/>
      <c r="BZ6" s="347"/>
      <c r="CA6" s="347"/>
      <c r="CB6" s="347"/>
      <c r="CC6" s="347"/>
      <c r="CD6" s="347"/>
      <c r="CE6" s="347"/>
      <c r="CF6" s="347"/>
      <c r="CG6" s="347"/>
      <c r="CH6" s="347"/>
      <c r="CI6" s="347"/>
      <c r="CJ6" s="347"/>
      <c r="CK6" s="347"/>
      <c r="CL6" s="347"/>
      <c r="CM6" s="347"/>
      <c r="CN6" s="347"/>
      <c r="CO6" s="347"/>
      <c r="CP6" s="347"/>
      <c r="CQ6" s="347"/>
      <c r="CR6" s="347"/>
      <c r="CS6" s="347"/>
      <c r="CT6" s="347"/>
      <c r="CU6" s="347"/>
      <c r="CV6" s="347"/>
      <c r="CW6" s="347"/>
      <c r="CX6" s="347"/>
      <c r="CY6" s="347"/>
      <c r="CZ6" s="347"/>
      <c r="DA6" s="347"/>
      <c r="DB6" s="347"/>
      <c r="DC6" s="347"/>
      <c r="DD6" s="347"/>
      <c r="DE6" s="347"/>
      <c r="DF6" s="347"/>
      <c r="DG6" s="347"/>
      <c r="DH6" s="347"/>
      <c r="DI6" s="347"/>
      <c r="DJ6" s="347"/>
      <c r="DK6" s="347"/>
      <c r="DL6" s="347"/>
      <c r="DM6" s="347"/>
      <c r="DN6" s="347"/>
      <c r="DO6" s="347"/>
      <c r="DP6" s="347"/>
      <c r="DQ6" s="347"/>
      <c r="DR6" s="347"/>
      <c r="DS6" s="347"/>
      <c r="DT6" s="347"/>
      <c r="DU6" s="347"/>
      <c r="DV6" s="347"/>
      <c r="DW6" s="347"/>
      <c r="DX6" s="347"/>
      <c r="DY6" s="347"/>
      <c r="DZ6" s="347"/>
      <c r="EA6" s="347"/>
      <c r="EB6" s="347"/>
      <c r="EC6" s="347"/>
      <c r="ED6" s="347"/>
      <c r="EE6" s="347"/>
      <c r="EF6" s="347"/>
      <c r="EG6" s="347"/>
      <c r="EH6" s="347"/>
      <c r="EI6" s="347"/>
      <c r="EJ6" s="347"/>
      <c r="EK6" s="347"/>
      <c r="EL6" s="347"/>
      <c r="EM6" s="347"/>
      <c r="EN6" s="347"/>
      <c r="EO6" s="347"/>
      <c r="EP6" s="347"/>
      <c r="EQ6" s="347"/>
      <c r="ER6" s="347"/>
    </row>
    <row r="7" spans="1:148" s="285" customFormat="1" ht="75">
      <c r="A7" s="366" t="s">
        <v>99</v>
      </c>
      <c r="B7" s="406" t="s">
        <v>51</v>
      </c>
      <c r="C7" s="407" t="s">
        <v>52</v>
      </c>
      <c r="D7" s="408" t="s">
        <v>194</v>
      </c>
      <c r="E7" s="409" t="s">
        <v>285</v>
      </c>
      <c r="F7" s="409" t="s">
        <v>286</v>
      </c>
      <c r="G7" s="408" t="s">
        <v>140</v>
      </c>
      <c r="H7" s="408" t="s">
        <v>141</v>
      </c>
      <c r="I7" s="408" t="s">
        <v>142</v>
      </c>
      <c r="J7" s="408" t="s">
        <v>143</v>
      </c>
      <c r="K7" s="408" t="s">
        <v>138</v>
      </c>
      <c r="L7" s="408" t="s">
        <v>90</v>
      </c>
      <c r="M7" s="408" t="s">
        <v>195</v>
      </c>
      <c r="N7" s="408" t="s">
        <v>91</v>
      </c>
      <c r="O7" s="408" t="s">
        <v>92</v>
      </c>
      <c r="P7" s="408" t="s">
        <v>93</v>
      </c>
      <c r="Q7" s="408" t="s">
        <v>139</v>
      </c>
      <c r="R7" s="408" t="s">
        <v>49</v>
      </c>
      <c r="S7" s="410" t="s">
        <v>287</v>
      </c>
      <c r="T7" s="410" t="s">
        <v>84</v>
      </c>
      <c r="U7" s="411" t="s">
        <v>288</v>
      </c>
      <c r="V7" s="412" t="s">
        <v>82</v>
      </c>
      <c r="W7" s="412" t="s">
        <v>83</v>
      </c>
      <c r="X7" s="412" t="s">
        <v>56</v>
      </c>
      <c r="Y7" s="412" t="s">
        <v>22</v>
      </c>
      <c r="Z7" s="413" t="s">
        <v>289</v>
      </c>
      <c r="AA7" s="413" t="s">
        <v>290</v>
      </c>
      <c r="AB7" s="414" t="s">
        <v>58</v>
      </c>
      <c r="AC7" s="414" t="s">
        <v>65</v>
      </c>
      <c r="AD7" s="415" t="s">
        <v>53</v>
      </c>
      <c r="AE7" s="415" t="s">
        <v>54</v>
      </c>
      <c r="AF7" s="412" t="s">
        <v>367</v>
      </c>
      <c r="AG7" s="416" t="s">
        <v>368</v>
      </c>
      <c r="AH7" s="400"/>
      <c r="AI7" s="400"/>
      <c r="AJ7" s="400"/>
      <c r="AK7" s="400"/>
      <c r="AL7" s="400"/>
      <c r="AM7" s="400"/>
      <c r="AN7" s="400"/>
      <c r="AO7" s="400"/>
      <c r="AP7" s="400"/>
      <c r="AQ7" s="400"/>
      <c r="AR7" s="400"/>
      <c r="AS7" s="400"/>
      <c r="AT7"/>
      <c r="AU7"/>
      <c r="AV7" s="347"/>
      <c r="AW7" s="347"/>
      <c r="AX7" s="347"/>
      <c r="AY7" s="347"/>
      <c r="AZ7" s="347"/>
      <c r="BA7" s="347"/>
      <c r="BB7" s="347"/>
      <c r="BC7" s="347"/>
      <c r="BD7" s="347"/>
      <c r="BE7" s="347"/>
      <c r="BF7" s="347"/>
      <c r="BG7" s="347"/>
      <c r="BH7" s="347"/>
      <c r="BI7" s="347"/>
      <c r="BJ7" s="347"/>
      <c r="BK7" s="347"/>
      <c r="BL7" s="347"/>
      <c r="BM7" s="347"/>
      <c r="BN7" s="347"/>
      <c r="BO7" s="347"/>
      <c r="BP7" s="347"/>
      <c r="BQ7" s="347"/>
      <c r="BR7" s="347"/>
      <c r="BS7" s="347"/>
      <c r="BT7" s="347"/>
      <c r="BU7" s="347"/>
      <c r="BV7" s="347"/>
      <c r="BW7" s="347"/>
      <c r="BX7" s="347"/>
      <c r="BY7" s="347"/>
      <c r="BZ7" s="347"/>
      <c r="CA7" s="347"/>
      <c r="CB7" s="347"/>
      <c r="CC7" s="347"/>
      <c r="CD7" s="347"/>
      <c r="CE7" s="347"/>
      <c r="CF7" s="347"/>
      <c r="CG7" s="347"/>
      <c r="CH7" s="347"/>
      <c r="CI7" s="347"/>
      <c r="CJ7" s="347"/>
      <c r="CK7" s="347"/>
      <c r="CL7" s="347"/>
      <c r="CM7" s="347"/>
      <c r="CN7" s="347"/>
      <c r="CO7" s="347"/>
      <c r="CP7" s="347"/>
      <c r="CQ7" s="347"/>
      <c r="CR7" s="347"/>
      <c r="CS7" s="347"/>
      <c r="CT7" s="347"/>
      <c r="CU7" s="347"/>
      <c r="CV7" s="347"/>
      <c r="CW7" s="347"/>
      <c r="CX7" s="347"/>
      <c r="CY7" s="347"/>
      <c r="CZ7" s="347"/>
      <c r="DA7" s="347"/>
      <c r="DB7" s="347"/>
      <c r="DC7" s="347"/>
      <c r="DD7" s="347"/>
      <c r="DE7" s="347"/>
      <c r="DF7" s="347"/>
      <c r="DG7" s="347"/>
      <c r="DH7" s="347"/>
      <c r="DI7" s="347"/>
      <c r="DJ7" s="347"/>
      <c r="DK7" s="347"/>
      <c r="DL7" s="347"/>
      <c r="DM7" s="347"/>
      <c r="DN7" s="347"/>
      <c r="DO7" s="347"/>
      <c r="DP7" s="347"/>
      <c r="DQ7" s="347"/>
      <c r="DR7" s="347"/>
      <c r="DS7" s="347"/>
      <c r="DT7" s="347"/>
      <c r="DU7" s="347"/>
      <c r="DV7" s="347"/>
      <c r="DW7" s="347"/>
      <c r="DX7" s="347"/>
      <c r="DY7" s="347"/>
      <c r="DZ7" s="347"/>
      <c r="EA7" s="347"/>
      <c r="EB7" s="347"/>
      <c r="EC7" s="347"/>
      <c r="ED7" s="347"/>
      <c r="EE7" s="347"/>
      <c r="EF7" s="347"/>
      <c r="EG7" s="347"/>
      <c r="EH7" s="347"/>
      <c r="EI7" s="347"/>
      <c r="EJ7" s="347"/>
      <c r="EK7" s="347"/>
      <c r="EL7" s="347"/>
      <c r="EM7" s="347"/>
      <c r="EN7" s="347"/>
      <c r="EO7" s="347"/>
      <c r="EP7" s="347"/>
      <c r="EQ7" s="347"/>
      <c r="ER7" s="347"/>
    </row>
    <row r="8" spans="1:148" s="285" customFormat="1" ht="23" customHeight="1">
      <c r="A8" s="443" t="str">
        <f>'NSW Apr 2022'!D2</f>
        <v>Jemena Sydney</v>
      </c>
      <c r="B8" s="417" t="str">
        <f>'NSW Apr 2022'!F2</f>
        <v>AGL</v>
      </c>
      <c r="C8" s="418" t="str">
        <f>'NSW Apr 2022'!G2</f>
        <v>Business Value Saver</v>
      </c>
      <c r="D8" s="419">
        <f>365*'NSW Apr 2022'!H2/100</f>
        <v>236.28772727272721</v>
      </c>
      <c r="E8" s="420">
        <f>IF('NSW Apr 2022'!AQ2=3,0.5,IF('NSW Apr 2022'!AQ2=2,0.33,0))</f>
        <v>0.5</v>
      </c>
      <c r="F8" s="420">
        <f>1-E8</f>
        <v>0.5</v>
      </c>
      <c r="G8" s="419">
        <f>IF('NSW Apr 2022'!K2="",($C$5*E8/'NSW Apr 2022'!AQ2*'NSW Apr 2022'!W2/100)*'NSW Apr 2022'!AQ2,IF($C$5*E8/'NSW Apr 2022'!AQ2&gt;='NSW Apr 2022'!L2,('NSW Apr 2022'!L2*'NSW Apr 2022'!W2/100)*'NSW Apr 2022'!AQ2,($C$5*E8/'NSW Apr 2022'!AQ2*'NSW Apr 2022'!W2/100)*'NSW Apr 2022'!AQ2))</f>
        <v>88.478999999999999</v>
      </c>
      <c r="H8" s="419">
        <f>IF(AND('NSW Apr 2022'!L2&gt;0,'NSW Apr 2022'!M2&gt;0),IF($C$5*E8/'NSW Apr 2022'!AQ2&lt;'NSW Apr 2022'!L2,0,IF(($C$5*E8/'NSW Apr 2022'!AQ2-'NSW Apr 2022'!L2)&lt;=('NSW Apr 2022'!M2+'NSW Apr 2022'!L2),((($C$5*E8/'NSW Apr 2022'!AQ2-'NSW Apr 2022'!L2)*'NSW Apr 2022'!X2/100))*'NSW Apr 2022'!AQ2,((('NSW Apr 2022'!M2)*'NSW Apr 2022'!X2/100)*'NSW Apr 2022'!AQ2))),0)</f>
        <v>82.719272727272724</v>
      </c>
      <c r="I8" s="419">
        <f>IF(AND('NSW Apr 2022'!M2&gt;0,'NSW Apr 2022'!N2&gt;0),IF($C$5*E8/'NSW Apr 2022'!AQ2&lt;('NSW Apr 2022'!L2+'NSW Apr 2022'!M2),0,IF(($C$5*E8/'NSW Apr 2022'!AQ2-'NSW Apr 2022'!L2+'NSW Apr 2022'!M2)&lt;=('NSW Apr 2022'!L2+'NSW Apr 2022'!M2+'NSW Apr 2022'!N2),((($C$5*E8/'NSW Apr 2022'!AQ2-('NSW Apr 2022'!L2+'NSW Apr 2022'!M2))*'NSW Apr 2022'!Y2/100))*'NSW Apr 2022'!AQ2,('NSW Apr 2022'!N2*'NSW Apr 2022'!Y2/100)* 'NSW Apr 2022'!AQ2)),0)</f>
        <v>198.52199999999999</v>
      </c>
      <c r="J8" s="419">
        <f>IF(AND('NSW Apr 2022'!N2&gt;0,'NSW Apr 2022'!O2&gt;0),IF($C$5*E8/'NSW Apr 2022'!AQ2&lt;('NSW Apr 2022'!L2+'NSW Apr 2022'!M2+'NSW Apr 2022'!N2),0,IF(($C$5*E8/'NSW Apr 2022'!AQ2-'NSW Apr 2022'!L2+'NSW Apr 2022'!M2+'NSW Apr 2022'!N2)&lt;=('NSW Apr 2022'!L2+'NSW Apr 2022'!M2+'NSW Apr 2022'!N2+'NSW Apr 2022'!O2),(($C$5*E8/'NSW Apr 2022'!AQ2-('NSW Apr 2022'!L2+'NSW Apr 2022'!M2+'NSW Apr 2022'!N2))*'NSW Apr 2022'!Z2/100)*'NSW Apr 2022'!AQ2,('NSW Apr 2022'!O2*'NSW Apr 2022'!Z2/100)*'NSW Apr 2022'!AQ2)),0)</f>
        <v>745.01590909090919</v>
      </c>
      <c r="K8" s="419">
        <f>IF(AND('NSW Apr 2022'!O2&gt;0,'NSW Apr 2022'!P2&gt;0),IF($C$5*E8/'NSW Apr 2022'!AQ2&lt;('NSW Apr 2022'!L2+'NSW Apr 2022'!M2+'NSW Apr 2022'!N2+'NSW Apr 2022'!O2),0,IF(($C$5*E8/'NSW Apr 2022'!AQ2-'NSW Apr 2022'!L2+'NSW Apr 2022'!M2+'NSW Apr 2022'!N2+'NSW Apr 2022'!O2)&lt;=('NSW Apr 2022'!L2+'NSW Apr 2022'!M2+'NSW Apr 2022'!N2+'NSW Apr 2022'!O2+'NSW Apr 2022'!P2),(($C$5*E8/'NSW Apr 2022'!AQ2-('NSW Apr 2022'!L2+'NSW Apr 2022'!M2+'NSW Apr 2022'!N2+'NSW Apr 2022'!O2))*'NSW Apr 2022'!AA2/100)*'NSW Apr 2022'!AQ2,('NSW Apr 2022'!P2*'NSW Apr 2022'!AA2/100)*'NSW Apr 2022'!AQ2)),0)</f>
        <v>0</v>
      </c>
      <c r="L8" s="419">
        <f>IF(AND('NSW Apr 2022'!P2&gt;0,'NSW Apr 2022'!O2&gt;0),IF(($C$5*E8/'NSW Apr 2022'!AQ2&lt;SUM('NSW Apr 2022'!L2:P2)),(0),($C$5*E8/'NSW Apr 2022'!AQ2-SUM('NSW Apr 2022'!L2:P2))*'NSW Apr 2022'!AB2/100)* 'NSW Apr 2022'!AQ2,IF(AND('NSW Apr 2022'!O2&gt;0,'NSW Apr 2022'!P2=""),IF(($C$5*E8/'NSW Apr 2022'!AQ2&lt; SUM('NSW Apr 2022'!L2:O2)),(0),($C$5*E8/'NSW Apr 2022'!AQ2-SUM('NSW Apr 2022'!L2:O2))*'NSW Apr 2022'!AA2/100)* 'NSW Apr 2022'!AQ2,IF(AND('NSW Apr 2022'!N2&gt;0,'NSW Apr 2022'!O2=""),IF(($C$5*E8/'NSW Apr 2022'!AQ2&lt; SUM('NSW Apr 2022'!L2:N2)),(0),($C$5*E8/'NSW Apr 2022'!AQ2-SUM('NSW Apr 2022'!L2:N2))*'NSW Apr 2022'!Z2/100)* 'NSW Apr 2022'!AQ2,IF(AND('NSW Apr 2022'!M2&gt;0,'NSW Apr 2022'!N2=""),IF(($C$5*E8/'NSW Apr 2022'!AQ2&lt;'NSW Apr 2022'!M2+'NSW Apr 2022'!L2),(0),(($C$5*E8/'NSW Apr 2022'!AQ2-('NSW Apr 2022'!M2+'NSW Apr 2022'!L2))*'NSW Apr 2022'!Y2/100))*'NSW Apr 2022'!AQ2,IF(AND('NSW Apr 2022'!L2&gt;0,'NSW Apr 2022'!M2=""&gt;0),IF(($C$5*E8/'NSW Apr 2022'!AQ2&lt;'NSW Apr 2022'!L2),(0),($C$5*E8/'NSW Apr 2022'!AQ2-'NSW Apr 2022'!L2)*'NSW Apr 2022'!X2/100)*'NSW Apr 2022'!AQ2,0)))))</f>
        <v>0</v>
      </c>
      <c r="M8" s="419">
        <f>IF('NSW Apr 2022'!K2="",($C$5*F8/'NSW Apr 2022'!AR2*'NSW Apr 2022'!AC2/100)*'NSW Apr 2022'!AR2,IF($C$5*F8/'NSW Apr 2022'!AR2&gt;='NSW Apr 2022'!L2,('NSW Apr 2022'!L2*'NSW Apr 2022'!AC2/100)*'NSW Apr 2022'!AR2,($C$5*F8/'NSW Apr 2022'!AR2*'NSW Apr 2022'!AC2/100)*'NSW Apr 2022'!AR2))</f>
        <v>88.478999999999999</v>
      </c>
      <c r="N8" s="419">
        <f>IF(AND('NSW Apr 2022'!L2&gt;0,'NSW Apr 2022'!M2&gt;0),IF($C$5*F8/'NSW Apr 2022'!AR2&lt;'NSW Apr 2022'!L2,0,IF(($C$5*F8/'NSW Apr 2022'!AR2-'NSW Apr 2022'!L2)&lt;=('NSW Apr 2022'!M2+'NSW Apr 2022'!L2),((($C$5*F8/'NSW Apr 2022'!AR2-'NSW Apr 2022'!L2)*'NSW Apr 2022'!AD2/100))*'NSW Apr 2022'!AR2,((('NSW Apr 2022'!M2)*'NSW Apr 2022'!AD2/100)*'NSW Apr 2022'!AR2))),0)</f>
        <v>82.719272727272724</v>
      </c>
      <c r="O8" s="419">
        <f>IF(AND('NSW Apr 2022'!M2&gt;0,'NSW Apr 2022'!N2&gt;0),IF($C$5*F8/'NSW Apr 2022'!AR2&lt;('NSW Apr 2022'!L2+'NSW Apr 2022'!M2),0,IF(($C$5*F8/'NSW Apr 2022'!AR2-'NSW Apr 2022'!L2+'NSW Apr 2022'!M2)&lt;=('NSW Apr 2022'!L2+'NSW Apr 2022'!M2+'NSW Apr 2022'!N2),((($C$5*F8/'NSW Apr 2022'!AR2-('NSW Apr 2022'!L2+'NSW Apr 2022'!M2))*'NSW Apr 2022'!AE2/100))*'NSW Apr 2022'!AR2,('NSW Apr 2022'!N2*'NSW Apr 2022'!AE2/100)*'NSW Apr 2022'!AR2)),0)</f>
        <v>198.52199999999999</v>
      </c>
      <c r="P8" s="419">
        <f>IF(AND('NSW Apr 2022'!N2&gt;0,'NSW Apr 2022'!O2&gt;0),IF($C$5*F8/'NSW Apr 2022'!AR2&lt;('NSW Apr 2022'!L2+'NSW Apr 2022'!M2+'NSW Apr 2022'!N2),0,IF(($C$5*F8/'NSW Apr 2022'!AR2-'NSW Apr 2022'!L2+'NSW Apr 2022'!M2+'NSW Apr 2022'!N2)&lt;=('NSW Apr 2022'!L2+'NSW Apr 2022'!M2+'NSW Apr 2022'!N2+'NSW Apr 2022'!O2),(($C$5*F8/'NSW Apr 2022'!AR2-('NSW Apr 2022'!L2+'NSW Apr 2022'!M2+'NSW Apr 2022'!N2))*'NSW Apr 2022'!AF2/100)*'NSW Apr 2022'!AR2,('NSW Apr 2022'!O2*'NSW Apr 2022'!AF2/100)*'NSW Apr 2022'!AR2)),0)</f>
        <v>745.01590909090919</v>
      </c>
      <c r="Q8" s="419">
        <f>IF(AND('NSW Apr 2022'!P2&gt;0,'NSW Apr 2022'!P2&gt;0),IF($C$5*F8/'NSW Apr 2022'!AR2&lt;('NSW Apr 2022'!L2+'NSW Apr 2022'!M2+'NSW Apr 2022'!N2+'NSW Apr 2022'!O2),0,IF(($C$5*F8/'NSW Apr 2022'!AR2-'NSW Apr 2022'!L2+'NSW Apr 2022'!M2+'NSW Apr 2022'!N2+'NSW Apr 2022'!O2)&lt;=('NSW Apr 2022'!L2+'NSW Apr 2022'!M2+'NSW Apr 2022'!N2+'NSW Apr 2022'!O2+'NSW Apr 2022'!P2),(($C$5*F8/'NSW Apr 2022'!AR2-('NSW Apr 2022'!L2+'NSW Apr 2022'!M2+'NSW Apr 2022'!N2+'NSW Apr 2022'!O2))*'NSW Apr 2022'!AG2/100)*'NSW Apr 2022'!AR2,('NSW Apr 2022'!P2*'NSW Apr 2022'!AG2/100)*'NSW Apr 2022'!AR2)),0)</f>
        <v>0</v>
      </c>
      <c r="R8" s="419">
        <f>IF(AND('NSW Apr 2022'!P2&gt;0,'NSW Apr 2022'!O2&gt;0),IF(($C$5*F8/'NSW Apr 2022'!AR2&lt;SUM('NSW Apr 2022'!L2:P2)),(0),($C$5*F8/'NSW Apr 2022'!AR2-SUM('NSW Apr 2022'!L2:P2))*'NSW Apr 2022'!AB2/100)* 'NSW Apr 2022'!AR2,IF(AND('NSW Apr 2022'!O2&gt;0,'NSW Apr 2022'!P2=""),IF(($C$5*F8/'NSW Apr 2022'!AR2&lt; SUM('NSW Apr 2022'!L2:O2)),(0),($C$5*F8/'NSW Apr 2022'!AR2-SUM('NSW Apr 2022'!L2:O2))*'NSW Apr 2022'!AG2/100)* 'NSW Apr 2022'!AR2,IF(AND('NSW Apr 2022'!N2&gt;0,'NSW Apr 2022'!O2=""),IF(($C$5*F8/'NSW Apr 2022'!AR2&lt; SUM('NSW Apr 2022'!L2:N2)),(0),($C$5*F8/'NSW Apr 2022'!AR2-SUM('NSW Apr 2022'!L2:N2))*'NSW Apr 2022'!AF2/100)* 'NSW Apr 2022'!AR2,IF(AND('NSW Apr 2022'!M2&gt;0,'NSW Apr 2022'!N2=""),IF(($C$5*F8/'NSW Apr 2022'!AR2&lt;'NSW Apr 2022'!M2+'NSW Apr 2022'!L2),(0),(($C$5*F8/'NSW Apr 2022'!AR2-('NSW Apr 2022'!M2+'NSW Apr 2022'!L2))*'NSW Apr 2022'!AE2/100))*'NSW Apr 2022'!AR2,IF(AND('NSW Apr 2022'!L2&gt;0,'NSW Apr 2022'!M2=""&gt;0),IF(($C$5*F8/'NSW Apr 2022'!AR2&lt;'NSW Apr 2022'!L2),(0),($C$5*F8/'NSW Apr 2022'!AR2-'NSW Apr 2022'!L2)*'NSW Apr 2022'!AD2/100)*'NSW Apr 2022'!AR2,0)))))</f>
        <v>0</v>
      </c>
      <c r="S8" s="421">
        <f>SUM(G8:R8)</f>
        <v>2229.4723636363638</v>
      </c>
      <c r="T8" s="422">
        <f>S8+D8</f>
        <v>2465.7600909090911</v>
      </c>
      <c r="U8" s="423">
        <f>T8*1.1</f>
        <v>2712.3361000000004</v>
      </c>
      <c r="V8" s="418">
        <f>'NSW Apr 2022'!AT2</f>
        <v>0</v>
      </c>
      <c r="W8" s="418">
        <f>'NSW Apr 2022'!AU2</f>
        <v>0</v>
      </c>
      <c r="X8" s="418">
        <f>'NSW Apr 2022'!AV2</f>
        <v>0</v>
      </c>
      <c r="Y8" s="418">
        <f>'NSW Apr 2022'!AW2</f>
        <v>0</v>
      </c>
      <c r="Z8" s="422" t="str">
        <f>IF(SUM(V8:Y8)=0,"No discount",IF(V8&gt;0,"Guaranteed off bill",IF(W8&gt;0,"Guaranteed off usage",IF(X8&gt;0,"Pay-on-time off bill","Pay-on-time off usage"))))</f>
        <v>No discount</v>
      </c>
      <c r="AA8" s="422" t="str">
        <f>IF(OR(B8="Origin Energy",B8="Red Energy",B8="Powershop"),"Inclusive","Exclusive")</f>
        <v>Exclusive</v>
      </c>
      <c r="AB8" s="422">
        <f t="shared" ref="AB8:AB38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2465.7600909090911</v>
      </c>
      <c r="AC8" s="422">
        <f t="shared" ref="AC8:AC38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2465.7600909090911</v>
      </c>
      <c r="AD8" s="424">
        <f t="shared" ref="AD8:AE27" si="2">AB8*1.1</f>
        <v>2712.3361000000004</v>
      </c>
      <c r="AE8" s="424">
        <f t="shared" si="2"/>
        <v>2712.3361000000004</v>
      </c>
      <c r="AF8" s="425">
        <f>'NSW Apr 2022'!BJ2</f>
        <v>0</v>
      </c>
      <c r="AG8" s="426">
        <f>'NSW Apr 2022'!BH2</f>
        <v>0</v>
      </c>
      <c r="AH8" s="400"/>
      <c r="AI8" s="400"/>
      <c r="AJ8" s="400"/>
      <c r="AK8" s="400"/>
      <c r="AL8" s="400"/>
      <c r="AM8" s="400"/>
      <c r="AN8" s="400"/>
      <c r="AO8" s="400"/>
      <c r="AP8" s="400"/>
      <c r="AQ8" s="400"/>
      <c r="AR8" s="400"/>
      <c r="AS8" s="400"/>
      <c r="AT8"/>
      <c r="AU8"/>
      <c r="AV8" s="347"/>
      <c r="AW8" s="347"/>
      <c r="AX8" s="347"/>
      <c r="AY8" s="347"/>
      <c r="AZ8" s="347"/>
      <c r="BA8" s="347"/>
      <c r="BB8" s="347"/>
      <c r="BC8" s="347"/>
      <c r="BD8" s="347"/>
      <c r="BE8" s="347"/>
      <c r="BF8" s="347"/>
      <c r="BG8" s="347"/>
      <c r="BH8" s="347"/>
      <c r="BI8" s="347"/>
      <c r="BJ8" s="347"/>
      <c r="BK8" s="347"/>
      <c r="BL8" s="347"/>
      <c r="BM8" s="347"/>
      <c r="BN8" s="347"/>
      <c r="BO8" s="347"/>
      <c r="BP8" s="347"/>
      <c r="BQ8" s="347"/>
      <c r="BR8" s="347"/>
      <c r="BS8" s="347"/>
      <c r="BT8" s="347"/>
      <c r="BU8" s="347"/>
      <c r="BV8" s="347"/>
      <c r="BW8" s="347"/>
      <c r="BX8" s="347"/>
      <c r="BY8" s="347"/>
      <c r="BZ8" s="347"/>
      <c r="CA8" s="347"/>
      <c r="CB8" s="347"/>
      <c r="CC8" s="347"/>
      <c r="CD8" s="347"/>
      <c r="CE8" s="347"/>
      <c r="CF8" s="347"/>
      <c r="CG8" s="347"/>
      <c r="CH8" s="347"/>
      <c r="CI8" s="347"/>
      <c r="CJ8" s="347"/>
      <c r="CK8" s="347"/>
      <c r="CL8" s="347"/>
      <c r="CM8" s="347"/>
      <c r="CN8" s="347"/>
      <c r="CO8" s="347"/>
      <c r="CP8" s="347"/>
      <c r="CQ8" s="347"/>
      <c r="CR8" s="347"/>
      <c r="CS8" s="347"/>
      <c r="CT8" s="347"/>
      <c r="CU8" s="347"/>
      <c r="CV8" s="347"/>
      <c r="CW8" s="347"/>
      <c r="CX8" s="347"/>
      <c r="CY8" s="347"/>
      <c r="CZ8" s="347"/>
      <c r="DA8" s="347"/>
      <c r="DB8" s="347"/>
      <c r="DC8" s="347"/>
      <c r="DD8" s="347"/>
      <c r="DE8" s="347"/>
      <c r="DF8" s="347"/>
      <c r="DG8" s="347"/>
      <c r="DH8" s="347"/>
      <c r="DI8" s="347"/>
      <c r="DJ8" s="347"/>
      <c r="DK8" s="347"/>
      <c r="DL8" s="347"/>
      <c r="DM8" s="347"/>
      <c r="DN8" s="347"/>
      <c r="DO8" s="347"/>
      <c r="DP8" s="347"/>
      <c r="DQ8" s="347"/>
      <c r="DR8" s="347"/>
      <c r="DS8" s="347"/>
      <c r="DT8" s="347"/>
      <c r="DU8" s="347"/>
      <c r="DV8" s="347"/>
      <c r="DW8" s="347"/>
      <c r="DX8" s="347"/>
      <c r="DY8" s="347"/>
      <c r="DZ8" s="347"/>
      <c r="EA8" s="347"/>
      <c r="EB8" s="347"/>
      <c r="EC8" s="347"/>
      <c r="ED8" s="347"/>
      <c r="EE8" s="347"/>
      <c r="EF8" s="347"/>
      <c r="EG8" s="347"/>
      <c r="EH8" s="347"/>
      <c r="EI8" s="347"/>
      <c r="EJ8" s="347"/>
      <c r="EK8" s="347"/>
      <c r="EL8" s="347"/>
      <c r="EM8" s="347"/>
      <c r="EN8" s="347"/>
      <c r="EO8" s="347"/>
      <c r="EP8" s="347"/>
      <c r="EQ8" s="347"/>
      <c r="ER8" s="347"/>
    </row>
    <row r="9" spans="1:148" s="285" customFormat="1" ht="23" customHeight="1">
      <c r="A9" s="443"/>
      <c r="B9" s="146" t="str">
        <f>'NSW Apr 2022'!F3</f>
        <v>Covau</v>
      </c>
      <c r="C9" s="148" t="str">
        <f>'NSW Apr 2022'!G3</f>
        <v xml:space="preserve">Business Freedom </v>
      </c>
      <c r="D9" s="153">
        <f>365*'NSW Apr 2022'!H3/100</f>
        <v>216.57772727272723</v>
      </c>
      <c r="E9" s="288">
        <f>IF('NSW Apr 2022'!AQ3=3,0.5,IF('NSW Apr 2022'!AQ3=2,0.33,0))</f>
        <v>0.5</v>
      </c>
      <c r="F9" s="288">
        <f t="shared" ref="F9:F25" si="3">1-E9</f>
        <v>0.5</v>
      </c>
      <c r="G9" s="153">
        <f>IF('NSW Apr 2022'!K3="",($C$5*E9/'NSW Apr 2022'!AQ3*'NSW Apr 2022'!W3/100)*'NSW Apr 2022'!AQ3,IF($C$5*E9/'NSW Apr 2022'!AQ3&gt;='NSW Apr 2022'!L3,('NSW Apr 2022'!L3*'NSW Apr 2022'!W3/100)*'NSW Apr 2022'!AQ3,($C$5*E9/'NSW Apr 2022'!AQ3*'NSW Apr 2022'!W3/100)*'NSW Apr 2022'!AQ3))</f>
        <v>138.98999999999998</v>
      </c>
      <c r="H9" s="153">
        <f>IF(AND('NSW Apr 2022'!L3&gt;0,'NSW Apr 2022'!M3&gt;0),IF($C$5*E9/'NSW Apr 2022'!AQ3&lt;'NSW Apr 2022'!L3,0,IF(($C$5*E9/'NSW Apr 2022'!AQ3-'NSW Apr 2022'!L3)&lt;=('NSW Apr 2022'!M3+'NSW Apr 2022'!L3),((($C$5*E9/'NSW Apr 2022'!AQ3-'NSW Apr 2022'!L3)*'NSW Apr 2022'!X3/100))*'NSW Apr 2022'!AQ3,((('NSW Apr 2022'!M3)*'NSW Apr 2022'!X3/100)*'NSW Apr 2022'!AQ3))),0)</f>
        <v>95.393999999999991</v>
      </c>
      <c r="I9" s="153">
        <f>IF(AND('NSW Apr 2022'!M3&gt;0,'NSW Apr 2022'!N3&gt;0),IF($C$5*E9/'NSW Apr 2022'!AQ3&lt;('NSW Apr 2022'!L3+'NSW Apr 2022'!M3),0,IF(($C$5*E9/'NSW Apr 2022'!AQ3-'NSW Apr 2022'!L3+'NSW Apr 2022'!M3)&lt;=('NSW Apr 2022'!L3+'NSW Apr 2022'!M3+'NSW Apr 2022'!N3),((($C$5*E9/'NSW Apr 2022'!AQ3-('NSW Apr 2022'!L3+'NSW Apr 2022'!M3))*'NSW Apr 2022'!Y3/100))*'NSW Apr 2022'!AQ3,('NSW Apr 2022'!N3*'NSW Apr 2022'!Y3/100)* 'NSW Apr 2022'!AQ3)),0)</f>
        <v>221.11799999999997</v>
      </c>
      <c r="J9" s="153">
        <f>IF(AND('NSW Apr 2022'!N3&gt;0,'NSW Apr 2022'!O3&gt;0),IF($C$5*E9/'NSW Apr 2022'!AQ3&lt;('NSW Apr 2022'!L3+'NSW Apr 2022'!M3+'NSW Apr 2022'!N3),0,IF(($C$5*E9/'NSW Apr 2022'!AQ3-'NSW Apr 2022'!L3+'NSW Apr 2022'!M3+'NSW Apr 2022'!N3)&lt;=('NSW Apr 2022'!L3+'NSW Apr 2022'!M3+'NSW Apr 2022'!N3+'NSW Apr 2022'!O3),(($C$5*E9/'NSW Apr 2022'!AQ3-('NSW Apr 2022'!L3+'NSW Apr 2022'!M3+'NSW Apr 2022'!N3))*'NSW Apr 2022'!Z3/100)*'NSW Apr 2022'!AQ3,('NSW Apr 2022'!O3*'NSW Apr 2022'!Z3/100)*'NSW Apr 2022'!AQ3)),0)</f>
        <v>806.33409090909095</v>
      </c>
      <c r="K9" s="153">
        <f>IF(AND('NSW Apr 2022'!O3&gt;0,'NSW Apr 2022'!P3&gt;0),IF($C$5*E9/'NSW Apr 2022'!AQ3&lt;('NSW Apr 2022'!L3+'NSW Apr 2022'!M3+'NSW Apr 2022'!N3+'NSW Apr 2022'!O3),0,IF(($C$5*E9/'NSW Apr 2022'!AQ3-'NSW Apr 2022'!L3+'NSW Apr 2022'!M3+'NSW Apr 2022'!N3+'NSW Apr 2022'!O3)&lt;=('NSW Apr 2022'!L3+'NSW Apr 2022'!M3+'NSW Apr 2022'!N3+'NSW Apr 2022'!O3+'NSW Apr 2022'!P3),(($C$5*E9/'NSW Apr 2022'!AQ3-('NSW Apr 2022'!L3+'NSW Apr 2022'!M3+'NSW Apr 2022'!N3+'NSW Apr 2022'!O3))*'NSW Apr 2022'!AA3/100)*'NSW Apr 2022'!AQ3,('NSW Apr 2022'!P3*'NSW Apr 2022'!AA3/100)*'NSW Apr 2022'!AQ3)),0)</f>
        <v>0</v>
      </c>
      <c r="L9" s="153">
        <f>IF(AND('NSW Apr 2022'!P3&gt;0,'NSW Apr 2022'!O3&gt;0),IF(($C$5*E9/'NSW Apr 2022'!AQ3&lt;SUM('NSW Apr 2022'!L3:P3)),(0),($C$5*E9/'NSW Apr 2022'!AQ3-SUM('NSW Apr 2022'!L3:P3))*'NSW Apr 2022'!AB3/100)* 'NSW Apr 2022'!AQ3,IF(AND('NSW Apr 2022'!O3&gt;0,'NSW Apr 2022'!P3=""),IF(($C$5*E9/'NSW Apr 2022'!AQ3&lt; SUM('NSW Apr 2022'!L3:O3)),(0),($C$5*E9/'NSW Apr 2022'!AQ3-SUM('NSW Apr 2022'!L3:O3))*'NSW Apr 2022'!AA3/100)* 'NSW Apr 2022'!AQ3,IF(AND('NSW Apr 2022'!N3&gt;0,'NSW Apr 2022'!O3=""),IF(($C$5*E9/'NSW Apr 2022'!AQ3&lt; SUM('NSW Apr 2022'!L3:N3)),(0),($C$5*E9/'NSW Apr 2022'!AQ3-SUM('NSW Apr 2022'!L3:N3))*'NSW Apr 2022'!Z3/100)* 'NSW Apr 2022'!AQ3,IF(AND('NSW Apr 2022'!M3&gt;0,'NSW Apr 2022'!N3=""),IF(($C$5*E9/'NSW Apr 2022'!AQ3&lt;'NSW Apr 2022'!M3+'NSW Apr 2022'!L3),(0),(($C$5*E9/'NSW Apr 2022'!AQ3-('NSW Apr 2022'!M3+'NSW Apr 2022'!L3))*'NSW Apr 2022'!Y3/100))*'NSW Apr 2022'!AQ3,IF(AND('NSW Apr 2022'!L3&gt;0,'NSW Apr 2022'!M3=""&gt;0),IF(($C$5*E9/'NSW Apr 2022'!AQ3&lt;'NSW Apr 2022'!L3),(0),($C$5*E9/'NSW Apr 2022'!AQ3-'NSW Apr 2022'!L3)*'NSW Apr 2022'!X3/100)*'NSW Apr 2022'!AQ3,0)))))</f>
        <v>0</v>
      </c>
      <c r="M9" s="153">
        <f>IF('NSW Apr 2022'!K3="",($C$5*F9/'NSW Apr 2022'!AR3*'NSW Apr 2022'!AC3/100)*'NSW Apr 2022'!AR3,IF($C$5*F9/'NSW Apr 2022'!AR3&gt;='NSW Apr 2022'!L3,('NSW Apr 2022'!L3*'NSW Apr 2022'!AC3/100)*'NSW Apr 2022'!AR3,($C$5*F9/'NSW Apr 2022'!AR3*'NSW Apr 2022'!AC3/100)*'NSW Apr 2022'!AR3))</f>
        <v>138.98999999999998</v>
      </c>
      <c r="N9" s="153">
        <f>IF(AND('NSW Apr 2022'!L3&gt;0,'NSW Apr 2022'!M3&gt;0),IF($C$5*F9/'NSW Apr 2022'!AR3&lt;'NSW Apr 2022'!L3,0,IF(($C$5*F9/'NSW Apr 2022'!AR3-'NSW Apr 2022'!L3)&lt;=('NSW Apr 2022'!M3+'NSW Apr 2022'!L3),((($C$5*F9/'NSW Apr 2022'!AR3-'NSW Apr 2022'!L3)*'NSW Apr 2022'!AD3/100))*'NSW Apr 2022'!AR3,((('NSW Apr 2022'!M3)*'NSW Apr 2022'!AD3/100)*'NSW Apr 2022'!AR3))),0)</f>
        <v>95.393999999999991</v>
      </c>
      <c r="O9" s="153">
        <f>IF(AND('NSW Apr 2022'!M3&gt;0,'NSW Apr 2022'!N3&gt;0),IF($C$5*F9/'NSW Apr 2022'!AR3&lt;('NSW Apr 2022'!L3+'NSW Apr 2022'!M3),0,IF(($C$5*F9/'NSW Apr 2022'!AR3-'NSW Apr 2022'!L3+'NSW Apr 2022'!M3)&lt;=('NSW Apr 2022'!L3+'NSW Apr 2022'!M3+'NSW Apr 2022'!N3),((($C$5*F9/'NSW Apr 2022'!AR3-('NSW Apr 2022'!L3+'NSW Apr 2022'!M3))*'NSW Apr 2022'!AE3/100))*'NSW Apr 2022'!AR3,('NSW Apr 2022'!N3*'NSW Apr 2022'!AE3/100)*'NSW Apr 2022'!AR3)),0)</f>
        <v>221.11799999999997</v>
      </c>
      <c r="P9" s="153">
        <f>IF(AND('NSW Apr 2022'!N3&gt;0,'NSW Apr 2022'!O3&gt;0),IF($C$5*F9/'NSW Apr 2022'!AR3&lt;('NSW Apr 2022'!L3+'NSW Apr 2022'!M3+'NSW Apr 2022'!N3),0,IF(($C$5*F9/'NSW Apr 2022'!AR3-'NSW Apr 2022'!L3+'NSW Apr 2022'!M3+'NSW Apr 2022'!N3)&lt;=('NSW Apr 2022'!L3+'NSW Apr 2022'!M3+'NSW Apr 2022'!N3+'NSW Apr 2022'!O3),(($C$5*F9/'NSW Apr 2022'!AR3-('NSW Apr 2022'!L3+'NSW Apr 2022'!M3+'NSW Apr 2022'!N3))*'NSW Apr 2022'!AF3/100)*'NSW Apr 2022'!AR3,('NSW Apr 2022'!O3*'NSW Apr 2022'!AF3/100)*'NSW Apr 2022'!AR3)),0)</f>
        <v>806.33409090909095</v>
      </c>
      <c r="Q9" s="153">
        <f>IF(AND('NSW Apr 2022'!P3&gt;0,'NSW Apr 2022'!P3&gt;0),IF($C$5*F9/'NSW Apr 2022'!AR3&lt;('NSW Apr 2022'!L3+'NSW Apr 2022'!M3+'NSW Apr 2022'!N3+'NSW Apr 2022'!O3),0,IF(($C$5*F9/'NSW Apr 2022'!AR3-'NSW Apr 2022'!L3+'NSW Apr 2022'!M3+'NSW Apr 2022'!N3+'NSW Apr 2022'!O3)&lt;=('NSW Apr 2022'!L3+'NSW Apr 2022'!M3+'NSW Apr 2022'!N3+'NSW Apr 2022'!O3+'NSW Apr 2022'!P3),(($C$5*F9/'NSW Apr 2022'!AR3-('NSW Apr 2022'!L3+'NSW Apr 2022'!M3+'NSW Apr 2022'!N3+'NSW Apr 2022'!O3))*'NSW Apr 2022'!AG3/100)*'NSW Apr 2022'!AR3,('NSW Apr 2022'!P3*'NSW Apr 2022'!AG3/100)*'NSW Apr 2022'!AR3)),0)</f>
        <v>0</v>
      </c>
      <c r="R9" s="153">
        <f>IF(AND('NSW Apr 2022'!P3&gt;0,'NSW Apr 2022'!O3&gt;0),IF(($C$5*F9/'NSW Apr 2022'!AR3&lt;SUM('NSW Apr 2022'!L3:P3)),(0),($C$5*F9/'NSW Apr 2022'!AR3-SUM('NSW Apr 2022'!L3:P3))*'NSW Apr 2022'!AB3/100)* 'NSW Apr 2022'!AR3,IF(AND('NSW Apr 2022'!O3&gt;0,'NSW Apr 2022'!P3=""),IF(($C$5*F9/'NSW Apr 2022'!AR3&lt; SUM('NSW Apr 2022'!L3:O3)),(0),($C$5*F9/'NSW Apr 2022'!AR3-SUM('NSW Apr 2022'!L3:O3))*'NSW Apr 2022'!AG3/100)* 'NSW Apr 2022'!AR3,IF(AND('NSW Apr 2022'!N3&gt;0,'NSW Apr 2022'!O3=""),IF(($C$5*F9/'NSW Apr 2022'!AR3&lt; SUM('NSW Apr 2022'!L3:N3)),(0),($C$5*F9/'NSW Apr 2022'!AR3-SUM('NSW Apr 2022'!L3:N3))*'NSW Apr 2022'!AF3/100)* 'NSW Apr 2022'!AR3,IF(AND('NSW Apr 2022'!M3&gt;0,'NSW Apr 2022'!N3=""),IF(($C$5*F9/'NSW Apr 2022'!AR3&lt;'NSW Apr 2022'!M3+'NSW Apr 2022'!L3),(0),(($C$5*F9/'NSW Apr 2022'!AR3-('NSW Apr 2022'!M3+'NSW Apr 2022'!L3))*'NSW Apr 2022'!AE3/100))*'NSW Apr 2022'!AR3,IF(AND('NSW Apr 2022'!L3&gt;0,'NSW Apr 2022'!M3=""&gt;0),IF(($C$5*F9/'NSW Apr 2022'!AR3&lt;'NSW Apr 2022'!L3),(0),($C$5*F9/'NSW Apr 2022'!AR3-'NSW Apr 2022'!L3)*'NSW Apr 2022'!AD3/100)*'NSW Apr 2022'!AR3,0)))))</f>
        <v>0</v>
      </c>
      <c r="S9" s="257">
        <f t="shared" ref="S9:S38" si="4">SUM(G9:R9)</f>
        <v>2523.6721818181818</v>
      </c>
      <c r="T9" s="292">
        <f t="shared" ref="T9:T38" si="5">S9+D9</f>
        <v>2740.2499090909091</v>
      </c>
      <c r="U9" s="149">
        <f t="shared" ref="U9:U38" si="6">T9*1.1</f>
        <v>3014.2749000000003</v>
      </c>
      <c r="V9" s="148">
        <f>'NSW Apr 2022'!AT3</f>
        <v>0</v>
      </c>
      <c r="W9" s="148">
        <f>'NSW Apr 2022'!AU3</f>
        <v>15</v>
      </c>
      <c r="X9" s="148">
        <f>'NSW Apr 2022'!AV3</f>
        <v>0</v>
      </c>
      <c r="Y9" s="148">
        <f>'NSW Apr 2022'!AW3</f>
        <v>0</v>
      </c>
      <c r="Z9" s="292" t="str">
        <f>IF(SUM(V9:Y9)=0,"No discount",IF(V9&gt;0,"Guaranteed off bill",IF(W9&gt;0,"Guaranteed off usage",IF(X9&gt;0,"Pay-on-time off bill","Pay-on-time off usage"))))</f>
        <v>Guaranteed off usage</v>
      </c>
      <c r="AA9" s="292" t="str">
        <f>IF(OR(B9="Origin Energy",B9="Red Energy",B9="Powershop"),"Inclusive","Exclusive")</f>
        <v>Exclusive</v>
      </c>
      <c r="AB9" s="292">
        <f t="shared" si="0"/>
        <v>2361.6990818181821</v>
      </c>
      <c r="AC9" s="292">
        <f t="shared" si="1"/>
        <v>2361.6990818181821</v>
      </c>
      <c r="AD9" s="404">
        <f t="shared" si="2"/>
        <v>2597.8689900000004</v>
      </c>
      <c r="AE9" s="404">
        <f t="shared" si="2"/>
        <v>2597.8689900000004</v>
      </c>
      <c r="AF9" s="226">
        <f>'NSW Apr 2022'!BJ3</f>
        <v>0</v>
      </c>
      <c r="AG9" s="140">
        <f>'NSW Apr 2022'!BH3</f>
        <v>0</v>
      </c>
      <c r="AH9" s="400"/>
      <c r="AI9" s="400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/>
      <c r="AU9"/>
      <c r="AV9" s="347"/>
      <c r="AW9" s="347"/>
      <c r="AX9" s="347"/>
      <c r="AY9" s="347"/>
      <c r="AZ9" s="347"/>
      <c r="BA9" s="347"/>
      <c r="BB9" s="347"/>
      <c r="BC9" s="347"/>
      <c r="BD9" s="347"/>
      <c r="BE9" s="347"/>
      <c r="BF9" s="347"/>
      <c r="BG9" s="347"/>
      <c r="BH9" s="347"/>
      <c r="BI9" s="347"/>
      <c r="BJ9" s="347"/>
      <c r="BK9" s="347"/>
      <c r="BL9" s="347"/>
      <c r="BM9" s="347"/>
      <c r="BN9" s="347"/>
      <c r="BO9" s="347"/>
      <c r="BP9" s="347"/>
      <c r="BQ9" s="347"/>
      <c r="BR9" s="347"/>
      <c r="BS9" s="347"/>
      <c r="BT9" s="347"/>
      <c r="BU9" s="347"/>
      <c r="BV9" s="347"/>
      <c r="BW9" s="347"/>
      <c r="BX9" s="347"/>
      <c r="BY9" s="347"/>
      <c r="BZ9" s="347"/>
      <c r="CA9" s="347"/>
      <c r="CB9" s="347"/>
      <c r="CC9" s="347"/>
      <c r="CD9" s="347"/>
      <c r="CE9" s="347"/>
      <c r="CF9" s="347"/>
      <c r="CG9" s="347"/>
      <c r="CH9" s="347"/>
      <c r="CI9" s="347"/>
      <c r="CJ9" s="347"/>
      <c r="CK9" s="347"/>
      <c r="CL9" s="347"/>
      <c r="CM9" s="347"/>
      <c r="CN9" s="347"/>
      <c r="CO9" s="347"/>
      <c r="CP9" s="347"/>
      <c r="CQ9" s="347"/>
      <c r="CR9" s="347"/>
      <c r="CS9" s="347"/>
      <c r="CT9" s="347"/>
      <c r="CU9" s="347"/>
      <c r="CV9" s="347"/>
      <c r="CW9" s="347"/>
      <c r="CX9" s="347"/>
      <c r="CY9" s="347"/>
      <c r="CZ9" s="347"/>
      <c r="DA9" s="347"/>
      <c r="DB9" s="347"/>
      <c r="DC9" s="347"/>
      <c r="DD9" s="347"/>
      <c r="DE9" s="347"/>
      <c r="DF9" s="347"/>
      <c r="DG9" s="347"/>
      <c r="DH9" s="347"/>
      <c r="DI9" s="347"/>
      <c r="DJ9" s="347"/>
      <c r="DK9" s="347"/>
      <c r="DL9" s="347"/>
      <c r="DM9" s="347"/>
      <c r="DN9" s="347"/>
      <c r="DO9" s="347"/>
      <c r="DP9" s="347"/>
      <c r="DQ9" s="347"/>
      <c r="DR9" s="347"/>
      <c r="DS9" s="347"/>
      <c r="DT9" s="347"/>
      <c r="DU9" s="347"/>
      <c r="DV9" s="347"/>
      <c r="DW9" s="347"/>
      <c r="DX9" s="347"/>
      <c r="DY9" s="347"/>
      <c r="DZ9" s="347"/>
      <c r="EA9" s="347"/>
      <c r="EB9" s="347"/>
      <c r="EC9" s="347"/>
      <c r="ED9" s="347"/>
      <c r="EE9" s="347"/>
      <c r="EF9" s="347"/>
      <c r="EG9" s="347"/>
      <c r="EH9" s="347"/>
      <c r="EI9" s="347"/>
      <c r="EJ9" s="347"/>
      <c r="EK9" s="347"/>
      <c r="EL9" s="347"/>
      <c r="EM9" s="347"/>
      <c r="EN9" s="347"/>
      <c r="EO9" s="347"/>
      <c r="EP9" s="347"/>
      <c r="EQ9" s="347"/>
      <c r="ER9" s="347"/>
    </row>
    <row r="10" spans="1:148" s="285" customFormat="1" ht="23" customHeight="1">
      <c r="A10" s="443"/>
      <c r="B10" s="146" t="str">
        <f>'NSW Apr 2022'!F4</f>
        <v>EnergyAustralia</v>
      </c>
      <c r="C10" s="148" t="str">
        <f>'NSW Apr 2022'!G4</f>
        <v>Total Plan</v>
      </c>
      <c r="D10" s="153">
        <f>365*'NSW Apr 2022'!H4/100</f>
        <v>245.11409090909092</v>
      </c>
      <c r="E10" s="288">
        <f>IF('NSW Apr 2022'!AQ4=3,0.5,IF('NSW Apr 2022'!AQ4=2,0.33,0))</f>
        <v>0.5</v>
      </c>
      <c r="F10" s="288">
        <f t="shared" si="3"/>
        <v>0.5</v>
      </c>
      <c r="G10" s="153">
        <f>IF('NSW Apr 2022'!K4="",($C$5*E10/'NSW Apr 2022'!AQ4*'NSW Apr 2022'!W4/100)*'NSW Apr 2022'!AQ4,IF($C$5*E10/'NSW Apr 2022'!AQ4&gt;='NSW Apr 2022'!L4,('NSW Apr 2022'!L4*'NSW Apr 2022'!W4/100)*'NSW Apr 2022'!AQ4,($C$5*E10/'NSW Apr 2022'!AQ4*'NSW Apr 2022'!W4/100)*'NSW Apr 2022'!AQ4))</f>
        <v>146.44800000000001</v>
      </c>
      <c r="H10" s="153">
        <f>IF(AND('NSW Apr 2022'!L4&gt;0,'NSW Apr 2022'!M4&gt;0),IF($C$5*E10/'NSW Apr 2022'!AQ4&lt;'NSW Apr 2022'!L4,0,IF(($C$5*E10/'NSW Apr 2022'!AQ4-'NSW Apr 2022'!L4)&lt;=('NSW Apr 2022'!M4+'NSW Apr 2022'!L4),((($C$5*E10/'NSW Apr 2022'!AQ4-'NSW Apr 2022'!L4)*'NSW Apr 2022'!X4/100))*'NSW Apr 2022'!AQ4,((('NSW Apr 2022'!M4)*'NSW Apr 2022'!X4/100)*'NSW Apr 2022'!AQ4))),0)</f>
        <v>101.06427272727271</v>
      </c>
      <c r="I10" s="153">
        <f>IF(AND('NSW Apr 2022'!M4&gt;0,'NSW Apr 2022'!N4&gt;0),IF($C$5*E10/'NSW Apr 2022'!AQ4&lt;('NSW Apr 2022'!L4+'NSW Apr 2022'!M4),0,IF(($C$5*E10/'NSW Apr 2022'!AQ4-'NSW Apr 2022'!L4+'NSW Apr 2022'!M4)&lt;=('NSW Apr 2022'!L4+'NSW Apr 2022'!M4+'NSW Apr 2022'!N4),((($C$5*E10/'NSW Apr 2022'!AQ4-('NSW Apr 2022'!L4+'NSW Apr 2022'!M4))*'NSW Apr 2022'!Y4/100))*'NSW Apr 2022'!AQ4,('NSW Apr 2022'!N4*'NSW Apr 2022'!Y4/100)* 'NSW Apr 2022'!AQ4)),0)</f>
        <v>233.22300000000001</v>
      </c>
      <c r="J10" s="153">
        <f>IF(AND('NSW Apr 2022'!N4&gt;0,'NSW Apr 2022'!O4&gt;0),IF($C$5*E10/'NSW Apr 2022'!AQ4&lt;('NSW Apr 2022'!L4+'NSW Apr 2022'!M4+'NSW Apr 2022'!N4),0,IF(($C$5*E10/'NSW Apr 2022'!AQ4-'NSW Apr 2022'!L4+'NSW Apr 2022'!M4+'NSW Apr 2022'!N4)&lt;=('NSW Apr 2022'!L4+'NSW Apr 2022'!M4+'NSW Apr 2022'!N4+'NSW Apr 2022'!O4),(($C$5*E10/'NSW Apr 2022'!AQ4-('NSW Apr 2022'!L4+'NSW Apr 2022'!M4+'NSW Apr 2022'!N4))*'NSW Apr 2022'!Z4/100)*'NSW Apr 2022'!AQ4,('NSW Apr 2022'!O4*'NSW Apr 2022'!Z4/100)*'NSW Apr 2022'!AQ4)),0)</f>
        <v>849.25681818181829</v>
      </c>
      <c r="K10" s="153">
        <f>IF(AND('NSW Apr 2022'!O4&gt;0,'NSW Apr 2022'!P4&gt;0),IF($C$5*E10/'NSW Apr 2022'!AQ4&lt;('NSW Apr 2022'!L4+'NSW Apr 2022'!M4+'NSW Apr 2022'!N4+'NSW Apr 2022'!O4),0,IF(($C$5*E10/'NSW Apr 2022'!AQ4-'NSW Apr 2022'!L4+'NSW Apr 2022'!M4+'NSW Apr 2022'!N4+'NSW Apr 2022'!O4)&lt;=('NSW Apr 2022'!L4+'NSW Apr 2022'!M4+'NSW Apr 2022'!N4+'NSW Apr 2022'!O4+'NSW Apr 2022'!P4),(($C$5*E10/'NSW Apr 2022'!AQ4-('NSW Apr 2022'!L4+'NSW Apr 2022'!M4+'NSW Apr 2022'!N4+'NSW Apr 2022'!O4))*'NSW Apr 2022'!AA4/100)*'NSW Apr 2022'!AQ4,('NSW Apr 2022'!P4*'NSW Apr 2022'!AA4/100)*'NSW Apr 2022'!AQ4)),0)</f>
        <v>0</v>
      </c>
      <c r="L10" s="153">
        <f>IF(AND('NSW Apr 2022'!P4&gt;0,'NSW Apr 2022'!O4&gt;0),IF(($C$5*E10/'NSW Apr 2022'!AQ4&lt;SUM('NSW Apr 2022'!L4:P4)),(0),($C$5*E10/'NSW Apr 2022'!AQ4-SUM('NSW Apr 2022'!L4:P4))*'NSW Apr 2022'!AB4/100)* 'NSW Apr 2022'!AQ4,IF(AND('NSW Apr 2022'!O4&gt;0,'NSW Apr 2022'!P4=""),IF(($C$5*E10/'NSW Apr 2022'!AQ4&lt; SUM('NSW Apr 2022'!L4:O4)),(0),($C$5*E10/'NSW Apr 2022'!AQ4-SUM('NSW Apr 2022'!L4:O4))*'NSW Apr 2022'!AA4/100)* 'NSW Apr 2022'!AQ4,IF(AND('NSW Apr 2022'!N4&gt;0,'NSW Apr 2022'!O4=""),IF(($C$5*E10/'NSW Apr 2022'!AQ4&lt; SUM('NSW Apr 2022'!L4:N4)),(0),($C$5*E10/'NSW Apr 2022'!AQ4-SUM('NSW Apr 2022'!L4:N4))*'NSW Apr 2022'!Z4/100)* 'NSW Apr 2022'!AQ4,IF(AND('NSW Apr 2022'!M4&gt;0,'NSW Apr 2022'!N4=""),IF(($C$5*E10/'NSW Apr 2022'!AQ4&lt;'NSW Apr 2022'!M4+'NSW Apr 2022'!L4),(0),(($C$5*E10/'NSW Apr 2022'!AQ4-('NSW Apr 2022'!M4+'NSW Apr 2022'!L4))*'NSW Apr 2022'!Y4/100))*'NSW Apr 2022'!AQ4,IF(AND('NSW Apr 2022'!L4&gt;0,'NSW Apr 2022'!M4=""&gt;0),IF(($C$5*E10/'NSW Apr 2022'!AQ4&lt;'NSW Apr 2022'!L4),(0),($C$5*E10/'NSW Apr 2022'!AQ4-'NSW Apr 2022'!L4)*'NSW Apr 2022'!X4/100)*'NSW Apr 2022'!AQ4,0)))))</f>
        <v>0</v>
      </c>
      <c r="M10" s="153">
        <f>IF('NSW Apr 2022'!K4="",($C$5*F10/'NSW Apr 2022'!AR4*'NSW Apr 2022'!AC4/100)*'NSW Apr 2022'!AR4,IF($C$5*F10/'NSW Apr 2022'!AR4&gt;='NSW Apr 2022'!L4,('NSW Apr 2022'!L4*'NSW Apr 2022'!AC4/100)*'NSW Apr 2022'!AR4,($C$5*F10/'NSW Apr 2022'!AR4*'NSW Apr 2022'!AC4/100)*'NSW Apr 2022'!AR4))</f>
        <v>146.44800000000001</v>
      </c>
      <c r="N10" s="153">
        <f>IF(AND('NSW Apr 2022'!L4&gt;0,'NSW Apr 2022'!M4&gt;0),IF($C$5*F10/'NSW Apr 2022'!AR4&lt;'NSW Apr 2022'!L4,0,IF(($C$5*F10/'NSW Apr 2022'!AR4-'NSW Apr 2022'!L4)&lt;=('NSW Apr 2022'!M4+'NSW Apr 2022'!L4),((($C$5*F10/'NSW Apr 2022'!AR4-'NSW Apr 2022'!L4)*'NSW Apr 2022'!AD4/100))*'NSW Apr 2022'!AR4,((('NSW Apr 2022'!M4)*'NSW Apr 2022'!AD4/100)*'NSW Apr 2022'!AR4))),0)</f>
        <v>101.06427272727271</v>
      </c>
      <c r="O10" s="153">
        <f>IF(AND('NSW Apr 2022'!M4&gt;0,'NSW Apr 2022'!N4&gt;0),IF($C$5*F10/'NSW Apr 2022'!AR4&lt;('NSW Apr 2022'!L4+'NSW Apr 2022'!M4),0,IF(($C$5*F10/'NSW Apr 2022'!AR4-'NSW Apr 2022'!L4+'NSW Apr 2022'!M4)&lt;=('NSW Apr 2022'!L4+'NSW Apr 2022'!M4+'NSW Apr 2022'!N4),((($C$5*F10/'NSW Apr 2022'!AR4-('NSW Apr 2022'!L4+'NSW Apr 2022'!M4))*'NSW Apr 2022'!AE4/100))*'NSW Apr 2022'!AR4,('NSW Apr 2022'!N4*'NSW Apr 2022'!AE4/100)*'NSW Apr 2022'!AR4)),0)</f>
        <v>233.22300000000001</v>
      </c>
      <c r="P10" s="153">
        <f>IF(AND('NSW Apr 2022'!N4&gt;0,'NSW Apr 2022'!O4&gt;0),IF($C$5*F10/'NSW Apr 2022'!AR4&lt;('NSW Apr 2022'!L4+'NSW Apr 2022'!M4+'NSW Apr 2022'!N4),0,IF(($C$5*F10/'NSW Apr 2022'!AR4-'NSW Apr 2022'!L4+'NSW Apr 2022'!M4+'NSW Apr 2022'!N4)&lt;=('NSW Apr 2022'!L4+'NSW Apr 2022'!M4+'NSW Apr 2022'!N4+'NSW Apr 2022'!O4),(($C$5*F10/'NSW Apr 2022'!AR4-('NSW Apr 2022'!L4+'NSW Apr 2022'!M4+'NSW Apr 2022'!N4))*'NSW Apr 2022'!AF4/100)*'NSW Apr 2022'!AR4,('NSW Apr 2022'!O4*'NSW Apr 2022'!AF4/100)*'NSW Apr 2022'!AR4)),0)</f>
        <v>849.25681818181829</v>
      </c>
      <c r="Q10" s="153">
        <f>IF(AND('NSW Apr 2022'!P4&gt;0,'NSW Apr 2022'!P4&gt;0),IF($C$5*F10/'NSW Apr 2022'!AR4&lt;('NSW Apr 2022'!L4+'NSW Apr 2022'!M4+'NSW Apr 2022'!N4+'NSW Apr 2022'!O4),0,IF(($C$5*F10/'NSW Apr 2022'!AR4-'NSW Apr 2022'!L4+'NSW Apr 2022'!M4+'NSW Apr 2022'!N4+'NSW Apr 2022'!O4)&lt;=('NSW Apr 2022'!L4+'NSW Apr 2022'!M4+'NSW Apr 2022'!N4+'NSW Apr 2022'!O4+'NSW Apr 2022'!P4),(($C$5*F10/'NSW Apr 2022'!AR4-('NSW Apr 2022'!L4+'NSW Apr 2022'!M4+'NSW Apr 2022'!N4+'NSW Apr 2022'!O4))*'NSW Apr 2022'!AG4/100)*'NSW Apr 2022'!AR4,('NSW Apr 2022'!P4*'NSW Apr 2022'!AG4/100)*'NSW Apr 2022'!AR4)),0)</f>
        <v>0</v>
      </c>
      <c r="R10" s="153">
        <f>IF(AND('NSW Apr 2022'!P4&gt;0,'NSW Apr 2022'!O4&gt;0),IF(($C$5*F10/'NSW Apr 2022'!AR4&lt;SUM('NSW Apr 2022'!L4:P4)),(0),($C$5*F10/'NSW Apr 2022'!AR4-SUM('NSW Apr 2022'!L4:P4))*'NSW Apr 2022'!AB4/100)* 'NSW Apr 2022'!AR4,IF(AND('NSW Apr 2022'!O4&gt;0,'NSW Apr 2022'!P4=""),IF(($C$5*F10/'NSW Apr 2022'!AR4&lt; SUM('NSW Apr 2022'!L4:O4)),(0),($C$5*F10/'NSW Apr 2022'!AR4-SUM('NSW Apr 2022'!L4:O4))*'NSW Apr 2022'!AG4/100)* 'NSW Apr 2022'!AR4,IF(AND('NSW Apr 2022'!N4&gt;0,'NSW Apr 2022'!O4=""),IF(($C$5*F10/'NSW Apr 2022'!AR4&lt; SUM('NSW Apr 2022'!L4:N4)),(0),($C$5*F10/'NSW Apr 2022'!AR4-SUM('NSW Apr 2022'!L4:N4))*'NSW Apr 2022'!AF4/100)* 'NSW Apr 2022'!AR4,IF(AND('NSW Apr 2022'!M4&gt;0,'NSW Apr 2022'!N4=""),IF(($C$5*F10/'NSW Apr 2022'!AR4&lt;'NSW Apr 2022'!M4+'NSW Apr 2022'!L4),(0),(($C$5*F10/'NSW Apr 2022'!AR4-('NSW Apr 2022'!M4+'NSW Apr 2022'!L4))*'NSW Apr 2022'!AE4/100))*'NSW Apr 2022'!AR4,IF(AND('NSW Apr 2022'!L4&gt;0,'NSW Apr 2022'!M4=""&gt;0),IF(($C$5*F10/'NSW Apr 2022'!AR4&lt;'NSW Apr 2022'!L4),(0),($C$5*F10/'NSW Apr 2022'!AR4-'NSW Apr 2022'!L4)*'NSW Apr 2022'!AD4/100)*'NSW Apr 2022'!AR4,0)))))</f>
        <v>0</v>
      </c>
      <c r="S10" s="257">
        <f t="shared" si="4"/>
        <v>2659.9841818181822</v>
      </c>
      <c r="T10" s="292">
        <f t="shared" si="5"/>
        <v>2905.0982727272731</v>
      </c>
      <c r="U10" s="149">
        <f t="shared" si="6"/>
        <v>3195.6081000000008</v>
      </c>
      <c r="V10" s="148">
        <f>'NSW Apr 2022'!AT4</f>
        <v>20</v>
      </c>
      <c r="W10" s="148">
        <f>'NSW Apr 2022'!AU4</f>
        <v>0</v>
      </c>
      <c r="X10" s="148">
        <f>'NSW Apr 2022'!AV4</f>
        <v>0</v>
      </c>
      <c r="Y10" s="148">
        <f>'NSW Apr 2022'!AW4</f>
        <v>0</v>
      </c>
      <c r="Z10" s="292" t="str">
        <f t="shared" ref="Z10:Z38" si="7">IF(SUM(V10:Y10)=0,"No discount",IF(V10&gt;0,"Guaranteed off bill",IF(W10&gt;0,"Guaranteed off usage",IF(X10&gt;0,"Pay-on-time off bill","Pay-on-time off usage"))))</f>
        <v>Guaranteed off bill</v>
      </c>
      <c r="AA10" s="292" t="str">
        <f t="shared" ref="AA10:AA38" si="8">IF(OR(B10="Origin Energy",B10="Red Energy",B10="Powershop"),"Inclusive","Exclusive")</f>
        <v>Exclusive</v>
      </c>
      <c r="AB10" s="292">
        <f t="shared" si="0"/>
        <v>2324.0786181818185</v>
      </c>
      <c r="AC10" s="292">
        <f t="shared" si="1"/>
        <v>2324.0786181818185</v>
      </c>
      <c r="AD10" s="404">
        <f t="shared" si="2"/>
        <v>2556.4864800000005</v>
      </c>
      <c r="AE10" s="404">
        <f t="shared" si="2"/>
        <v>2556.4864800000005</v>
      </c>
      <c r="AF10" s="226">
        <f>'NSW Apr 2022'!BJ4</f>
        <v>12</v>
      </c>
      <c r="AG10" s="140">
        <f>'NSW Apr 2022'!BH4</f>
        <v>12</v>
      </c>
      <c r="AH10" s="400"/>
      <c r="AI10" s="400"/>
      <c r="AJ10" s="400"/>
      <c r="AK10" s="400"/>
      <c r="AL10" s="400"/>
      <c r="AM10" s="400"/>
      <c r="AN10" s="400"/>
      <c r="AO10" s="400"/>
      <c r="AP10" s="400"/>
      <c r="AQ10" s="400"/>
      <c r="AR10" s="400"/>
      <c r="AS10" s="400"/>
      <c r="AT10"/>
      <c r="AU10"/>
      <c r="AV10" s="347"/>
      <c r="AW10" s="347"/>
      <c r="AX10" s="347"/>
      <c r="AY10" s="347"/>
      <c r="AZ10" s="347"/>
      <c r="BA10" s="347"/>
      <c r="BB10" s="347"/>
      <c r="BC10" s="347"/>
      <c r="BD10" s="347"/>
      <c r="BE10" s="347"/>
      <c r="BF10" s="347"/>
      <c r="BG10" s="347"/>
      <c r="BH10" s="347"/>
      <c r="BI10" s="347"/>
      <c r="BJ10" s="347"/>
      <c r="BK10" s="347"/>
      <c r="BL10" s="347"/>
      <c r="BM10" s="347"/>
      <c r="BN10" s="347"/>
      <c r="BO10" s="347"/>
      <c r="BP10" s="347"/>
      <c r="BQ10" s="347"/>
      <c r="BR10" s="347"/>
      <c r="BS10" s="347"/>
      <c r="BT10" s="347"/>
      <c r="BU10" s="347"/>
      <c r="BV10" s="347"/>
      <c r="BW10" s="347"/>
      <c r="BX10" s="347"/>
      <c r="BY10" s="347"/>
      <c r="BZ10" s="347"/>
      <c r="CA10" s="347"/>
      <c r="CB10" s="347"/>
      <c r="CC10" s="347"/>
      <c r="CD10" s="347"/>
      <c r="CE10" s="347"/>
      <c r="CF10" s="347"/>
      <c r="CG10" s="347"/>
      <c r="CH10" s="347"/>
      <c r="CI10" s="347"/>
      <c r="CJ10" s="347"/>
      <c r="CK10" s="347"/>
      <c r="CL10" s="347"/>
      <c r="CM10" s="347"/>
      <c r="CN10" s="347"/>
      <c r="CO10" s="347"/>
      <c r="CP10" s="347"/>
      <c r="CQ10" s="347"/>
      <c r="CR10" s="347"/>
      <c r="CS10" s="347"/>
      <c r="CT10" s="347"/>
      <c r="CU10" s="347"/>
      <c r="CV10" s="347"/>
      <c r="CW10" s="347"/>
      <c r="CX10" s="347"/>
      <c r="CY10" s="347"/>
      <c r="CZ10" s="347"/>
      <c r="DA10" s="347"/>
      <c r="DB10" s="347"/>
      <c r="DC10" s="347"/>
      <c r="DD10" s="347"/>
      <c r="DE10" s="347"/>
      <c r="DF10" s="347"/>
      <c r="DG10" s="347"/>
      <c r="DH10" s="347"/>
      <c r="DI10" s="347"/>
      <c r="DJ10" s="347"/>
      <c r="DK10" s="347"/>
      <c r="DL10" s="347"/>
      <c r="DM10" s="347"/>
      <c r="DN10" s="347"/>
      <c r="DO10" s="347"/>
      <c r="DP10" s="347"/>
      <c r="DQ10" s="347"/>
      <c r="DR10" s="347"/>
      <c r="DS10" s="347"/>
      <c r="DT10" s="347"/>
      <c r="DU10" s="347"/>
      <c r="DV10" s="347"/>
      <c r="DW10" s="347"/>
      <c r="DX10" s="347"/>
      <c r="DY10" s="347"/>
      <c r="DZ10" s="347"/>
      <c r="EA10" s="347"/>
      <c r="EB10" s="347"/>
      <c r="EC10" s="347"/>
      <c r="ED10" s="347"/>
      <c r="EE10" s="347"/>
      <c r="EF10" s="347"/>
      <c r="EG10" s="347"/>
      <c r="EH10" s="347"/>
      <c r="EI10" s="347"/>
      <c r="EJ10" s="347"/>
      <c r="EK10" s="347"/>
      <c r="EL10" s="347"/>
      <c r="EM10" s="347"/>
      <c r="EN10" s="347"/>
      <c r="EO10" s="347"/>
      <c r="EP10" s="347"/>
      <c r="EQ10" s="347"/>
      <c r="ER10" s="347"/>
    </row>
    <row r="11" spans="1:148" s="285" customFormat="1" ht="23" customHeight="1">
      <c r="A11" s="443"/>
      <c r="B11" s="146" t="str">
        <f>'NSW Apr 2022'!F5</f>
        <v>Origin Energy</v>
      </c>
      <c r="C11" s="148" t="str">
        <f>'NSW Apr 2022'!G5</f>
        <v>Business Go</v>
      </c>
      <c r="D11" s="153">
        <f>365*'NSW Apr 2022'!H5/100</f>
        <v>223.94409090909087</v>
      </c>
      <c r="E11" s="288">
        <f>IF('NSW Apr 2022'!AQ5=3,0.5,IF('NSW Apr 2022'!AQ5=2,0.33,0))</f>
        <v>0.5</v>
      </c>
      <c r="F11" s="288">
        <f t="shared" si="3"/>
        <v>0.5</v>
      </c>
      <c r="G11" s="153">
        <f>IF('NSW Apr 2022'!K5="",($C$5*E11/'NSW Apr 2022'!AQ5*'NSW Apr 2022'!W5/100)*'NSW Apr 2022'!AQ5,IF($C$5*E11/'NSW Apr 2022'!AQ5&gt;='NSW Apr 2022'!L5,('NSW Apr 2022'!L5*'NSW Apr 2022'!W5/100)*'NSW Apr 2022'!AQ5,($C$5*E11/'NSW Apr 2022'!AQ5*'NSW Apr 2022'!W5/100)*'NSW Apr 2022'!AQ5))</f>
        <v>127.46399999999997</v>
      </c>
      <c r="H11" s="153">
        <f>IF(AND('NSW Apr 2022'!L5&gt;0,'NSW Apr 2022'!M5&gt;0),IF($C$5*E11/'NSW Apr 2022'!AQ5&lt;'NSW Apr 2022'!L5,0,IF(($C$5*E11/'NSW Apr 2022'!AQ5-'NSW Apr 2022'!L5)&lt;=('NSW Apr 2022'!M5+'NSW Apr 2022'!L5),((($C$5*E11/'NSW Apr 2022'!AQ5-'NSW Apr 2022'!L5)*'NSW Apr 2022'!X5/100))*'NSW Apr 2022'!AQ5,((('NSW Apr 2022'!M5)*'NSW Apr 2022'!X5/100)*'NSW Apr 2022'!AQ5))),0)</f>
        <v>1051.6136363636365</v>
      </c>
      <c r="I11" s="153">
        <f>IF(AND('NSW Apr 2022'!M5&gt;0,'NSW Apr 2022'!N5&gt;0),IF($C$5*E11/'NSW Apr 2022'!AQ5&lt;('NSW Apr 2022'!L5+'NSW Apr 2022'!M5),0,IF(($C$5*E11/'NSW Apr 2022'!AQ5-'NSW Apr 2022'!L5+'NSW Apr 2022'!M5)&lt;=('NSW Apr 2022'!L5+'NSW Apr 2022'!M5+'NSW Apr 2022'!N5),((($C$5*E11/'NSW Apr 2022'!AQ5-('NSW Apr 2022'!L5+'NSW Apr 2022'!M5))*'NSW Apr 2022'!Y5/100))*'NSW Apr 2022'!AQ5,('NSW Apr 2022'!N5*'NSW Apr 2022'!Y5/100)* 'NSW Apr 2022'!AQ5)),0)</f>
        <v>0</v>
      </c>
      <c r="J11" s="153">
        <f>IF(AND('NSW Apr 2022'!N5&gt;0,'NSW Apr 2022'!O5&gt;0),IF($C$5*E11/'NSW Apr 2022'!AQ5&lt;('NSW Apr 2022'!L5+'NSW Apr 2022'!M5+'NSW Apr 2022'!N5),0,IF(($C$5*E11/'NSW Apr 2022'!AQ5-'NSW Apr 2022'!L5+'NSW Apr 2022'!M5+'NSW Apr 2022'!N5)&lt;=('NSW Apr 2022'!L5+'NSW Apr 2022'!M5+'NSW Apr 2022'!N5+'NSW Apr 2022'!O5),(($C$5*E11/'NSW Apr 2022'!AQ5-('NSW Apr 2022'!L5+'NSW Apr 2022'!M5+'NSW Apr 2022'!N5))*'NSW Apr 2022'!Z5/100)*'NSW Apr 2022'!AQ5,('NSW Apr 2022'!O5*'NSW Apr 2022'!Z5/100)*'NSW Apr 2022'!AQ5)),0)</f>
        <v>0</v>
      </c>
      <c r="K11" s="153">
        <f>IF(AND('NSW Apr 2022'!O5&gt;0,'NSW Apr 2022'!P5&gt;0),IF($C$5*E11/'NSW Apr 2022'!AQ5&lt;('NSW Apr 2022'!L5+'NSW Apr 2022'!M5+'NSW Apr 2022'!N5+'NSW Apr 2022'!O5),0,IF(($C$5*E11/'NSW Apr 2022'!AQ5-'NSW Apr 2022'!L5+'NSW Apr 2022'!M5+'NSW Apr 2022'!N5+'NSW Apr 2022'!O5)&lt;=('NSW Apr 2022'!L5+'NSW Apr 2022'!M5+'NSW Apr 2022'!N5+'NSW Apr 2022'!O5+'NSW Apr 2022'!P5),(($C$5*E11/'NSW Apr 2022'!AQ5-('NSW Apr 2022'!L5+'NSW Apr 2022'!M5+'NSW Apr 2022'!N5+'NSW Apr 2022'!O5))*'NSW Apr 2022'!AA5/100)*'NSW Apr 2022'!AQ5,('NSW Apr 2022'!P5*'NSW Apr 2022'!AA5/100)*'NSW Apr 2022'!AQ5)),0)</f>
        <v>0</v>
      </c>
      <c r="L11" s="153">
        <f>IF(AND('NSW Apr 2022'!P5&gt;0,'NSW Apr 2022'!O5&gt;0),IF(($C$5*E11/'NSW Apr 2022'!AQ5&lt;SUM('NSW Apr 2022'!L5:P5)),(0),($C$5*E11/'NSW Apr 2022'!AQ5-SUM('NSW Apr 2022'!L5:P5))*'NSW Apr 2022'!AB5/100)* 'NSW Apr 2022'!AQ5,IF(AND('NSW Apr 2022'!O5&gt;0,'NSW Apr 2022'!P5=""),IF(($C$5*E11/'NSW Apr 2022'!AQ5&lt; SUM('NSW Apr 2022'!L5:O5)),(0),($C$5*E11/'NSW Apr 2022'!AQ5-SUM('NSW Apr 2022'!L5:O5))*'NSW Apr 2022'!AA5/100)* 'NSW Apr 2022'!AQ5,IF(AND('NSW Apr 2022'!N5&gt;0,'NSW Apr 2022'!O5=""),IF(($C$5*E11/'NSW Apr 2022'!AQ5&lt; SUM('NSW Apr 2022'!L5:N5)),(0),($C$5*E11/'NSW Apr 2022'!AQ5-SUM('NSW Apr 2022'!L5:N5))*'NSW Apr 2022'!Z5/100)* 'NSW Apr 2022'!AQ5,IF(AND('NSW Apr 2022'!M5&gt;0,'NSW Apr 2022'!N5=""),IF(($C$5*E11/'NSW Apr 2022'!AQ5&lt;'NSW Apr 2022'!M5+'NSW Apr 2022'!L5),(0),(($C$5*E11/'NSW Apr 2022'!AQ5-('NSW Apr 2022'!M5+'NSW Apr 2022'!L5))*'NSW Apr 2022'!Y5/100))*'NSW Apr 2022'!AQ5,IF(AND('NSW Apr 2022'!L5&gt;0,'NSW Apr 2022'!M5=""&gt;0),IF(($C$5*E11/'NSW Apr 2022'!AQ5&lt;'NSW Apr 2022'!L5),(0),($C$5*E11/'NSW Apr 2022'!AQ5-'NSW Apr 2022'!L5)*'NSW Apr 2022'!X5/100)*'NSW Apr 2022'!AQ5,0)))))</f>
        <v>0</v>
      </c>
      <c r="M11" s="153">
        <f>IF('NSW Apr 2022'!K5="",($C$5*F11/'NSW Apr 2022'!AR5*'NSW Apr 2022'!AC5/100)*'NSW Apr 2022'!AR5,IF($C$5*F11/'NSW Apr 2022'!AR5&gt;='NSW Apr 2022'!L5,('NSW Apr 2022'!L5*'NSW Apr 2022'!AC5/100)*'NSW Apr 2022'!AR5,($C$5*F11/'NSW Apr 2022'!AR5*'NSW Apr 2022'!AC5/100)*'NSW Apr 2022'!AR5))</f>
        <v>127.46399999999997</v>
      </c>
      <c r="N11" s="153">
        <f>IF(AND('NSW Apr 2022'!L5&gt;0,'NSW Apr 2022'!M5&gt;0),IF($C$5*F11/'NSW Apr 2022'!AR5&lt;'NSW Apr 2022'!L5,0,IF(($C$5*F11/'NSW Apr 2022'!AR5-'NSW Apr 2022'!L5)&lt;=('NSW Apr 2022'!M5+'NSW Apr 2022'!L5),((($C$5*F11/'NSW Apr 2022'!AR5-'NSW Apr 2022'!L5)*'NSW Apr 2022'!AD5/100))*'NSW Apr 2022'!AR5,((('NSW Apr 2022'!M5)*'NSW Apr 2022'!AD5/100)*'NSW Apr 2022'!AR5))),0)</f>
        <v>1051.6136363636365</v>
      </c>
      <c r="O11" s="153">
        <f>IF(AND('NSW Apr 2022'!M5&gt;0,'NSW Apr 2022'!N5&gt;0),IF($C$5*F11/'NSW Apr 2022'!AR5&lt;('NSW Apr 2022'!L5+'NSW Apr 2022'!M5),0,IF(($C$5*F11/'NSW Apr 2022'!AR5-'NSW Apr 2022'!L5+'NSW Apr 2022'!M5)&lt;=('NSW Apr 2022'!L5+'NSW Apr 2022'!M5+'NSW Apr 2022'!N5),((($C$5*F11/'NSW Apr 2022'!AR5-('NSW Apr 2022'!L5+'NSW Apr 2022'!M5))*'NSW Apr 2022'!AE5/100))*'NSW Apr 2022'!AR5,('NSW Apr 2022'!N5*'NSW Apr 2022'!AE5/100)*'NSW Apr 2022'!AR5)),0)</f>
        <v>0</v>
      </c>
      <c r="P11" s="153">
        <f>IF(AND('NSW Apr 2022'!N5&gt;0,'NSW Apr 2022'!O5&gt;0),IF($C$5*F11/'NSW Apr 2022'!AR5&lt;('NSW Apr 2022'!L5+'NSW Apr 2022'!M5+'NSW Apr 2022'!N5),0,IF(($C$5*F11/'NSW Apr 2022'!AR5-'NSW Apr 2022'!L5+'NSW Apr 2022'!M5+'NSW Apr 2022'!N5)&lt;=('NSW Apr 2022'!L5+'NSW Apr 2022'!M5+'NSW Apr 2022'!N5+'NSW Apr 2022'!O5),(($C$5*F11/'NSW Apr 2022'!AR5-('NSW Apr 2022'!L5+'NSW Apr 2022'!M5+'NSW Apr 2022'!N5))*'NSW Apr 2022'!AF5/100)*'NSW Apr 2022'!AR5,('NSW Apr 2022'!O5*'NSW Apr 2022'!AF5/100)*'NSW Apr 2022'!AR5)),0)</f>
        <v>0</v>
      </c>
      <c r="Q11" s="153">
        <f>IF(AND('NSW Apr 2022'!P5&gt;0,'NSW Apr 2022'!P5&gt;0),IF($C$5*F11/'NSW Apr 2022'!AR5&lt;('NSW Apr 2022'!L5+'NSW Apr 2022'!M5+'NSW Apr 2022'!N5+'NSW Apr 2022'!O5),0,IF(($C$5*F11/'NSW Apr 2022'!AR5-'NSW Apr 2022'!L5+'NSW Apr 2022'!M5+'NSW Apr 2022'!N5+'NSW Apr 2022'!O5)&lt;=('NSW Apr 2022'!L5+'NSW Apr 2022'!M5+'NSW Apr 2022'!N5+'NSW Apr 2022'!O5+'NSW Apr 2022'!P5),(($C$5*F11/'NSW Apr 2022'!AR5-('NSW Apr 2022'!L5+'NSW Apr 2022'!M5+'NSW Apr 2022'!N5+'NSW Apr 2022'!O5))*'NSW Apr 2022'!AG5/100)*'NSW Apr 2022'!AR5,('NSW Apr 2022'!P5*'NSW Apr 2022'!AG5/100)*'NSW Apr 2022'!AR5)),0)</f>
        <v>0</v>
      </c>
      <c r="R11" s="153">
        <f>IF(AND('NSW Apr 2022'!P5&gt;0,'NSW Apr 2022'!O5&gt;0),IF(($C$5*F11/'NSW Apr 2022'!AR5&lt;SUM('NSW Apr 2022'!L5:P5)),(0),($C$5*F11/'NSW Apr 2022'!AR5-SUM('NSW Apr 2022'!L5:P5))*'NSW Apr 2022'!AB5/100)* 'NSW Apr 2022'!AR5,IF(AND('NSW Apr 2022'!O5&gt;0,'NSW Apr 2022'!P5=""),IF(($C$5*F11/'NSW Apr 2022'!AR5&lt; SUM('NSW Apr 2022'!L5:O5)),(0),($C$5*F11/'NSW Apr 2022'!AR5-SUM('NSW Apr 2022'!L5:O5))*'NSW Apr 2022'!AG5/100)* 'NSW Apr 2022'!AR5,IF(AND('NSW Apr 2022'!N5&gt;0,'NSW Apr 2022'!O5=""),IF(($C$5*F11/'NSW Apr 2022'!AR5&lt; SUM('NSW Apr 2022'!L5:N5)),(0),($C$5*F11/'NSW Apr 2022'!AR5-SUM('NSW Apr 2022'!L5:N5))*'NSW Apr 2022'!AF5/100)* 'NSW Apr 2022'!AR5,IF(AND('NSW Apr 2022'!M5&gt;0,'NSW Apr 2022'!N5=""),IF(($C$5*F11/'NSW Apr 2022'!AR5&lt;'NSW Apr 2022'!M5+'NSW Apr 2022'!L5),(0),(($C$5*F11/'NSW Apr 2022'!AR5-('NSW Apr 2022'!M5+'NSW Apr 2022'!L5))*'NSW Apr 2022'!AE5/100))*'NSW Apr 2022'!AR5,IF(AND('NSW Apr 2022'!L5&gt;0,'NSW Apr 2022'!M5=""&gt;0),IF(($C$5*F11/'NSW Apr 2022'!AR5&lt;'NSW Apr 2022'!L5),(0),($C$5*F11/'NSW Apr 2022'!AR5-'NSW Apr 2022'!L5)*'NSW Apr 2022'!AD5/100)*'NSW Apr 2022'!AR5,0)))))</f>
        <v>0</v>
      </c>
      <c r="S11" s="257">
        <f t="shared" si="4"/>
        <v>2358.1552727272729</v>
      </c>
      <c r="T11" s="292">
        <f t="shared" si="5"/>
        <v>2582.0993636363637</v>
      </c>
      <c r="U11" s="149">
        <f t="shared" si="6"/>
        <v>2840.3093000000003</v>
      </c>
      <c r="V11" s="148">
        <f>'NSW Apr 2022'!AT5</f>
        <v>0</v>
      </c>
      <c r="W11" s="148">
        <f>'NSW Apr 2022'!AU5</f>
        <v>0</v>
      </c>
      <c r="X11" s="148">
        <f>'NSW Apr 2022'!AV5</f>
        <v>0</v>
      </c>
      <c r="Y11" s="148">
        <f>'NSW Apr 2022'!AW5</f>
        <v>0</v>
      </c>
      <c r="Z11" s="292" t="str">
        <f t="shared" si="7"/>
        <v>No discount</v>
      </c>
      <c r="AA11" s="292" t="str">
        <f t="shared" si="8"/>
        <v>Inclusive</v>
      </c>
      <c r="AB11" s="292">
        <f t="shared" si="0"/>
        <v>2582.0993636363637</v>
      </c>
      <c r="AC11" s="292">
        <f t="shared" si="1"/>
        <v>2582.0993636363637</v>
      </c>
      <c r="AD11" s="404">
        <f t="shared" si="2"/>
        <v>2840.3093000000003</v>
      </c>
      <c r="AE11" s="404">
        <f t="shared" si="2"/>
        <v>2840.3093000000003</v>
      </c>
      <c r="AF11" s="226">
        <f>'NSW Apr 2022'!BJ5</f>
        <v>12</v>
      </c>
      <c r="AG11" s="140">
        <f>'NSW Apr 2022'!BH5</f>
        <v>12</v>
      </c>
      <c r="AH11" s="400"/>
      <c r="AI11" s="400"/>
      <c r="AJ11" s="400"/>
      <c r="AK11" s="400"/>
      <c r="AL11" s="400"/>
      <c r="AM11" s="400"/>
      <c r="AN11" s="400"/>
      <c r="AO11" s="400"/>
      <c r="AP11" s="400"/>
      <c r="AQ11" s="400"/>
      <c r="AR11" s="400"/>
      <c r="AS11" s="400"/>
      <c r="AT11"/>
      <c r="AU11"/>
      <c r="AV11" s="347"/>
      <c r="AW11" s="347"/>
      <c r="AX11" s="347"/>
      <c r="AY11" s="347"/>
      <c r="AZ11" s="347"/>
      <c r="BA11" s="347"/>
      <c r="BB11" s="347"/>
      <c r="BC11" s="347"/>
      <c r="BD11" s="347"/>
      <c r="BE11" s="347"/>
      <c r="BF11" s="347"/>
      <c r="BG11" s="347"/>
      <c r="BH11" s="347"/>
      <c r="BI11" s="347"/>
      <c r="BJ11" s="347"/>
      <c r="BK11" s="347"/>
      <c r="BL11" s="347"/>
      <c r="BM11" s="347"/>
      <c r="BN11" s="347"/>
      <c r="BO11" s="347"/>
      <c r="BP11" s="347"/>
      <c r="BQ11" s="347"/>
      <c r="BR11" s="347"/>
      <c r="BS11" s="347"/>
      <c r="BT11" s="347"/>
      <c r="BU11" s="347"/>
      <c r="BV11" s="347"/>
      <c r="BW11" s="347"/>
      <c r="BX11" s="347"/>
      <c r="BY11" s="347"/>
      <c r="BZ11" s="347"/>
      <c r="CA11" s="347"/>
      <c r="CB11" s="347"/>
      <c r="CC11" s="347"/>
      <c r="CD11" s="347"/>
      <c r="CE11" s="347"/>
      <c r="CF11" s="347"/>
      <c r="CG11" s="347"/>
      <c r="CH11" s="347"/>
      <c r="CI11" s="347"/>
      <c r="CJ11" s="347"/>
      <c r="CK11" s="347"/>
      <c r="CL11" s="347"/>
      <c r="CM11" s="347"/>
      <c r="CN11" s="347"/>
      <c r="CO11" s="347"/>
      <c r="CP11" s="347"/>
      <c r="CQ11" s="347"/>
      <c r="CR11" s="347"/>
      <c r="CS11" s="347"/>
      <c r="CT11" s="347"/>
      <c r="CU11" s="347"/>
      <c r="CV11" s="347"/>
      <c r="CW11" s="347"/>
      <c r="CX11" s="347"/>
      <c r="CY11" s="347"/>
      <c r="CZ11" s="347"/>
      <c r="DA11" s="347"/>
      <c r="DB11" s="347"/>
      <c r="DC11" s="347"/>
      <c r="DD11" s="347"/>
      <c r="DE11" s="347"/>
      <c r="DF11" s="347"/>
      <c r="DG11" s="347"/>
      <c r="DH11" s="347"/>
      <c r="DI11" s="347"/>
      <c r="DJ11" s="347"/>
      <c r="DK11" s="347"/>
      <c r="DL11" s="347"/>
      <c r="DM11" s="347"/>
      <c r="DN11" s="347"/>
      <c r="DO11" s="347"/>
      <c r="DP11" s="347"/>
      <c r="DQ11" s="347"/>
      <c r="DR11" s="347"/>
      <c r="DS11" s="347"/>
      <c r="DT11" s="347"/>
      <c r="DU11" s="347"/>
      <c r="DV11" s="347"/>
      <c r="DW11" s="347"/>
      <c r="DX11" s="347"/>
      <c r="DY11" s="347"/>
      <c r="DZ11" s="347"/>
      <c r="EA11" s="347"/>
      <c r="EB11" s="347"/>
      <c r="EC11" s="347"/>
      <c r="ED11" s="347"/>
      <c r="EE11" s="347"/>
      <c r="EF11" s="347"/>
      <c r="EG11" s="347"/>
      <c r="EH11" s="347"/>
      <c r="EI11" s="347"/>
      <c r="EJ11" s="347"/>
      <c r="EK11" s="347"/>
      <c r="EL11" s="347"/>
      <c r="EM11" s="347"/>
      <c r="EN11" s="347"/>
      <c r="EO11" s="347"/>
      <c r="EP11" s="347"/>
      <c r="EQ11" s="347"/>
      <c r="ER11" s="347"/>
    </row>
    <row r="12" spans="1:148" s="285" customFormat="1" ht="23" customHeight="1">
      <c r="A12" s="443"/>
      <c r="B12" s="146" t="str">
        <f>'NSW Apr 2022'!F6</f>
        <v>Red Energy</v>
      </c>
      <c r="C12" s="148" t="str">
        <f>'NSW Apr 2022'!G6</f>
        <v xml:space="preserve">Business Saver </v>
      </c>
      <c r="D12" s="153">
        <f>365*'NSW Apr 2022'!H6/100</f>
        <v>218.96681818181816</v>
      </c>
      <c r="E12" s="288">
        <f>IF('NSW Apr 2022'!AQ6=3,0.5,IF('NSW Apr 2022'!AQ6=2,0.33,0))</f>
        <v>0.5</v>
      </c>
      <c r="F12" s="288">
        <f t="shared" si="3"/>
        <v>0.5</v>
      </c>
      <c r="G12" s="153">
        <f>IF('NSW Apr 2022'!K6="",($C$5*E12/'NSW Apr 2022'!AQ6*'NSW Apr 2022'!W6/100)*'NSW Apr 2022'!AQ6,IF($C$5*E12/'NSW Apr 2022'!AQ6&gt;='NSW Apr 2022'!L6,('NSW Apr 2022'!L6*'NSW Apr 2022'!W6/100)*'NSW Apr 2022'!AQ6,($C$5*E12/'NSW Apr 2022'!AQ6*'NSW Apr 2022'!W6/100)*'NSW Apr 2022'!AQ6))</f>
        <v>111.53100000000001</v>
      </c>
      <c r="H12" s="153">
        <f>IF(AND('NSW Apr 2022'!L6&gt;0,'NSW Apr 2022'!M6&gt;0),IF($C$5*E12/'NSW Apr 2022'!AQ6&lt;'NSW Apr 2022'!L6,0,IF(($C$5*E12/'NSW Apr 2022'!AQ6-'NSW Apr 2022'!L6)&lt;=('NSW Apr 2022'!M6+'NSW Apr 2022'!L6),((($C$5*E12/'NSW Apr 2022'!AQ6-'NSW Apr 2022'!L6)*'NSW Apr 2022'!X6/100))*'NSW Apr 2022'!AQ6,((('NSW Apr 2022'!M6)*'NSW Apr 2022'!X6/100)*'NSW Apr 2022'!AQ6))),0)</f>
        <v>87.388909090909095</v>
      </c>
      <c r="I12" s="153">
        <f>IF(AND('NSW Apr 2022'!M6&gt;0,'NSW Apr 2022'!N6&gt;0),IF($C$5*E12/'NSW Apr 2022'!AQ6&lt;('NSW Apr 2022'!L6+'NSW Apr 2022'!M6),0,IF(($C$5*E12/'NSW Apr 2022'!AQ6-'NSW Apr 2022'!L6+'NSW Apr 2022'!M6)&lt;=('NSW Apr 2022'!L6+'NSW Apr 2022'!M6+'NSW Apr 2022'!N6),((($C$5*E12/'NSW Apr 2022'!AQ6-('NSW Apr 2022'!L6+'NSW Apr 2022'!M6))*'NSW Apr 2022'!Y6/100))*'NSW Apr 2022'!AQ6,('NSW Apr 2022'!N6*'NSW Apr 2022'!Y6/100)* 'NSW Apr 2022'!AQ6)),0)</f>
        <v>193.67999999999995</v>
      </c>
      <c r="J12" s="153">
        <f>IF(AND('NSW Apr 2022'!N6&gt;0,'NSW Apr 2022'!O6&gt;0),IF($C$5*E12/'NSW Apr 2022'!AQ6&lt;('NSW Apr 2022'!L6+'NSW Apr 2022'!M6+'NSW Apr 2022'!N6),0,IF(($C$5*E12/'NSW Apr 2022'!AQ6-'NSW Apr 2022'!L6+'NSW Apr 2022'!M6+'NSW Apr 2022'!N6)&lt;=('NSW Apr 2022'!L6+'NSW Apr 2022'!M6+'NSW Apr 2022'!N6+'NSW Apr 2022'!O6),(($C$5*E12/'NSW Apr 2022'!AQ6-('NSW Apr 2022'!L6+'NSW Apr 2022'!M6+'NSW Apr 2022'!N6))*'NSW Apr 2022'!Z6/100)*'NSW Apr 2022'!AQ6,('NSW Apr 2022'!O6*'NSW Apr 2022'!Z6/100)*'NSW Apr 2022'!AQ6)),0)</f>
        <v>668.36818181818194</v>
      </c>
      <c r="K12" s="153">
        <f>IF(AND('NSW Apr 2022'!O6&gt;0,'NSW Apr 2022'!P6&gt;0),IF($C$5*E12/'NSW Apr 2022'!AQ6&lt;('NSW Apr 2022'!L6+'NSW Apr 2022'!M6+'NSW Apr 2022'!N6+'NSW Apr 2022'!O6),0,IF(($C$5*E12/'NSW Apr 2022'!AQ6-'NSW Apr 2022'!L6+'NSW Apr 2022'!M6+'NSW Apr 2022'!N6+'NSW Apr 2022'!O6)&lt;=('NSW Apr 2022'!L6+'NSW Apr 2022'!M6+'NSW Apr 2022'!N6+'NSW Apr 2022'!O6+'NSW Apr 2022'!P6),(($C$5*E12/'NSW Apr 2022'!AQ6-('NSW Apr 2022'!L6+'NSW Apr 2022'!M6+'NSW Apr 2022'!N6+'NSW Apr 2022'!O6))*'NSW Apr 2022'!AA6/100)*'NSW Apr 2022'!AQ6,('NSW Apr 2022'!P6*'NSW Apr 2022'!AA6/100)*'NSW Apr 2022'!AQ6)),0)</f>
        <v>0</v>
      </c>
      <c r="L12" s="153">
        <f>IF(AND('NSW Apr 2022'!P6&gt;0,'NSW Apr 2022'!O6&gt;0),IF(($C$5*E12/'NSW Apr 2022'!AQ6&lt;SUM('NSW Apr 2022'!L6:P6)),(0),($C$5*E12/'NSW Apr 2022'!AQ6-SUM('NSW Apr 2022'!L6:P6))*'NSW Apr 2022'!AB6/100)* 'NSW Apr 2022'!AQ6,IF(AND('NSW Apr 2022'!O6&gt;0,'NSW Apr 2022'!P6=""),IF(($C$5*E12/'NSW Apr 2022'!AQ6&lt; SUM('NSW Apr 2022'!L6:O6)),(0),($C$5*E12/'NSW Apr 2022'!AQ6-SUM('NSW Apr 2022'!L6:O6))*'NSW Apr 2022'!AA6/100)* 'NSW Apr 2022'!AQ6,IF(AND('NSW Apr 2022'!N6&gt;0,'NSW Apr 2022'!O6=""),IF(($C$5*E12/'NSW Apr 2022'!AQ6&lt; SUM('NSW Apr 2022'!L6:N6)),(0),($C$5*E12/'NSW Apr 2022'!AQ6-SUM('NSW Apr 2022'!L6:N6))*'NSW Apr 2022'!Z6/100)* 'NSW Apr 2022'!AQ6,IF(AND('NSW Apr 2022'!M6&gt;0,'NSW Apr 2022'!N6=""),IF(($C$5*E12/'NSW Apr 2022'!AQ6&lt;'NSW Apr 2022'!M6+'NSW Apr 2022'!L6),(0),(($C$5*E12/'NSW Apr 2022'!AQ6-('NSW Apr 2022'!M6+'NSW Apr 2022'!L6))*'NSW Apr 2022'!Y6/100))*'NSW Apr 2022'!AQ6,IF(AND('NSW Apr 2022'!L6&gt;0,'NSW Apr 2022'!M6=""&gt;0),IF(($C$5*E12/'NSW Apr 2022'!AQ6&lt;'NSW Apr 2022'!L6),(0),($C$5*E12/'NSW Apr 2022'!AQ6-'NSW Apr 2022'!L6)*'NSW Apr 2022'!X6/100)*'NSW Apr 2022'!AQ6,0)))))</f>
        <v>0</v>
      </c>
      <c r="M12" s="153">
        <f>IF('NSW Apr 2022'!K6="",($C$5*F12/'NSW Apr 2022'!AR6*'NSW Apr 2022'!AC6/100)*'NSW Apr 2022'!AR6,IF($C$5*F12/'NSW Apr 2022'!AR6&gt;='NSW Apr 2022'!L6,('NSW Apr 2022'!L6*'NSW Apr 2022'!AC6/100)*'NSW Apr 2022'!AR6,($C$5*F12/'NSW Apr 2022'!AR6*'NSW Apr 2022'!AC6/100)*'NSW Apr 2022'!AR6))</f>
        <v>111.53100000000001</v>
      </c>
      <c r="N12" s="153">
        <f>IF(AND('NSW Apr 2022'!L6&gt;0,'NSW Apr 2022'!M6&gt;0),IF($C$5*F12/'NSW Apr 2022'!AR6&lt;'NSW Apr 2022'!L6,0,IF(($C$5*F12/'NSW Apr 2022'!AR6-'NSW Apr 2022'!L6)&lt;=('NSW Apr 2022'!M6+'NSW Apr 2022'!L6),((($C$5*F12/'NSW Apr 2022'!AR6-'NSW Apr 2022'!L6)*'NSW Apr 2022'!AD6/100))*'NSW Apr 2022'!AR6,((('NSW Apr 2022'!M6)*'NSW Apr 2022'!AD6/100)*'NSW Apr 2022'!AR6))),0)</f>
        <v>87.388909090909095</v>
      </c>
      <c r="O12" s="153">
        <f>IF(AND('NSW Apr 2022'!M6&gt;0,'NSW Apr 2022'!N6&gt;0),IF($C$5*F12/'NSW Apr 2022'!AR6&lt;('NSW Apr 2022'!L6+'NSW Apr 2022'!M6),0,IF(($C$5*F12/'NSW Apr 2022'!AR6-'NSW Apr 2022'!L6+'NSW Apr 2022'!M6)&lt;=('NSW Apr 2022'!L6+'NSW Apr 2022'!M6+'NSW Apr 2022'!N6),((($C$5*F12/'NSW Apr 2022'!AR6-('NSW Apr 2022'!L6+'NSW Apr 2022'!M6))*'NSW Apr 2022'!AE6/100))*'NSW Apr 2022'!AR6,('NSW Apr 2022'!N6*'NSW Apr 2022'!AE6/100)*'NSW Apr 2022'!AR6)),0)</f>
        <v>193.67999999999995</v>
      </c>
      <c r="P12" s="153">
        <f>IF(AND('NSW Apr 2022'!N6&gt;0,'NSW Apr 2022'!O6&gt;0),IF($C$5*F12/'NSW Apr 2022'!AR6&lt;('NSW Apr 2022'!L6+'NSW Apr 2022'!M6+'NSW Apr 2022'!N6),0,IF(($C$5*F12/'NSW Apr 2022'!AR6-'NSW Apr 2022'!L6+'NSW Apr 2022'!M6+'NSW Apr 2022'!N6)&lt;=('NSW Apr 2022'!L6+'NSW Apr 2022'!M6+'NSW Apr 2022'!N6+'NSW Apr 2022'!O6),(($C$5*F12/'NSW Apr 2022'!AR6-('NSW Apr 2022'!L6+'NSW Apr 2022'!M6+'NSW Apr 2022'!N6))*'NSW Apr 2022'!AF6/100)*'NSW Apr 2022'!AR6,('NSW Apr 2022'!O6*'NSW Apr 2022'!AF6/100)*'NSW Apr 2022'!AR6)),0)</f>
        <v>668.36818181818194</v>
      </c>
      <c r="Q12" s="153">
        <f>IF(AND('NSW Apr 2022'!P6&gt;0,'NSW Apr 2022'!P6&gt;0),IF($C$5*F12/'NSW Apr 2022'!AR6&lt;('NSW Apr 2022'!L6+'NSW Apr 2022'!M6+'NSW Apr 2022'!N6+'NSW Apr 2022'!O6),0,IF(($C$5*F12/'NSW Apr 2022'!AR6-'NSW Apr 2022'!L6+'NSW Apr 2022'!M6+'NSW Apr 2022'!N6+'NSW Apr 2022'!O6)&lt;=('NSW Apr 2022'!L6+'NSW Apr 2022'!M6+'NSW Apr 2022'!N6+'NSW Apr 2022'!O6+'NSW Apr 2022'!P6),(($C$5*F12/'NSW Apr 2022'!AR6-('NSW Apr 2022'!L6+'NSW Apr 2022'!M6+'NSW Apr 2022'!N6+'NSW Apr 2022'!O6))*'NSW Apr 2022'!AG6/100)*'NSW Apr 2022'!AR6,('NSW Apr 2022'!P6*'NSW Apr 2022'!AG6/100)*'NSW Apr 2022'!AR6)),0)</f>
        <v>0</v>
      </c>
      <c r="R12" s="153">
        <f>IF(AND('NSW Apr 2022'!P6&gt;0,'NSW Apr 2022'!O6&gt;0),IF(($C$5*F12/'NSW Apr 2022'!AR6&lt;SUM('NSW Apr 2022'!L6:P6)),(0),($C$5*F12/'NSW Apr 2022'!AR6-SUM('NSW Apr 2022'!L6:P6))*'NSW Apr 2022'!AB6/100)* 'NSW Apr 2022'!AR6,IF(AND('NSW Apr 2022'!O6&gt;0,'NSW Apr 2022'!P6=""),IF(($C$5*F12/'NSW Apr 2022'!AR6&lt; SUM('NSW Apr 2022'!L6:O6)),(0),($C$5*F12/'NSW Apr 2022'!AR6-SUM('NSW Apr 2022'!L6:O6))*'NSW Apr 2022'!AG6/100)* 'NSW Apr 2022'!AR6,IF(AND('NSW Apr 2022'!N6&gt;0,'NSW Apr 2022'!O6=""),IF(($C$5*F12/'NSW Apr 2022'!AR6&lt; SUM('NSW Apr 2022'!L6:N6)),(0),($C$5*F12/'NSW Apr 2022'!AR6-SUM('NSW Apr 2022'!L6:N6))*'NSW Apr 2022'!AF6/100)* 'NSW Apr 2022'!AR6,IF(AND('NSW Apr 2022'!M6&gt;0,'NSW Apr 2022'!N6=""),IF(($C$5*F12/'NSW Apr 2022'!AR6&lt;'NSW Apr 2022'!M6+'NSW Apr 2022'!L6),(0),(($C$5*F12/'NSW Apr 2022'!AR6-('NSW Apr 2022'!M6+'NSW Apr 2022'!L6))*'NSW Apr 2022'!AE6/100))*'NSW Apr 2022'!AR6,IF(AND('NSW Apr 2022'!L6&gt;0,'NSW Apr 2022'!M6=""&gt;0),IF(($C$5*F12/'NSW Apr 2022'!AR6&lt;'NSW Apr 2022'!L6),(0),($C$5*F12/'NSW Apr 2022'!AR6-'NSW Apr 2022'!L6)*'NSW Apr 2022'!AD6/100)*'NSW Apr 2022'!AR6,0)))))</f>
        <v>0</v>
      </c>
      <c r="S12" s="257">
        <f t="shared" si="4"/>
        <v>2121.9361818181815</v>
      </c>
      <c r="T12" s="292">
        <f t="shared" si="5"/>
        <v>2340.9029999999998</v>
      </c>
      <c r="U12" s="149">
        <f t="shared" si="6"/>
        <v>2574.9933000000001</v>
      </c>
      <c r="V12" s="148">
        <f>'NSW Apr 2022'!AT6</f>
        <v>0</v>
      </c>
      <c r="W12" s="148">
        <f>'NSW Apr 2022'!AU6</f>
        <v>0</v>
      </c>
      <c r="X12" s="148">
        <f>'NSW Apr 2022'!AV6</f>
        <v>0</v>
      </c>
      <c r="Y12" s="148">
        <f>'NSW Apr 2022'!AW6</f>
        <v>0</v>
      </c>
      <c r="Z12" s="292" t="str">
        <f t="shared" si="7"/>
        <v>No discount</v>
      </c>
      <c r="AA12" s="292" t="str">
        <f t="shared" si="8"/>
        <v>Inclusive</v>
      </c>
      <c r="AB12" s="292">
        <f t="shared" si="0"/>
        <v>2340.9029999999998</v>
      </c>
      <c r="AC12" s="292">
        <f t="shared" si="1"/>
        <v>2340.9029999999998</v>
      </c>
      <c r="AD12" s="404">
        <f t="shared" si="2"/>
        <v>2574.9933000000001</v>
      </c>
      <c r="AE12" s="404">
        <f t="shared" si="2"/>
        <v>2574.9933000000001</v>
      </c>
      <c r="AF12" s="226">
        <f>'NSW Apr 2022'!BJ6</f>
        <v>0</v>
      </c>
      <c r="AG12" s="140">
        <f>'NSW Apr 2022'!BH6</f>
        <v>0</v>
      </c>
      <c r="AH12" s="400"/>
      <c r="AI12" s="400"/>
      <c r="AJ12" s="400"/>
      <c r="AK12" s="400"/>
      <c r="AL12" s="400"/>
      <c r="AM12" s="400"/>
      <c r="AN12" s="400"/>
      <c r="AO12" s="400"/>
      <c r="AP12" s="400"/>
      <c r="AQ12" s="400"/>
      <c r="AR12" s="400"/>
      <c r="AS12" s="400"/>
      <c r="AT12"/>
      <c r="AU12"/>
      <c r="AV12" s="347"/>
      <c r="AW12" s="347"/>
      <c r="AX12" s="347"/>
      <c r="AY12" s="347"/>
      <c r="AZ12" s="347"/>
      <c r="BA12" s="347"/>
      <c r="BB12" s="347"/>
      <c r="BC12" s="347"/>
      <c r="BD12" s="347"/>
      <c r="BE12" s="347"/>
      <c r="BF12" s="347"/>
      <c r="BG12" s="347"/>
      <c r="BH12" s="347"/>
      <c r="BI12" s="347"/>
      <c r="BJ12" s="347"/>
      <c r="BK12" s="347"/>
      <c r="BL12" s="347"/>
      <c r="BM12" s="347"/>
      <c r="BN12" s="347"/>
      <c r="BO12" s="347"/>
      <c r="BP12" s="347"/>
      <c r="BQ12" s="347"/>
      <c r="BR12" s="347"/>
      <c r="BS12" s="347"/>
      <c r="BT12" s="347"/>
      <c r="BU12" s="347"/>
      <c r="BV12" s="347"/>
      <c r="BW12" s="347"/>
      <c r="BX12" s="347"/>
      <c r="BY12" s="347"/>
      <c r="BZ12" s="347"/>
      <c r="CA12" s="347"/>
      <c r="CB12" s="347"/>
      <c r="CC12" s="347"/>
      <c r="CD12" s="347"/>
      <c r="CE12" s="347"/>
      <c r="CF12" s="347"/>
      <c r="CG12" s="347"/>
      <c r="CH12" s="347"/>
      <c r="CI12" s="347"/>
      <c r="CJ12" s="347"/>
      <c r="CK12" s="347"/>
      <c r="CL12" s="347"/>
      <c r="CM12" s="347"/>
      <c r="CN12" s="347"/>
      <c r="CO12" s="347"/>
      <c r="CP12" s="347"/>
      <c r="CQ12" s="347"/>
      <c r="CR12" s="347"/>
      <c r="CS12" s="347"/>
      <c r="CT12" s="347"/>
      <c r="CU12" s="347"/>
      <c r="CV12" s="347"/>
      <c r="CW12" s="347"/>
      <c r="CX12" s="347"/>
      <c r="CY12" s="347"/>
      <c r="CZ12" s="347"/>
      <c r="DA12" s="347"/>
      <c r="DB12" s="347"/>
      <c r="DC12" s="347"/>
      <c r="DD12" s="347"/>
      <c r="DE12" s="347"/>
      <c r="DF12" s="347"/>
      <c r="DG12" s="347"/>
      <c r="DH12" s="347"/>
      <c r="DI12" s="347"/>
      <c r="DJ12" s="347"/>
      <c r="DK12" s="347"/>
      <c r="DL12" s="347"/>
      <c r="DM12" s="347"/>
      <c r="DN12" s="347"/>
      <c r="DO12" s="347"/>
      <c r="DP12" s="347"/>
      <c r="DQ12" s="347"/>
      <c r="DR12" s="347"/>
      <c r="DS12" s="347"/>
      <c r="DT12" s="347"/>
      <c r="DU12" s="347"/>
      <c r="DV12" s="347"/>
      <c r="DW12" s="347"/>
      <c r="DX12" s="347"/>
      <c r="DY12" s="347"/>
      <c r="DZ12" s="347"/>
      <c r="EA12" s="347"/>
      <c r="EB12" s="347"/>
      <c r="EC12" s="347"/>
      <c r="ED12" s="347"/>
      <c r="EE12" s="347"/>
      <c r="EF12" s="347"/>
      <c r="EG12" s="347"/>
      <c r="EH12" s="347"/>
      <c r="EI12" s="347"/>
      <c r="EJ12" s="347"/>
      <c r="EK12" s="347"/>
      <c r="EL12" s="347"/>
      <c r="EM12" s="347"/>
      <c r="EN12" s="347"/>
      <c r="EO12" s="347"/>
      <c r="EP12" s="347"/>
      <c r="EQ12" s="347"/>
      <c r="ER12" s="347"/>
    </row>
    <row r="13" spans="1:148" s="285" customFormat="1" ht="23" customHeight="1">
      <c r="A13" s="443"/>
      <c r="B13" s="146" t="str">
        <f>'NSW Apr 2022'!F7</f>
        <v>Simply Energy</v>
      </c>
      <c r="C13" s="148" t="str">
        <f>'NSW Apr 2022'!G7</f>
        <v xml:space="preserve">Business Saver </v>
      </c>
      <c r="D13" s="153">
        <f>365*'NSW Apr 2022'!H7/100</f>
        <v>229.78409090909088</v>
      </c>
      <c r="E13" s="288">
        <f>IF('NSW Apr 2022'!AQ7=3,0.5,IF('NSW Apr 2022'!AQ7=2,0.33,0))</f>
        <v>0.5</v>
      </c>
      <c r="F13" s="288">
        <f t="shared" si="3"/>
        <v>0.5</v>
      </c>
      <c r="G13" s="153">
        <f>IF('NSW Apr 2022'!K7="",($C$5*E13/'NSW Apr 2022'!AQ7*'NSW Apr 2022'!W7/100)*'NSW Apr 2022'!AQ7,IF($C$5*E13/'NSW Apr 2022'!AQ7&gt;='NSW Apr 2022'!L7,('NSW Apr 2022'!L7*'NSW Apr 2022'!W7/100)*'NSW Apr 2022'!AQ7,($C$5*E13/'NSW Apr 2022'!AQ7*'NSW Apr 2022'!W7/100)*'NSW Apr 2022'!AQ7))</f>
        <v>121.70099999999998</v>
      </c>
      <c r="H13" s="153">
        <f>IF(AND('NSW Apr 2022'!L7&gt;0,'NSW Apr 2022'!M7&gt;0),IF($C$5*E13/'NSW Apr 2022'!AQ7&lt;'NSW Apr 2022'!L7,0,IF(($C$5*E13/'NSW Apr 2022'!AQ7-'NSW Apr 2022'!L7)&lt;=('NSW Apr 2022'!M7+'NSW Apr 2022'!L7),((($C$5*E13/'NSW Apr 2022'!AQ7-'NSW Apr 2022'!L7)*'NSW Apr 2022'!X7/100))*'NSW Apr 2022'!AQ7,((('NSW Apr 2022'!M7)*'NSW Apr 2022'!X7/100)*'NSW Apr 2022'!AQ7))),0)</f>
        <v>74.380636363636356</v>
      </c>
      <c r="I13" s="153">
        <f>IF(AND('NSW Apr 2022'!M7&gt;0,'NSW Apr 2022'!N7&gt;0),IF($C$5*E13/'NSW Apr 2022'!AQ7&lt;('NSW Apr 2022'!L7+'NSW Apr 2022'!M7),0,IF(($C$5*E13/'NSW Apr 2022'!AQ7-'NSW Apr 2022'!L7+'NSW Apr 2022'!M7)&lt;=('NSW Apr 2022'!L7+'NSW Apr 2022'!M7+'NSW Apr 2022'!N7),((($C$5*E13/'NSW Apr 2022'!AQ7-('NSW Apr 2022'!L7+'NSW Apr 2022'!M7))*'NSW Apr 2022'!Y7/100))*'NSW Apr 2022'!AQ7,('NSW Apr 2022'!N7*'NSW Apr 2022'!Y7/100)* 'NSW Apr 2022'!AQ7)),0)</f>
        <v>175.92599999999999</v>
      </c>
      <c r="J13" s="153">
        <f>IF(AND('NSW Apr 2022'!N7&gt;0,'NSW Apr 2022'!O7&gt;0),IF($C$5*E13/'NSW Apr 2022'!AQ7&lt;('NSW Apr 2022'!L7+'NSW Apr 2022'!M7+'NSW Apr 2022'!N7),0,IF(($C$5*E13/'NSW Apr 2022'!AQ7-'NSW Apr 2022'!L7+'NSW Apr 2022'!M7+'NSW Apr 2022'!N7)&lt;=('NSW Apr 2022'!L7+'NSW Apr 2022'!M7+'NSW Apr 2022'!N7+'NSW Apr 2022'!O7),(($C$5*E13/'NSW Apr 2022'!AQ7-('NSW Apr 2022'!L7+'NSW Apr 2022'!M7+'NSW Apr 2022'!N7))*'NSW Apr 2022'!Z7/100)*'NSW Apr 2022'!AQ7,('NSW Apr 2022'!O7*'NSW Apr 2022'!Z7/100)*'NSW Apr 2022'!AQ7)),0)</f>
        <v>665.30227272727268</v>
      </c>
      <c r="K13" s="153">
        <f>IF(AND('NSW Apr 2022'!O7&gt;0,'NSW Apr 2022'!P7&gt;0),IF($C$5*E13/'NSW Apr 2022'!AQ7&lt;('NSW Apr 2022'!L7+'NSW Apr 2022'!M7+'NSW Apr 2022'!N7+'NSW Apr 2022'!O7),0,IF(($C$5*E13/'NSW Apr 2022'!AQ7-'NSW Apr 2022'!L7+'NSW Apr 2022'!M7+'NSW Apr 2022'!N7+'NSW Apr 2022'!O7)&lt;=('NSW Apr 2022'!L7+'NSW Apr 2022'!M7+'NSW Apr 2022'!N7+'NSW Apr 2022'!O7+'NSW Apr 2022'!P7),(($C$5*E13/'NSW Apr 2022'!AQ7-('NSW Apr 2022'!L7+'NSW Apr 2022'!M7+'NSW Apr 2022'!N7+'NSW Apr 2022'!O7))*'NSW Apr 2022'!AA7/100)*'NSW Apr 2022'!AQ7,('NSW Apr 2022'!P7*'NSW Apr 2022'!AA7/100)*'NSW Apr 2022'!AQ7)),0)</f>
        <v>0</v>
      </c>
      <c r="L13" s="153">
        <f>IF(AND('NSW Apr 2022'!P7&gt;0,'NSW Apr 2022'!O7&gt;0),IF(($C$5*E13/'NSW Apr 2022'!AQ7&lt;SUM('NSW Apr 2022'!L7:P7)),(0),($C$5*E13/'NSW Apr 2022'!AQ7-SUM('NSW Apr 2022'!L7:P7))*'NSW Apr 2022'!AB7/100)* 'NSW Apr 2022'!AQ7,IF(AND('NSW Apr 2022'!O7&gt;0,'NSW Apr 2022'!P7=""),IF(($C$5*E13/'NSW Apr 2022'!AQ7&lt; SUM('NSW Apr 2022'!L7:O7)),(0),($C$5*E13/'NSW Apr 2022'!AQ7-SUM('NSW Apr 2022'!L7:O7))*'NSW Apr 2022'!AA7/100)* 'NSW Apr 2022'!AQ7,IF(AND('NSW Apr 2022'!N7&gt;0,'NSW Apr 2022'!O7=""),IF(($C$5*E13/'NSW Apr 2022'!AQ7&lt; SUM('NSW Apr 2022'!L7:N7)),(0),($C$5*E13/'NSW Apr 2022'!AQ7-SUM('NSW Apr 2022'!L7:N7))*'NSW Apr 2022'!Z7/100)* 'NSW Apr 2022'!AQ7,IF(AND('NSW Apr 2022'!M7&gt;0,'NSW Apr 2022'!N7=""),IF(($C$5*E13/'NSW Apr 2022'!AQ7&lt;'NSW Apr 2022'!M7+'NSW Apr 2022'!L7),(0),(($C$5*E13/'NSW Apr 2022'!AQ7-('NSW Apr 2022'!M7+'NSW Apr 2022'!L7))*'NSW Apr 2022'!Y7/100))*'NSW Apr 2022'!AQ7,IF(AND('NSW Apr 2022'!L7&gt;0,'NSW Apr 2022'!M7=""&gt;0),IF(($C$5*E13/'NSW Apr 2022'!AQ7&lt;'NSW Apr 2022'!L7),(0),($C$5*E13/'NSW Apr 2022'!AQ7-'NSW Apr 2022'!L7)*'NSW Apr 2022'!X7/100)*'NSW Apr 2022'!AQ7,0)))))</f>
        <v>0</v>
      </c>
      <c r="M13" s="153">
        <f>IF('NSW Apr 2022'!K7="",($C$5*F13/'NSW Apr 2022'!AR7*'NSW Apr 2022'!AC7/100)*'NSW Apr 2022'!AR7,IF($C$5*F13/'NSW Apr 2022'!AR7&gt;='NSW Apr 2022'!L7,('NSW Apr 2022'!L7*'NSW Apr 2022'!AC7/100)*'NSW Apr 2022'!AR7,($C$5*F13/'NSW Apr 2022'!AR7*'NSW Apr 2022'!AC7/100)*'NSW Apr 2022'!AR7))</f>
        <v>121.70099999999998</v>
      </c>
      <c r="N13" s="153">
        <f>IF(AND('NSW Apr 2022'!L7&gt;0,'NSW Apr 2022'!M7&gt;0),IF($C$5*F13/'NSW Apr 2022'!AR7&lt;'NSW Apr 2022'!L7,0,IF(($C$5*F13/'NSW Apr 2022'!AR7-'NSW Apr 2022'!L7)&lt;=('NSW Apr 2022'!M7+'NSW Apr 2022'!L7),((($C$5*F13/'NSW Apr 2022'!AR7-'NSW Apr 2022'!L7)*'NSW Apr 2022'!AD7/100))*'NSW Apr 2022'!AR7,((('NSW Apr 2022'!M7)*'NSW Apr 2022'!AD7/100)*'NSW Apr 2022'!AR7))),0)</f>
        <v>74.380636363636356</v>
      </c>
      <c r="O13" s="153">
        <f>IF(AND('NSW Apr 2022'!M7&gt;0,'NSW Apr 2022'!N7&gt;0),IF($C$5*F13/'NSW Apr 2022'!AR7&lt;('NSW Apr 2022'!L7+'NSW Apr 2022'!M7),0,IF(($C$5*F13/'NSW Apr 2022'!AR7-'NSW Apr 2022'!L7+'NSW Apr 2022'!M7)&lt;=('NSW Apr 2022'!L7+'NSW Apr 2022'!M7+'NSW Apr 2022'!N7),((($C$5*F13/'NSW Apr 2022'!AR7-('NSW Apr 2022'!L7+'NSW Apr 2022'!M7))*'NSW Apr 2022'!AE7/100))*'NSW Apr 2022'!AR7,('NSW Apr 2022'!N7*'NSW Apr 2022'!AE7/100)*'NSW Apr 2022'!AR7)),0)</f>
        <v>175.92599999999999</v>
      </c>
      <c r="P13" s="153">
        <f>IF(AND('NSW Apr 2022'!N7&gt;0,'NSW Apr 2022'!O7&gt;0),IF($C$5*F13/'NSW Apr 2022'!AR7&lt;('NSW Apr 2022'!L7+'NSW Apr 2022'!M7+'NSW Apr 2022'!N7),0,IF(($C$5*F13/'NSW Apr 2022'!AR7-'NSW Apr 2022'!L7+'NSW Apr 2022'!M7+'NSW Apr 2022'!N7)&lt;=('NSW Apr 2022'!L7+'NSW Apr 2022'!M7+'NSW Apr 2022'!N7+'NSW Apr 2022'!O7),(($C$5*F13/'NSW Apr 2022'!AR7-('NSW Apr 2022'!L7+'NSW Apr 2022'!M7+'NSW Apr 2022'!N7))*'NSW Apr 2022'!AF7/100)*'NSW Apr 2022'!AR7,('NSW Apr 2022'!O7*'NSW Apr 2022'!AF7/100)*'NSW Apr 2022'!AR7)),0)</f>
        <v>665.30227272727268</v>
      </c>
      <c r="Q13" s="153">
        <f>IF(AND('NSW Apr 2022'!P7&gt;0,'NSW Apr 2022'!P7&gt;0),IF($C$5*F13/'NSW Apr 2022'!AR7&lt;('NSW Apr 2022'!L7+'NSW Apr 2022'!M7+'NSW Apr 2022'!N7+'NSW Apr 2022'!O7),0,IF(($C$5*F13/'NSW Apr 2022'!AR7-'NSW Apr 2022'!L7+'NSW Apr 2022'!M7+'NSW Apr 2022'!N7+'NSW Apr 2022'!O7)&lt;=('NSW Apr 2022'!L7+'NSW Apr 2022'!M7+'NSW Apr 2022'!N7+'NSW Apr 2022'!O7+'NSW Apr 2022'!P7),(($C$5*F13/'NSW Apr 2022'!AR7-('NSW Apr 2022'!L7+'NSW Apr 2022'!M7+'NSW Apr 2022'!N7+'NSW Apr 2022'!O7))*'NSW Apr 2022'!AG7/100)*'NSW Apr 2022'!AR7,('NSW Apr 2022'!P7*'NSW Apr 2022'!AG7/100)*'NSW Apr 2022'!AR7)),0)</f>
        <v>0</v>
      </c>
      <c r="R13" s="153">
        <f>IF(AND('NSW Apr 2022'!P7&gt;0,'NSW Apr 2022'!O7&gt;0),IF(($C$5*F13/'NSW Apr 2022'!AR7&lt;SUM('NSW Apr 2022'!L7:P7)),(0),($C$5*F13/'NSW Apr 2022'!AR7-SUM('NSW Apr 2022'!L7:P7))*'NSW Apr 2022'!AB7/100)* 'NSW Apr 2022'!AR7,IF(AND('NSW Apr 2022'!O7&gt;0,'NSW Apr 2022'!P7=""),IF(($C$5*F13/'NSW Apr 2022'!AR7&lt; SUM('NSW Apr 2022'!L7:O7)),(0),($C$5*F13/'NSW Apr 2022'!AR7-SUM('NSW Apr 2022'!L7:O7))*'NSW Apr 2022'!AG7/100)* 'NSW Apr 2022'!AR7,IF(AND('NSW Apr 2022'!N7&gt;0,'NSW Apr 2022'!O7=""),IF(($C$5*F13/'NSW Apr 2022'!AR7&lt; SUM('NSW Apr 2022'!L7:N7)),(0),($C$5*F13/'NSW Apr 2022'!AR7-SUM('NSW Apr 2022'!L7:N7))*'NSW Apr 2022'!AF7/100)* 'NSW Apr 2022'!AR7,IF(AND('NSW Apr 2022'!M7&gt;0,'NSW Apr 2022'!N7=""),IF(($C$5*F13/'NSW Apr 2022'!AR7&lt;'NSW Apr 2022'!M7+'NSW Apr 2022'!L7),(0),(($C$5*F13/'NSW Apr 2022'!AR7-('NSW Apr 2022'!M7+'NSW Apr 2022'!L7))*'NSW Apr 2022'!AE7/100))*'NSW Apr 2022'!AR7,IF(AND('NSW Apr 2022'!L7&gt;0,'NSW Apr 2022'!M7=""&gt;0),IF(($C$5*F13/'NSW Apr 2022'!AR7&lt;'NSW Apr 2022'!L7),(0),($C$5*F13/'NSW Apr 2022'!AR7-'NSW Apr 2022'!L7)*'NSW Apr 2022'!AD7/100)*'NSW Apr 2022'!AR7,0)))))</f>
        <v>0</v>
      </c>
      <c r="S13" s="257">
        <f t="shared" si="4"/>
        <v>2074.6198181818181</v>
      </c>
      <c r="T13" s="292">
        <f t="shared" si="5"/>
        <v>2304.4039090909091</v>
      </c>
      <c r="U13" s="149">
        <f t="shared" si="6"/>
        <v>2534.8443000000002</v>
      </c>
      <c r="V13" s="148">
        <f>'NSW Apr 2022'!AT7</f>
        <v>21</v>
      </c>
      <c r="W13" s="148">
        <f>'NSW Apr 2022'!AU7</f>
        <v>0</v>
      </c>
      <c r="X13" s="148">
        <f>'NSW Apr 2022'!AV7</f>
        <v>0</v>
      </c>
      <c r="Y13" s="148">
        <f>'NSW Apr 2022'!AW7</f>
        <v>0</v>
      </c>
      <c r="Z13" s="292" t="str">
        <f t="shared" si="7"/>
        <v>Guaranteed off bill</v>
      </c>
      <c r="AA13" s="292" t="str">
        <f t="shared" si="8"/>
        <v>Exclusive</v>
      </c>
      <c r="AB13" s="292">
        <f t="shared" si="0"/>
        <v>1820.4790881818183</v>
      </c>
      <c r="AC13" s="292">
        <f t="shared" si="1"/>
        <v>1820.4790881818183</v>
      </c>
      <c r="AD13" s="404">
        <f t="shared" si="2"/>
        <v>2002.5269970000002</v>
      </c>
      <c r="AE13" s="404">
        <f t="shared" si="2"/>
        <v>2002.5269970000002</v>
      </c>
      <c r="AF13" s="226">
        <f>'NSW Apr 2022'!BJ7</f>
        <v>0</v>
      </c>
      <c r="AG13" s="140">
        <f>'NSW Apr 2022'!BH7</f>
        <v>0</v>
      </c>
      <c r="AH13" s="400"/>
      <c r="AI13" s="400"/>
      <c r="AJ13" s="400"/>
      <c r="AK13" s="400"/>
      <c r="AL13" s="400"/>
      <c r="AM13" s="400"/>
      <c r="AN13" s="400"/>
      <c r="AO13" s="400"/>
      <c r="AP13" s="400"/>
      <c r="AQ13" s="400"/>
      <c r="AR13" s="400"/>
      <c r="AS13" s="400"/>
      <c r="AT13"/>
      <c r="AU13"/>
      <c r="AV13" s="347"/>
      <c r="AW13" s="347"/>
      <c r="AX13" s="347"/>
      <c r="AY13" s="347"/>
      <c r="AZ13" s="347"/>
      <c r="BA13" s="347"/>
      <c r="BB13" s="347"/>
      <c r="BC13" s="347"/>
      <c r="BD13" s="347"/>
      <c r="BE13" s="347"/>
      <c r="BF13" s="347"/>
      <c r="BG13" s="347"/>
      <c r="BH13" s="347"/>
      <c r="BI13" s="347"/>
      <c r="BJ13" s="347"/>
      <c r="BK13" s="347"/>
      <c r="BL13" s="347"/>
      <c r="BM13" s="347"/>
      <c r="BN13" s="347"/>
      <c r="BO13" s="347"/>
      <c r="BP13" s="347"/>
      <c r="BQ13" s="347"/>
      <c r="BR13" s="347"/>
      <c r="BS13" s="347"/>
      <c r="BT13" s="347"/>
      <c r="BU13" s="347"/>
      <c r="BV13" s="347"/>
      <c r="BW13" s="347"/>
      <c r="BX13" s="347"/>
      <c r="BY13" s="347"/>
      <c r="BZ13" s="347"/>
      <c r="CA13" s="347"/>
      <c r="CB13" s="347"/>
      <c r="CC13" s="347"/>
      <c r="CD13" s="347"/>
      <c r="CE13" s="347"/>
      <c r="CF13" s="347"/>
      <c r="CG13" s="347"/>
      <c r="CH13" s="347"/>
      <c r="CI13" s="347"/>
      <c r="CJ13" s="347"/>
      <c r="CK13" s="347"/>
      <c r="CL13" s="347"/>
      <c r="CM13" s="347"/>
      <c r="CN13" s="347"/>
      <c r="CO13" s="347"/>
      <c r="CP13" s="347"/>
      <c r="CQ13" s="347"/>
      <c r="CR13" s="347"/>
      <c r="CS13" s="347"/>
      <c r="CT13" s="347"/>
      <c r="CU13" s="347"/>
      <c r="CV13" s="347"/>
      <c r="CW13" s="347"/>
      <c r="CX13" s="347"/>
      <c r="CY13" s="347"/>
      <c r="CZ13" s="347"/>
      <c r="DA13" s="347"/>
      <c r="DB13" s="347"/>
      <c r="DC13" s="347"/>
      <c r="DD13" s="347"/>
      <c r="DE13" s="347"/>
      <c r="DF13" s="347"/>
      <c r="DG13" s="347"/>
      <c r="DH13" s="347"/>
      <c r="DI13" s="347"/>
      <c r="DJ13" s="347"/>
      <c r="DK13" s="347"/>
      <c r="DL13" s="347"/>
      <c r="DM13" s="347"/>
      <c r="DN13" s="347"/>
      <c r="DO13" s="347"/>
      <c r="DP13" s="347"/>
      <c r="DQ13" s="347"/>
      <c r="DR13" s="347"/>
      <c r="DS13" s="347"/>
      <c r="DT13" s="347"/>
      <c r="DU13" s="347"/>
      <c r="DV13" s="347"/>
      <c r="DW13" s="347"/>
      <c r="DX13" s="347"/>
      <c r="DY13" s="347"/>
      <c r="DZ13" s="347"/>
      <c r="EA13" s="347"/>
      <c r="EB13" s="347"/>
      <c r="EC13" s="347"/>
      <c r="ED13" s="347"/>
      <c r="EE13" s="347"/>
      <c r="EF13" s="347"/>
      <c r="EG13" s="347"/>
      <c r="EH13" s="347"/>
      <c r="EI13" s="347"/>
      <c r="EJ13" s="347"/>
      <c r="EK13" s="347"/>
      <c r="EL13" s="347"/>
      <c r="EM13" s="347"/>
      <c r="EN13" s="347"/>
      <c r="EO13" s="347"/>
      <c r="EP13" s="347"/>
      <c r="EQ13" s="347"/>
      <c r="ER13" s="347"/>
    </row>
    <row r="14" spans="1:148" s="285" customFormat="1" ht="23" customHeight="1">
      <c r="A14" s="443"/>
      <c r="B14" s="146" t="str">
        <f>'NSW Apr 2022'!F8</f>
        <v>Alinta Energy</v>
      </c>
      <c r="C14" s="148" t="str">
        <f>'NSW Apr 2022'!G8</f>
        <v>BusinessDeal</v>
      </c>
      <c r="D14" s="153">
        <f>365*'NSW Apr 2022'!H8/100</f>
        <v>200.74999999999997</v>
      </c>
      <c r="E14" s="288">
        <f>IF('NSW Apr 2022'!AQ8=3,0.5,IF('NSW Apr 2022'!AQ8=2,0.33,0))</f>
        <v>0.5</v>
      </c>
      <c r="F14" s="288">
        <f t="shared" si="3"/>
        <v>0.5</v>
      </c>
      <c r="G14" s="153">
        <f>IF('NSW Apr 2022'!K8="",($C$5*E14/'NSW Apr 2022'!AQ8*'NSW Apr 2022'!W8/100)*'NSW Apr 2022'!AQ8,IF($C$5*E14/'NSW Apr 2022'!AQ8&gt;='NSW Apr 2022'!L8,('NSW Apr 2022'!L8*'NSW Apr 2022'!W8/100)*'NSW Apr 2022'!AQ8,($C$5*E14/'NSW Apr 2022'!AQ8*'NSW Apr 2022'!W8/100)*'NSW Apr 2022'!AQ8))</f>
        <v>86.783999999999992</v>
      </c>
      <c r="H14" s="153">
        <f>IF(AND('NSW Apr 2022'!L8&gt;0,'NSW Apr 2022'!M8&gt;0),IF($C$5*E14/'NSW Apr 2022'!AQ8&lt;'NSW Apr 2022'!L8,0,IF(($C$5*E14/'NSW Apr 2022'!AQ8-'NSW Apr 2022'!L8)&lt;=('NSW Apr 2022'!M8+'NSW Apr 2022'!L8),((($C$5*E14/'NSW Apr 2022'!AQ8-'NSW Apr 2022'!L8)*'NSW Apr 2022'!X8/100))*'NSW Apr 2022'!AQ8,((('NSW Apr 2022'!M8)*'NSW Apr 2022'!X8/100)*'NSW Apr 2022'!AQ8))),0)</f>
        <v>66.709090909090904</v>
      </c>
      <c r="I14" s="153">
        <f>IF(AND('NSW Apr 2022'!M8&gt;0,'NSW Apr 2022'!N8&gt;0),IF($C$5*E14/'NSW Apr 2022'!AQ8&lt;('NSW Apr 2022'!L8+'NSW Apr 2022'!M8),0,IF(($C$5*E14/'NSW Apr 2022'!AQ8-'NSW Apr 2022'!L8+'NSW Apr 2022'!M8)&lt;=('NSW Apr 2022'!L8+'NSW Apr 2022'!M8+'NSW Apr 2022'!N8),((($C$5*E14/'NSW Apr 2022'!AQ8-('NSW Apr 2022'!L8+'NSW Apr 2022'!M8))*'NSW Apr 2022'!Y8/100))*'NSW Apr 2022'!AQ8,('NSW Apr 2022'!N8*'NSW Apr 2022'!Y8/100)* 'NSW Apr 2022'!AQ8)),0)</f>
        <v>158.172</v>
      </c>
      <c r="J14" s="153">
        <f>IF(AND('NSW Apr 2022'!N8&gt;0,'NSW Apr 2022'!O8&gt;0),IF($C$5*E14/'NSW Apr 2022'!AQ8&lt;('NSW Apr 2022'!L8+'NSW Apr 2022'!M8+'NSW Apr 2022'!N8),0,IF(($C$5*E14/'NSW Apr 2022'!AQ8-'NSW Apr 2022'!L8+'NSW Apr 2022'!M8+'NSW Apr 2022'!N8)&lt;=('NSW Apr 2022'!L8+'NSW Apr 2022'!M8+'NSW Apr 2022'!N8+'NSW Apr 2022'!O8),(($C$5*E14/'NSW Apr 2022'!AQ8-('NSW Apr 2022'!L8+'NSW Apr 2022'!M8+'NSW Apr 2022'!N8))*'NSW Apr 2022'!Z8/100)*'NSW Apr 2022'!AQ8,('NSW Apr 2022'!O8*'NSW Apr 2022'!Z8/100)*'NSW Apr 2022'!AQ8)),0)</f>
        <v>597.85227272727275</v>
      </c>
      <c r="K14" s="153">
        <f>IF(AND('NSW Apr 2022'!O8&gt;0,'NSW Apr 2022'!P8&gt;0),IF($C$5*E14/'NSW Apr 2022'!AQ8&lt;('NSW Apr 2022'!L8+'NSW Apr 2022'!M8+'NSW Apr 2022'!N8+'NSW Apr 2022'!O8),0,IF(($C$5*E14/'NSW Apr 2022'!AQ8-'NSW Apr 2022'!L8+'NSW Apr 2022'!M8+'NSW Apr 2022'!N8+'NSW Apr 2022'!O8)&lt;=('NSW Apr 2022'!L8+'NSW Apr 2022'!M8+'NSW Apr 2022'!N8+'NSW Apr 2022'!O8+'NSW Apr 2022'!P8),(($C$5*E14/'NSW Apr 2022'!AQ8-('NSW Apr 2022'!L8+'NSW Apr 2022'!M8+'NSW Apr 2022'!N8+'NSW Apr 2022'!O8))*'NSW Apr 2022'!AA8/100)*'NSW Apr 2022'!AQ8,('NSW Apr 2022'!P8*'NSW Apr 2022'!AA8/100)*'NSW Apr 2022'!AQ8)),0)</f>
        <v>0</v>
      </c>
      <c r="L14" s="153">
        <f>IF(AND('NSW Apr 2022'!P8&gt;0,'NSW Apr 2022'!O8&gt;0),IF(($C$5*E14/'NSW Apr 2022'!AQ8&lt;SUM('NSW Apr 2022'!L8:P8)),(0),($C$5*E14/'NSW Apr 2022'!AQ8-SUM('NSW Apr 2022'!L8:P8))*'NSW Apr 2022'!AB8/100)* 'NSW Apr 2022'!AQ8,IF(AND('NSW Apr 2022'!O8&gt;0,'NSW Apr 2022'!P8=""),IF(($C$5*E14/'NSW Apr 2022'!AQ8&lt; SUM('NSW Apr 2022'!L8:O8)),(0),($C$5*E14/'NSW Apr 2022'!AQ8-SUM('NSW Apr 2022'!L8:O8))*'NSW Apr 2022'!AA8/100)* 'NSW Apr 2022'!AQ8,IF(AND('NSW Apr 2022'!N8&gt;0,'NSW Apr 2022'!O8=""),IF(($C$5*E14/'NSW Apr 2022'!AQ8&lt; SUM('NSW Apr 2022'!L8:N8)),(0),($C$5*E14/'NSW Apr 2022'!AQ8-SUM('NSW Apr 2022'!L8:N8))*'NSW Apr 2022'!Z8/100)* 'NSW Apr 2022'!AQ8,IF(AND('NSW Apr 2022'!M8&gt;0,'NSW Apr 2022'!N8=""),IF(($C$5*E14/'NSW Apr 2022'!AQ8&lt;'NSW Apr 2022'!M8+'NSW Apr 2022'!L8),(0),(($C$5*E14/'NSW Apr 2022'!AQ8-('NSW Apr 2022'!M8+'NSW Apr 2022'!L8))*'NSW Apr 2022'!Y8/100))*'NSW Apr 2022'!AQ8,IF(AND('NSW Apr 2022'!L8&gt;0,'NSW Apr 2022'!M8=""&gt;0),IF(($C$5*E14/'NSW Apr 2022'!AQ8&lt;'NSW Apr 2022'!L8),(0),($C$5*E14/'NSW Apr 2022'!AQ8-'NSW Apr 2022'!L8)*'NSW Apr 2022'!X8/100)*'NSW Apr 2022'!AQ8,0)))))</f>
        <v>0</v>
      </c>
      <c r="M14" s="153">
        <f>IF('NSW Apr 2022'!K8="",($C$5*F14/'NSW Apr 2022'!AR8*'NSW Apr 2022'!AC8/100)*'NSW Apr 2022'!AR8,IF($C$5*F14/'NSW Apr 2022'!AR8&gt;='NSW Apr 2022'!L8,('NSW Apr 2022'!L8*'NSW Apr 2022'!AC8/100)*'NSW Apr 2022'!AR8,($C$5*F14/'NSW Apr 2022'!AR8*'NSW Apr 2022'!AC8/100)*'NSW Apr 2022'!AR8))</f>
        <v>86.783999999999992</v>
      </c>
      <c r="N14" s="153">
        <f>IF(AND('NSW Apr 2022'!L8&gt;0,'NSW Apr 2022'!M8&gt;0),IF($C$5*F14/'NSW Apr 2022'!AR8&lt;'NSW Apr 2022'!L8,0,IF(($C$5*F14/'NSW Apr 2022'!AR8-'NSW Apr 2022'!L8)&lt;=('NSW Apr 2022'!M8+'NSW Apr 2022'!L8),((($C$5*F14/'NSW Apr 2022'!AR8-'NSW Apr 2022'!L8)*'NSW Apr 2022'!AD8/100))*'NSW Apr 2022'!AR8,((('NSW Apr 2022'!M8)*'NSW Apr 2022'!AD8/100)*'NSW Apr 2022'!AR8))),0)</f>
        <v>66.709090909090904</v>
      </c>
      <c r="O14" s="153">
        <f>IF(AND('NSW Apr 2022'!M8&gt;0,'NSW Apr 2022'!N8&gt;0),IF($C$5*F14/'NSW Apr 2022'!AR8&lt;('NSW Apr 2022'!L8+'NSW Apr 2022'!M8),0,IF(($C$5*F14/'NSW Apr 2022'!AR8-'NSW Apr 2022'!L8+'NSW Apr 2022'!M8)&lt;=('NSW Apr 2022'!L8+'NSW Apr 2022'!M8+'NSW Apr 2022'!N8),((($C$5*F14/'NSW Apr 2022'!AR8-('NSW Apr 2022'!L8+'NSW Apr 2022'!M8))*'NSW Apr 2022'!AE8/100))*'NSW Apr 2022'!AR8,('NSW Apr 2022'!N8*'NSW Apr 2022'!AE8/100)*'NSW Apr 2022'!AR8)),0)</f>
        <v>158.172</v>
      </c>
      <c r="P14" s="153">
        <f>IF(AND('NSW Apr 2022'!N8&gt;0,'NSW Apr 2022'!O8&gt;0),IF($C$5*F14/'NSW Apr 2022'!AR8&lt;('NSW Apr 2022'!L8+'NSW Apr 2022'!M8+'NSW Apr 2022'!N8),0,IF(($C$5*F14/'NSW Apr 2022'!AR8-'NSW Apr 2022'!L8+'NSW Apr 2022'!M8+'NSW Apr 2022'!N8)&lt;=('NSW Apr 2022'!L8+'NSW Apr 2022'!M8+'NSW Apr 2022'!N8+'NSW Apr 2022'!O8),(($C$5*F14/'NSW Apr 2022'!AR8-('NSW Apr 2022'!L8+'NSW Apr 2022'!M8+'NSW Apr 2022'!N8))*'NSW Apr 2022'!AF8/100)*'NSW Apr 2022'!AR8,('NSW Apr 2022'!O8*'NSW Apr 2022'!AF8/100)*'NSW Apr 2022'!AR8)),0)</f>
        <v>597.85227272727275</v>
      </c>
      <c r="Q14" s="153">
        <f>IF(AND('NSW Apr 2022'!P8&gt;0,'NSW Apr 2022'!P8&gt;0),IF($C$5*F14/'NSW Apr 2022'!AR8&lt;('NSW Apr 2022'!L8+'NSW Apr 2022'!M8+'NSW Apr 2022'!N8+'NSW Apr 2022'!O8),0,IF(($C$5*F14/'NSW Apr 2022'!AR8-'NSW Apr 2022'!L8+'NSW Apr 2022'!M8+'NSW Apr 2022'!N8+'NSW Apr 2022'!O8)&lt;=('NSW Apr 2022'!L8+'NSW Apr 2022'!M8+'NSW Apr 2022'!N8+'NSW Apr 2022'!O8+'NSW Apr 2022'!P8),(($C$5*F14/'NSW Apr 2022'!AR8-('NSW Apr 2022'!L8+'NSW Apr 2022'!M8+'NSW Apr 2022'!N8+'NSW Apr 2022'!O8))*'NSW Apr 2022'!AG8/100)*'NSW Apr 2022'!AR8,('NSW Apr 2022'!P8*'NSW Apr 2022'!AG8/100)*'NSW Apr 2022'!AR8)),0)</f>
        <v>0</v>
      </c>
      <c r="R14" s="153">
        <f>IF(AND('NSW Apr 2022'!P8&gt;0,'NSW Apr 2022'!O8&gt;0),IF(($C$5*F14/'NSW Apr 2022'!AR8&lt;SUM('NSW Apr 2022'!L8:P8)),(0),($C$5*F14/'NSW Apr 2022'!AR8-SUM('NSW Apr 2022'!L8:P8))*'NSW Apr 2022'!AB8/100)* 'NSW Apr 2022'!AR8,IF(AND('NSW Apr 2022'!O8&gt;0,'NSW Apr 2022'!P8=""),IF(($C$5*F14/'NSW Apr 2022'!AR8&lt; SUM('NSW Apr 2022'!L8:O8)),(0),($C$5*F14/'NSW Apr 2022'!AR8-SUM('NSW Apr 2022'!L8:O8))*'NSW Apr 2022'!AG8/100)* 'NSW Apr 2022'!AR8,IF(AND('NSW Apr 2022'!N8&gt;0,'NSW Apr 2022'!O8=""),IF(($C$5*F14/'NSW Apr 2022'!AR8&lt; SUM('NSW Apr 2022'!L8:N8)),(0),($C$5*F14/'NSW Apr 2022'!AR8-SUM('NSW Apr 2022'!L8:N8))*'NSW Apr 2022'!AF8/100)* 'NSW Apr 2022'!AR8,IF(AND('NSW Apr 2022'!M8&gt;0,'NSW Apr 2022'!N8=""),IF(($C$5*F14/'NSW Apr 2022'!AR8&lt;'NSW Apr 2022'!M8+'NSW Apr 2022'!L8),(0),(($C$5*F14/'NSW Apr 2022'!AR8-('NSW Apr 2022'!M8+'NSW Apr 2022'!L8))*'NSW Apr 2022'!AE8/100))*'NSW Apr 2022'!AR8,IF(AND('NSW Apr 2022'!L8&gt;0,'NSW Apr 2022'!M8=""&gt;0),IF(($C$5*F14/'NSW Apr 2022'!AR8&lt;'NSW Apr 2022'!L8),(0),($C$5*F14/'NSW Apr 2022'!AR8-'NSW Apr 2022'!L8)*'NSW Apr 2022'!AD8/100)*'NSW Apr 2022'!AR8,0)))))</f>
        <v>0</v>
      </c>
      <c r="S14" s="257">
        <f t="shared" ref="S14" si="9">SUM(G14:R14)</f>
        <v>1819.0347272727272</v>
      </c>
      <c r="T14" s="292">
        <f t="shared" si="5"/>
        <v>2019.7847272727272</v>
      </c>
      <c r="U14" s="149">
        <f t="shared" si="6"/>
        <v>2221.7631999999999</v>
      </c>
      <c r="V14" s="148">
        <f>'NSW Apr 2022'!AT8</f>
        <v>0</v>
      </c>
      <c r="W14" s="148">
        <f>'NSW Apr 2022'!AU8</f>
        <v>0</v>
      </c>
      <c r="X14" s="148">
        <f>'NSW Apr 2022'!AV8</f>
        <v>0</v>
      </c>
      <c r="Y14" s="148">
        <f>'NSW Apr 2022'!AW8</f>
        <v>0</v>
      </c>
      <c r="Z14" s="292" t="str">
        <f t="shared" si="7"/>
        <v>No discount</v>
      </c>
      <c r="AA14" s="292" t="str">
        <f t="shared" si="8"/>
        <v>Exclusive</v>
      </c>
      <c r="AB14" s="292">
        <f t="shared" si="0"/>
        <v>2019.7847272727272</v>
      </c>
      <c r="AC14" s="292">
        <f t="shared" si="1"/>
        <v>2019.7847272727272</v>
      </c>
      <c r="AD14" s="404">
        <f t="shared" si="2"/>
        <v>2221.7631999999999</v>
      </c>
      <c r="AE14" s="404">
        <f t="shared" si="2"/>
        <v>2221.7631999999999</v>
      </c>
      <c r="AF14" s="226">
        <f>'NSW Apr 2022'!BJ8</f>
        <v>0</v>
      </c>
      <c r="AG14" s="140">
        <f>'NSW Apr 2022'!BH8</f>
        <v>0</v>
      </c>
      <c r="AH14" s="400"/>
      <c r="AI14" s="400"/>
      <c r="AJ14" s="400"/>
      <c r="AK14" s="400"/>
      <c r="AL14" s="400"/>
      <c r="AM14" s="400"/>
      <c r="AN14" s="400"/>
      <c r="AO14" s="400"/>
      <c r="AP14" s="400"/>
      <c r="AQ14" s="400"/>
      <c r="AR14" s="400"/>
      <c r="AS14" s="400"/>
      <c r="AT14"/>
      <c r="AU14"/>
      <c r="AV14" s="347"/>
      <c r="AW14" s="347"/>
      <c r="AX14" s="347"/>
      <c r="AY14" s="347"/>
      <c r="AZ14" s="347"/>
      <c r="BA14" s="347"/>
      <c r="BB14" s="347"/>
      <c r="BC14" s="347"/>
      <c r="BD14" s="347"/>
      <c r="BE14" s="347"/>
      <c r="BF14" s="347"/>
      <c r="BG14" s="347"/>
      <c r="BH14" s="347"/>
      <c r="BI14" s="347"/>
      <c r="BJ14" s="347"/>
      <c r="BK14" s="347"/>
      <c r="BL14" s="347"/>
      <c r="BM14" s="347"/>
      <c r="BN14" s="347"/>
      <c r="BO14" s="347"/>
      <c r="BP14" s="347"/>
      <c r="BQ14" s="347"/>
      <c r="BR14" s="347"/>
      <c r="BS14" s="347"/>
      <c r="BT14" s="347"/>
      <c r="BU14" s="347"/>
      <c r="BV14" s="347"/>
      <c r="BW14" s="347"/>
      <c r="BX14" s="347"/>
      <c r="BY14" s="347"/>
      <c r="BZ14" s="347"/>
      <c r="CA14" s="347"/>
      <c r="CB14" s="347"/>
      <c r="CC14" s="347"/>
      <c r="CD14" s="347"/>
      <c r="CE14" s="347"/>
      <c r="CF14" s="347"/>
      <c r="CG14" s="347"/>
      <c r="CH14" s="347"/>
      <c r="CI14" s="347"/>
      <c r="CJ14" s="347"/>
      <c r="CK14" s="347"/>
      <c r="CL14" s="347"/>
      <c r="CM14" s="347"/>
      <c r="CN14" s="347"/>
      <c r="CO14" s="347"/>
      <c r="CP14" s="347"/>
      <c r="CQ14" s="347"/>
      <c r="CR14" s="347"/>
      <c r="CS14" s="347"/>
      <c r="CT14" s="347"/>
      <c r="CU14" s="347"/>
      <c r="CV14" s="347"/>
      <c r="CW14" s="347"/>
      <c r="CX14" s="347"/>
      <c r="CY14" s="347"/>
      <c r="CZ14" s="347"/>
      <c r="DA14" s="347"/>
      <c r="DB14" s="347"/>
      <c r="DC14" s="347"/>
      <c r="DD14" s="347"/>
      <c r="DE14" s="347"/>
      <c r="DF14" s="347"/>
      <c r="DG14" s="347"/>
      <c r="DH14" s="347"/>
      <c r="DI14" s="347"/>
      <c r="DJ14" s="347"/>
      <c r="DK14" s="347"/>
      <c r="DL14" s="347"/>
      <c r="DM14" s="347"/>
      <c r="DN14" s="347"/>
      <c r="DO14" s="347"/>
      <c r="DP14" s="347"/>
      <c r="DQ14" s="347"/>
      <c r="DR14" s="347"/>
      <c r="DS14" s="347"/>
      <c r="DT14" s="347"/>
      <c r="DU14" s="347"/>
      <c r="DV14" s="347"/>
      <c r="DW14" s="347"/>
      <c r="DX14" s="347"/>
      <c r="DY14" s="347"/>
      <c r="DZ14" s="347"/>
      <c r="EA14" s="347"/>
      <c r="EB14" s="347"/>
      <c r="EC14" s="347"/>
      <c r="ED14" s="347"/>
      <c r="EE14" s="347"/>
      <c r="EF14" s="347"/>
      <c r="EG14" s="347"/>
      <c r="EH14" s="347"/>
      <c r="EI14" s="347"/>
      <c r="EJ14" s="347"/>
      <c r="EK14" s="347"/>
      <c r="EL14" s="347"/>
      <c r="EM14" s="347"/>
      <c r="EN14" s="347"/>
      <c r="EO14" s="347"/>
      <c r="EP14" s="347"/>
      <c r="EQ14" s="347"/>
      <c r="ER14" s="347"/>
    </row>
    <row r="15" spans="1:148" s="285" customFormat="1" ht="23" customHeight="1" thickBot="1">
      <c r="A15" s="444"/>
      <c r="B15" s="167" t="str">
        <f>'NSW Apr 2022'!F9</f>
        <v>Discover Energy</v>
      </c>
      <c r="C15" s="171" t="str">
        <f>'NSW Apr 2022'!G9</f>
        <v>Budget</v>
      </c>
      <c r="D15" s="172">
        <f>365*'NSW Apr 2022'!H9/100</f>
        <v>202.40909090909091</v>
      </c>
      <c r="E15" s="289">
        <f>IF('NSW Apr 2022'!AQ9=3,0.5,IF('NSW Apr 2022'!AQ9=2,0.33,0))</f>
        <v>0.5</v>
      </c>
      <c r="F15" s="289">
        <f t="shared" si="3"/>
        <v>0.5</v>
      </c>
      <c r="G15" s="172">
        <f>IF('NSW Apr 2022'!K9="",($C$5*E15/'NSW Apr 2022'!AQ9*'NSW Apr 2022'!W9/100)*'NSW Apr 2022'!AQ9,IF($C$5*E15/'NSW Apr 2022'!AQ9&gt;='NSW Apr 2022'!L9,('NSW Apr 2022'!L9*'NSW Apr 2022'!W9/100)*'NSW Apr 2022'!AQ9,($C$5*E15/'NSW Apr 2022'!AQ9*'NSW Apr 2022'!W9/100)*'NSW Apr 2022'!AQ9))</f>
        <v>137.97300000000001</v>
      </c>
      <c r="H15" s="172">
        <f>IF(AND('NSW Apr 2022'!L9&gt;0,'NSW Apr 2022'!M9&gt;0),IF($C$5*E15/'NSW Apr 2022'!AQ9&lt;'NSW Apr 2022'!L9,0,IF(($C$5*E15/'NSW Apr 2022'!AQ9-'NSW Apr 2022'!L9)&lt;=('NSW Apr 2022'!M9+'NSW Apr 2022'!L9),((($C$5*E15/'NSW Apr 2022'!AQ9-'NSW Apr 2022'!L9)*'NSW Apr 2022'!X9/100))*'NSW Apr 2022'!AQ9,((('NSW Apr 2022'!M9)*'NSW Apr 2022'!X9/100)*'NSW Apr 2022'!AQ9))),0)</f>
        <v>109.06936363636365</v>
      </c>
      <c r="I15" s="172">
        <f>IF(AND('NSW Apr 2022'!M9&gt;0,'NSW Apr 2022'!N9&gt;0),IF($C$5*E15/'NSW Apr 2022'!AQ9&lt;('NSW Apr 2022'!L9+'NSW Apr 2022'!M9),0,IF(($C$5*E15/'NSW Apr 2022'!AQ9-'NSW Apr 2022'!L9+'NSW Apr 2022'!M9)&lt;=('NSW Apr 2022'!L9+'NSW Apr 2022'!M9+'NSW Apr 2022'!N9),((($C$5*E15/'NSW Apr 2022'!AQ9-('NSW Apr 2022'!L9+'NSW Apr 2022'!M9))*'NSW Apr 2022'!Y9/100))*'NSW Apr 2022'!AQ9,('NSW Apr 2022'!N9*'NSW Apr 2022'!Y9/100)* 'NSW Apr 2022'!AQ9)),0)</f>
        <v>244.52099999999993</v>
      </c>
      <c r="J15" s="172">
        <f>IF(AND('NSW Apr 2022'!N9&gt;0,'NSW Apr 2022'!O9&gt;0),IF($C$5*E15/'NSW Apr 2022'!AQ9&lt;('NSW Apr 2022'!L9+'NSW Apr 2022'!M9+'NSW Apr 2022'!N9),0,IF(($C$5*E15/'NSW Apr 2022'!AQ9-'NSW Apr 2022'!L9+'NSW Apr 2022'!M9+'NSW Apr 2022'!N9)&lt;=('NSW Apr 2022'!L9+'NSW Apr 2022'!M9+'NSW Apr 2022'!N9+'NSW Apr 2022'!O9),(($C$5*E15/'NSW Apr 2022'!AQ9-('NSW Apr 2022'!L9+'NSW Apr 2022'!M9+'NSW Apr 2022'!N9))*'NSW Apr 2022'!Z9/100)*'NSW Apr 2022'!AQ9,('NSW Apr 2022'!O9*'NSW Apr 2022'!Z9/100)*'NSW Apr 2022'!AQ9)),0)</f>
        <v>928.97045454545446</v>
      </c>
      <c r="K15" s="172">
        <f>IF(AND('NSW Apr 2022'!O9&gt;0,'NSW Apr 2022'!P9&gt;0),IF($C$5*E15/'NSW Apr 2022'!AQ9&lt;('NSW Apr 2022'!L9+'NSW Apr 2022'!M9+'NSW Apr 2022'!N9+'NSW Apr 2022'!O9),0,IF(($C$5*E15/'NSW Apr 2022'!AQ9-'NSW Apr 2022'!L9+'NSW Apr 2022'!M9+'NSW Apr 2022'!N9+'NSW Apr 2022'!O9)&lt;=('NSW Apr 2022'!L9+'NSW Apr 2022'!M9+'NSW Apr 2022'!N9+'NSW Apr 2022'!O9+'NSW Apr 2022'!P9),(($C$5*E15/'NSW Apr 2022'!AQ9-('NSW Apr 2022'!L9+'NSW Apr 2022'!M9+'NSW Apr 2022'!N9+'NSW Apr 2022'!O9))*'NSW Apr 2022'!AA9/100)*'NSW Apr 2022'!AQ9,('NSW Apr 2022'!P9*'NSW Apr 2022'!AA9/100)*'NSW Apr 2022'!AQ9)),0)</f>
        <v>0</v>
      </c>
      <c r="L15" s="172">
        <f>IF(AND('NSW Apr 2022'!P9&gt;0,'NSW Apr 2022'!O9&gt;0),IF(($C$5*E15/'NSW Apr 2022'!AQ9&lt;SUM('NSW Apr 2022'!L9:P9)),(0),($C$5*E15/'NSW Apr 2022'!AQ9-SUM('NSW Apr 2022'!L9:P9))*'NSW Apr 2022'!AB9/100)* 'NSW Apr 2022'!AQ9,IF(AND('NSW Apr 2022'!O9&gt;0,'NSW Apr 2022'!P9=""),IF(($C$5*E15/'NSW Apr 2022'!AQ9&lt; SUM('NSW Apr 2022'!L9:O9)),(0),($C$5*E15/'NSW Apr 2022'!AQ9-SUM('NSW Apr 2022'!L9:O9))*'NSW Apr 2022'!AA9/100)* 'NSW Apr 2022'!AQ9,IF(AND('NSW Apr 2022'!N9&gt;0,'NSW Apr 2022'!O9=""),IF(($C$5*E15/'NSW Apr 2022'!AQ9&lt; SUM('NSW Apr 2022'!L9:N9)),(0),($C$5*E15/'NSW Apr 2022'!AQ9-SUM('NSW Apr 2022'!L9:N9))*'NSW Apr 2022'!Z9/100)* 'NSW Apr 2022'!AQ9,IF(AND('NSW Apr 2022'!M9&gt;0,'NSW Apr 2022'!N9=""),IF(($C$5*E15/'NSW Apr 2022'!AQ9&lt;'NSW Apr 2022'!M9+'NSW Apr 2022'!L9),(0),(($C$5*E15/'NSW Apr 2022'!AQ9-('NSW Apr 2022'!M9+'NSW Apr 2022'!L9))*'NSW Apr 2022'!Y9/100))*'NSW Apr 2022'!AQ9,IF(AND('NSW Apr 2022'!L9&gt;0,'NSW Apr 2022'!M9=""&gt;0),IF(($C$5*E15/'NSW Apr 2022'!AQ9&lt;'NSW Apr 2022'!L9),(0),($C$5*E15/'NSW Apr 2022'!AQ9-'NSW Apr 2022'!L9)*'NSW Apr 2022'!X9/100)*'NSW Apr 2022'!AQ9,0)))))</f>
        <v>0</v>
      </c>
      <c r="M15" s="172">
        <f>IF('NSW Apr 2022'!K9="",($C$5*F15/'NSW Apr 2022'!AR9*'NSW Apr 2022'!AC9/100)*'NSW Apr 2022'!AR9,IF($C$5*F15/'NSW Apr 2022'!AR9&gt;='NSW Apr 2022'!L9,('NSW Apr 2022'!L9*'NSW Apr 2022'!AC9/100)*'NSW Apr 2022'!AR9,($C$5*F15/'NSW Apr 2022'!AR9*'NSW Apr 2022'!AC9/100)*'NSW Apr 2022'!AR9))</f>
        <v>137.97300000000001</v>
      </c>
      <c r="N15" s="172">
        <f>IF(AND('NSW Apr 2022'!L9&gt;0,'NSW Apr 2022'!M9&gt;0),IF($C$5*F15/'NSW Apr 2022'!AR9&lt;'NSW Apr 2022'!L9,0,IF(($C$5*F15/'NSW Apr 2022'!AR9-'NSW Apr 2022'!L9)&lt;=('NSW Apr 2022'!M9+'NSW Apr 2022'!L9),((($C$5*F15/'NSW Apr 2022'!AR9-'NSW Apr 2022'!L9)*'NSW Apr 2022'!AD9/100))*'NSW Apr 2022'!AR9,((('NSW Apr 2022'!M9)*'NSW Apr 2022'!AD9/100)*'NSW Apr 2022'!AR9))),0)</f>
        <v>109.06936363636365</v>
      </c>
      <c r="O15" s="172">
        <f>IF(AND('NSW Apr 2022'!M9&gt;0,'NSW Apr 2022'!N9&gt;0),IF($C$5*F15/'NSW Apr 2022'!AR9&lt;('NSW Apr 2022'!L9+'NSW Apr 2022'!M9),0,IF(($C$5*F15/'NSW Apr 2022'!AR9-'NSW Apr 2022'!L9+'NSW Apr 2022'!M9)&lt;=('NSW Apr 2022'!L9+'NSW Apr 2022'!M9+'NSW Apr 2022'!N9),((($C$5*F15/'NSW Apr 2022'!AR9-('NSW Apr 2022'!L9+'NSW Apr 2022'!M9))*'NSW Apr 2022'!AE9/100))*'NSW Apr 2022'!AR9,('NSW Apr 2022'!N9*'NSW Apr 2022'!AE9/100)*'NSW Apr 2022'!AR9)),0)</f>
        <v>244.52099999999993</v>
      </c>
      <c r="P15" s="172">
        <f>IF(AND('NSW Apr 2022'!N9&gt;0,'NSW Apr 2022'!O9&gt;0),IF($C$5*F15/'NSW Apr 2022'!AR9&lt;('NSW Apr 2022'!L9+'NSW Apr 2022'!M9+'NSW Apr 2022'!N9),0,IF(($C$5*F15/'NSW Apr 2022'!AR9-'NSW Apr 2022'!L9+'NSW Apr 2022'!M9+'NSW Apr 2022'!N9)&lt;=('NSW Apr 2022'!L9+'NSW Apr 2022'!M9+'NSW Apr 2022'!N9+'NSW Apr 2022'!O9),(($C$5*F15/'NSW Apr 2022'!AR9-('NSW Apr 2022'!L9+'NSW Apr 2022'!M9+'NSW Apr 2022'!N9))*'NSW Apr 2022'!AF9/100)*'NSW Apr 2022'!AR9,('NSW Apr 2022'!O9*'NSW Apr 2022'!AF9/100)*'NSW Apr 2022'!AR9)),0)</f>
        <v>928.97045454545446</v>
      </c>
      <c r="Q15" s="172">
        <f>IF(AND('NSW Apr 2022'!P9&gt;0,'NSW Apr 2022'!P9&gt;0),IF($C$5*F15/'NSW Apr 2022'!AR9&lt;('NSW Apr 2022'!L9+'NSW Apr 2022'!M9+'NSW Apr 2022'!N9+'NSW Apr 2022'!O9),0,IF(($C$5*F15/'NSW Apr 2022'!AR9-'NSW Apr 2022'!L9+'NSW Apr 2022'!M9+'NSW Apr 2022'!N9+'NSW Apr 2022'!O9)&lt;=('NSW Apr 2022'!L9+'NSW Apr 2022'!M9+'NSW Apr 2022'!N9+'NSW Apr 2022'!O9+'NSW Apr 2022'!P9),(($C$5*F15/'NSW Apr 2022'!AR9-('NSW Apr 2022'!L9+'NSW Apr 2022'!M9+'NSW Apr 2022'!N9+'NSW Apr 2022'!O9))*'NSW Apr 2022'!AG9/100)*'NSW Apr 2022'!AR9,('NSW Apr 2022'!P9*'NSW Apr 2022'!AG9/100)*'NSW Apr 2022'!AR9)),0)</f>
        <v>0</v>
      </c>
      <c r="R15" s="172">
        <f>IF(AND('NSW Apr 2022'!P9&gt;0,'NSW Apr 2022'!O9&gt;0),IF(($C$5*F15/'NSW Apr 2022'!AR9&lt;SUM('NSW Apr 2022'!L9:P9)),(0),($C$5*F15/'NSW Apr 2022'!AR9-SUM('NSW Apr 2022'!L9:P9))*'NSW Apr 2022'!AB9/100)* 'NSW Apr 2022'!AR9,IF(AND('NSW Apr 2022'!O9&gt;0,'NSW Apr 2022'!P9=""),IF(($C$5*F15/'NSW Apr 2022'!AR9&lt; SUM('NSW Apr 2022'!L9:O9)),(0),($C$5*F15/'NSW Apr 2022'!AR9-SUM('NSW Apr 2022'!L9:O9))*'NSW Apr 2022'!AG9/100)* 'NSW Apr 2022'!AR9,IF(AND('NSW Apr 2022'!N9&gt;0,'NSW Apr 2022'!O9=""),IF(($C$5*F15/'NSW Apr 2022'!AR9&lt; SUM('NSW Apr 2022'!L9:N9)),(0),($C$5*F15/'NSW Apr 2022'!AR9-SUM('NSW Apr 2022'!L9:N9))*'NSW Apr 2022'!AF9/100)* 'NSW Apr 2022'!AR9,IF(AND('NSW Apr 2022'!M9&gt;0,'NSW Apr 2022'!N9=""),IF(($C$5*F15/'NSW Apr 2022'!AR9&lt;'NSW Apr 2022'!M9+'NSW Apr 2022'!L9),(0),(($C$5*F15/'NSW Apr 2022'!AR9-('NSW Apr 2022'!M9+'NSW Apr 2022'!L9))*'NSW Apr 2022'!AE9/100))*'NSW Apr 2022'!AR9,IF(AND('NSW Apr 2022'!L9&gt;0,'NSW Apr 2022'!M9=""&gt;0),IF(($C$5*F15/'NSW Apr 2022'!AR9&lt;'NSW Apr 2022'!L9),(0),($C$5*F15/'NSW Apr 2022'!AR9-'NSW Apr 2022'!L9)*'NSW Apr 2022'!AD9/100)*'NSW Apr 2022'!AR9,0)))))</f>
        <v>0</v>
      </c>
      <c r="S15" s="298">
        <f t="shared" ref="S15" si="10">SUM(G15:R15)</f>
        <v>2841.0676363636362</v>
      </c>
      <c r="T15" s="293">
        <f t="shared" si="5"/>
        <v>3043.4767272727272</v>
      </c>
      <c r="U15" s="168">
        <f t="shared" si="6"/>
        <v>3347.8244</v>
      </c>
      <c r="V15" s="171">
        <f>'NSW Apr 2022'!AT9</f>
        <v>0</v>
      </c>
      <c r="W15" s="171">
        <f>'NSW Apr 2022'!AU9</f>
        <v>25</v>
      </c>
      <c r="X15" s="171">
        <f>'NSW Apr 2022'!AV9</f>
        <v>0</v>
      </c>
      <c r="Y15" s="171">
        <f>'NSW Apr 2022'!AW9</f>
        <v>0</v>
      </c>
      <c r="Z15" s="293" t="str">
        <f t="shared" si="7"/>
        <v>Guaranteed off usage</v>
      </c>
      <c r="AA15" s="293" t="str">
        <f t="shared" si="8"/>
        <v>Exclusive</v>
      </c>
      <c r="AB15" s="293">
        <f t="shared" si="0"/>
        <v>2333.2098181818183</v>
      </c>
      <c r="AC15" s="293">
        <f t="shared" si="1"/>
        <v>2333.2098181818183</v>
      </c>
      <c r="AD15" s="427">
        <f t="shared" si="2"/>
        <v>2566.5308000000005</v>
      </c>
      <c r="AE15" s="427">
        <f t="shared" si="2"/>
        <v>2566.5308000000005</v>
      </c>
      <c r="AF15" s="234">
        <f>'NSW Apr 2022'!BJ9</f>
        <v>0</v>
      </c>
      <c r="AG15" s="428">
        <f>'NSW Apr 2022'!BH9</f>
        <v>0</v>
      </c>
      <c r="AH15" s="400"/>
      <c r="AI15" s="400"/>
      <c r="AJ15" s="400"/>
      <c r="AK15" s="400"/>
      <c r="AL15" s="400"/>
      <c r="AM15" s="400"/>
      <c r="AN15" s="400"/>
      <c r="AO15" s="400"/>
      <c r="AP15" s="400"/>
      <c r="AQ15" s="400"/>
      <c r="AR15" s="400"/>
      <c r="AS15" s="400"/>
      <c r="AT15"/>
      <c r="AU15"/>
      <c r="AV15" s="347"/>
      <c r="AW15" s="347"/>
      <c r="AX15" s="347"/>
      <c r="AY15" s="347"/>
      <c r="AZ15" s="347"/>
      <c r="BA15" s="347"/>
      <c r="BB15" s="347"/>
      <c r="BC15" s="347"/>
      <c r="BD15" s="347"/>
      <c r="BE15" s="347"/>
      <c r="BF15" s="347"/>
      <c r="BG15" s="347"/>
      <c r="BH15" s="347"/>
      <c r="BI15" s="347"/>
      <c r="BJ15" s="347"/>
      <c r="BK15" s="347"/>
      <c r="BL15" s="347"/>
      <c r="BM15" s="347"/>
      <c r="BN15" s="347"/>
      <c r="BO15" s="347"/>
      <c r="BP15" s="347"/>
      <c r="BQ15" s="347"/>
      <c r="BR15" s="347"/>
      <c r="BS15" s="347"/>
      <c r="BT15" s="347"/>
      <c r="BU15" s="347"/>
      <c r="BV15" s="347"/>
      <c r="BW15" s="347"/>
      <c r="BX15" s="347"/>
      <c r="BY15" s="347"/>
      <c r="BZ15" s="347"/>
      <c r="CA15" s="347"/>
      <c r="CB15" s="347"/>
      <c r="CC15" s="347"/>
      <c r="CD15" s="347"/>
      <c r="CE15" s="347"/>
      <c r="CF15" s="347"/>
      <c r="CG15" s="347"/>
      <c r="CH15" s="347"/>
      <c r="CI15" s="347"/>
      <c r="CJ15" s="347"/>
      <c r="CK15" s="347"/>
      <c r="CL15" s="347"/>
      <c r="CM15" s="347"/>
      <c r="CN15" s="347"/>
      <c r="CO15" s="347"/>
      <c r="CP15" s="347"/>
      <c r="CQ15" s="347"/>
      <c r="CR15" s="347"/>
      <c r="CS15" s="347"/>
      <c r="CT15" s="347"/>
      <c r="CU15" s="347"/>
      <c r="CV15" s="347"/>
      <c r="CW15" s="347"/>
      <c r="CX15" s="347"/>
      <c r="CY15" s="347"/>
      <c r="CZ15" s="347"/>
      <c r="DA15" s="347"/>
      <c r="DB15" s="347"/>
      <c r="DC15" s="347"/>
      <c r="DD15" s="347"/>
      <c r="DE15" s="347"/>
      <c r="DF15" s="347"/>
      <c r="DG15" s="347"/>
      <c r="DH15" s="347"/>
      <c r="DI15" s="347"/>
      <c r="DJ15" s="347"/>
      <c r="DK15" s="347"/>
      <c r="DL15" s="347"/>
      <c r="DM15" s="347"/>
      <c r="DN15" s="347"/>
      <c r="DO15" s="347"/>
      <c r="DP15" s="347"/>
      <c r="DQ15" s="347"/>
      <c r="DR15" s="347"/>
      <c r="DS15" s="347"/>
      <c r="DT15" s="347"/>
      <c r="DU15" s="347"/>
      <c r="DV15" s="347"/>
      <c r="DW15" s="347"/>
      <c r="DX15" s="347"/>
      <c r="DY15" s="347"/>
      <c r="DZ15" s="347"/>
      <c r="EA15" s="347"/>
      <c r="EB15" s="347"/>
      <c r="EC15" s="347"/>
      <c r="ED15" s="347"/>
      <c r="EE15" s="347"/>
      <c r="EF15" s="347"/>
      <c r="EG15" s="347"/>
      <c r="EH15" s="347"/>
      <c r="EI15" s="347"/>
      <c r="EJ15" s="347"/>
      <c r="EK15" s="347"/>
      <c r="EL15" s="347"/>
      <c r="EM15" s="347"/>
      <c r="EN15" s="347"/>
      <c r="EO15" s="347"/>
      <c r="EP15" s="347"/>
      <c r="EQ15" s="347"/>
      <c r="ER15" s="347"/>
    </row>
    <row r="16" spans="1:148" s="285" customFormat="1" ht="23" customHeight="1" thickTop="1">
      <c r="A16" s="442" t="str">
        <f>'NSW Apr 2022'!D10</f>
        <v xml:space="preserve">ActewAGL Queanbeyan </v>
      </c>
      <c r="B16" s="146" t="str">
        <f>'NSW Apr 2022'!F10</f>
        <v>ActewAGL</v>
      </c>
      <c r="C16" s="148" t="str">
        <f>'NSW Apr 2022'!G10</f>
        <v>Business plan</v>
      </c>
      <c r="D16" s="153">
        <f>365*'NSW Apr 2022'!H10/100</f>
        <v>357.69999999999993</v>
      </c>
      <c r="E16" s="288">
        <f>IF('NSW Apr 2022'!AQ10=3,0.5,IF('NSW Apr 2022'!AQ10=2,0.33,0))</f>
        <v>0.5</v>
      </c>
      <c r="F16" s="288">
        <f t="shared" si="3"/>
        <v>0.5</v>
      </c>
      <c r="G16" s="153">
        <f>IF('NSW Apr 2022'!K10="",($C$5*E16/'NSW Apr 2022'!AQ10*'NSW Apr 2022'!W10/100)*'NSW Apr 2022'!AQ10,IF($C$5*E16/'NSW Apr 2022'!AQ10&gt;='NSW Apr 2022'!L10,('NSW Apr 2022'!L10*'NSW Apr 2022'!W10/100)*'NSW Apr 2022'!AQ10,($C$5*E16/'NSW Apr 2022'!AQ10*'NSW Apr 2022'!W10/100)*'NSW Apr 2022'!AQ10))</f>
        <v>200.6018181818182</v>
      </c>
      <c r="H16" s="153">
        <f>IF(AND('NSW Apr 2022'!L10&gt;0,'NSW Apr 2022'!M10&gt;0),IF($C$5*E16/'NSW Apr 2022'!AQ10&lt;'NSW Apr 2022'!L10,0,IF(($C$5*E16/'NSW Apr 2022'!AQ10-'NSW Apr 2022'!L10)&lt;=('NSW Apr 2022'!M10+'NSW Apr 2022'!L10),((($C$5*E16/'NSW Apr 2022'!AQ10-'NSW Apr 2022'!L10)*'NSW Apr 2022'!X10/100))*'NSW Apr 2022'!AQ10,((('NSW Apr 2022'!M10)*'NSW Apr 2022'!X10/100)*'NSW Apr 2022'!AQ10))),0)</f>
        <v>1073.2490909090909</v>
      </c>
      <c r="I16" s="153">
        <f>IF(AND('NSW Apr 2022'!M10&gt;0,'NSW Apr 2022'!N10&gt;0),IF($C$5*E16/'NSW Apr 2022'!AQ10&lt;('NSW Apr 2022'!L10+'NSW Apr 2022'!M10),0,IF(($C$5*E16/'NSW Apr 2022'!AQ10-'NSW Apr 2022'!L10+'NSW Apr 2022'!M10)&lt;=('NSW Apr 2022'!L10+'NSW Apr 2022'!M10+'NSW Apr 2022'!N10),((($C$5*E16/'NSW Apr 2022'!AQ10-('NSW Apr 2022'!L10+'NSW Apr 2022'!M10))*'NSW Apr 2022'!Y10/100))*'NSW Apr 2022'!AQ10,('NSW Apr 2022'!N10*'NSW Apr 2022'!Y10/100)* 'NSW Apr 2022'!AQ10)),0)</f>
        <v>0</v>
      </c>
      <c r="J16" s="153">
        <f>IF(AND('NSW Apr 2022'!N10&gt;0,'NSW Apr 2022'!O10&gt;0),IF($C$5*E16/'NSW Apr 2022'!AQ10&lt;('NSW Apr 2022'!L10+'NSW Apr 2022'!M10+'NSW Apr 2022'!N10),0,IF(($C$5*E16/'NSW Apr 2022'!AQ10-'NSW Apr 2022'!L10+'NSW Apr 2022'!M10+'NSW Apr 2022'!N10)&lt;=('NSW Apr 2022'!L10+'NSW Apr 2022'!M10+'NSW Apr 2022'!N10+'NSW Apr 2022'!O10),(($C$5*E16/'NSW Apr 2022'!AQ10-('NSW Apr 2022'!L10+'NSW Apr 2022'!M10+'NSW Apr 2022'!N10))*'NSW Apr 2022'!Z10/100)*'NSW Apr 2022'!AQ10,('NSW Apr 2022'!O10*'NSW Apr 2022'!Z10/100)*'NSW Apr 2022'!AQ10)),0)</f>
        <v>0</v>
      </c>
      <c r="K16" s="153">
        <f>IF(AND('NSW Apr 2022'!O10&gt;0,'NSW Apr 2022'!P10&gt;0),IF($C$5*E16/'NSW Apr 2022'!AQ10&lt;('NSW Apr 2022'!L10+'NSW Apr 2022'!M10+'NSW Apr 2022'!N10+'NSW Apr 2022'!O10),0,IF(($C$5*E16/'NSW Apr 2022'!AQ10-'NSW Apr 2022'!L10+'NSW Apr 2022'!M10+'NSW Apr 2022'!N10+'NSW Apr 2022'!O10)&lt;=('NSW Apr 2022'!L10+'NSW Apr 2022'!M10+'NSW Apr 2022'!N10+'NSW Apr 2022'!O10+'NSW Apr 2022'!P10),(($C$5*E16/'NSW Apr 2022'!AQ10-('NSW Apr 2022'!L10+'NSW Apr 2022'!M10+'NSW Apr 2022'!N10+'NSW Apr 2022'!O10))*'NSW Apr 2022'!AA10/100)*'NSW Apr 2022'!AQ10,('NSW Apr 2022'!P10*'NSW Apr 2022'!AA10/100)*'NSW Apr 2022'!AQ10)),0)</f>
        <v>0</v>
      </c>
      <c r="L16" s="153">
        <f>IF(AND('NSW Apr 2022'!P10&gt;0,'NSW Apr 2022'!O10&gt;0),IF(($C$5*E16/'NSW Apr 2022'!AQ10&lt;SUM('NSW Apr 2022'!L10:P10)),(0),($C$5*E16/'NSW Apr 2022'!AQ10-SUM('NSW Apr 2022'!L10:P10))*'NSW Apr 2022'!AB10/100)* 'NSW Apr 2022'!AQ10,IF(AND('NSW Apr 2022'!O10&gt;0,'NSW Apr 2022'!P10=""),IF(($C$5*E16/'NSW Apr 2022'!AQ10&lt; SUM('NSW Apr 2022'!L10:O10)),(0),($C$5*E16/'NSW Apr 2022'!AQ10-SUM('NSW Apr 2022'!L10:O10))*'NSW Apr 2022'!AA10/100)* 'NSW Apr 2022'!AQ10,IF(AND('NSW Apr 2022'!N10&gt;0,'NSW Apr 2022'!O10=""),IF(($C$5*E16/'NSW Apr 2022'!AQ10&lt; SUM('NSW Apr 2022'!L10:N10)),(0),($C$5*E16/'NSW Apr 2022'!AQ10-SUM('NSW Apr 2022'!L10:N10))*'NSW Apr 2022'!Z10/100)* 'NSW Apr 2022'!AQ10,IF(AND('NSW Apr 2022'!M10&gt;0,'NSW Apr 2022'!N10=""),IF(($C$5*E16/'NSW Apr 2022'!AQ10&lt;'NSW Apr 2022'!M10+'NSW Apr 2022'!L10),(0),(($C$5*E16/'NSW Apr 2022'!AQ10-('NSW Apr 2022'!M10+'NSW Apr 2022'!L10))*'NSW Apr 2022'!Y10/100))*'NSW Apr 2022'!AQ10,IF(AND('NSW Apr 2022'!L10&gt;0,'NSW Apr 2022'!M10=""&gt;0),IF(($C$5*E16/'NSW Apr 2022'!AQ10&lt;'NSW Apr 2022'!L10),(0),($C$5*E16/'NSW Apr 2022'!AQ10-'NSW Apr 2022'!L10)*'NSW Apr 2022'!X10/100)*'NSW Apr 2022'!AQ10,0)))))</f>
        <v>0</v>
      </c>
      <c r="M16" s="153">
        <f>IF('NSW Apr 2022'!K10="",($C$5*F16/'NSW Apr 2022'!AR10*'NSW Apr 2022'!AC10/100)*'NSW Apr 2022'!AR10,IF($C$5*F16/'NSW Apr 2022'!AR10&gt;='NSW Apr 2022'!L10,('NSW Apr 2022'!L10*'NSW Apr 2022'!AC10/100)*'NSW Apr 2022'!AR10,($C$5*F16/'NSW Apr 2022'!AR10*'NSW Apr 2022'!AC10/100)*'NSW Apr 2022'!AR10))</f>
        <v>200.6018181818182</v>
      </c>
      <c r="N16" s="153">
        <f>IF(AND('NSW Apr 2022'!L10&gt;0,'NSW Apr 2022'!M10&gt;0),IF($C$5*F16/'NSW Apr 2022'!AR10&lt;'NSW Apr 2022'!L10,0,IF(($C$5*F16/'NSW Apr 2022'!AR10-'NSW Apr 2022'!L10)&lt;=('NSW Apr 2022'!M10+'NSW Apr 2022'!L10),((($C$5*F16/'NSW Apr 2022'!AR10-'NSW Apr 2022'!L10)*'NSW Apr 2022'!AD10/100))*'NSW Apr 2022'!AR10,((('NSW Apr 2022'!M10)*'NSW Apr 2022'!AD10/100)*'NSW Apr 2022'!AR10))),0)</f>
        <v>1073.2490909090909</v>
      </c>
      <c r="O16" s="153">
        <f>IF(AND('NSW Apr 2022'!M10&gt;0,'NSW Apr 2022'!N10&gt;0),IF($C$5*F16/'NSW Apr 2022'!AR10&lt;('NSW Apr 2022'!L10+'NSW Apr 2022'!M10),0,IF(($C$5*F16/'NSW Apr 2022'!AR10-'NSW Apr 2022'!L10+'NSW Apr 2022'!M10)&lt;=('NSW Apr 2022'!L10+'NSW Apr 2022'!M10+'NSW Apr 2022'!N10),((($C$5*F16/'NSW Apr 2022'!AR10-('NSW Apr 2022'!L10+'NSW Apr 2022'!M10))*'NSW Apr 2022'!AE10/100))*'NSW Apr 2022'!AR10,('NSW Apr 2022'!N10*'NSW Apr 2022'!AE10/100)*'NSW Apr 2022'!AR10)),0)</f>
        <v>0</v>
      </c>
      <c r="P16" s="153">
        <f>IF(AND('NSW Apr 2022'!N10&gt;0,'NSW Apr 2022'!O10&gt;0),IF($C$5*F16/'NSW Apr 2022'!AR10&lt;('NSW Apr 2022'!L10+'NSW Apr 2022'!M10+'NSW Apr 2022'!N10),0,IF(($C$5*F16/'NSW Apr 2022'!AR10-'NSW Apr 2022'!L10+'NSW Apr 2022'!M10+'NSW Apr 2022'!N10)&lt;=('NSW Apr 2022'!L10+'NSW Apr 2022'!M10+'NSW Apr 2022'!N10+'NSW Apr 2022'!O10),(($C$5*F16/'NSW Apr 2022'!AR10-('NSW Apr 2022'!L10+'NSW Apr 2022'!M10+'NSW Apr 2022'!N10))*'NSW Apr 2022'!AF10/100)*'NSW Apr 2022'!AR10,('NSW Apr 2022'!O10*'NSW Apr 2022'!AF10/100)*'NSW Apr 2022'!AR10)),0)</f>
        <v>0</v>
      </c>
      <c r="Q16" s="153">
        <f>IF(AND('NSW Apr 2022'!P10&gt;0,'NSW Apr 2022'!P10&gt;0),IF($C$5*F16/'NSW Apr 2022'!AR10&lt;('NSW Apr 2022'!L10+'NSW Apr 2022'!M10+'NSW Apr 2022'!N10+'NSW Apr 2022'!O10),0,IF(($C$5*F16/'NSW Apr 2022'!AR10-'NSW Apr 2022'!L10+'NSW Apr 2022'!M10+'NSW Apr 2022'!N10+'NSW Apr 2022'!O10)&lt;=('NSW Apr 2022'!L10+'NSW Apr 2022'!M10+'NSW Apr 2022'!N10+'NSW Apr 2022'!O10+'NSW Apr 2022'!P10),(($C$5*F16/'NSW Apr 2022'!AR10-('NSW Apr 2022'!L10+'NSW Apr 2022'!M10+'NSW Apr 2022'!N10+'NSW Apr 2022'!O10))*'NSW Apr 2022'!AG10/100)*'NSW Apr 2022'!AR10,('NSW Apr 2022'!P10*'NSW Apr 2022'!AG10/100)*'NSW Apr 2022'!AR10)),0)</f>
        <v>0</v>
      </c>
      <c r="R16" s="153">
        <f>IF(AND('NSW Apr 2022'!P10&gt;0,'NSW Apr 2022'!O10&gt;0),IF(($C$5*F16/'NSW Apr 2022'!AR10&lt;SUM('NSW Apr 2022'!L10:P10)),(0),($C$5*F16/'NSW Apr 2022'!AR10-SUM('NSW Apr 2022'!L10:P10))*'NSW Apr 2022'!AB10/100)* 'NSW Apr 2022'!AR10,IF(AND('NSW Apr 2022'!O10&gt;0,'NSW Apr 2022'!P10=""),IF(($C$5*F16/'NSW Apr 2022'!AR10&lt; SUM('NSW Apr 2022'!L10:O10)),(0),($C$5*F16/'NSW Apr 2022'!AR10-SUM('NSW Apr 2022'!L10:O10))*'NSW Apr 2022'!AG10/100)* 'NSW Apr 2022'!AR10,IF(AND('NSW Apr 2022'!N10&gt;0,'NSW Apr 2022'!O10=""),IF(($C$5*F16/'NSW Apr 2022'!AR10&lt; SUM('NSW Apr 2022'!L10:N10)),(0),($C$5*F16/'NSW Apr 2022'!AR10-SUM('NSW Apr 2022'!L10:N10))*'NSW Apr 2022'!AF10/100)* 'NSW Apr 2022'!AR10,IF(AND('NSW Apr 2022'!M10&gt;0,'NSW Apr 2022'!N10=""),IF(($C$5*F16/'NSW Apr 2022'!AR10&lt;'NSW Apr 2022'!M10+'NSW Apr 2022'!L10),(0),(($C$5*F16/'NSW Apr 2022'!AR10-('NSW Apr 2022'!M10+'NSW Apr 2022'!L10))*'NSW Apr 2022'!AE10/100))*'NSW Apr 2022'!AR10,IF(AND('NSW Apr 2022'!L10&gt;0,'NSW Apr 2022'!M10=""&gt;0),IF(($C$5*F16/'NSW Apr 2022'!AR10&lt;'NSW Apr 2022'!L10),(0),($C$5*F16/'NSW Apr 2022'!AR10-'NSW Apr 2022'!L10)*'NSW Apr 2022'!AD10/100)*'NSW Apr 2022'!AR10,0)))))</f>
        <v>0</v>
      </c>
      <c r="S16" s="257">
        <f t="shared" si="4"/>
        <v>2547.7018181818185</v>
      </c>
      <c r="T16" s="292">
        <f t="shared" si="5"/>
        <v>2905.4018181818183</v>
      </c>
      <c r="U16" s="149">
        <f t="shared" si="6"/>
        <v>3195.9420000000005</v>
      </c>
      <c r="V16" s="148">
        <f>'NSW Apr 2022'!AT10</f>
        <v>10</v>
      </c>
      <c r="W16" s="148">
        <f>'NSW Apr 2022'!AU10</f>
        <v>0</v>
      </c>
      <c r="X16" s="148">
        <f>'NSW Apr 2022'!AV10</f>
        <v>0</v>
      </c>
      <c r="Y16" s="148">
        <f>'NSW Apr 2022'!AW10</f>
        <v>0</v>
      </c>
      <c r="Z16" s="292" t="str">
        <f t="shared" si="7"/>
        <v>Guaranteed off bill</v>
      </c>
      <c r="AA16" s="292" t="str">
        <f t="shared" si="8"/>
        <v>Exclusive</v>
      </c>
      <c r="AB16" s="292">
        <f t="shared" si="0"/>
        <v>2614.8616363636365</v>
      </c>
      <c r="AC16" s="292">
        <f t="shared" si="1"/>
        <v>2614.8616363636365</v>
      </c>
      <c r="AD16" s="404">
        <f t="shared" si="2"/>
        <v>2876.3478000000005</v>
      </c>
      <c r="AE16" s="404">
        <f t="shared" si="2"/>
        <v>2876.3478000000005</v>
      </c>
      <c r="AF16" s="226">
        <f>'NSW Apr 2022'!BJ10</f>
        <v>0</v>
      </c>
      <c r="AG16" s="140">
        <f>'NSW Apr 2022'!BH10</f>
        <v>12</v>
      </c>
      <c r="AH16" s="400"/>
      <c r="AI16" s="400"/>
      <c r="AJ16" s="400"/>
      <c r="AK16" s="400"/>
      <c r="AL16" s="400"/>
      <c r="AM16" s="400"/>
      <c r="AN16" s="400"/>
      <c r="AO16" s="400"/>
      <c r="AP16" s="400"/>
      <c r="AQ16" s="400"/>
      <c r="AR16" s="400"/>
      <c r="AS16" s="400"/>
      <c r="AT16"/>
      <c r="AU16"/>
      <c r="AV16" s="347"/>
      <c r="AW16" s="347"/>
      <c r="AX16" s="347"/>
      <c r="AY16" s="347"/>
      <c r="AZ16" s="347"/>
      <c r="BA16" s="347"/>
      <c r="BB16" s="347"/>
      <c r="BC16" s="347"/>
      <c r="BD16" s="347"/>
      <c r="BE16" s="347"/>
      <c r="BF16" s="347"/>
      <c r="BG16" s="347"/>
      <c r="BH16" s="347"/>
      <c r="BI16" s="347"/>
      <c r="BJ16" s="347"/>
      <c r="BK16" s="347"/>
      <c r="BL16" s="347"/>
      <c r="BM16" s="347"/>
      <c r="BN16" s="347"/>
      <c r="BO16" s="347"/>
      <c r="BP16" s="347"/>
      <c r="BQ16" s="347"/>
      <c r="BR16" s="347"/>
      <c r="BS16" s="347"/>
      <c r="BT16" s="347"/>
      <c r="BU16" s="347"/>
      <c r="BV16" s="347"/>
      <c r="BW16" s="347"/>
      <c r="BX16" s="347"/>
      <c r="BY16" s="347"/>
      <c r="BZ16" s="347"/>
      <c r="CA16" s="347"/>
      <c r="CB16" s="347"/>
      <c r="CC16" s="347"/>
      <c r="CD16" s="347"/>
      <c r="CE16" s="347"/>
      <c r="CF16" s="347"/>
      <c r="CG16" s="347"/>
      <c r="CH16" s="347"/>
      <c r="CI16" s="347"/>
      <c r="CJ16" s="347"/>
      <c r="CK16" s="347"/>
      <c r="CL16" s="347"/>
      <c r="CM16" s="347"/>
      <c r="CN16" s="347"/>
      <c r="CO16" s="347"/>
      <c r="CP16" s="347"/>
      <c r="CQ16" s="347"/>
      <c r="CR16" s="347"/>
      <c r="CS16" s="347"/>
      <c r="CT16" s="347"/>
      <c r="CU16" s="347"/>
      <c r="CV16" s="347"/>
      <c r="CW16" s="347"/>
      <c r="CX16" s="347"/>
      <c r="CY16" s="347"/>
      <c r="CZ16" s="347"/>
      <c r="DA16" s="347"/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/>
      <c r="DP16" s="347"/>
      <c r="DQ16" s="347"/>
      <c r="DR16" s="347"/>
      <c r="DS16" s="347"/>
      <c r="DT16" s="347"/>
      <c r="DU16" s="347"/>
      <c r="DV16" s="347"/>
      <c r="DW16" s="347"/>
      <c r="DX16" s="347"/>
      <c r="DY16" s="347"/>
      <c r="DZ16" s="347"/>
      <c r="EA16" s="347"/>
      <c r="EB16" s="347"/>
      <c r="EC16" s="347"/>
      <c r="ED16" s="347"/>
      <c r="EE16" s="347"/>
      <c r="EF16" s="347"/>
      <c r="EG16" s="347"/>
      <c r="EH16" s="347"/>
      <c r="EI16" s="347"/>
      <c r="EJ16" s="347"/>
      <c r="EK16" s="347"/>
      <c r="EL16" s="347"/>
      <c r="EM16" s="347"/>
      <c r="EN16" s="347"/>
      <c r="EO16" s="347"/>
      <c r="EP16" s="347"/>
      <c r="EQ16" s="347"/>
      <c r="ER16" s="347"/>
    </row>
    <row r="17" spans="1:148" s="285" customFormat="1" ht="23" customHeight="1" thickBot="1">
      <c r="A17" s="444"/>
      <c r="B17" s="167" t="str">
        <f>'NSW Apr 2022'!F11</f>
        <v>EnergyAustralia</v>
      </c>
      <c r="C17" s="171" t="str">
        <f>'NSW Apr 2022'!G11</f>
        <v>Total Plan</v>
      </c>
      <c r="D17" s="172">
        <f>365*'NSW Apr 2022'!H11/100</f>
        <v>300.16272727272718</v>
      </c>
      <c r="E17" s="289">
        <f>IF('NSW Apr 2022'!AQ11=3,0.5,IF('NSW Apr 2022'!AQ11=2,0.33,0))</f>
        <v>0.5</v>
      </c>
      <c r="F17" s="289">
        <f t="shared" si="3"/>
        <v>0.5</v>
      </c>
      <c r="G17" s="172">
        <f>IF('NSW Apr 2022'!K11="",($C$5*E17/'NSW Apr 2022'!AQ11*'NSW Apr 2022'!W11/100)*'NSW Apr 2022'!AQ11,IF($C$5*E17/'NSW Apr 2022'!AQ11&gt;='NSW Apr 2022'!L11,('NSW Apr 2022'!L11*'NSW Apr 2022'!W11/100)*'NSW Apr 2022'!AQ11,($C$5*E17/'NSW Apr 2022'!AQ11*'NSW Apr 2022'!W11/100)*'NSW Apr 2022'!AQ11))</f>
        <v>209.81375999999997</v>
      </c>
      <c r="H17" s="172">
        <f>IF(AND('NSW Apr 2022'!L11&gt;0,'NSW Apr 2022'!M11&gt;0),IF($C$5*E17/'NSW Apr 2022'!AQ11&lt;'NSW Apr 2022'!L11,0,IF(($C$5*E17/'NSW Apr 2022'!AQ11-'NSW Apr 2022'!L11)&lt;=('NSW Apr 2022'!M11+'NSW Apr 2022'!L11),((($C$5*E17/'NSW Apr 2022'!AQ11-'NSW Apr 2022'!L11)*'NSW Apr 2022'!X11/100))*'NSW Apr 2022'!AQ11,((('NSW Apr 2022'!M11)*'NSW Apr 2022'!X11/100)*'NSW Apr 2022'!AQ11))),0)</f>
        <v>1092.1788218181819</v>
      </c>
      <c r="I17" s="172">
        <f>IF(AND('NSW Apr 2022'!M11&gt;0,'NSW Apr 2022'!N11&gt;0),IF($C$5*E17/'NSW Apr 2022'!AQ11&lt;('NSW Apr 2022'!L11+'NSW Apr 2022'!M11),0,IF(($C$5*E17/'NSW Apr 2022'!AQ11-'NSW Apr 2022'!L11+'NSW Apr 2022'!M11)&lt;=('NSW Apr 2022'!L11+'NSW Apr 2022'!M11+'NSW Apr 2022'!N11),((($C$5*E17/'NSW Apr 2022'!AQ11-('NSW Apr 2022'!L11+'NSW Apr 2022'!M11))*'NSW Apr 2022'!Y11/100))*'NSW Apr 2022'!AQ11,('NSW Apr 2022'!N11*'NSW Apr 2022'!Y11/100)* 'NSW Apr 2022'!AQ11)),0)</f>
        <v>0</v>
      </c>
      <c r="J17" s="172">
        <f>IF(AND('NSW Apr 2022'!N11&gt;0,'NSW Apr 2022'!O11&gt;0),IF($C$5*E17/'NSW Apr 2022'!AQ11&lt;('NSW Apr 2022'!L11+'NSW Apr 2022'!M11+'NSW Apr 2022'!N11),0,IF(($C$5*E17/'NSW Apr 2022'!AQ11-'NSW Apr 2022'!L11+'NSW Apr 2022'!M11+'NSW Apr 2022'!N11)&lt;=('NSW Apr 2022'!L11+'NSW Apr 2022'!M11+'NSW Apr 2022'!N11+'NSW Apr 2022'!O11),(($C$5*E17/'NSW Apr 2022'!AQ11-('NSW Apr 2022'!L11+'NSW Apr 2022'!M11+'NSW Apr 2022'!N11))*'NSW Apr 2022'!Z11/100)*'NSW Apr 2022'!AQ11,('NSW Apr 2022'!O11*'NSW Apr 2022'!Z11/100)*'NSW Apr 2022'!AQ11)),0)</f>
        <v>0</v>
      </c>
      <c r="K17" s="172">
        <f>IF(AND('NSW Apr 2022'!O11&gt;0,'NSW Apr 2022'!P11&gt;0),IF($C$5*E17/'NSW Apr 2022'!AQ11&lt;('NSW Apr 2022'!L11+'NSW Apr 2022'!M11+'NSW Apr 2022'!N11+'NSW Apr 2022'!O11),0,IF(($C$5*E17/'NSW Apr 2022'!AQ11-'NSW Apr 2022'!L11+'NSW Apr 2022'!M11+'NSW Apr 2022'!N11+'NSW Apr 2022'!O11)&lt;=('NSW Apr 2022'!L11+'NSW Apr 2022'!M11+'NSW Apr 2022'!N11+'NSW Apr 2022'!O11+'NSW Apr 2022'!P11),(($C$5*E17/'NSW Apr 2022'!AQ11-('NSW Apr 2022'!L11+'NSW Apr 2022'!M11+'NSW Apr 2022'!N11+'NSW Apr 2022'!O11))*'NSW Apr 2022'!AA11/100)*'NSW Apr 2022'!AQ11,('NSW Apr 2022'!P11*'NSW Apr 2022'!AA11/100)*'NSW Apr 2022'!AQ11)),0)</f>
        <v>0</v>
      </c>
      <c r="L17" s="172">
        <f>IF(AND('NSW Apr 2022'!P11&gt;0,'NSW Apr 2022'!O11&gt;0),IF(($C$5*E17/'NSW Apr 2022'!AQ11&lt;SUM('NSW Apr 2022'!L11:P11)),(0),($C$5*E17/'NSW Apr 2022'!AQ11-SUM('NSW Apr 2022'!L11:P11))*'NSW Apr 2022'!AB11/100)* 'NSW Apr 2022'!AQ11,IF(AND('NSW Apr 2022'!O11&gt;0,'NSW Apr 2022'!P11=""),IF(($C$5*E17/'NSW Apr 2022'!AQ11&lt; SUM('NSW Apr 2022'!L11:O11)),(0),($C$5*E17/'NSW Apr 2022'!AQ11-SUM('NSW Apr 2022'!L11:O11))*'NSW Apr 2022'!AA11/100)* 'NSW Apr 2022'!AQ11,IF(AND('NSW Apr 2022'!N11&gt;0,'NSW Apr 2022'!O11=""),IF(($C$5*E17/'NSW Apr 2022'!AQ11&lt; SUM('NSW Apr 2022'!L11:N11)),(0),($C$5*E17/'NSW Apr 2022'!AQ11-SUM('NSW Apr 2022'!L11:N11))*'NSW Apr 2022'!Z11/100)* 'NSW Apr 2022'!AQ11,IF(AND('NSW Apr 2022'!M11&gt;0,'NSW Apr 2022'!N11=""),IF(($C$5*E17/'NSW Apr 2022'!AQ11&lt;'NSW Apr 2022'!M11+'NSW Apr 2022'!L11),(0),(($C$5*E17/'NSW Apr 2022'!AQ11-('NSW Apr 2022'!M11+'NSW Apr 2022'!L11))*'NSW Apr 2022'!Y11/100))*'NSW Apr 2022'!AQ11,IF(AND('NSW Apr 2022'!L11&gt;0,'NSW Apr 2022'!M11=""&gt;0),IF(($C$5*E17/'NSW Apr 2022'!AQ11&lt;'NSW Apr 2022'!L11),(0),($C$5*E17/'NSW Apr 2022'!AQ11-'NSW Apr 2022'!L11)*'NSW Apr 2022'!X11/100)*'NSW Apr 2022'!AQ11,0)))))</f>
        <v>0</v>
      </c>
      <c r="M17" s="172">
        <f>IF('NSW Apr 2022'!K11="",($C$5*F17/'NSW Apr 2022'!AR11*'NSW Apr 2022'!AC11/100)*'NSW Apr 2022'!AR11,IF($C$5*F17/'NSW Apr 2022'!AR11&gt;='NSW Apr 2022'!L11,('NSW Apr 2022'!L11*'NSW Apr 2022'!AC11/100)*'NSW Apr 2022'!AR11,($C$5*F17/'NSW Apr 2022'!AR11*'NSW Apr 2022'!AC11/100)*'NSW Apr 2022'!AR11))</f>
        <v>209.81375999999997</v>
      </c>
      <c r="N17" s="172">
        <f>IF(AND('NSW Apr 2022'!L11&gt;0,'NSW Apr 2022'!M11&gt;0),IF($C$5*F17/'NSW Apr 2022'!AR11&lt;'NSW Apr 2022'!L11,0,IF(($C$5*F17/'NSW Apr 2022'!AR11-'NSW Apr 2022'!L11)&lt;=('NSW Apr 2022'!M11+'NSW Apr 2022'!L11),((($C$5*F17/'NSW Apr 2022'!AR11-'NSW Apr 2022'!L11)*'NSW Apr 2022'!AD11/100))*'NSW Apr 2022'!AR11,((('NSW Apr 2022'!M11)*'NSW Apr 2022'!AD11/100)*'NSW Apr 2022'!AR11))),0)</f>
        <v>1092.1788218181819</v>
      </c>
      <c r="O17" s="172">
        <f>IF(AND('NSW Apr 2022'!M11&gt;0,'NSW Apr 2022'!N11&gt;0),IF($C$5*F17/'NSW Apr 2022'!AR11&lt;('NSW Apr 2022'!L11+'NSW Apr 2022'!M11),0,IF(($C$5*F17/'NSW Apr 2022'!AR11-'NSW Apr 2022'!L11+'NSW Apr 2022'!M11)&lt;=('NSW Apr 2022'!L11+'NSW Apr 2022'!M11+'NSW Apr 2022'!N11),((($C$5*F17/'NSW Apr 2022'!AR11-('NSW Apr 2022'!L11+'NSW Apr 2022'!M11))*'NSW Apr 2022'!AE11/100))*'NSW Apr 2022'!AR11,('NSW Apr 2022'!N11*'NSW Apr 2022'!AE11/100)*'NSW Apr 2022'!AR11)),0)</f>
        <v>0</v>
      </c>
      <c r="P17" s="172">
        <f>IF(AND('NSW Apr 2022'!N11&gt;0,'NSW Apr 2022'!O11&gt;0),IF($C$5*F17/'NSW Apr 2022'!AR11&lt;('NSW Apr 2022'!L11+'NSW Apr 2022'!M11+'NSW Apr 2022'!N11),0,IF(($C$5*F17/'NSW Apr 2022'!AR11-'NSW Apr 2022'!L11+'NSW Apr 2022'!M11+'NSW Apr 2022'!N11)&lt;=('NSW Apr 2022'!L11+'NSW Apr 2022'!M11+'NSW Apr 2022'!N11+'NSW Apr 2022'!O11),(($C$5*F17/'NSW Apr 2022'!AR11-('NSW Apr 2022'!L11+'NSW Apr 2022'!M11+'NSW Apr 2022'!N11))*'NSW Apr 2022'!AF11/100)*'NSW Apr 2022'!AR11,('NSW Apr 2022'!O11*'NSW Apr 2022'!AF11/100)*'NSW Apr 2022'!AR11)),0)</f>
        <v>0</v>
      </c>
      <c r="Q17" s="172">
        <f>IF(AND('NSW Apr 2022'!P11&gt;0,'NSW Apr 2022'!P11&gt;0),IF($C$5*F17/'NSW Apr 2022'!AR11&lt;('NSW Apr 2022'!L11+'NSW Apr 2022'!M11+'NSW Apr 2022'!N11+'NSW Apr 2022'!O11),0,IF(($C$5*F17/'NSW Apr 2022'!AR11-'NSW Apr 2022'!L11+'NSW Apr 2022'!M11+'NSW Apr 2022'!N11+'NSW Apr 2022'!O11)&lt;=('NSW Apr 2022'!L11+'NSW Apr 2022'!M11+'NSW Apr 2022'!N11+'NSW Apr 2022'!O11+'NSW Apr 2022'!P11),(($C$5*F17/'NSW Apr 2022'!AR11-('NSW Apr 2022'!L11+'NSW Apr 2022'!M11+'NSW Apr 2022'!N11+'NSW Apr 2022'!O11))*'NSW Apr 2022'!AG11/100)*'NSW Apr 2022'!AR11,('NSW Apr 2022'!P11*'NSW Apr 2022'!AG11/100)*'NSW Apr 2022'!AR11)),0)</f>
        <v>0</v>
      </c>
      <c r="R17" s="172">
        <f>IF(AND('NSW Apr 2022'!P11&gt;0,'NSW Apr 2022'!O11&gt;0),IF(($C$5*F17/'NSW Apr 2022'!AR11&lt;SUM('NSW Apr 2022'!L11:P11)),(0),($C$5*F17/'NSW Apr 2022'!AR11-SUM('NSW Apr 2022'!L11:P11))*'NSW Apr 2022'!AB11/100)* 'NSW Apr 2022'!AR11,IF(AND('NSW Apr 2022'!O11&gt;0,'NSW Apr 2022'!P11=""),IF(($C$5*F17/'NSW Apr 2022'!AR11&lt; SUM('NSW Apr 2022'!L11:O11)),(0),($C$5*F17/'NSW Apr 2022'!AR11-SUM('NSW Apr 2022'!L11:O11))*'NSW Apr 2022'!AG11/100)* 'NSW Apr 2022'!AR11,IF(AND('NSW Apr 2022'!N11&gt;0,'NSW Apr 2022'!O11=""),IF(($C$5*F17/'NSW Apr 2022'!AR11&lt; SUM('NSW Apr 2022'!L11:N11)),(0),($C$5*F17/'NSW Apr 2022'!AR11-SUM('NSW Apr 2022'!L11:N11))*'NSW Apr 2022'!AF11/100)* 'NSW Apr 2022'!AR11,IF(AND('NSW Apr 2022'!M11&gt;0,'NSW Apr 2022'!N11=""),IF(($C$5*F17/'NSW Apr 2022'!AR11&lt;'NSW Apr 2022'!M11+'NSW Apr 2022'!L11),(0),(($C$5*F17/'NSW Apr 2022'!AR11-('NSW Apr 2022'!M11+'NSW Apr 2022'!L11))*'NSW Apr 2022'!AE11/100))*'NSW Apr 2022'!AR11,IF(AND('NSW Apr 2022'!L11&gt;0,'NSW Apr 2022'!M11=""&gt;0),IF(($C$5*F17/'NSW Apr 2022'!AR11&lt;'NSW Apr 2022'!L11),(0),($C$5*F17/'NSW Apr 2022'!AR11-'NSW Apr 2022'!L11)*'NSW Apr 2022'!AD11/100)*'NSW Apr 2022'!AR11,0)))))</f>
        <v>0</v>
      </c>
      <c r="S17" s="298">
        <f t="shared" si="4"/>
        <v>2603.9851636363637</v>
      </c>
      <c r="T17" s="293">
        <f t="shared" si="5"/>
        <v>2904.1478909090911</v>
      </c>
      <c r="U17" s="168">
        <f t="shared" si="6"/>
        <v>3194.5626800000005</v>
      </c>
      <c r="V17" s="171">
        <f>'NSW Apr 2022'!AT11</f>
        <v>20</v>
      </c>
      <c r="W17" s="171">
        <f>'NSW Apr 2022'!AU11</f>
        <v>0</v>
      </c>
      <c r="X17" s="171">
        <f>'NSW Apr 2022'!AV11</f>
        <v>0</v>
      </c>
      <c r="Y17" s="171">
        <f>'NSW Apr 2022'!AW11</f>
        <v>0</v>
      </c>
      <c r="Z17" s="293" t="str">
        <f t="shared" si="7"/>
        <v>Guaranteed off bill</v>
      </c>
      <c r="AA17" s="293" t="str">
        <f t="shared" si="8"/>
        <v>Exclusive</v>
      </c>
      <c r="AB17" s="293">
        <f t="shared" si="0"/>
        <v>2323.3183127272728</v>
      </c>
      <c r="AC17" s="293">
        <f t="shared" si="1"/>
        <v>2323.3183127272728</v>
      </c>
      <c r="AD17" s="427">
        <f t="shared" si="2"/>
        <v>2555.6501440000002</v>
      </c>
      <c r="AE17" s="427">
        <f t="shared" si="2"/>
        <v>2555.6501440000002</v>
      </c>
      <c r="AF17" s="234">
        <f>'NSW Apr 2022'!BJ11</f>
        <v>12</v>
      </c>
      <c r="AG17" s="428">
        <f>'NSW Apr 2022'!BH11</f>
        <v>12</v>
      </c>
      <c r="AH17" s="400"/>
      <c r="AI17" s="400"/>
      <c r="AJ17" s="400"/>
      <c r="AK17" s="400"/>
      <c r="AL17" s="400"/>
      <c r="AM17" s="400"/>
      <c r="AN17" s="400"/>
      <c r="AO17" s="400"/>
      <c r="AP17" s="400"/>
      <c r="AQ17" s="400"/>
      <c r="AR17" s="400"/>
      <c r="AS17" s="400"/>
      <c r="AT17"/>
      <c r="AU1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7"/>
      <c r="BL17" s="347"/>
      <c r="BM17" s="347"/>
      <c r="BN17" s="347"/>
      <c r="BO17" s="347"/>
      <c r="BP17" s="347"/>
      <c r="BQ17" s="347"/>
      <c r="BR17" s="347"/>
      <c r="BS17" s="347"/>
      <c r="BT17" s="347"/>
      <c r="BU17" s="347"/>
      <c r="BV17" s="347"/>
      <c r="BW17" s="347"/>
      <c r="BX17" s="347"/>
      <c r="BY17" s="347"/>
      <c r="BZ17" s="347"/>
      <c r="CA17" s="347"/>
      <c r="CB17" s="347"/>
      <c r="CC17" s="347"/>
      <c r="CD17" s="347"/>
      <c r="CE17" s="347"/>
      <c r="CF17" s="347"/>
      <c r="CG17" s="347"/>
      <c r="CH17" s="347"/>
      <c r="CI17" s="347"/>
      <c r="CJ17" s="347"/>
      <c r="CK17" s="347"/>
      <c r="CL17" s="347"/>
      <c r="CM17" s="347"/>
      <c r="CN17" s="347"/>
      <c r="CO17" s="347"/>
      <c r="CP17" s="347"/>
      <c r="CQ17" s="347"/>
      <c r="CR17" s="347"/>
      <c r="CS17" s="347"/>
      <c r="CT17" s="347"/>
      <c r="CU17" s="347"/>
      <c r="CV17" s="347"/>
      <c r="CW17" s="347"/>
      <c r="CX17" s="347"/>
      <c r="CY17" s="347"/>
      <c r="CZ17" s="347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347"/>
      <c r="DX17" s="347"/>
      <c r="DY17" s="347"/>
      <c r="DZ17" s="347"/>
      <c r="EA17" s="347"/>
      <c r="EB17" s="347"/>
      <c r="EC17" s="347"/>
      <c r="ED17" s="347"/>
      <c r="EE17" s="347"/>
      <c r="EF17" s="347"/>
      <c r="EG17" s="347"/>
      <c r="EH17" s="347"/>
      <c r="EI17" s="347"/>
      <c r="EJ17" s="347"/>
      <c r="EK17" s="347"/>
      <c r="EL17" s="347"/>
      <c r="EM17" s="347"/>
      <c r="EN17" s="347"/>
      <c r="EO17" s="347"/>
      <c r="EP17" s="347"/>
      <c r="EQ17" s="347"/>
      <c r="ER17" s="347"/>
    </row>
    <row r="18" spans="1:148" s="285" customFormat="1" ht="23" customHeight="1" thickTop="1" thickBot="1">
      <c r="A18" s="236" t="str">
        <f>'NSW Apr 2022'!D12</f>
        <v>ActewAGL Shoalhaven</v>
      </c>
      <c r="B18" s="429" t="str">
        <f>'NSW Apr 2022'!F12</f>
        <v>ActewAGL</v>
      </c>
      <c r="C18" s="237" t="str">
        <f>'NSW Apr 2022'!G12</f>
        <v>Standard plan</v>
      </c>
      <c r="D18" s="238">
        <f>365*'NSW Apr 2022'!H12/100</f>
        <v>383.24999999999994</v>
      </c>
      <c r="E18" s="430">
        <f>IF('NSW Apr 2022'!AQ12=3,0.5,IF('NSW Apr 2022'!AQ12=2,0.33,0))</f>
        <v>0.5</v>
      </c>
      <c r="F18" s="430">
        <f t="shared" si="3"/>
        <v>0.5</v>
      </c>
      <c r="G18" s="238">
        <f>IF('NSW Apr 2022'!K12="",($C$5*E18/'NSW Apr 2022'!AQ12*'NSW Apr 2022'!W12/100)*'NSW Apr 2022'!AQ12,IF($C$5*E18/'NSW Apr 2022'!AQ12&gt;='NSW Apr 2022'!L12,('NSW Apr 2022'!L12*'NSW Apr 2022'!W12/100)*'NSW Apr 2022'!AQ12,($C$5*E18/'NSW Apr 2022'!AQ12*'NSW Apr 2022'!W12/100)*'NSW Apr 2022'!AQ12))</f>
        <v>1454.5454545454545</v>
      </c>
      <c r="H18" s="238">
        <f>IF(AND('NSW Apr 2022'!L12&gt;0,'NSW Apr 2022'!M12&gt;0),IF($C$5*E18/'NSW Apr 2022'!AQ12&lt;'NSW Apr 2022'!L12,0,IF(($C$5*E18/'NSW Apr 2022'!AQ12-'NSW Apr 2022'!L12)&lt;=('NSW Apr 2022'!M12+'NSW Apr 2022'!L12),((($C$5*E18/'NSW Apr 2022'!AQ12-'NSW Apr 2022'!L12)*'NSW Apr 2022'!X12/100))*'NSW Apr 2022'!AQ12,((('NSW Apr 2022'!M12)*'NSW Apr 2022'!X12/100)*'NSW Apr 2022'!AQ12))),0)</f>
        <v>0</v>
      </c>
      <c r="I18" s="238">
        <f>IF(AND('NSW Apr 2022'!M12&gt;0,'NSW Apr 2022'!N12&gt;0),IF($C$5*E18/'NSW Apr 2022'!AQ12&lt;('NSW Apr 2022'!L12+'NSW Apr 2022'!M12),0,IF(($C$5*E18/'NSW Apr 2022'!AQ12-'NSW Apr 2022'!L12+'NSW Apr 2022'!M12)&lt;=('NSW Apr 2022'!L12+'NSW Apr 2022'!M12+'NSW Apr 2022'!N12),((($C$5*E18/'NSW Apr 2022'!AQ12-('NSW Apr 2022'!L12+'NSW Apr 2022'!M12))*'NSW Apr 2022'!Y12/100))*'NSW Apr 2022'!AQ12,('NSW Apr 2022'!N12*'NSW Apr 2022'!Y12/100)* 'NSW Apr 2022'!AQ12)),0)</f>
        <v>0</v>
      </c>
      <c r="J18" s="238">
        <f>IF(AND('NSW Apr 2022'!N12&gt;0,'NSW Apr 2022'!O12&gt;0),IF($C$5*E18/'NSW Apr 2022'!AQ12&lt;('NSW Apr 2022'!L12+'NSW Apr 2022'!M12+'NSW Apr 2022'!N12),0,IF(($C$5*E18/'NSW Apr 2022'!AQ12-'NSW Apr 2022'!L12+'NSW Apr 2022'!M12+'NSW Apr 2022'!N12)&lt;=('NSW Apr 2022'!L12+'NSW Apr 2022'!M12+'NSW Apr 2022'!N12+'NSW Apr 2022'!O12),(($C$5*E18/'NSW Apr 2022'!AQ12-('NSW Apr 2022'!L12+'NSW Apr 2022'!M12+'NSW Apr 2022'!N12))*'NSW Apr 2022'!Z12/100)*'NSW Apr 2022'!AQ12,('NSW Apr 2022'!O12*'NSW Apr 2022'!Z12/100)*'NSW Apr 2022'!AQ12)),0)</f>
        <v>0</v>
      </c>
      <c r="K18" s="238">
        <f>IF(AND('NSW Apr 2022'!O12&gt;0,'NSW Apr 2022'!P12&gt;0),IF($C$5*E18/'NSW Apr 2022'!AQ12&lt;('NSW Apr 2022'!L12+'NSW Apr 2022'!M12+'NSW Apr 2022'!N12+'NSW Apr 2022'!O12),0,IF(($C$5*E18/'NSW Apr 2022'!AQ12-'NSW Apr 2022'!L12+'NSW Apr 2022'!M12+'NSW Apr 2022'!N12+'NSW Apr 2022'!O12)&lt;=('NSW Apr 2022'!L12+'NSW Apr 2022'!M12+'NSW Apr 2022'!N12+'NSW Apr 2022'!O12+'NSW Apr 2022'!P12),(($C$5*E18/'NSW Apr 2022'!AQ12-('NSW Apr 2022'!L12+'NSW Apr 2022'!M12+'NSW Apr 2022'!N12+'NSW Apr 2022'!O12))*'NSW Apr 2022'!AA12/100)*'NSW Apr 2022'!AQ12,('NSW Apr 2022'!P12*'NSW Apr 2022'!AA12/100)*'NSW Apr 2022'!AQ12)),0)</f>
        <v>0</v>
      </c>
      <c r="L18" s="238">
        <f>IF(AND('NSW Apr 2022'!P12&gt;0,'NSW Apr 2022'!O12&gt;0),IF(($C$5*E18/'NSW Apr 2022'!AQ12&lt;SUM('NSW Apr 2022'!L12:P12)),(0),($C$5*E18/'NSW Apr 2022'!AQ12-SUM('NSW Apr 2022'!L12:P12))*'NSW Apr 2022'!AB12/100)* 'NSW Apr 2022'!AQ12,IF(AND('NSW Apr 2022'!O12&gt;0,'NSW Apr 2022'!P12=""),IF(($C$5*E18/'NSW Apr 2022'!AQ12&lt; SUM('NSW Apr 2022'!L12:O12)),(0),($C$5*E18/'NSW Apr 2022'!AQ12-SUM('NSW Apr 2022'!L12:O12))*'NSW Apr 2022'!AA12/100)* 'NSW Apr 2022'!AQ12,IF(AND('NSW Apr 2022'!N12&gt;0,'NSW Apr 2022'!O12=""),IF(($C$5*E18/'NSW Apr 2022'!AQ12&lt; SUM('NSW Apr 2022'!L12:N12)),(0),($C$5*E18/'NSW Apr 2022'!AQ12-SUM('NSW Apr 2022'!L12:N12))*'NSW Apr 2022'!Z12/100)* 'NSW Apr 2022'!AQ12,IF(AND('NSW Apr 2022'!M12&gt;0,'NSW Apr 2022'!N12=""),IF(($C$5*E18/'NSW Apr 2022'!AQ12&lt;'NSW Apr 2022'!M12+'NSW Apr 2022'!L12),(0),(($C$5*E18/'NSW Apr 2022'!AQ12-('NSW Apr 2022'!M12+'NSW Apr 2022'!L12))*'NSW Apr 2022'!Y12/100))*'NSW Apr 2022'!AQ12,IF(AND('NSW Apr 2022'!L12&gt;0,'NSW Apr 2022'!M12=""&gt;0),IF(($C$5*E18/'NSW Apr 2022'!AQ12&lt;'NSW Apr 2022'!L12),(0),($C$5*E18/'NSW Apr 2022'!AQ12-'NSW Apr 2022'!L12)*'NSW Apr 2022'!X12/100)*'NSW Apr 2022'!AQ12,0)))))</f>
        <v>0</v>
      </c>
      <c r="M18" s="238">
        <f>IF('NSW Apr 2022'!K12="",($C$5*F18/'NSW Apr 2022'!AR12*'NSW Apr 2022'!AC12/100)*'NSW Apr 2022'!AR12,IF($C$5*F18/'NSW Apr 2022'!AR12&gt;='NSW Apr 2022'!L12,('NSW Apr 2022'!L12*'NSW Apr 2022'!AC12/100)*'NSW Apr 2022'!AR12,($C$5*F18/'NSW Apr 2022'!AR12*'NSW Apr 2022'!AC12/100)*'NSW Apr 2022'!AR12))</f>
        <v>1454.5454545454545</v>
      </c>
      <c r="N18" s="238">
        <f>IF(AND('NSW Apr 2022'!L12&gt;0,'NSW Apr 2022'!M12&gt;0),IF($C$5*F18/'NSW Apr 2022'!AR12&lt;'NSW Apr 2022'!L12,0,IF(($C$5*F18/'NSW Apr 2022'!AR12-'NSW Apr 2022'!L12)&lt;=('NSW Apr 2022'!M12+'NSW Apr 2022'!L12),((($C$5*F18/'NSW Apr 2022'!AR12-'NSW Apr 2022'!L12)*'NSW Apr 2022'!AD12/100))*'NSW Apr 2022'!AR12,((('NSW Apr 2022'!M12)*'NSW Apr 2022'!AD12/100)*'NSW Apr 2022'!AR12))),0)</f>
        <v>0</v>
      </c>
      <c r="O18" s="238">
        <f>IF(AND('NSW Apr 2022'!M12&gt;0,'NSW Apr 2022'!N12&gt;0),IF($C$5*F18/'NSW Apr 2022'!AR12&lt;('NSW Apr 2022'!L12+'NSW Apr 2022'!M12),0,IF(($C$5*F18/'NSW Apr 2022'!AR12-'NSW Apr 2022'!L12+'NSW Apr 2022'!M12)&lt;=('NSW Apr 2022'!L12+'NSW Apr 2022'!M12+'NSW Apr 2022'!N12),((($C$5*F18/'NSW Apr 2022'!AR12-('NSW Apr 2022'!L12+'NSW Apr 2022'!M12))*'NSW Apr 2022'!AE12/100))*'NSW Apr 2022'!AR12,('NSW Apr 2022'!N12*'NSW Apr 2022'!AE12/100)*'NSW Apr 2022'!AR12)),0)</f>
        <v>0</v>
      </c>
      <c r="P18" s="238">
        <f>IF(AND('NSW Apr 2022'!N12&gt;0,'NSW Apr 2022'!O12&gt;0),IF($C$5*F18/'NSW Apr 2022'!AR12&lt;('NSW Apr 2022'!L12+'NSW Apr 2022'!M12+'NSW Apr 2022'!N12),0,IF(($C$5*F18/'NSW Apr 2022'!AR12-'NSW Apr 2022'!L12+'NSW Apr 2022'!M12+'NSW Apr 2022'!N12)&lt;=('NSW Apr 2022'!L12+'NSW Apr 2022'!M12+'NSW Apr 2022'!N12+'NSW Apr 2022'!O12),(($C$5*F18/'NSW Apr 2022'!AR12-('NSW Apr 2022'!L12+'NSW Apr 2022'!M12+'NSW Apr 2022'!N12))*'NSW Apr 2022'!AF12/100)*'NSW Apr 2022'!AR12,('NSW Apr 2022'!O12*'NSW Apr 2022'!AF12/100)*'NSW Apr 2022'!AR12)),0)</f>
        <v>0</v>
      </c>
      <c r="Q18" s="238">
        <f>IF(AND('NSW Apr 2022'!P12&gt;0,'NSW Apr 2022'!P12&gt;0),IF($C$5*F18/'NSW Apr 2022'!AR12&lt;('NSW Apr 2022'!L12+'NSW Apr 2022'!M12+'NSW Apr 2022'!N12+'NSW Apr 2022'!O12),0,IF(($C$5*F18/'NSW Apr 2022'!AR12-'NSW Apr 2022'!L12+'NSW Apr 2022'!M12+'NSW Apr 2022'!N12+'NSW Apr 2022'!O12)&lt;=('NSW Apr 2022'!L12+'NSW Apr 2022'!M12+'NSW Apr 2022'!N12+'NSW Apr 2022'!O12+'NSW Apr 2022'!P12),(($C$5*F18/'NSW Apr 2022'!AR12-('NSW Apr 2022'!L12+'NSW Apr 2022'!M12+'NSW Apr 2022'!N12+'NSW Apr 2022'!O12))*'NSW Apr 2022'!AG12/100)*'NSW Apr 2022'!AR12,('NSW Apr 2022'!P12*'NSW Apr 2022'!AG12/100)*'NSW Apr 2022'!AR12)),0)</f>
        <v>0</v>
      </c>
      <c r="R18" s="238">
        <f>IF(AND('NSW Apr 2022'!P12&gt;0,'NSW Apr 2022'!O12&gt;0),IF(($C$5*F18/'NSW Apr 2022'!AR12&lt;SUM('NSW Apr 2022'!L12:P12)),(0),($C$5*F18/'NSW Apr 2022'!AR12-SUM('NSW Apr 2022'!L12:P12))*'NSW Apr 2022'!AB12/100)* 'NSW Apr 2022'!AR12,IF(AND('NSW Apr 2022'!O12&gt;0,'NSW Apr 2022'!P12=""),IF(($C$5*F18/'NSW Apr 2022'!AR12&lt; SUM('NSW Apr 2022'!L12:O12)),(0),($C$5*F18/'NSW Apr 2022'!AR12-SUM('NSW Apr 2022'!L12:O12))*'NSW Apr 2022'!AG12/100)* 'NSW Apr 2022'!AR12,IF(AND('NSW Apr 2022'!N12&gt;0,'NSW Apr 2022'!O12=""),IF(($C$5*F18/'NSW Apr 2022'!AR12&lt; SUM('NSW Apr 2022'!L12:N12)),(0),($C$5*F18/'NSW Apr 2022'!AR12-SUM('NSW Apr 2022'!L12:N12))*'NSW Apr 2022'!AF12/100)* 'NSW Apr 2022'!AR12,IF(AND('NSW Apr 2022'!M12&gt;0,'NSW Apr 2022'!N12=""),IF(($C$5*F18/'NSW Apr 2022'!AR12&lt;'NSW Apr 2022'!M12+'NSW Apr 2022'!L12),(0),(($C$5*F18/'NSW Apr 2022'!AR12-('NSW Apr 2022'!M12+'NSW Apr 2022'!L12))*'NSW Apr 2022'!AE12/100))*'NSW Apr 2022'!AR12,IF(AND('NSW Apr 2022'!L12&gt;0,'NSW Apr 2022'!M12=""&gt;0),IF(($C$5*F18/'NSW Apr 2022'!AR12&lt;'NSW Apr 2022'!L12),(0),($C$5*F18/'NSW Apr 2022'!AR12-'NSW Apr 2022'!L12)*'NSW Apr 2022'!AD12/100)*'NSW Apr 2022'!AR12,0)))))</f>
        <v>0</v>
      </c>
      <c r="S18" s="431">
        <f t="shared" si="4"/>
        <v>2909.090909090909</v>
      </c>
      <c r="T18" s="295">
        <f t="shared" si="5"/>
        <v>3292.340909090909</v>
      </c>
      <c r="U18" s="239">
        <f t="shared" si="6"/>
        <v>3621.5750000000003</v>
      </c>
      <c r="V18" s="237">
        <f>'NSW Apr 2022'!AT12</f>
        <v>0</v>
      </c>
      <c r="W18" s="237">
        <f>'NSW Apr 2022'!AU12</f>
        <v>0</v>
      </c>
      <c r="X18" s="237">
        <f>'NSW Apr 2022'!AV12</f>
        <v>0</v>
      </c>
      <c r="Y18" s="237">
        <f>'NSW Apr 2022'!AW12</f>
        <v>0</v>
      </c>
      <c r="Z18" s="295" t="str">
        <f t="shared" si="7"/>
        <v>No discount</v>
      </c>
      <c r="AA18" s="295" t="str">
        <f t="shared" si="8"/>
        <v>Exclusive</v>
      </c>
      <c r="AB18" s="295">
        <f t="shared" si="0"/>
        <v>3292.340909090909</v>
      </c>
      <c r="AC18" s="295">
        <f t="shared" si="1"/>
        <v>3292.340909090909</v>
      </c>
      <c r="AD18" s="432">
        <f t="shared" si="2"/>
        <v>3621.5750000000003</v>
      </c>
      <c r="AE18" s="432">
        <f t="shared" si="2"/>
        <v>3621.5750000000003</v>
      </c>
      <c r="AF18" s="240">
        <f>'NSW Apr 2022'!BJ12</f>
        <v>0</v>
      </c>
      <c r="AG18" s="433">
        <f>'NSW Apr 2022'!BH12</f>
        <v>0</v>
      </c>
      <c r="AH18" s="400"/>
      <c r="AI18" s="400"/>
      <c r="AJ18" s="400"/>
      <c r="AK18" s="400"/>
      <c r="AL18" s="400"/>
      <c r="AM18" s="400"/>
      <c r="AN18" s="400"/>
      <c r="AO18" s="400"/>
      <c r="AP18" s="400"/>
      <c r="AQ18" s="400"/>
      <c r="AR18" s="400"/>
      <c r="AS18" s="400"/>
      <c r="AT18"/>
      <c r="AU18"/>
      <c r="AV18" s="347"/>
      <c r="AW18" s="347"/>
      <c r="AX18" s="347"/>
      <c r="AY18" s="347"/>
      <c r="AZ18" s="347"/>
      <c r="BA18" s="347"/>
      <c r="BB18" s="347"/>
      <c r="BC18" s="347"/>
      <c r="BD18" s="347"/>
      <c r="BE18" s="347"/>
      <c r="BF18" s="347"/>
      <c r="BG18" s="347"/>
      <c r="BH18" s="347"/>
      <c r="BI18" s="347"/>
      <c r="BJ18" s="347"/>
      <c r="BK18" s="347"/>
      <c r="BL18" s="347"/>
      <c r="BM18" s="347"/>
      <c r="BN18" s="347"/>
      <c r="BO18" s="347"/>
      <c r="BP18" s="347"/>
      <c r="BQ18" s="347"/>
      <c r="BR18" s="347"/>
      <c r="BS18" s="347"/>
      <c r="BT18" s="347"/>
      <c r="BU18" s="347"/>
      <c r="BV18" s="347"/>
      <c r="BW18" s="347"/>
      <c r="BX18" s="347"/>
      <c r="BY18" s="347"/>
      <c r="BZ18" s="347"/>
      <c r="CA18" s="347"/>
      <c r="CB18" s="347"/>
      <c r="CC18" s="347"/>
      <c r="CD18" s="347"/>
      <c r="CE18" s="347"/>
      <c r="CF18" s="347"/>
      <c r="CG18" s="347"/>
      <c r="CH18" s="347"/>
      <c r="CI18" s="347"/>
      <c r="CJ18" s="347"/>
      <c r="CK18" s="347"/>
      <c r="CL18" s="347"/>
      <c r="CM18" s="347"/>
      <c r="CN18" s="347"/>
      <c r="CO18" s="347"/>
      <c r="CP18" s="347"/>
      <c r="CQ18" s="347"/>
      <c r="CR18" s="347"/>
      <c r="CS18" s="347"/>
      <c r="CT18" s="347"/>
      <c r="CU18" s="347"/>
      <c r="CV18" s="347"/>
      <c r="CW18" s="347"/>
      <c r="CX18" s="347"/>
      <c r="CY18" s="347"/>
      <c r="CZ18" s="347"/>
      <c r="DA18" s="347"/>
      <c r="DB18" s="347"/>
      <c r="DC18" s="347"/>
      <c r="DD18" s="347"/>
      <c r="DE18" s="347"/>
      <c r="DF18" s="347"/>
      <c r="DG18" s="347"/>
      <c r="DH18" s="347"/>
      <c r="DI18" s="347"/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347"/>
      <c r="DX18" s="347"/>
      <c r="DY18" s="347"/>
      <c r="DZ18" s="347"/>
      <c r="EA18" s="347"/>
      <c r="EB18" s="347"/>
      <c r="EC18" s="347"/>
      <c r="ED18" s="347"/>
      <c r="EE18" s="347"/>
      <c r="EF18" s="347"/>
      <c r="EG18" s="347"/>
      <c r="EH18" s="347"/>
      <c r="EI18" s="347"/>
      <c r="EJ18" s="347"/>
      <c r="EK18" s="347"/>
      <c r="EL18" s="347"/>
      <c r="EM18" s="347"/>
      <c r="EN18" s="347"/>
      <c r="EO18" s="347"/>
      <c r="EP18" s="347"/>
      <c r="EQ18" s="347"/>
      <c r="ER18" s="347"/>
    </row>
    <row r="19" spans="1:148" s="285" customFormat="1" ht="23" customHeight="1" thickTop="1" thickBot="1">
      <c r="A19" s="434" t="str">
        <f>'NSW Apr 2022'!D13</f>
        <v>Capital Region</v>
      </c>
      <c r="B19" s="167" t="str">
        <f>'NSW Apr 2022'!F13</f>
        <v>ActewAGL</v>
      </c>
      <c r="C19" s="171" t="str">
        <f>'NSW Apr 2022'!G13</f>
        <v>Business plan</v>
      </c>
      <c r="D19" s="172">
        <f>365*'NSW Apr 2022'!H13/100</f>
        <v>288.35000000000002</v>
      </c>
      <c r="E19" s="289">
        <f>IF('NSW Apr 2022'!AQ13=3,0.5,IF('NSW Apr 2022'!AQ13=2,0.33,0))</f>
        <v>0.5</v>
      </c>
      <c r="F19" s="289">
        <f t="shared" si="3"/>
        <v>0.5</v>
      </c>
      <c r="G19" s="172">
        <f>IF('NSW Apr 2022'!K13="",($C$5*E19/'NSW Apr 2022'!AQ13*'NSW Apr 2022'!W13/100)*'NSW Apr 2022'!AQ13,IF($C$5*E19/'NSW Apr 2022'!AQ13&gt;='NSW Apr 2022'!L13,('NSW Apr 2022'!L13*'NSW Apr 2022'!W13/100)*'NSW Apr 2022'!AQ13,($C$5*E19/'NSW Apr 2022'!AQ13*'NSW Apr 2022'!W13/100)*'NSW Apr 2022'!AQ13))</f>
        <v>137.63399999999999</v>
      </c>
      <c r="H19" s="172">
        <f>IF(AND('NSW Apr 2022'!L13&gt;0,'NSW Apr 2022'!M13&gt;0),IF($C$5*E19/'NSW Apr 2022'!AQ13&lt;'NSW Apr 2022'!L13,0,IF(($C$5*E19/'NSW Apr 2022'!AQ13-'NSW Apr 2022'!L13)&lt;=('NSW Apr 2022'!M13+'NSW Apr 2022'!L13),((($C$5*E19/'NSW Apr 2022'!AQ13-'NSW Apr 2022'!L13)*'NSW Apr 2022'!X13/100))*'NSW Apr 2022'!AQ13,((('NSW Apr 2022'!M13)*'NSW Apr 2022'!X13/100)*'NSW Apr 2022'!AQ13))),0)</f>
        <v>90.057272727272732</v>
      </c>
      <c r="I19" s="172">
        <f>IF(AND('NSW Apr 2022'!M13&gt;0,'NSW Apr 2022'!N13&gt;0),IF($C$5*E19/'NSW Apr 2022'!AQ13&lt;('NSW Apr 2022'!L13+'NSW Apr 2022'!M13),0,IF(($C$5*E19/'NSW Apr 2022'!AQ13-'NSW Apr 2022'!L13+'NSW Apr 2022'!M13)&lt;=('NSW Apr 2022'!L13+'NSW Apr 2022'!M13+'NSW Apr 2022'!N13),((($C$5*E19/'NSW Apr 2022'!AQ13-('NSW Apr 2022'!L13+'NSW Apr 2022'!M13))*'NSW Apr 2022'!Y13/100))*'NSW Apr 2022'!AQ13,('NSW Apr 2022'!N13*'NSW Apr 2022'!Y13/100)* 'NSW Apr 2022'!AQ13)),0)</f>
        <v>214.66200000000001</v>
      </c>
      <c r="J19" s="172">
        <f>IF(AND('NSW Apr 2022'!N13&gt;0,'NSW Apr 2022'!O13&gt;0),IF($C$5*E19/'NSW Apr 2022'!AQ13&lt;('NSW Apr 2022'!L13+'NSW Apr 2022'!M13+'NSW Apr 2022'!N13),0,IF(($C$5*E19/'NSW Apr 2022'!AQ13-'NSW Apr 2022'!L13+'NSW Apr 2022'!M13+'NSW Apr 2022'!N13)&lt;=('NSW Apr 2022'!L13+'NSW Apr 2022'!M13+'NSW Apr 2022'!N13+'NSW Apr 2022'!O13),(($C$5*E19/'NSW Apr 2022'!AQ13-('NSW Apr 2022'!L13+'NSW Apr 2022'!M13+'NSW Apr 2022'!N13))*'NSW Apr 2022'!Z13/100)*'NSW Apr 2022'!AQ13,('NSW Apr 2022'!O13*'NSW Apr 2022'!Z13/100)*'NSW Apr 2022'!AQ13)),0)</f>
        <v>797.13636363636351</v>
      </c>
      <c r="K19" s="172">
        <f>IF(AND('NSW Apr 2022'!O13&gt;0,'NSW Apr 2022'!P13&gt;0),IF($C$5*E19/'NSW Apr 2022'!AQ13&lt;('NSW Apr 2022'!L13+'NSW Apr 2022'!M13+'NSW Apr 2022'!N13+'NSW Apr 2022'!O13),0,IF(($C$5*E19/'NSW Apr 2022'!AQ13-'NSW Apr 2022'!L13+'NSW Apr 2022'!M13+'NSW Apr 2022'!N13+'NSW Apr 2022'!O13)&lt;=('NSW Apr 2022'!L13+'NSW Apr 2022'!M13+'NSW Apr 2022'!N13+'NSW Apr 2022'!O13+'NSW Apr 2022'!P13),(($C$5*E19/'NSW Apr 2022'!AQ13-('NSW Apr 2022'!L13+'NSW Apr 2022'!M13+'NSW Apr 2022'!N13+'NSW Apr 2022'!O13))*'NSW Apr 2022'!AA13/100)*'NSW Apr 2022'!AQ13,('NSW Apr 2022'!P13*'NSW Apr 2022'!AA13/100)*'NSW Apr 2022'!AQ13)),0)</f>
        <v>0</v>
      </c>
      <c r="L19" s="172">
        <f>IF(AND('NSW Apr 2022'!P13&gt;0,'NSW Apr 2022'!O13&gt;0),IF(($C$5*E19/'NSW Apr 2022'!AQ13&lt;SUM('NSW Apr 2022'!L13:P13)),(0),($C$5*E19/'NSW Apr 2022'!AQ13-SUM('NSW Apr 2022'!L13:P13))*'NSW Apr 2022'!AB13/100)* 'NSW Apr 2022'!AQ13,IF(AND('NSW Apr 2022'!O13&gt;0,'NSW Apr 2022'!P13=""),IF(($C$5*E19/'NSW Apr 2022'!AQ13&lt; SUM('NSW Apr 2022'!L13:O13)),(0),($C$5*E19/'NSW Apr 2022'!AQ13-SUM('NSW Apr 2022'!L13:O13))*'NSW Apr 2022'!AA13/100)* 'NSW Apr 2022'!AQ13,IF(AND('NSW Apr 2022'!N13&gt;0,'NSW Apr 2022'!O13=""),IF(($C$5*E19/'NSW Apr 2022'!AQ13&lt; SUM('NSW Apr 2022'!L13:N13)),(0),($C$5*E19/'NSW Apr 2022'!AQ13-SUM('NSW Apr 2022'!L13:N13))*'NSW Apr 2022'!Z13/100)* 'NSW Apr 2022'!AQ13,IF(AND('NSW Apr 2022'!M13&gt;0,'NSW Apr 2022'!N13=""),IF(($C$5*E19/'NSW Apr 2022'!AQ13&lt;'NSW Apr 2022'!M13+'NSW Apr 2022'!L13),(0),(($C$5*E19/'NSW Apr 2022'!AQ13-('NSW Apr 2022'!M13+'NSW Apr 2022'!L13))*'NSW Apr 2022'!Y13/100))*'NSW Apr 2022'!AQ13,IF(AND('NSW Apr 2022'!L13&gt;0,'NSW Apr 2022'!M13=""&gt;0),IF(($C$5*E19/'NSW Apr 2022'!AQ13&lt;'NSW Apr 2022'!L13),(0),($C$5*E19/'NSW Apr 2022'!AQ13-'NSW Apr 2022'!L13)*'NSW Apr 2022'!X13/100)*'NSW Apr 2022'!AQ13,0)))))</f>
        <v>0</v>
      </c>
      <c r="M19" s="172">
        <f>IF('NSW Apr 2022'!K13="",($C$5*F19/'NSW Apr 2022'!AR13*'NSW Apr 2022'!AC13/100)*'NSW Apr 2022'!AR13,IF($C$5*F19/'NSW Apr 2022'!AR13&gt;='NSW Apr 2022'!L13,('NSW Apr 2022'!L13*'NSW Apr 2022'!AC13/100)*'NSW Apr 2022'!AR13,($C$5*F19/'NSW Apr 2022'!AR13*'NSW Apr 2022'!AC13/100)*'NSW Apr 2022'!AR13))</f>
        <v>137.63399999999999</v>
      </c>
      <c r="N19" s="172">
        <f>IF(AND('NSW Apr 2022'!L13&gt;0,'NSW Apr 2022'!M13&gt;0),IF($C$5*F19/'NSW Apr 2022'!AR13&lt;'NSW Apr 2022'!L13,0,IF(($C$5*F19/'NSW Apr 2022'!AR13-'NSW Apr 2022'!L13)&lt;=('NSW Apr 2022'!M13+'NSW Apr 2022'!L13),((($C$5*F19/'NSW Apr 2022'!AR13-'NSW Apr 2022'!L13)*'NSW Apr 2022'!AD13/100))*'NSW Apr 2022'!AR13,((('NSW Apr 2022'!M13)*'NSW Apr 2022'!AD13/100)*'NSW Apr 2022'!AR13))),0)</f>
        <v>90.057272727272732</v>
      </c>
      <c r="O19" s="172">
        <f>IF(AND('NSW Apr 2022'!M13&gt;0,'NSW Apr 2022'!N13&gt;0),IF($C$5*F19/'NSW Apr 2022'!AR13&lt;('NSW Apr 2022'!L13+'NSW Apr 2022'!M13),0,IF(($C$5*F19/'NSW Apr 2022'!AR13-'NSW Apr 2022'!L13+'NSW Apr 2022'!M13)&lt;=('NSW Apr 2022'!L13+'NSW Apr 2022'!M13+'NSW Apr 2022'!N13),((($C$5*F19/'NSW Apr 2022'!AR13-('NSW Apr 2022'!L13+'NSW Apr 2022'!M13))*'NSW Apr 2022'!AE13/100))*'NSW Apr 2022'!AR13,('NSW Apr 2022'!N13*'NSW Apr 2022'!AE13/100)*'NSW Apr 2022'!AR13)),0)</f>
        <v>214.66200000000001</v>
      </c>
      <c r="P19" s="172">
        <f>IF(AND('NSW Apr 2022'!N13&gt;0,'NSW Apr 2022'!O13&gt;0),IF($C$5*F19/'NSW Apr 2022'!AR13&lt;('NSW Apr 2022'!L13+'NSW Apr 2022'!M13+'NSW Apr 2022'!N13),0,IF(($C$5*F19/'NSW Apr 2022'!AR13-'NSW Apr 2022'!L13+'NSW Apr 2022'!M13+'NSW Apr 2022'!N13)&lt;=('NSW Apr 2022'!L13+'NSW Apr 2022'!M13+'NSW Apr 2022'!N13+'NSW Apr 2022'!O13),(($C$5*F19/'NSW Apr 2022'!AR13-('NSW Apr 2022'!L13+'NSW Apr 2022'!M13+'NSW Apr 2022'!N13))*'NSW Apr 2022'!AF13/100)*'NSW Apr 2022'!AR13,('NSW Apr 2022'!O13*'NSW Apr 2022'!AF13/100)*'NSW Apr 2022'!AR13)),0)</f>
        <v>797.13636363636351</v>
      </c>
      <c r="Q19" s="172">
        <f>IF(AND('NSW Apr 2022'!P13&gt;0,'NSW Apr 2022'!P13&gt;0),IF($C$5*F19/'NSW Apr 2022'!AR13&lt;('NSW Apr 2022'!L13+'NSW Apr 2022'!M13+'NSW Apr 2022'!N13+'NSW Apr 2022'!O13),0,IF(($C$5*F19/'NSW Apr 2022'!AR13-'NSW Apr 2022'!L13+'NSW Apr 2022'!M13+'NSW Apr 2022'!N13+'NSW Apr 2022'!O13)&lt;=('NSW Apr 2022'!L13+'NSW Apr 2022'!M13+'NSW Apr 2022'!N13+'NSW Apr 2022'!O13+'NSW Apr 2022'!P13),(($C$5*F19/'NSW Apr 2022'!AR13-('NSW Apr 2022'!L13+'NSW Apr 2022'!M13+'NSW Apr 2022'!N13+'NSW Apr 2022'!O13))*'NSW Apr 2022'!AG13/100)*'NSW Apr 2022'!AR13,('NSW Apr 2022'!P13*'NSW Apr 2022'!AG13/100)*'NSW Apr 2022'!AR13)),0)</f>
        <v>0</v>
      </c>
      <c r="R19" s="172">
        <f>IF(AND('NSW Apr 2022'!P13&gt;0,'NSW Apr 2022'!O13&gt;0),IF(($C$5*F19/'NSW Apr 2022'!AR13&lt;SUM('NSW Apr 2022'!L13:P13)),(0),($C$5*F19/'NSW Apr 2022'!AR13-SUM('NSW Apr 2022'!L13:P13))*'NSW Apr 2022'!AB13/100)* 'NSW Apr 2022'!AR13,IF(AND('NSW Apr 2022'!O13&gt;0,'NSW Apr 2022'!P13=""),IF(($C$5*F19/'NSW Apr 2022'!AR13&lt; SUM('NSW Apr 2022'!L13:O13)),(0),($C$5*F19/'NSW Apr 2022'!AR13-SUM('NSW Apr 2022'!L13:O13))*'NSW Apr 2022'!AG13/100)* 'NSW Apr 2022'!AR13,IF(AND('NSW Apr 2022'!N13&gt;0,'NSW Apr 2022'!O13=""),IF(($C$5*F19/'NSW Apr 2022'!AR13&lt; SUM('NSW Apr 2022'!L13:N13)),(0),($C$5*F19/'NSW Apr 2022'!AR13-SUM('NSW Apr 2022'!L13:N13))*'NSW Apr 2022'!AF13/100)* 'NSW Apr 2022'!AR13,IF(AND('NSW Apr 2022'!M13&gt;0,'NSW Apr 2022'!N13=""),IF(($C$5*F19/'NSW Apr 2022'!AR13&lt;'NSW Apr 2022'!M13+'NSW Apr 2022'!L13),(0),(($C$5*F19/'NSW Apr 2022'!AR13-('NSW Apr 2022'!M13+'NSW Apr 2022'!L13))*'NSW Apr 2022'!AE13/100))*'NSW Apr 2022'!AR13,IF(AND('NSW Apr 2022'!L13&gt;0,'NSW Apr 2022'!M13=""&gt;0),IF(($C$5*F19/'NSW Apr 2022'!AR13&lt;'NSW Apr 2022'!L13),(0),($C$5*F19/'NSW Apr 2022'!AR13-'NSW Apr 2022'!L13)*'NSW Apr 2022'!AD13/100)*'NSW Apr 2022'!AR13,0)))))</f>
        <v>0</v>
      </c>
      <c r="S19" s="298">
        <f t="shared" si="4"/>
        <v>2478.9792727272725</v>
      </c>
      <c r="T19" s="293">
        <f t="shared" si="5"/>
        <v>2767.3292727272724</v>
      </c>
      <c r="U19" s="168">
        <f t="shared" si="6"/>
        <v>3044.0621999999998</v>
      </c>
      <c r="V19" s="171">
        <f>'NSW Apr 2022'!AT13</f>
        <v>10</v>
      </c>
      <c r="W19" s="171">
        <f>'NSW Apr 2022'!AU13</f>
        <v>0</v>
      </c>
      <c r="X19" s="171">
        <f>'NSW Apr 2022'!AV13</f>
        <v>0</v>
      </c>
      <c r="Y19" s="171">
        <f>'NSW Apr 2022'!AW13</f>
        <v>0</v>
      </c>
      <c r="Z19" s="293" t="str">
        <f t="shared" si="7"/>
        <v>Guaranteed off bill</v>
      </c>
      <c r="AA19" s="293" t="str">
        <f t="shared" si="8"/>
        <v>Exclusive</v>
      </c>
      <c r="AB19" s="293">
        <f t="shared" si="0"/>
        <v>2490.5963454545454</v>
      </c>
      <c r="AC19" s="293">
        <f t="shared" si="1"/>
        <v>2490.5963454545454</v>
      </c>
      <c r="AD19" s="427">
        <f t="shared" si="2"/>
        <v>2739.65598</v>
      </c>
      <c r="AE19" s="427">
        <f t="shared" si="2"/>
        <v>2739.65598</v>
      </c>
      <c r="AF19" s="234">
        <f>'NSW Apr 2022'!BJ13</f>
        <v>0</v>
      </c>
      <c r="AG19" s="428">
        <f>'NSW Apr 2022'!BH13</f>
        <v>12</v>
      </c>
      <c r="AH19" s="400"/>
      <c r="AI19" s="400"/>
      <c r="AJ19" s="400"/>
      <c r="AK19" s="400"/>
      <c r="AL19" s="400"/>
      <c r="AM19" s="400"/>
      <c r="AN19" s="400"/>
      <c r="AO19" s="400"/>
      <c r="AP19" s="400"/>
      <c r="AQ19" s="400"/>
      <c r="AR19" s="400"/>
      <c r="AS19" s="400"/>
      <c r="AT19"/>
      <c r="AU19"/>
      <c r="AV19" s="347"/>
      <c r="AW19" s="347"/>
      <c r="AX19" s="347"/>
      <c r="AY19" s="347"/>
      <c r="AZ19" s="347"/>
      <c r="BA19" s="347"/>
      <c r="BB19" s="347"/>
      <c r="BC19" s="347"/>
      <c r="BD19" s="347"/>
      <c r="BE19" s="347"/>
      <c r="BF19" s="347"/>
      <c r="BG19" s="347"/>
      <c r="BH19" s="347"/>
      <c r="BI19" s="347"/>
      <c r="BJ19" s="347"/>
      <c r="BK19" s="347"/>
      <c r="BL19" s="347"/>
      <c r="BM19" s="347"/>
      <c r="BN19" s="347"/>
      <c r="BO19" s="347"/>
      <c r="BP19" s="347"/>
      <c r="BQ19" s="347"/>
      <c r="BR19" s="347"/>
      <c r="BS19" s="347"/>
      <c r="BT19" s="347"/>
      <c r="BU19" s="347"/>
      <c r="BV19" s="347"/>
      <c r="BW19" s="347"/>
      <c r="BX19" s="347"/>
      <c r="BY19" s="347"/>
      <c r="BZ19" s="347"/>
      <c r="CA19" s="347"/>
      <c r="CB19" s="347"/>
      <c r="CC19" s="347"/>
      <c r="CD19" s="347"/>
      <c r="CE19" s="347"/>
      <c r="CF19" s="347"/>
      <c r="CG19" s="347"/>
      <c r="CH19" s="347"/>
      <c r="CI19" s="347"/>
      <c r="CJ19" s="347"/>
      <c r="CK19" s="347"/>
      <c r="CL19" s="347"/>
      <c r="CM19" s="347"/>
      <c r="CN19" s="347"/>
      <c r="CO19" s="347"/>
      <c r="CP19" s="347"/>
      <c r="CQ19" s="347"/>
      <c r="CR19" s="347"/>
      <c r="CS19" s="347"/>
      <c r="CT19" s="347"/>
      <c r="CU19" s="347"/>
      <c r="CV19" s="347"/>
      <c r="CW19" s="347"/>
      <c r="CX19" s="347"/>
      <c r="CY19" s="347"/>
      <c r="CZ19" s="347"/>
      <c r="DA19" s="347"/>
      <c r="DB19" s="347"/>
      <c r="DC19" s="347"/>
      <c r="DD19" s="347"/>
      <c r="DE19" s="347"/>
      <c r="DF19" s="347"/>
      <c r="DG19" s="347"/>
      <c r="DH19" s="347"/>
      <c r="DI19" s="347"/>
      <c r="DJ19" s="347"/>
      <c r="DK19" s="347"/>
      <c r="DL19" s="347"/>
      <c r="DM19" s="347"/>
      <c r="DN19" s="347"/>
      <c r="DO19" s="347"/>
      <c r="DP19" s="347"/>
      <c r="DQ19" s="347"/>
      <c r="DR19" s="347"/>
      <c r="DS19" s="347"/>
      <c r="DT19" s="347"/>
      <c r="DU19" s="347"/>
      <c r="DV19" s="347"/>
      <c r="DW19" s="347"/>
      <c r="DX19" s="347"/>
      <c r="DY19" s="347"/>
      <c r="DZ19" s="347"/>
      <c r="EA19" s="347"/>
      <c r="EB19" s="347"/>
      <c r="EC19" s="347"/>
      <c r="ED19" s="347"/>
      <c r="EE19" s="347"/>
      <c r="EF19" s="347"/>
      <c r="EG19" s="347"/>
      <c r="EH19" s="347"/>
      <c r="EI19" s="347"/>
      <c r="EJ19" s="347"/>
      <c r="EK19" s="347"/>
      <c r="EL19" s="347"/>
      <c r="EM19" s="347"/>
      <c r="EN19" s="347"/>
      <c r="EO19" s="347"/>
      <c r="EP19" s="347"/>
      <c r="EQ19" s="347"/>
      <c r="ER19" s="347"/>
    </row>
    <row r="20" spans="1:148" s="405" customFormat="1" ht="23" customHeight="1" thickTop="1">
      <c r="A20" s="448" t="str">
        <f>'NSW Apr 2022'!D14</f>
        <v>Tamworth</v>
      </c>
      <c r="B20" s="146" t="str">
        <f>'NSW Apr 2022'!F14</f>
        <v>Origin Energy</v>
      </c>
      <c r="C20" s="148" t="str">
        <f>'NSW Apr 2022'!G14</f>
        <v>Business Go</v>
      </c>
      <c r="D20" s="153">
        <f>365*'NSW Apr 2022'!H14/100</f>
        <v>307.99363636363631</v>
      </c>
      <c r="E20" s="288">
        <f>IF('NSW Apr 2022'!AQ14=3,0.5,IF('NSW Apr 2022'!AQ14=2,0.33,0))</f>
        <v>0.5</v>
      </c>
      <c r="F20" s="288">
        <f t="shared" si="3"/>
        <v>0.5</v>
      </c>
      <c r="G20" s="153">
        <f>IF('NSW Apr 2022'!K14="",($C$5*E20/'NSW Apr 2022'!AQ14*'NSW Apr 2022'!W14/100)*'NSW Apr 2022'!AQ14,IF($C$5*E20/'NSW Apr 2022'!AQ14&gt;='NSW Apr 2022'!L14,('NSW Apr 2022'!L14*'NSW Apr 2022'!W14/100)*'NSW Apr 2022'!AQ14,($C$5*E20/'NSW Apr 2022'!AQ14*'NSW Apr 2022'!W14/100)*'NSW Apr 2022'!AQ14))</f>
        <v>1750</v>
      </c>
      <c r="H20" s="153">
        <f>IF(AND('NSW Apr 2022'!L14&gt;0,'NSW Apr 2022'!M14&gt;0),IF($C$5*E20/'NSW Apr 2022'!AQ14&lt;'NSW Apr 2022'!L14,0,IF(($C$5*E20/'NSW Apr 2022'!AQ14-'NSW Apr 2022'!L14)&lt;=('NSW Apr 2022'!M14+'NSW Apr 2022'!L14),((($C$5*E20/'NSW Apr 2022'!AQ14-'NSW Apr 2022'!L14)*'NSW Apr 2022'!X14/100))*'NSW Apr 2022'!AQ14,((('NSW Apr 2022'!M14)*'NSW Apr 2022'!X14/100)*'NSW Apr 2022'!AQ14))),0)</f>
        <v>0</v>
      </c>
      <c r="I20" s="153">
        <f>IF(AND('NSW Apr 2022'!M14&gt;0,'NSW Apr 2022'!N14&gt;0),IF($C$5*E20/'NSW Apr 2022'!AQ14&lt;('NSW Apr 2022'!L14+'NSW Apr 2022'!M14),0,IF(($C$5*E20/'NSW Apr 2022'!AQ14-'NSW Apr 2022'!L14+'NSW Apr 2022'!M14)&lt;=('NSW Apr 2022'!L14+'NSW Apr 2022'!M14+'NSW Apr 2022'!N14),((($C$5*E20/'NSW Apr 2022'!AQ14-('NSW Apr 2022'!L14+'NSW Apr 2022'!M14))*'NSW Apr 2022'!Y14/100))*'NSW Apr 2022'!AQ14,('NSW Apr 2022'!N14*'NSW Apr 2022'!Y14/100)* 'NSW Apr 2022'!AQ14)),0)</f>
        <v>0</v>
      </c>
      <c r="J20" s="153">
        <f>IF(AND('NSW Apr 2022'!N14&gt;0,'NSW Apr 2022'!O14&gt;0),IF($C$5*E20/'NSW Apr 2022'!AQ14&lt;('NSW Apr 2022'!L14+'NSW Apr 2022'!M14+'NSW Apr 2022'!N14),0,IF(($C$5*E20/'NSW Apr 2022'!AQ14-'NSW Apr 2022'!L14+'NSW Apr 2022'!M14+'NSW Apr 2022'!N14)&lt;=('NSW Apr 2022'!L14+'NSW Apr 2022'!M14+'NSW Apr 2022'!N14+'NSW Apr 2022'!O14),(($C$5*E20/'NSW Apr 2022'!AQ14-('NSW Apr 2022'!L14+'NSW Apr 2022'!M14+'NSW Apr 2022'!N14))*'NSW Apr 2022'!Z14/100)*'NSW Apr 2022'!AQ14,('NSW Apr 2022'!O14*'NSW Apr 2022'!Z14/100)*'NSW Apr 2022'!AQ14)),0)</f>
        <v>0</v>
      </c>
      <c r="K20" s="153">
        <f>IF(AND('NSW Apr 2022'!O14&gt;0,'NSW Apr 2022'!P14&gt;0),IF($C$5*E20/'NSW Apr 2022'!AQ14&lt;('NSW Apr 2022'!L14+'NSW Apr 2022'!M14+'NSW Apr 2022'!N14+'NSW Apr 2022'!O14),0,IF(($C$5*E20/'NSW Apr 2022'!AQ14-'NSW Apr 2022'!L14+'NSW Apr 2022'!M14+'NSW Apr 2022'!N14+'NSW Apr 2022'!O14)&lt;=('NSW Apr 2022'!L14+'NSW Apr 2022'!M14+'NSW Apr 2022'!N14+'NSW Apr 2022'!O14+'NSW Apr 2022'!P14),(($C$5*E20/'NSW Apr 2022'!AQ14-('NSW Apr 2022'!L14+'NSW Apr 2022'!M14+'NSW Apr 2022'!N14+'NSW Apr 2022'!O14))*'NSW Apr 2022'!AA14/100)*'NSW Apr 2022'!AQ14,('NSW Apr 2022'!P14*'NSW Apr 2022'!AA14/100)*'NSW Apr 2022'!AQ14)),0)</f>
        <v>0</v>
      </c>
      <c r="L20" s="153">
        <f>IF(AND('NSW Apr 2022'!P14&gt;0,'NSW Apr 2022'!O14&gt;0),IF(($C$5*E20/'NSW Apr 2022'!AQ14&lt;SUM('NSW Apr 2022'!L14:P14)),(0),($C$5*E20/'NSW Apr 2022'!AQ14-SUM('NSW Apr 2022'!L14:P14))*'NSW Apr 2022'!AB14/100)* 'NSW Apr 2022'!AQ14,IF(AND('NSW Apr 2022'!O14&gt;0,'NSW Apr 2022'!P14=""),IF(($C$5*E20/'NSW Apr 2022'!AQ14&lt; SUM('NSW Apr 2022'!L14:O14)),(0),($C$5*E20/'NSW Apr 2022'!AQ14-SUM('NSW Apr 2022'!L14:O14))*'NSW Apr 2022'!AA14/100)* 'NSW Apr 2022'!AQ14,IF(AND('NSW Apr 2022'!N14&gt;0,'NSW Apr 2022'!O14=""),IF(($C$5*E20/'NSW Apr 2022'!AQ14&lt; SUM('NSW Apr 2022'!L14:N14)),(0),($C$5*E20/'NSW Apr 2022'!AQ14-SUM('NSW Apr 2022'!L14:N14))*'NSW Apr 2022'!Z14/100)* 'NSW Apr 2022'!AQ14,IF(AND('NSW Apr 2022'!M14&gt;0,'NSW Apr 2022'!N14=""),IF(($C$5*E20/'NSW Apr 2022'!AQ14&lt;'NSW Apr 2022'!M14+'NSW Apr 2022'!L14),(0),(($C$5*E20/'NSW Apr 2022'!AQ14-('NSW Apr 2022'!M14+'NSW Apr 2022'!L14))*'NSW Apr 2022'!Y14/100))*'NSW Apr 2022'!AQ14,IF(AND('NSW Apr 2022'!L14&gt;0,'NSW Apr 2022'!M14=""&gt;0),IF(($C$5*E20/'NSW Apr 2022'!AQ14&lt;'NSW Apr 2022'!L14),(0),($C$5*E20/'NSW Apr 2022'!AQ14-'NSW Apr 2022'!L14)*'NSW Apr 2022'!X14/100)*'NSW Apr 2022'!AQ14,0)))))</f>
        <v>0</v>
      </c>
      <c r="M20" s="153">
        <f>IF('NSW Apr 2022'!K14="",($C$5*F20/'NSW Apr 2022'!AR14*'NSW Apr 2022'!AC14/100)*'NSW Apr 2022'!AR14,IF($C$5*F20/'NSW Apr 2022'!AR14&gt;='NSW Apr 2022'!L14,('NSW Apr 2022'!L14*'NSW Apr 2022'!AC14/100)*'NSW Apr 2022'!AR14,($C$5*F20/'NSW Apr 2022'!AR14*'NSW Apr 2022'!AC14/100)*'NSW Apr 2022'!AR14))</f>
        <v>1750</v>
      </c>
      <c r="N20" s="153">
        <f>IF(AND('NSW Apr 2022'!L14&gt;0,'NSW Apr 2022'!M14&gt;0),IF($C$5*F20/'NSW Apr 2022'!AR14&lt;'NSW Apr 2022'!L14,0,IF(($C$5*F20/'NSW Apr 2022'!AR14-'NSW Apr 2022'!L14)&lt;=('NSW Apr 2022'!M14+'NSW Apr 2022'!L14),((($C$5*F20/'NSW Apr 2022'!AR14-'NSW Apr 2022'!L14)*'NSW Apr 2022'!AD14/100))*'NSW Apr 2022'!AR14,((('NSW Apr 2022'!M14)*'NSW Apr 2022'!AD14/100)*'NSW Apr 2022'!AR14))),0)</f>
        <v>0</v>
      </c>
      <c r="O20" s="153">
        <f>IF(AND('NSW Apr 2022'!M14&gt;0,'NSW Apr 2022'!N14&gt;0),IF($C$5*F20/'NSW Apr 2022'!AR14&lt;('NSW Apr 2022'!L14+'NSW Apr 2022'!M14),0,IF(($C$5*F20/'NSW Apr 2022'!AR14-'NSW Apr 2022'!L14+'NSW Apr 2022'!M14)&lt;=('NSW Apr 2022'!L14+'NSW Apr 2022'!M14+'NSW Apr 2022'!N14),((($C$5*F20/'NSW Apr 2022'!AR14-('NSW Apr 2022'!L14+'NSW Apr 2022'!M14))*'NSW Apr 2022'!AE14/100))*'NSW Apr 2022'!AR14,('NSW Apr 2022'!N14*'NSW Apr 2022'!AE14/100)*'NSW Apr 2022'!AR14)),0)</f>
        <v>0</v>
      </c>
      <c r="P20" s="153">
        <f>IF(AND('NSW Apr 2022'!N14&gt;0,'NSW Apr 2022'!O14&gt;0),IF($C$5*F20/'NSW Apr 2022'!AR14&lt;('NSW Apr 2022'!L14+'NSW Apr 2022'!M14+'NSW Apr 2022'!N14),0,IF(($C$5*F20/'NSW Apr 2022'!AR14-'NSW Apr 2022'!L14+'NSW Apr 2022'!M14+'NSW Apr 2022'!N14)&lt;=('NSW Apr 2022'!L14+'NSW Apr 2022'!M14+'NSW Apr 2022'!N14+'NSW Apr 2022'!O14),(($C$5*F20/'NSW Apr 2022'!AR14-('NSW Apr 2022'!L14+'NSW Apr 2022'!M14+'NSW Apr 2022'!N14))*'NSW Apr 2022'!AF14/100)*'NSW Apr 2022'!AR14,('NSW Apr 2022'!O14*'NSW Apr 2022'!AF14/100)*'NSW Apr 2022'!AR14)),0)</f>
        <v>0</v>
      </c>
      <c r="Q20" s="153">
        <f>IF(AND('NSW Apr 2022'!P14&gt;0,'NSW Apr 2022'!P14&gt;0),IF($C$5*F20/'NSW Apr 2022'!AR14&lt;('NSW Apr 2022'!L14+'NSW Apr 2022'!M14+'NSW Apr 2022'!N14+'NSW Apr 2022'!O14),0,IF(($C$5*F20/'NSW Apr 2022'!AR14-'NSW Apr 2022'!L14+'NSW Apr 2022'!M14+'NSW Apr 2022'!N14+'NSW Apr 2022'!O14)&lt;=('NSW Apr 2022'!L14+'NSW Apr 2022'!M14+'NSW Apr 2022'!N14+'NSW Apr 2022'!O14+'NSW Apr 2022'!P14),(($C$5*F20/'NSW Apr 2022'!AR14-('NSW Apr 2022'!L14+'NSW Apr 2022'!M14+'NSW Apr 2022'!N14+'NSW Apr 2022'!O14))*'NSW Apr 2022'!AG14/100)*'NSW Apr 2022'!AR14,('NSW Apr 2022'!P14*'NSW Apr 2022'!AG14/100)*'NSW Apr 2022'!AR14)),0)</f>
        <v>0</v>
      </c>
      <c r="R20" s="153">
        <f>IF(AND('NSW Apr 2022'!P14&gt;0,'NSW Apr 2022'!O14&gt;0),IF(($C$5*F20/'NSW Apr 2022'!AR14&lt;SUM('NSW Apr 2022'!L14:P14)),(0),($C$5*F20/'NSW Apr 2022'!AR14-SUM('NSW Apr 2022'!L14:P14))*'NSW Apr 2022'!AB14/100)* 'NSW Apr 2022'!AR14,IF(AND('NSW Apr 2022'!O14&gt;0,'NSW Apr 2022'!P14=""),IF(($C$5*F20/'NSW Apr 2022'!AR14&lt; SUM('NSW Apr 2022'!L14:O14)),(0),($C$5*F20/'NSW Apr 2022'!AR14-SUM('NSW Apr 2022'!L14:O14))*'NSW Apr 2022'!AG14/100)* 'NSW Apr 2022'!AR14,IF(AND('NSW Apr 2022'!N14&gt;0,'NSW Apr 2022'!O14=""),IF(($C$5*F20/'NSW Apr 2022'!AR14&lt; SUM('NSW Apr 2022'!L14:N14)),(0),($C$5*F20/'NSW Apr 2022'!AR14-SUM('NSW Apr 2022'!L14:N14))*'NSW Apr 2022'!AF14/100)* 'NSW Apr 2022'!AR14,IF(AND('NSW Apr 2022'!M14&gt;0,'NSW Apr 2022'!N14=""),IF(($C$5*F20/'NSW Apr 2022'!AR14&lt;'NSW Apr 2022'!M14+'NSW Apr 2022'!L14),(0),(($C$5*F20/'NSW Apr 2022'!AR14-('NSW Apr 2022'!M14+'NSW Apr 2022'!L14))*'NSW Apr 2022'!AE14/100))*'NSW Apr 2022'!AR14,IF(AND('NSW Apr 2022'!L14&gt;0,'NSW Apr 2022'!M14=""&gt;0),IF(($C$5*F20/'NSW Apr 2022'!AR14&lt;'NSW Apr 2022'!L14),(0),($C$5*F20/'NSW Apr 2022'!AR14-'NSW Apr 2022'!L14)*'NSW Apr 2022'!AD14/100)*'NSW Apr 2022'!AR14,0)))))</f>
        <v>0</v>
      </c>
      <c r="S20" s="257">
        <f t="shared" si="4"/>
        <v>3500</v>
      </c>
      <c r="T20" s="292">
        <f t="shared" si="5"/>
        <v>3807.9936363636361</v>
      </c>
      <c r="U20" s="149">
        <f t="shared" si="6"/>
        <v>4188.7929999999997</v>
      </c>
      <c r="V20" s="148">
        <f>'NSW Apr 2022'!AT14</f>
        <v>0</v>
      </c>
      <c r="W20" s="148">
        <f>'NSW Apr 2022'!AU14</f>
        <v>0</v>
      </c>
      <c r="X20" s="148">
        <f>'NSW Apr 2022'!AV14</f>
        <v>0</v>
      </c>
      <c r="Y20" s="148">
        <f>'NSW Apr 2022'!AW14</f>
        <v>0</v>
      </c>
      <c r="Z20" s="292" t="str">
        <f t="shared" si="7"/>
        <v>No discount</v>
      </c>
      <c r="AA20" s="292" t="str">
        <f t="shared" si="8"/>
        <v>Inclusive</v>
      </c>
      <c r="AB20" s="292">
        <f t="shared" si="0"/>
        <v>3807.9936363636357</v>
      </c>
      <c r="AC20" s="292">
        <f t="shared" si="1"/>
        <v>3807.9936363636357</v>
      </c>
      <c r="AD20" s="404">
        <f t="shared" si="2"/>
        <v>4188.7929999999997</v>
      </c>
      <c r="AE20" s="404">
        <f t="shared" si="2"/>
        <v>4188.7929999999997</v>
      </c>
      <c r="AF20" s="226">
        <f>'NSW Apr 2022'!BJ14</f>
        <v>12</v>
      </c>
      <c r="AG20" s="140">
        <f>'NSW Apr 2022'!BH14</f>
        <v>12</v>
      </c>
      <c r="AH20" s="402"/>
      <c r="AI20" s="402"/>
      <c r="AJ20" s="402"/>
      <c r="AK20" s="402"/>
      <c r="AL20" s="402"/>
      <c r="AM20" s="402"/>
      <c r="AN20" s="402"/>
      <c r="AO20" s="402"/>
      <c r="AP20" s="402"/>
      <c r="AQ20" s="402"/>
      <c r="AR20" s="402"/>
      <c r="AS20" s="402"/>
      <c r="AT20" s="403"/>
      <c r="AU20" s="403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</row>
    <row r="21" spans="1:148" s="405" customFormat="1" ht="23" customHeight="1">
      <c r="A21" s="448"/>
      <c r="B21" s="146" t="str">
        <f>'NSW Apr 2022'!F15</f>
        <v>Red Energy</v>
      </c>
      <c r="C21" s="148" t="str">
        <f>'NSW Apr 2022'!G15</f>
        <v xml:space="preserve">Business Saver </v>
      </c>
      <c r="D21" s="153">
        <f>365*'NSW Apr 2022'!H15/100</f>
        <v>251.81681818181815</v>
      </c>
      <c r="E21" s="288">
        <f>IF('NSW Apr 2022'!AQ15=3,0.5,IF('NSW Apr 2022'!AQ15=2,0.33,0))</f>
        <v>0.5</v>
      </c>
      <c r="F21" s="288">
        <f t="shared" ref="F21:F22" si="11">1-E21</f>
        <v>0.5</v>
      </c>
      <c r="G21" s="153">
        <f>IF('NSW Apr 2022'!K15="",($C$5*E21/'NSW Apr 2022'!AQ15*'NSW Apr 2022'!W15/100)*'NSW Apr 2022'!AQ15,IF($C$5*E21/'NSW Apr 2022'!AQ15&gt;='NSW Apr 2022'!L15,('NSW Apr 2022'!L15*'NSW Apr 2022'!W15/100)*'NSW Apr 2022'!AQ15,($C$5*E21/'NSW Apr 2022'!AQ15*'NSW Apr 2022'!W15/100)*'NSW Apr 2022'!AQ15))</f>
        <v>1809.090909090909</v>
      </c>
      <c r="H21" s="153">
        <f>IF(AND('NSW Apr 2022'!L15&gt;0,'NSW Apr 2022'!M15&gt;0),IF($C$5*E21/'NSW Apr 2022'!AQ15&lt;'NSW Apr 2022'!L15,0,IF(($C$5*E21/'NSW Apr 2022'!AQ15-'NSW Apr 2022'!L15)&lt;=('NSW Apr 2022'!M15+'NSW Apr 2022'!L15),((($C$5*E21/'NSW Apr 2022'!AQ15-'NSW Apr 2022'!L15)*'NSW Apr 2022'!X15/100))*'NSW Apr 2022'!AQ15,((('NSW Apr 2022'!M15)*'NSW Apr 2022'!X15/100)*'NSW Apr 2022'!AQ15))),0)</f>
        <v>0</v>
      </c>
      <c r="I21" s="153">
        <f>IF(AND('NSW Apr 2022'!M15&gt;0,'NSW Apr 2022'!N15&gt;0),IF($C$5*E21/'NSW Apr 2022'!AQ15&lt;('NSW Apr 2022'!L15+'NSW Apr 2022'!M15),0,IF(($C$5*E21/'NSW Apr 2022'!AQ15-'NSW Apr 2022'!L15+'NSW Apr 2022'!M15)&lt;=('NSW Apr 2022'!L15+'NSW Apr 2022'!M15+'NSW Apr 2022'!N15),((($C$5*E21/'NSW Apr 2022'!AQ15-('NSW Apr 2022'!L15+'NSW Apr 2022'!M15))*'NSW Apr 2022'!Y15/100))*'NSW Apr 2022'!AQ15,('NSW Apr 2022'!N15*'NSW Apr 2022'!Y15/100)* 'NSW Apr 2022'!AQ15)),0)</f>
        <v>0</v>
      </c>
      <c r="J21" s="153">
        <f>IF(AND('NSW Apr 2022'!N15&gt;0,'NSW Apr 2022'!O15&gt;0),IF($C$5*E21/'NSW Apr 2022'!AQ15&lt;('NSW Apr 2022'!L15+'NSW Apr 2022'!M15+'NSW Apr 2022'!N15),0,IF(($C$5*E21/'NSW Apr 2022'!AQ15-'NSW Apr 2022'!L15+'NSW Apr 2022'!M15+'NSW Apr 2022'!N15)&lt;=('NSW Apr 2022'!L15+'NSW Apr 2022'!M15+'NSW Apr 2022'!N15+'NSW Apr 2022'!O15),(($C$5*E21/'NSW Apr 2022'!AQ15-('NSW Apr 2022'!L15+'NSW Apr 2022'!M15+'NSW Apr 2022'!N15))*'NSW Apr 2022'!Z15/100)*'NSW Apr 2022'!AQ15,('NSW Apr 2022'!O15*'NSW Apr 2022'!Z15/100)*'NSW Apr 2022'!AQ15)),0)</f>
        <v>0</v>
      </c>
      <c r="K21" s="153">
        <f>IF(AND('NSW Apr 2022'!O15&gt;0,'NSW Apr 2022'!P15&gt;0),IF($C$5*E21/'NSW Apr 2022'!AQ15&lt;('NSW Apr 2022'!L15+'NSW Apr 2022'!M15+'NSW Apr 2022'!N15+'NSW Apr 2022'!O15),0,IF(($C$5*E21/'NSW Apr 2022'!AQ15-'NSW Apr 2022'!L15+'NSW Apr 2022'!M15+'NSW Apr 2022'!N15+'NSW Apr 2022'!O15)&lt;=('NSW Apr 2022'!L15+'NSW Apr 2022'!M15+'NSW Apr 2022'!N15+'NSW Apr 2022'!O15+'NSW Apr 2022'!P15),(($C$5*E21/'NSW Apr 2022'!AQ15-('NSW Apr 2022'!L15+'NSW Apr 2022'!M15+'NSW Apr 2022'!N15+'NSW Apr 2022'!O15))*'NSW Apr 2022'!AA15/100)*'NSW Apr 2022'!AQ15,('NSW Apr 2022'!P15*'NSW Apr 2022'!AA15/100)*'NSW Apr 2022'!AQ15)),0)</f>
        <v>0</v>
      </c>
      <c r="L21" s="153">
        <f>IF(AND('NSW Apr 2022'!P15&gt;0,'NSW Apr 2022'!O15&gt;0),IF(($C$5*E21/'NSW Apr 2022'!AQ15&lt;SUM('NSW Apr 2022'!L15:P15)),(0),($C$5*E21/'NSW Apr 2022'!AQ15-SUM('NSW Apr 2022'!L15:P15))*'NSW Apr 2022'!AB15/100)* 'NSW Apr 2022'!AQ15,IF(AND('NSW Apr 2022'!O15&gt;0,'NSW Apr 2022'!P15=""),IF(($C$5*E21/'NSW Apr 2022'!AQ15&lt; SUM('NSW Apr 2022'!L15:O15)),(0),($C$5*E21/'NSW Apr 2022'!AQ15-SUM('NSW Apr 2022'!L15:O15))*'NSW Apr 2022'!AA15/100)* 'NSW Apr 2022'!AQ15,IF(AND('NSW Apr 2022'!N15&gt;0,'NSW Apr 2022'!O15=""),IF(($C$5*E21/'NSW Apr 2022'!AQ15&lt; SUM('NSW Apr 2022'!L15:N15)),(0),($C$5*E21/'NSW Apr 2022'!AQ15-SUM('NSW Apr 2022'!L15:N15))*'NSW Apr 2022'!Z15/100)* 'NSW Apr 2022'!AQ15,IF(AND('NSW Apr 2022'!M15&gt;0,'NSW Apr 2022'!N15=""),IF(($C$5*E21/'NSW Apr 2022'!AQ15&lt;'NSW Apr 2022'!M15+'NSW Apr 2022'!L15),(0),(($C$5*E21/'NSW Apr 2022'!AQ15-('NSW Apr 2022'!M15+'NSW Apr 2022'!L15))*'NSW Apr 2022'!Y15/100))*'NSW Apr 2022'!AQ15,IF(AND('NSW Apr 2022'!L15&gt;0,'NSW Apr 2022'!M15=""&gt;0),IF(($C$5*E21/'NSW Apr 2022'!AQ15&lt;'NSW Apr 2022'!L15),(0),($C$5*E21/'NSW Apr 2022'!AQ15-'NSW Apr 2022'!L15)*'NSW Apr 2022'!X15/100)*'NSW Apr 2022'!AQ15,0)))))</f>
        <v>0</v>
      </c>
      <c r="M21" s="153">
        <f>IF('NSW Apr 2022'!K15="",($C$5*F21/'NSW Apr 2022'!AR15*'NSW Apr 2022'!AC15/100)*'NSW Apr 2022'!AR15,IF($C$5*F21/'NSW Apr 2022'!AR15&gt;='NSW Apr 2022'!L15,('NSW Apr 2022'!L15*'NSW Apr 2022'!AC15/100)*'NSW Apr 2022'!AR15,($C$5*F21/'NSW Apr 2022'!AR15*'NSW Apr 2022'!AC15/100)*'NSW Apr 2022'!AR15))</f>
        <v>1809.090909090909</v>
      </c>
      <c r="N21" s="153">
        <f>IF(AND('NSW Apr 2022'!L15&gt;0,'NSW Apr 2022'!M15&gt;0),IF($C$5*F21/'NSW Apr 2022'!AR15&lt;'NSW Apr 2022'!L15,0,IF(($C$5*F21/'NSW Apr 2022'!AR15-'NSW Apr 2022'!L15)&lt;=('NSW Apr 2022'!M15+'NSW Apr 2022'!L15),((($C$5*F21/'NSW Apr 2022'!AR15-'NSW Apr 2022'!L15)*'NSW Apr 2022'!AD15/100))*'NSW Apr 2022'!AR15,((('NSW Apr 2022'!M15)*'NSW Apr 2022'!AD15/100)*'NSW Apr 2022'!AR15))),0)</f>
        <v>0</v>
      </c>
      <c r="O21" s="153">
        <f>IF(AND('NSW Apr 2022'!M15&gt;0,'NSW Apr 2022'!N15&gt;0),IF($C$5*F21/'NSW Apr 2022'!AR15&lt;('NSW Apr 2022'!L15+'NSW Apr 2022'!M15),0,IF(($C$5*F21/'NSW Apr 2022'!AR15-'NSW Apr 2022'!L15+'NSW Apr 2022'!M15)&lt;=('NSW Apr 2022'!L15+'NSW Apr 2022'!M15+'NSW Apr 2022'!N15),((($C$5*F21/'NSW Apr 2022'!AR15-('NSW Apr 2022'!L15+'NSW Apr 2022'!M15))*'NSW Apr 2022'!AE15/100))*'NSW Apr 2022'!AR15,('NSW Apr 2022'!N15*'NSW Apr 2022'!AE15/100)*'NSW Apr 2022'!AR15)),0)</f>
        <v>0</v>
      </c>
      <c r="P21" s="153">
        <f>IF(AND('NSW Apr 2022'!N15&gt;0,'NSW Apr 2022'!O15&gt;0),IF($C$5*F21/'NSW Apr 2022'!AR15&lt;('NSW Apr 2022'!L15+'NSW Apr 2022'!M15+'NSW Apr 2022'!N15),0,IF(($C$5*F21/'NSW Apr 2022'!AR15-'NSW Apr 2022'!L15+'NSW Apr 2022'!M15+'NSW Apr 2022'!N15)&lt;=('NSW Apr 2022'!L15+'NSW Apr 2022'!M15+'NSW Apr 2022'!N15+'NSW Apr 2022'!O15),(($C$5*F21/'NSW Apr 2022'!AR15-('NSW Apr 2022'!L15+'NSW Apr 2022'!M15+'NSW Apr 2022'!N15))*'NSW Apr 2022'!AF15/100)*'NSW Apr 2022'!AR15,('NSW Apr 2022'!O15*'NSW Apr 2022'!AF15/100)*'NSW Apr 2022'!AR15)),0)</f>
        <v>0</v>
      </c>
      <c r="Q21" s="153">
        <f>IF(AND('NSW Apr 2022'!P15&gt;0,'NSW Apr 2022'!P15&gt;0),IF($C$5*F21/'NSW Apr 2022'!AR15&lt;('NSW Apr 2022'!L15+'NSW Apr 2022'!M15+'NSW Apr 2022'!N15+'NSW Apr 2022'!O15),0,IF(($C$5*F21/'NSW Apr 2022'!AR15-'NSW Apr 2022'!L15+'NSW Apr 2022'!M15+'NSW Apr 2022'!N15+'NSW Apr 2022'!O15)&lt;=('NSW Apr 2022'!L15+'NSW Apr 2022'!M15+'NSW Apr 2022'!N15+'NSW Apr 2022'!O15+'NSW Apr 2022'!P15),(($C$5*F21/'NSW Apr 2022'!AR15-('NSW Apr 2022'!L15+'NSW Apr 2022'!M15+'NSW Apr 2022'!N15+'NSW Apr 2022'!O15))*'NSW Apr 2022'!AG15/100)*'NSW Apr 2022'!AR15,('NSW Apr 2022'!P15*'NSW Apr 2022'!AG15/100)*'NSW Apr 2022'!AR15)),0)</f>
        <v>0</v>
      </c>
      <c r="R21" s="153">
        <f>IF(AND('NSW Apr 2022'!P15&gt;0,'NSW Apr 2022'!O15&gt;0),IF(($C$5*F21/'NSW Apr 2022'!AR15&lt;SUM('NSW Apr 2022'!L15:P15)),(0),($C$5*F21/'NSW Apr 2022'!AR15-SUM('NSW Apr 2022'!L15:P15))*'NSW Apr 2022'!AB15/100)* 'NSW Apr 2022'!AR15,IF(AND('NSW Apr 2022'!O15&gt;0,'NSW Apr 2022'!P15=""),IF(($C$5*F21/'NSW Apr 2022'!AR15&lt; SUM('NSW Apr 2022'!L15:O15)),(0),($C$5*F21/'NSW Apr 2022'!AR15-SUM('NSW Apr 2022'!L15:O15))*'NSW Apr 2022'!AG15/100)* 'NSW Apr 2022'!AR15,IF(AND('NSW Apr 2022'!N15&gt;0,'NSW Apr 2022'!O15=""),IF(($C$5*F21/'NSW Apr 2022'!AR15&lt; SUM('NSW Apr 2022'!L15:N15)),(0),($C$5*F21/'NSW Apr 2022'!AR15-SUM('NSW Apr 2022'!L15:N15))*'NSW Apr 2022'!AF15/100)* 'NSW Apr 2022'!AR15,IF(AND('NSW Apr 2022'!M15&gt;0,'NSW Apr 2022'!N15=""),IF(($C$5*F21/'NSW Apr 2022'!AR15&lt;'NSW Apr 2022'!M15+'NSW Apr 2022'!L15),(0),(($C$5*F21/'NSW Apr 2022'!AR15-('NSW Apr 2022'!M15+'NSW Apr 2022'!L15))*'NSW Apr 2022'!AE15/100))*'NSW Apr 2022'!AR15,IF(AND('NSW Apr 2022'!L15&gt;0,'NSW Apr 2022'!M15=""&gt;0),IF(($C$5*F21/'NSW Apr 2022'!AR15&lt;'NSW Apr 2022'!L15),(0),($C$5*F21/'NSW Apr 2022'!AR15-'NSW Apr 2022'!L15)*'NSW Apr 2022'!AD15/100)*'NSW Apr 2022'!AR15,0)))))</f>
        <v>0</v>
      </c>
      <c r="S21" s="257">
        <f t="shared" ref="S21:S22" si="12">SUM(G21:R21)</f>
        <v>3618.181818181818</v>
      </c>
      <c r="T21" s="292">
        <f t="shared" ref="T21:T22" si="13">S21+D21</f>
        <v>3869.9986363636363</v>
      </c>
      <c r="U21" s="149">
        <f t="shared" si="6"/>
        <v>4256.9985000000006</v>
      </c>
      <c r="V21" s="148">
        <f>'NSW Apr 2022'!AT15</f>
        <v>0</v>
      </c>
      <c r="W21" s="148">
        <f>'NSW Apr 2022'!AU15</f>
        <v>0</v>
      </c>
      <c r="X21" s="148">
        <f>'NSW Apr 2022'!AV15</f>
        <v>0</v>
      </c>
      <c r="Y21" s="148">
        <f>'NSW Apr 2022'!AW15</f>
        <v>0</v>
      </c>
      <c r="Z21" s="292" t="str">
        <f t="shared" ref="Z21:Z22" si="14">IF(SUM(V21:Y21)=0,"No discount",IF(V21&gt;0,"Guaranteed off bill",IF(W21&gt;0,"Guaranteed off usage",IF(X21&gt;0,"Pay-on-time off bill","Pay-on-time off usage"))))</f>
        <v>No discount</v>
      </c>
      <c r="AA21" s="292" t="str">
        <f t="shared" ref="AA21:AA22" si="15">IF(OR(B21="Origin Energy",B21="Red Energy",B21="Powershop"),"Inclusive","Exclusive")</f>
        <v>Inclusive</v>
      </c>
      <c r="AB21" s="292">
        <f t="shared" ref="AB21:AB22" si="16">IF(AND(Z21="Guaranteed off bill",AA21="Inclusive"),((T21*1.1)-((T21*1.1)*V21/100))/1.1,IF(AND(Z21="Guaranteed off usage",AA21="Inclusive"),((T21*1.1)-((S21*1.1)*W21/100))/1.1,IF(AND(Z21="Guaranteed off bill",AA21="Exclusive"),T21-(T21*V21/100),IF(AND(Z21="Guaranteed off usage",AA21="Exclusive"),T21-(S21*W21/100),IF(AA21="Inclusive",((T21*1.1))/1.1,T21)))))</f>
        <v>3869.9986363636367</v>
      </c>
      <c r="AC21" s="292">
        <f t="shared" ref="AC21:AC22" si="17">IF(AND(Z21="Pay-on-time off bill",AA21="Inclusive"),((AB21*1.1)-((AB21*1.1)*X21/100))/1.1,IF(AND(Z21="Pay-on-time off usage",AA21="Inclusive"),((AB21*1.1)-((S21*1.1)*Y21/100))/1.1,IF(AND(Z21="Pay-on-time off bill",AA21="Exclusive"),AB21-(AB21*X21/100),IF(AND(Z21="Pay-on-time off usage",AA21="Exclusive"),AB21-(S21*Y21/100),IF(AA21="Inclusive",((AB21*1.1))/1.1,AB21)))))</f>
        <v>3869.9986363636367</v>
      </c>
      <c r="AD21" s="404">
        <f t="shared" ref="AD21:AD22" si="18">AB21*1.1</f>
        <v>4256.9985000000006</v>
      </c>
      <c r="AE21" s="404">
        <f t="shared" ref="AE21:AE22" si="19">AC21*1.1</f>
        <v>4256.9985000000006</v>
      </c>
      <c r="AF21" s="226">
        <f>'NSW Apr 2022'!BJ15</f>
        <v>0</v>
      </c>
      <c r="AG21" s="140">
        <f>'NSW Apr 2022'!BH15</f>
        <v>0</v>
      </c>
      <c r="AH21" s="402"/>
      <c r="AI21" s="402"/>
      <c r="AJ21" s="402"/>
      <c r="AK21" s="402"/>
      <c r="AL21" s="402"/>
      <c r="AM21" s="402"/>
      <c r="AN21" s="402"/>
      <c r="AO21" s="402"/>
      <c r="AP21" s="402"/>
      <c r="AQ21" s="402"/>
      <c r="AR21" s="402"/>
      <c r="AS21" s="402"/>
      <c r="AT21" s="403"/>
      <c r="AU21" s="403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  <c r="CY21" s="148"/>
      <c r="CZ21" s="148"/>
      <c r="DA21" s="148"/>
      <c r="DB21" s="148"/>
      <c r="DC21" s="148"/>
      <c r="DD21" s="148"/>
      <c r="DE21" s="148"/>
      <c r="DF21" s="148"/>
      <c r="DG21" s="148"/>
      <c r="DH21" s="148"/>
      <c r="DI21" s="148"/>
      <c r="DJ21" s="148"/>
      <c r="DK21" s="148"/>
      <c r="DL21" s="148"/>
      <c r="DM21" s="148"/>
      <c r="DN21" s="148"/>
      <c r="DO21" s="148"/>
      <c r="DP21" s="148"/>
      <c r="DQ21" s="148"/>
      <c r="DR21" s="148"/>
      <c r="DS21" s="148"/>
      <c r="DT21" s="148"/>
      <c r="DU21" s="148"/>
      <c r="DV21" s="148"/>
      <c r="DW21" s="148"/>
      <c r="DX21" s="148"/>
      <c r="DY21" s="148"/>
      <c r="DZ21" s="148"/>
      <c r="EA21" s="148"/>
      <c r="EB21" s="148"/>
      <c r="EC21" s="148"/>
      <c r="ED21" s="148"/>
      <c r="EE21" s="148"/>
      <c r="EF21" s="148"/>
      <c r="EG21" s="148"/>
      <c r="EH21" s="148"/>
      <c r="EI21" s="148"/>
      <c r="EJ21" s="148"/>
      <c r="EK21" s="148"/>
      <c r="EL21" s="148"/>
      <c r="EM21" s="148"/>
      <c r="EN21" s="148"/>
      <c r="EO21" s="148"/>
      <c r="EP21" s="148"/>
      <c r="EQ21" s="148"/>
      <c r="ER21" s="148"/>
    </row>
    <row r="22" spans="1:148" s="405" customFormat="1" ht="23" customHeight="1" thickBot="1">
      <c r="A22" s="449"/>
      <c r="B22" s="167" t="str">
        <f>'NSW Apr 2022'!F16</f>
        <v>Covau</v>
      </c>
      <c r="C22" s="171" t="str">
        <f>'NSW Apr 2022'!G16</f>
        <v>Freedom</v>
      </c>
      <c r="D22" s="172">
        <f>365*'NSW Apr 2022'!H16/100</f>
        <v>305.27272727272725</v>
      </c>
      <c r="E22" s="289">
        <f>IF('NSW Apr 2022'!AQ16=3,0.5,IF('NSW Apr 2022'!AQ16=2,0.33,0))</f>
        <v>0.5</v>
      </c>
      <c r="F22" s="289">
        <f t="shared" si="11"/>
        <v>0.5</v>
      </c>
      <c r="G22" s="172">
        <f>IF('NSW Apr 2022'!K16="",($C$5*E22/'NSW Apr 2022'!AQ16*'NSW Apr 2022'!W16/100)*'NSW Apr 2022'!AQ16,IF($C$5*E22/'NSW Apr 2022'!AQ16&gt;='NSW Apr 2022'!L16,('NSW Apr 2022'!L16*'NSW Apr 2022'!W16/100)*'NSW Apr 2022'!AQ16,($C$5*E22/'NSW Apr 2022'!AQ16*'NSW Apr 2022'!W16/100)*'NSW Apr 2022'!AQ16))</f>
        <v>1731.8181818181818</v>
      </c>
      <c r="H22" s="172">
        <f>IF(AND('NSW Apr 2022'!L16&gt;0,'NSW Apr 2022'!M16&gt;0),IF($C$5*E22/'NSW Apr 2022'!AQ16&lt;'NSW Apr 2022'!L16,0,IF(($C$5*E22/'NSW Apr 2022'!AQ16-'NSW Apr 2022'!L16)&lt;=('NSW Apr 2022'!M16+'NSW Apr 2022'!L16),((($C$5*E22/'NSW Apr 2022'!AQ16-'NSW Apr 2022'!L16)*'NSW Apr 2022'!X16/100))*'NSW Apr 2022'!AQ16,((('NSW Apr 2022'!M16)*'NSW Apr 2022'!X16/100)*'NSW Apr 2022'!AQ16))),0)</f>
        <v>0</v>
      </c>
      <c r="I22" s="172">
        <f>IF(AND('NSW Apr 2022'!M16&gt;0,'NSW Apr 2022'!N16&gt;0),IF($C$5*E22/'NSW Apr 2022'!AQ16&lt;('NSW Apr 2022'!L16+'NSW Apr 2022'!M16),0,IF(($C$5*E22/'NSW Apr 2022'!AQ16-'NSW Apr 2022'!L16+'NSW Apr 2022'!M16)&lt;=('NSW Apr 2022'!L16+'NSW Apr 2022'!M16+'NSW Apr 2022'!N16),((($C$5*E22/'NSW Apr 2022'!AQ16-('NSW Apr 2022'!L16+'NSW Apr 2022'!M16))*'NSW Apr 2022'!Y16/100))*'NSW Apr 2022'!AQ16,('NSW Apr 2022'!N16*'NSW Apr 2022'!Y16/100)* 'NSW Apr 2022'!AQ16)),0)</f>
        <v>0</v>
      </c>
      <c r="J22" s="172">
        <f>IF(AND('NSW Apr 2022'!N16&gt;0,'NSW Apr 2022'!O16&gt;0),IF($C$5*E22/'NSW Apr 2022'!AQ16&lt;('NSW Apr 2022'!L16+'NSW Apr 2022'!M16+'NSW Apr 2022'!N16),0,IF(($C$5*E22/'NSW Apr 2022'!AQ16-'NSW Apr 2022'!L16+'NSW Apr 2022'!M16+'NSW Apr 2022'!N16)&lt;=('NSW Apr 2022'!L16+'NSW Apr 2022'!M16+'NSW Apr 2022'!N16+'NSW Apr 2022'!O16),(($C$5*E22/'NSW Apr 2022'!AQ16-('NSW Apr 2022'!L16+'NSW Apr 2022'!M16+'NSW Apr 2022'!N16))*'NSW Apr 2022'!Z16/100)*'NSW Apr 2022'!AQ16,('NSW Apr 2022'!O16*'NSW Apr 2022'!Z16/100)*'NSW Apr 2022'!AQ16)),0)</f>
        <v>0</v>
      </c>
      <c r="K22" s="172">
        <f>IF(AND('NSW Apr 2022'!O16&gt;0,'NSW Apr 2022'!P16&gt;0),IF($C$5*E22/'NSW Apr 2022'!AQ16&lt;('NSW Apr 2022'!L16+'NSW Apr 2022'!M16+'NSW Apr 2022'!N16+'NSW Apr 2022'!O16),0,IF(($C$5*E22/'NSW Apr 2022'!AQ16-'NSW Apr 2022'!L16+'NSW Apr 2022'!M16+'NSW Apr 2022'!N16+'NSW Apr 2022'!O16)&lt;=('NSW Apr 2022'!L16+'NSW Apr 2022'!M16+'NSW Apr 2022'!N16+'NSW Apr 2022'!O16+'NSW Apr 2022'!P16),(($C$5*E22/'NSW Apr 2022'!AQ16-('NSW Apr 2022'!L16+'NSW Apr 2022'!M16+'NSW Apr 2022'!N16+'NSW Apr 2022'!O16))*'NSW Apr 2022'!AA16/100)*'NSW Apr 2022'!AQ16,('NSW Apr 2022'!P16*'NSW Apr 2022'!AA16/100)*'NSW Apr 2022'!AQ16)),0)</f>
        <v>0</v>
      </c>
      <c r="L22" s="172">
        <f>IF(AND('NSW Apr 2022'!P16&gt;0,'NSW Apr 2022'!O16&gt;0),IF(($C$5*E22/'NSW Apr 2022'!AQ16&lt;SUM('NSW Apr 2022'!L16:P16)),(0),($C$5*E22/'NSW Apr 2022'!AQ16-SUM('NSW Apr 2022'!L16:P16))*'NSW Apr 2022'!AB16/100)* 'NSW Apr 2022'!AQ16,IF(AND('NSW Apr 2022'!O16&gt;0,'NSW Apr 2022'!P16=""),IF(($C$5*E22/'NSW Apr 2022'!AQ16&lt; SUM('NSW Apr 2022'!L16:O16)),(0),($C$5*E22/'NSW Apr 2022'!AQ16-SUM('NSW Apr 2022'!L16:O16))*'NSW Apr 2022'!AA16/100)* 'NSW Apr 2022'!AQ16,IF(AND('NSW Apr 2022'!N16&gt;0,'NSW Apr 2022'!O16=""),IF(($C$5*E22/'NSW Apr 2022'!AQ16&lt; SUM('NSW Apr 2022'!L16:N16)),(0),($C$5*E22/'NSW Apr 2022'!AQ16-SUM('NSW Apr 2022'!L16:N16))*'NSW Apr 2022'!Z16/100)* 'NSW Apr 2022'!AQ16,IF(AND('NSW Apr 2022'!M16&gt;0,'NSW Apr 2022'!N16=""),IF(($C$5*E22/'NSW Apr 2022'!AQ16&lt;'NSW Apr 2022'!M16+'NSW Apr 2022'!L16),(0),(($C$5*E22/'NSW Apr 2022'!AQ16-('NSW Apr 2022'!M16+'NSW Apr 2022'!L16))*'NSW Apr 2022'!Y16/100))*'NSW Apr 2022'!AQ16,IF(AND('NSW Apr 2022'!L16&gt;0,'NSW Apr 2022'!M16=""&gt;0),IF(($C$5*E22/'NSW Apr 2022'!AQ16&lt;'NSW Apr 2022'!L16),(0),($C$5*E22/'NSW Apr 2022'!AQ16-'NSW Apr 2022'!L16)*'NSW Apr 2022'!X16/100)*'NSW Apr 2022'!AQ16,0)))))</f>
        <v>0</v>
      </c>
      <c r="M22" s="172">
        <f>IF('NSW Apr 2022'!K16="",($C$5*F22/'NSW Apr 2022'!AR16*'NSW Apr 2022'!AC16/100)*'NSW Apr 2022'!AR16,IF($C$5*F22/'NSW Apr 2022'!AR16&gt;='NSW Apr 2022'!L16,('NSW Apr 2022'!L16*'NSW Apr 2022'!AC16/100)*'NSW Apr 2022'!AR16,($C$5*F22/'NSW Apr 2022'!AR16*'NSW Apr 2022'!AC16/100)*'NSW Apr 2022'!AR16))</f>
        <v>1731.8181818181818</v>
      </c>
      <c r="N22" s="172">
        <f>IF(AND('NSW Apr 2022'!L16&gt;0,'NSW Apr 2022'!M16&gt;0),IF($C$5*F22/'NSW Apr 2022'!AR16&lt;'NSW Apr 2022'!L16,0,IF(($C$5*F22/'NSW Apr 2022'!AR16-'NSW Apr 2022'!L16)&lt;=('NSW Apr 2022'!M16+'NSW Apr 2022'!L16),((($C$5*F22/'NSW Apr 2022'!AR16-'NSW Apr 2022'!L16)*'NSW Apr 2022'!AD16/100))*'NSW Apr 2022'!AR16,((('NSW Apr 2022'!M16)*'NSW Apr 2022'!AD16/100)*'NSW Apr 2022'!AR16))),0)</f>
        <v>0</v>
      </c>
      <c r="O22" s="172">
        <f>IF(AND('NSW Apr 2022'!M16&gt;0,'NSW Apr 2022'!N16&gt;0),IF($C$5*F22/'NSW Apr 2022'!AR16&lt;('NSW Apr 2022'!L16+'NSW Apr 2022'!M16),0,IF(($C$5*F22/'NSW Apr 2022'!AR16-'NSW Apr 2022'!L16+'NSW Apr 2022'!M16)&lt;=('NSW Apr 2022'!L16+'NSW Apr 2022'!M16+'NSW Apr 2022'!N16),((($C$5*F22/'NSW Apr 2022'!AR16-('NSW Apr 2022'!L16+'NSW Apr 2022'!M16))*'NSW Apr 2022'!AE16/100))*'NSW Apr 2022'!AR16,('NSW Apr 2022'!N16*'NSW Apr 2022'!AE16/100)*'NSW Apr 2022'!AR16)),0)</f>
        <v>0</v>
      </c>
      <c r="P22" s="172">
        <f>IF(AND('NSW Apr 2022'!N16&gt;0,'NSW Apr 2022'!O16&gt;0),IF($C$5*F22/'NSW Apr 2022'!AR16&lt;('NSW Apr 2022'!L16+'NSW Apr 2022'!M16+'NSW Apr 2022'!N16),0,IF(($C$5*F22/'NSW Apr 2022'!AR16-'NSW Apr 2022'!L16+'NSW Apr 2022'!M16+'NSW Apr 2022'!N16)&lt;=('NSW Apr 2022'!L16+'NSW Apr 2022'!M16+'NSW Apr 2022'!N16+'NSW Apr 2022'!O16),(($C$5*F22/'NSW Apr 2022'!AR16-('NSW Apr 2022'!L16+'NSW Apr 2022'!M16+'NSW Apr 2022'!N16))*'NSW Apr 2022'!AF16/100)*'NSW Apr 2022'!AR16,('NSW Apr 2022'!O16*'NSW Apr 2022'!AF16/100)*'NSW Apr 2022'!AR16)),0)</f>
        <v>0</v>
      </c>
      <c r="Q22" s="172">
        <f>IF(AND('NSW Apr 2022'!P16&gt;0,'NSW Apr 2022'!P16&gt;0),IF($C$5*F22/'NSW Apr 2022'!AR16&lt;('NSW Apr 2022'!L16+'NSW Apr 2022'!M16+'NSW Apr 2022'!N16+'NSW Apr 2022'!O16),0,IF(($C$5*F22/'NSW Apr 2022'!AR16-'NSW Apr 2022'!L16+'NSW Apr 2022'!M16+'NSW Apr 2022'!N16+'NSW Apr 2022'!O16)&lt;=('NSW Apr 2022'!L16+'NSW Apr 2022'!M16+'NSW Apr 2022'!N16+'NSW Apr 2022'!O16+'NSW Apr 2022'!P16),(($C$5*F22/'NSW Apr 2022'!AR16-('NSW Apr 2022'!L16+'NSW Apr 2022'!M16+'NSW Apr 2022'!N16+'NSW Apr 2022'!O16))*'NSW Apr 2022'!AG16/100)*'NSW Apr 2022'!AR16,('NSW Apr 2022'!P16*'NSW Apr 2022'!AG16/100)*'NSW Apr 2022'!AR16)),0)</f>
        <v>0</v>
      </c>
      <c r="R22" s="172">
        <f>IF(AND('NSW Apr 2022'!P16&gt;0,'NSW Apr 2022'!O16&gt;0),IF(($C$5*F22/'NSW Apr 2022'!AR16&lt;SUM('NSW Apr 2022'!L16:P16)),(0),($C$5*F22/'NSW Apr 2022'!AR16-SUM('NSW Apr 2022'!L16:P16))*'NSW Apr 2022'!AB16/100)* 'NSW Apr 2022'!AR16,IF(AND('NSW Apr 2022'!O16&gt;0,'NSW Apr 2022'!P16=""),IF(($C$5*F22/'NSW Apr 2022'!AR16&lt; SUM('NSW Apr 2022'!L16:O16)),(0),($C$5*F22/'NSW Apr 2022'!AR16-SUM('NSW Apr 2022'!L16:O16))*'NSW Apr 2022'!AG16/100)* 'NSW Apr 2022'!AR16,IF(AND('NSW Apr 2022'!N16&gt;0,'NSW Apr 2022'!O16=""),IF(($C$5*F22/'NSW Apr 2022'!AR16&lt; SUM('NSW Apr 2022'!L16:N16)),(0),($C$5*F22/'NSW Apr 2022'!AR16-SUM('NSW Apr 2022'!L16:N16))*'NSW Apr 2022'!AF16/100)* 'NSW Apr 2022'!AR16,IF(AND('NSW Apr 2022'!M16&gt;0,'NSW Apr 2022'!N16=""),IF(($C$5*F22/'NSW Apr 2022'!AR16&lt;'NSW Apr 2022'!M16+'NSW Apr 2022'!L16),(0),(($C$5*F22/'NSW Apr 2022'!AR16-('NSW Apr 2022'!M16+'NSW Apr 2022'!L16))*'NSW Apr 2022'!AE16/100))*'NSW Apr 2022'!AR16,IF(AND('NSW Apr 2022'!L16&gt;0,'NSW Apr 2022'!M16=""&gt;0),IF(($C$5*F22/'NSW Apr 2022'!AR16&lt;'NSW Apr 2022'!L16),(0),($C$5*F22/'NSW Apr 2022'!AR16-'NSW Apr 2022'!L16)*'NSW Apr 2022'!AD16/100)*'NSW Apr 2022'!AR16,0)))))</f>
        <v>0</v>
      </c>
      <c r="S22" s="298">
        <f t="shared" si="12"/>
        <v>3463.6363636363635</v>
      </c>
      <c r="T22" s="293">
        <f t="shared" si="13"/>
        <v>3768.909090909091</v>
      </c>
      <c r="U22" s="168">
        <f t="shared" si="6"/>
        <v>4145.8</v>
      </c>
      <c r="V22" s="171">
        <f>'NSW Apr 2022'!AT16</f>
        <v>0</v>
      </c>
      <c r="W22" s="171">
        <f>'NSW Apr 2022'!AU16</f>
        <v>10</v>
      </c>
      <c r="X22" s="171">
        <f>'NSW Apr 2022'!AV16</f>
        <v>0</v>
      </c>
      <c r="Y22" s="171">
        <f>'NSW Apr 2022'!AW16</f>
        <v>0</v>
      </c>
      <c r="Z22" s="293" t="str">
        <f t="shared" si="14"/>
        <v>Guaranteed off usage</v>
      </c>
      <c r="AA22" s="293" t="str">
        <f t="shared" si="15"/>
        <v>Exclusive</v>
      </c>
      <c r="AB22" s="293">
        <f t="shared" si="16"/>
        <v>3422.5454545454545</v>
      </c>
      <c r="AC22" s="293">
        <f t="shared" si="17"/>
        <v>3422.5454545454545</v>
      </c>
      <c r="AD22" s="427">
        <f t="shared" si="18"/>
        <v>3764.8</v>
      </c>
      <c r="AE22" s="427">
        <f t="shared" si="19"/>
        <v>3764.8</v>
      </c>
      <c r="AF22" s="234">
        <f>'NSW Apr 2022'!BJ16</f>
        <v>0</v>
      </c>
      <c r="AG22" s="428">
        <f>'NSW Apr 2022'!BH16</f>
        <v>0</v>
      </c>
      <c r="AH22" s="402"/>
      <c r="AI22" s="402"/>
      <c r="AJ22" s="402"/>
      <c r="AK22" s="402"/>
      <c r="AL22" s="402"/>
      <c r="AM22" s="402"/>
      <c r="AN22" s="402"/>
      <c r="AO22" s="402"/>
      <c r="AP22" s="402"/>
      <c r="AQ22" s="402"/>
      <c r="AR22" s="402"/>
      <c r="AS22" s="402"/>
      <c r="AT22" s="403"/>
      <c r="AU22" s="403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  <c r="BX22" s="148"/>
      <c r="BY22" s="148"/>
      <c r="BZ22" s="148"/>
      <c r="CA22" s="148"/>
      <c r="CB22" s="148"/>
      <c r="CC22" s="148"/>
      <c r="CD22" s="148"/>
      <c r="CE22" s="148"/>
      <c r="CF22" s="148"/>
      <c r="CG22" s="148"/>
      <c r="CH22" s="148"/>
      <c r="CI22" s="148"/>
      <c r="CJ22" s="148"/>
      <c r="CK22" s="148"/>
      <c r="CL22" s="148"/>
      <c r="CM22" s="148"/>
      <c r="CN22" s="148"/>
      <c r="CO22" s="148"/>
      <c r="CP22" s="148"/>
      <c r="CQ22" s="148"/>
      <c r="CR22" s="148"/>
      <c r="CS22" s="148"/>
      <c r="CT22" s="148"/>
      <c r="CU22" s="148"/>
      <c r="CV22" s="148"/>
      <c r="CW22" s="148"/>
      <c r="CX22" s="148"/>
      <c r="CY22" s="148"/>
      <c r="CZ22" s="148"/>
      <c r="DA22" s="148"/>
      <c r="DB22" s="148"/>
      <c r="DC22" s="148"/>
      <c r="DD22" s="148"/>
      <c r="DE22" s="148"/>
      <c r="DF22" s="148"/>
      <c r="DG22" s="148"/>
      <c r="DH22" s="148"/>
      <c r="DI22" s="148"/>
      <c r="DJ22" s="148"/>
      <c r="DK22" s="148"/>
      <c r="DL22" s="148"/>
      <c r="DM22" s="148"/>
      <c r="DN22" s="148"/>
      <c r="DO22" s="148"/>
      <c r="DP22" s="148"/>
      <c r="DQ22" s="148"/>
      <c r="DR22" s="148"/>
      <c r="DS22" s="148"/>
      <c r="DT22" s="148"/>
      <c r="DU22" s="148"/>
      <c r="DV22" s="148"/>
      <c r="DW22" s="148"/>
      <c r="DX22" s="148"/>
      <c r="DY22" s="148"/>
      <c r="DZ22" s="148"/>
      <c r="EA22" s="148"/>
      <c r="EB22" s="148"/>
      <c r="EC22" s="148"/>
      <c r="ED22" s="148"/>
      <c r="EE22" s="148"/>
      <c r="EF22" s="148"/>
      <c r="EG22" s="148"/>
      <c r="EH22" s="148"/>
      <c r="EI22" s="148"/>
      <c r="EJ22" s="148"/>
      <c r="EK22" s="148"/>
      <c r="EL22" s="148"/>
      <c r="EM22" s="148"/>
      <c r="EN22" s="148"/>
      <c r="EO22" s="148"/>
      <c r="EP22" s="148"/>
      <c r="EQ22" s="148"/>
      <c r="ER22" s="148"/>
    </row>
    <row r="23" spans="1:148" s="285" customFormat="1" ht="23" customHeight="1" thickTop="1">
      <c r="A23" s="445" t="str">
        <f>'NSW Apr 2022'!D17</f>
        <v>AGN Albury</v>
      </c>
      <c r="B23" s="146" t="str">
        <f>'NSW Apr 2022'!F17</f>
        <v>EnergyAustralia</v>
      </c>
      <c r="C23" s="148" t="str">
        <f>'NSW Apr 2022'!G17</f>
        <v>Total Plan</v>
      </c>
      <c r="D23" s="153">
        <f>365*'NSW Apr 2022'!H17/100</f>
        <v>303.77954545454543</v>
      </c>
      <c r="E23" s="288">
        <f>IF('NSW Apr 2022'!AQ17=3,0.5,IF('NSW Apr 2022'!AQ17=2,0.33,0))</f>
        <v>0.5</v>
      </c>
      <c r="F23" s="288">
        <f t="shared" si="3"/>
        <v>0.5</v>
      </c>
      <c r="G23" s="153">
        <f>IF('NSW Apr 2022'!K17="",($C$5*E23/'NSW Apr 2022'!AQ17*'NSW Apr 2022'!W17/100)*'NSW Apr 2022'!AQ17,IF($C$5*E23/'NSW Apr 2022'!AQ17&gt;='NSW Apr 2022'!L17,('NSW Apr 2022'!L17*'NSW Apr 2022'!W17/100)*'NSW Apr 2022'!AQ17,($C$5*E23/'NSW Apr 2022'!AQ17*'NSW Apr 2022'!W17/100)*'NSW Apr 2022'!AQ17))</f>
        <v>459.81818181818176</v>
      </c>
      <c r="H23" s="153">
        <f>IF(AND('NSW Apr 2022'!L17&gt;0,'NSW Apr 2022'!M17&gt;0),IF($C$5*E23/'NSW Apr 2022'!AQ17&lt;'NSW Apr 2022'!L17,0,IF(($C$5*E23/'NSW Apr 2022'!AQ17-'NSW Apr 2022'!L17)&lt;=('NSW Apr 2022'!M17+'NSW Apr 2022'!L17),((($C$5*E23/'NSW Apr 2022'!AQ17-'NSW Apr 2022'!L17)*'NSW Apr 2022'!X17/100))*'NSW Apr 2022'!AQ17,((('NSW Apr 2022'!M17)*'NSW Apr 2022'!X17/100)*'NSW Apr 2022'!AQ17))),0)</f>
        <v>736.00000000000011</v>
      </c>
      <c r="I23" s="153">
        <f>IF(AND('NSW Apr 2022'!M17&gt;0,'NSW Apr 2022'!N17&gt;0),IF($C$5*E23/'NSW Apr 2022'!AQ17&lt;('NSW Apr 2022'!L17+'NSW Apr 2022'!M17),0,IF(($C$5*E23/'NSW Apr 2022'!AQ17-'NSW Apr 2022'!L17+'NSW Apr 2022'!M17)&lt;=('NSW Apr 2022'!L17+'NSW Apr 2022'!M17+'NSW Apr 2022'!N17),((($C$5*E23/'NSW Apr 2022'!AQ17-('NSW Apr 2022'!L17+'NSW Apr 2022'!M17))*'NSW Apr 2022'!Y17/100))*'NSW Apr 2022'!AQ17,('NSW Apr 2022'!N17*'NSW Apr 2022'!Y17/100)* 'NSW Apr 2022'!AQ17)),0)</f>
        <v>318.18181818181824</v>
      </c>
      <c r="J23" s="153">
        <f>IF(AND('NSW Apr 2022'!N17&gt;0,'NSW Apr 2022'!O17&gt;0),IF($C$5*E23/'NSW Apr 2022'!AQ17&lt;('NSW Apr 2022'!L17+'NSW Apr 2022'!M17+'NSW Apr 2022'!N17),0,IF(($C$5*E23/'NSW Apr 2022'!AQ17-'NSW Apr 2022'!L17+'NSW Apr 2022'!M17+'NSW Apr 2022'!N17)&lt;=('NSW Apr 2022'!L17+'NSW Apr 2022'!M17+'NSW Apr 2022'!N17+'NSW Apr 2022'!O17),(($C$5*E23/'NSW Apr 2022'!AQ17-('NSW Apr 2022'!L17+'NSW Apr 2022'!M17+'NSW Apr 2022'!N17))*'NSW Apr 2022'!Z17/100)*'NSW Apr 2022'!AQ17,('NSW Apr 2022'!O17*'NSW Apr 2022'!Z17/100)*'NSW Apr 2022'!AQ17)),0)</f>
        <v>0</v>
      </c>
      <c r="K23" s="153">
        <f>IF(AND('NSW Apr 2022'!O17&gt;0,'NSW Apr 2022'!P17&gt;0),IF($C$5*E23/'NSW Apr 2022'!AQ17&lt;('NSW Apr 2022'!L17+'NSW Apr 2022'!M17+'NSW Apr 2022'!N17+'NSW Apr 2022'!O17),0,IF(($C$5*E23/'NSW Apr 2022'!AQ17-'NSW Apr 2022'!L17+'NSW Apr 2022'!M17+'NSW Apr 2022'!N17+'NSW Apr 2022'!O17)&lt;=('NSW Apr 2022'!L17+'NSW Apr 2022'!M17+'NSW Apr 2022'!N17+'NSW Apr 2022'!O17+'NSW Apr 2022'!P17),(($C$5*E23/'NSW Apr 2022'!AQ17-('NSW Apr 2022'!L17+'NSW Apr 2022'!M17+'NSW Apr 2022'!N17+'NSW Apr 2022'!O17))*'NSW Apr 2022'!AA17/100)*'NSW Apr 2022'!AQ17,('NSW Apr 2022'!P17*'NSW Apr 2022'!AA17/100)*'NSW Apr 2022'!AQ17)),0)</f>
        <v>0</v>
      </c>
      <c r="L23" s="153">
        <f>IF(AND('NSW Apr 2022'!P17&gt;0,'NSW Apr 2022'!O17&gt;0),IF(($C$5*E23/'NSW Apr 2022'!AQ17&lt;SUM('NSW Apr 2022'!L17:P17)),(0),($C$5*E23/'NSW Apr 2022'!AQ17-SUM('NSW Apr 2022'!L17:P17))*'NSW Apr 2022'!AB17/100)* 'NSW Apr 2022'!AQ17,IF(AND('NSW Apr 2022'!O17&gt;0,'NSW Apr 2022'!P17=""),IF(($C$5*E23/'NSW Apr 2022'!AQ17&lt; SUM('NSW Apr 2022'!L17:O17)),(0),($C$5*E23/'NSW Apr 2022'!AQ17-SUM('NSW Apr 2022'!L17:O17))*'NSW Apr 2022'!AA17/100)* 'NSW Apr 2022'!AQ17,IF(AND('NSW Apr 2022'!N17&gt;0,'NSW Apr 2022'!O17=""),IF(($C$5*E23/'NSW Apr 2022'!AQ17&lt; SUM('NSW Apr 2022'!L17:N17)),(0),($C$5*E23/'NSW Apr 2022'!AQ17-SUM('NSW Apr 2022'!L17:N17))*'NSW Apr 2022'!Z17/100)* 'NSW Apr 2022'!AQ17,IF(AND('NSW Apr 2022'!M17&gt;0,'NSW Apr 2022'!N17=""),IF(($C$5*E23/'NSW Apr 2022'!AQ17&lt;'NSW Apr 2022'!M17+'NSW Apr 2022'!L17),(0),(($C$5*E23/'NSW Apr 2022'!AQ17-('NSW Apr 2022'!M17+'NSW Apr 2022'!L17))*'NSW Apr 2022'!Y17/100))*'NSW Apr 2022'!AQ17,IF(AND('NSW Apr 2022'!L17&gt;0,'NSW Apr 2022'!M17=""&gt;0),IF(($C$5*E23/'NSW Apr 2022'!AQ17&lt;'NSW Apr 2022'!L17),(0),($C$5*E23/'NSW Apr 2022'!AQ17-'NSW Apr 2022'!L17)*'NSW Apr 2022'!X17/100)*'NSW Apr 2022'!AQ17,0)))))</f>
        <v>0</v>
      </c>
      <c r="M23" s="153">
        <f>IF('NSW Apr 2022'!K17="",($C$5*F23/'NSW Apr 2022'!AR17*'NSW Apr 2022'!AC17/100)*'NSW Apr 2022'!AR17,IF($C$5*F23/'NSW Apr 2022'!AR17&gt;='NSW Apr 2022'!L17,('NSW Apr 2022'!L17*'NSW Apr 2022'!AC17/100)*'NSW Apr 2022'!AR17,($C$5*F23/'NSW Apr 2022'!AR17*'NSW Apr 2022'!AC17/100)*'NSW Apr 2022'!AR17))</f>
        <v>459.81818181818176</v>
      </c>
      <c r="N23" s="153">
        <f>IF(AND('NSW Apr 2022'!L17&gt;0,'NSW Apr 2022'!M17&gt;0),IF($C$5*F23/'NSW Apr 2022'!AR17&lt;'NSW Apr 2022'!L17,0,IF(($C$5*F23/'NSW Apr 2022'!AR17-'NSW Apr 2022'!L17)&lt;=('NSW Apr 2022'!M17+'NSW Apr 2022'!L17),((($C$5*F23/'NSW Apr 2022'!AR17-'NSW Apr 2022'!L17)*'NSW Apr 2022'!AD17/100))*'NSW Apr 2022'!AR17,((('NSW Apr 2022'!M17)*'NSW Apr 2022'!AD17/100)*'NSW Apr 2022'!AR17))),0)</f>
        <v>736.00000000000011</v>
      </c>
      <c r="O23" s="153">
        <f>IF(AND('NSW Apr 2022'!M17&gt;0,'NSW Apr 2022'!N17&gt;0),IF($C$5*F23/'NSW Apr 2022'!AR17&lt;('NSW Apr 2022'!L17+'NSW Apr 2022'!M17),0,IF(($C$5*F23/'NSW Apr 2022'!AR17-'NSW Apr 2022'!L17+'NSW Apr 2022'!M17)&lt;=('NSW Apr 2022'!L17+'NSW Apr 2022'!M17+'NSW Apr 2022'!N17),((($C$5*F23/'NSW Apr 2022'!AR17-('NSW Apr 2022'!L17+'NSW Apr 2022'!M17))*'NSW Apr 2022'!AE17/100))*'NSW Apr 2022'!AR17,('NSW Apr 2022'!N17*'NSW Apr 2022'!AE17/100)*'NSW Apr 2022'!AR17)),0)</f>
        <v>318.18181818181824</v>
      </c>
      <c r="P23" s="153">
        <f>IF(AND('NSW Apr 2022'!N17&gt;0,'NSW Apr 2022'!O17&gt;0),IF($C$5*F23/'NSW Apr 2022'!AR17&lt;('NSW Apr 2022'!L17+'NSW Apr 2022'!M17+'NSW Apr 2022'!N17),0,IF(($C$5*F23/'NSW Apr 2022'!AR17-'NSW Apr 2022'!L17+'NSW Apr 2022'!M17+'NSW Apr 2022'!N17)&lt;=('NSW Apr 2022'!L17+'NSW Apr 2022'!M17+'NSW Apr 2022'!N17+'NSW Apr 2022'!O17),(($C$5*F23/'NSW Apr 2022'!AR17-('NSW Apr 2022'!L17+'NSW Apr 2022'!M17+'NSW Apr 2022'!N17))*'NSW Apr 2022'!AF17/100)*'NSW Apr 2022'!AR17,('NSW Apr 2022'!O17*'NSW Apr 2022'!AF17/100)*'NSW Apr 2022'!AR17)),0)</f>
        <v>0</v>
      </c>
      <c r="Q23" s="153">
        <f>IF(AND('NSW Apr 2022'!P17&gt;0,'NSW Apr 2022'!P17&gt;0),IF($C$5*F23/'NSW Apr 2022'!AR17&lt;('NSW Apr 2022'!L17+'NSW Apr 2022'!M17+'NSW Apr 2022'!N17+'NSW Apr 2022'!O17),0,IF(($C$5*F23/'NSW Apr 2022'!AR17-'NSW Apr 2022'!L17+'NSW Apr 2022'!M17+'NSW Apr 2022'!N17+'NSW Apr 2022'!O17)&lt;=('NSW Apr 2022'!L17+'NSW Apr 2022'!M17+'NSW Apr 2022'!N17+'NSW Apr 2022'!O17+'NSW Apr 2022'!P17),(($C$5*F23/'NSW Apr 2022'!AR17-('NSW Apr 2022'!L17+'NSW Apr 2022'!M17+'NSW Apr 2022'!N17+'NSW Apr 2022'!O17))*'NSW Apr 2022'!AG17/100)*'NSW Apr 2022'!AR17,('NSW Apr 2022'!P17*'NSW Apr 2022'!AG17/100)*'NSW Apr 2022'!AR17)),0)</f>
        <v>0</v>
      </c>
      <c r="R23" s="153">
        <f>IF(AND('NSW Apr 2022'!P17&gt;0,'NSW Apr 2022'!O17&gt;0),IF(($C$5*F23/'NSW Apr 2022'!AR17&lt;SUM('NSW Apr 2022'!L17:P17)),(0),($C$5*F23/'NSW Apr 2022'!AR17-SUM('NSW Apr 2022'!L17:P17))*'NSW Apr 2022'!AB17/100)* 'NSW Apr 2022'!AR17,IF(AND('NSW Apr 2022'!O17&gt;0,'NSW Apr 2022'!P17=""),IF(($C$5*F23/'NSW Apr 2022'!AR17&lt; SUM('NSW Apr 2022'!L17:O17)),(0),($C$5*F23/'NSW Apr 2022'!AR17-SUM('NSW Apr 2022'!L17:O17))*'NSW Apr 2022'!AG17/100)* 'NSW Apr 2022'!AR17,IF(AND('NSW Apr 2022'!N17&gt;0,'NSW Apr 2022'!O17=""),IF(($C$5*F23/'NSW Apr 2022'!AR17&lt; SUM('NSW Apr 2022'!L17:N17)),(0),($C$5*F23/'NSW Apr 2022'!AR17-SUM('NSW Apr 2022'!L17:N17))*'NSW Apr 2022'!AF17/100)* 'NSW Apr 2022'!AR17,IF(AND('NSW Apr 2022'!M17&gt;0,'NSW Apr 2022'!N17=""),IF(($C$5*F23/'NSW Apr 2022'!AR17&lt;'NSW Apr 2022'!M17+'NSW Apr 2022'!L17),(0),(($C$5*F23/'NSW Apr 2022'!AR17-('NSW Apr 2022'!M17+'NSW Apr 2022'!L17))*'NSW Apr 2022'!AE17/100))*'NSW Apr 2022'!AR17,IF(AND('NSW Apr 2022'!L17&gt;0,'NSW Apr 2022'!M17=""&gt;0),IF(($C$5*F23/'NSW Apr 2022'!AR17&lt;'NSW Apr 2022'!L17),(0),($C$5*F23/'NSW Apr 2022'!AR17-'NSW Apr 2022'!L17)*'NSW Apr 2022'!AD17/100)*'NSW Apr 2022'!AR17,0)))))</f>
        <v>0</v>
      </c>
      <c r="S23" s="257">
        <f t="shared" si="4"/>
        <v>3028</v>
      </c>
      <c r="T23" s="292">
        <f t="shared" si="5"/>
        <v>3331.7795454545453</v>
      </c>
      <c r="U23" s="149">
        <f t="shared" si="6"/>
        <v>3664.9575</v>
      </c>
      <c r="V23" s="148">
        <f>'NSW Apr 2022'!AT17</f>
        <v>20</v>
      </c>
      <c r="W23" s="148">
        <f>'NSW Apr 2022'!AU17</f>
        <v>0</v>
      </c>
      <c r="X23" s="148">
        <f>'NSW Apr 2022'!AV17</f>
        <v>0</v>
      </c>
      <c r="Y23" s="148">
        <f>'NSW Apr 2022'!AW17</f>
        <v>0</v>
      </c>
      <c r="Z23" s="292" t="str">
        <f t="shared" si="7"/>
        <v>Guaranteed off bill</v>
      </c>
      <c r="AA23" s="292" t="str">
        <f t="shared" si="8"/>
        <v>Exclusive</v>
      </c>
      <c r="AB23" s="292">
        <f t="shared" si="0"/>
        <v>2665.4236363636364</v>
      </c>
      <c r="AC23" s="292">
        <f t="shared" si="1"/>
        <v>2665.4236363636364</v>
      </c>
      <c r="AD23" s="149">
        <f t="shared" si="2"/>
        <v>2931.9660000000003</v>
      </c>
      <c r="AE23" s="149">
        <f t="shared" si="2"/>
        <v>2931.9660000000003</v>
      </c>
      <c r="AF23" s="226">
        <f>'NSW Apr 2022'!BJ17</f>
        <v>12</v>
      </c>
      <c r="AG23" s="140">
        <f>'NSW Apr 2022'!BH17</f>
        <v>12</v>
      </c>
      <c r="AH23" s="400"/>
      <c r="AI23" s="400"/>
      <c r="AJ23" s="400"/>
      <c r="AK23" s="400"/>
      <c r="AL23" s="400"/>
      <c r="AM23" s="400"/>
      <c r="AN23" s="400"/>
      <c r="AO23" s="400"/>
      <c r="AP23" s="400"/>
      <c r="AQ23" s="400"/>
      <c r="AR23" s="400"/>
      <c r="AS23" s="400"/>
      <c r="AT23"/>
      <c r="AU23"/>
      <c r="AV23" s="347"/>
      <c r="AW23" s="347"/>
      <c r="AX23" s="347"/>
      <c r="AY23" s="347"/>
      <c r="AZ23" s="347"/>
      <c r="BA23" s="347"/>
      <c r="BB23" s="347"/>
      <c r="BC23" s="347"/>
      <c r="BD23" s="347"/>
      <c r="BE23" s="347"/>
      <c r="BF23" s="347"/>
      <c r="BG23" s="347"/>
      <c r="BH23" s="347"/>
      <c r="BI23" s="347"/>
      <c r="BJ23" s="347"/>
      <c r="BK23" s="347"/>
      <c r="BL23" s="347"/>
      <c r="BM23" s="347"/>
      <c r="BN23" s="347"/>
      <c r="BO23" s="347"/>
      <c r="BP23" s="347"/>
      <c r="BQ23" s="347"/>
      <c r="BR23" s="347"/>
      <c r="BS23" s="347"/>
      <c r="BT23" s="347"/>
      <c r="BU23" s="347"/>
      <c r="BV23" s="347"/>
      <c r="BW23" s="347"/>
      <c r="BX23" s="347"/>
      <c r="BY23" s="347"/>
      <c r="BZ23" s="347"/>
      <c r="CA23" s="347"/>
      <c r="CB23" s="347"/>
      <c r="CC23" s="347"/>
      <c r="CD23" s="347"/>
      <c r="CE23" s="347"/>
      <c r="CF23" s="347"/>
      <c r="CG23" s="347"/>
      <c r="CH23" s="347"/>
      <c r="CI23" s="347"/>
      <c r="CJ23" s="347"/>
      <c r="CK23" s="347"/>
      <c r="CL23" s="347"/>
      <c r="CM23" s="347"/>
      <c r="CN23" s="347"/>
      <c r="CO23" s="347"/>
      <c r="CP23" s="347"/>
      <c r="CQ23" s="347"/>
      <c r="CR23" s="347"/>
      <c r="CS23" s="347"/>
      <c r="CT23" s="347"/>
      <c r="CU23" s="347"/>
      <c r="CV23" s="347"/>
      <c r="CW23" s="347"/>
      <c r="CX23" s="347"/>
      <c r="CY23" s="347"/>
      <c r="CZ23" s="347"/>
      <c r="DA23" s="347"/>
      <c r="DB23" s="347"/>
      <c r="DC23" s="347"/>
      <c r="DD23" s="347"/>
      <c r="DE23" s="347"/>
      <c r="DF23" s="347"/>
      <c r="DG23" s="347"/>
      <c r="DH23" s="347"/>
      <c r="DI23" s="347"/>
      <c r="DJ23" s="347"/>
      <c r="DK23" s="347"/>
      <c r="DL23" s="347"/>
      <c r="DM23" s="347"/>
      <c r="DN23" s="347"/>
      <c r="DO23" s="347"/>
      <c r="DP23" s="347"/>
      <c r="DQ23" s="347"/>
      <c r="DR23" s="347"/>
      <c r="DS23" s="347"/>
      <c r="DT23" s="347"/>
      <c r="DU23" s="347"/>
      <c r="DV23" s="347"/>
      <c r="DW23" s="347"/>
      <c r="DX23" s="347"/>
      <c r="DY23" s="347"/>
      <c r="DZ23" s="347"/>
      <c r="EA23" s="347"/>
      <c r="EB23" s="347"/>
      <c r="EC23" s="347"/>
      <c r="ED23" s="347"/>
      <c r="EE23" s="347"/>
      <c r="EF23" s="347"/>
      <c r="EG23" s="347"/>
      <c r="EH23" s="347"/>
      <c r="EI23" s="347"/>
      <c r="EJ23" s="347"/>
      <c r="EK23" s="347"/>
      <c r="EL23" s="347"/>
      <c r="EM23" s="347"/>
      <c r="EN23" s="347"/>
      <c r="EO23" s="347"/>
      <c r="EP23" s="347"/>
      <c r="EQ23" s="347"/>
      <c r="ER23" s="347"/>
    </row>
    <row r="24" spans="1:148" s="285" customFormat="1" ht="23" customHeight="1">
      <c r="A24" s="446"/>
      <c r="B24" s="146" t="str">
        <f>'NSW Apr 2022'!F18</f>
        <v>Origin Energy</v>
      </c>
      <c r="C24" s="148" t="str">
        <f>'NSW Apr 2022'!G18</f>
        <v>Business Go</v>
      </c>
      <c r="D24" s="153">
        <f>365*'NSW Apr 2022'!H18/100</f>
        <v>196.76818181818177</v>
      </c>
      <c r="E24" s="288">
        <f>IF('NSW Apr 2022'!AQ18=3,0.5,IF('NSW Apr 2022'!AQ18=2,0.33,0))</f>
        <v>0.5</v>
      </c>
      <c r="F24" s="288">
        <f t="shared" si="3"/>
        <v>0.5</v>
      </c>
      <c r="G24" s="153">
        <f>IF('NSW Apr 2022'!K18="",($C$5*E24/'NSW Apr 2022'!AQ18*'NSW Apr 2022'!W18/100)*'NSW Apr 2022'!AQ18,IF($C$5*E24/'NSW Apr 2022'!AQ18&gt;='NSW Apr 2022'!L18,('NSW Apr 2022'!L18*'NSW Apr 2022'!W18/100)*'NSW Apr 2022'!AQ18,($C$5*E24/'NSW Apr 2022'!AQ18*'NSW Apr 2022'!W18/100)*'NSW Apr 2022'!AQ18))</f>
        <v>1059.0909090909092</v>
      </c>
      <c r="H24" s="153">
        <f>IF(AND('NSW Apr 2022'!L18&gt;0,'NSW Apr 2022'!M18&gt;0),IF($C$5*E24/'NSW Apr 2022'!AQ18&lt;'NSW Apr 2022'!L18,0,IF(($C$5*E24/'NSW Apr 2022'!AQ18-'NSW Apr 2022'!L18)&lt;=('NSW Apr 2022'!M18+'NSW Apr 2022'!L18),((($C$5*E24/'NSW Apr 2022'!AQ18-'NSW Apr 2022'!L18)*'NSW Apr 2022'!X18/100))*'NSW Apr 2022'!AQ18,((('NSW Apr 2022'!M18)*'NSW Apr 2022'!X18/100)*'NSW Apr 2022'!AQ18))),0)</f>
        <v>0</v>
      </c>
      <c r="I24" s="153">
        <f>IF(AND('NSW Apr 2022'!M18&gt;0,'NSW Apr 2022'!N18&gt;0),IF($C$5*E24/'NSW Apr 2022'!AQ18&lt;('NSW Apr 2022'!L18+'NSW Apr 2022'!M18),0,IF(($C$5*E24/'NSW Apr 2022'!AQ18-'NSW Apr 2022'!L18+'NSW Apr 2022'!M18)&lt;=('NSW Apr 2022'!L18+'NSW Apr 2022'!M18+'NSW Apr 2022'!N18),((($C$5*E24/'NSW Apr 2022'!AQ18-('NSW Apr 2022'!L18+'NSW Apr 2022'!M18))*'NSW Apr 2022'!Y18/100))*'NSW Apr 2022'!AQ18,('NSW Apr 2022'!N18*'NSW Apr 2022'!Y18/100)* 'NSW Apr 2022'!AQ18)),0)</f>
        <v>0</v>
      </c>
      <c r="J24" s="153">
        <f>IF(AND('NSW Apr 2022'!N18&gt;0,'NSW Apr 2022'!O18&gt;0),IF($C$5*E24/'NSW Apr 2022'!AQ18&lt;('NSW Apr 2022'!L18+'NSW Apr 2022'!M18+'NSW Apr 2022'!N18),0,IF(($C$5*E24/'NSW Apr 2022'!AQ18-'NSW Apr 2022'!L18+'NSW Apr 2022'!M18+'NSW Apr 2022'!N18)&lt;=('NSW Apr 2022'!L18+'NSW Apr 2022'!M18+'NSW Apr 2022'!N18+'NSW Apr 2022'!O18),(($C$5*E24/'NSW Apr 2022'!AQ18-('NSW Apr 2022'!L18+'NSW Apr 2022'!M18+'NSW Apr 2022'!N18))*'NSW Apr 2022'!Z18/100)*'NSW Apr 2022'!AQ18,('NSW Apr 2022'!O18*'NSW Apr 2022'!Z18/100)*'NSW Apr 2022'!AQ18)),0)</f>
        <v>0</v>
      </c>
      <c r="K24" s="153">
        <f>IF(AND('NSW Apr 2022'!O18&gt;0,'NSW Apr 2022'!P18&gt;0),IF($C$5*E24/'NSW Apr 2022'!AQ18&lt;('NSW Apr 2022'!L18+'NSW Apr 2022'!M18+'NSW Apr 2022'!N18+'NSW Apr 2022'!O18),0,IF(($C$5*E24/'NSW Apr 2022'!AQ18-'NSW Apr 2022'!L18+'NSW Apr 2022'!M18+'NSW Apr 2022'!N18+'NSW Apr 2022'!O18)&lt;=('NSW Apr 2022'!L18+'NSW Apr 2022'!M18+'NSW Apr 2022'!N18+'NSW Apr 2022'!O18+'NSW Apr 2022'!P18),(($C$5*E24/'NSW Apr 2022'!AQ18-('NSW Apr 2022'!L18+'NSW Apr 2022'!M18+'NSW Apr 2022'!N18+'NSW Apr 2022'!O18))*'NSW Apr 2022'!AA18/100)*'NSW Apr 2022'!AQ18,('NSW Apr 2022'!P18*'NSW Apr 2022'!AA18/100)*'NSW Apr 2022'!AQ18)),0)</f>
        <v>0</v>
      </c>
      <c r="L24" s="153">
        <f>IF(AND('NSW Apr 2022'!P18&gt;0,'NSW Apr 2022'!O18&gt;0),IF(($C$5*E24/'NSW Apr 2022'!AQ18&lt;SUM('NSW Apr 2022'!L18:P18)),(0),($C$5*E24/'NSW Apr 2022'!AQ18-SUM('NSW Apr 2022'!L18:P18))*'NSW Apr 2022'!AB18/100)* 'NSW Apr 2022'!AQ18,IF(AND('NSW Apr 2022'!O18&gt;0,'NSW Apr 2022'!P18=""),IF(($C$5*E24/'NSW Apr 2022'!AQ18&lt; SUM('NSW Apr 2022'!L18:O18)),(0),($C$5*E24/'NSW Apr 2022'!AQ18-SUM('NSW Apr 2022'!L18:O18))*'NSW Apr 2022'!AA18/100)* 'NSW Apr 2022'!AQ18,IF(AND('NSW Apr 2022'!N18&gt;0,'NSW Apr 2022'!O18=""),IF(($C$5*E24/'NSW Apr 2022'!AQ18&lt; SUM('NSW Apr 2022'!L18:N18)),(0),($C$5*E24/'NSW Apr 2022'!AQ18-SUM('NSW Apr 2022'!L18:N18))*'NSW Apr 2022'!Z18/100)* 'NSW Apr 2022'!AQ18,IF(AND('NSW Apr 2022'!M18&gt;0,'NSW Apr 2022'!N18=""),IF(($C$5*E24/'NSW Apr 2022'!AQ18&lt;'NSW Apr 2022'!M18+'NSW Apr 2022'!L18),(0),(($C$5*E24/'NSW Apr 2022'!AQ18-('NSW Apr 2022'!M18+'NSW Apr 2022'!L18))*'NSW Apr 2022'!Y18/100))*'NSW Apr 2022'!AQ18,IF(AND('NSW Apr 2022'!L18&gt;0,'NSW Apr 2022'!M18=""&gt;0),IF(($C$5*E24/'NSW Apr 2022'!AQ18&lt;'NSW Apr 2022'!L18),(0),($C$5*E24/'NSW Apr 2022'!AQ18-'NSW Apr 2022'!L18)*'NSW Apr 2022'!X18/100)*'NSW Apr 2022'!AQ18,0)))))</f>
        <v>0</v>
      </c>
      <c r="M24" s="153">
        <f>IF('NSW Apr 2022'!K18="",($C$5*F24/'NSW Apr 2022'!AR18*'NSW Apr 2022'!AC18/100)*'NSW Apr 2022'!AR18,IF($C$5*F24/'NSW Apr 2022'!AR18&gt;='NSW Apr 2022'!L18,('NSW Apr 2022'!L18*'NSW Apr 2022'!AC18/100)*'NSW Apr 2022'!AR18,($C$5*F24/'NSW Apr 2022'!AR18*'NSW Apr 2022'!AC18/100)*'NSW Apr 2022'!AR18))</f>
        <v>1059.0909090909092</v>
      </c>
      <c r="N24" s="153">
        <f>IF(AND('NSW Apr 2022'!L18&gt;0,'NSW Apr 2022'!M18&gt;0),IF($C$5*F24/'NSW Apr 2022'!AR18&lt;'NSW Apr 2022'!L18,0,IF(($C$5*F24/'NSW Apr 2022'!AR18-'NSW Apr 2022'!L18)&lt;=('NSW Apr 2022'!M18+'NSW Apr 2022'!L18),((($C$5*F24/'NSW Apr 2022'!AR18-'NSW Apr 2022'!L18)*'NSW Apr 2022'!AD18/100))*'NSW Apr 2022'!AR18,((('NSW Apr 2022'!M18)*'NSW Apr 2022'!AD18/100)*'NSW Apr 2022'!AR18))),0)</f>
        <v>0</v>
      </c>
      <c r="O24" s="153">
        <f>IF(AND('NSW Apr 2022'!M18&gt;0,'NSW Apr 2022'!N18&gt;0),IF($C$5*F24/'NSW Apr 2022'!AR18&lt;('NSW Apr 2022'!L18+'NSW Apr 2022'!M18),0,IF(($C$5*F24/'NSW Apr 2022'!AR18-'NSW Apr 2022'!L18+'NSW Apr 2022'!M18)&lt;=('NSW Apr 2022'!L18+'NSW Apr 2022'!M18+'NSW Apr 2022'!N18),((($C$5*F24/'NSW Apr 2022'!AR18-('NSW Apr 2022'!L18+'NSW Apr 2022'!M18))*'NSW Apr 2022'!AE18/100))*'NSW Apr 2022'!AR18,('NSW Apr 2022'!N18*'NSW Apr 2022'!AE18/100)*'NSW Apr 2022'!AR18)),0)</f>
        <v>0</v>
      </c>
      <c r="P24" s="153">
        <f>IF(AND('NSW Apr 2022'!N18&gt;0,'NSW Apr 2022'!O18&gt;0),IF($C$5*F24/'NSW Apr 2022'!AR18&lt;('NSW Apr 2022'!L18+'NSW Apr 2022'!M18+'NSW Apr 2022'!N18),0,IF(($C$5*F24/'NSW Apr 2022'!AR18-'NSW Apr 2022'!L18+'NSW Apr 2022'!M18+'NSW Apr 2022'!N18)&lt;=('NSW Apr 2022'!L18+'NSW Apr 2022'!M18+'NSW Apr 2022'!N18+'NSW Apr 2022'!O18),(($C$5*F24/'NSW Apr 2022'!AR18-('NSW Apr 2022'!L18+'NSW Apr 2022'!M18+'NSW Apr 2022'!N18))*'NSW Apr 2022'!AF18/100)*'NSW Apr 2022'!AR18,('NSW Apr 2022'!O18*'NSW Apr 2022'!AF18/100)*'NSW Apr 2022'!AR18)),0)</f>
        <v>0</v>
      </c>
      <c r="Q24" s="153">
        <f>IF(AND('NSW Apr 2022'!P18&gt;0,'NSW Apr 2022'!P18&gt;0),IF($C$5*F24/'NSW Apr 2022'!AR18&lt;('NSW Apr 2022'!L18+'NSW Apr 2022'!M18+'NSW Apr 2022'!N18+'NSW Apr 2022'!O18),0,IF(($C$5*F24/'NSW Apr 2022'!AR18-'NSW Apr 2022'!L18+'NSW Apr 2022'!M18+'NSW Apr 2022'!N18+'NSW Apr 2022'!O18)&lt;=('NSW Apr 2022'!L18+'NSW Apr 2022'!M18+'NSW Apr 2022'!N18+'NSW Apr 2022'!O18+'NSW Apr 2022'!P18),(($C$5*F24/'NSW Apr 2022'!AR18-('NSW Apr 2022'!L18+'NSW Apr 2022'!M18+'NSW Apr 2022'!N18+'NSW Apr 2022'!O18))*'NSW Apr 2022'!AG18/100)*'NSW Apr 2022'!AR18,('NSW Apr 2022'!P18*'NSW Apr 2022'!AG18/100)*'NSW Apr 2022'!AR18)),0)</f>
        <v>0</v>
      </c>
      <c r="R24" s="153">
        <f>IF(AND('NSW Apr 2022'!P18&gt;0,'NSW Apr 2022'!O18&gt;0),IF(($C$5*F24/'NSW Apr 2022'!AR18&lt;SUM('NSW Apr 2022'!L18:P18)),(0),($C$5*F24/'NSW Apr 2022'!AR18-SUM('NSW Apr 2022'!L18:P18))*'NSW Apr 2022'!AB18/100)* 'NSW Apr 2022'!AR18,IF(AND('NSW Apr 2022'!O18&gt;0,'NSW Apr 2022'!P18=""),IF(($C$5*F24/'NSW Apr 2022'!AR18&lt; SUM('NSW Apr 2022'!L18:O18)),(0),($C$5*F24/'NSW Apr 2022'!AR18-SUM('NSW Apr 2022'!L18:O18))*'NSW Apr 2022'!AG18/100)* 'NSW Apr 2022'!AR18,IF(AND('NSW Apr 2022'!N18&gt;0,'NSW Apr 2022'!O18=""),IF(($C$5*F24/'NSW Apr 2022'!AR18&lt; SUM('NSW Apr 2022'!L18:N18)),(0),($C$5*F24/'NSW Apr 2022'!AR18-SUM('NSW Apr 2022'!L18:N18))*'NSW Apr 2022'!AF18/100)* 'NSW Apr 2022'!AR18,IF(AND('NSW Apr 2022'!M18&gt;0,'NSW Apr 2022'!N18=""),IF(($C$5*F24/'NSW Apr 2022'!AR18&lt;'NSW Apr 2022'!M18+'NSW Apr 2022'!L18),(0),(($C$5*F24/'NSW Apr 2022'!AR18-('NSW Apr 2022'!M18+'NSW Apr 2022'!L18))*'NSW Apr 2022'!AE18/100))*'NSW Apr 2022'!AR18,IF(AND('NSW Apr 2022'!L18&gt;0,'NSW Apr 2022'!M18=""&gt;0),IF(($C$5*F24/'NSW Apr 2022'!AR18&lt;'NSW Apr 2022'!L18),(0),($C$5*F24/'NSW Apr 2022'!AR18-'NSW Apr 2022'!L18)*'NSW Apr 2022'!AD18/100)*'NSW Apr 2022'!AR18,0)))))</f>
        <v>0</v>
      </c>
      <c r="S24" s="257">
        <f t="shared" si="4"/>
        <v>2118.1818181818185</v>
      </c>
      <c r="T24" s="292">
        <f t="shared" si="5"/>
        <v>2314.9500000000003</v>
      </c>
      <c r="U24" s="149">
        <f t="shared" si="6"/>
        <v>2546.4450000000006</v>
      </c>
      <c r="V24" s="148">
        <f>'NSW Apr 2022'!AT18</f>
        <v>0</v>
      </c>
      <c r="W24" s="148">
        <f>'NSW Apr 2022'!AU18</f>
        <v>0</v>
      </c>
      <c r="X24" s="148">
        <f>'NSW Apr 2022'!AV18</f>
        <v>0</v>
      </c>
      <c r="Y24" s="148">
        <f>'NSW Apr 2022'!AW18</f>
        <v>0</v>
      </c>
      <c r="Z24" s="292" t="str">
        <f t="shared" si="7"/>
        <v>No discount</v>
      </c>
      <c r="AA24" s="292" t="str">
        <f t="shared" si="8"/>
        <v>Inclusive</v>
      </c>
      <c r="AB24" s="292">
        <f t="shared" si="0"/>
        <v>2314.9500000000003</v>
      </c>
      <c r="AC24" s="292">
        <f t="shared" si="1"/>
        <v>2314.9500000000003</v>
      </c>
      <c r="AD24" s="404">
        <f t="shared" si="2"/>
        <v>2546.4450000000006</v>
      </c>
      <c r="AE24" s="404">
        <f t="shared" si="2"/>
        <v>2546.4450000000006</v>
      </c>
      <c r="AF24" s="226">
        <f>'NSW Apr 2022'!BJ18</f>
        <v>12</v>
      </c>
      <c r="AG24" s="140">
        <f>'NSW Apr 2022'!BH18</f>
        <v>12</v>
      </c>
      <c r="AH24" s="400"/>
      <c r="AI24" s="400"/>
      <c r="AJ24" s="400"/>
      <c r="AK24" s="400"/>
      <c r="AL24" s="400"/>
      <c r="AM24" s="400"/>
      <c r="AN24" s="400"/>
      <c r="AO24" s="400"/>
      <c r="AP24" s="400"/>
      <c r="AQ24" s="400"/>
      <c r="AR24" s="400"/>
      <c r="AS24" s="400"/>
      <c r="AT24"/>
      <c r="AU24"/>
      <c r="AV24" s="347"/>
      <c r="AW24" s="347"/>
      <c r="AX24" s="347"/>
      <c r="AY24" s="347"/>
      <c r="AZ24" s="347"/>
      <c r="BA24" s="347"/>
      <c r="BB24" s="347"/>
      <c r="BC24" s="347"/>
      <c r="BD24" s="347"/>
      <c r="BE24" s="347"/>
      <c r="BF24" s="347"/>
      <c r="BG24" s="347"/>
      <c r="BH24" s="347"/>
      <c r="BI24" s="347"/>
      <c r="BJ24" s="347"/>
      <c r="BK24" s="347"/>
      <c r="BL24" s="347"/>
      <c r="BM24" s="347"/>
      <c r="BN24" s="347"/>
      <c r="BO24" s="347"/>
      <c r="BP24" s="347"/>
      <c r="BQ24" s="347"/>
      <c r="BR24" s="347"/>
      <c r="BS24" s="347"/>
      <c r="BT24" s="347"/>
      <c r="BU24" s="347"/>
      <c r="BV24" s="347"/>
      <c r="BW24" s="347"/>
      <c r="BX24" s="347"/>
      <c r="BY24" s="347"/>
      <c r="BZ24" s="347"/>
      <c r="CA24" s="347"/>
      <c r="CB24" s="347"/>
      <c r="CC24" s="347"/>
      <c r="CD24" s="347"/>
      <c r="CE24" s="347"/>
      <c r="CF24" s="347"/>
      <c r="CG24" s="347"/>
      <c r="CH24" s="347"/>
      <c r="CI24" s="347"/>
      <c r="CJ24" s="347"/>
      <c r="CK24" s="347"/>
      <c r="CL24" s="347"/>
      <c r="CM24" s="347"/>
      <c r="CN24" s="347"/>
      <c r="CO24" s="347"/>
      <c r="CP24" s="347"/>
      <c r="CQ24" s="347"/>
      <c r="CR24" s="347"/>
      <c r="CS24" s="347"/>
      <c r="CT24" s="347"/>
      <c r="CU24" s="347"/>
      <c r="CV24" s="347"/>
      <c r="CW24" s="347"/>
      <c r="CX24" s="347"/>
      <c r="CY24" s="347"/>
      <c r="CZ24" s="347"/>
      <c r="DA24" s="347"/>
      <c r="DB24" s="347"/>
      <c r="DC24" s="347"/>
      <c r="DD24" s="347"/>
      <c r="DE24" s="347"/>
      <c r="DF24" s="347"/>
      <c r="DG24" s="347"/>
      <c r="DH24" s="347"/>
      <c r="DI24" s="347"/>
      <c r="DJ24" s="347"/>
      <c r="DK24" s="347"/>
      <c r="DL24" s="347"/>
      <c r="DM24" s="347"/>
      <c r="DN24" s="347"/>
      <c r="DO24" s="347"/>
      <c r="DP24" s="347"/>
      <c r="DQ24" s="347"/>
      <c r="DR24" s="347"/>
      <c r="DS24" s="347"/>
      <c r="DT24" s="347"/>
      <c r="DU24" s="347"/>
      <c r="DV24" s="347"/>
      <c r="DW24" s="347"/>
      <c r="DX24" s="347"/>
      <c r="DY24" s="347"/>
      <c r="DZ24" s="347"/>
      <c r="EA24" s="347"/>
      <c r="EB24" s="347"/>
      <c r="EC24" s="347"/>
      <c r="ED24" s="347"/>
      <c r="EE24" s="347"/>
      <c r="EF24" s="347"/>
      <c r="EG24" s="347"/>
      <c r="EH24" s="347"/>
      <c r="EI24" s="347"/>
      <c r="EJ24" s="347"/>
      <c r="EK24" s="347"/>
      <c r="EL24" s="347"/>
      <c r="EM24" s="347"/>
      <c r="EN24" s="347"/>
      <c r="EO24" s="347"/>
      <c r="EP24" s="347"/>
      <c r="EQ24" s="347"/>
      <c r="ER24" s="347"/>
    </row>
    <row r="25" spans="1:148" s="405" customFormat="1" ht="23" customHeight="1">
      <c r="A25" s="446"/>
      <c r="B25" s="146" t="str">
        <f>'NSW Apr 2022'!F19</f>
        <v>AGL</v>
      </c>
      <c r="C25" s="148" t="str">
        <f>'NSW Apr 2022'!G19</f>
        <v>Business Value Saver</v>
      </c>
      <c r="D25" s="153">
        <f>365*'NSW Apr 2022'!H19/100</f>
        <v>226.89727272727271</v>
      </c>
      <c r="E25" s="288">
        <f>IF('NSW Apr 2022'!AQ19=3,0.5,IF('NSW Apr 2022'!AQ19=2,0.33,0))</f>
        <v>0.5</v>
      </c>
      <c r="F25" s="288">
        <f t="shared" si="3"/>
        <v>0.5</v>
      </c>
      <c r="G25" s="153">
        <f>IF('NSW Apr 2022'!K19="",($C$5*E25/'NSW Apr 2022'!AQ19*'NSW Apr 2022'!W19/100)*'NSW Apr 2022'!AQ19,IF($C$5*E25/'NSW Apr 2022'!AQ19&gt;='NSW Apr 2022'!L19,('NSW Apr 2022'!L19*'NSW Apr 2022'!W19/100)*'NSW Apr 2022'!AQ19,($C$5*E25/'NSW Apr 2022'!AQ19*'NSW Apr 2022'!W19/100)*'NSW Apr 2022'!AQ19))</f>
        <v>197.99999999999994</v>
      </c>
      <c r="H25" s="153">
        <f>IF(AND('NSW Apr 2022'!L19&gt;0,'NSW Apr 2022'!M19&gt;0),IF($C$5*E25/'NSW Apr 2022'!AQ19&lt;'NSW Apr 2022'!L19,0,IF(($C$5*E25/'NSW Apr 2022'!AQ19-'NSW Apr 2022'!L19)&lt;=('NSW Apr 2022'!M19+'NSW Apr 2022'!L19),((($C$5*E25/'NSW Apr 2022'!AQ19-'NSW Apr 2022'!L19)*'NSW Apr 2022'!X19/100))*'NSW Apr 2022'!AQ19,((('NSW Apr 2022'!M19)*'NSW Apr 2022'!X19/100)*'NSW Apr 2022'!AQ19))),0)</f>
        <v>786.4545454545455</v>
      </c>
      <c r="I25" s="153">
        <f>IF(AND('NSW Apr 2022'!M19&gt;0,'NSW Apr 2022'!N19&gt;0),IF($C$5*E25/'NSW Apr 2022'!AQ19&lt;('NSW Apr 2022'!L19+'NSW Apr 2022'!M19),0,IF(($C$5*E25/'NSW Apr 2022'!AQ19-'NSW Apr 2022'!L19+'NSW Apr 2022'!M19)&lt;=('NSW Apr 2022'!L19+'NSW Apr 2022'!M19+'NSW Apr 2022'!N19),((($C$5*E25/'NSW Apr 2022'!AQ19-('NSW Apr 2022'!L19+'NSW Apr 2022'!M19))*'NSW Apr 2022'!Y19/100))*'NSW Apr 2022'!AQ19,('NSW Apr 2022'!N19*'NSW Apr 2022'!Y19/100)* 'NSW Apr 2022'!AQ19)),0)</f>
        <v>0</v>
      </c>
      <c r="J25" s="153">
        <f>IF(AND('NSW Apr 2022'!N19&gt;0,'NSW Apr 2022'!O19&gt;0),IF($C$5*E25/'NSW Apr 2022'!AQ19&lt;('NSW Apr 2022'!L19+'NSW Apr 2022'!M19+'NSW Apr 2022'!N19),0,IF(($C$5*E25/'NSW Apr 2022'!AQ19-'NSW Apr 2022'!L19+'NSW Apr 2022'!M19+'NSW Apr 2022'!N19)&lt;=('NSW Apr 2022'!L19+'NSW Apr 2022'!M19+'NSW Apr 2022'!N19+'NSW Apr 2022'!O19),(($C$5*E25/'NSW Apr 2022'!AQ19-('NSW Apr 2022'!L19+'NSW Apr 2022'!M19+'NSW Apr 2022'!N19))*'NSW Apr 2022'!Z19/100)*'NSW Apr 2022'!AQ19,('NSW Apr 2022'!O19*'NSW Apr 2022'!Z19/100)*'NSW Apr 2022'!AQ19)),0)</f>
        <v>0</v>
      </c>
      <c r="K25" s="153">
        <f>IF(AND('NSW Apr 2022'!O19&gt;0,'NSW Apr 2022'!P19&gt;0),IF($C$5*E25/'NSW Apr 2022'!AQ19&lt;('NSW Apr 2022'!L19+'NSW Apr 2022'!M19+'NSW Apr 2022'!N19+'NSW Apr 2022'!O19),0,IF(($C$5*E25/'NSW Apr 2022'!AQ19-'NSW Apr 2022'!L19+'NSW Apr 2022'!M19+'NSW Apr 2022'!N19+'NSW Apr 2022'!O19)&lt;=('NSW Apr 2022'!L19+'NSW Apr 2022'!M19+'NSW Apr 2022'!N19+'NSW Apr 2022'!O19+'NSW Apr 2022'!P19),(($C$5*E25/'NSW Apr 2022'!AQ19-('NSW Apr 2022'!L19+'NSW Apr 2022'!M19+'NSW Apr 2022'!N19+'NSW Apr 2022'!O19))*'NSW Apr 2022'!AA19/100)*'NSW Apr 2022'!AQ19,('NSW Apr 2022'!P19*'NSW Apr 2022'!AA19/100)*'NSW Apr 2022'!AQ19)),0)</f>
        <v>0</v>
      </c>
      <c r="L25" s="153">
        <f>IF(AND('NSW Apr 2022'!P19&gt;0,'NSW Apr 2022'!O19&gt;0),IF(($C$5*E25/'NSW Apr 2022'!AQ19&lt;SUM('NSW Apr 2022'!L19:P19)),(0),($C$5*E25/'NSW Apr 2022'!AQ19-SUM('NSW Apr 2022'!L19:P19))*'NSW Apr 2022'!AB19/100)* 'NSW Apr 2022'!AQ19,IF(AND('NSW Apr 2022'!O19&gt;0,'NSW Apr 2022'!P19=""),IF(($C$5*E25/'NSW Apr 2022'!AQ19&lt; SUM('NSW Apr 2022'!L19:O19)),(0),($C$5*E25/'NSW Apr 2022'!AQ19-SUM('NSW Apr 2022'!L19:O19))*'NSW Apr 2022'!AA19/100)* 'NSW Apr 2022'!AQ19,IF(AND('NSW Apr 2022'!N19&gt;0,'NSW Apr 2022'!O19=""),IF(($C$5*E25/'NSW Apr 2022'!AQ19&lt; SUM('NSW Apr 2022'!L19:N19)),(0),($C$5*E25/'NSW Apr 2022'!AQ19-SUM('NSW Apr 2022'!L19:N19))*'NSW Apr 2022'!Z19/100)* 'NSW Apr 2022'!AQ19,IF(AND('NSW Apr 2022'!M19&gt;0,'NSW Apr 2022'!N19=""),IF(($C$5*E25/'NSW Apr 2022'!AQ19&lt;'NSW Apr 2022'!M19+'NSW Apr 2022'!L19),(0),(($C$5*E25/'NSW Apr 2022'!AQ19-('NSW Apr 2022'!M19+'NSW Apr 2022'!L19))*'NSW Apr 2022'!Y19/100))*'NSW Apr 2022'!AQ19,IF(AND('NSW Apr 2022'!L19&gt;0,'NSW Apr 2022'!M19=""&gt;0),IF(($C$5*E25/'NSW Apr 2022'!AQ19&lt;'NSW Apr 2022'!L19),(0),($C$5*E25/'NSW Apr 2022'!AQ19-'NSW Apr 2022'!L19)*'NSW Apr 2022'!X19/100)*'NSW Apr 2022'!AQ19,0)))))</f>
        <v>0</v>
      </c>
      <c r="M25" s="153">
        <f>IF('NSW Apr 2022'!K19="",($C$5*F25/'NSW Apr 2022'!AR19*'NSW Apr 2022'!AC19/100)*'NSW Apr 2022'!AR19,IF($C$5*F25/'NSW Apr 2022'!AR19&gt;='NSW Apr 2022'!L19,('NSW Apr 2022'!L19*'NSW Apr 2022'!AC19/100)*'NSW Apr 2022'!AR19,($C$5*F25/'NSW Apr 2022'!AR19*'NSW Apr 2022'!AC19/100)*'NSW Apr 2022'!AR19))</f>
        <v>197.99999999999994</v>
      </c>
      <c r="N25" s="153">
        <f>IF(AND('NSW Apr 2022'!L19&gt;0,'NSW Apr 2022'!M19&gt;0),IF($C$5*F25/'NSW Apr 2022'!AR19&lt;'NSW Apr 2022'!L19,0,IF(($C$5*F25/'NSW Apr 2022'!AR19-'NSW Apr 2022'!L19)&lt;=('NSW Apr 2022'!M19+'NSW Apr 2022'!L19),((($C$5*F25/'NSW Apr 2022'!AR19-'NSW Apr 2022'!L19)*'NSW Apr 2022'!AD19/100))*'NSW Apr 2022'!AR19,((('NSW Apr 2022'!M19)*'NSW Apr 2022'!AD19/100)*'NSW Apr 2022'!AR19))),0)</f>
        <v>786.4545454545455</v>
      </c>
      <c r="O25" s="153">
        <f>IF(AND('NSW Apr 2022'!M19&gt;0,'NSW Apr 2022'!N19&gt;0),IF($C$5*F25/'NSW Apr 2022'!AR19&lt;('NSW Apr 2022'!L19+'NSW Apr 2022'!M19),0,IF(($C$5*F25/'NSW Apr 2022'!AR19-'NSW Apr 2022'!L19+'NSW Apr 2022'!M19)&lt;=('NSW Apr 2022'!L19+'NSW Apr 2022'!M19+'NSW Apr 2022'!N19),((($C$5*F25/'NSW Apr 2022'!AR19-('NSW Apr 2022'!L19+'NSW Apr 2022'!M19))*'NSW Apr 2022'!AE19/100))*'NSW Apr 2022'!AR19,('NSW Apr 2022'!N19*'NSW Apr 2022'!AE19/100)*'NSW Apr 2022'!AR19)),0)</f>
        <v>0</v>
      </c>
      <c r="P25" s="153">
        <f>IF(AND('NSW Apr 2022'!N19&gt;0,'NSW Apr 2022'!O19&gt;0),IF($C$5*F25/'NSW Apr 2022'!AR19&lt;('NSW Apr 2022'!L19+'NSW Apr 2022'!M19+'NSW Apr 2022'!N19),0,IF(($C$5*F25/'NSW Apr 2022'!AR19-'NSW Apr 2022'!L19+'NSW Apr 2022'!M19+'NSW Apr 2022'!N19)&lt;=('NSW Apr 2022'!L19+'NSW Apr 2022'!M19+'NSW Apr 2022'!N19+'NSW Apr 2022'!O19),(($C$5*F25/'NSW Apr 2022'!AR19-('NSW Apr 2022'!L19+'NSW Apr 2022'!M19+'NSW Apr 2022'!N19))*'NSW Apr 2022'!AF19/100)*'NSW Apr 2022'!AR19,('NSW Apr 2022'!O19*'NSW Apr 2022'!AF19/100)*'NSW Apr 2022'!AR19)),0)</f>
        <v>0</v>
      </c>
      <c r="Q25" s="153">
        <f>IF(AND('NSW Apr 2022'!P19&gt;0,'NSW Apr 2022'!P19&gt;0),IF($C$5*F25/'NSW Apr 2022'!AR19&lt;('NSW Apr 2022'!L19+'NSW Apr 2022'!M19+'NSW Apr 2022'!N19+'NSW Apr 2022'!O19),0,IF(($C$5*F25/'NSW Apr 2022'!AR19-'NSW Apr 2022'!L19+'NSW Apr 2022'!M19+'NSW Apr 2022'!N19+'NSW Apr 2022'!O19)&lt;=('NSW Apr 2022'!L19+'NSW Apr 2022'!M19+'NSW Apr 2022'!N19+'NSW Apr 2022'!O19+'NSW Apr 2022'!P19),(($C$5*F25/'NSW Apr 2022'!AR19-('NSW Apr 2022'!L19+'NSW Apr 2022'!M19+'NSW Apr 2022'!N19+'NSW Apr 2022'!O19))*'NSW Apr 2022'!AG19/100)*'NSW Apr 2022'!AR19,('NSW Apr 2022'!P19*'NSW Apr 2022'!AG19/100)*'NSW Apr 2022'!AR19)),0)</f>
        <v>0</v>
      </c>
      <c r="R25" s="153">
        <f>IF(AND('NSW Apr 2022'!P19&gt;0,'NSW Apr 2022'!O19&gt;0),IF(($C$5*F25/'NSW Apr 2022'!AR19&lt;SUM('NSW Apr 2022'!L19:P19)),(0),($C$5*F25/'NSW Apr 2022'!AR19-SUM('NSW Apr 2022'!L19:P19))*'NSW Apr 2022'!AB19/100)* 'NSW Apr 2022'!AR19,IF(AND('NSW Apr 2022'!O19&gt;0,'NSW Apr 2022'!P19=""),IF(($C$5*F25/'NSW Apr 2022'!AR19&lt; SUM('NSW Apr 2022'!L19:O19)),(0),($C$5*F25/'NSW Apr 2022'!AR19-SUM('NSW Apr 2022'!L19:O19))*'NSW Apr 2022'!AG19/100)* 'NSW Apr 2022'!AR19,IF(AND('NSW Apr 2022'!N19&gt;0,'NSW Apr 2022'!O19=""),IF(($C$5*F25/'NSW Apr 2022'!AR19&lt; SUM('NSW Apr 2022'!L19:N19)),(0),($C$5*F25/'NSW Apr 2022'!AR19-SUM('NSW Apr 2022'!L19:N19))*'NSW Apr 2022'!AF19/100)* 'NSW Apr 2022'!AR19,IF(AND('NSW Apr 2022'!M19&gt;0,'NSW Apr 2022'!N19=""),IF(($C$5*F25/'NSW Apr 2022'!AR19&lt;'NSW Apr 2022'!M19+'NSW Apr 2022'!L19),(0),(($C$5*F25/'NSW Apr 2022'!AR19-('NSW Apr 2022'!M19+'NSW Apr 2022'!L19))*'NSW Apr 2022'!AE19/100))*'NSW Apr 2022'!AR19,IF(AND('NSW Apr 2022'!L19&gt;0,'NSW Apr 2022'!M19=""&gt;0),IF(($C$5*F25/'NSW Apr 2022'!AR19&lt;'NSW Apr 2022'!L19),(0),($C$5*F25/'NSW Apr 2022'!AR19-'NSW Apr 2022'!L19)*'NSW Apr 2022'!AD19/100)*'NSW Apr 2022'!AR19,0)))))</f>
        <v>0</v>
      </c>
      <c r="S25" s="257">
        <f t="shared" si="4"/>
        <v>1968.909090909091</v>
      </c>
      <c r="T25" s="292">
        <f t="shared" si="5"/>
        <v>2195.8063636363636</v>
      </c>
      <c r="U25" s="149">
        <f t="shared" si="6"/>
        <v>2415.3870000000002</v>
      </c>
      <c r="V25" s="148">
        <f>'NSW Apr 2022'!AT19</f>
        <v>0</v>
      </c>
      <c r="W25" s="148">
        <f>'NSW Apr 2022'!AU19</f>
        <v>0</v>
      </c>
      <c r="X25" s="148">
        <f>'NSW Apr 2022'!AV19</f>
        <v>0</v>
      </c>
      <c r="Y25" s="148">
        <f>'NSW Apr 2022'!AW19</f>
        <v>0</v>
      </c>
      <c r="Z25" s="292" t="str">
        <f t="shared" si="7"/>
        <v>No discount</v>
      </c>
      <c r="AA25" s="292" t="str">
        <f t="shared" si="8"/>
        <v>Exclusive</v>
      </c>
      <c r="AB25" s="292">
        <f t="shared" si="0"/>
        <v>2195.8063636363636</v>
      </c>
      <c r="AC25" s="292">
        <f t="shared" si="1"/>
        <v>2195.8063636363636</v>
      </c>
      <c r="AD25" s="404">
        <f t="shared" si="2"/>
        <v>2415.3870000000002</v>
      </c>
      <c r="AE25" s="404">
        <f t="shared" si="2"/>
        <v>2415.3870000000002</v>
      </c>
      <c r="AF25" s="226">
        <f>'NSW Apr 2022'!BJ19</f>
        <v>0</v>
      </c>
      <c r="AG25" s="140">
        <f>'NSW Apr 2022'!BH19</f>
        <v>0</v>
      </c>
      <c r="AH25" s="402"/>
      <c r="AI25" s="402"/>
      <c r="AJ25" s="402"/>
      <c r="AK25" s="402"/>
      <c r="AL25" s="402"/>
      <c r="AM25" s="402"/>
      <c r="AN25" s="402"/>
      <c r="AO25" s="402"/>
      <c r="AP25" s="402"/>
      <c r="AQ25" s="402"/>
      <c r="AR25" s="402"/>
      <c r="AS25" s="402"/>
      <c r="AT25" s="403"/>
      <c r="AU25" s="403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  <c r="BX25" s="148"/>
      <c r="BY25" s="148"/>
      <c r="BZ25" s="148"/>
      <c r="CA25" s="148"/>
      <c r="CB25" s="148"/>
      <c r="CC25" s="148"/>
      <c r="CD25" s="148"/>
      <c r="CE25" s="148"/>
      <c r="CF25" s="148"/>
      <c r="CG25" s="148"/>
      <c r="CH25" s="148"/>
      <c r="CI25" s="148"/>
      <c r="CJ25" s="148"/>
      <c r="CK25" s="148"/>
      <c r="CL25" s="148"/>
      <c r="CM25" s="148"/>
      <c r="CN25" s="148"/>
      <c r="CO25" s="148"/>
      <c r="CP25" s="148"/>
      <c r="CQ25" s="148"/>
      <c r="CR25" s="148"/>
      <c r="CS25" s="148"/>
      <c r="CT25" s="148"/>
      <c r="CU25" s="148"/>
      <c r="CV25" s="148"/>
      <c r="CW25" s="148"/>
      <c r="CX25" s="148"/>
      <c r="CY25" s="148"/>
      <c r="CZ25" s="148"/>
      <c r="DA25" s="148"/>
      <c r="DB25" s="148"/>
      <c r="DC25" s="148"/>
      <c r="DD25" s="148"/>
      <c r="DE25" s="148"/>
      <c r="DF25" s="148"/>
      <c r="DG25" s="148"/>
      <c r="DH25" s="148"/>
      <c r="DI25" s="148"/>
      <c r="DJ25" s="148"/>
      <c r="DK25" s="148"/>
      <c r="DL25" s="148"/>
      <c r="DM25" s="148"/>
      <c r="DN25" s="148"/>
      <c r="DO25" s="148"/>
      <c r="DP25" s="148"/>
      <c r="DQ25" s="148"/>
      <c r="DR25" s="148"/>
      <c r="DS25" s="148"/>
      <c r="DT25" s="148"/>
      <c r="DU25" s="148"/>
      <c r="DV25" s="148"/>
      <c r="DW25" s="148"/>
      <c r="DX25" s="148"/>
      <c r="DY25" s="148"/>
      <c r="DZ25" s="148"/>
      <c r="EA25" s="148"/>
      <c r="EB25" s="148"/>
      <c r="EC25" s="148"/>
      <c r="ED25" s="148"/>
      <c r="EE25" s="148"/>
      <c r="EF25" s="148"/>
      <c r="EG25" s="148"/>
      <c r="EH25" s="148"/>
      <c r="EI25" s="148"/>
      <c r="EJ25" s="148"/>
      <c r="EK25" s="148"/>
      <c r="EL25" s="148"/>
      <c r="EM25" s="148"/>
      <c r="EN25" s="148"/>
      <c r="EO25" s="148"/>
      <c r="EP25" s="148"/>
      <c r="EQ25" s="148"/>
      <c r="ER25" s="148"/>
    </row>
    <row r="26" spans="1:148" s="405" customFormat="1" ht="23" customHeight="1" thickBot="1">
      <c r="A26" s="447"/>
      <c r="B26" s="167" t="str">
        <f>'NSW Apr 2022'!F20</f>
        <v>Red Energy</v>
      </c>
      <c r="C26" s="171" t="str">
        <f>'NSW Apr 2022'!G20</f>
        <v xml:space="preserve">Business Saver </v>
      </c>
      <c r="D26" s="172">
        <f>365*'NSW Apr 2022'!H20/100</f>
        <v>298.23818181818183</v>
      </c>
      <c r="E26" s="289">
        <f>IF('NSW Apr 2022'!AQ20=3,0.5,IF('NSW Apr 2022'!AQ20=2,0.33,0))</f>
        <v>0.5</v>
      </c>
      <c r="F26" s="289">
        <f t="shared" ref="F26" si="20">1-E26</f>
        <v>0.5</v>
      </c>
      <c r="G26" s="172">
        <f>IF('NSW Apr 2022'!K20="",($C$5*E26/'NSW Apr 2022'!AQ20*'NSW Apr 2022'!W20/100)*'NSW Apr 2022'!AQ20,IF($C$5*E26/'NSW Apr 2022'!AQ20&gt;='NSW Apr 2022'!L20,('NSW Apr 2022'!L20*'NSW Apr 2022'!W20/100)*'NSW Apr 2022'!AQ20,($C$5*E26/'NSW Apr 2022'!AQ20*'NSW Apr 2022'!W20/100)*'NSW Apr 2022'!AQ20))</f>
        <v>106.71054545454544</v>
      </c>
      <c r="H26" s="172">
        <f>IF(AND('NSW Apr 2022'!L20&gt;0,'NSW Apr 2022'!M20&gt;0),IF($C$5*E26/'NSW Apr 2022'!AQ20&lt;'NSW Apr 2022'!L20,0,IF(($C$5*E26/'NSW Apr 2022'!AQ20-'NSW Apr 2022'!L20)&lt;=('NSW Apr 2022'!M20+'NSW Apr 2022'!L20),((($C$5*E26/'NSW Apr 2022'!AQ20-'NSW Apr 2022'!L20)*'NSW Apr 2022'!X20/100))*'NSW Apr 2022'!AQ20,((('NSW Apr 2022'!M20)*'NSW Apr 2022'!X20/100)*'NSW Apr 2022'!AQ20))),0)</f>
        <v>83.49872727272728</v>
      </c>
      <c r="I26" s="172">
        <f>IF(AND('NSW Apr 2022'!M20&gt;0,'NSW Apr 2022'!N20&gt;0),IF($C$5*E26/'NSW Apr 2022'!AQ20&lt;('NSW Apr 2022'!L20+'NSW Apr 2022'!M20),0,IF(($C$5*E26/'NSW Apr 2022'!AQ20-'NSW Apr 2022'!L20+'NSW Apr 2022'!M20)&lt;=('NSW Apr 2022'!L20+'NSW Apr 2022'!M20+'NSW Apr 2022'!N20),((($C$5*E26/'NSW Apr 2022'!AQ20-('NSW Apr 2022'!L20+'NSW Apr 2022'!M20))*'NSW Apr 2022'!Y20/100))*'NSW Apr 2022'!AQ20,('NSW Apr 2022'!N20*'NSW Apr 2022'!Y20/100)* 'NSW Apr 2022'!AQ20)),0)</f>
        <v>0</v>
      </c>
      <c r="J26" s="172">
        <f>IF(AND('NSW Apr 2022'!N20&gt;0,'NSW Apr 2022'!O20&gt;0),IF($C$5*E26/'NSW Apr 2022'!AQ20&lt;('NSW Apr 2022'!L20+'NSW Apr 2022'!M20+'NSW Apr 2022'!N20),0,IF(($C$5*E26/'NSW Apr 2022'!AQ20-'NSW Apr 2022'!L20+'NSW Apr 2022'!M20+'NSW Apr 2022'!N20)&lt;=('NSW Apr 2022'!L20+'NSW Apr 2022'!M20+'NSW Apr 2022'!N20+'NSW Apr 2022'!O20),(($C$5*E26/'NSW Apr 2022'!AQ20-('NSW Apr 2022'!L20+'NSW Apr 2022'!M20+'NSW Apr 2022'!N20))*'NSW Apr 2022'!Z20/100)*'NSW Apr 2022'!AQ20,('NSW Apr 2022'!O20*'NSW Apr 2022'!Z20/100)*'NSW Apr 2022'!AQ20)),0)</f>
        <v>0</v>
      </c>
      <c r="K26" s="172">
        <f>IF(AND('NSW Apr 2022'!O20&gt;0,'NSW Apr 2022'!P20&gt;0),IF($C$5*E26/'NSW Apr 2022'!AQ20&lt;('NSW Apr 2022'!L20+'NSW Apr 2022'!M20+'NSW Apr 2022'!N20+'NSW Apr 2022'!O20),0,IF(($C$5*E26/'NSW Apr 2022'!AQ20-'NSW Apr 2022'!L20+'NSW Apr 2022'!M20+'NSW Apr 2022'!N20+'NSW Apr 2022'!O20)&lt;=('NSW Apr 2022'!L20+'NSW Apr 2022'!M20+'NSW Apr 2022'!N20+'NSW Apr 2022'!O20+'NSW Apr 2022'!P20),(($C$5*E26/'NSW Apr 2022'!AQ20-('NSW Apr 2022'!L20+'NSW Apr 2022'!M20+'NSW Apr 2022'!N20+'NSW Apr 2022'!O20))*'NSW Apr 2022'!AA20/100)*'NSW Apr 2022'!AQ20,('NSW Apr 2022'!P20*'NSW Apr 2022'!AA20/100)*'NSW Apr 2022'!AQ20)),0)</f>
        <v>0</v>
      </c>
      <c r="L26" s="172">
        <f>IF(AND('NSW Apr 2022'!P20&gt;0,'NSW Apr 2022'!O20&gt;0),IF(($C$5*E26/'NSW Apr 2022'!AQ20&lt;SUM('NSW Apr 2022'!L20:P20)),(0),($C$5*E26/'NSW Apr 2022'!AQ20-SUM('NSW Apr 2022'!L20:P20))*'NSW Apr 2022'!AB20/100)* 'NSW Apr 2022'!AQ20,IF(AND('NSW Apr 2022'!O20&gt;0,'NSW Apr 2022'!P20=""),IF(($C$5*E26/'NSW Apr 2022'!AQ20&lt; SUM('NSW Apr 2022'!L20:O20)),(0),($C$5*E26/'NSW Apr 2022'!AQ20-SUM('NSW Apr 2022'!L20:O20))*'NSW Apr 2022'!AA20/100)* 'NSW Apr 2022'!AQ20,IF(AND('NSW Apr 2022'!N20&gt;0,'NSW Apr 2022'!O20=""),IF(($C$5*E26/'NSW Apr 2022'!AQ20&lt; SUM('NSW Apr 2022'!L20:N20)),(0),($C$5*E26/'NSW Apr 2022'!AQ20-SUM('NSW Apr 2022'!L20:N20))*'NSW Apr 2022'!Z20/100)* 'NSW Apr 2022'!AQ20,IF(AND('NSW Apr 2022'!M20&gt;0,'NSW Apr 2022'!N20=""),IF(($C$5*E26/'NSW Apr 2022'!AQ20&lt;'NSW Apr 2022'!M20+'NSW Apr 2022'!L20),(0),(($C$5*E26/'NSW Apr 2022'!AQ20-('NSW Apr 2022'!M20+'NSW Apr 2022'!L20))*'NSW Apr 2022'!Y20/100))*'NSW Apr 2022'!AQ20,IF(AND('NSW Apr 2022'!L20&gt;0,'NSW Apr 2022'!M20=""&gt;0),IF(($C$5*E26/'NSW Apr 2022'!AQ20&lt;'NSW Apr 2022'!L20),(0),($C$5*E26/'NSW Apr 2022'!AQ20-'NSW Apr 2022'!L20)*'NSW Apr 2022'!X20/100)*'NSW Apr 2022'!AQ20,0)))))</f>
        <v>815.04254545454558</v>
      </c>
      <c r="M26" s="172">
        <f>IF('NSW Apr 2022'!K20="",($C$5*F26/'NSW Apr 2022'!AR20*'NSW Apr 2022'!AC20/100)*'NSW Apr 2022'!AR20,IF($C$5*F26/'NSW Apr 2022'!AR20&gt;='NSW Apr 2022'!L20,('NSW Apr 2022'!L20*'NSW Apr 2022'!AC20/100)*'NSW Apr 2022'!AR20,($C$5*F26/'NSW Apr 2022'!AR20*'NSW Apr 2022'!AC20/100)*'NSW Apr 2022'!AR20))</f>
        <v>106.71054545454544</v>
      </c>
      <c r="N26" s="172">
        <f>IF(AND('NSW Apr 2022'!L20&gt;0,'NSW Apr 2022'!M20&gt;0),IF($C$5*F26/'NSW Apr 2022'!AR20&lt;'NSW Apr 2022'!L20,0,IF(($C$5*F26/'NSW Apr 2022'!AR20-'NSW Apr 2022'!L20)&lt;=('NSW Apr 2022'!M20+'NSW Apr 2022'!L20),((($C$5*F26/'NSW Apr 2022'!AR20-'NSW Apr 2022'!L20)*'NSW Apr 2022'!AD20/100))*'NSW Apr 2022'!AR20,((('NSW Apr 2022'!M20)*'NSW Apr 2022'!AD20/100)*'NSW Apr 2022'!AR20))),0)</f>
        <v>83.49872727272728</v>
      </c>
      <c r="O26" s="172">
        <f>IF(AND('NSW Apr 2022'!M20&gt;0,'NSW Apr 2022'!N20&gt;0),IF($C$5*F26/'NSW Apr 2022'!AR20&lt;('NSW Apr 2022'!L20+'NSW Apr 2022'!M20),0,IF(($C$5*F26/'NSW Apr 2022'!AR20-'NSW Apr 2022'!L20+'NSW Apr 2022'!M20)&lt;=('NSW Apr 2022'!L20+'NSW Apr 2022'!M20+'NSW Apr 2022'!N20),((($C$5*F26/'NSW Apr 2022'!AR20-('NSW Apr 2022'!L20+'NSW Apr 2022'!M20))*'NSW Apr 2022'!AE20/100))*'NSW Apr 2022'!AR20,('NSW Apr 2022'!N20*'NSW Apr 2022'!AE20/100)*'NSW Apr 2022'!AR20)),0)</f>
        <v>0</v>
      </c>
      <c r="P26" s="172">
        <f>IF(AND('NSW Apr 2022'!N20&gt;0,'NSW Apr 2022'!O20&gt;0),IF($C$5*F26/'NSW Apr 2022'!AR20&lt;('NSW Apr 2022'!L20+'NSW Apr 2022'!M20+'NSW Apr 2022'!N20),0,IF(($C$5*F26/'NSW Apr 2022'!AR20-'NSW Apr 2022'!L20+'NSW Apr 2022'!M20+'NSW Apr 2022'!N20)&lt;=('NSW Apr 2022'!L20+'NSW Apr 2022'!M20+'NSW Apr 2022'!N20+'NSW Apr 2022'!O20),(($C$5*F26/'NSW Apr 2022'!AR20-('NSW Apr 2022'!L20+'NSW Apr 2022'!M20+'NSW Apr 2022'!N20))*'NSW Apr 2022'!AF20/100)*'NSW Apr 2022'!AR20,('NSW Apr 2022'!O20*'NSW Apr 2022'!AF20/100)*'NSW Apr 2022'!AR20)),0)</f>
        <v>0</v>
      </c>
      <c r="Q26" s="172">
        <f>IF(AND('NSW Apr 2022'!P20&gt;0,'NSW Apr 2022'!P20&gt;0),IF($C$5*F26/'NSW Apr 2022'!AR20&lt;('NSW Apr 2022'!L20+'NSW Apr 2022'!M20+'NSW Apr 2022'!N20+'NSW Apr 2022'!O20),0,IF(($C$5*F26/'NSW Apr 2022'!AR20-'NSW Apr 2022'!L20+'NSW Apr 2022'!M20+'NSW Apr 2022'!N20+'NSW Apr 2022'!O20)&lt;=('NSW Apr 2022'!L20+'NSW Apr 2022'!M20+'NSW Apr 2022'!N20+'NSW Apr 2022'!O20+'NSW Apr 2022'!P20),(($C$5*F26/'NSW Apr 2022'!AR20-('NSW Apr 2022'!L20+'NSW Apr 2022'!M20+'NSW Apr 2022'!N20+'NSW Apr 2022'!O20))*'NSW Apr 2022'!AG20/100)*'NSW Apr 2022'!AR20,('NSW Apr 2022'!P20*'NSW Apr 2022'!AG20/100)*'NSW Apr 2022'!AR20)),0)</f>
        <v>0</v>
      </c>
      <c r="R26" s="172">
        <f>IF(AND('NSW Apr 2022'!P20&gt;0,'NSW Apr 2022'!O20&gt;0),IF(($C$5*F26/'NSW Apr 2022'!AR20&lt;SUM('NSW Apr 2022'!L20:P20)),(0),($C$5*F26/'NSW Apr 2022'!AR20-SUM('NSW Apr 2022'!L20:P20))*'NSW Apr 2022'!AB20/100)* 'NSW Apr 2022'!AR20,IF(AND('NSW Apr 2022'!O20&gt;0,'NSW Apr 2022'!P20=""),IF(($C$5*F26/'NSW Apr 2022'!AR20&lt; SUM('NSW Apr 2022'!L20:O20)),(0),($C$5*F26/'NSW Apr 2022'!AR20-SUM('NSW Apr 2022'!L20:O20))*'NSW Apr 2022'!AG20/100)* 'NSW Apr 2022'!AR20,IF(AND('NSW Apr 2022'!N20&gt;0,'NSW Apr 2022'!O20=""),IF(($C$5*F26/'NSW Apr 2022'!AR20&lt; SUM('NSW Apr 2022'!L20:N20)),(0),($C$5*F26/'NSW Apr 2022'!AR20-SUM('NSW Apr 2022'!L20:N20))*'NSW Apr 2022'!AF20/100)* 'NSW Apr 2022'!AR20,IF(AND('NSW Apr 2022'!M20&gt;0,'NSW Apr 2022'!N20=""),IF(($C$5*F26/'NSW Apr 2022'!AR20&lt;'NSW Apr 2022'!M20+'NSW Apr 2022'!L20),(0),(($C$5*F26/'NSW Apr 2022'!AR20-('NSW Apr 2022'!M20+'NSW Apr 2022'!L20))*'NSW Apr 2022'!AE20/100))*'NSW Apr 2022'!AR20,IF(AND('NSW Apr 2022'!L20&gt;0,'NSW Apr 2022'!M20=""&gt;0),IF(($C$5*F26/'NSW Apr 2022'!AR20&lt;'NSW Apr 2022'!L20),(0),($C$5*F26/'NSW Apr 2022'!AR20-'NSW Apr 2022'!L20)*'NSW Apr 2022'!AD20/100)*'NSW Apr 2022'!AR20,0)))))</f>
        <v>815.04254545454558</v>
      </c>
      <c r="S26" s="298">
        <f t="shared" ref="S26" si="21">SUM(G26:R26)</f>
        <v>2010.5036363636368</v>
      </c>
      <c r="T26" s="293">
        <f t="shared" ref="T26" si="22">S26+D26</f>
        <v>2308.7418181818184</v>
      </c>
      <c r="U26" s="168">
        <f t="shared" ref="U26" si="23">T26*1.1</f>
        <v>2539.6160000000004</v>
      </c>
      <c r="V26" s="171">
        <f>'NSW Apr 2022'!AT20</f>
        <v>0</v>
      </c>
      <c r="W26" s="171">
        <f>'NSW Apr 2022'!AU20</f>
        <v>0</v>
      </c>
      <c r="X26" s="171">
        <f>'NSW Apr 2022'!AV20</f>
        <v>0</v>
      </c>
      <c r="Y26" s="171">
        <f>'NSW Apr 2022'!AW20</f>
        <v>0</v>
      </c>
      <c r="Z26" s="293" t="str">
        <f t="shared" ref="Z26" si="24">IF(SUM(V26:Y26)=0,"No discount",IF(V26&gt;0,"Guaranteed off bill",IF(W26&gt;0,"Guaranteed off usage",IF(X26&gt;0,"Pay-on-time off bill","Pay-on-time off usage"))))</f>
        <v>No discount</v>
      </c>
      <c r="AA26" s="293" t="str">
        <f t="shared" ref="AA26" si="25">IF(OR(B26="Origin Energy",B26="Red Energy",B26="Powershop"),"Inclusive","Exclusive")</f>
        <v>Inclusive</v>
      </c>
      <c r="AB26" s="293">
        <f t="shared" ref="AB26" si="26">IF(AND(Z26="Guaranteed off bill",AA26="Inclusive"),((T26*1.1)-((T26*1.1)*V26/100))/1.1,IF(AND(Z26="Guaranteed off usage",AA26="Inclusive"),((T26*1.1)-((S26*1.1)*W26/100))/1.1,IF(AND(Z26="Guaranteed off bill",AA26="Exclusive"),T26-(T26*V26/100),IF(AND(Z26="Guaranteed off usage",AA26="Exclusive"),T26-(S26*W26/100),IF(AA26="Inclusive",((T26*1.1))/1.1,T26)))))</f>
        <v>2308.7418181818184</v>
      </c>
      <c r="AC26" s="293">
        <f t="shared" ref="AC26" si="27">IF(AND(Z26="Pay-on-time off bill",AA26="Inclusive"),((AB26*1.1)-((AB26*1.1)*X26/100))/1.1,IF(AND(Z26="Pay-on-time off usage",AA26="Inclusive"),((AB26*1.1)-((S26*1.1)*Y26/100))/1.1,IF(AND(Z26="Pay-on-time off bill",AA26="Exclusive"),AB26-(AB26*X26/100),IF(AND(Z26="Pay-on-time off usage",AA26="Exclusive"),AB26-(S26*Y26/100),IF(AA26="Inclusive",((AB26*1.1))/1.1,AB26)))))</f>
        <v>2308.7418181818184</v>
      </c>
      <c r="AD26" s="427">
        <f t="shared" ref="AD26" si="28">AB26*1.1</f>
        <v>2539.6160000000004</v>
      </c>
      <c r="AE26" s="427">
        <f t="shared" ref="AE26" si="29">AC26*1.1</f>
        <v>2539.6160000000004</v>
      </c>
      <c r="AF26" s="234">
        <f>'NSW Apr 2022'!BJ20</f>
        <v>0</v>
      </c>
      <c r="AG26" s="428">
        <f>'NSW Apr 2022'!BH20</f>
        <v>0</v>
      </c>
      <c r="AH26" s="402"/>
      <c r="AI26" s="402"/>
      <c r="AJ26" s="402"/>
      <c r="AK26" s="402"/>
      <c r="AL26" s="402"/>
      <c r="AM26" s="402"/>
      <c r="AN26" s="402"/>
      <c r="AO26" s="402"/>
      <c r="AP26" s="402"/>
      <c r="AQ26" s="402"/>
      <c r="AR26" s="402"/>
      <c r="AS26" s="402"/>
      <c r="AT26" s="403"/>
      <c r="AU26" s="403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</row>
    <row r="27" spans="1:148" s="285" customFormat="1" ht="23" customHeight="1" thickTop="1">
      <c r="A27" s="443" t="str">
        <f>'NSW Apr 2022'!D21</f>
        <v>AGN Cooma</v>
      </c>
      <c r="B27" s="146" t="str">
        <f>'NSW Apr 2022'!F21</f>
        <v>Origin Energy</v>
      </c>
      <c r="C27" s="148" t="str">
        <f>'NSW Apr 2022'!G21</f>
        <v>Business Go</v>
      </c>
      <c r="D27" s="153">
        <f>365*'NSW Apr 2022'!H21/100</f>
        <v>303.08272727272725</v>
      </c>
      <c r="E27" s="288">
        <f>IF('NSW Apr 2022'!AQ21=3,0.5,IF('NSW Apr 2022'!AQ21=2,0.33,0))</f>
        <v>0.5</v>
      </c>
      <c r="F27" s="288">
        <f t="shared" ref="F27:F38" si="30">1-E27</f>
        <v>0.5</v>
      </c>
      <c r="G27" s="153">
        <f>IF('NSW Apr 2022'!K21="",($C$5*E27/'NSW Apr 2022'!AQ21*'NSW Apr 2022'!W21/100)*'NSW Apr 2022'!AQ21,IF($C$5*E27/'NSW Apr 2022'!AQ21&gt;='NSW Apr 2022'!L21,('NSW Apr 2022'!L21*'NSW Apr 2022'!W21/100)*'NSW Apr 2022'!AQ21,($C$5*E27/'NSW Apr 2022'!AQ21*'NSW Apr 2022'!W21/100)*'NSW Apr 2022'!AQ21))</f>
        <v>1231.8181818181818</v>
      </c>
      <c r="H27" s="153">
        <f>IF(AND('NSW Apr 2022'!L21&gt;0,'NSW Apr 2022'!M21&gt;0),IF($C$5*E27/'NSW Apr 2022'!AQ21&lt;'NSW Apr 2022'!L21,0,IF(($C$5*E27/'NSW Apr 2022'!AQ21-'NSW Apr 2022'!L21)&lt;=('NSW Apr 2022'!M21+'NSW Apr 2022'!L21),((($C$5*E27/'NSW Apr 2022'!AQ21-'NSW Apr 2022'!L21)*'NSW Apr 2022'!X21/100))*'NSW Apr 2022'!AQ21,((('NSW Apr 2022'!M21)*'NSW Apr 2022'!X21/100)*'NSW Apr 2022'!AQ21))),0)</f>
        <v>0</v>
      </c>
      <c r="I27" s="153">
        <f>IF(AND('NSW Apr 2022'!M21&gt;0,'NSW Apr 2022'!N21&gt;0),IF($C$5*E27/'NSW Apr 2022'!AQ21&lt;('NSW Apr 2022'!L21+'NSW Apr 2022'!M21),0,IF(($C$5*E27/'NSW Apr 2022'!AQ21-'NSW Apr 2022'!L21+'NSW Apr 2022'!M21)&lt;=('NSW Apr 2022'!L21+'NSW Apr 2022'!M21+'NSW Apr 2022'!N21),((($C$5*E27/'NSW Apr 2022'!AQ21-('NSW Apr 2022'!L21+'NSW Apr 2022'!M21))*'NSW Apr 2022'!Y21/100))*'NSW Apr 2022'!AQ21,('NSW Apr 2022'!N21*'NSW Apr 2022'!Y21/100)* 'NSW Apr 2022'!AQ21)),0)</f>
        <v>0</v>
      </c>
      <c r="J27" s="153">
        <f>IF(AND('NSW Apr 2022'!N21&gt;0,'NSW Apr 2022'!O21&gt;0),IF($C$5*E27/'NSW Apr 2022'!AQ21&lt;('NSW Apr 2022'!L21+'NSW Apr 2022'!M21+'NSW Apr 2022'!N21),0,IF(($C$5*E27/'NSW Apr 2022'!AQ21-'NSW Apr 2022'!L21+'NSW Apr 2022'!M21+'NSW Apr 2022'!N21)&lt;=('NSW Apr 2022'!L21+'NSW Apr 2022'!M21+'NSW Apr 2022'!N21+'NSW Apr 2022'!O21),(($C$5*E27/'NSW Apr 2022'!AQ21-('NSW Apr 2022'!L21+'NSW Apr 2022'!M21+'NSW Apr 2022'!N21))*'NSW Apr 2022'!Z21/100)*'NSW Apr 2022'!AQ21,('NSW Apr 2022'!O21*'NSW Apr 2022'!Z21/100)*'NSW Apr 2022'!AQ21)),0)</f>
        <v>0</v>
      </c>
      <c r="K27" s="153">
        <f>IF(AND('NSW Apr 2022'!O21&gt;0,'NSW Apr 2022'!P21&gt;0),IF($C$5*E27/'NSW Apr 2022'!AQ21&lt;('NSW Apr 2022'!L21+'NSW Apr 2022'!M21+'NSW Apr 2022'!N21+'NSW Apr 2022'!O21),0,IF(($C$5*E27/'NSW Apr 2022'!AQ21-'NSW Apr 2022'!L21+'NSW Apr 2022'!M21+'NSW Apr 2022'!N21+'NSW Apr 2022'!O21)&lt;=('NSW Apr 2022'!L21+'NSW Apr 2022'!M21+'NSW Apr 2022'!N21+'NSW Apr 2022'!O21+'NSW Apr 2022'!P21),(($C$5*E27/'NSW Apr 2022'!AQ21-('NSW Apr 2022'!L21+'NSW Apr 2022'!M21+'NSW Apr 2022'!N21+'NSW Apr 2022'!O21))*'NSW Apr 2022'!AA21/100)*'NSW Apr 2022'!AQ21,('NSW Apr 2022'!P21*'NSW Apr 2022'!AA21/100)*'NSW Apr 2022'!AQ21)),0)</f>
        <v>0</v>
      </c>
      <c r="L27" s="153">
        <f>IF(AND('NSW Apr 2022'!P21&gt;0,'NSW Apr 2022'!O21&gt;0),IF(($C$5*E27/'NSW Apr 2022'!AQ21&lt;SUM('NSW Apr 2022'!L21:P21)),(0),($C$5*E27/'NSW Apr 2022'!AQ21-SUM('NSW Apr 2022'!L21:P21))*'NSW Apr 2022'!AB21/100)* 'NSW Apr 2022'!AQ21,IF(AND('NSW Apr 2022'!O21&gt;0,'NSW Apr 2022'!P21=""),IF(($C$5*E27/'NSW Apr 2022'!AQ21&lt; SUM('NSW Apr 2022'!L21:O21)),(0),($C$5*E27/'NSW Apr 2022'!AQ21-SUM('NSW Apr 2022'!L21:O21))*'NSW Apr 2022'!AA21/100)* 'NSW Apr 2022'!AQ21,IF(AND('NSW Apr 2022'!N21&gt;0,'NSW Apr 2022'!O21=""),IF(($C$5*E27/'NSW Apr 2022'!AQ21&lt; SUM('NSW Apr 2022'!L21:N21)),(0),($C$5*E27/'NSW Apr 2022'!AQ21-SUM('NSW Apr 2022'!L21:N21))*'NSW Apr 2022'!Z21/100)* 'NSW Apr 2022'!AQ21,IF(AND('NSW Apr 2022'!M21&gt;0,'NSW Apr 2022'!N21=""),IF(($C$5*E27/'NSW Apr 2022'!AQ21&lt;'NSW Apr 2022'!M21+'NSW Apr 2022'!L21),(0),(($C$5*E27/'NSW Apr 2022'!AQ21-('NSW Apr 2022'!M21+'NSW Apr 2022'!L21))*'NSW Apr 2022'!Y21/100))*'NSW Apr 2022'!AQ21,IF(AND('NSW Apr 2022'!L21&gt;0,'NSW Apr 2022'!M21=""&gt;0),IF(($C$5*E27/'NSW Apr 2022'!AQ21&lt;'NSW Apr 2022'!L21),(0),($C$5*E27/'NSW Apr 2022'!AQ21-'NSW Apr 2022'!L21)*'NSW Apr 2022'!X21/100)*'NSW Apr 2022'!AQ21,0)))))</f>
        <v>0</v>
      </c>
      <c r="M27" s="153">
        <f>IF('NSW Apr 2022'!K21="",($C$5*F27/'NSW Apr 2022'!AR21*'NSW Apr 2022'!AC21/100)*'NSW Apr 2022'!AR21,IF($C$5*F27/'NSW Apr 2022'!AR21&gt;='NSW Apr 2022'!L21,('NSW Apr 2022'!L21*'NSW Apr 2022'!AC21/100)*'NSW Apr 2022'!AR21,($C$5*F27/'NSW Apr 2022'!AR21*'NSW Apr 2022'!AC21/100)*'NSW Apr 2022'!AR21))</f>
        <v>1245.4545454545455</v>
      </c>
      <c r="N27" s="153">
        <f>IF(AND('NSW Apr 2022'!L21&gt;0,'NSW Apr 2022'!M21&gt;0),IF($C$5*F27/'NSW Apr 2022'!AR21&lt;'NSW Apr 2022'!L21,0,IF(($C$5*F27/'NSW Apr 2022'!AR21-'NSW Apr 2022'!L21)&lt;=('NSW Apr 2022'!M21+'NSW Apr 2022'!L21),((($C$5*F27/'NSW Apr 2022'!AR21-'NSW Apr 2022'!L21)*'NSW Apr 2022'!AD21/100))*'NSW Apr 2022'!AR21,((('NSW Apr 2022'!M21)*'NSW Apr 2022'!AD21/100)*'NSW Apr 2022'!AR21))),0)</f>
        <v>0</v>
      </c>
      <c r="O27" s="153">
        <f>IF(AND('NSW Apr 2022'!M21&gt;0,'NSW Apr 2022'!N21&gt;0),IF($C$5*F27/'NSW Apr 2022'!AR21&lt;('NSW Apr 2022'!L21+'NSW Apr 2022'!M21),0,IF(($C$5*F27/'NSW Apr 2022'!AR21-'NSW Apr 2022'!L21+'NSW Apr 2022'!M21)&lt;=('NSW Apr 2022'!L21+'NSW Apr 2022'!M21+'NSW Apr 2022'!N21),((($C$5*F27/'NSW Apr 2022'!AR21-('NSW Apr 2022'!L21+'NSW Apr 2022'!M21))*'NSW Apr 2022'!AE21/100))*'NSW Apr 2022'!AR21,('NSW Apr 2022'!N21*'NSW Apr 2022'!AE21/100)*'NSW Apr 2022'!AR21)),0)</f>
        <v>0</v>
      </c>
      <c r="P27" s="153">
        <f>IF(AND('NSW Apr 2022'!N21&gt;0,'NSW Apr 2022'!O21&gt;0),IF($C$5*F27/'NSW Apr 2022'!AR21&lt;('NSW Apr 2022'!L21+'NSW Apr 2022'!M21+'NSW Apr 2022'!N21),0,IF(($C$5*F27/'NSW Apr 2022'!AR21-'NSW Apr 2022'!L21+'NSW Apr 2022'!M21+'NSW Apr 2022'!N21)&lt;=('NSW Apr 2022'!L21+'NSW Apr 2022'!M21+'NSW Apr 2022'!N21+'NSW Apr 2022'!O21),(($C$5*F27/'NSW Apr 2022'!AR21-('NSW Apr 2022'!L21+'NSW Apr 2022'!M21+'NSW Apr 2022'!N21))*'NSW Apr 2022'!AF21/100)*'NSW Apr 2022'!AR21,('NSW Apr 2022'!O21*'NSW Apr 2022'!AF21/100)*'NSW Apr 2022'!AR21)),0)</f>
        <v>0</v>
      </c>
      <c r="Q27" s="153">
        <f>IF(AND('NSW Apr 2022'!P21&gt;0,'NSW Apr 2022'!P21&gt;0),IF($C$5*F27/'NSW Apr 2022'!AR21&lt;('NSW Apr 2022'!L21+'NSW Apr 2022'!M21+'NSW Apr 2022'!N21+'NSW Apr 2022'!O21),0,IF(($C$5*F27/'NSW Apr 2022'!AR21-'NSW Apr 2022'!L21+'NSW Apr 2022'!M21+'NSW Apr 2022'!N21+'NSW Apr 2022'!O21)&lt;=('NSW Apr 2022'!L21+'NSW Apr 2022'!M21+'NSW Apr 2022'!N21+'NSW Apr 2022'!O21+'NSW Apr 2022'!P21),(($C$5*F27/'NSW Apr 2022'!AR21-('NSW Apr 2022'!L21+'NSW Apr 2022'!M21+'NSW Apr 2022'!N21+'NSW Apr 2022'!O21))*'NSW Apr 2022'!AG21/100)*'NSW Apr 2022'!AR21,('NSW Apr 2022'!P21*'NSW Apr 2022'!AG21/100)*'NSW Apr 2022'!AR21)),0)</f>
        <v>0</v>
      </c>
      <c r="R27" s="153">
        <f>IF(AND('NSW Apr 2022'!P21&gt;0,'NSW Apr 2022'!O21&gt;0),IF(($C$5*F27/'NSW Apr 2022'!AR21&lt;SUM('NSW Apr 2022'!L21:P21)),(0),($C$5*F27/'NSW Apr 2022'!AR21-SUM('NSW Apr 2022'!L21:P21))*'NSW Apr 2022'!AB21/100)* 'NSW Apr 2022'!AR21,IF(AND('NSW Apr 2022'!O21&gt;0,'NSW Apr 2022'!P21=""),IF(($C$5*F27/'NSW Apr 2022'!AR21&lt; SUM('NSW Apr 2022'!L21:O21)),(0),($C$5*F27/'NSW Apr 2022'!AR21-SUM('NSW Apr 2022'!L21:O21))*'NSW Apr 2022'!AG21/100)* 'NSW Apr 2022'!AR21,IF(AND('NSW Apr 2022'!N21&gt;0,'NSW Apr 2022'!O21=""),IF(($C$5*F27/'NSW Apr 2022'!AR21&lt; SUM('NSW Apr 2022'!L21:N21)),(0),($C$5*F27/'NSW Apr 2022'!AR21-SUM('NSW Apr 2022'!L21:N21))*'NSW Apr 2022'!AF21/100)* 'NSW Apr 2022'!AR21,IF(AND('NSW Apr 2022'!M21&gt;0,'NSW Apr 2022'!N21=""),IF(($C$5*F27/'NSW Apr 2022'!AR21&lt;'NSW Apr 2022'!M21+'NSW Apr 2022'!L21),(0),(($C$5*F27/'NSW Apr 2022'!AR21-('NSW Apr 2022'!M21+'NSW Apr 2022'!L21))*'NSW Apr 2022'!AE21/100))*'NSW Apr 2022'!AR21,IF(AND('NSW Apr 2022'!L21&gt;0,'NSW Apr 2022'!M21=""&gt;0),IF(($C$5*F27/'NSW Apr 2022'!AR21&lt;'NSW Apr 2022'!L21),(0),($C$5*F27/'NSW Apr 2022'!AR21-'NSW Apr 2022'!L21)*'NSW Apr 2022'!AD21/100)*'NSW Apr 2022'!AR21,0)))))</f>
        <v>0</v>
      </c>
      <c r="S27" s="257">
        <f t="shared" si="4"/>
        <v>2477.272727272727</v>
      </c>
      <c r="T27" s="292">
        <f t="shared" si="5"/>
        <v>2780.3554545454544</v>
      </c>
      <c r="U27" s="149">
        <f t="shared" si="6"/>
        <v>3058.3910000000001</v>
      </c>
      <c r="V27" s="148">
        <f>'NSW Apr 2022'!AT21</f>
        <v>0</v>
      </c>
      <c r="W27" s="148">
        <f>'NSW Apr 2022'!AU21</f>
        <v>0</v>
      </c>
      <c r="X27" s="148">
        <f>'NSW Apr 2022'!AV21</f>
        <v>0</v>
      </c>
      <c r="Y27" s="148">
        <f>'NSW Apr 2022'!AW21</f>
        <v>0</v>
      </c>
      <c r="Z27" s="292" t="str">
        <f t="shared" si="7"/>
        <v>No discount</v>
      </c>
      <c r="AA27" s="292" t="str">
        <f t="shared" si="8"/>
        <v>Inclusive</v>
      </c>
      <c r="AB27" s="292">
        <f t="shared" si="0"/>
        <v>2780.3554545454544</v>
      </c>
      <c r="AC27" s="292">
        <f t="shared" si="1"/>
        <v>2780.3554545454544</v>
      </c>
      <c r="AD27" s="404">
        <f t="shared" si="2"/>
        <v>3058.3910000000001</v>
      </c>
      <c r="AE27" s="404">
        <f t="shared" si="2"/>
        <v>3058.3910000000001</v>
      </c>
      <c r="AF27" s="226">
        <f>'NSW Apr 2022'!BJ21</f>
        <v>12</v>
      </c>
      <c r="AG27" s="140">
        <f>'NSW Apr 2022'!BH21</f>
        <v>12</v>
      </c>
      <c r="AH27" s="400"/>
      <c r="AI27" s="400"/>
      <c r="AJ27" s="400"/>
      <c r="AK27" s="400"/>
      <c r="AL27" s="400"/>
      <c r="AM27" s="400"/>
      <c r="AN27" s="400"/>
      <c r="AO27" s="400"/>
      <c r="AP27" s="400"/>
      <c r="AQ27" s="400"/>
      <c r="AR27" s="400"/>
      <c r="AS27" s="400"/>
      <c r="AT27"/>
      <c r="AU27"/>
      <c r="AV27" s="347"/>
      <c r="AW27" s="347"/>
      <c r="AX27" s="347"/>
      <c r="AY27" s="347"/>
      <c r="AZ27" s="347"/>
      <c r="BA27" s="347"/>
      <c r="BB27" s="347"/>
      <c r="BC27" s="347"/>
      <c r="BD27" s="347"/>
      <c r="BE27" s="347"/>
      <c r="BF27" s="347"/>
      <c r="BG27" s="347"/>
      <c r="BH27" s="347"/>
      <c r="BI27" s="347"/>
      <c r="BJ27" s="347"/>
      <c r="BK27" s="347"/>
      <c r="BL27" s="347"/>
      <c r="BM27" s="347"/>
      <c r="BN27" s="347"/>
      <c r="BO27" s="347"/>
      <c r="BP27" s="347"/>
      <c r="BQ27" s="347"/>
      <c r="BR27" s="347"/>
      <c r="BS27" s="347"/>
      <c r="BT27" s="347"/>
      <c r="BU27" s="347"/>
      <c r="BV27" s="347"/>
      <c r="BW27" s="347"/>
      <c r="BX27" s="347"/>
      <c r="BY27" s="347"/>
      <c r="BZ27" s="347"/>
      <c r="CA27" s="347"/>
      <c r="CB27" s="347"/>
      <c r="CC27" s="347"/>
      <c r="CD27" s="347"/>
      <c r="CE27" s="347"/>
      <c r="CF27" s="347"/>
      <c r="CG27" s="347"/>
      <c r="CH27" s="347"/>
      <c r="CI27" s="347"/>
      <c r="CJ27" s="347"/>
      <c r="CK27" s="347"/>
      <c r="CL27" s="347"/>
      <c r="CM27" s="347"/>
      <c r="CN27" s="347"/>
      <c r="CO27" s="347"/>
      <c r="CP27" s="347"/>
      <c r="CQ27" s="347"/>
      <c r="CR27" s="347"/>
      <c r="CS27" s="347"/>
      <c r="CT27" s="347"/>
      <c r="CU27" s="347"/>
      <c r="CV27" s="347"/>
      <c r="CW27" s="347"/>
      <c r="CX27" s="347"/>
      <c r="CY27" s="347"/>
      <c r="CZ27" s="347"/>
      <c r="DA27" s="347"/>
      <c r="DB27" s="347"/>
      <c r="DC27" s="347"/>
      <c r="DD27" s="347"/>
      <c r="DE27" s="347"/>
      <c r="DF27" s="347"/>
      <c r="DG27" s="347"/>
      <c r="DH27" s="347"/>
      <c r="DI27" s="347"/>
      <c r="DJ27" s="347"/>
      <c r="DK27" s="347"/>
      <c r="DL27" s="347"/>
      <c r="DM27" s="347"/>
      <c r="DN27" s="347"/>
      <c r="DO27" s="347"/>
      <c r="DP27" s="347"/>
      <c r="DQ27" s="347"/>
      <c r="DR27" s="347"/>
      <c r="DS27" s="347"/>
      <c r="DT27" s="347"/>
      <c r="DU27" s="347"/>
      <c r="DV27" s="347"/>
      <c r="DW27" s="347"/>
      <c r="DX27" s="347"/>
      <c r="DY27" s="347"/>
      <c r="DZ27" s="347"/>
      <c r="EA27" s="347"/>
      <c r="EB27" s="347"/>
      <c r="EC27" s="347"/>
      <c r="ED27" s="347"/>
      <c r="EE27" s="347"/>
      <c r="EF27" s="347"/>
      <c r="EG27" s="347"/>
      <c r="EH27" s="347"/>
      <c r="EI27" s="347"/>
      <c r="EJ27" s="347"/>
      <c r="EK27" s="347"/>
      <c r="EL27" s="347"/>
      <c r="EM27" s="347"/>
      <c r="EN27" s="347"/>
      <c r="EO27" s="347"/>
      <c r="EP27" s="347"/>
      <c r="EQ27" s="347"/>
      <c r="ER27" s="347"/>
    </row>
    <row r="28" spans="1:148" s="285" customFormat="1" ht="23" customHeight="1" thickBot="1">
      <c r="A28" s="444"/>
      <c r="B28" s="167" t="str">
        <f>'NSW Apr 2022'!F22</f>
        <v>Red Energy</v>
      </c>
      <c r="C28" s="171" t="str">
        <f>'NSW Apr 2022'!G22</f>
        <v xml:space="preserve">Business Saver </v>
      </c>
      <c r="D28" s="172">
        <f>365*'NSW Apr 2022'!H22/100</f>
        <v>251.81681818181815</v>
      </c>
      <c r="E28" s="289">
        <f>IF('NSW Apr 2022'!AQ22=3,0.5,IF('NSW Apr 2022'!AQ22=2,0.33,0))</f>
        <v>0.5</v>
      </c>
      <c r="F28" s="289">
        <f t="shared" si="30"/>
        <v>0.5</v>
      </c>
      <c r="G28" s="172">
        <f>IF('NSW Apr 2022'!K22="",($C$5*E28/'NSW Apr 2022'!AQ22*'NSW Apr 2022'!W22/100)*'NSW Apr 2022'!AQ22,IF($C$5*E28/'NSW Apr 2022'!AQ22&gt;='NSW Apr 2022'!L22,('NSW Apr 2022'!L22*'NSW Apr 2022'!W22/100)*'NSW Apr 2022'!AQ22,($C$5*E28/'NSW Apr 2022'!AQ22*'NSW Apr 2022'!W22/100)*'NSW Apr 2022'!AQ22))</f>
        <v>1345.4545454545455</v>
      </c>
      <c r="H28" s="172">
        <f>IF(AND('NSW Apr 2022'!L22&gt;0,'NSW Apr 2022'!M22&gt;0),IF($C$5*E28/'NSW Apr 2022'!AQ22&lt;'NSW Apr 2022'!L22,0,IF(($C$5*E28/'NSW Apr 2022'!AQ22-'NSW Apr 2022'!L22)&lt;=('NSW Apr 2022'!M22+'NSW Apr 2022'!L22),((($C$5*E28/'NSW Apr 2022'!AQ22-'NSW Apr 2022'!L22)*'NSW Apr 2022'!X22/100))*'NSW Apr 2022'!AQ22,((('NSW Apr 2022'!M22)*'NSW Apr 2022'!X22/100)*'NSW Apr 2022'!AQ22))),0)</f>
        <v>0</v>
      </c>
      <c r="I28" s="172">
        <f>IF(AND('NSW Apr 2022'!M22&gt;0,'NSW Apr 2022'!N22&gt;0),IF($C$5*E28/'NSW Apr 2022'!AQ22&lt;('NSW Apr 2022'!L22+'NSW Apr 2022'!M22),0,IF(($C$5*E28/'NSW Apr 2022'!AQ22-'NSW Apr 2022'!L22+'NSW Apr 2022'!M22)&lt;=('NSW Apr 2022'!L22+'NSW Apr 2022'!M22+'NSW Apr 2022'!N22),((($C$5*E28/'NSW Apr 2022'!AQ22-('NSW Apr 2022'!L22+'NSW Apr 2022'!M22))*'NSW Apr 2022'!Y22/100))*'NSW Apr 2022'!AQ22,('NSW Apr 2022'!N22*'NSW Apr 2022'!Y22/100)* 'NSW Apr 2022'!AQ22)),0)</f>
        <v>0</v>
      </c>
      <c r="J28" s="172">
        <f>IF(AND('NSW Apr 2022'!N22&gt;0,'NSW Apr 2022'!O22&gt;0),IF($C$5*E28/'NSW Apr 2022'!AQ22&lt;('NSW Apr 2022'!L22+'NSW Apr 2022'!M22+'NSW Apr 2022'!N22),0,IF(($C$5*E28/'NSW Apr 2022'!AQ22-'NSW Apr 2022'!L22+'NSW Apr 2022'!M22+'NSW Apr 2022'!N22)&lt;=('NSW Apr 2022'!L22+'NSW Apr 2022'!M22+'NSW Apr 2022'!N22+'NSW Apr 2022'!O22),(($C$5*E28/'NSW Apr 2022'!AQ22-('NSW Apr 2022'!L22+'NSW Apr 2022'!M22+'NSW Apr 2022'!N22))*'NSW Apr 2022'!Z22/100)*'NSW Apr 2022'!AQ22,('NSW Apr 2022'!O22*'NSW Apr 2022'!Z22/100)*'NSW Apr 2022'!AQ22)),0)</f>
        <v>0</v>
      </c>
      <c r="K28" s="172">
        <f>IF(AND('NSW Apr 2022'!O22&gt;0,'NSW Apr 2022'!P22&gt;0),IF($C$5*E28/'NSW Apr 2022'!AQ22&lt;('NSW Apr 2022'!L22+'NSW Apr 2022'!M22+'NSW Apr 2022'!N22+'NSW Apr 2022'!O22),0,IF(($C$5*E28/'NSW Apr 2022'!AQ22-'NSW Apr 2022'!L22+'NSW Apr 2022'!M22+'NSW Apr 2022'!N22+'NSW Apr 2022'!O22)&lt;=('NSW Apr 2022'!L22+'NSW Apr 2022'!M22+'NSW Apr 2022'!N22+'NSW Apr 2022'!O22+'NSW Apr 2022'!P22),(($C$5*E28/'NSW Apr 2022'!AQ22-('NSW Apr 2022'!L22+'NSW Apr 2022'!M22+'NSW Apr 2022'!N22+'NSW Apr 2022'!O22))*'NSW Apr 2022'!AA22/100)*'NSW Apr 2022'!AQ22,('NSW Apr 2022'!P22*'NSW Apr 2022'!AA22/100)*'NSW Apr 2022'!AQ22)),0)</f>
        <v>0</v>
      </c>
      <c r="L28" s="172">
        <f>IF(AND('NSW Apr 2022'!P22&gt;0,'NSW Apr 2022'!O22&gt;0),IF(($C$5*E28/'NSW Apr 2022'!AQ22&lt;SUM('NSW Apr 2022'!L22:P22)),(0),($C$5*E28/'NSW Apr 2022'!AQ22-SUM('NSW Apr 2022'!L22:P22))*'NSW Apr 2022'!AB22/100)* 'NSW Apr 2022'!AQ22,IF(AND('NSW Apr 2022'!O22&gt;0,'NSW Apr 2022'!P22=""),IF(($C$5*E28/'NSW Apr 2022'!AQ22&lt; SUM('NSW Apr 2022'!L22:O22)),(0),($C$5*E28/'NSW Apr 2022'!AQ22-SUM('NSW Apr 2022'!L22:O22))*'NSW Apr 2022'!AA22/100)* 'NSW Apr 2022'!AQ22,IF(AND('NSW Apr 2022'!N22&gt;0,'NSW Apr 2022'!O22=""),IF(($C$5*E28/'NSW Apr 2022'!AQ22&lt; SUM('NSW Apr 2022'!L22:N22)),(0),($C$5*E28/'NSW Apr 2022'!AQ22-SUM('NSW Apr 2022'!L22:N22))*'NSW Apr 2022'!Z22/100)* 'NSW Apr 2022'!AQ22,IF(AND('NSW Apr 2022'!M22&gt;0,'NSW Apr 2022'!N22=""),IF(($C$5*E28/'NSW Apr 2022'!AQ22&lt;'NSW Apr 2022'!M22+'NSW Apr 2022'!L22),(0),(($C$5*E28/'NSW Apr 2022'!AQ22-('NSW Apr 2022'!M22+'NSW Apr 2022'!L22))*'NSW Apr 2022'!Y22/100))*'NSW Apr 2022'!AQ22,IF(AND('NSW Apr 2022'!L22&gt;0,'NSW Apr 2022'!M22=""&gt;0),IF(($C$5*E28/'NSW Apr 2022'!AQ22&lt;'NSW Apr 2022'!L22),(0),($C$5*E28/'NSW Apr 2022'!AQ22-'NSW Apr 2022'!L22)*'NSW Apr 2022'!X22/100)*'NSW Apr 2022'!AQ22,0)))))</f>
        <v>0</v>
      </c>
      <c r="M28" s="172">
        <f>IF('NSW Apr 2022'!K22="",($C$5*F28/'NSW Apr 2022'!AR22*'NSW Apr 2022'!AC22/100)*'NSW Apr 2022'!AR22,IF($C$5*F28/'NSW Apr 2022'!AR22&gt;='NSW Apr 2022'!L22,('NSW Apr 2022'!L22*'NSW Apr 2022'!AC22/100)*'NSW Apr 2022'!AR22,($C$5*F28/'NSW Apr 2022'!AR22*'NSW Apr 2022'!AC22/100)*'NSW Apr 2022'!AR22))</f>
        <v>1345.4545454545455</v>
      </c>
      <c r="N28" s="172">
        <f>IF(AND('NSW Apr 2022'!L22&gt;0,'NSW Apr 2022'!M22&gt;0),IF($C$5*F28/'NSW Apr 2022'!AR22&lt;'NSW Apr 2022'!L22,0,IF(($C$5*F28/'NSW Apr 2022'!AR22-'NSW Apr 2022'!L22)&lt;=('NSW Apr 2022'!M22+'NSW Apr 2022'!L22),((($C$5*F28/'NSW Apr 2022'!AR22-'NSW Apr 2022'!L22)*'NSW Apr 2022'!AD22/100))*'NSW Apr 2022'!AR22,((('NSW Apr 2022'!M22)*'NSW Apr 2022'!AD22/100)*'NSW Apr 2022'!AR22))),0)</f>
        <v>0</v>
      </c>
      <c r="O28" s="172">
        <f>IF(AND('NSW Apr 2022'!M22&gt;0,'NSW Apr 2022'!N22&gt;0),IF($C$5*F28/'NSW Apr 2022'!AR22&lt;('NSW Apr 2022'!L22+'NSW Apr 2022'!M22),0,IF(($C$5*F28/'NSW Apr 2022'!AR22-'NSW Apr 2022'!L22+'NSW Apr 2022'!M22)&lt;=('NSW Apr 2022'!L22+'NSW Apr 2022'!M22+'NSW Apr 2022'!N22),((($C$5*F28/'NSW Apr 2022'!AR22-('NSW Apr 2022'!L22+'NSW Apr 2022'!M22))*'NSW Apr 2022'!AE22/100))*'NSW Apr 2022'!AR22,('NSW Apr 2022'!N22*'NSW Apr 2022'!AE22/100)*'NSW Apr 2022'!AR22)),0)</f>
        <v>0</v>
      </c>
      <c r="P28" s="172">
        <f>IF(AND('NSW Apr 2022'!N22&gt;0,'NSW Apr 2022'!O22&gt;0),IF($C$5*F28/'NSW Apr 2022'!AR22&lt;('NSW Apr 2022'!L22+'NSW Apr 2022'!M22+'NSW Apr 2022'!N22),0,IF(($C$5*F28/'NSW Apr 2022'!AR22-'NSW Apr 2022'!L22+'NSW Apr 2022'!M22+'NSW Apr 2022'!N22)&lt;=('NSW Apr 2022'!L22+'NSW Apr 2022'!M22+'NSW Apr 2022'!N22+'NSW Apr 2022'!O22),(($C$5*F28/'NSW Apr 2022'!AR22-('NSW Apr 2022'!L22+'NSW Apr 2022'!M22+'NSW Apr 2022'!N22))*'NSW Apr 2022'!AF22/100)*'NSW Apr 2022'!AR22,('NSW Apr 2022'!O22*'NSW Apr 2022'!AF22/100)*'NSW Apr 2022'!AR22)),0)</f>
        <v>0</v>
      </c>
      <c r="Q28" s="172">
        <f>IF(AND('NSW Apr 2022'!P22&gt;0,'NSW Apr 2022'!P22&gt;0),IF($C$5*F28/'NSW Apr 2022'!AR22&lt;('NSW Apr 2022'!L22+'NSW Apr 2022'!M22+'NSW Apr 2022'!N22+'NSW Apr 2022'!O22),0,IF(($C$5*F28/'NSW Apr 2022'!AR22-'NSW Apr 2022'!L22+'NSW Apr 2022'!M22+'NSW Apr 2022'!N22+'NSW Apr 2022'!O22)&lt;=('NSW Apr 2022'!L22+'NSW Apr 2022'!M22+'NSW Apr 2022'!N22+'NSW Apr 2022'!O22+'NSW Apr 2022'!P22),(($C$5*F28/'NSW Apr 2022'!AR22-('NSW Apr 2022'!L22+'NSW Apr 2022'!M22+'NSW Apr 2022'!N22+'NSW Apr 2022'!O22))*'NSW Apr 2022'!AG22/100)*'NSW Apr 2022'!AR22,('NSW Apr 2022'!P22*'NSW Apr 2022'!AG22/100)*'NSW Apr 2022'!AR22)),0)</f>
        <v>0</v>
      </c>
      <c r="R28" s="172">
        <f>IF(AND('NSW Apr 2022'!P22&gt;0,'NSW Apr 2022'!O22&gt;0),IF(($C$5*F28/'NSW Apr 2022'!AR22&lt;SUM('NSW Apr 2022'!L22:P22)),(0),($C$5*F28/'NSW Apr 2022'!AR22-SUM('NSW Apr 2022'!L22:P22))*'NSW Apr 2022'!AB22/100)* 'NSW Apr 2022'!AR22,IF(AND('NSW Apr 2022'!O22&gt;0,'NSW Apr 2022'!P22=""),IF(($C$5*F28/'NSW Apr 2022'!AR22&lt; SUM('NSW Apr 2022'!L22:O22)),(0),($C$5*F28/'NSW Apr 2022'!AR22-SUM('NSW Apr 2022'!L22:O22))*'NSW Apr 2022'!AG22/100)* 'NSW Apr 2022'!AR22,IF(AND('NSW Apr 2022'!N22&gt;0,'NSW Apr 2022'!O22=""),IF(($C$5*F28/'NSW Apr 2022'!AR22&lt; SUM('NSW Apr 2022'!L22:N22)),(0),($C$5*F28/'NSW Apr 2022'!AR22-SUM('NSW Apr 2022'!L22:N22))*'NSW Apr 2022'!AF22/100)* 'NSW Apr 2022'!AR22,IF(AND('NSW Apr 2022'!M22&gt;0,'NSW Apr 2022'!N22=""),IF(($C$5*F28/'NSW Apr 2022'!AR22&lt;'NSW Apr 2022'!M22+'NSW Apr 2022'!L22),(0),(($C$5*F28/'NSW Apr 2022'!AR22-('NSW Apr 2022'!M22+'NSW Apr 2022'!L22))*'NSW Apr 2022'!AE22/100))*'NSW Apr 2022'!AR22,IF(AND('NSW Apr 2022'!L22&gt;0,'NSW Apr 2022'!M22=""&gt;0),IF(($C$5*F28/'NSW Apr 2022'!AR22&lt;'NSW Apr 2022'!L22),(0),($C$5*F28/'NSW Apr 2022'!AR22-'NSW Apr 2022'!L22)*'NSW Apr 2022'!AD22/100)*'NSW Apr 2022'!AR22,0)))))</f>
        <v>0</v>
      </c>
      <c r="S28" s="298">
        <f t="shared" si="4"/>
        <v>2690.909090909091</v>
      </c>
      <c r="T28" s="293">
        <f t="shared" si="5"/>
        <v>2942.7259090909092</v>
      </c>
      <c r="U28" s="168">
        <f t="shared" si="6"/>
        <v>3236.9985000000006</v>
      </c>
      <c r="V28" s="171">
        <f>'NSW Apr 2022'!AT22</f>
        <v>0</v>
      </c>
      <c r="W28" s="171">
        <f>'NSW Apr 2022'!AU22</f>
        <v>0</v>
      </c>
      <c r="X28" s="171">
        <f>'NSW Apr 2022'!AV22</f>
        <v>0</v>
      </c>
      <c r="Y28" s="171">
        <f>'NSW Apr 2022'!AW22</f>
        <v>0</v>
      </c>
      <c r="Z28" s="293" t="str">
        <f t="shared" si="7"/>
        <v>No discount</v>
      </c>
      <c r="AA28" s="293" t="str">
        <f t="shared" si="8"/>
        <v>Inclusive</v>
      </c>
      <c r="AB28" s="293">
        <f t="shared" si="0"/>
        <v>2942.7259090909092</v>
      </c>
      <c r="AC28" s="293">
        <f t="shared" si="1"/>
        <v>2942.7259090909092</v>
      </c>
      <c r="AD28" s="427">
        <f t="shared" ref="AD28:AE38" si="31">AB28*1.1</f>
        <v>3236.9985000000006</v>
      </c>
      <c r="AE28" s="427">
        <f t="shared" si="31"/>
        <v>3236.9985000000006</v>
      </c>
      <c r="AF28" s="234">
        <f>'NSW Apr 2022'!BJ22</f>
        <v>0</v>
      </c>
      <c r="AG28" s="428">
        <f>'NSW Apr 2022'!BH22</f>
        <v>0</v>
      </c>
      <c r="AH28" s="400"/>
      <c r="AI28" s="400"/>
      <c r="AJ28" s="400"/>
      <c r="AK28" s="400"/>
      <c r="AL28" s="400"/>
      <c r="AM28" s="400"/>
      <c r="AN28" s="400"/>
      <c r="AO28" s="400"/>
      <c r="AP28" s="400"/>
      <c r="AQ28" s="400"/>
      <c r="AR28" s="400"/>
      <c r="AS28" s="400"/>
      <c r="AT28"/>
      <c r="AU28"/>
      <c r="AV28" s="347"/>
      <c r="AW28" s="347"/>
      <c r="AX28" s="347"/>
      <c r="AY28" s="347"/>
      <c r="AZ28" s="347"/>
      <c r="BA28" s="347"/>
      <c r="BB28" s="347"/>
      <c r="BC28" s="347"/>
      <c r="BD28" s="347"/>
      <c r="BE28" s="347"/>
      <c r="BF28" s="347"/>
      <c r="BG28" s="347"/>
      <c r="BH28" s="347"/>
      <c r="BI28" s="347"/>
      <c r="BJ28" s="347"/>
      <c r="BK28" s="347"/>
      <c r="BL28" s="347"/>
      <c r="BM28" s="347"/>
      <c r="BN28" s="347"/>
      <c r="BO28" s="347"/>
      <c r="BP28" s="347"/>
      <c r="BQ28" s="347"/>
      <c r="BR28" s="347"/>
      <c r="BS28" s="347"/>
      <c r="BT28" s="347"/>
      <c r="BU28" s="347"/>
      <c r="BV28" s="347"/>
      <c r="BW28" s="347"/>
      <c r="BX28" s="347"/>
      <c r="BY28" s="347"/>
      <c r="BZ28" s="347"/>
      <c r="CA28" s="347"/>
      <c r="CB28" s="347"/>
      <c r="CC28" s="347"/>
      <c r="CD28" s="347"/>
      <c r="CE28" s="347"/>
      <c r="CF28" s="347"/>
      <c r="CG28" s="347"/>
      <c r="CH28" s="347"/>
      <c r="CI28" s="347"/>
      <c r="CJ28" s="347"/>
      <c r="CK28" s="347"/>
      <c r="CL28" s="347"/>
      <c r="CM28" s="347"/>
      <c r="CN28" s="347"/>
      <c r="CO28" s="347"/>
      <c r="CP28" s="347"/>
      <c r="CQ28" s="347"/>
      <c r="CR28" s="347"/>
      <c r="CS28" s="347"/>
      <c r="CT28" s="347"/>
      <c r="CU28" s="347"/>
      <c r="CV28" s="347"/>
      <c r="CW28" s="347"/>
      <c r="CX28" s="347"/>
      <c r="CY28" s="347"/>
      <c r="CZ28" s="347"/>
      <c r="DA28" s="347"/>
      <c r="DB28" s="347"/>
      <c r="DC28" s="347"/>
      <c r="DD28" s="347"/>
      <c r="DE28" s="347"/>
      <c r="DF28" s="347"/>
      <c r="DG28" s="347"/>
      <c r="DH28" s="347"/>
      <c r="DI28" s="347"/>
      <c r="DJ28" s="347"/>
      <c r="DK28" s="347"/>
      <c r="DL28" s="347"/>
      <c r="DM28" s="347"/>
      <c r="DN28" s="347"/>
      <c r="DO28" s="347"/>
      <c r="DP28" s="347"/>
      <c r="DQ28" s="347"/>
      <c r="DR28" s="347"/>
      <c r="DS28" s="347"/>
      <c r="DT28" s="347"/>
      <c r="DU28" s="347"/>
      <c r="DV28" s="347"/>
      <c r="DW28" s="347"/>
      <c r="DX28" s="347"/>
      <c r="DY28" s="347"/>
      <c r="DZ28" s="347"/>
      <c r="EA28" s="347"/>
      <c r="EB28" s="347"/>
      <c r="EC28" s="347"/>
      <c r="ED28" s="347"/>
      <c r="EE28" s="347"/>
      <c r="EF28" s="347"/>
      <c r="EG28" s="347"/>
      <c r="EH28" s="347"/>
      <c r="EI28" s="347"/>
      <c r="EJ28" s="347"/>
      <c r="EK28" s="347"/>
      <c r="EL28" s="347"/>
      <c r="EM28" s="347"/>
      <c r="EN28" s="347"/>
      <c r="EO28" s="347"/>
      <c r="EP28" s="347"/>
      <c r="EQ28" s="347"/>
      <c r="ER28" s="347"/>
    </row>
    <row r="29" spans="1:148" s="405" customFormat="1" ht="23" customHeight="1" thickTop="1">
      <c r="A29" s="450" t="str">
        <f>'NSW Apr 2022'!D23</f>
        <v>AGN Holbrook</v>
      </c>
      <c r="B29" s="146" t="str">
        <f>'NSW Apr 2022'!F23</f>
        <v>Origin Energy</v>
      </c>
      <c r="C29" s="148" t="str">
        <f>'NSW Apr 2022'!G23</f>
        <v>Business Go</v>
      </c>
      <c r="D29" s="153">
        <f>365*'NSW Apr 2022'!H23/100</f>
        <v>228.29090909090908</v>
      </c>
      <c r="E29" s="288">
        <f>IF('NSW Apr 2022'!AQ23=3,0.5,IF('NSW Apr 2022'!AQ23=2,0.33,0))</f>
        <v>0.5</v>
      </c>
      <c r="F29" s="288">
        <f t="shared" si="30"/>
        <v>0.5</v>
      </c>
      <c r="G29" s="153">
        <f>IF('NSW Apr 2022'!K23="",($C$5*E29/'NSW Apr 2022'!AQ23*'NSW Apr 2022'!W23/100)*'NSW Apr 2022'!AQ23,IF($C$5*E29/'NSW Apr 2022'!AQ23&gt;='NSW Apr 2022'!L23,('NSW Apr 2022'!L23*'NSW Apr 2022'!W23/100)*'NSW Apr 2022'!AQ23,($C$5*E29/'NSW Apr 2022'!AQ23*'NSW Apr 2022'!W23/100)*'NSW Apr 2022'!AQ23))</f>
        <v>1231.8181818181818</v>
      </c>
      <c r="H29" s="153">
        <f>IF(AND('NSW Apr 2022'!L23&gt;0,'NSW Apr 2022'!M23&gt;0),IF($C$5*E29/'NSW Apr 2022'!AQ23&lt;'NSW Apr 2022'!L23,0,IF(($C$5*E29/'NSW Apr 2022'!AQ23-'NSW Apr 2022'!L23)&lt;=('NSW Apr 2022'!M23+'NSW Apr 2022'!L23),((($C$5*E29/'NSW Apr 2022'!AQ23-'NSW Apr 2022'!L23)*'NSW Apr 2022'!X23/100))*'NSW Apr 2022'!AQ23,((('NSW Apr 2022'!M23)*'NSW Apr 2022'!X23/100)*'NSW Apr 2022'!AQ23))),0)</f>
        <v>0</v>
      </c>
      <c r="I29" s="153">
        <f>IF(AND('NSW Apr 2022'!M23&gt;0,'NSW Apr 2022'!N23&gt;0),IF($C$5*E29/'NSW Apr 2022'!AQ23&lt;('NSW Apr 2022'!L23+'NSW Apr 2022'!M23),0,IF(($C$5*E29/'NSW Apr 2022'!AQ23-'NSW Apr 2022'!L23+'NSW Apr 2022'!M23)&lt;=('NSW Apr 2022'!L23+'NSW Apr 2022'!M23+'NSW Apr 2022'!N23),((($C$5*E29/'NSW Apr 2022'!AQ23-('NSW Apr 2022'!L23+'NSW Apr 2022'!M23))*'NSW Apr 2022'!Y23/100))*'NSW Apr 2022'!AQ23,('NSW Apr 2022'!N23*'NSW Apr 2022'!Y23/100)* 'NSW Apr 2022'!AQ23)),0)</f>
        <v>0</v>
      </c>
      <c r="J29" s="153">
        <f>IF(AND('NSW Apr 2022'!N23&gt;0,'NSW Apr 2022'!O23&gt;0),IF($C$5*E29/'NSW Apr 2022'!AQ23&lt;('NSW Apr 2022'!L23+'NSW Apr 2022'!M23+'NSW Apr 2022'!N23),0,IF(($C$5*E29/'NSW Apr 2022'!AQ23-'NSW Apr 2022'!L23+'NSW Apr 2022'!M23+'NSW Apr 2022'!N23)&lt;=('NSW Apr 2022'!L23+'NSW Apr 2022'!M23+'NSW Apr 2022'!N23+'NSW Apr 2022'!O23),(($C$5*E29/'NSW Apr 2022'!AQ23-('NSW Apr 2022'!L23+'NSW Apr 2022'!M23+'NSW Apr 2022'!N23))*'NSW Apr 2022'!Z23/100)*'NSW Apr 2022'!AQ23,('NSW Apr 2022'!O23*'NSW Apr 2022'!Z23/100)*'NSW Apr 2022'!AQ23)),0)</f>
        <v>0</v>
      </c>
      <c r="K29" s="153">
        <f>IF(AND('NSW Apr 2022'!O23&gt;0,'NSW Apr 2022'!P23&gt;0),IF($C$5*E29/'NSW Apr 2022'!AQ23&lt;('NSW Apr 2022'!L23+'NSW Apr 2022'!M23+'NSW Apr 2022'!N23+'NSW Apr 2022'!O23),0,IF(($C$5*E29/'NSW Apr 2022'!AQ23-'NSW Apr 2022'!L23+'NSW Apr 2022'!M23+'NSW Apr 2022'!N23+'NSW Apr 2022'!O23)&lt;=('NSW Apr 2022'!L23+'NSW Apr 2022'!M23+'NSW Apr 2022'!N23+'NSW Apr 2022'!O23+'NSW Apr 2022'!P23),(($C$5*E29/'NSW Apr 2022'!AQ23-('NSW Apr 2022'!L23+'NSW Apr 2022'!M23+'NSW Apr 2022'!N23+'NSW Apr 2022'!O23))*'NSW Apr 2022'!AA23/100)*'NSW Apr 2022'!AQ23,('NSW Apr 2022'!P23*'NSW Apr 2022'!AA23/100)*'NSW Apr 2022'!AQ23)),0)</f>
        <v>0</v>
      </c>
      <c r="L29" s="153">
        <f>IF(AND('NSW Apr 2022'!P23&gt;0,'NSW Apr 2022'!O23&gt;0),IF(($C$5*E29/'NSW Apr 2022'!AQ23&lt;SUM('NSW Apr 2022'!L23:P23)),(0),($C$5*E29/'NSW Apr 2022'!AQ23-SUM('NSW Apr 2022'!L23:P23))*'NSW Apr 2022'!AB23/100)* 'NSW Apr 2022'!AQ23,IF(AND('NSW Apr 2022'!O23&gt;0,'NSW Apr 2022'!P23=""),IF(($C$5*E29/'NSW Apr 2022'!AQ23&lt; SUM('NSW Apr 2022'!L23:O23)),(0),($C$5*E29/'NSW Apr 2022'!AQ23-SUM('NSW Apr 2022'!L23:O23))*'NSW Apr 2022'!AA23/100)* 'NSW Apr 2022'!AQ23,IF(AND('NSW Apr 2022'!N23&gt;0,'NSW Apr 2022'!O23=""),IF(($C$5*E29/'NSW Apr 2022'!AQ23&lt; SUM('NSW Apr 2022'!L23:N23)),(0),($C$5*E29/'NSW Apr 2022'!AQ23-SUM('NSW Apr 2022'!L23:N23))*'NSW Apr 2022'!Z23/100)* 'NSW Apr 2022'!AQ23,IF(AND('NSW Apr 2022'!M23&gt;0,'NSW Apr 2022'!N23=""),IF(($C$5*E29/'NSW Apr 2022'!AQ23&lt;'NSW Apr 2022'!M23+'NSW Apr 2022'!L23),(0),(($C$5*E29/'NSW Apr 2022'!AQ23-('NSW Apr 2022'!M23+'NSW Apr 2022'!L23))*'NSW Apr 2022'!Y23/100))*'NSW Apr 2022'!AQ23,IF(AND('NSW Apr 2022'!L23&gt;0,'NSW Apr 2022'!M23=""&gt;0),IF(($C$5*E29/'NSW Apr 2022'!AQ23&lt;'NSW Apr 2022'!L23),(0),($C$5*E29/'NSW Apr 2022'!AQ23-'NSW Apr 2022'!L23)*'NSW Apr 2022'!X23/100)*'NSW Apr 2022'!AQ23,0)))))</f>
        <v>0</v>
      </c>
      <c r="M29" s="153">
        <f>IF('NSW Apr 2022'!K23="",($C$5*F29/'NSW Apr 2022'!AR23*'NSW Apr 2022'!AC23/100)*'NSW Apr 2022'!AR23,IF($C$5*F29/'NSW Apr 2022'!AR23&gt;='NSW Apr 2022'!L23,('NSW Apr 2022'!L23*'NSW Apr 2022'!AC23/100)*'NSW Apr 2022'!AR23,($C$5*F29/'NSW Apr 2022'!AR23*'NSW Apr 2022'!AC23/100)*'NSW Apr 2022'!AR23))</f>
        <v>1231.8181818181818</v>
      </c>
      <c r="N29" s="153">
        <f>IF(AND('NSW Apr 2022'!L23&gt;0,'NSW Apr 2022'!M23&gt;0),IF($C$5*F29/'NSW Apr 2022'!AR23&lt;'NSW Apr 2022'!L23,0,IF(($C$5*F29/'NSW Apr 2022'!AR23-'NSW Apr 2022'!L23)&lt;=('NSW Apr 2022'!M23+'NSW Apr 2022'!L23),((($C$5*F29/'NSW Apr 2022'!AR23-'NSW Apr 2022'!L23)*'NSW Apr 2022'!AD23/100))*'NSW Apr 2022'!AR23,((('NSW Apr 2022'!M23)*'NSW Apr 2022'!AD23/100)*'NSW Apr 2022'!AR23))),0)</f>
        <v>0</v>
      </c>
      <c r="O29" s="153">
        <f>IF(AND('NSW Apr 2022'!M23&gt;0,'NSW Apr 2022'!N23&gt;0),IF($C$5*F29/'NSW Apr 2022'!AR23&lt;('NSW Apr 2022'!L23+'NSW Apr 2022'!M23),0,IF(($C$5*F29/'NSW Apr 2022'!AR23-'NSW Apr 2022'!L23+'NSW Apr 2022'!M23)&lt;=('NSW Apr 2022'!L23+'NSW Apr 2022'!M23+'NSW Apr 2022'!N23),((($C$5*F29/'NSW Apr 2022'!AR23-('NSW Apr 2022'!L23+'NSW Apr 2022'!M23))*'NSW Apr 2022'!AE23/100))*'NSW Apr 2022'!AR23,('NSW Apr 2022'!N23*'NSW Apr 2022'!AE23/100)*'NSW Apr 2022'!AR23)),0)</f>
        <v>0</v>
      </c>
      <c r="P29" s="153">
        <f>IF(AND('NSW Apr 2022'!N23&gt;0,'NSW Apr 2022'!O23&gt;0),IF($C$5*F29/'NSW Apr 2022'!AR23&lt;('NSW Apr 2022'!L23+'NSW Apr 2022'!M23+'NSW Apr 2022'!N23),0,IF(($C$5*F29/'NSW Apr 2022'!AR23-'NSW Apr 2022'!L23+'NSW Apr 2022'!M23+'NSW Apr 2022'!N23)&lt;=('NSW Apr 2022'!L23+'NSW Apr 2022'!M23+'NSW Apr 2022'!N23+'NSW Apr 2022'!O23),(($C$5*F29/'NSW Apr 2022'!AR23-('NSW Apr 2022'!L23+'NSW Apr 2022'!M23+'NSW Apr 2022'!N23))*'NSW Apr 2022'!AF23/100)*'NSW Apr 2022'!AR23,('NSW Apr 2022'!O23*'NSW Apr 2022'!AF23/100)*'NSW Apr 2022'!AR23)),0)</f>
        <v>0</v>
      </c>
      <c r="Q29" s="153">
        <f>IF(AND('NSW Apr 2022'!P23&gt;0,'NSW Apr 2022'!P23&gt;0),IF($C$5*F29/'NSW Apr 2022'!AR23&lt;('NSW Apr 2022'!L23+'NSW Apr 2022'!M23+'NSW Apr 2022'!N23+'NSW Apr 2022'!O23),0,IF(($C$5*F29/'NSW Apr 2022'!AR23-'NSW Apr 2022'!L23+'NSW Apr 2022'!M23+'NSW Apr 2022'!N23+'NSW Apr 2022'!O23)&lt;=('NSW Apr 2022'!L23+'NSW Apr 2022'!M23+'NSW Apr 2022'!N23+'NSW Apr 2022'!O23+'NSW Apr 2022'!P23),(($C$5*F29/'NSW Apr 2022'!AR23-('NSW Apr 2022'!L23+'NSW Apr 2022'!M23+'NSW Apr 2022'!N23+'NSW Apr 2022'!O23))*'NSW Apr 2022'!AG23/100)*'NSW Apr 2022'!AR23,('NSW Apr 2022'!P23*'NSW Apr 2022'!AG23/100)*'NSW Apr 2022'!AR23)),0)</f>
        <v>0</v>
      </c>
      <c r="R29" s="153">
        <f>IF(AND('NSW Apr 2022'!P23&gt;0,'NSW Apr 2022'!O23&gt;0),IF(($C$5*F29/'NSW Apr 2022'!AR23&lt;SUM('NSW Apr 2022'!L23:P23)),(0),($C$5*F29/'NSW Apr 2022'!AR23-SUM('NSW Apr 2022'!L23:P23))*'NSW Apr 2022'!AB23/100)* 'NSW Apr 2022'!AR23,IF(AND('NSW Apr 2022'!O23&gt;0,'NSW Apr 2022'!P23=""),IF(($C$5*F29/'NSW Apr 2022'!AR23&lt; SUM('NSW Apr 2022'!L23:O23)),(0),($C$5*F29/'NSW Apr 2022'!AR23-SUM('NSW Apr 2022'!L23:O23))*'NSW Apr 2022'!AG23/100)* 'NSW Apr 2022'!AR23,IF(AND('NSW Apr 2022'!N23&gt;0,'NSW Apr 2022'!O23=""),IF(($C$5*F29/'NSW Apr 2022'!AR23&lt; SUM('NSW Apr 2022'!L23:N23)),(0),($C$5*F29/'NSW Apr 2022'!AR23-SUM('NSW Apr 2022'!L23:N23))*'NSW Apr 2022'!AF23/100)* 'NSW Apr 2022'!AR23,IF(AND('NSW Apr 2022'!M23&gt;0,'NSW Apr 2022'!N23=""),IF(($C$5*F29/'NSW Apr 2022'!AR23&lt;'NSW Apr 2022'!M23+'NSW Apr 2022'!L23),(0),(($C$5*F29/'NSW Apr 2022'!AR23-('NSW Apr 2022'!M23+'NSW Apr 2022'!L23))*'NSW Apr 2022'!AE23/100))*'NSW Apr 2022'!AR23,IF(AND('NSW Apr 2022'!L23&gt;0,'NSW Apr 2022'!M23=""&gt;0),IF(($C$5*F29/'NSW Apr 2022'!AR23&lt;'NSW Apr 2022'!L23),(0),($C$5*F29/'NSW Apr 2022'!AR23-'NSW Apr 2022'!L23)*'NSW Apr 2022'!AD23/100)*'NSW Apr 2022'!AR23,0)))))</f>
        <v>0</v>
      </c>
      <c r="S29" s="257">
        <f t="shared" si="4"/>
        <v>2463.6363636363635</v>
      </c>
      <c r="T29" s="292">
        <f t="shared" si="5"/>
        <v>2691.9272727272728</v>
      </c>
      <c r="U29" s="149">
        <f t="shared" si="6"/>
        <v>2961.1200000000003</v>
      </c>
      <c r="V29" s="148">
        <f>'NSW Apr 2022'!AT23</f>
        <v>0</v>
      </c>
      <c r="W29" s="148">
        <f>'NSW Apr 2022'!AU23</f>
        <v>0</v>
      </c>
      <c r="X29" s="148">
        <f>'NSW Apr 2022'!AV23</f>
        <v>0</v>
      </c>
      <c r="Y29" s="148">
        <f>'NSW Apr 2022'!AW23</f>
        <v>0</v>
      </c>
      <c r="Z29" s="292" t="str">
        <f t="shared" si="7"/>
        <v>No discount</v>
      </c>
      <c r="AA29" s="292" t="str">
        <f t="shared" si="8"/>
        <v>Inclusive</v>
      </c>
      <c r="AB29" s="292">
        <f t="shared" si="0"/>
        <v>2691.9272727272728</v>
      </c>
      <c r="AC29" s="292">
        <f t="shared" si="1"/>
        <v>2691.9272727272728</v>
      </c>
      <c r="AD29" s="404">
        <f t="shared" si="31"/>
        <v>2961.1200000000003</v>
      </c>
      <c r="AE29" s="404">
        <f t="shared" si="31"/>
        <v>2961.1200000000003</v>
      </c>
      <c r="AF29" s="226">
        <f>'NSW Apr 2022'!BJ23</f>
        <v>12</v>
      </c>
      <c r="AG29" s="140">
        <f>'NSW Apr 2022'!BH23</f>
        <v>12</v>
      </c>
      <c r="AH29" s="402"/>
      <c r="AI29" s="402"/>
      <c r="AJ29" s="402"/>
      <c r="AK29" s="402"/>
      <c r="AL29" s="402"/>
      <c r="AM29" s="402"/>
      <c r="AN29" s="402"/>
      <c r="AO29" s="402"/>
      <c r="AP29" s="402"/>
      <c r="AQ29" s="402"/>
      <c r="AR29" s="402"/>
      <c r="AS29" s="402"/>
      <c r="AT29" s="403"/>
      <c r="AU29" s="403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48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  <c r="DI29" s="148"/>
      <c r="DJ29" s="148"/>
      <c r="DK29" s="148"/>
      <c r="DL29" s="148"/>
      <c r="DM29" s="148"/>
      <c r="DN29" s="148"/>
      <c r="DO29" s="148"/>
      <c r="DP29" s="148"/>
      <c r="DQ29" s="148"/>
      <c r="DR29" s="148"/>
      <c r="DS29" s="148"/>
      <c r="DT29" s="148"/>
      <c r="DU29" s="148"/>
      <c r="DV29" s="148"/>
      <c r="DW29" s="148"/>
      <c r="DX29" s="148"/>
      <c r="DY29" s="148"/>
      <c r="DZ29" s="148"/>
      <c r="EA29" s="148"/>
      <c r="EB29" s="148"/>
      <c r="EC29" s="148"/>
      <c r="ED29" s="148"/>
      <c r="EE29" s="148"/>
      <c r="EF29" s="148"/>
      <c r="EG29" s="148"/>
      <c r="EH29" s="148"/>
      <c r="EI29" s="148"/>
      <c r="EJ29" s="148"/>
      <c r="EK29" s="148"/>
      <c r="EL29" s="148"/>
      <c r="EM29" s="148"/>
      <c r="EN29" s="148"/>
      <c r="EO29" s="148"/>
      <c r="EP29" s="148"/>
      <c r="EQ29" s="148"/>
      <c r="ER29" s="148"/>
    </row>
    <row r="30" spans="1:148" s="405" customFormat="1" ht="23" customHeight="1">
      <c r="A30" s="448"/>
      <c r="B30" s="146" t="str">
        <f>'NSW Apr 2022'!F24</f>
        <v>AGL</v>
      </c>
      <c r="C30" s="148" t="str">
        <f>'NSW Apr 2022'!G24</f>
        <v>Business Value Saver</v>
      </c>
      <c r="D30" s="153">
        <f>365*'NSW Apr 2022'!H24/100</f>
        <v>241.46409090909086</v>
      </c>
      <c r="E30" s="288">
        <f>IF('NSW Apr 2022'!AQ24=3,0.5,IF('NSW Apr 2022'!AQ24=2,0.33,0))</f>
        <v>0.5</v>
      </c>
      <c r="F30" s="288">
        <f t="shared" ref="F30:F31" si="32">1-E30</f>
        <v>0.5</v>
      </c>
      <c r="G30" s="153">
        <f>IF('NSW Apr 2022'!K24="",($C$5*E30/'NSW Apr 2022'!AQ24*'NSW Apr 2022'!W24/100)*'NSW Apr 2022'!AQ24,IF($C$5*E30/'NSW Apr 2022'!AQ24&gt;='NSW Apr 2022'!L24,('NSW Apr 2022'!L24*'NSW Apr 2022'!W24/100)*'NSW Apr 2022'!AQ24,($C$5*E30/'NSW Apr 2022'!AQ24*'NSW Apr 2022'!W24/100)*'NSW Apr 2022'!AQ24))</f>
        <v>1050.0000000000002</v>
      </c>
      <c r="H30" s="153">
        <f>IF(AND('NSW Apr 2022'!L24&gt;0,'NSW Apr 2022'!M24&gt;0),IF($C$5*E30/'NSW Apr 2022'!AQ24&lt;'NSW Apr 2022'!L24,0,IF(($C$5*E30/'NSW Apr 2022'!AQ24-'NSW Apr 2022'!L24)&lt;=('NSW Apr 2022'!M24+'NSW Apr 2022'!L24),((($C$5*E30/'NSW Apr 2022'!AQ24-'NSW Apr 2022'!L24)*'NSW Apr 2022'!X24/100))*'NSW Apr 2022'!AQ24,((('NSW Apr 2022'!M24)*'NSW Apr 2022'!X24/100)*'NSW Apr 2022'!AQ24))),0)</f>
        <v>0</v>
      </c>
      <c r="I30" s="153">
        <f>IF(AND('NSW Apr 2022'!M24&gt;0,'NSW Apr 2022'!N24&gt;0),IF($C$5*E30/'NSW Apr 2022'!AQ24&lt;('NSW Apr 2022'!L24+'NSW Apr 2022'!M24),0,IF(($C$5*E30/'NSW Apr 2022'!AQ24-'NSW Apr 2022'!L24+'NSW Apr 2022'!M24)&lt;=('NSW Apr 2022'!L24+'NSW Apr 2022'!M24+'NSW Apr 2022'!N24),((($C$5*E30/'NSW Apr 2022'!AQ24-('NSW Apr 2022'!L24+'NSW Apr 2022'!M24))*'NSW Apr 2022'!Y24/100))*'NSW Apr 2022'!AQ24,('NSW Apr 2022'!N24*'NSW Apr 2022'!Y24/100)* 'NSW Apr 2022'!AQ24)),0)</f>
        <v>0</v>
      </c>
      <c r="J30" s="153">
        <f>IF(AND('NSW Apr 2022'!N24&gt;0,'NSW Apr 2022'!O24&gt;0),IF($C$5*E30/'NSW Apr 2022'!AQ24&lt;('NSW Apr 2022'!L24+'NSW Apr 2022'!M24+'NSW Apr 2022'!N24),0,IF(($C$5*E30/'NSW Apr 2022'!AQ24-'NSW Apr 2022'!L24+'NSW Apr 2022'!M24+'NSW Apr 2022'!N24)&lt;=('NSW Apr 2022'!L24+'NSW Apr 2022'!M24+'NSW Apr 2022'!N24+'NSW Apr 2022'!O24),(($C$5*E30/'NSW Apr 2022'!AQ24-('NSW Apr 2022'!L24+'NSW Apr 2022'!M24+'NSW Apr 2022'!N24))*'NSW Apr 2022'!Z24/100)*'NSW Apr 2022'!AQ24,('NSW Apr 2022'!O24*'NSW Apr 2022'!Z24/100)*'NSW Apr 2022'!AQ24)),0)</f>
        <v>0</v>
      </c>
      <c r="K30" s="153">
        <f>IF(AND('NSW Apr 2022'!O24&gt;0,'NSW Apr 2022'!P24&gt;0),IF($C$5*E30/'NSW Apr 2022'!AQ24&lt;('NSW Apr 2022'!L24+'NSW Apr 2022'!M24+'NSW Apr 2022'!N24+'NSW Apr 2022'!O24),0,IF(($C$5*E30/'NSW Apr 2022'!AQ24-'NSW Apr 2022'!L24+'NSW Apr 2022'!M24+'NSW Apr 2022'!N24+'NSW Apr 2022'!O24)&lt;=('NSW Apr 2022'!L24+'NSW Apr 2022'!M24+'NSW Apr 2022'!N24+'NSW Apr 2022'!O24+'NSW Apr 2022'!P24),(($C$5*E30/'NSW Apr 2022'!AQ24-('NSW Apr 2022'!L24+'NSW Apr 2022'!M24+'NSW Apr 2022'!N24+'NSW Apr 2022'!O24))*'NSW Apr 2022'!AA24/100)*'NSW Apr 2022'!AQ24,('NSW Apr 2022'!P24*'NSW Apr 2022'!AA24/100)*'NSW Apr 2022'!AQ24)),0)</f>
        <v>0</v>
      </c>
      <c r="L30" s="153">
        <f>IF(AND('NSW Apr 2022'!P24&gt;0,'NSW Apr 2022'!O24&gt;0),IF(($C$5*E30/'NSW Apr 2022'!AQ24&lt;SUM('NSW Apr 2022'!L24:P24)),(0),($C$5*E30/'NSW Apr 2022'!AQ24-SUM('NSW Apr 2022'!L24:P24))*'NSW Apr 2022'!AB24/100)* 'NSW Apr 2022'!AQ24,IF(AND('NSW Apr 2022'!O24&gt;0,'NSW Apr 2022'!P24=""),IF(($C$5*E30/'NSW Apr 2022'!AQ24&lt; SUM('NSW Apr 2022'!L24:O24)),(0),($C$5*E30/'NSW Apr 2022'!AQ24-SUM('NSW Apr 2022'!L24:O24))*'NSW Apr 2022'!AA24/100)* 'NSW Apr 2022'!AQ24,IF(AND('NSW Apr 2022'!N24&gt;0,'NSW Apr 2022'!O24=""),IF(($C$5*E30/'NSW Apr 2022'!AQ24&lt; SUM('NSW Apr 2022'!L24:N24)),(0),($C$5*E30/'NSW Apr 2022'!AQ24-SUM('NSW Apr 2022'!L24:N24))*'NSW Apr 2022'!Z24/100)* 'NSW Apr 2022'!AQ24,IF(AND('NSW Apr 2022'!M24&gt;0,'NSW Apr 2022'!N24=""),IF(($C$5*E30/'NSW Apr 2022'!AQ24&lt;'NSW Apr 2022'!M24+'NSW Apr 2022'!L24),(0),(($C$5*E30/'NSW Apr 2022'!AQ24-('NSW Apr 2022'!M24+'NSW Apr 2022'!L24))*'NSW Apr 2022'!Y24/100))*'NSW Apr 2022'!AQ24,IF(AND('NSW Apr 2022'!L24&gt;0,'NSW Apr 2022'!M24=""&gt;0),IF(($C$5*E30/'NSW Apr 2022'!AQ24&lt;'NSW Apr 2022'!L24),(0),($C$5*E30/'NSW Apr 2022'!AQ24-'NSW Apr 2022'!L24)*'NSW Apr 2022'!X24/100)*'NSW Apr 2022'!AQ24,0)))))</f>
        <v>0</v>
      </c>
      <c r="M30" s="153">
        <f>IF('NSW Apr 2022'!K24="",($C$5*F30/'NSW Apr 2022'!AR24*'NSW Apr 2022'!AC24/100)*'NSW Apr 2022'!AR24,IF($C$5*F30/'NSW Apr 2022'!AR24&gt;='NSW Apr 2022'!L24,('NSW Apr 2022'!L24*'NSW Apr 2022'!AC24/100)*'NSW Apr 2022'!AR24,($C$5*F30/'NSW Apr 2022'!AR24*'NSW Apr 2022'!AC24/100)*'NSW Apr 2022'!AR24))</f>
        <v>1050.0000000000002</v>
      </c>
      <c r="N30" s="153">
        <f>IF(AND('NSW Apr 2022'!L24&gt;0,'NSW Apr 2022'!M24&gt;0),IF($C$5*F30/'NSW Apr 2022'!AR24&lt;'NSW Apr 2022'!L24,0,IF(($C$5*F30/'NSW Apr 2022'!AR24-'NSW Apr 2022'!L24)&lt;=('NSW Apr 2022'!M24+'NSW Apr 2022'!L24),((($C$5*F30/'NSW Apr 2022'!AR24-'NSW Apr 2022'!L24)*'NSW Apr 2022'!AD24/100))*'NSW Apr 2022'!AR24,((('NSW Apr 2022'!M24)*'NSW Apr 2022'!AD24/100)*'NSW Apr 2022'!AR24))),0)</f>
        <v>0</v>
      </c>
      <c r="O30" s="153">
        <f>IF(AND('NSW Apr 2022'!M24&gt;0,'NSW Apr 2022'!N24&gt;0),IF($C$5*F30/'NSW Apr 2022'!AR24&lt;('NSW Apr 2022'!L24+'NSW Apr 2022'!M24),0,IF(($C$5*F30/'NSW Apr 2022'!AR24-'NSW Apr 2022'!L24+'NSW Apr 2022'!M24)&lt;=('NSW Apr 2022'!L24+'NSW Apr 2022'!M24+'NSW Apr 2022'!N24),((($C$5*F30/'NSW Apr 2022'!AR24-('NSW Apr 2022'!L24+'NSW Apr 2022'!M24))*'NSW Apr 2022'!AE24/100))*'NSW Apr 2022'!AR24,('NSW Apr 2022'!N24*'NSW Apr 2022'!AE24/100)*'NSW Apr 2022'!AR24)),0)</f>
        <v>0</v>
      </c>
      <c r="P30" s="153">
        <f>IF(AND('NSW Apr 2022'!N24&gt;0,'NSW Apr 2022'!O24&gt;0),IF($C$5*F30/'NSW Apr 2022'!AR24&lt;('NSW Apr 2022'!L24+'NSW Apr 2022'!M24+'NSW Apr 2022'!N24),0,IF(($C$5*F30/'NSW Apr 2022'!AR24-'NSW Apr 2022'!L24+'NSW Apr 2022'!M24+'NSW Apr 2022'!N24)&lt;=('NSW Apr 2022'!L24+'NSW Apr 2022'!M24+'NSW Apr 2022'!N24+'NSW Apr 2022'!O24),(($C$5*F30/'NSW Apr 2022'!AR24-('NSW Apr 2022'!L24+'NSW Apr 2022'!M24+'NSW Apr 2022'!N24))*'NSW Apr 2022'!AF24/100)*'NSW Apr 2022'!AR24,('NSW Apr 2022'!O24*'NSW Apr 2022'!AF24/100)*'NSW Apr 2022'!AR24)),0)</f>
        <v>0</v>
      </c>
      <c r="Q30" s="153">
        <f>IF(AND('NSW Apr 2022'!P24&gt;0,'NSW Apr 2022'!P24&gt;0),IF($C$5*F30/'NSW Apr 2022'!AR24&lt;('NSW Apr 2022'!L24+'NSW Apr 2022'!M24+'NSW Apr 2022'!N24+'NSW Apr 2022'!O24),0,IF(($C$5*F30/'NSW Apr 2022'!AR24-'NSW Apr 2022'!L24+'NSW Apr 2022'!M24+'NSW Apr 2022'!N24+'NSW Apr 2022'!O24)&lt;=('NSW Apr 2022'!L24+'NSW Apr 2022'!M24+'NSW Apr 2022'!N24+'NSW Apr 2022'!O24+'NSW Apr 2022'!P24),(($C$5*F30/'NSW Apr 2022'!AR24-('NSW Apr 2022'!L24+'NSW Apr 2022'!M24+'NSW Apr 2022'!N24+'NSW Apr 2022'!O24))*'NSW Apr 2022'!AG24/100)*'NSW Apr 2022'!AR24,('NSW Apr 2022'!P24*'NSW Apr 2022'!AG24/100)*'NSW Apr 2022'!AR24)),0)</f>
        <v>0</v>
      </c>
      <c r="R30" s="153">
        <f>IF(AND('NSW Apr 2022'!P24&gt;0,'NSW Apr 2022'!O24&gt;0),IF(($C$5*F30/'NSW Apr 2022'!AR24&lt;SUM('NSW Apr 2022'!L24:P24)),(0),($C$5*F30/'NSW Apr 2022'!AR24-SUM('NSW Apr 2022'!L24:P24))*'NSW Apr 2022'!AB24/100)* 'NSW Apr 2022'!AR24,IF(AND('NSW Apr 2022'!O24&gt;0,'NSW Apr 2022'!P24=""),IF(($C$5*F30/'NSW Apr 2022'!AR24&lt; SUM('NSW Apr 2022'!L24:O24)),(0),($C$5*F30/'NSW Apr 2022'!AR24-SUM('NSW Apr 2022'!L24:O24))*'NSW Apr 2022'!AG24/100)* 'NSW Apr 2022'!AR24,IF(AND('NSW Apr 2022'!N24&gt;0,'NSW Apr 2022'!O24=""),IF(($C$5*F30/'NSW Apr 2022'!AR24&lt; SUM('NSW Apr 2022'!L24:N24)),(0),($C$5*F30/'NSW Apr 2022'!AR24-SUM('NSW Apr 2022'!L24:N24))*'NSW Apr 2022'!AF24/100)* 'NSW Apr 2022'!AR24,IF(AND('NSW Apr 2022'!M24&gt;0,'NSW Apr 2022'!N24=""),IF(($C$5*F30/'NSW Apr 2022'!AR24&lt;'NSW Apr 2022'!M24+'NSW Apr 2022'!L24),(0),(($C$5*F30/'NSW Apr 2022'!AR24-('NSW Apr 2022'!M24+'NSW Apr 2022'!L24))*'NSW Apr 2022'!AE24/100))*'NSW Apr 2022'!AR24,IF(AND('NSW Apr 2022'!L24&gt;0,'NSW Apr 2022'!M24=""&gt;0),IF(($C$5*F30/'NSW Apr 2022'!AR24&lt;'NSW Apr 2022'!L24),(0),($C$5*F30/'NSW Apr 2022'!AR24-'NSW Apr 2022'!L24)*'NSW Apr 2022'!AD24/100)*'NSW Apr 2022'!AR24,0)))))</f>
        <v>0</v>
      </c>
      <c r="S30" s="257">
        <f t="shared" ref="S30:S31" si="33">SUM(G30:R30)</f>
        <v>2100.0000000000005</v>
      </c>
      <c r="T30" s="292">
        <f t="shared" ref="T30:T31" si="34">S30+D30</f>
        <v>2341.4640909090913</v>
      </c>
      <c r="U30" s="149">
        <f t="shared" ref="U30:U31" si="35">T30*1.1</f>
        <v>2575.6105000000007</v>
      </c>
      <c r="V30" s="148">
        <f>'NSW Apr 2022'!AT24</f>
        <v>0</v>
      </c>
      <c r="W30" s="148">
        <f>'NSW Apr 2022'!AU24</f>
        <v>0</v>
      </c>
      <c r="X30" s="148">
        <f>'NSW Apr 2022'!AV24</f>
        <v>0</v>
      </c>
      <c r="Y30" s="148">
        <f>'NSW Apr 2022'!AW24</f>
        <v>0</v>
      </c>
      <c r="Z30" s="292" t="str">
        <f t="shared" ref="Z30:Z31" si="36">IF(SUM(V30:Y30)=0,"No discount",IF(V30&gt;0,"Guaranteed off bill",IF(W30&gt;0,"Guaranteed off usage",IF(X30&gt;0,"Pay-on-time off bill","Pay-on-time off usage"))))</f>
        <v>No discount</v>
      </c>
      <c r="AA30" s="292" t="str">
        <f t="shared" ref="AA30:AA31" si="37">IF(OR(B30="Origin Energy",B30="Red Energy",B30="Powershop"),"Inclusive","Exclusive")</f>
        <v>Exclusive</v>
      </c>
      <c r="AB30" s="292">
        <f t="shared" ref="AB30:AB31" si="38">IF(AND(Z30="Guaranteed off bill",AA30="Inclusive"),((T30*1.1)-((T30*1.1)*V30/100))/1.1,IF(AND(Z30="Guaranteed off usage",AA30="Inclusive"),((T30*1.1)-((S30*1.1)*W30/100))/1.1,IF(AND(Z30="Guaranteed off bill",AA30="Exclusive"),T30-(T30*V30/100),IF(AND(Z30="Guaranteed off usage",AA30="Exclusive"),T30-(S30*W30/100),IF(AA30="Inclusive",((T30*1.1))/1.1,T30)))))</f>
        <v>2341.4640909090913</v>
      </c>
      <c r="AC30" s="292">
        <f t="shared" ref="AC30:AC31" si="39">IF(AND(Z30="Pay-on-time off bill",AA30="Inclusive"),((AB30*1.1)-((AB30*1.1)*X30/100))/1.1,IF(AND(Z30="Pay-on-time off usage",AA30="Inclusive"),((AB30*1.1)-((S30*1.1)*Y30/100))/1.1,IF(AND(Z30="Pay-on-time off bill",AA30="Exclusive"),AB30-(AB30*X30/100),IF(AND(Z30="Pay-on-time off usage",AA30="Exclusive"),AB30-(S30*Y30/100),IF(AA30="Inclusive",((AB30*1.1))/1.1,AB30)))))</f>
        <v>2341.4640909090913</v>
      </c>
      <c r="AD30" s="404">
        <f t="shared" ref="AD30:AD31" si="40">AB30*1.1</f>
        <v>2575.6105000000007</v>
      </c>
      <c r="AE30" s="404">
        <f t="shared" ref="AE30:AE31" si="41">AC30*1.1</f>
        <v>2575.6105000000007</v>
      </c>
      <c r="AF30" s="226">
        <f>'NSW Apr 2022'!BJ24</f>
        <v>0</v>
      </c>
      <c r="AG30" s="140">
        <f>'NSW Apr 2022'!BH24</f>
        <v>0</v>
      </c>
      <c r="AH30" s="402"/>
      <c r="AI30" s="402"/>
      <c r="AJ30" s="402"/>
      <c r="AK30" s="402"/>
      <c r="AL30" s="402"/>
      <c r="AM30" s="402"/>
      <c r="AN30" s="402"/>
      <c r="AO30" s="402"/>
      <c r="AP30" s="402"/>
      <c r="AQ30" s="402"/>
      <c r="AR30" s="402"/>
      <c r="AS30" s="402"/>
      <c r="AT30" s="403"/>
      <c r="AU30" s="403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  <c r="BI30" s="148"/>
      <c r="BJ30" s="148"/>
      <c r="BK30" s="148"/>
      <c r="BL30" s="148"/>
      <c r="BM30" s="148"/>
      <c r="BN30" s="148"/>
      <c r="BO30" s="148"/>
      <c r="BP30" s="148"/>
      <c r="BQ30" s="148"/>
      <c r="BR30" s="148"/>
      <c r="BS30" s="148"/>
      <c r="BT30" s="148"/>
      <c r="BU30" s="148"/>
      <c r="BV30" s="148"/>
      <c r="BW30" s="148"/>
      <c r="BX30" s="148"/>
      <c r="BY30" s="148"/>
      <c r="BZ30" s="148"/>
      <c r="CA30" s="148"/>
      <c r="CB30" s="148"/>
      <c r="CC30" s="148"/>
      <c r="CD30" s="148"/>
      <c r="CE30" s="148"/>
      <c r="CF30" s="148"/>
      <c r="CG30" s="148"/>
      <c r="CH30" s="148"/>
      <c r="CI30" s="148"/>
      <c r="CJ30" s="148"/>
      <c r="CK30" s="148"/>
      <c r="CL30" s="148"/>
      <c r="CM30" s="148"/>
      <c r="CN30" s="148"/>
      <c r="CO30" s="148"/>
      <c r="CP30" s="148"/>
      <c r="CQ30" s="148"/>
      <c r="CR30" s="148"/>
      <c r="CS30" s="148"/>
      <c r="CT30" s="148"/>
      <c r="CU30" s="148"/>
      <c r="CV30" s="148"/>
      <c r="CW30" s="148"/>
      <c r="CX30" s="148"/>
      <c r="CY30" s="148"/>
      <c r="CZ30" s="148"/>
      <c r="DA30" s="148"/>
      <c r="DB30" s="148"/>
      <c r="DC30" s="148"/>
      <c r="DD30" s="148"/>
      <c r="DE30" s="148"/>
      <c r="DF30" s="148"/>
      <c r="DG30" s="148"/>
      <c r="DH30" s="148"/>
      <c r="DI30" s="148"/>
      <c r="DJ30" s="148"/>
      <c r="DK30" s="148"/>
      <c r="DL30" s="148"/>
      <c r="DM30" s="148"/>
      <c r="DN30" s="148"/>
      <c r="DO30" s="148"/>
      <c r="DP30" s="148"/>
      <c r="DQ30" s="148"/>
      <c r="DR30" s="148"/>
      <c r="DS30" s="148"/>
      <c r="DT30" s="148"/>
      <c r="DU30" s="148"/>
      <c r="DV30" s="148"/>
      <c r="DW30" s="148"/>
      <c r="DX30" s="148"/>
      <c r="DY30" s="148"/>
      <c r="DZ30" s="148"/>
      <c r="EA30" s="148"/>
      <c r="EB30" s="148"/>
      <c r="EC30" s="148"/>
      <c r="ED30" s="148"/>
      <c r="EE30" s="148"/>
      <c r="EF30" s="148"/>
      <c r="EG30" s="148"/>
      <c r="EH30" s="148"/>
      <c r="EI30" s="148"/>
      <c r="EJ30" s="148"/>
      <c r="EK30" s="148"/>
      <c r="EL30" s="148"/>
      <c r="EM30" s="148"/>
      <c r="EN30" s="148"/>
      <c r="EO30" s="148"/>
      <c r="EP30" s="148"/>
      <c r="EQ30" s="148"/>
      <c r="ER30" s="148"/>
    </row>
    <row r="31" spans="1:148" s="405" customFormat="1" ht="23" customHeight="1" thickBot="1">
      <c r="A31" s="449"/>
      <c r="B31" s="167" t="str">
        <f>'NSW Apr 2022'!F25</f>
        <v>Red Energy</v>
      </c>
      <c r="C31" s="171" t="str">
        <f>'NSW Apr 2022'!G25</f>
        <v xml:space="preserve">Business Saver </v>
      </c>
      <c r="D31" s="172">
        <f>365*'NSW Apr 2022'!H25/100</f>
        <v>328.13499999999999</v>
      </c>
      <c r="E31" s="289">
        <f>IF('NSW Apr 2022'!AQ25=3,0.5,IF('NSW Apr 2022'!AQ25=2,0.33,0))</f>
        <v>0.5</v>
      </c>
      <c r="F31" s="289">
        <f t="shared" si="32"/>
        <v>0.5</v>
      </c>
      <c r="G31" s="172">
        <f>IF('NSW Apr 2022'!K25="",($C$5*E31/'NSW Apr 2022'!AQ25*'NSW Apr 2022'!W25/100)*'NSW Apr 2022'!AQ25,IF($C$5*E31/'NSW Apr 2022'!AQ25&gt;='NSW Apr 2022'!L25,('NSW Apr 2022'!L25*'NSW Apr 2022'!W25/100)*'NSW Apr 2022'!AQ25,($C$5*E31/'NSW Apr 2022'!AQ25*'NSW Apr 2022'!W25/100)*'NSW Apr 2022'!AQ25))</f>
        <v>147.0632727272727</v>
      </c>
      <c r="H31" s="172">
        <f>IF(AND('NSW Apr 2022'!L25&gt;0,'NSW Apr 2022'!M25&gt;0),IF($C$5*E31/'NSW Apr 2022'!AQ25&lt;'NSW Apr 2022'!L25,0,IF(($C$5*E31/'NSW Apr 2022'!AQ25-'NSW Apr 2022'!L25)&lt;=('NSW Apr 2022'!M25+'NSW Apr 2022'!L25),((($C$5*E31/'NSW Apr 2022'!AQ25-'NSW Apr 2022'!L25)*'NSW Apr 2022'!X25/100))*'NSW Apr 2022'!AQ25,((('NSW Apr 2022'!M25)*'NSW Apr 2022'!X25/100)*'NSW Apr 2022'!AQ25))),0)</f>
        <v>105.35890909090908</v>
      </c>
      <c r="I31" s="172">
        <f>IF(AND('NSW Apr 2022'!M25&gt;0,'NSW Apr 2022'!N25&gt;0),IF($C$5*E31/'NSW Apr 2022'!AQ25&lt;('NSW Apr 2022'!L25+'NSW Apr 2022'!M25),0,IF(($C$5*E31/'NSW Apr 2022'!AQ25-'NSW Apr 2022'!L25+'NSW Apr 2022'!M25)&lt;=('NSW Apr 2022'!L25+'NSW Apr 2022'!M25+'NSW Apr 2022'!N25),((($C$5*E31/'NSW Apr 2022'!AQ25-('NSW Apr 2022'!L25+'NSW Apr 2022'!M25))*'NSW Apr 2022'!Y25/100))*'NSW Apr 2022'!AQ25,('NSW Apr 2022'!N25*'NSW Apr 2022'!Y25/100)* 'NSW Apr 2022'!AQ25)),0)</f>
        <v>0</v>
      </c>
      <c r="J31" s="172">
        <f>IF(AND('NSW Apr 2022'!N25&gt;0,'NSW Apr 2022'!O25&gt;0),IF($C$5*E31/'NSW Apr 2022'!AQ25&lt;('NSW Apr 2022'!L25+'NSW Apr 2022'!M25+'NSW Apr 2022'!N25),0,IF(($C$5*E31/'NSW Apr 2022'!AQ25-'NSW Apr 2022'!L25+'NSW Apr 2022'!M25+'NSW Apr 2022'!N25)&lt;=('NSW Apr 2022'!L25+'NSW Apr 2022'!M25+'NSW Apr 2022'!N25+'NSW Apr 2022'!O25),(($C$5*E31/'NSW Apr 2022'!AQ25-('NSW Apr 2022'!L25+'NSW Apr 2022'!M25+'NSW Apr 2022'!N25))*'NSW Apr 2022'!Z25/100)*'NSW Apr 2022'!AQ25,('NSW Apr 2022'!O25*'NSW Apr 2022'!Z25/100)*'NSW Apr 2022'!AQ25)),0)</f>
        <v>0</v>
      </c>
      <c r="K31" s="172">
        <f>IF(AND('NSW Apr 2022'!O25&gt;0,'NSW Apr 2022'!P25&gt;0),IF($C$5*E31/'NSW Apr 2022'!AQ25&lt;('NSW Apr 2022'!L25+'NSW Apr 2022'!M25+'NSW Apr 2022'!N25+'NSW Apr 2022'!O25),0,IF(($C$5*E31/'NSW Apr 2022'!AQ25-'NSW Apr 2022'!L25+'NSW Apr 2022'!M25+'NSW Apr 2022'!N25+'NSW Apr 2022'!O25)&lt;=('NSW Apr 2022'!L25+'NSW Apr 2022'!M25+'NSW Apr 2022'!N25+'NSW Apr 2022'!O25+'NSW Apr 2022'!P25),(($C$5*E31/'NSW Apr 2022'!AQ25-('NSW Apr 2022'!L25+'NSW Apr 2022'!M25+'NSW Apr 2022'!N25+'NSW Apr 2022'!O25))*'NSW Apr 2022'!AA25/100)*'NSW Apr 2022'!AQ25,('NSW Apr 2022'!P25*'NSW Apr 2022'!AA25/100)*'NSW Apr 2022'!AQ25)),0)</f>
        <v>0</v>
      </c>
      <c r="L31" s="172">
        <f>IF(AND('NSW Apr 2022'!P25&gt;0,'NSW Apr 2022'!O25&gt;0),IF(($C$5*E31/'NSW Apr 2022'!AQ25&lt;SUM('NSW Apr 2022'!L25:P25)),(0),($C$5*E31/'NSW Apr 2022'!AQ25-SUM('NSW Apr 2022'!L25:P25))*'NSW Apr 2022'!AB25/100)* 'NSW Apr 2022'!AQ25,IF(AND('NSW Apr 2022'!O25&gt;0,'NSW Apr 2022'!P25=""),IF(($C$5*E31/'NSW Apr 2022'!AQ25&lt; SUM('NSW Apr 2022'!L25:O25)),(0),($C$5*E31/'NSW Apr 2022'!AQ25-SUM('NSW Apr 2022'!L25:O25))*'NSW Apr 2022'!AA25/100)* 'NSW Apr 2022'!AQ25,IF(AND('NSW Apr 2022'!N25&gt;0,'NSW Apr 2022'!O25=""),IF(($C$5*E31/'NSW Apr 2022'!AQ25&lt; SUM('NSW Apr 2022'!L25:N25)),(0),($C$5*E31/'NSW Apr 2022'!AQ25-SUM('NSW Apr 2022'!L25:N25))*'NSW Apr 2022'!Z25/100)* 'NSW Apr 2022'!AQ25,IF(AND('NSW Apr 2022'!M25&gt;0,'NSW Apr 2022'!N25=""),IF(($C$5*E31/'NSW Apr 2022'!AQ25&lt;'NSW Apr 2022'!M25+'NSW Apr 2022'!L25),(0),(($C$5*E31/'NSW Apr 2022'!AQ25-('NSW Apr 2022'!M25+'NSW Apr 2022'!L25))*'NSW Apr 2022'!Y25/100))*'NSW Apr 2022'!AQ25,IF(AND('NSW Apr 2022'!L25&gt;0,'NSW Apr 2022'!M25=""&gt;0),IF(($C$5*E31/'NSW Apr 2022'!AQ25&lt;'NSW Apr 2022'!L25),(0),($C$5*E31/'NSW Apr 2022'!AQ25-'NSW Apr 2022'!L25)*'NSW Apr 2022'!X25/100)*'NSW Apr 2022'!AQ25,0)))))</f>
        <v>1043.1049090909091</v>
      </c>
      <c r="M31" s="172">
        <f>IF('NSW Apr 2022'!K25="",($C$5*F31/'NSW Apr 2022'!AR25*'NSW Apr 2022'!AC25/100)*'NSW Apr 2022'!AR25,IF($C$5*F31/'NSW Apr 2022'!AR25&gt;='NSW Apr 2022'!L25,('NSW Apr 2022'!L25*'NSW Apr 2022'!AC25/100)*'NSW Apr 2022'!AR25,($C$5*F31/'NSW Apr 2022'!AR25*'NSW Apr 2022'!AC25/100)*'NSW Apr 2022'!AR25))</f>
        <v>147.0632727272727</v>
      </c>
      <c r="N31" s="172">
        <f>IF(AND('NSW Apr 2022'!L25&gt;0,'NSW Apr 2022'!M25&gt;0),IF($C$5*F31/'NSW Apr 2022'!AR25&lt;'NSW Apr 2022'!L25,0,IF(($C$5*F31/'NSW Apr 2022'!AR25-'NSW Apr 2022'!L25)&lt;=('NSW Apr 2022'!M25+'NSW Apr 2022'!L25),((($C$5*F31/'NSW Apr 2022'!AR25-'NSW Apr 2022'!L25)*'NSW Apr 2022'!AD25/100))*'NSW Apr 2022'!AR25,((('NSW Apr 2022'!M25)*'NSW Apr 2022'!AD25/100)*'NSW Apr 2022'!AR25))),0)</f>
        <v>105.35890909090908</v>
      </c>
      <c r="O31" s="172">
        <f>IF(AND('NSW Apr 2022'!M25&gt;0,'NSW Apr 2022'!N25&gt;0),IF($C$5*F31/'NSW Apr 2022'!AR25&lt;('NSW Apr 2022'!L25+'NSW Apr 2022'!M25),0,IF(($C$5*F31/'NSW Apr 2022'!AR25-'NSW Apr 2022'!L25+'NSW Apr 2022'!M25)&lt;=('NSW Apr 2022'!L25+'NSW Apr 2022'!M25+'NSW Apr 2022'!N25),((($C$5*F31/'NSW Apr 2022'!AR25-('NSW Apr 2022'!L25+'NSW Apr 2022'!M25))*'NSW Apr 2022'!AE25/100))*'NSW Apr 2022'!AR25,('NSW Apr 2022'!N25*'NSW Apr 2022'!AE25/100)*'NSW Apr 2022'!AR25)),0)</f>
        <v>0</v>
      </c>
      <c r="P31" s="172">
        <f>IF(AND('NSW Apr 2022'!N25&gt;0,'NSW Apr 2022'!O25&gt;0),IF($C$5*F31/'NSW Apr 2022'!AR25&lt;('NSW Apr 2022'!L25+'NSW Apr 2022'!M25+'NSW Apr 2022'!N25),0,IF(($C$5*F31/'NSW Apr 2022'!AR25-'NSW Apr 2022'!L25+'NSW Apr 2022'!M25+'NSW Apr 2022'!N25)&lt;=('NSW Apr 2022'!L25+'NSW Apr 2022'!M25+'NSW Apr 2022'!N25+'NSW Apr 2022'!O25),(($C$5*F31/'NSW Apr 2022'!AR25-('NSW Apr 2022'!L25+'NSW Apr 2022'!M25+'NSW Apr 2022'!N25))*'NSW Apr 2022'!AF25/100)*'NSW Apr 2022'!AR25,('NSW Apr 2022'!O25*'NSW Apr 2022'!AF25/100)*'NSW Apr 2022'!AR25)),0)</f>
        <v>0</v>
      </c>
      <c r="Q31" s="172">
        <f>IF(AND('NSW Apr 2022'!P25&gt;0,'NSW Apr 2022'!P25&gt;0),IF($C$5*F31/'NSW Apr 2022'!AR25&lt;('NSW Apr 2022'!L25+'NSW Apr 2022'!M25+'NSW Apr 2022'!N25+'NSW Apr 2022'!O25),0,IF(($C$5*F31/'NSW Apr 2022'!AR25-'NSW Apr 2022'!L25+'NSW Apr 2022'!M25+'NSW Apr 2022'!N25+'NSW Apr 2022'!O25)&lt;=('NSW Apr 2022'!L25+'NSW Apr 2022'!M25+'NSW Apr 2022'!N25+'NSW Apr 2022'!O25+'NSW Apr 2022'!P25),(($C$5*F31/'NSW Apr 2022'!AR25-('NSW Apr 2022'!L25+'NSW Apr 2022'!M25+'NSW Apr 2022'!N25+'NSW Apr 2022'!O25))*'NSW Apr 2022'!AG25/100)*'NSW Apr 2022'!AR25,('NSW Apr 2022'!P25*'NSW Apr 2022'!AG25/100)*'NSW Apr 2022'!AR25)),0)</f>
        <v>0</v>
      </c>
      <c r="R31" s="172">
        <f>IF(AND('NSW Apr 2022'!P25&gt;0,'NSW Apr 2022'!O25&gt;0),IF(($C$5*F31/'NSW Apr 2022'!AR25&lt;SUM('NSW Apr 2022'!L25:P25)),(0),($C$5*F31/'NSW Apr 2022'!AR25-SUM('NSW Apr 2022'!L25:P25))*'NSW Apr 2022'!AB25/100)* 'NSW Apr 2022'!AR25,IF(AND('NSW Apr 2022'!O25&gt;0,'NSW Apr 2022'!P25=""),IF(($C$5*F31/'NSW Apr 2022'!AR25&lt; SUM('NSW Apr 2022'!L25:O25)),(0),($C$5*F31/'NSW Apr 2022'!AR25-SUM('NSW Apr 2022'!L25:O25))*'NSW Apr 2022'!AG25/100)* 'NSW Apr 2022'!AR25,IF(AND('NSW Apr 2022'!N25&gt;0,'NSW Apr 2022'!O25=""),IF(($C$5*F31/'NSW Apr 2022'!AR25&lt; SUM('NSW Apr 2022'!L25:N25)),(0),($C$5*F31/'NSW Apr 2022'!AR25-SUM('NSW Apr 2022'!L25:N25))*'NSW Apr 2022'!AF25/100)* 'NSW Apr 2022'!AR25,IF(AND('NSW Apr 2022'!M25&gt;0,'NSW Apr 2022'!N25=""),IF(($C$5*F31/'NSW Apr 2022'!AR25&lt;'NSW Apr 2022'!M25+'NSW Apr 2022'!L25),(0),(($C$5*F31/'NSW Apr 2022'!AR25-('NSW Apr 2022'!M25+'NSW Apr 2022'!L25))*'NSW Apr 2022'!AE25/100))*'NSW Apr 2022'!AR25,IF(AND('NSW Apr 2022'!L25&gt;0,'NSW Apr 2022'!M25=""&gt;0),IF(($C$5*F31/'NSW Apr 2022'!AR25&lt;'NSW Apr 2022'!L25),(0),($C$5*F31/'NSW Apr 2022'!AR25-'NSW Apr 2022'!L25)*'NSW Apr 2022'!AD25/100)*'NSW Apr 2022'!AR25,0)))))</f>
        <v>1043.1049090909091</v>
      </c>
      <c r="S31" s="298">
        <f t="shared" si="33"/>
        <v>2591.0541818181819</v>
      </c>
      <c r="T31" s="293">
        <f t="shared" si="34"/>
        <v>2919.1891818181821</v>
      </c>
      <c r="U31" s="168">
        <f t="shared" si="35"/>
        <v>3211.1081000000004</v>
      </c>
      <c r="V31" s="171">
        <f>'NSW Apr 2022'!AT25</f>
        <v>0</v>
      </c>
      <c r="W31" s="171">
        <f>'NSW Apr 2022'!AU25</f>
        <v>0</v>
      </c>
      <c r="X31" s="171">
        <f>'NSW Apr 2022'!AV25</f>
        <v>0</v>
      </c>
      <c r="Y31" s="171">
        <f>'NSW Apr 2022'!AW25</f>
        <v>0</v>
      </c>
      <c r="Z31" s="293" t="str">
        <f t="shared" si="36"/>
        <v>No discount</v>
      </c>
      <c r="AA31" s="293" t="str">
        <f t="shared" si="37"/>
        <v>Inclusive</v>
      </c>
      <c r="AB31" s="293">
        <f t="shared" si="38"/>
        <v>2919.1891818181821</v>
      </c>
      <c r="AC31" s="293">
        <f t="shared" si="39"/>
        <v>2919.1891818181821</v>
      </c>
      <c r="AD31" s="427">
        <f t="shared" si="40"/>
        <v>3211.1081000000004</v>
      </c>
      <c r="AE31" s="427">
        <f t="shared" si="41"/>
        <v>3211.1081000000004</v>
      </c>
      <c r="AF31" s="234">
        <f>'NSW Apr 2022'!BJ25</f>
        <v>0</v>
      </c>
      <c r="AG31" s="428">
        <f>'NSW Apr 2022'!BH25</f>
        <v>0</v>
      </c>
      <c r="AH31" s="402"/>
      <c r="AI31" s="402"/>
      <c r="AJ31" s="402"/>
      <c r="AK31" s="402"/>
      <c r="AL31" s="402"/>
      <c r="AM31" s="402"/>
      <c r="AN31" s="402"/>
      <c r="AO31" s="402"/>
      <c r="AP31" s="402"/>
      <c r="AQ31" s="402"/>
      <c r="AR31" s="402"/>
      <c r="AS31" s="402"/>
      <c r="AT31" s="403"/>
      <c r="AU31" s="403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  <c r="BI31" s="148"/>
      <c r="BJ31" s="148"/>
      <c r="BK31" s="148"/>
      <c r="BL31" s="148"/>
      <c r="BM31" s="148"/>
      <c r="BN31" s="148"/>
      <c r="BO31" s="148"/>
      <c r="BP31" s="148"/>
      <c r="BQ31" s="148"/>
      <c r="BR31" s="148"/>
      <c r="BS31" s="148"/>
      <c r="BT31" s="148"/>
      <c r="BU31" s="148"/>
      <c r="BV31" s="148"/>
      <c r="BW31" s="148"/>
      <c r="BX31" s="148"/>
      <c r="BY31" s="148"/>
      <c r="BZ31" s="148"/>
      <c r="CA31" s="148"/>
      <c r="CB31" s="148"/>
      <c r="CC31" s="148"/>
      <c r="CD31" s="148"/>
      <c r="CE31" s="148"/>
      <c r="CF31" s="148"/>
      <c r="CG31" s="148"/>
      <c r="CH31" s="148"/>
      <c r="CI31" s="148"/>
      <c r="CJ31" s="148"/>
      <c r="CK31" s="148"/>
      <c r="CL31" s="148"/>
      <c r="CM31" s="148"/>
      <c r="CN31" s="148"/>
      <c r="CO31" s="148"/>
      <c r="CP31" s="148"/>
      <c r="CQ31" s="148"/>
      <c r="CR31" s="148"/>
      <c r="CS31" s="148"/>
      <c r="CT31" s="148"/>
      <c r="CU31" s="148"/>
      <c r="CV31" s="148"/>
      <c r="CW31" s="148"/>
      <c r="CX31" s="148"/>
      <c r="CY31" s="148"/>
      <c r="CZ31" s="148"/>
      <c r="DA31" s="148"/>
      <c r="DB31" s="148"/>
      <c r="DC31" s="148"/>
      <c r="DD31" s="148"/>
      <c r="DE31" s="148"/>
      <c r="DF31" s="148"/>
      <c r="DG31" s="148"/>
      <c r="DH31" s="148"/>
      <c r="DI31" s="148"/>
      <c r="DJ31" s="148"/>
      <c r="DK31" s="148"/>
      <c r="DL31" s="148"/>
      <c r="DM31" s="148"/>
      <c r="DN31" s="148"/>
      <c r="DO31" s="148"/>
      <c r="DP31" s="148"/>
      <c r="DQ31" s="148"/>
      <c r="DR31" s="148"/>
      <c r="DS31" s="148"/>
      <c r="DT31" s="148"/>
      <c r="DU31" s="148"/>
      <c r="DV31" s="148"/>
      <c r="DW31" s="148"/>
      <c r="DX31" s="148"/>
      <c r="DY31" s="148"/>
      <c r="DZ31" s="148"/>
      <c r="EA31" s="148"/>
      <c r="EB31" s="148"/>
      <c r="EC31" s="148"/>
      <c r="ED31" s="148"/>
      <c r="EE31" s="148"/>
      <c r="EF31" s="148"/>
      <c r="EG31" s="148"/>
      <c r="EH31" s="148"/>
      <c r="EI31" s="148"/>
      <c r="EJ31" s="148"/>
      <c r="EK31" s="148"/>
      <c r="EL31" s="148"/>
      <c r="EM31" s="148"/>
      <c r="EN31" s="148"/>
      <c r="EO31" s="148"/>
      <c r="EP31" s="148"/>
      <c r="EQ31" s="148"/>
      <c r="ER31" s="148"/>
    </row>
    <row r="32" spans="1:148" s="285" customFormat="1" ht="23" customHeight="1" thickTop="1">
      <c r="A32" s="442" t="str">
        <f>'NSW Apr 2022'!D26</f>
        <v>AGN Murray Valley</v>
      </c>
      <c r="B32" s="146" t="str">
        <f>'NSW Apr 2022'!F26</f>
        <v>EnergyAustralia</v>
      </c>
      <c r="C32" s="148" t="str">
        <f>'NSW Apr 2022'!G26</f>
        <v>Total Plan</v>
      </c>
      <c r="D32" s="153">
        <f>365*'NSW Apr 2022'!H26/100</f>
        <v>346.11954545454546</v>
      </c>
      <c r="E32" s="288">
        <f>IF('NSW Apr 2022'!AQ26=3,0.5,IF('NSW Apr 2022'!AQ26=2,0.33,0))</f>
        <v>0.5</v>
      </c>
      <c r="F32" s="288">
        <f t="shared" si="30"/>
        <v>0.5</v>
      </c>
      <c r="G32" s="153">
        <f>IF('NSW Apr 2022'!K26="",($C$5*E32/'NSW Apr 2022'!AQ26*'NSW Apr 2022'!W26/100)*'NSW Apr 2022'!AQ26,IF($C$5*E32/'NSW Apr 2022'!AQ26&gt;='NSW Apr 2022'!L26,('NSW Apr 2022'!L26*'NSW Apr 2022'!W26/100)*'NSW Apr 2022'!AQ26,($C$5*E32/'NSW Apr 2022'!AQ26*'NSW Apr 2022'!W26/100)*'NSW Apr 2022'!AQ26))</f>
        <v>495.81818181818176</v>
      </c>
      <c r="H32" s="153">
        <f>IF(AND('NSW Apr 2022'!L26&gt;0,'NSW Apr 2022'!M26&gt;0),IF($C$5*E32/'NSW Apr 2022'!AQ26&lt;'NSW Apr 2022'!L26,0,IF(($C$5*E32/'NSW Apr 2022'!AQ26-'NSW Apr 2022'!L26)&lt;=('NSW Apr 2022'!M26+'NSW Apr 2022'!L26),((($C$5*E32/'NSW Apr 2022'!AQ26-'NSW Apr 2022'!L26)*'NSW Apr 2022'!X26/100))*'NSW Apr 2022'!AQ26,((('NSW Apr 2022'!M26)*'NSW Apr 2022'!X26/100)*'NSW Apr 2022'!AQ26))),0)</f>
        <v>852.36363636363649</v>
      </c>
      <c r="I32" s="153">
        <f>IF(AND('NSW Apr 2022'!M26&gt;0,'NSW Apr 2022'!N26&gt;0),IF($C$5*E32/'NSW Apr 2022'!AQ26&lt;('NSW Apr 2022'!L26+'NSW Apr 2022'!M26),0,IF(($C$5*E32/'NSW Apr 2022'!AQ26-'NSW Apr 2022'!L26+'NSW Apr 2022'!M26)&lt;=('NSW Apr 2022'!L26+'NSW Apr 2022'!M26+'NSW Apr 2022'!N26),((($C$5*E32/'NSW Apr 2022'!AQ26-('NSW Apr 2022'!L26+'NSW Apr 2022'!M26))*'NSW Apr 2022'!Y26/100))*'NSW Apr 2022'!AQ26,('NSW Apr 2022'!N26*'NSW Apr 2022'!Y26/100)* 'NSW Apr 2022'!AQ26)),0)</f>
        <v>337.27272727272731</v>
      </c>
      <c r="J32" s="153">
        <f>IF(AND('NSW Apr 2022'!N26&gt;0,'NSW Apr 2022'!O26&gt;0),IF($C$5*E32/'NSW Apr 2022'!AQ26&lt;('NSW Apr 2022'!L26+'NSW Apr 2022'!M26+'NSW Apr 2022'!N26),0,IF(($C$5*E32/'NSW Apr 2022'!AQ26-'NSW Apr 2022'!L26+'NSW Apr 2022'!M26+'NSW Apr 2022'!N26)&lt;=('NSW Apr 2022'!L26+'NSW Apr 2022'!M26+'NSW Apr 2022'!N26+'NSW Apr 2022'!O26),(($C$5*E32/'NSW Apr 2022'!AQ26-('NSW Apr 2022'!L26+'NSW Apr 2022'!M26+'NSW Apr 2022'!N26))*'NSW Apr 2022'!Z26/100)*'NSW Apr 2022'!AQ26,('NSW Apr 2022'!O26*'NSW Apr 2022'!Z26/100)*'NSW Apr 2022'!AQ26)),0)</f>
        <v>0</v>
      </c>
      <c r="K32" s="153">
        <f>IF(AND('NSW Apr 2022'!O26&gt;0,'NSW Apr 2022'!P26&gt;0),IF($C$5*E32/'NSW Apr 2022'!AQ26&lt;('NSW Apr 2022'!L26+'NSW Apr 2022'!M26+'NSW Apr 2022'!N26+'NSW Apr 2022'!O26),0,IF(($C$5*E32/'NSW Apr 2022'!AQ26-'NSW Apr 2022'!L26+'NSW Apr 2022'!M26+'NSW Apr 2022'!N26+'NSW Apr 2022'!O26)&lt;=('NSW Apr 2022'!L26+'NSW Apr 2022'!M26+'NSW Apr 2022'!N26+'NSW Apr 2022'!O26+'NSW Apr 2022'!P26),(($C$5*E32/'NSW Apr 2022'!AQ26-('NSW Apr 2022'!L26+'NSW Apr 2022'!M26+'NSW Apr 2022'!N26+'NSW Apr 2022'!O26))*'NSW Apr 2022'!AA26/100)*'NSW Apr 2022'!AQ26,('NSW Apr 2022'!P26*'NSW Apr 2022'!AA26/100)*'NSW Apr 2022'!AQ26)),0)</f>
        <v>0</v>
      </c>
      <c r="L32" s="153">
        <f>IF(AND('NSW Apr 2022'!P26&gt;0,'NSW Apr 2022'!O26&gt;0),IF(($C$5*E32/'NSW Apr 2022'!AQ26&lt;SUM('NSW Apr 2022'!L26:P26)),(0),($C$5*E32/'NSW Apr 2022'!AQ26-SUM('NSW Apr 2022'!L26:P26))*'NSW Apr 2022'!AB26/100)* 'NSW Apr 2022'!AQ26,IF(AND('NSW Apr 2022'!O26&gt;0,'NSW Apr 2022'!P26=""),IF(($C$5*E32/'NSW Apr 2022'!AQ26&lt; SUM('NSW Apr 2022'!L26:O26)),(0),($C$5*E32/'NSW Apr 2022'!AQ26-SUM('NSW Apr 2022'!L26:O26))*'NSW Apr 2022'!AA26/100)* 'NSW Apr 2022'!AQ26,IF(AND('NSW Apr 2022'!N26&gt;0,'NSW Apr 2022'!O26=""),IF(($C$5*E32/'NSW Apr 2022'!AQ26&lt; SUM('NSW Apr 2022'!L26:N26)),(0),($C$5*E32/'NSW Apr 2022'!AQ26-SUM('NSW Apr 2022'!L26:N26))*'NSW Apr 2022'!Z26/100)* 'NSW Apr 2022'!AQ26,IF(AND('NSW Apr 2022'!M26&gt;0,'NSW Apr 2022'!N26=""),IF(($C$5*E32/'NSW Apr 2022'!AQ26&lt;'NSW Apr 2022'!M26+'NSW Apr 2022'!L26),(0),(($C$5*E32/'NSW Apr 2022'!AQ26-('NSW Apr 2022'!M26+'NSW Apr 2022'!L26))*'NSW Apr 2022'!Y26/100))*'NSW Apr 2022'!AQ26,IF(AND('NSW Apr 2022'!L26&gt;0,'NSW Apr 2022'!M26=""&gt;0),IF(($C$5*E32/'NSW Apr 2022'!AQ26&lt;'NSW Apr 2022'!L26),(0),($C$5*E32/'NSW Apr 2022'!AQ26-'NSW Apr 2022'!L26)*'NSW Apr 2022'!X26/100)*'NSW Apr 2022'!AQ26,0)))))</f>
        <v>0</v>
      </c>
      <c r="M32" s="153">
        <f>IF('NSW Apr 2022'!K26="",($C$5*F32/'NSW Apr 2022'!AR26*'NSW Apr 2022'!AC26/100)*'NSW Apr 2022'!AR26,IF($C$5*F32/'NSW Apr 2022'!AR26&gt;='NSW Apr 2022'!L26,('NSW Apr 2022'!L26*'NSW Apr 2022'!AC26/100)*'NSW Apr 2022'!AR26,($C$5*F32/'NSW Apr 2022'!AR26*'NSW Apr 2022'!AC26/100)*'NSW Apr 2022'!AR26))</f>
        <v>495.81818181818176</v>
      </c>
      <c r="N32" s="153">
        <f>IF(AND('NSW Apr 2022'!L26&gt;0,'NSW Apr 2022'!M26&gt;0),IF($C$5*F32/'NSW Apr 2022'!AR26&lt;'NSW Apr 2022'!L26,0,IF(($C$5*F32/'NSW Apr 2022'!AR26-'NSW Apr 2022'!L26)&lt;=('NSW Apr 2022'!M26+'NSW Apr 2022'!L26),((($C$5*F32/'NSW Apr 2022'!AR26-'NSW Apr 2022'!L26)*'NSW Apr 2022'!AD26/100))*'NSW Apr 2022'!AR26,((('NSW Apr 2022'!M26)*'NSW Apr 2022'!AD26/100)*'NSW Apr 2022'!AR26))),0)</f>
        <v>852.36363636363649</v>
      </c>
      <c r="O32" s="153">
        <f>IF(AND('NSW Apr 2022'!M26&gt;0,'NSW Apr 2022'!N26&gt;0),IF($C$5*F32/'NSW Apr 2022'!AR26&lt;('NSW Apr 2022'!L26+'NSW Apr 2022'!M26),0,IF(($C$5*F32/'NSW Apr 2022'!AR26-'NSW Apr 2022'!L26+'NSW Apr 2022'!M26)&lt;=('NSW Apr 2022'!L26+'NSW Apr 2022'!M26+'NSW Apr 2022'!N26),((($C$5*F32/'NSW Apr 2022'!AR26-('NSW Apr 2022'!L26+'NSW Apr 2022'!M26))*'NSW Apr 2022'!AE26/100))*'NSW Apr 2022'!AR26,('NSW Apr 2022'!N26*'NSW Apr 2022'!AE26/100)*'NSW Apr 2022'!AR26)),0)</f>
        <v>337.27272727272731</v>
      </c>
      <c r="P32" s="153">
        <f>IF(AND('NSW Apr 2022'!N26&gt;0,'NSW Apr 2022'!O26&gt;0),IF($C$5*F32/'NSW Apr 2022'!AR26&lt;('NSW Apr 2022'!L26+'NSW Apr 2022'!M26+'NSW Apr 2022'!N26),0,IF(($C$5*F32/'NSW Apr 2022'!AR26-'NSW Apr 2022'!L26+'NSW Apr 2022'!M26+'NSW Apr 2022'!N26)&lt;=('NSW Apr 2022'!L26+'NSW Apr 2022'!M26+'NSW Apr 2022'!N26+'NSW Apr 2022'!O26),(($C$5*F32/'NSW Apr 2022'!AR26-('NSW Apr 2022'!L26+'NSW Apr 2022'!M26+'NSW Apr 2022'!N26))*'NSW Apr 2022'!AF26/100)*'NSW Apr 2022'!AR26,('NSW Apr 2022'!O26*'NSW Apr 2022'!AF26/100)*'NSW Apr 2022'!AR26)),0)</f>
        <v>0</v>
      </c>
      <c r="Q32" s="153">
        <f>IF(AND('NSW Apr 2022'!P26&gt;0,'NSW Apr 2022'!P26&gt;0),IF($C$5*F32/'NSW Apr 2022'!AR26&lt;('NSW Apr 2022'!L26+'NSW Apr 2022'!M26+'NSW Apr 2022'!N26+'NSW Apr 2022'!O26),0,IF(($C$5*F32/'NSW Apr 2022'!AR26-'NSW Apr 2022'!L26+'NSW Apr 2022'!M26+'NSW Apr 2022'!N26+'NSW Apr 2022'!O26)&lt;=('NSW Apr 2022'!L26+'NSW Apr 2022'!M26+'NSW Apr 2022'!N26+'NSW Apr 2022'!O26+'NSW Apr 2022'!P26),(($C$5*F32/'NSW Apr 2022'!AR26-('NSW Apr 2022'!L26+'NSW Apr 2022'!M26+'NSW Apr 2022'!N26+'NSW Apr 2022'!O26))*'NSW Apr 2022'!AG26/100)*'NSW Apr 2022'!AR26,('NSW Apr 2022'!P26*'NSW Apr 2022'!AG26/100)*'NSW Apr 2022'!AR26)),0)</f>
        <v>0</v>
      </c>
      <c r="R32" s="153">
        <f>IF(AND('NSW Apr 2022'!P26&gt;0,'NSW Apr 2022'!O26&gt;0),IF(($C$5*F32/'NSW Apr 2022'!AR26&lt;SUM('NSW Apr 2022'!L26:P26)),(0),($C$5*F32/'NSW Apr 2022'!AR26-SUM('NSW Apr 2022'!L26:P26))*'NSW Apr 2022'!AB26/100)* 'NSW Apr 2022'!AR26,IF(AND('NSW Apr 2022'!O26&gt;0,'NSW Apr 2022'!P26=""),IF(($C$5*F32/'NSW Apr 2022'!AR26&lt; SUM('NSW Apr 2022'!L26:O26)),(0),($C$5*F32/'NSW Apr 2022'!AR26-SUM('NSW Apr 2022'!L26:O26))*'NSW Apr 2022'!AG26/100)* 'NSW Apr 2022'!AR26,IF(AND('NSW Apr 2022'!N26&gt;0,'NSW Apr 2022'!O26=""),IF(($C$5*F32/'NSW Apr 2022'!AR26&lt; SUM('NSW Apr 2022'!L26:N26)),(0),($C$5*F32/'NSW Apr 2022'!AR26-SUM('NSW Apr 2022'!L26:N26))*'NSW Apr 2022'!AF26/100)* 'NSW Apr 2022'!AR26,IF(AND('NSW Apr 2022'!M26&gt;0,'NSW Apr 2022'!N26=""),IF(($C$5*F32/'NSW Apr 2022'!AR26&lt;'NSW Apr 2022'!M26+'NSW Apr 2022'!L26),(0),(($C$5*F32/'NSW Apr 2022'!AR26-('NSW Apr 2022'!M26+'NSW Apr 2022'!L26))*'NSW Apr 2022'!AE26/100))*'NSW Apr 2022'!AR26,IF(AND('NSW Apr 2022'!L26&gt;0,'NSW Apr 2022'!M26=""&gt;0),IF(($C$5*F32/'NSW Apr 2022'!AR26&lt;'NSW Apr 2022'!L26),(0),($C$5*F32/'NSW Apr 2022'!AR26-'NSW Apr 2022'!L26)*'NSW Apr 2022'!AD26/100)*'NSW Apr 2022'!AR26,0)))))</f>
        <v>0</v>
      </c>
      <c r="S32" s="257">
        <f>SUM(G32:R32)</f>
        <v>3370.909090909091</v>
      </c>
      <c r="T32" s="292">
        <f t="shared" si="5"/>
        <v>3717.0286363636365</v>
      </c>
      <c r="U32" s="149">
        <f t="shared" si="6"/>
        <v>4088.7315000000003</v>
      </c>
      <c r="V32" s="148">
        <f>'NSW Apr 2022'!AT26</f>
        <v>20</v>
      </c>
      <c r="W32" s="148">
        <f>'NSW Apr 2022'!AU26</f>
        <v>0</v>
      </c>
      <c r="X32" s="148">
        <f>'NSW Apr 2022'!AV26</f>
        <v>0</v>
      </c>
      <c r="Y32" s="148">
        <f>'NSW Apr 2022'!AW26</f>
        <v>0</v>
      </c>
      <c r="Z32" s="292" t="str">
        <f t="shared" si="7"/>
        <v>Guaranteed off bill</v>
      </c>
      <c r="AA32" s="292" t="str">
        <f t="shared" si="8"/>
        <v>Exclusive</v>
      </c>
      <c r="AB32" s="292">
        <f t="shared" si="0"/>
        <v>2973.6229090909092</v>
      </c>
      <c r="AC32" s="292">
        <f t="shared" si="1"/>
        <v>2973.6229090909092</v>
      </c>
      <c r="AD32" s="149">
        <f t="shared" si="31"/>
        <v>3270.9852000000005</v>
      </c>
      <c r="AE32" s="149">
        <f t="shared" si="31"/>
        <v>3270.9852000000005</v>
      </c>
      <c r="AF32" s="226">
        <f>'NSW Apr 2022'!BJ26</f>
        <v>12</v>
      </c>
      <c r="AG32" s="140">
        <f>'NSW Apr 2022'!BH26</f>
        <v>12</v>
      </c>
      <c r="AH32" s="400"/>
      <c r="AI32" s="400"/>
      <c r="AJ32" s="400"/>
      <c r="AK32" s="400"/>
      <c r="AL32" s="400"/>
      <c r="AM32" s="400"/>
      <c r="AN32" s="400"/>
      <c r="AO32" s="400"/>
      <c r="AP32" s="400"/>
      <c r="AQ32" s="400"/>
      <c r="AR32" s="400"/>
      <c r="AS32" s="400"/>
      <c r="AT32"/>
      <c r="AU32"/>
      <c r="AV32" s="347"/>
      <c r="AW32" s="347"/>
      <c r="AX32" s="347"/>
      <c r="AY32" s="347"/>
      <c r="AZ32" s="347"/>
      <c r="BA32" s="347"/>
      <c r="BB32" s="347"/>
      <c r="BC32" s="347"/>
      <c r="BD32" s="347"/>
      <c r="BE32" s="347"/>
      <c r="BF32" s="347"/>
      <c r="BG32" s="347"/>
      <c r="BH32" s="347"/>
      <c r="BI32" s="347"/>
      <c r="BJ32" s="347"/>
      <c r="BK32" s="347"/>
      <c r="BL32" s="347"/>
      <c r="BM32" s="347"/>
      <c r="BN32" s="347"/>
      <c r="BO32" s="347"/>
      <c r="BP32" s="347"/>
      <c r="BQ32" s="347"/>
      <c r="BR32" s="347"/>
      <c r="BS32" s="347"/>
      <c r="BT32" s="347"/>
      <c r="BU32" s="347"/>
      <c r="BV32" s="347"/>
      <c r="BW32" s="347"/>
      <c r="BX32" s="347"/>
      <c r="BY32" s="347"/>
      <c r="BZ32" s="347"/>
      <c r="CA32" s="347"/>
      <c r="CB32" s="347"/>
      <c r="CC32" s="347"/>
      <c r="CD32" s="347"/>
      <c r="CE32" s="347"/>
      <c r="CF32" s="347"/>
      <c r="CG32" s="347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347"/>
      <c r="CY32" s="347"/>
      <c r="CZ32" s="347"/>
      <c r="DA32" s="347"/>
      <c r="DB32" s="347"/>
      <c r="DC32" s="347"/>
      <c r="DD32" s="347"/>
      <c r="DE32" s="347"/>
      <c r="DF32" s="347"/>
      <c r="DG32" s="347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347"/>
      <c r="EC32" s="347"/>
      <c r="ED32" s="347"/>
      <c r="EE32" s="347"/>
      <c r="EF32" s="347"/>
      <c r="EG32" s="347"/>
      <c r="EH32" s="347"/>
      <c r="EI32" s="347"/>
      <c r="EJ32" s="347"/>
      <c r="EK32" s="347"/>
      <c r="EL32" s="347"/>
      <c r="EM32" s="347"/>
      <c r="EN32" s="347"/>
      <c r="EO32" s="347"/>
      <c r="EP32" s="347"/>
      <c r="EQ32" s="347"/>
      <c r="ER32" s="347"/>
    </row>
    <row r="33" spans="1:148" s="285" customFormat="1" ht="23" customHeight="1">
      <c r="A33" s="443"/>
      <c r="B33" s="146" t="str">
        <f>'NSW Apr 2022'!F27</f>
        <v>Origin Energy</v>
      </c>
      <c r="C33" s="148" t="str">
        <f>'NSW Apr 2022'!G27</f>
        <v>Business Go</v>
      </c>
      <c r="D33" s="153">
        <f>365*'NSW Apr 2022'!H27/100</f>
        <v>248.26636363636356</v>
      </c>
      <c r="E33" s="288">
        <f>IF('NSW Apr 2022'!AQ27=3,0.5,IF('NSW Apr 2022'!AQ27=2,0.33,0))</f>
        <v>0.5</v>
      </c>
      <c r="F33" s="288">
        <f t="shared" si="30"/>
        <v>0.5</v>
      </c>
      <c r="G33" s="153">
        <f>IF('NSW Apr 2022'!K27="",($C$5*E33/'NSW Apr 2022'!AQ27*'NSW Apr 2022'!W27/100)*'NSW Apr 2022'!AQ27,IF($C$5*E33/'NSW Apr 2022'!AQ27&gt;='NSW Apr 2022'!L27,('NSW Apr 2022'!L27*'NSW Apr 2022'!W27/100)*'NSW Apr 2022'!AQ27,($C$5*E33/'NSW Apr 2022'!AQ27*'NSW Apr 2022'!W27/100)*'NSW Apr 2022'!AQ27))</f>
        <v>1145.4545454545453</v>
      </c>
      <c r="H33" s="153">
        <f>IF(AND('NSW Apr 2022'!L27&gt;0,'NSW Apr 2022'!M27&gt;0),IF($C$5*E33/'NSW Apr 2022'!AQ27&lt;'NSW Apr 2022'!L27,0,IF(($C$5*E33/'NSW Apr 2022'!AQ27-'NSW Apr 2022'!L27)&lt;=('NSW Apr 2022'!M27+'NSW Apr 2022'!L27),((($C$5*E33/'NSW Apr 2022'!AQ27-'NSW Apr 2022'!L27)*'NSW Apr 2022'!X27/100))*'NSW Apr 2022'!AQ27,((('NSW Apr 2022'!M27)*'NSW Apr 2022'!X27/100)*'NSW Apr 2022'!AQ27))),0)</f>
        <v>0</v>
      </c>
      <c r="I33" s="153">
        <f>IF(AND('NSW Apr 2022'!M27&gt;0,'NSW Apr 2022'!N27&gt;0),IF($C$5*E33/'NSW Apr 2022'!AQ27&lt;('NSW Apr 2022'!L27+'NSW Apr 2022'!M27),0,IF(($C$5*E33/'NSW Apr 2022'!AQ27-'NSW Apr 2022'!L27+'NSW Apr 2022'!M27)&lt;=('NSW Apr 2022'!L27+'NSW Apr 2022'!M27+'NSW Apr 2022'!N27),((($C$5*E33/'NSW Apr 2022'!AQ27-('NSW Apr 2022'!L27+'NSW Apr 2022'!M27))*'NSW Apr 2022'!Y27/100))*'NSW Apr 2022'!AQ27,('NSW Apr 2022'!N27*'NSW Apr 2022'!Y27/100)* 'NSW Apr 2022'!AQ27)),0)</f>
        <v>0</v>
      </c>
      <c r="J33" s="153">
        <f>IF(AND('NSW Apr 2022'!N27&gt;0,'NSW Apr 2022'!O27&gt;0),IF($C$5*E33/'NSW Apr 2022'!AQ27&lt;('NSW Apr 2022'!L27+'NSW Apr 2022'!M27+'NSW Apr 2022'!N27),0,IF(($C$5*E33/'NSW Apr 2022'!AQ27-'NSW Apr 2022'!L27+'NSW Apr 2022'!M27+'NSW Apr 2022'!N27)&lt;=('NSW Apr 2022'!L27+'NSW Apr 2022'!M27+'NSW Apr 2022'!N27+'NSW Apr 2022'!O27),(($C$5*E33/'NSW Apr 2022'!AQ27-('NSW Apr 2022'!L27+'NSW Apr 2022'!M27+'NSW Apr 2022'!N27))*'NSW Apr 2022'!Z27/100)*'NSW Apr 2022'!AQ27,('NSW Apr 2022'!O27*'NSW Apr 2022'!Z27/100)*'NSW Apr 2022'!AQ27)),0)</f>
        <v>0</v>
      </c>
      <c r="K33" s="153">
        <f>IF(AND('NSW Apr 2022'!O27&gt;0,'NSW Apr 2022'!P27&gt;0),IF($C$5*E33/'NSW Apr 2022'!AQ27&lt;('NSW Apr 2022'!L27+'NSW Apr 2022'!M27+'NSW Apr 2022'!N27+'NSW Apr 2022'!O27),0,IF(($C$5*E33/'NSW Apr 2022'!AQ27-'NSW Apr 2022'!L27+'NSW Apr 2022'!M27+'NSW Apr 2022'!N27+'NSW Apr 2022'!O27)&lt;=('NSW Apr 2022'!L27+'NSW Apr 2022'!M27+'NSW Apr 2022'!N27+'NSW Apr 2022'!O27+'NSW Apr 2022'!P27),(($C$5*E33/'NSW Apr 2022'!AQ27-('NSW Apr 2022'!L27+'NSW Apr 2022'!M27+'NSW Apr 2022'!N27+'NSW Apr 2022'!O27))*'NSW Apr 2022'!AA27/100)*'NSW Apr 2022'!AQ27,('NSW Apr 2022'!P27*'NSW Apr 2022'!AA27/100)*'NSW Apr 2022'!AQ27)),0)</f>
        <v>0</v>
      </c>
      <c r="L33" s="153">
        <f>IF(AND('NSW Apr 2022'!P27&gt;0,'NSW Apr 2022'!O27&gt;0),IF(($C$5*E33/'NSW Apr 2022'!AQ27&lt;SUM('NSW Apr 2022'!L27:P27)),(0),($C$5*E33/'NSW Apr 2022'!AQ27-SUM('NSW Apr 2022'!L27:P27))*'NSW Apr 2022'!AB27/100)* 'NSW Apr 2022'!AQ27,IF(AND('NSW Apr 2022'!O27&gt;0,'NSW Apr 2022'!P27=""),IF(($C$5*E33/'NSW Apr 2022'!AQ27&lt; SUM('NSW Apr 2022'!L27:O27)),(0),($C$5*E33/'NSW Apr 2022'!AQ27-SUM('NSW Apr 2022'!L27:O27))*'NSW Apr 2022'!AA27/100)* 'NSW Apr 2022'!AQ27,IF(AND('NSW Apr 2022'!N27&gt;0,'NSW Apr 2022'!O27=""),IF(($C$5*E33/'NSW Apr 2022'!AQ27&lt; SUM('NSW Apr 2022'!L27:N27)),(0),($C$5*E33/'NSW Apr 2022'!AQ27-SUM('NSW Apr 2022'!L27:N27))*'NSW Apr 2022'!Z27/100)* 'NSW Apr 2022'!AQ27,IF(AND('NSW Apr 2022'!M27&gt;0,'NSW Apr 2022'!N27=""),IF(($C$5*E33/'NSW Apr 2022'!AQ27&lt;'NSW Apr 2022'!M27+'NSW Apr 2022'!L27),(0),(($C$5*E33/'NSW Apr 2022'!AQ27-('NSW Apr 2022'!M27+'NSW Apr 2022'!L27))*'NSW Apr 2022'!Y27/100))*'NSW Apr 2022'!AQ27,IF(AND('NSW Apr 2022'!L27&gt;0,'NSW Apr 2022'!M27=""&gt;0),IF(($C$5*E33/'NSW Apr 2022'!AQ27&lt;'NSW Apr 2022'!L27),(0),($C$5*E33/'NSW Apr 2022'!AQ27-'NSW Apr 2022'!L27)*'NSW Apr 2022'!X27/100)*'NSW Apr 2022'!AQ27,0)))))</f>
        <v>0</v>
      </c>
      <c r="M33" s="153">
        <f>IF('NSW Apr 2022'!K27="",($C$5*F33/'NSW Apr 2022'!AR27*'NSW Apr 2022'!AC27/100)*'NSW Apr 2022'!AR27,IF($C$5*F33/'NSW Apr 2022'!AR27&gt;='NSW Apr 2022'!L27,('NSW Apr 2022'!L27*'NSW Apr 2022'!AC27/100)*'NSW Apr 2022'!AR27,($C$5*F33/'NSW Apr 2022'!AR27*'NSW Apr 2022'!AC27/100)*'NSW Apr 2022'!AR27))</f>
        <v>1145.4545454545453</v>
      </c>
      <c r="N33" s="153">
        <f>IF(AND('NSW Apr 2022'!L27&gt;0,'NSW Apr 2022'!M27&gt;0),IF($C$5*F33/'NSW Apr 2022'!AR27&lt;'NSW Apr 2022'!L27,0,IF(($C$5*F33/'NSW Apr 2022'!AR27-'NSW Apr 2022'!L27)&lt;=('NSW Apr 2022'!M27+'NSW Apr 2022'!L27),((($C$5*F33/'NSW Apr 2022'!AR27-'NSW Apr 2022'!L27)*'NSW Apr 2022'!AD27/100))*'NSW Apr 2022'!AR27,((('NSW Apr 2022'!M27)*'NSW Apr 2022'!AD27/100)*'NSW Apr 2022'!AR27))),0)</f>
        <v>0</v>
      </c>
      <c r="O33" s="153">
        <f>IF(AND('NSW Apr 2022'!M27&gt;0,'NSW Apr 2022'!N27&gt;0),IF($C$5*F33/'NSW Apr 2022'!AR27&lt;('NSW Apr 2022'!L27+'NSW Apr 2022'!M27),0,IF(($C$5*F33/'NSW Apr 2022'!AR27-'NSW Apr 2022'!L27+'NSW Apr 2022'!M27)&lt;=('NSW Apr 2022'!L27+'NSW Apr 2022'!M27+'NSW Apr 2022'!N27),((($C$5*F33/'NSW Apr 2022'!AR27-('NSW Apr 2022'!L27+'NSW Apr 2022'!M27))*'NSW Apr 2022'!AE27/100))*'NSW Apr 2022'!AR27,('NSW Apr 2022'!N27*'NSW Apr 2022'!AE27/100)*'NSW Apr 2022'!AR27)),0)</f>
        <v>0</v>
      </c>
      <c r="P33" s="153">
        <f>IF(AND('NSW Apr 2022'!N27&gt;0,'NSW Apr 2022'!O27&gt;0),IF($C$5*F33/'NSW Apr 2022'!AR27&lt;('NSW Apr 2022'!L27+'NSW Apr 2022'!M27+'NSW Apr 2022'!N27),0,IF(($C$5*F33/'NSW Apr 2022'!AR27-'NSW Apr 2022'!L27+'NSW Apr 2022'!M27+'NSW Apr 2022'!N27)&lt;=('NSW Apr 2022'!L27+'NSW Apr 2022'!M27+'NSW Apr 2022'!N27+'NSW Apr 2022'!O27),(($C$5*F33/'NSW Apr 2022'!AR27-('NSW Apr 2022'!L27+'NSW Apr 2022'!M27+'NSW Apr 2022'!N27))*'NSW Apr 2022'!AF27/100)*'NSW Apr 2022'!AR27,('NSW Apr 2022'!O27*'NSW Apr 2022'!AF27/100)*'NSW Apr 2022'!AR27)),0)</f>
        <v>0</v>
      </c>
      <c r="Q33" s="153">
        <f>IF(AND('NSW Apr 2022'!P27&gt;0,'NSW Apr 2022'!P27&gt;0),IF($C$5*F33/'NSW Apr 2022'!AR27&lt;('NSW Apr 2022'!L27+'NSW Apr 2022'!M27+'NSW Apr 2022'!N27+'NSW Apr 2022'!O27),0,IF(($C$5*F33/'NSW Apr 2022'!AR27-'NSW Apr 2022'!L27+'NSW Apr 2022'!M27+'NSW Apr 2022'!N27+'NSW Apr 2022'!O27)&lt;=('NSW Apr 2022'!L27+'NSW Apr 2022'!M27+'NSW Apr 2022'!N27+'NSW Apr 2022'!O27+'NSW Apr 2022'!P27),(($C$5*F33/'NSW Apr 2022'!AR27-('NSW Apr 2022'!L27+'NSW Apr 2022'!M27+'NSW Apr 2022'!N27+'NSW Apr 2022'!O27))*'NSW Apr 2022'!AG27/100)*'NSW Apr 2022'!AR27,('NSW Apr 2022'!P27*'NSW Apr 2022'!AG27/100)*'NSW Apr 2022'!AR27)),0)</f>
        <v>0</v>
      </c>
      <c r="R33" s="153">
        <f>IF(AND('NSW Apr 2022'!P27&gt;0,'NSW Apr 2022'!O27&gt;0),IF(($C$5*F33/'NSW Apr 2022'!AR27&lt;SUM('NSW Apr 2022'!L27:P27)),(0),($C$5*F33/'NSW Apr 2022'!AR27-SUM('NSW Apr 2022'!L27:P27))*'NSW Apr 2022'!AB27/100)* 'NSW Apr 2022'!AR27,IF(AND('NSW Apr 2022'!O27&gt;0,'NSW Apr 2022'!P27=""),IF(($C$5*F33/'NSW Apr 2022'!AR27&lt; SUM('NSW Apr 2022'!L27:O27)),(0),($C$5*F33/'NSW Apr 2022'!AR27-SUM('NSW Apr 2022'!L27:O27))*'NSW Apr 2022'!AG27/100)* 'NSW Apr 2022'!AR27,IF(AND('NSW Apr 2022'!N27&gt;0,'NSW Apr 2022'!O27=""),IF(($C$5*F33/'NSW Apr 2022'!AR27&lt; SUM('NSW Apr 2022'!L27:N27)),(0),($C$5*F33/'NSW Apr 2022'!AR27-SUM('NSW Apr 2022'!L27:N27))*'NSW Apr 2022'!AF27/100)* 'NSW Apr 2022'!AR27,IF(AND('NSW Apr 2022'!M27&gt;0,'NSW Apr 2022'!N27=""),IF(($C$5*F33/'NSW Apr 2022'!AR27&lt;'NSW Apr 2022'!M27+'NSW Apr 2022'!L27),(0),(($C$5*F33/'NSW Apr 2022'!AR27-('NSW Apr 2022'!M27+'NSW Apr 2022'!L27))*'NSW Apr 2022'!AE27/100))*'NSW Apr 2022'!AR27,IF(AND('NSW Apr 2022'!L27&gt;0,'NSW Apr 2022'!M27=""&gt;0),IF(($C$5*F33/'NSW Apr 2022'!AR27&lt;'NSW Apr 2022'!L27),(0),($C$5*F33/'NSW Apr 2022'!AR27-'NSW Apr 2022'!L27)*'NSW Apr 2022'!AD27/100)*'NSW Apr 2022'!AR27,0)))))</f>
        <v>0</v>
      </c>
      <c r="S33" s="257">
        <f t="shared" si="4"/>
        <v>2290.9090909090905</v>
      </c>
      <c r="T33" s="292">
        <f t="shared" si="5"/>
        <v>2539.1754545454542</v>
      </c>
      <c r="U33" s="149">
        <f t="shared" si="6"/>
        <v>2793.0929999999998</v>
      </c>
      <c r="V33" s="148">
        <f>'NSW Apr 2022'!AT27</f>
        <v>0</v>
      </c>
      <c r="W33" s="148">
        <f>'NSW Apr 2022'!AU27</f>
        <v>0</v>
      </c>
      <c r="X33" s="148">
        <f>'NSW Apr 2022'!AV27</f>
        <v>0</v>
      </c>
      <c r="Y33" s="148">
        <f>'NSW Apr 2022'!AW27</f>
        <v>0</v>
      </c>
      <c r="Z33" s="292" t="str">
        <f t="shared" si="7"/>
        <v>No discount</v>
      </c>
      <c r="AA33" s="292" t="str">
        <f t="shared" si="8"/>
        <v>Inclusive</v>
      </c>
      <c r="AB33" s="292">
        <f t="shared" si="0"/>
        <v>2539.1754545454542</v>
      </c>
      <c r="AC33" s="292">
        <f t="shared" si="1"/>
        <v>2539.1754545454542</v>
      </c>
      <c r="AD33" s="404">
        <f t="shared" si="31"/>
        <v>2793.0929999999998</v>
      </c>
      <c r="AE33" s="404">
        <f t="shared" si="31"/>
        <v>2793.0929999999998</v>
      </c>
      <c r="AF33" s="226">
        <f>'NSW Apr 2022'!BJ27</f>
        <v>12</v>
      </c>
      <c r="AG33" s="140">
        <f>'NSW Apr 2022'!BH27</f>
        <v>12</v>
      </c>
      <c r="AH33" s="400"/>
      <c r="AI33" s="400"/>
      <c r="AJ33" s="400"/>
      <c r="AK33" s="400"/>
      <c r="AL33" s="400"/>
      <c r="AM33" s="400"/>
      <c r="AN33" s="400"/>
      <c r="AO33" s="400"/>
      <c r="AP33" s="400"/>
      <c r="AQ33" s="400"/>
      <c r="AR33" s="400"/>
      <c r="AS33" s="400"/>
      <c r="AT33"/>
      <c r="AU33"/>
      <c r="AV33" s="347"/>
      <c r="AW33" s="347"/>
      <c r="AX33" s="347"/>
      <c r="AY33" s="347"/>
      <c r="AZ33" s="347"/>
      <c r="BA33" s="347"/>
      <c r="BB33" s="347"/>
      <c r="BC33" s="347"/>
      <c r="BD33" s="347"/>
      <c r="BE33" s="347"/>
      <c r="BF33" s="347"/>
      <c r="BG33" s="347"/>
      <c r="BH33" s="347"/>
      <c r="BI33" s="347"/>
      <c r="BJ33" s="347"/>
      <c r="BK33" s="347"/>
      <c r="BL33" s="347"/>
      <c r="BM33" s="347"/>
      <c r="BN33" s="347"/>
      <c r="BO33" s="347"/>
      <c r="BP33" s="347"/>
      <c r="BQ33" s="347"/>
      <c r="BR33" s="347"/>
      <c r="BS33" s="347"/>
      <c r="BT33" s="347"/>
      <c r="BU33" s="347"/>
      <c r="BV33" s="347"/>
      <c r="BW33" s="347"/>
      <c r="BX33" s="347"/>
      <c r="BY33" s="347"/>
      <c r="BZ33" s="347"/>
      <c r="CA33" s="347"/>
      <c r="CB33" s="347"/>
      <c r="CC33" s="347"/>
      <c r="CD33" s="347"/>
      <c r="CE33" s="347"/>
      <c r="CF33" s="347"/>
      <c r="CG33" s="347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347"/>
      <c r="CY33" s="347"/>
      <c r="CZ33" s="347"/>
      <c r="DA33" s="347"/>
      <c r="DB33" s="347"/>
      <c r="DC33" s="347"/>
      <c r="DD33" s="347"/>
      <c r="DE33" s="347"/>
      <c r="DF33" s="347"/>
      <c r="DG33" s="347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347"/>
      <c r="EC33" s="347"/>
      <c r="ED33" s="347"/>
      <c r="EE33" s="347"/>
      <c r="EF33" s="347"/>
      <c r="EG33" s="347"/>
      <c r="EH33" s="347"/>
      <c r="EI33" s="347"/>
      <c r="EJ33" s="347"/>
      <c r="EK33" s="347"/>
      <c r="EL33" s="347"/>
      <c r="EM33" s="347"/>
      <c r="EN33" s="347"/>
      <c r="EO33" s="347"/>
      <c r="EP33" s="347"/>
      <c r="EQ33" s="347"/>
      <c r="ER33" s="347"/>
    </row>
    <row r="34" spans="1:148" s="405" customFormat="1" ht="23" customHeight="1">
      <c r="A34" s="443"/>
      <c r="B34" s="146" t="str">
        <f>'NSW Apr 2022'!F28</f>
        <v>AGL</v>
      </c>
      <c r="C34" s="148" t="str">
        <f>'NSW Apr 2022'!G28</f>
        <v>Business Value Saver</v>
      </c>
      <c r="D34" s="153">
        <f>365*'NSW Apr 2022'!H28/100</f>
        <v>299.1340909090909</v>
      </c>
      <c r="E34" s="288">
        <f>IF('NSW Apr 2022'!AQ28=3,0.5,IF('NSW Apr 2022'!AQ28=2,0.33,0))</f>
        <v>0.5</v>
      </c>
      <c r="F34" s="288">
        <f t="shared" si="30"/>
        <v>0.5</v>
      </c>
      <c r="G34" s="153">
        <f>IF('NSW Apr 2022'!K28="",($C$5*E34/'NSW Apr 2022'!AQ28*'NSW Apr 2022'!W28/100)*'NSW Apr 2022'!AQ28,IF($C$5*E34/'NSW Apr 2022'!AQ28&gt;='NSW Apr 2022'!L28,('NSW Apr 2022'!L28*'NSW Apr 2022'!W28/100)*'NSW Apr 2022'!AQ28,($C$5*E34/'NSW Apr 2022'!AQ28*'NSW Apr 2022'!W28/100)*'NSW Apr 2022'!AQ28))</f>
        <v>206.99999999999994</v>
      </c>
      <c r="H34" s="153">
        <f>IF(AND('NSW Apr 2022'!L28&gt;0,'NSW Apr 2022'!M28&gt;0),IF($C$5*E34/'NSW Apr 2022'!AQ28&lt;'NSW Apr 2022'!L28,0,IF(($C$5*E34/'NSW Apr 2022'!AQ28-'NSW Apr 2022'!L28)&lt;=('NSW Apr 2022'!M28+'NSW Apr 2022'!L28),((($C$5*E34/'NSW Apr 2022'!AQ28-'NSW Apr 2022'!L28)*'NSW Apr 2022'!X28/100))*'NSW Apr 2022'!AQ28,((('NSW Apr 2022'!M28)*'NSW Apr 2022'!X28/100)*'NSW Apr 2022'!AQ28))),0)</f>
        <v>864.72727272727275</v>
      </c>
      <c r="I34" s="153">
        <f>IF(AND('NSW Apr 2022'!M28&gt;0,'NSW Apr 2022'!N28&gt;0),IF($C$5*E34/'NSW Apr 2022'!AQ28&lt;('NSW Apr 2022'!L28+'NSW Apr 2022'!M28),0,IF(($C$5*E34/'NSW Apr 2022'!AQ28-'NSW Apr 2022'!L28+'NSW Apr 2022'!M28)&lt;=('NSW Apr 2022'!L28+'NSW Apr 2022'!M28+'NSW Apr 2022'!N28),((($C$5*E34/'NSW Apr 2022'!AQ28-('NSW Apr 2022'!L28+'NSW Apr 2022'!M28))*'NSW Apr 2022'!Y28/100))*'NSW Apr 2022'!AQ28,('NSW Apr 2022'!N28*'NSW Apr 2022'!Y28/100)* 'NSW Apr 2022'!AQ28)),0)</f>
        <v>0</v>
      </c>
      <c r="J34" s="153">
        <f>IF(AND('NSW Apr 2022'!N28&gt;0,'NSW Apr 2022'!O28&gt;0),IF($C$5*E34/'NSW Apr 2022'!AQ28&lt;('NSW Apr 2022'!L28+'NSW Apr 2022'!M28+'NSW Apr 2022'!N28),0,IF(($C$5*E34/'NSW Apr 2022'!AQ28-'NSW Apr 2022'!L28+'NSW Apr 2022'!M28+'NSW Apr 2022'!N28)&lt;=('NSW Apr 2022'!L28+'NSW Apr 2022'!M28+'NSW Apr 2022'!N28+'NSW Apr 2022'!O28),(($C$5*E34/'NSW Apr 2022'!AQ28-('NSW Apr 2022'!L28+'NSW Apr 2022'!M28+'NSW Apr 2022'!N28))*'NSW Apr 2022'!Z28/100)*'NSW Apr 2022'!AQ28,('NSW Apr 2022'!O28*'NSW Apr 2022'!Z28/100)*'NSW Apr 2022'!AQ28)),0)</f>
        <v>0</v>
      </c>
      <c r="K34" s="153">
        <f>IF(AND('NSW Apr 2022'!O28&gt;0,'NSW Apr 2022'!P28&gt;0),IF($C$5*E34/'NSW Apr 2022'!AQ28&lt;('NSW Apr 2022'!L28+'NSW Apr 2022'!M28+'NSW Apr 2022'!N28+'NSW Apr 2022'!O28),0,IF(($C$5*E34/'NSW Apr 2022'!AQ28-'NSW Apr 2022'!L28+'NSW Apr 2022'!M28+'NSW Apr 2022'!N28+'NSW Apr 2022'!O28)&lt;=('NSW Apr 2022'!L28+'NSW Apr 2022'!M28+'NSW Apr 2022'!N28+'NSW Apr 2022'!O28+'NSW Apr 2022'!P28),(($C$5*E34/'NSW Apr 2022'!AQ28-('NSW Apr 2022'!L28+'NSW Apr 2022'!M28+'NSW Apr 2022'!N28+'NSW Apr 2022'!O28))*'NSW Apr 2022'!AA28/100)*'NSW Apr 2022'!AQ28,('NSW Apr 2022'!P28*'NSW Apr 2022'!AA28/100)*'NSW Apr 2022'!AQ28)),0)</f>
        <v>0</v>
      </c>
      <c r="L34" s="153">
        <f>IF(AND('NSW Apr 2022'!P28&gt;0,'NSW Apr 2022'!O28&gt;0),IF(($C$5*E34/'NSW Apr 2022'!AQ28&lt;SUM('NSW Apr 2022'!L28:P28)),(0),($C$5*E34/'NSW Apr 2022'!AQ28-SUM('NSW Apr 2022'!L28:P28))*'NSW Apr 2022'!AB28/100)* 'NSW Apr 2022'!AQ28,IF(AND('NSW Apr 2022'!O28&gt;0,'NSW Apr 2022'!P28=""),IF(($C$5*E34/'NSW Apr 2022'!AQ28&lt; SUM('NSW Apr 2022'!L28:O28)),(0),($C$5*E34/'NSW Apr 2022'!AQ28-SUM('NSW Apr 2022'!L28:O28))*'NSW Apr 2022'!AA28/100)* 'NSW Apr 2022'!AQ28,IF(AND('NSW Apr 2022'!N28&gt;0,'NSW Apr 2022'!O28=""),IF(($C$5*E34/'NSW Apr 2022'!AQ28&lt; SUM('NSW Apr 2022'!L28:N28)),(0),($C$5*E34/'NSW Apr 2022'!AQ28-SUM('NSW Apr 2022'!L28:N28))*'NSW Apr 2022'!Z28/100)* 'NSW Apr 2022'!AQ28,IF(AND('NSW Apr 2022'!M28&gt;0,'NSW Apr 2022'!N28=""),IF(($C$5*E34/'NSW Apr 2022'!AQ28&lt;'NSW Apr 2022'!M28+'NSW Apr 2022'!L28),(0),(($C$5*E34/'NSW Apr 2022'!AQ28-('NSW Apr 2022'!M28+'NSW Apr 2022'!L28))*'NSW Apr 2022'!Y28/100))*'NSW Apr 2022'!AQ28,IF(AND('NSW Apr 2022'!L28&gt;0,'NSW Apr 2022'!M28=""&gt;0),IF(($C$5*E34/'NSW Apr 2022'!AQ28&lt;'NSW Apr 2022'!L28),(0),($C$5*E34/'NSW Apr 2022'!AQ28-'NSW Apr 2022'!L28)*'NSW Apr 2022'!X28/100)*'NSW Apr 2022'!AQ28,0)))))</f>
        <v>0</v>
      </c>
      <c r="M34" s="153">
        <f>IF('NSW Apr 2022'!K28="",($C$5*F34/'NSW Apr 2022'!AR28*'NSW Apr 2022'!AC28/100)*'NSW Apr 2022'!AR28,IF($C$5*F34/'NSW Apr 2022'!AR28&gt;='NSW Apr 2022'!L28,('NSW Apr 2022'!L28*'NSW Apr 2022'!AC28/100)*'NSW Apr 2022'!AR28,($C$5*F34/'NSW Apr 2022'!AR28*'NSW Apr 2022'!AC28/100)*'NSW Apr 2022'!AR28))</f>
        <v>206.99999999999994</v>
      </c>
      <c r="N34" s="153">
        <f>IF(AND('NSW Apr 2022'!L28&gt;0,'NSW Apr 2022'!M28&gt;0),IF($C$5*F34/'NSW Apr 2022'!AR28&lt;'NSW Apr 2022'!L28,0,IF(($C$5*F34/'NSW Apr 2022'!AR28-'NSW Apr 2022'!L28)&lt;=('NSW Apr 2022'!M28+'NSW Apr 2022'!L28),((($C$5*F34/'NSW Apr 2022'!AR28-'NSW Apr 2022'!L28)*'NSW Apr 2022'!AD28/100))*'NSW Apr 2022'!AR28,((('NSW Apr 2022'!M28)*'NSW Apr 2022'!AD28/100)*'NSW Apr 2022'!AR28))),0)</f>
        <v>864.72727272727275</v>
      </c>
      <c r="O34" s="153">
        <f>IF(AND('NSW Apr 2022'!M28&gt;0,'NSW Apr 2022'!N28&gt;0),IF($C$5*F34/'NSW Apr 2022'!AR28&lt;('NSW Apr 2022'!L28+'NSW Apr 2022'!M28),0,IF(($C$5*F34/'NSW Apr 2022'!AR28-'NSW Apr 2022'!L28+'NSW Apr 2022'!M28)&lt;=('NSW Apr 2022'!L28+'NSW Apr 2022'!M28+'NSW Apr 2022'!N28),((($C$5*F34/'NSW Apr 2022'!AR28-('NSW Apr 2022'!L28+'NSW Apr 2022'!M28))*'NSW Apr 2022'!AE28/100))*'NSW Apr 2022'!AR28,('NSW Apr 2022'!N28*'NSW Apr 2022'!AE28/100)*'NSW Apr 2022'!AR28)),0)</f>
        <v>0</v>
      </c>
      <c r="P34" s="153">
        <f>IF(AND('NSW Apr 2022'!N28&gt;0,'NSW Apr 2022'!O28&gt;0),IF($C$5*F34/'NSW Apr 2022'!AR28&lt;('NSW Apr 2022'!L28+'NSW Apr 2022'!M28+'NSW Apr 2022'!N28),0,IF(($C$5*F34/'NSW Apr 2022'!AR28-'NSW Apr 2022'!L28+'NSW Apr 2022'!M28+'NSW Apr 2022'!N28)&lt;=('NSW Apr 2022'!L28+'NSW Apr 2022'!M28+'NSW Apr 2022'!N28+'NSW Apr 2022'!O28),(($C$5*F34/'NSW Apr 2022'!AR28-('NSW Apr 2022'!L28+'NSW Apr 2022'!M28+'NSW Apr 2022'!N28))*'NSW Apr 2022'!AF28/100)*'NSW Apr 2022'!AR28,('NSW Apr 2022'!O28*'NSW Apr 2022'!AF28/100)*'NSW Apr 2022'!AR28)),0)</f>
        <v>0</v>
      </c>
      <c r="Q34" s="153">
        <f>IF(AND('NSW Apr 2022'!P28&gt;0,'NSW Apr 2022'!P28&gt;0),IF($C$5*F34/'NSW Apr 2022'!AR28&lt;('NSW Apr 2022'!L28+'NSW Apr 2022'!M28+'NSW Apr 2022'!N28+'NSW Apr 2022'!O28),0,IF(($C$5*F34/'NSW Apr 2022'!AR28-'NSW Apr 2022'!L28+'NSW Apr 2022'!M28+'NSW Apr 2022'!N28+'NSW Apr 2022'!O28)&lt;=('NSW Apr 2022'!L28+'NSW Apr 2022'!M28+'NSW Apr 2022'!N28+'NSW Apr 2022'!O28+'NSW Apr 2022'!P28),(($C$5*F34/'NSW Apr 2022'!AR28-('NSW Apr 2022'!L28+'NSW Apr 2022'!M28+'NSW Apr 2022'!N28+'NSW Apr 2022'!O28))*'NSW Apr 2022'!AG28/100)*'NSW Apr 2022'!AR28,('NSW Apr 2022'!P28*'NSW Apr 2022'!AG28/100)*'NSW Apr 2022'!AR28)),0)</f>
        <v>0</v>
      </c>
      <c r="R34" s="153">
        <f>IF(AND('NSW Apr 2022'!P28&gt;0,'NSW Apr 2022'!O28&gt;0),IF(($C$5*F34/'NSW Apr 2022'!AR28&lt;SUM('NSW Apr 2022'!L28:P28)),(0),($C$5*F34/'NSW Apr 2022'!AR28-SUM('NSW Apr 2022'!L28:P28))*'NSW Apr 2022'!AB28/100)* 'NSW Apr 2022'!AR28,IF(AND('NSW Apr 2022'!O28&gt;0,'NSW Apr 2022'!P28=""),IF(($C$5*F34/'NSW Apr 2022'!AR28&lt; SUM('NSW Apr 2022'!L28:O28)),(0),($C$5*F34/'NSW Apr 2022'!AR28-SUM('NSW Apr 2022'!L28:O28))*'NSW Apr 2022'!AG28/100)* 'NSW Apr 2022'!AR28,IF(AND('NSW Apr 2022'!N28&gt;0,'NSW Apr 2022'!O28=""),IF(($C$5*F34/'NSW Apr 2022'!AR28&lt; SUM('NSW Apr 2022'!L28:N28)),(0),($C$5*F34/'NSW Apr 2022'!AR28-SUM('NSW Apr 2022'!L28:N28))*'NSW Apr 2022'!AF28/100)* 'NSW Apr 2022'!AR28,IF(AND('NSW Apr 2022'!M28&gt;0,'NSW Apr 2022'!N28=""),IF(($C$5*F34/'NSW Apr 2022'!AR28&lt;'NSW Apr 2022'!M28+'NSW Apr 2022'!L28),(0),(($C$5*F34/'NSW Apr 2022'!AR28-('NSW Apr 2022'!M28+'NSW Apr 2022'!L28))*'NSW Apr 2022'!AE28/100))*'NSW Apr 2022'!AR28,IF(AND('NSW Apr 2022'!L28&gt;0,'NSW Apr 2022'!M28=""&gt;0),IF(($C$5*F34/'NSW Apr 2022'!AR28&lt;'NSW Apr 2022'!L28),(0),($C$5*F34/'NSW Apr 2022'!AR28-'NSW Apr 2022'!L28)*'NSW Apr 2022'!AD28/100)*'NSW Apr 2022'!AR28,0)))))</f>
        <v>0</v>
      </c>
      <c r="S34" s="257">
        <f t="shared" si="4"/>
        <v>2143.4545454545455</v>
      </c>
      <c r="T34" s="292">
        <f t="shared" si="5"/>
        <v>2442.5886363636364</v>
      </c>
      <c r="U34" s="149">
        <f t="shared" si="6"/>
        <v>2686.8475000000003</v>
      </c>
      <c r="V34" s="148">
        <f>'NSW Apr 2022'!AT28</f>
        <v>0</v>
      </c>
      <c r="W34" s="148">
        <f>'NSW Apr 2022'!AU28</f>
        <v>0</v>
      </c>
      <c r="X34" s="148">
        <f>'NSW Apr 2022'!AV28</f>
        <v>0</v>
      </c>
      <c r="Y34" s="148">
        <f>'NSW Apr 2022'!AW28</f>
        <v>0</v>
      </c>
      <c r="Z34" s="292" t="str">
        <f t="shared" si="7"/>
        <v>No discount</v>
      </c>
      <c r="AA34" s="292" t="str">
        <f t="shared" si="8"/>
        <v>Exclusive</v>
      </c>
      <c r="AB34" s="292">
        <f t="shared" si="0"/>
        <v>2442.5886363636364</v>
      </c>
      <c r="AC34" s="292">
        <f t="shared" si="1"/>
        <v>2442.5886363636364</v>
      </c>
      <c r="AD34" s="404">
        <f t="shared" si="31"/>
        <v>2686.8475000000003</v>
      </c>
      <c r="AE34" s="404">
        <f t="shared" si="31"/>
        <v>2686.8475000000003</v>
      </c>
      <c r="AF34" s="226">
        <f>'NSW Apr 2022'!BJ28</f>
        <v>0</v>
      </c>
      <c r="AG34" s="140">
        <f>'NSW Apr 2022'!BH28</f>
        <v>0</v>
      </c>
      <c r="AH34" s="402"/>
      <c r="AI34" s="402"/>
      <c r="AJ34" s="402"/>
      <c r="AK34" s="402"/>
      <c r="AL34" s="402"/>
      <c r="AM34" s="402"/>
      <c r="AN34" s="402"/>
      <c r="AO34" s="402"/>
      <c r="AP34" s="402"/>
      <c r="AQ34" s="402"/>
      <c r="AR34" s="402"/>
      <c r="AS34" s="402"/>
      <c r="AT34" s="403"/>
      <c r="AU34" s="403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8"/>
      <c r="BM34" s="148"/>
      <c r="BN34" s="148"/>
      <c r="BO34" s="148"/>
      <c r="BP34" s="148"/>
      <c r="BQ34" s="148"/>
      <c r="BR34" s="148"/>
      <c r="BS34" s="148"/>
      <c r="BT34" s="148"/>
      <c r="BU34" s="148"/>
      <c r="BV34" s="148"/>
      <c r="BW34" s="148"/>
      <c r="BX34" s="148"/>
      <c r="BY34" s="148"/>
      <c r="BZ34" s="148"/>
      <c r="CA34" s="148"/>
      <c r="CB34" s="148"/>
      <c r="CC34" s="148"/>
      <c r="CD34" s="148"/>
      <c r="CE34" s="148"/>
      <c r="CF34" s="148"/>
      <c r="CG34" s="148"/>
      <c r="CH34" s="148"/>
      <c r="CI34" s="148"/>
      <c r="CJ34" s="148"/>
      <c r="CK34" s="148"/>
      <c r="CL34" s="148"/>
      <c r="CM34" s="148"/>
      <c r="CN34" s="148"/>
      <c r="CO34" s="148"/>
      <c r="CP34" s="148"/>
      <c r="CQ34" s="148"/>
      <c r="CR34" s="148"/>
      <c r="CS34" s="148"/>
      <c r="CT34" s="148"/>
      <c r="CU34" s="148"/>
      <c r="CV34" s="148"/>
      <c r="CW34" s="148"/>
      <c r="CX34" s="148"/>
      <c r="CY34" s="148"/>
      <c r="CZ34" s="148"/>
      <c r="DA34" s="148"/>
      <c r="DB34" s="148"/>
      <c r="DC34" s="148"/>
      <c r="DD34" s="148"/>
      <c r="DE34" s="148"/>
      <c r="DF34" s="148"/>
      <c r="DG34" s="148"/>
      <c r="DH34" s="148"/>
      <c r="DI34" s="148"/>
      <c r="DJ34" s="148"/>
      <c r="DK34" s="148"/>
      <c r="DL34" s="148"/>
      <c r="DM34" s="148"/>
      <c r="DN34" s="148"/>
      <c r="DO34" s="148"/>
      <c r="DP34" s="148"/>
      <c r="DQ34" s="148"/>
      <c r="DR34" s="148"/>
      <c r="DS34" s="148"/>
      <c r="DT34" s="148"/>
      <c r="DU34" s="148"/>
      <c r="DV34" s="148"/>
      <c r="DW34" s="148"/>
      <c r="DX34" s="148"/>
      <c r="DY34" s="148"/>
      <c r="DZ34" s="148"/>
      <c r="EA34" s="148"/>
      <c r="EB34" s="148"/>
      <c r="EC34" s="148"/>
      <c r="ED34" s="148"/>
      <c r="EE34" s="148"/>
      <c r="EF34" s="148"/>
      <c r="EG34" s="148"/>
      <c r="EH34" s="148"/>
      <c r="EI34" s="148"/>
      <c r="EJ34" s="148"/>
      <c r="EK34" s="148"/>
      <c r="EL34" s="148"/>
      <c r="EM34" s="148"/>
      <c r="EN34" s="148"/>
      <c r="EO34" s="148"/>
      <c r="EP34" s="148"/>
      <c r="EQ34" s="148"/>
      <c r="ER34" s="148"/>
    </row>
    <row r="35" spans="1:148" s="405" customFormat="1" ht="23" customHeight="1" thickBot="1">
      <c r="A35" s="444"/>
      <c r="B35" s="167" t="str">
        <f>'NSW Apr 2022'!F29</f>
        <v>Red Energy</v>
      </c>
      <c r="C35" s="171" t="str">
        <f>'NSW Apr 2022'!G29</f>
        <v xml:space="preserve">Business Saver </v>
      </c>
      <c r="D35" s="172">
        <f>365*'NSW Apr 2022'!H29/100</f>
        <v>328.13499999999999</v>
      </c>
      <c r="E35" s="289">
        <f>IF('NSW Apr 2022'!AQ29=3,0.5,IF('NSW Apr 2022'!AQ29=2,0.33,0))</f>
        <v>0.5</v>
      </c>
      <c r="F35" s="289">
        <f t="shared" ref="F35" si="42">1-E35</f>
        <v>0.5</v>
      </c>
      <c r="G35" s="172">
        <f>IF('NSW Apr 2022'!K29="",($C$5*E35/'NSW Apr 2022'!AQ29*'NSW Apr 2022'!W29/100)*'NSW Apr 2022'!AQ29,IF($C$5*E35/'NSW Apr 2022'!AQ29&gt;='NSW Apr 2022'!L29,('NSW Apr 2022'!L29*'NSW Apr 2022'!W29/100)*'NSW Apr 2022'!AQ29,($C$5*E35/'NSW Apr 2022'!AQ29*'NSW Apr 2022'!W29/100)*'NSW Apr 2022'!AQ29))</f>
        <v>147.0632727272727</v>
      </c>
      <c r="H35" s="172">
        <f>IF(AND('NSW Apr 2022'!L29&gt;0,'NSW Apr 2022'!M29&gt;0),IF($C$5*E35/'NSW Apr 2022'!AQ29&lt;'NSW Apr 2022'!L29,0,IF(($C$5*E35/'NSW Apr 2022'!AQ29-'NSW Apr 2022'!L29)&lt;=('NSW Apr 2022'!M29+'NSW Apr 2022'!L29),((($C$5*E35/'NSW Apr 2022'!AQ29-'NSW Apr 2022'!L29)*'NSW Apr 2022'!X29/100))*'NSW Apr 2022'!AQ29,((('NSW Apr 2022'!M29)*'NSW Apr 2022'!X29/100)*'NSW Apr 2022'!AQ29))),0)</f>
        <v>105.35890909090908</v>
      </c>
      <c r="I35" s="172">
        <f>IF(AND('NSW Apr 2022'!M29&gt;0,'NSW Apr 2022'!N29&gt;0),IF($C$5*E35/'NSW Apr 2022'!AQ29&lt;('NSW Apr 2022'!L29+'NSW Apr 2022'!M29),0,IF(($C$5*E35/'NSW Apr 2022'!AQ29-'NSW Apr 2022'!L29+'NSW Apr 2022'!M29)&lt;=('NSW Apr 2022'!L29+'NSW Apr 2022'!M29+'NSW Apr 2022'!N29),((($C$5*E35/'NSW Apr 2022'!AQ29-('NSW Apr 2022'!L29+'NSW Apr 2022'!M29))*'NSW Apr 2022'!Y29/100))*'NSW Apr 2022'!AQ29,('NSW Apr 2022'!N29*'NSW Apr 2022'!Y29/100)* 'NSW Apr 2022'!AQ29)),0)</f>
        <v>0</v>
      </c>
      <c r="J35" s="172">
        <f>IF(AND('NSW Apr 2022'!N29&gt;0,'NSW Apr 2022'!O29&gt;0),IF($C$5*E35/'NSW Apr 2022'!AQ29&lt;('NSW Apr 2022'!L29+'NSW Apr 2022'!M29+'NSW Apr 2022'!N29),0,IF(($C$5*E35/'NSW Apr 2022'!AQ29-'NSW Apr 2022'!L29+'NSW Apr 2022'!M29+'NSW Apr 2022'!N29)&lt;=('NSW Apr 2022'!L29+'NSW Apr 2022'!M29+'NSW Apr 2022'!N29+'NSW Apr 2022'!O29),(($C$5*E35/'NSW Apr 2022'!AQ29-('NSW Apr 2022'!L29+'NSW Apr 2022'!M29+'NSW Apr 2022'!N29))*'NSW Apr 2022'!Z29/100)*'NSW Apr 2022'!AQ29,('NSW Apr 2022'!O29*'NSW Apr 2022'!Z29/100)*'NSW Apr 2022'!AQ29)),0)</f>
        <v>0</v>
      </c>
      <c r="K35" s="172">
        <f>IF(AND('NSW Apr 2022'!O29&gt;0,'NSW Apr 2022'!P29&gt;0),IF($C$5*E35/'NSW Apr 2022'!AQ29&lt;('NSW Apr 2022'!L29+'NSW Apr 2022'!M29+'NSW Apr 2022'!N29+'NSW Apr 2022'!O29),0,IF(($C$5*E35/'NSW Apr 2022'!AQ29-'NSW Apr 2022'!L29+'NSW Apr 2022'!M29+'NSW Apr 2022'!N29+'NSW Apr 2022'!O29)&lt;=('NSW Apr 2022'!L29+'NSW Apr 2022'!M29+'NSW Apr 2022'!N29+'NSW Apr 2022'!O29+'NSW Apr 2022'!P29),(($C$5*E35/'NSW Apr 2022'!AQ29-('NSW Apr 2022'!L29+'NSW Apr 2022'!M29+'NSW Apr 2022'!N29+'NSW Apr 2022'!O29))*'NSW Apr 2022'!AA29/100)*'NSW Apr 2022'!AQ29,('NSW Apr 2022'!P29*'NSW Apr 2022'!AA29/100)*'NSW Apr 2022'!AQ29)),0)</f>
        <v>0</v>
      </c>
      <c r="L35" s="172">
        <f>IF(AND('NSW Apr 2022'!P29&gt;0,'NSW Apr 2022'!O29&gt;0),IF(($C$5*E35/'NSW Apr 2022'!AQ29&lt;SUM('NSW Apr 2022'!L29:P29)),(0),($C$5*E35/'NSW Apr 2022'!AQ29-SUM('NSW Apr 2022'!L29:P29))*'NSW Apr 2022'!AB29/100)* 'NSW Apr 2022'!AQ29,IF(AND('NSW Apr 2022'!O29&gt;0,'NSW Apr 2022'!P29=""),IF(($C$5*E35/'NSW Apr 2022'!AQ29&lt; SUM('NSW Apr 2022'!L29:O29)),(0),($C$5*E35/'NSW Apr 2022'!AQ29-SUM('NSW Apr 2022'!L29:O29))*'NSW Apr 2022'!AA29/100)* 'NSW Apr 2022'!AQ29,IF(AND('NSW Apr 2022'!N29&gt;0,'NSW Apr 2022'!O29=""),IF(($C$5*E35/'NSW Apr 2022'!AQ29&lt; SUM('NSW Apr 2022'!L29:N29)),(0),($C$5*E35/'NSW Apr 2022'!AQ29-SUM('NSW Apr 2022'!L29:N29))*'NSW Apr 2022'!Z29/100)* 'NSW Apr 2022'!AQ29,IF(AND('NSW Apr 2022'!M29&gt;0,'NSW Apr 2022'!N29=""),IF(($C$5*E35/'NSW Apr 2022'!AQ29&lt;'NSW Apr 2022'!M29+'NSW Apr 2022'!L29),(0),(($C$5*E35/'NSW Apr 2022'!AQ29-('NSW Apr 2022'!M29+'NSW Apr 2022'!L29))*'NSW Apr 2022'!Y29/100))*'NSW Apr 2022'!AQ29,IF(AND('NSW Apr 2022'!L29&gt;0,'NSW Apr 2022'!M29=""&gt;0),IF(($C$5*E35/'NSW Apr 2022'!AQ29&lt;'NSW Apr 2022'!L29),(0),($C$5*E35/'NSW Apr 2022'!AQ29-'NSW Apr 2022'!L29)*'NSW Apr 2022'!X29/100)*'NSW Apr 2022'!AQ29,0)))))</f>
        <v>1043.1049090909091</v>
      </c>
      <c r="M35" s="172">
        <f>IF('NSW Apr 2022'!K29="",($C$5*F35/'NSW Apr 2022'!AR29*'NSW Apr 2022'!AC29/100)*'NSW Apr 2022'!AR29,IF($C$5*F35/'NSW Apr 2022'!AR29&gt;='NSW Apr 2022'!L29,('NSW Apr 2022'!L29*'NSW Apr 2022'!AC29/100)*'NSW Apr 2022'!AR29,($C$5*F35/'NSW Apr 2022'!AR29*'NSW Apr 2022'!AC29/100)*'NSW Apr 2022'!AR29))</f>
        <v>147.0632727272727</v>
      </c>
      <c r="N35" s="172">
        <f>IF(AND('NSW Apr 2022'!L29&gt;0,'NSW Apr 2022'!M29&gt;0),IF($C$5*F35/'NSW Apr 2022'!AR29&lt;'NSW Apr 2022'!L29,0,IF(($C$5*F35/'NSW Apr 2022'!AR29-'NSW Apr 2022'!L29)&lt;=('NSW Apr 2022'!M29+'NSW Apr 2022'!L29),((($C$5*F35/'NSW Apr 2022'!AR29-'NSW Apr 2022'!L29)*'NSW Apr 2022'!AD29/100))*'NSW Apr 2022'!AR29,((('NSW Apr 2022'!M29)*'NSW Apr 2022'!AD29/100)*'NSW Apr 2022'!AR29))),0)</f>
        <v>105.35890909090908</v>
      </c>
      <c r="O35" s="172">
        <f>IF(AND('NSW Apr 2022'!M29&gt;0,'NSW Apr 2022'!N29&gt;0),IF($C$5*F35/'NSW Apr 2022'!AR29&lt;('NSW Apr 2022'!L29+'NSW Apr 2022'!M29),0,IF(($C$5*F35/'NSW Apr 2022'!AR29-'NSW Apr 2022'!L29+'NSW Apr 2022'!M29)&lt;=('NSW Apr 2022'!L29+'NSW Apr 2022'!M29+'NSW Apr 2022'!N29),((($C$5*F35/'NSW Apr 2022'!AR29-('NSW Apr 2022'!L29+'NSW Apr 2022'!M29))*'NSW Apr 2022'!AE29/100))*'NSW Apr 2022'!AR29,('NSW Apr 2022'!N29*'NSW Apr 2022'!AE29/100)*'NSW Apr 2022'!AR29)),0)</f>
        <v>0</v>
      </c>
      <c r="P35" s="172">
        <f>IF(AND('NSW Apr 2022'!N29&gt;0,'NSW Apr 2022'!O29&gt;0),IF($C$5*F35/'NSW Apr 2022'!AR29&lt;('NSW Apr 2022'!L29+'NSW Apr 2022'!M29+'NSW Apr 2022'!N29),0,IF(($C$5*F35/'NSW Apr 2022'!AR29-'NSW Apr 2022'!L29+'NSW Apr 2022'!M29+'NSW Apr 2022'!N29)&lt;=('NSW Apr 2022'!L29+'NSW Apr 2022'!M29+'NSW Apr 2022'!N29+'NSW Apr 2022'!O29),(($C$5*F35/'NSW Apr 2022'!AR29-('NSW Apr 2022'!L29+'NSW Apr 2022'!M29+'NSW Apr 2022'!N29))*'NSW Apr 2022'!AF29/100)*'NSW Apr 2022'!AR29,('NSW Apr 2022'!O29*'NSW Apr 2022'!AF29/100)*'NSW Apr 2022'!AR29)),0)</f>
        <v>0</v>
      </c>
      <c r="Q35" s="172">
        <f>IF(AND('NSW Apr 2022'!P29&gt;0,'NSW Apr 2022'!P29&gt;0),IF($C$5*F35/'NSW Apr 2022'!AR29&lt;('NSW Apr 2022'!L29+'NSW Apr 2022'!M29+'NSW Apr 2022'!N29+'NSW Apr 2022'!O29),0,IF(($C$5*F35/'NSW Apr 2022'!AR29-'NSW Apr 2022'!L29+'NSW Apr 2022'!M29+'NSW Apr 2022'!N29+'NSW Apr 2022'!O29)&lt;=('NSW Apr 2022'!L29+'NSW Apr 2022'!M29+'NSW Apr 2022'!N29+'NSW Apr 2022'!O29+'NSW Apr 2022'!P29),(($C$5*F35/'NSW Apr 2022'!AR29-('NSW Apr 2022'!L29+'NSW Apr 2022'!M29+'NSW Apr 2022'!N29+'NSW Apr 2022'!O29))*'NSW Apr 2022'!AG29/100)*'NSW Apr 2022'!AR29,('NSW Apr 2022'!P29*'NSW Apr 2022'!AG29/100)*'NSW Apr 2022'!AR29)),0)</f>
        <v>0</v>
      </c>
      <c r="R35" s="172">
        <f>IF(AND('NSW Apr 2022'!P29&gt;0,'NSW Apr 2022'!O29&gt;0),IF(($C$5*F35/'NSW Apr 2022'!AR29&lt;SUM('NSW Apr 2022'!L29:P29)),(0),($C$5*F35/'NSW Apr 2022'!AR29-SUM('NSW Apr 2022'!L29:P29))*'NSW Apr 2022'!AB29/100)* 'NSW Apr 2022'!AR29,IF(AND('NSW Apr 2022'!O29&gt;0,'NSW Apr 2022'!P29=""),IF(($C$5*F35/'NSW Apr 2022'!AR29&lt; SUM('NSW Apr 2022'!L29:O29)),(0),($C$5*F35/'NSW Apr 2022'!AR29-SUM('NSW Apr 2022'!L29:O29))*'NSW Apr 2022'!AG29/100)* 'NSW Apr 2022'!AR29,IF(AND('NSW Apr 2022'!N29&gt;0,'NSW Apr 2022'!O29=""),IF(($C$5*F35/'NSW Apr 2022'!AR29&lt; SUM('NSW Apr 2022'!L29:N29)),(0),($C$5*F35/'NSW Apr 2022'!AR29-SUM('NSW Apr 2022'!L29:N29))*'NSW Apr 2022'!AF29/100)* 'NSW Apr 2022'!AR29,IF(AND('NSW Apr 2022'!M29&gt;0,'NSW Apr 2022'!N29=""),IF(($C$5*F35/'NSW Apr 2022'!AR29&lt;'NSW Apr 2022'!M29+'NSW Apr 2022'!L29),(0),(($C$5*F35/'NSW Apr 2022'!AR29-('NSW Apr 2022'!M29+'NSW Apr 2022'!L29))*'NSW Apr 2022'!AE29/100))*'NSW Apr 2022'!AR29,IF(AND('NSW Apr 2022'!L29&gt;0,'NSW Apr 2022'!M29=""&gt;0),IF(($C$5*F35/'NSW Apr 2022'!AR29&lt;'NSW Apr 2022'!L29),(0),($C$5*F35/'NSW Apr 2022'!AR29-'NSW Apr 2022'!L29)*'NSW Apr 2022'!AD29/100)*'NSW Apr 2022'!AR29,0)))))</f>
        <v>1043.1049090909091</v>
      </c>
      <c r="S35" s="298">
        <f t="shared" ref="S35" si="43">SUM(G35:R35)</f>
        <v>2591.0541818181819</v>
      </c>
      <c r="T35" s="293">
        <f t="shared" ref="T35" si="44">S35+D35</f>
        <v>2919.1891818181821</v>
      </c>
      <c r="U35" s="168">
        <f t="shared" ref="U35" si="45">T35*1.1</f>
        <v>3211.1081000000004</v>
      </c>
      <c r="V35" s="171">
        <f>'NSW Apr 2022'!AT29</f>
        <v>0</v>
      </c>
      <c r="W35" s="171">
        <f>'NSW Apr 2022'!AU29</f>
        <v>0</v>
      </c>
      <c r="X35" s="171">
        <f>'NSW Apr 2022'!AV29</f>
        <v>0</v>
      </c>
      <c r="Y35" s="171">
        <f>'NSW Apr 2022'!AW29</f>
        <v>0</v>
      </c>
      <c r="Z35" s="293" t="str">
        <f t="shared" ref="Z35" si="46">IF(SUM(V35:Y35)=0,"No discount",IF(V35&gt;0,"Guaranteed off bill",IF(W35&gt;0,"Guaranteed off usage",IF(X35&gt;0,"Pay-on-time off bill","Pay-on-time off usage"))))</f>
        <v>No discount</v>
      </c>
      <c r="AA35" s="293" t="str">
        <f t="shared" ref="AA35" si="47">IF(OR(B35="Origin Energy",B35="Red Energy",B35="Powershop"),"Inclusive","Exclusive")</f>
        <v>Inclusive</v>
      </c>
      <c r="AB35" s="293">
        <f t="shared" ref="AB35" si="48">IF(AND(Z35="Guaranteed off bill",AA35="Inclusive"),((T35*1.1)-((T35*1.1)*V35/100))/1.1,IF(AND(Z35="Guaranteed off usage",AA35="Inclusive"),((T35*1.1)-((S35*1.1)*W35/100))/1.1,IF(AND(Z35="Guaranteed off bill",AA35="Exclusive"),T35-(T35*V35/100),IF(AND(Z35="Guaranteed off usage",AA35="Exclusive"),T35-(S35*W35/100),IF(AA35="Inclusive",((T35*1.1))/1.1,T35)))))</f>
        <v>2919.1891818181821</v>
      </c>
      <c r="AC35" s="293">
        <f t="shared" ref="AC35" si="49">IF(AND(Z35="Pay-on-time off bill",AA35="Inclusive"),((AB35*1.1)-((AB35*1.1)*X35/100))/1.1,IF(AND(Z35="Pay-on-time off usage",AA35="Inclusive"),((AB35*1.1)-((S35*1.1)*Y35/100))/1.1,IF(AND(Z35="Pay-on-time off bill",AA35="Exclusive"),AB35-(AB35*X35/100),IF(AND(Z35="Pay-on-time off usage",AA35="Exclusive"),AB35-(S35*Y35/100),IF(AA35="Inclusive",((AB35*1.1))/1.1,AB35)))))</f>
        <v>2919.1891818181821</v>
      </c>
      <c r="AD35" s="427">
        <f t="shared" ref="AD35" si="50">AB35*1.1</f>
        <v>3211.1081000000004</v>
      </c>
      <c r="AE35" s="427">
        <f t="shared" ref="AE35" si="51">AC35*1.1</f>
        <v>3211.1081000000004</v>
      </c>
      <c r="AF35" s="234">
        <f>'NSW Apr 2022'!BJ29</f>
        <v>0</v>
      </c>
      <c r="AG35" s="428">
        <f>'NSW Apr 2022'!BH29</f>
        <v>0</v>
      </c>
      <c r="AH35" s="402"/>
      <c r="AI35" s="402"/>
      <c r="AJ35" s="402"/>
      <c r="AK35" s="402"/>
      <c r="AL35" s="402"/>
      <c r="AM35" s="402"/>
      <c r="AN35" s="402"/>
      <c r="AO35" s="402"/>
      <c r="AP35" s="402"/>
      <c r="AQ35" s="402"/>
      <c r="AR35" s="402"/>
      <c r="AS35" s="402"/>
      <c r="AT35" s="403"/>
      <c r="AU35" s="403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48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  <c r="DI35" s="148"/>
      <c r="DJ35" s="148"/>
      <c r="DK35" s="148"/>
      <c r="DL35" s="148"/>
      <c r="DM35" s="148"/>
      <c r="DN35" s="148"/>
      <c r="DO35" s="148"/>
      <c r="DP35" s="148"/>
      <c r="DQ35" s="148"/>
      <c r="DR35" s="148"/>
      <c r="DS35" s="148"/>
      <c r="DT35" s="148"/>
      <c r="DU35" s="148"/>
      <c r="DV35" s="148"/>
      <c r="DW35" s="148"/>
      <c r="DX35" s="148"/>
      <c r="DY35" s="148"/>
      <c r="DZ35" s="148"/>
      <c r="EA35" s="148"/>
      <c r="EB35" s="148"/>
      <c r="EC35" s="148"/>
      <c r="ED35" s="148"/>
      <c r="EE35" s="148"/>
      <c r="EF35" s="148"/>
      <c r="EG35" s="148"/>
      <c r="EH35" s="148"/>
      <c r="EI35" s="148"/>
      <c r="EJ35" s="148"/>
      <c r="EK35" s="148"/>
      <c r="EL35" s="148"/>
      <c r="EM35" s="148"/>
      <c r="EN35" s="148"/>
      <c r="EO35" s="148"/>
      <c r="EP35" s="148"/>
      <c r="EQ35" s="148"/>
      <c r="ER35" s="148"/>
    </row>
    <row r="36" spans="1:148" s="285" customFormat="1" ht="23" customHeight="1" thickTop="1">
      <c r="A36" s="442" t="str">
        <f>'NSW Apr 2022'!D30</f>
        <v>AGN Tumut</v>
      </c>
      <c r="B36" s="146" t="str">
        <f>'NSW Apr 2022'!F30</f>
        <v>Origin Energy</v>
      </c>
      <c r="C36" s="148" t="str">
        <f>'NSW Apr 2022'!G30</f>
        <v>Business Go</v>
      </c>
      <c r="D36" s="153">
        <f>365*'NSW Apr 2022'!H30/100</f>
        <v>304.47636363636366</v>
      </c>
      <c r="E36" s="288">
        <f>IF('NSW Apr 2022'!AQ30=3,0.5,IF('NSW Apr 2022'!AQ30=2,0.33,0))</f>
        <v>0.5</v>
      </c>
      <c r="F36" s="288">
        <f t="shared" si="30"/>
        <v>0.5</v>
      </c>
      <c r="G36" s="153">
        <f>IF('NSW Apr 2022'!K30="",($C$5*E36/'NSW Apr 2022'!AQ30*'NSW Apr 2022'!W30/100)*'NSW Apr 2022'!AQ30,IF($C$5*E36/'NSW Apr 2022'!AQ30&gt;='NSW Apr 2022'!L30,('NSW Apr 2022'!L30*'NSW Apr 2022'!W30/100)*'NSW Apr 2022'!AQ30,($C$5*E36/'NSW Apr 2022'!AQ30*'NSW Apr 2022'!W30/100)*'NSW Apr 2022'!AQ30))</f>
        <v>1231.8181818181818</v>
      </c>
      <c r="H36" s="153">
        <f>IF(AND('NSW Apr 2022'!L30&gt;0,'NSW Apr 2022'!M30&gt;0),IF($C$5*E36/'NSW Apr 2022'!AQ30&lt;'NSW Apr 2022'!L30,0,IF(($C$5*E36/'NSW Apr 2022'!AQ30-'NSW Apr 2022'!L30)&lt;=('NSW Apr 2022'!M30+'NSW Apr 2022'!L30),((($C$5*E36/'NSW Apr 2022'!AQ30-'NSW Apr 2022'!L30)*'NSW Apr 2022'!X30/100))*'NSW Apr 2022'!AQ30,((('NSW Apr 2022'!M30)*'NSW Apr 2022'!X30/100)*'NSW Apr 2022'!AQ30))),0)</f>
        <v>0</v>
      </c>
      <c r="I36" s="153">
        <f>IF(AND('NSW Apr 2022'!M30&gt;0,'NSW Apr 2022'!N30&gt;0),IF($C$5*E36/'NSW Apr 2022'!AQ30&lt;('NSW Apr 2022'!L30+'NSW Apr 2022'!M30),0,IF(($C$5*E36/'NSW Apr 2022'!AQ30-'NSW Apr 2022'!L30+'NSW Apr 2022'!M30)&lt;=('NSW Apr 2022'!L30+'NSW Apr 2022'!M30+'NSW Apr 2022'!N30),((($C$5*E36/'NSW Apr 2022'!AQ30-('NSW Apr 2022'!L30+'NSW Apr 2022'!M30))*'NSW Apr 2022'!Y30/100))*'NSW Apr 2022'!AQ30,('NSW Apr 2022'!N30*'NSW Apr 2022'!Y30/100)* 'NSW Apr 2022'!AQ30)),0)</f>
        <v>0</v>
      </c>
      <c r="J36" s="153">
        <f>IF(AND('NSW Apr 2022'!N30&gt;0,'NSW Apr 2022'!O30&gt;0),IF($C$5*E36/'NSW Apr 2022'!AQ30&lt;('NSW Apr 2022'!L30+'NSW Apr 2022'!M30+'NSW Apr 2022'!N30),0,IF(($C$5*E36/'NSW Apr 2022'!AQ30-'NSW Apr 2022'!L30+'NSW Apr 2022'!M30+'NSW Apr 2022'!N30)&lt;=('NSW Apr 2022'!L30+'NSW Apr 2022'!M30+'NSW Apr 2022'!N30+'NSW Apr 2022'!O30),(($C$5*E36/'NSW Apr 2022'!AQ30-('NSW Apr 2022'!L30+'NSW Apr 2022'!M30+'NSW Apr 2022'!N30))*'NSW Apr 2022'!Z30/100)*'NSW Apr 2022'!AQ30,('NSW Apr 2022'!O30*'NSW Apr 2022'!Z30/100)*'NSW Apr 2022'!AQ30)),0)</f>
        <v>0</v>
      </c>
      <c r="K36" s="153">
        <f>IF(AND('NSW Apr 2022'!O30&gt;0,'NSW Apr 2022'!P30&gt;0),IF($C$5*E36/'NSW Apr 2022'!AQ30&lt;('NSW Apr 2022'!L30+'NSW Apr 2022'!M30+'NSW Apr 2022'!N30+'NSW Apr 2022'!O30),0,IF(($C$5*E36/'NSW Apr 2022'!AQ30-'NSW Apr 2022'!L30+'NSW Apr 2022'!M30+'NSW Apr 2022'!N30+'NSW Apr 2022'!O30)&lt;=('NSW Apr 2022'!L30+'NSW Apr 2022'!M30+'NSW Apr 2022'!N30+'NSW Apr 2022'!O30+'NSW Apr 2022'!P30),(($C$5*E36/'NSW Apr 2022'!AQ30-('NSW Apr 2022'!L30+'NSW Apr 2022'!M30+'NSW Apr 2022'!N30+'NSW Apr 2022'!O30))*'NSW Apr 2022'!AA30/100)*'NSW Apr 2022'!AQ30,('NSW Apr 2022'!P30*'NSW Apr 2022'!AA30/100)*'NSW Apr 2022'!AQ30)),0)</f>
        <v>0</v>
      </c>
      <c r="L36" s="153">
        <f>IF(AND('NSW Apr 2022'!P30&gt;0,'NSW Apr 2022'!O30&gt;0),IF(($C$5*E36/'NSW Apr 2022'!AQ30&lt;SUM('NSW Apr 2022'!L30:P30)),(0),($C$5*E36/'NSW Apr 2022'!AQ30-SUM('NSW Apr 2022'!L30:P30))*'NSW Apr 2022'!AB30/100)* 'NSW Apr 2022'!AQ30,IF(AND('NSW Apr 2022'!O30&gt;0,'NSW Apr 2022'!P30=""),IF(($C$5*E36/'NSW Apr 2022'!AQ30&lt; SUM('NSW Apr 2022'!L30:O30)),(0),($C$5*E36/'NSW Apr 2022'!AQ30-SUM('NSW Apr 2022'!L30:O30))*'NSW Apr 2022'!AA30/100)* 'NSW Apr 2022'!AQ30,IF(AND('NSW Apr 2022'!N30&gt;0,'NSW Apr 2022'!O30=""),IF(($C$5*E36/'NSW Apr 2022'!AQ30&lt; SUM('NSW Apr 2022'!L30:N30)),(0),($C$5*E36/'NSW Apr 2022'!AQ30-SUM('NSW Apr 2022'!L30:N30))*'NSW Apr 2022'!Z30/100)* 'NSW Apr 2022'!AQ30,IF(AND('NSW Apr 2022'!M30&gt;0,'NSW Apr 2022'!N30=""),IF(($C$5*E36/'NSW Apr 2022'!AQ30&lt;'NSW Apr 2022'!M30+'NSW Apr 2022'!L30),(0),(($C$5*E36/'NSW Apr 2022'!AQ30-('NSW Apr 2022'!M30+'NSW Apr 2022'!L30))*'NSW Apr 2022'!Y30/100))*'NSW Apr 2022'!AQ30,IF(AND('NSW Apr 2022'!L30&gt;0,'NSW Apr 2022'!M30=""&gt;0),IF(($C$5*E36/'NSW Apr 2022'!AQ30&lt;'NSW Apr 2022'!L30),(0),($C$5*E36/'NSW Apr 2022'!AQ30-'NSW Apr 2022'!L30)*'NSW Apr 2022'!X30/100)*'NSW Apr 2022'!AQ30,0)))))</f>
        <v>0</v>
      </c>
      <c r="M36" s="153">
        <f>IF('NSW Apr 2022'!K30="",($C$5*F36/'NSW Apr 2022'!AR30*'NSW Apr 2022'!AC30/100)*'NSW Apr 2022'!AR30,IF($C$5*F36/'NSW Apr 2022'!AR30&gt;='NSW Apr 2022'!L30,('NSW Apr 2022'!L30*'NSW Apr 2022'!AC30/100)*'NSW Apr 2022'!AR30,($C$5*F36/'NSW Apr 2022'!AR30*'NSW Apr 2022'!AC30/100)*'NSW Apr 2022'!AR30))</f>
        <v>1231.8181818181818</v>
      </c>
      <c r="N36" s="153">
        <f>IF(AND('NSW Apr 2022'!L30&gt;0,'NSW Apr 2022'!M30&gt;0),IF($C$5*F36/'NSW Apr 2022'!AR30&lt;'NSW Apr 2022'!L30,0,IF(($C$5*F36/'NSW Apr 2022'!AR30-'NSW Apr 2022'!L30)&lt;=('NSW Apr 2022'!M30+'NSW Apr 2022'!L30),((($C$5*F36/'NSW Apr 2022'!AR30-'NSW Apr 2022'!L30)*'NSW Apr 2022'!AD30/100))*'NSW Apr 2022'!AR30,((('NSW Apr 2022'!M30)*'NSW Apr 2022'!AD30/100)*'NSW Apr 2022'!AR30))),0)</f>
        <v>0</v>
      </c>
      <c r="O36" s="153">
        <f>IF(AND('NSW Apr 2022'!M30&gt;0,'NSW Apr 2022'!N30&gt;0),IF($C$5*F36/'NSW Apr 2022'!AR30&lt;('NSW Apr 2022'!L30+'NSW Apr 2022'!M30),0,IF(($C$5*F36/'NSW Apr 2022'!AR30-'NSW Apr 2022'!L30+'NSW Apr 2022'!M30)&lt;=('NSW Apr 2022'!L30+'NSW Apr 2022'!M30+'NSW Apr 2022'!N30),((($C$5*F36/'NSW Apr 2022'!AR30-('NSW Apr 2022'!L30+'NSW Apr 2022'!M30))*'NSW Apr 2022'!AE30/100))*'NSW Apr 2022'!AR30,('NSW Apr 2022'!N30*'NSW Apr 2022'!AE30/100)*'NSW Apr 2022'!AR30)),0)</f>
        <v>0</v>
      </c>
      <c r="P36" s="153">
        <f>IF(AND('NSW Apr 2022'!N30&gt;0,'NSW Apr 2022'!O30&gt;0),IF($C$5*F36/'NSW Apr 2022'!AR30&lt;('NSW Apr 2022'!L30+'NSW Apr 2022'!M30+'NSW Apr 2022'!N30),0,IF(($C$5*F36/'NSW Apr 2022'!AR30-'NSW Apr 2022'!L30+'NSW Apr 2022'!M30+'NSW Apr 2022'!N30)&lt;=('NSW Apr 2022'!L30+'NSW Apr 2022'!M30+'NSW Apr 2022'!N30+'NSW Apr 2022'!O30),(($C$5*F36/'NSW Apr 2022'!AR30-('NSW Apr 2022'!L30+'NSW Apr 2022'!M30+'NSW Apr 2022'!N30))*'NSW Apr 2022'!AF30/100)*'NSW Apr 2022'!AR30,('NSW Apr 2022'!O30*'NSW Apr 2022'!AF30/100)*'NSW Apr 2022'!AR30)),0)</f>
        <v>0</v>
      </c>
      <c r="Q36" s="153">
        <f>IF(AND('NSW Apr 2022'!P30&gt;0,'NSW Apr 2022'!P30&gt;0),IF($C$5*F36/'NSW Apr 2022'!AR30&lt;('NSW Apr 2022'!L30+'NSW Apr 2022'!M30+'NSW Apr 2022'!N30+'NSW Apr 2022'!O30),0,IF(($C$5*F36/'NSW Apr 2022'!AR30-'NSW Apr 2022'!L30+'NSW Apr 2022'!M30+'NSW Apr 2022'!N30+'NSW Apr 2022'!O30)&lt;=('NSW Apr 2022'!L30+'NSW Apr 2022'!M30+'NSW Apr 2022'!N30+'NSW Apr 2022'!O30+'NSW Apr 2022'!P30),(($C$5*F36/'NSW Apr 2022'!AR30-('NSW Apr 2022'!L30+'NSW Apr 2022'!M30+'NSW Apr 2022'!N30+'NSW Apr 2022'!O30))*'NSW Apr 2022'!AG30/100)*'NSW Apr 2022'!AR30,('NSW Apr 2022'!P30*'NSW Apr 2022'!AG30/100)*'NSW Apr 2022'!AR30)),0)</f>
        <v>0</v>
      </c>
      <c r="R36" s="153">
        <f>IF(AND('NSW Apr 2022'!P30&gt;0,'NSW Apr 2022'!O30&gt;0),IF(($C$5*F36/'NSW Apr 2022'!AR30&lt;SUM('NSW Apr 2022'!L30:P30)),(0),($C$5*F36/'NSW Apr 2022'!AR30-SUM('NSW Apr 2022'!L30:P30))*'NSW Apr 2022'!AB30/100)* 'NSW Apr 2022'!AR30,IF(AND('NSW Apr 2022'!O30&gt;0,'NSW Apr 2022'!P30=""),IF(($C$5*F36/'NSW Apr 2022'!AR30&lt; SUM('NSW Apr 2022'!L30:O30)),(0),($C$5*F36/'NSW Apr 2022'!AR30-SUM('NSW Apr 2022'!L30:O30))*'NSW Apr 2022'!AG30/100)* 'NSW Apr 2022'!AR30,IF(AND('NSW Apr 2022'!N30&gt;0,'NSW Apr 2022'!O30=""),IF(($C$5*F36/'NSW Apr 2022'!AR30&lt; SUM('NSW Apr 2022'!L30:N30)),(0),($C$5*F36/'NSW Apr 2022'!AR30-SUM('NSW Apr 2022'!L30:N30))*'NSW Apr 2022'!AF30/100)* 'NSW Apr 2022'!AR30,IF(AND('NSW Apr 2022'!M30&gt;0,'NSW Apr 2022'!N30=""),IF(($C$5*F36/'NSW Apr 2022'!AR30&lt;'NSW Apr 2022'!M30+'NSW Apr 2022'!L30),(0),(($C$5*F36/'NSW Apr 2022'!AR30-('NSW Apr 2022'!M30+'NSW Apr 2022'!L30))*'NSW Apr 2022'!AE30/100))*'NSW Apr 2022'!AR30,IF(AND('NSW Apr 2022'!L30&gt;0,'NSW Apr 2022'!M30=""&gt;0),IF(($C$5*F36/'NSW Apr 2022'!AR30&lt;'NSW Apr 2022'!L30),(0),($C$5*F36/'NSW Apr 2022'!AR30-'NSW Apr 2022'!L30)*'NSW Apr 2022'!AD30/100)*'NSW Apr 2022'!AR30,0)))))</f>
        <v>0</v>
      </c>
      <c r="S36" s="257">
        <f t="shared" si="4"/>
        <v>2463.6363636363635</v>
      </c>
      <c r="T36" s="292">
        <f t="shared" si="5"/>
        <v>2768.1127272727272</v>
      </c>
      <c r="U36" s="149">
        <f t="shared" si="6"/>
        <v>3044.924</v>
      </c>
      <c r="V36" s="148">
        <f>'NSW Apr 2022'!AT30</f>
        <v>0</v>
      </c>
      <c r="W36" s="148">
        <f>'NSW Apr 2022'!AU30</f>
        <v>0</v>
      </c>
      <c r="X36" s="148">
        <f>'NSW Apr 2022'!AV30</f>
        <v>0</v>
      </c>
      <c r="Y36" s="148">
        <f>'NSW Apr 2022'!AW30</f>
        <v>0</v>
      </c>
      <c r="Z36" s="292" t="str">
        <f t="shared" si="7"/>
        <v>No discount</v>
      </c>
      <c r="AA36" s="292" t="str">
        <f t="shared" si="8"/>
        <v>Inclusive</v>
      </c>
      <c r="AB36" s="292">
        <f t="shared" si="0"/>
        <v>2768.1127272727272</v>
      </c>
      <c r="AC36" s="292">
        <f t="shared" si="1"/>
        <v>2768.1127272727272</v>
      </c>
      <c r="AD36" s="404">
        <f t="shared" si="31"/>
        <v>3044.924</v>
      </c>
      <c r="AE36" s="404">
        <f t="shared" si="31"/>
        <v>3044.924</v>
      </c>
      <c r="AF36" s="226">
        <f>'NSW Apr 2022'!BJ30</f>
        <v>12</v>
      </c>
      <c r="AG36" s="140">
        <f>'NSW Apr 2022'!BH30</f>
        <v>12</v>
      </c>
      <c r="AH36" s="400"/>
      <c r="AI36" s="400"/>
      <c r="AJ36" s="400"/>
      <c r="AK36" s="400"/>
      <c r="AL36" s="400"/>
      <c r="AM36" s="400"/>
      <c r="AN36" s="400"/>
      <c r="AO36" s="400"/>
      <c r="AP36" s="400"/>
      <c r="AQ36" s="400"/>
      <c r="AR36" s="400"/>
      <c r="AS36" s="400"/>
      <c r="AT36"/>
      <c r="AU36"/>
      <c r="AV36" s="347"/>
      <c r="AW36" s="347"/>
      <c r="AX36" s="347"/>
      <c r="AY36" s="347"/>
      <c r="AZ36" s="347"/>
      <c r="BA36" s="347"/>
      <c r="BB36" s="347"/>
      <c r="BC36" s="347"/>
      <c r="BD36" s="347"/>
      <c r="BE36" s="347"/>
      <c r="BF36" s="347"/>
      <c r="BG36" s="347"/>
      <c r="BH36" s="347"/>
      <c r="BI36" s="347"/>
      <c r="BJ36" s="347"/>
      <c r="BK36" s="347"/>
      <c r="BL36" s="347"/>
      <c r="BM36" s="347"/>
      <c r="BN36" s="347"/>
      <c r="BO36" s="347"/>
      <c r="BP36" s="347"/>
      <c r="BQ36" s="347"/>
      <c r="BR36" s="347"/>
      <c r="BS36" s="347"/>
      <c r="BT36" s="347"/>
      <c r="BU36" s="347"/>
      <c r="BV36" s="347"/>
      <c r="BW36" s="347"/>
      <c r="BX36" s="347"/>
      <c r="BY36" s="347"/>
      <c r="BZ36" s="347"/>
      <c r="CA36" s="347"/>
      <c r="CB36" s="347"/>
      <c r="CC36" s="347"/>
      <c r="CD36" s="347"/>
      <c r="CE36" s="347"/>
      <c r="CF36" s="347"/>
      <c r="CG36" s="347"/>
      <c r="CH36" s="347"/>
      <c r="CI36" s="347"/>
      <c r="CJ36" s="347"/>
      <c r="CK36" s="347"/>
      <c r="CL36" s="347"/>
      <c r="CM36" s="347"/>
      <c r="CN36" s="347"/>
      <c r="CO36" s="347"/>
      <c r="CP36" s="347"/>
      <c r="CQ36" s="347"/>
      <c r="CR36" s="347"/>
      <c r="CS36" s="347"/>
      <c r="CT36" s="347"/>
      <c r="CU36" s="347"/>
      <c r="CV36" s="347"/>
      <c r="CW36" s="347"/>
      <c r="CX36" s="347"/>
      <c r="CY36" s="347"/>
      <c r="CZ36" s="347"/>
      <c r="DA36" s="347"/>
      <c r="DB36" s="347"/>
      <c r="DC36" s="347"/>
      <c r="DD36" s="347"/>
      <c r="DE36" s="347"/>
      <c r="DF36" s="347"/>
      <c r="DG36" s="347"/>
      <c r="DH36" s="347"/>
      <c r="DI36" s="347"/>
      <c r="DJ36" s="347"/>
      <c r="DK36" s="347"/>
      <c r="DL36" s="347"/>
      <c r="DM36" s="347"/>
      <c r="DN36" s="347"/>
      <c r="DO36" s="347"/>
      <c r="DP36" s="347"/>
      <c r="DQ36" s="347"/>
      <c r="DR36" s="347"/>
      <c r="DS36" s="347"/>
      <c r="DT36" s="347"/>
      <c r="DU36" s="347"/>
      <c r="DV36" s="347"/>
      <c r="DW36" s="347"/>
      <c r="DX36" s="347"/>
      <c r="DY36" s="347"/>
      <c r="DZ36" s="347"/>
      <c r="EA36" s="347"/>
      <c r="EB36" s="347"/>
      <c r="EC36" s="347"/>
      <c r="ED36" s="347"/>
      <c r="EE36" s="347"/>
      <c r="EF36" s="347"/>
      <c r="EG36" s="347"/>
      <c r="EH36" s="347"/>
      <c r="EI36" s="347"/>
      <c r="EJ36" s="347"/>
      <c r="EK36" s="347"/>
      <c r="EL36" s="347"/>
      <c r="EM36" s="347"/>
      <c r="EN36" s="347"/>
      <c r="EO36" s="347"/>
      <c r="EP36" s="347"/>
      <c r="EQ36" s="347"/>
      <c r="ER36" s="347"/>
    </row>
    <row r="37" spans="1:148" s="285" customFormat="1" ht="23" customHeight="1" thickBot="1">
      <c r="A37" s="444"/>
      <c r="B37" s="167" t="str">
        <f>'NSW Apr 2022'!F31</f>
        <v>Red Energy</v>
      </c>
      <c r="C37" s="171" t="str">
        <f>'NSW Apr 2022'!G31</f>
        <v xml:space="preserve">Business Saver </v>
      </c>
      <c r="D37" s="172">
        <f>365*'NSW Apr 2022'!H31/100</f>
        <v>270.10000000000002</v>
      </c>
      <c r="E37" s="289">
        <f>IF('NSW Apr 2022'!AQ31=3,0.5,IF('NSW Apr 2022'!AQ31=2,0.33,0))</f>
        <v>0.5</v>
      </c>
      <c r="F37" s="289">
        <f t="shared" si="30"/>
        <v>0.5</v>
      </c>
      <c r="G37" s="172">
        <f>IF('NSW Apr 2022'!K31="",($C$5*E37/'NSW Apr 2022'!AQ31*'NSW Apr 2022'!W31/100)*'NSW Apr 2022'!AQ31,IF($C$5*E37/'NSW Apr 2022'!AQ31&gt;='NSW Apr 2022'!L31,('NSW Apr 2022'!L31*'NSW Apr 2022'!W31/100)*'NSW Apr 2022'!AQ31,($C$5*E37/'NSW Apr 2022'!AQ31*'NSW Apr 2022'!W31/100)*'NSW Apr 2022'!AQ31))</f>
        <v>1350.0000000000002</v>
      </c>
      <c r="H37" s="172">
        <f>IF(AND('NSW Apr 2022'!L31&gt;0,'NSW Apr 2022'!M31&gt;0),IF($C$5*E37/'NSW Apr 2022'!AQ31&lt;'NSW Apr 2022'!L31,0,IF(($C$5*E37/'NSW Apr 2022'!AQ31-'NSW Apr 2022'!L31)&lt;=('NSW Apr 2022'!M31+'NSW Apr 2022'!L31),((($C$5*E37/'NSW Apr 2022'!AQ31-'NSW Apr 2022'!L31)*'NSW Apr 2022'!X31/100))*'NSW Apr 2022'!AQ31,((('NSW Apr 2022'!M31)*'NSW Apr 2022'!X31/100)*'NSW Apr 2022'!AQ31))),0)</f>
        <v>0</v>
      </c>
      <c r="I37" s="172">
        <f>IF(AND('NSW Apr 2022'!M31&gt;0,'NSW Apr 2022'!N31&gt;0),IF($C$5*E37/'NSW Apr 2022'!AQ31&lt;('NSW Apr 2022'!L31+'NSW Apr 2022'!M31),0,IF(($C$5*E37/'NSW Apr 2022'!AQ31-'NSW Apr 2022'!L31+'NSW Apr 2022'!M31)&lt;=('NSW Apr 2022'!L31+'NSW Apr 2022'!M31+'NSW Apr 2022'!N31),((($C$5*E37/'NSW Apr 2022'!AQ31-('NSW Apr 2022'!L31+'NSW Apr 2022'!M31))*'NSW Apr 2022'!Y31/100))*'NSW Apr 2022'!AQ31,('NSW Apr 2022'!N31*'NSW Apr 2022'!Y31/100)* 'NSW Apr 2022'!AQ31)),0)</f>
        <v>0</v>
      </c>
      <c r="J37" s="172">
        <f>IF(AND('NSW Apr 2022'!N31&gt;0,'NSW Apr 2022'!O31&gt;0),IF($C$5*E37/'NSW Apr 2022'!AQ31&lt;('NSW Apr 2022'!L31+'NSW Apr 2022'!M31+'NSW Apr 2022'!N31),0,IF(($C$5*E37/'NSW Apr 2022'!AQ31-'NSW Apr 2022'!L31+'NSW Apr 2022'!M31+'NSW Apr 2022'!N31)&lt;=('NSW Apr 2022'!L31+'NSW Apr 2022'!M31+'NSW Apr 2022'!N31+'NSW Apr 2022'!O31),(($C$5*E37/'NSW Apr 2022'!AQ31-('NSW Apr 2022'!L31+'NSW Apr 2022'!M31+'NSW Apr 2022'!N31))*'NSW Apr 2022'!Z31/100)*'NSW Apr 2022'!AQ31,('NSW Apr 2022'!O31*'NSW Apr 2022'!Z31/100)*'NSW Apr 2022'!AQ31)),0)</f>
        <v>0</v>
      </c>
      <c r="K37" s="172">
        <f>IF(AND('NSW Apr 2022'!O31&gt;0,'NSW Apr 2022'!P31&gt;0),IF($C$5*E37/'NSW Apr 2022'!AQ31&lt;('NSW Apr 2022'!L31+'NSW Apr 2022'!M31+'NSW Apr 2022'!N31+'NSW Apr 2022'!O31),0,IF(($C$5*E37/'NSW Apr 2022'!AQ31-'NSW Apr 2022'!L31+'NSW Apr 2022'!M31+'NSW Apr 2022'!N31+'NSW Apr 2022'!O31)&lt;=('NSW Apr 2022'!L31+'NSW Apr 2022'!M31+'NSW Apr 2022'!N31+'NSW Apr 2022'!O31+'NSW Apr 2022'!P31),(($C$5*E37/'NSW Apr 2022'!AQ31-('NSW Apr 2022'!L31+'NSW Apr 2022'!M31+'NSW Apr 2022'!N31+'NSW Apr 2022'!O31))*'NSW Apr 2022'!AA31/100)*'NSW Apr 2022'!AQ31,('NSW Apr 2022'!P31*'NSW Apr 2022'!AA31/100)*'NSW Apr 2022'!AQ31)),0)</f>
        <v>0</v>
      </c>
      <c r="L37" s="172">
        <f>IF(AND('NSW Apr 2022'!P31&gt;0,'NSW Apr 2022'!O31&gt;0),IF(($C$5*E37/'NSW Apr 2022'!AQ31&lt;SUM('NSW Apr 2022'!L31:P31)),(0),($C$5*E37/'NSW Apr 2022'!AQ31-SUM('NSW Apr 2022'!L31:P31))*'NSW Apr 2022'!AB31/100)* 'NSW Apr 2022'!AQ31,IF(AND('NSW Apr 2022'!O31&gt;0,'NSW Apr 2022'!P31=""),IF(($C$5*E37/'NSW Apr 2022'!AQ31&lt; SUM('NSW Apr 2022'!L31:O31)),(0),($C$5*E37/'NSW Apr 2022'!AQ31-SUM('NSW Apr 2022'!L31:O31))*'NSW Apr 2022'!AA31/100)* 'NSW Apr 2022'!AQ31,IF(AND('NSW Apr 2022'!N31&gt;0,'NSW Apr 2022'!O31=""),IF(($C$5*E37/'NSW Apr 2022'!AQ31&lt; SUM('NSW Apr 2022'!L31:N31)),(0),($C$5*E37/'NSW Apr 2022'!AQ31-SUM('NSW Apr 2022'!L31:N31))*'NSW Apr 2022'!Z31/100)* 'NSW Apr 2022'!AQ31,IF(AND('NSW Apr 2022'!M31&gt;0,'NSW Apr 2022'!N31=""),IF(($C$5*E37/'NSW Apr 2022'!AQ31&lt;'NSW Apr 2022'!M31+'NSW Apr 2022'!L31),(0),(($C$5*E37/'NSW Apr 2022'!AQ31-('NSW Apr 2022'!M31+'NSW Apr 2022'!L31))*'NSW Apr 2022'!Y31/100))*'NSW Apr 2022'!AQ31,IF(AND('NSW Apr 2022'!L31&gt;0,'NSW Apr 2022'!M31=""&gt;0),IF(($C$5*E37/'NSW Apr 2022'!AQ31&lt;'NSW Apr 2022'!L31),(0),($C$5*E37/'NSW Apr 2022'!AQ31-'NSW Apr 2022'!L31)*'NSW Apr 2022'!X31/100)*'NSW Apr 2022'!AQ31,0)))))</f>
        <v>0</v>
      </c>
      <c r="M37" s="172">
        <f>IF('NSW Apr 2022'!K31="",($C$5*F37/'NSW Apr 2022'!AR31*'NSW Apr 2022'!AC31/100)*'NSW Apr 2022'!AR31,IF($C$5*F37/'NSW Apr 2022'!AR31&gt;='NSW Apr 2022'!L31,('NSW Apr 2022'!L31*'NSW Apr 2022'!AC31/100)*'NSW Apr 2022'!AR31,($C$5*F37/'NSW Apr 2022'!AR31*'NSW Apr 2022'!AC31/100)*'NSW Apr 2022'!AR31))</f>
        <v>1350.0000000000002</v>
      </c>
      <c r="N37" s="172">
        <f>IF(AND('NSW Apr 2022'!L31&gt;0,'NSW Apr 2022'!M31&gt;0),IF($C$5*F37/'NSW Apr 2022'!AR31&lt;'NSW Apr 2022'!L31,0,IF(($C$5*F37/'NSW Apr 2022'!AR31-'NSW Apr 2022'!L31)&lt;=('NSW Apr 2022'!M31+'NSW Apr 2022'!L31),((($C$5*F37/'NSW Apr 2022'!AR31-'NSW Apr 2022'!L31)*'NSW Apr 2022'!AD31/100))*'NSW Apr 2022'!AR31,((('NSW Apr 2022'!M31)*'NSW Apr 2022'!AD31/100)*'NSW Apr 2022'!AR31))),0)</f>
        <v>0</v>
      </c>
      <c r="O37" s="172">
        <f>IF(AND('NSW Apr 2022'!M31&gt;0,'NSW Apr 2022'!N31&gt;0),IF($C$5*F37/'NSW Apr 2022'!AR31&lt;('NSW Apr 2022'!L31+'NSW Apr 2022'!M31),0,IF(($C$5*F37/'NSW Apr 2022'!AR31-'NSW Apr 2022'!L31+'NSW Apr 2022'!M31)&lt;=('NSW Apr 2022'!L31+'NSW Apr 2022'!M31+'NSW Apr 2022'!N31),((($C$5*F37/'NSW Apr 2022'!AR31-('NSW Apr 2022'!L31+'NSW Apr 2022'!M31))*'NSW Apr 2022'!AE31/100))*'NSW Apr 2022'!AR31,('NSW Apr 2022'!N31*'NSW Apr 2022'!AE31/100)*'NSW Apr 2022'!AR31)),0)</f>
        <v>0</v>
      </c>
      <c r="P37" s="172">
        <f>IF(AND('NSW Apr 2022'!N31&gt;0,'NSW Apr 2022'!O31&gt;0),IF($C$5*F37/'NSW Apr 2022'!AR31&lt;('NSW Apr 2022'!L31+'NSW Apr 2022'!M31+'NSW Apr 2022'!N31),0,IF(($C$5*F37/'NSW Apr 2022'!AR31-'NSW Apr 2022'!L31+'NSW Apr 2022'!M31+'NSW Apr 2022'!N31)&lt;=('NSW Apr 2022'!L31+'NSW Apr 2022'!M31+'NSW Apr 2022'!N31+'NSW Apr 2022'!O31),(($C$5*F37/'NSW Apr 2022'!AR31-('NSW Apr 2022'!L31+'NSW Apr 2022'!M31+'NSW Apr 2022'!N31))*'NSW Apr 2022'!AF31/100)*'NSW Apr 2022'!AR31,('NSW Apr 2022'!O31*'NSW Apr 2022'!AF31/100)*'NSW Apr 2022'!AR31)),0)</f>
        <v>0</v>
      </c>
      <c r="Q37" s="172">
        <f>IF(AND('NSW Apr 2022'!P31&gt;0,'NSW Apr 2022'!P31&gt;0),IF($C$5*F37/'NSW Apr 2022'!AR31&lt;('NSW Apr 2022'!L31+'NSW Apr 2022'!M31+'NSW Apr 2022'!N31+'NSW Apr 2022'!O31),0,IF(($C$5*F37/'NSW Apr 2022'!AR31-'NSW Apr 2022'!L31+'NSW Apr 2022'!M31+'NSW Apr 2022'!N31+'NSW Apr 2022'!O31)&lt;=('NSW Apr 2022'!L31+'NSW Apr 2022'!M31+'NSW Apr 2022'!N31+'NSW Apr 2022'!O31+'NSW Apr 2022'!P31),(($C$5*F37/'NSW Apr 2022'!AR31-('NSW Apr 2022'!L31+'NSW Apr 2022'!M31+'NSW Apr 2022'!N31+'NSW Apr 2022'!O31))*'NSW Apr 2022'!AG31/100)*'NSW Apr 2022'!AR31,('NSW Apr 2022'!P31*'NSW Apr 2022'!AG31/100)*'NSW Apr 2022'!AR31)),0)</f>
        <v>0</v>
      </c>
      <c r="R37" s="172">
        <f>IF(AND('NSW Apr 2022'!P31&gt;0,'NSW Apr 2022'!O31&gt;0),IF(($C$5*F37/'NSW Apr 2022'!AR31&lt;SUM('NSW Apr 2022'!L31:P31)),(0),($C$5*F37/'NSW Apr 2022'!AR31-SUM('NSW Apr 2022'!L31:P31))*'NSW Apr 2022'!AB31/100)* 'NSW Apr 2022'!AR31,IF(AND('NSW Apr 2022'!O31&gt;0,'NSW Apr 2022'!P31=""),IF(($C$5*F37/'NSW Apr 2022'!AR31&lt; SUM('NSW Apr 2022'!L31:O31)),(0),($C$5*F37/'NSW Apr 2022'!AR31-SUM('NSW Apr 2022'!L31:O31))*'NSW Apr 2022'!AG31/100)* 'NSW Apr 2022'!AR31,IF(AND('NSW Apr 2022'!N31&gt;0,'NSW Apr 2022'!O31=""),IF(($C$5*F37/'NSW Apr 2022'!AR31&lt; SUM('NSW Apr 2022'!L31:N31)),(0),($C$5*F37/'NSW Apr 2022'!AR31-SUM('NSW Apr 2022'!L31:N31))*'NSW Apr 2022'!AF31/100)* 'NSW Apr 2022'!AR31,IF(AND('NSW Apr 2022'!M31&gt;0,'NSW Apr 2022'!N31=""),IF(($C$5*F37/'NSW Apr 2022'!AR31&lt;'NSW Apr 2022'!M31+'NSW Apr 2022'!L31),(0),(($C$5*F37/'NSW Apr 2022'!AR31-('NSW Apr 2022'!M31+'NSW Apr 2022'!L31))*'NSW Apr 2022'!AE31/100))*'NSW Apr 2022'!AR31,IF(AND('NSW Apr 2022'!L31&gt;0,'NSW Apr 2022'!M31=""&gt;0),IF(($C$5*F37/'NSW Apr 2022'!AR31&lt;'NSW Apr 2022'!L31),(0),($C$5*F37/'NSW Apr 2022'!AR31-'NSW Apr 2022'!L31)*'NSW Apr 2022'!AD31/100)*'NSW Apr 2022'!AR31,0)))))</f>
        <v>0</v>
      </c>
      <c r="S37" s="298">
        <f t="shared" si="4"/>
        <v>2700.0000000000005</v>
      </c>
      <c r="T37" s="293">
        <f t="shared" si="5"/>
        <v>2970.1000000000004</v>
      </c>
      <c r="U37" s="168">
        <f t="shared" si="6"/>
        <v>3267.1100000000006</v>
      </c>
      <c r="V37" s="171">
        <f>'NSW Apr 2022'!AT31</f>
        <v>0</v>
      </c>
      <c r="W37" s="171">
        <f>'NSW Apr 2022'!AU31</f>
        <v>0</v>
      </c>
      <c r="X37" s="171">
        <f>'NSW Apr 2022'!AV31</f>
        <v>0</v>
      </c>
      <c r="Y37" s="171">
        <f>'NSW Apr 2022'!AW31</f>
        <v>0</v>
      </c>
      <c r="Z37" s="293" t="str">
        <f t="shared" si="7"/>
        <v>No discount</v>
      </c>
      <c r="AA37" s="293" t="str">
        <f t="shared" si="8"/>
        <v>Inclusive</v>
      </c>
      <c r="AB37" s="293">
        <f t="shared" si="0"/>
        <v>2970.1000000000004</v>
      </c>
      <c r="AC37" s="293">
        <f t="shared" si="1"/>
        <v>2970.1000000000004</v>
      </c>
      <c r="AD37" s="427">
        <f t="shared" si="31"/>
        <v>3267.1100000000006</v>
      </c>
      <c r="AE37" s="427">
        <f t="shared" si="31"/>
        <v>3267.1100000000006</v>
      </c>
      <c r="AF37" s="234">
        <f>'NSW Apr 2022'!BJ31</f>
        <v>0</v>
      </c>
      <c r="AG37" s="428">
        <f>'NSW Apr 2022'!BH31</f>
        <v>0</v>
      </c>
      <c r="AH37" s="400"/>
      <c r="AI37" s="400"/>
      <c r="AJ37" s="400"/>
      <c r="AK37" s="400"/>
      <c r="AL37" s="400"/>
      <c r="AM37" s="400"/>
      <c r="AN37" s="400"/>
      <c r="AO37" s="400"/>
      <c r="AP37" s="400"/>
      <c r="AQ37" s="400"/>
      <c r="AR37" s="400"/>
      <c r="AS37" s="400"/>
      <c r="AT37"/>
      <c r="AU37"/>
      <c r="AV37" s="347"/>
      <c r="AW37" s="347"/>
      <c r="AX37" s="347"/>
      <c r="AY37" s="347"/>
      <c r="AZ37" s="347"/>
      <c r="BA37" s="347"/>
      <c r="BB37" s="347"/>
      <c r="BC37" s="347"/>
      <c r="BD37" s="347"/>
      <c r="BE37" s="347"/>
      <c r="BF37" s="347"/>
      <c r="BG37" s="347"/>
      <c r="BH37" s="347"/>
      <c r="BI37" s="347"/>
      <c r="BJ37" s="347"/>
      <c r="BK37" s="347"/>
      <c r="BL37" s="347"/>
      <c r="BM37" s="347"/>
      <c r="BN37" s="347"/>
      <c r="BO37" s="347"/>
      <c r="BP37" s="347"/>
      <c r="BQ37" s="347"/>
      <c r="BR37" s="347"/>
      <c r="BS37" s="347"/>
      <c r="BT37" s="347"/>
      <c r="BU37" s="347"/>
      <c r="BV37" s="347"/>
      <c r="BW37" s="347"/>
      <c r="BX37" s="347"/>
      <c r="BY37" s="347"/>
      <c r="BZ37" s="347"/>
      <c r="CA37" s="347"/>
      <c r="CB37" s="347"/>
      <c r="CC37" s="347"/>
      <c r="CD37" s="347"/>
      <c r="CE37" s="347"/>
      <c r="CF37" s="347"/>
      <c r="CG37" s="347"/>
      <c r="CH37" s="347"/>
      <c r="CI37" s="347"/>
      <c r="CJ37" s="347"/>
      <c r="CK37" s="347"/>
      <c r="CL37" s="347"/>
      <c r="CM37" s="347"/>
      <c r="CN37" s="347"/>
      <c r="CO37" s="347"/>
      <c r="CP37" s="347"/>
      <c r="CQ37" s="347"/>
      <c r="CR37" s="347"/>
      <c r="CS37" s="347"/>
      <c r="CT37" s="347"/>
      <c r="CU37" s="347"/>
      <c r="CV37" s="347"/>
      <c r="CW37" s="347"/>
      <c r="CX37" s="347"/>
      <c r="CY37" s="347"/>
      <c r="CZ37" s="347"/>
      <c r="DA37" s="347"/>
      <c r="DB37" s="347"/>
      <c r="DC37" s="347"/>
      <c r="DD37" s="347"/>
      <c r="DE37" s="347"/>
      <c r="DF37" s="347"/>
      <c r="DG37" s="347"/>
      <c r="DH37" s="347"/>
      <c r="DI37" s="347"/>
      <c r="DJ37" s="347"/>
      <c r="DK37" s="347"/>
      <c r="DL37" s="347"/>
      <c r="DM37" s="347"/>
      <c r="DN37" s="347"/>
      <c r="DO37" s="347"/>
      <c r="DP37" s="347"/>
      <c r="DQ37" s="347"/>
      <c r="DR37" s="347"/>
      <c r="DS37" s="347"/>
      <c r="DT37" s="347"/>
      <c r="DU37" s="347"/>
      <c r="DV37" s="347"/>
      <c r="DW37" s="347"/>
      <c r="DX37" s="347"/>
      <c r="DY37" s="347"/>
      <c r="DZ37" s="347"/>
      <c r="EA37" s="347"/>
      <c r="EB37" s="347"/>
      <c r="EC37" s="347"/>
      <c r="ED37" s="347"/>
      <c r="EE37" s="347"/>
      <c r="EF37" s="347"/>
      <c r="EG37" s="347"/>
      <c r="EH37" s="347"/>
      <c r="EI37" s="347"/>
      <c r="EJ37" s="347"/>
      <c r="EK37" s="347"/>
      <c r="EL37" s="347"/>
      <c r="EM37" s="347"/>
      <c r="EN37" s="347"/>
      <c r="EO37" s="347"/>
      <c r="EP37" s="347"/>
      <c r="EQ37" s="347"/>
      <c r="ER37" s="347"/>
    </row>
    <row r="38" spans="1:148" s="285" customFormat="1" ht="23" customHeight="1" thickTop="1">
      <c r="A38" s="445" t="str">
        <f>'NSW Apr 2022'!D32</f>
        <v>AGN Wagga Wagga</v>
      </c>
      <c r="B38" s="146" t="str">
        <f>'NSW Apr 2022'!F32</f>
        <v>Origin Energy</v>
      </c>
      <c r="C38" s="148" t="str">
        <f>'NSW Apr 2022'!G32</f>
        <v>Business Go</v>
      </c>
      <c r="D38" s="153">
        <f>365*'NSW Apr 2022'!H32/100</f>
        <v>383.71454545454543</v>
      </c>
      <c r="E38" s="288">
        <f>IF('NSW Apr 2022'!AQ32=3,0.5,IF('NSW Apr 2022'!AQ32=2,0.33,0))</f>
        <v>0.5</v>
      </c>
      <c r="F38" s="288">
        <f t="shared" si="30"/>
        <v>0.5</v>
      </c>
      <c r="G38" s="153">
        <f>IF('NSW Apr 2022'!K32="",($C$5*E38/'NSW Apr 2022'!AQ32*'NSW Apr 2022'!W32/100)*'NSW Apr 2022'!AQ32,IF($C$5*E38/'NSW Apr 2022'!AQ32&gt;='NSW Apr 2022'!L32,('NSW Apr 2022'!L32*'NSW Apr 2022'!W32/100)*'NSW Apr 2022'!AQ32,($C$5*E38/'NSW Apr 2022'!AQ32*'NSW Apr 2022'!W32/100)*'NSW Apr 2022'!AQ32))</f>
        <v>945.4545454545455</v>
      </c>
      <c r="H38" s="153">
        <f>IF(AND('NSW Apr 2022'!L32&gt;0,'NSW Apr 2022'!M32&gt;0),IF($C$5*E38/'NSW Apr 2022'!AQ32&lt;'NSW Apr 2022'!L32,0,IF(($C$5*E38/'NSW Apr 2022'!AQ32-'NSW Apr 2022'!L32)&lt;=('NSW Apr 2022'!M32+'NSW Apr 2022'!L32),((($C$5*E38/'NSW Apr 2022'!AQ32-'NSW Apr 2022'!L32)*'NSW Apr 2022'!X32/100))*'NSW Apr 2022'!AQ32,((('NSW Apr 2022'!M32)*'NSW Apr 2022'!X32/100)*'NSW Apr 2022'!AQ32))),0)</f>
        <v>0</v>
      </c>
      <c r="I38" s="153">
        <f>IF(AND('NSW Apr 2022'!M32&gt;0,'NSW Apr 2022'!N32&gt;0),IF($C$5*E38/'NSW Apr 2022'!AQ32&lt;('NSW Apr 2022'!L32+'NSW Apr 2022'!M32),0,IF(($C$5*E38/'NSW Apr 2022'!AQ32-'NSW Apr 2022'!L32+'NSW Apr 2022'!M32)&lt;=('NSW Apr 2022'!L32+'NSW Apr 2022'!M32+'NSW Apr 2022'!N32),((($C$5*E38/'NSW Apr 2022'!AQ32-('NSW Apr 2022'!L32+'NSW Apr 2022'!M32))*'NSW Apr 2022'!Y32/100))*'NSW Apr 2022'!AQ32,('NSW Apr 2022'!N32*'NSW Apr 2022'!Y32/100)* 'NSW Apr 2022'!AQ32)),0)</f>
        <v>0</v>
      </c>
      <c r="J38" s="153">
        <f>IF(AND('NSW Apr 2022'!N32&gt;0,'NSW Apr 2022'!O32&gt;0),IF($C$5*E38/'NSW Apr 2022'!AQ32&lt;('NSW Apr 2022'!L32+'NSW Apr 2022'!M32+'NSW Apr 2022'!N32),0,IF(($C$5*E38/'NSW Apr 2022'!AQ32-'NSW Apr 2022'!L32+'NSW Apr 2022'!M32+'NSW Apr 2022'!N32)&lt;=('NSW Apr 2022'!L32+'NSW Apr 2022'!M32+'NSW Apr 2022'!N32+'NSW Apr 2022'!O32),(($C$5*E38/'NSW Apr 2022'!AQ32-('NSW Apr 2022'!L32+'NSW Apr 2022'!M32+'NSW Apr 2022'!N32))*'NSW Apr 2022'!Z32/100)*'NSW Apr 2022'!AQ32,('NSW Apr 2022'!O32*'NSW Apr 2022'!Z32/100)*'NSW Apr 2022'!AQ32)),0)</f>
        <v>0</v>
      </c>
      <c r="K38" s="153">
        <f>IF(AND('NSW Apr 2022'!O32&gt;0,'NSW Apr 2022'!P32&gt;0),IF($C$5*E38/'NSW Apr 2022'!AQ32&lt;('NSW Apr 2022'!L32+'NSW Apr 2022'!M32+'NSW Apr 2022'!N32+'NSW Apr 2022'!O32),0,IF(($C$5*E38/'NSW Apr 2022'!AQ32-'NSW Apr 2022'!L32+'NSW Apr 2022'!M32+'NSW Apr 2022'!N32+'NSW Apr 2022'!O32)&lt;=('NSW Apr 2022'!L32+'NSW Apr 2022'!M32+'NSW Apr 2022'!N32+'NSW Apr 2022'!O32+'NSW Apr 2022'!P32),(($C$5*E38/'NSW Apr 2022'!AQ32-('NSW Apr 2022'!L32+'NSW Apr 2022'!M32+'NSW Apr 2022'!N32+'NSW Apr 2022'!O32))*'NSW Apr 2022'!AA32/100)*'NSW Apr 2022'!AQ32,('NSW Apr 2022'!P32*'NSW Apr 2022'!AA32/100)*'NSW Apr 2022'!AQ32)),0)</f>
        <v>0</v>
      </c>
      <c r="L38" s="153">
        <f>IF(AND('NSW Apr 2022'!P32&gt;0,'NSW Apr 2022'!O32&gt;0),IF(($C$5*E38/'NSW Apr 2022'!AQ32&lt;SUM('NSW Apr 2022'!L32:P32)),(0),($C$5*E38/'NSW Apr 2022'!AQ32-SUM('NSW Apr 2022'!L32:P32))*'NSW Apr 2022'!AB32/100)* 'NSW Apr 2022'!AQ32,IF(AND('NSW Apr 2022'!O32&gt;0,'NSW Apr 2022'!P32=""),IF(($C$5*E38/'NSW Apr 2022'!AQ32&lt; SUM('NSW Apr 2022'!L32:O32)),(0),($C$5*E38/'NSW Apr 2022'!AQ32-SUM('NSW Apr 2022'!L32:O32))*'NSW Apr 2022'!AA32/100)* 'NSW Apr 2022'!AQ32,IF(AND('NSW Apr 2022'!N32&gt;0,'NSW Apr 2022'!O32=""),IF(($C$5*E38/'NSW Apr 2022'!AQ32&lt; SUM('NSW Apr 2022'!L32:N32)),(0),($C$5*E38/'NSW Apr 2022'!AQ32-SUM('NSW Apr 2022'!L32:N32))*'NSW Apr 2022'!Z32/100)* 'NSW Apr 2022'!AQ32,IF(AND('NSW Apr 2022'!M32&gt;0,'NSW Apr 2022'!N32=""),IF(($C$5*E38/'NSW Apr 2022'!AQ32&lt;'NSW Apr 2022'!M32+'NSW Apr 2022'!L32),(0),(($C$5*E38/'NSW Apr 2022'!AQ32-('NSW Apr 2022'!M32+'NSW Apr 2022'!L32))*'NSW Apr 2022'!Y32/100))*'NSW Apr 2022'!AQ32,IF(AND('NSW Apr 2022'!L32&gt;0,'NSW Apr 2022'!M32=""&gt;0),IF(($C$5*E38/'NSW Apr 2022'!AQ32&lt;'NSW Apr 2022'!L32),(0),($C$5*E38/'NSW Apr 2022'!AQ32-'NSW Apr 2022'!L32)*'NSW Apr 2022'!X32/100)*'NSW Apr 2022'!AQ32,0)))))</f>
        <v>0</v>
      </c>
      <c r="M38" s="153">
        <f>IF('NSW Apr 2022'!K32="",($C$5*F38/'NSW Apr 2022'!AR32*'NSW Apr 2022'!AC32/100)*'NSW Apr 2022'!AR32,IF($C$5*F38/'NSW Apr 2022'!AR32&gt;='NSW Apr 2022'!L32,('NSW Apr 2022'!L32*'NSW Apr 2022'!AC32/100)*'NSW Apr 2022'!AR32,($C$5*F38/'NSW Apr 2022'!AR32*'NSW Apr 2022'!AC32/100)*'NSW Apr 2022'!AR32))</f>
        <v>945.4545454545455</v>
      </c>
      <c r="N38" s="153">
        <f>IF(AND('NSW Apr 2022'!L32&gt;0,'NSW Apr 2022'!M32&gt;0),IF($C$5*F38/'NSW Apr 2022'!AR32&lt;'NSW Apr 2022'!L32,0,IF(($C$5*F38/'NSW Apr 2022'!AR32-'NSW Apr 2022'!L32)&lt;=('NSW Apr 2022'!M32+'NSW Apr 2022'!L32),((($C$5*F38/'NSW Apr 2022'!AR32-'NSW Apr 2022'!L32)*'NSW Apr 2022'!AD32/100))*'NSW Apr 2022'!AR32,((('NSW Apr 2022'!M32)*'NSW Apr 2022'!AD32/100)*'NSW Apr 2022'!AR32))),0)</f>
        <v>0</v>
      </c>
      <c r="O38" s="153">
        <f>IF(AND('NSW Apr 2022'!M32&gt;0,'NSW Apr 2022'!N32&gt;0),IF($C$5*F38/'NSW Apr 2022'!AR32&lt;('NSW Apr 2022'!L32+'NSW Apr 2022'!M32),0,IF(($C$5*F38/'NSW Apr 2022'!AR32-'NSW Apr 2022'!L32+'NSW Apr 2022'!M32)&lt;=('NSW Apr 2022'!L32+'NSW Apr 2022'!M32+'NSW Apr 2022'!N32),((($C$5*F38/'NSW Apr 2022'!AR32-('NSW Apr 2022'!L32+'NSW Apr 2022'!M32))*'NSW Apr 2022'!AE32/100))*'NSW Apr 2022'!AR32,('NSW Apr 2022'!N32*'NSW Apr 2022'!AE32/100)*'NSW Apr 2022'!AR32)),0)</f>
        <v>0</v>
      </c>
      <c r="P38" s="153">
        <f>IF(AND('NSW Apr 2022'!N32&gt;0,'NSW Apr 2022'!O32&gt;0),IF($C$5*F38/'NSW Apr 2022'!AR32&lt;('NSW Apr 2022'!L32+'NSW Apr 2022'!M32+'NSW Apr 2022'!N32),0,IF(($C$5*F38/'NSW Apr 2022'!AR32-'NSW Apr 2022'!L32+'NSW Apr 2022'!M32+'NSW Apr 2022'!N32)&lt;=('NSW Apr 2022'!L32+'NSW Apr 2022'!M32+'NSW Apr 2022'!N32+'NSW Apr 2022'!O32),(($C$5*F38/'NSW Apr 2022'!AR32-('NSW Apr 2022'!L32+'NSW Apr 2022'!M32+'NSW Apr 2022'!N32))*'NSW Apr 2022'!AF32/100)*'NSW Apr 2022'!AR32,('NSW Apr 2022'!O32*'NSW Apr 2022'!AF32/100)*'NSW Apr 2022'!AR32)),0)</f>
        <v>0</v>
      </c>
      <c r="Q38" s="153">
        <f>IF(AND('NSW Apr 2022'!P32&gt;0,'NSW Apr 2022'!P32&gt;0),IF($C$5*F38/'NSW Apr 2022'!AR32&lt;('NSW Apr 2022'!L32+'NSW Apr 2022'!M32+'NSW Apr 2022'!N32+'NSW Apr 2022'!O32),0,IF(($C$5*F38/'NSW Apr 2022'!AR32-'NSW Apr 2022'!L32+'NSW Apr 2022'!M32+'NSW Apr 2022'!N32+'NSW Apr 2022'!O32)&lt;=('NSW Apr 2022'!L32+'NSW Apr 2022'!M32+'NSW Apr 2022'!N32+'NSW Apr 2022'!O32+'NSW Apr 2022'!P32),(($C$5*F38/'NSW Apr 2022'!AR32-('NSW Apr 2022'!L32+'NSW Apr 2022'!M32+'NSW Apr 2022'!N32+'NSW Apr 2022'!O32))*'NSW Apr 2022'!AG32/100)*'NSW Apr 2022'!AR32,('NSW Apr 2022'!P32*'NSW Apr 2022'!AG32/100)*'NSW Apr 2022'!AR32)),0)</f>
        <v>0</v>
      </c>
      <c r="R38" s="153">
        <f>IF(AND('NSW Apr 2022'!P32&gt;0,'NSW Apr 2022'!O32&gt;0),IF(($C$5*F38/'NSW Apr 2022'!AR32&lt;SUM('NSW Apr 2022'!L32:P32)),(0),($C$5*F38/'NSW Apr 2022'!AR32-SUM('NSW Apr 2022'!L32:P32))*'NSW Apr 2022'!AB32/100)* 'NSW Apr 2022'!AR32,IF(AND('NSW Apr 2022'!O32&gt;0,'NSW Apr 2022'!P32=""),IF(($C$5*F38/'NSW Apr 2022'!AR32&lt; SUM('NSW Apr 2022'!L32:O32)),(0),($C$5*F38/'NSW Apr 2022'!AR32-SUM('NSW Apr 2022'!L32:O32))*'NSW Apr 2022'!AG32/100)* 'NSW Apr 2022'!AR32,IF(AND('NSW Apr 2022'!N32&gt;0,'NSW Apr 2022'!O32=""),IF(($C$5*F38/'NSW Apr 2022'!AR32&lt; SUM('NSW Apr 2022'!L32:N32)),(0),($C$5*F38/'NSW Apr 2022'!AR32-SUM('NSW Apr 2022'!L32:N32))*'NSW Apr 2022'!AF32/100)* 'NSW Apr 2022'!AR32,IF(AND('NSW Apr 2022'!M32&gt;0,'NSW Apr 2022'!N32=""),IF(($C$5*F38/'NSW Apr 2022'!AR32&lt;'NSW Apr 2022'!M32+'NSW Apr 2022'!L32),(0),(($C$5*F38/'NSW Apr 2022'!AR32-('NSW Apr 2022'!M32+'NSW Apr 2022'!L32))*'NSW Apr 2022'!AE32/100))*'NSW Apr 2022'!AR32,IF(AND('NSW Apr 2022'!L32&gt;0,'NSW Apr 2022'!M32=""&gt;0),IF(($C$5*F38/'NSW Apr 2022'!AR32&lt;'NSW Apr 2022'!L32),(0),($C$5*F38/'NSW Apr 2022'!AR32-'NSW Apr 2022'!L32)*'NSW Apr 2022'!AD32/100)*'NSW Apr 2022'!AR32,0)))))</f>
        <v>0</v>
      </c>
      <c r="S38" s="257">
        <f t="shared" si="4"/>
        <v>1890.909090909091</v>
      </c>
      <c r="T38" s="292">
        <f t="shared" si="5"/>
        <v>2274.6236363636363</v>
      </c>
      <c r="U38" s="149">
        <f t="shared" si="6"/>
        <v>2502.0860000000002</v>
      </c>
      <c r="V38" s="148">
        <f>'NSW Apr 2022'!AT32</f>
        <v>0</v>
      </c>
      <c r="W38" s="148">
        <f>'NSW Apr 2022'!AU32</f>
        <v>0</v>
      </c>
      <c r="X38" s="148">
        <f>'NSW Apr 2022'!AV32</f>
        <v>0</v>
      </c>
      <c r="Y38" s="148">
        <f>'NSW Apr 2022'!AW32</f>
        <v>0</v>
      </c>
      <c r="Z38" s="292" t="str">
        <f t="shared" si="7"/>
        <v>No discount</v>
      </c>
      <c r="AA38" s="292" t="str">
        <f t="shared" si="8"/>
        <v>Inclusive</v>
      </c>
      <c r="AB38" s="292">
        <f t="shared" si="0"/>
        <v>2274.6236363636363</v>
      </c>
      <c r="AC38" s="292">
        <f t="shared" si="1"/>
        <v>2274.6236363636363</v>
      </c>
      <c r="AD38" s="404">
        <f t="shared" si="31"/>
        <v>2502.0860000000002</v>
      </c>
      <c r="AE38" s="404">
        <f t="shared" si="31"/>
        <v>2502.0860000000002</v>
      </c>
      <c r="AF38" s="226">
        <f>'NSW Apr 2022'!BJ32</f>
        <v>12</v>
      </c>
      <c r="AG38" s="140">
        <f>'NSW Apr 2022'!BH32</f>
        <v>12</v>
      </c>
      <c r="AH38" s="400"/>
      <c r="AI38" s="400"/>
      <c r="AJ38" s="400"/>
      <c r="AK38" s="400"/>
      <c r="AL38" s="400"/>
      <c r="AM38" s="400"/>
      <c r="AN38" s="400"/>
      <c r="AO38" s="400"/>
      <c r="AP38" s="400"/>
      <c r="AQ38" s="400"/>
      <c r="AR38" s="400"/>
      <c r="AS38" s="400"/>
      <c r="AT38"/>
      <c r="AU38"/>
      <c r="AV38" s="347"/>
      <c r="AW38" s="347"/>
      <c r="AX38" s="347"/>
      <c r="AY38" s="347"/>
      <c r="AZ38" s="347"/>
      <c r="BA38" s="347"/>
      <c r="BB38" s="347"/>
      <c r="BC38" s="347"/>
      <c r="BD38" s="347"/>
      <c r="BE38" s="347"/>
      <c r="BF38" s="347"/>
      <c r="BG38" s="347"/>
      <c r="BH38" s="347"/>
      <c r="BI38" s="347"/>
      <c r="BJ38" s="347"/>
      <c r="BK38" s="347"/>
      <c r="BL38" s="347"/>
      <c r="BM38" s="347"/>
      <c r="BN38" s="347"/>
      <c r="BO38" s="347"/>
      <c r="BP38" s="347"/>
      <c r="BQ38" s="347"/>
      <c r="BR38" s="347"/>
      <c r="BS38" s="347"/>
      <c r="BT38" s="347"/>
      <c r="BU38" s="347"/>
      <c r="BV38" s="347"/>
      <c r="BW38" s="347"/>
      <c r="BX38" s="347"/>
      <c r="BY38" s="347"/>
      <c r="BZ38" s="347"/>
      <c r="CA38" s="347"/>
      <c r="CB38" s="347"/>
      <c r="CC38" s="347"/>
      <c r="CD38" s="347"/>
      <c r="CE38" s="347"/>
      <c r="CF38" s="347"/>
      <c r="CG38" s="347"/>
      <c r="CH38" s="347"/>
      <c r="CI38" s="347"/>
      <c r="CJ38" s="347"/>
      <c r="CK38" s="347"/>
      <c r="CL38" s="347"/>
      <c r="CM38" s="347"/>
      <c r="CN38" s="347"/>
      <c r="CO38" s="347"/>
      <c r="CP38" s="347"/>
      <c r="CQ38" s="347"/>
      <c r="CR38" s="347"/>
      <c r="CS38" s="347"/>
      <c r="CT38" s="347"/>
      <c r="CU38" s="347"/>
      <c r="CV38" s="347"/>
      <c r="CW38" s="347"/>
      <c r="CX38" s="347"/>
      <c r="CY38" s="347"/>
      <c r="CZ38" s="347"/>
      <c r="DA38" s="347"/>
      <c r="DB38" s="347"/>
      <c r="DC38" s="347"/>
      <c r="DD38" s="347"/>
      <c r="DE38" s="347"/>
      <c r="DF38" s="347"/>
      <c r="DG38" s="347"/>
      <c r="DH38" s="347"/>
      <c r="DI38" s="347"/>
      <c r="DJ38" s="347"/>
      <c r="DK38" s="347"/>
      <c r="DL38" s="347"/>
      <c r="DM38" s="347"/>
      <c r="DN38" s="347"/>
      <c r="DO38" s="347"/>
      <c r="DP38" s="347"/>
      <c r="DQ38" s="347"/>
      <c r="DR38" s="347"/>
      <c r="DS38" s="347"/>
      <c r="DT38" s="347"/>
      <c r="DU38" s="347"/>
      <c r="DV38" s="347"/>
      <c r="DW38" s="347"/>
      <c r="DX38" s="347"/>
      <c r="DY38" s="347"/>
      <c r="DZ38" s="347"/>
      <c r="EA38" s="347"/>
      <c r="EB38" s="347"/>
      <c r="EC38" s="347"/>
      <c r="ED38" s="347"/>
      <c r="EE38" s="347"/>
      <c r="EF38" s="347"/>
      <c r="EG38" s="347"/>
      <c r="EH38" s="347"/>
      <c r="EI38" s="347"/>
      <c r="EJ38" s="347"/>
      <c r="EK38" s="347"/>
      <c r="EL38" s="347"/>
      <c r="EM38" s="347"/>
      <c r="EN38" s="347"/>
      <c r="EO38" s="347"/>
      <c r="EP38" s="347"/>
      <c r="EQ38" s="347"/>
      <c r="ER38" s="347"/>
    </row>
    <row r="39" spans="1:148" s="403" customFormat="1" ht="23" customHeight="1">
      <c r="A39" s="446"/>
      <c r="B39" s="146" t="str">
        <f>'NSW Apr 2022'!F33</f>
        <v>Covau</v>
      </c>
      <c r="C39" s="148" t="str">
        <f>'NSW Apr 2022'!G33</f>
        <v>Freedom</v>
      </c>
      <c r="D39" s="153">
        <f>365*'NSW Apr 2022'!H33/100</f>
        <v>554.26909090909089</v>
      </c>
      <c r="E39" s="288">
        <f>IF('NSW Apr 2022'!AQ33=3,0.5,IF('NSW Apr 2022'!AQ33=2,0.33,0))</f>
        <v>0.5</v>
      </c>
      <c r="F39" s="288">
        <f t="shared" ref="F39:F41" si="52">1-E39</f>
        <v>0.5</v>
      </c>
      <c r="G39" s="153">
        <f>IF('NSW Apr 2022'!K33="",($C$5*E39/'NSW Apr 2022'!AQ33*'NSW Apr 2022'!W33/100)*'NSW Apr 2022'!AQ33,IF($C$5*E39/'NSW Apr 2022'!AQ33&gt;='NSW Apr 2022'!L33,('NSW Apr 2022'!L33*'NSW Apr 2022'!W33/100)*'NSW Apr 2022'!AQ33,($C$5*E39/'NSW Apr 2022'!AQ33*'NSW Apr 2022'!W33/100)*'NSW Apr 2022'!AQ33))</f>
        <v>1090.909090909091</v>
      </c>
      <c r="H39" s="153">
        <f>IF(AND('NSW Apr 2022'!L33&gt;0,'NSW Apr 2022'!M33&gt;0),IF($C$5*E39/'NSW Apr 2022'!AQ33&lt;'NSW Apr 2022'!L33,0,IF(($C$5*E39/'NSW Apr 2022'!AQ33-'NSW Apr 2022'!L33)&lt;=('NSW Apr 2022'!M33+'NSW Apr 2022'!L33),((($C$5*E39/'NSW Apr 2022'!AQ33-'NSW Apr 2022'!L33)*'NSW Apr 2022'!X33/100))*'NSW Apr 2022'!AQ33,((('NSW Apr 2022'!M33)*'NSW Apr 2022'!X33/100)*'NSW Apr 2022'!AQ33))),0)</f>
        <v>0</v>
      </c>
      <c r="I39" s="153">
        <f>IF(AND('NSW Apr 2022'!M33&gt;0,'NSW Apr 2022'!N33&gt;0),IF($C$5*E39/'NSW Apr 2022'!AQ33&lt;('NSW Apr 2022'!L33+'NSW Apr 2022'!M33),0,IF(($C$5*E39/'NSW Apr 2022'!AQ33-'NSW Apr 2022'!L33+'NSW Apr 2022'!M33)&lt;=('NSW Apr 2022'!L33+'NSW Apr 2022'!M33+'NSW Apr 2022'!N33),((($C$5*E39/'NSW Apr 2022'!AQ33-('NSW Apr 2022'!L33+'NSW Apr 2022'!M33))*'NSW Apr 2022'!Y33/100))*'NSW Apr 2022'!AQ33,('NSW Apr 2022'!N33*'NSW Apr 2022'!Y33/100)* 'NSW Apr 2022'!AQ33)),0)</f>
        <v>0</v>
      </c>
      <c r="J39" s="153">
        <f>IF(AND('NSW Apr 2022'!N33&gt;0,'NSW Apr 2022'!O33&gt;0),IF($C$5*E39/'NSW Apr 2022'!AQ33&lt;('NSW Apr 2022'!L33+'NSW Apr 2022'!M33+'NSW Apr 2022'!N33),0,IF(($C$5*E39/'NSW Apr 2022'!AQ33-'NSW Apr 2022'!L33+'NSW Apr 2022'!M33+'NSW Apr 2022'!N33)&lt;=('NSW Apr 2022'!L33+'NSW Apr 2022'!M33+'NSW Apr 2022'!N33+'NSW Apr 2022'!O33),(($C$5*E39/'NSW Apr 2022'!AQ33-('NSW Apr 2022'!L33+'NSW Apr 2022'!M33+'NSW Apr 2022'!N33))*'NSW Apr 2022'!Z33/100)*'NSW Apr 2022'!AQ33,('NSW Apr 2022'!O33*'NSW Apr 2022'!Z33/100)*'NSW Apr 2022'!AQ33)),0)</f>
        <v>0</v>
      </c>
      <c r="K39" s="153">
        <f>IF(AND('NSW Apr 2022'!O33&gt;0,'NSW Apr 2022'!P33&gt;0),IF($C$5*E39/'NSW Apr 2022'!AQ33&lt;('NSW Apr 2022'!L33+'NSW Apr 2022'!M33+'NSW Apr 2022'!N33+'NSW Apr 2022'!O33),0,IF(($C$5*E39/'NSW Apr 2022'!AQ33-'NSW Apr 2022'!L33+'NSW Apr 2022'!M33+'NSW Apr 2022'!N33+'NSW Apr 2022'!O33)&lt;=('NSW Apr 2022'!L33+'NSW Apr 2022'!M33+'NSW Apr 2022'!N33+'NSW Apr 2022'!O33+'NSW Apr 2022'!P33),(($C$5*E39/'NSW Apr 2022'!AQ33-('NSW Apr 2022'!L33+'NSW Apr 2022'!M33+'NSW Apr 2022'!N33+'NSW Apr 2022'!O33))*'NSW Apr 2022'!AA33/100)*'NSW Apr 2022'!AQ33,('NSW Apr 2022'!P33*'NSW Apr 2022'!AA33/100)*'NSW Apr 2022'!AQ33)),0)</f>
        <v>0</v>
      </c>
      <c r="L39" s="153">
        <f>IF(AND('NSW Apr 2022'!P33&gt;0,'NSW Apr 2022'!O33&gt;0),IF(($C$5*E39/'NSW Apr 2022'!AQ33&lt;SUM('NSW Apr 2022'!L33:P33)),(0),($C$5*E39/'NSW Apr 2022'!AQ33-SUM('NSW Apr 2022'!L33:P33))*'NSW Apr 2022'!AB33/100)* 'NSW Apr 2022'!AQ33,IF(AND('NSW Apr 2022'!O33&gt;0,'NSW Apr 2022'!P33=""),IF(($C$5*E39/'NSW Apr 2022'!AQ33&lt; SUM('NSW Apr 2022'!L33:O33)),(0),($C$5*E39/'NSW Apr 2022'!AQ33-SUM('NSW Apr 2022'!L33:O33))*'NSW Apr 2022'!AA33/100)* 'NSW Apr 2022'!AQ33,IF(AND('NSW Apr 2022'!N33&gt;0,'NSW Apr 2022'!O33=""),IF(($C$5*E39/'NSW Apr 2022'!AQ33&lt; SUM('NSW Apr 2022'!L33:N33)),(0),($C$5*E39/'NSW Apr 2022'!AQ33-SUM('NSW Apr 2022'!L33:N33))*'NSW Apr 2022'!Z33/100)* 'NSW Apr 2022'!AQ33,IF(AND('NSW Apr 2022'!M33&gt;0,'NSW Apr 2022'!N33=""),IF(($C$5*E39/'NSW Apr 2022'!AQ33&lt;'NSW Apr 2022'!M33+'NSW Apr 2022'!L33),(0),(($C$5*E39/'NSW Apr 2022'!AQ33-('NSW Apr 2022'!M33+'NSW Apr 2022'!L33))*'NSW Apr 2022'!Y33/100))*'NSW Apr 2022'!AQ33,IF(AND('NSW Apr 2022'!L33&gt;0,'NSW Apr 2022'!M33=""&gt;0),IF(($C$5*E39/'NSW Apr 2022'!AQ33&lt;'NSW Apr 2022'!L33),(0),($C$5*E39/'NSW Apr 2022'!AQ33-'NSW Apr 2022'!L33)*'NSW Apr 2022'!X33/100)*'NSW Apr 2022'!AQ33,0)))))</f>
        <v>0</v>
      </c>
      <c r="M39" s="153">
        <f>IF('NSW Apr 2022'!K33="",($C$5*F39/'NSW Apr 2022'!AR33*'NSW Apr 2022'!AC33/100)*'NSW Apr 2022'!AR33,IF($C$5*F39/'NSW Apr 2022'!AR33&gt;='NSW Apr 2022'!L33,('NSW Apr 2022'!L33*'NSW Apr 2022'!AC33/100)*'NSW Apr 2022'!AR33,($C$5*F39/'NSW Apr 2022'!AR33*'NSW Apr 2022'!AC33/100)*'NSW Apr 2022'!AR33))</f>
        <v>1090.909090909091</v>
      </c>
      <c r="N39" s="153">
        <f>IF(AND('NSW Apr 2022'!L33&gt;0,'NSW Apr 2022'!M33&gt;0),IF($C$5*F39/'NSW Apr 2022'!AR33&lt;'NSW Apr 2022'!L33,0,IF(($C$5*F39/'NSW Apr 2022'!AR33-'NSW Apr 2022'!L33)&lt;=('NSW Apr 2022'!M33+'NSW Apr 2022'!L33),((($C$5*F39/'NSW Apr 2022'!AR33-'NSW Apr 2022'!L33)*'NSW Apr 2022'!AD33/100))*'NSW Apr 2022'!AR33,((('NSW Apr 2022'!M33)*'NSW Apr 2022'!AD33/100)*'NSW Apr 2022'!AR33))),0)</f>
        <v>0</v>
      </c>
      <c r="O39" s="153">
        <f>IF(AND('NSW Apr 2022'!M33&gt;0,'NSW Apr 2022'!N33&gt;0),IF($C$5*F39/'NSW Apr 2022'!AR33&lt;('NSW Apr 2022'!L33+'NSW Apr 2022'!M33),0,IF(($C$5*F39/'NSW Apr 2022'!AR33-'NSW Apr 2022'!L33+'NSW Apr 2022'!M33)&lt;=('NSW Apr 2022'!L33+'NSW Apr 2022'!M33+'NSW Apr 2022'!N33),((($C$5*F39/'NSW Apr 2022'!AR33-('NSW Apr 2022'!L33+'NSW Apr 2022'!M33))*'NSW Apr 2022'!AE33/100))*'NSW Apr 2022'!AR33,('NSW Apr 2022'!N33*'NSW Apr 2022'!AE33/100)*'NSW Apr 2022'!AR33)),0)</f>
        <v>0</v>
      </c>
      <c r="P39" s="153">
        <f>IF(AND('NSW Apr 2022'!N33&gt;0,'NSW Apr 2022'!O33&gt;0),IF($C$5*F39/'NSW Apr 2022'!AR33&lt;('NSW Apr 2022'!L33+'NSW Apr 2022'!M33+'NSW Apr 2022'!N33),0,IF(($C$5*F39/'NSW Apr 2022'!AR33-'NSW Apr 2022'!L33+'NSW Apr 2022'!M33+'NSW Apr 2022'!N33)&lt;=('NSW Apr 2022'!L33+'NSW Apr 2022'!M33+'NSW Apr 2022'!N33+'NSW Apr 2022'!O33),(($C$5*F39/'NSW Apr 2022'!AR33-('NSW Apr 2022'!L33+'NSW Apr 2022'!M33+'NSW Apr 2022'!N33))*'NSW Apr 2022'!AF33/100)*'NSW Apr 2022'!AR33,('NSW Apr 2022'!O33*'NSW Apr 2022'!AF33/100)*'NSW Apr 2022'!AR33)),0)</f>
        <v>0</v>
      </c>
      <c r="Q39" s="153">
        <f>IF(AND('NSW Apr 2022'!P33&gt;0,'NSW Apr 2022'!P33&gt;0),IF($C$5*F39/'NSW Apr 2022'!AR33&lt;('NSW Apr 2022'!L33+'NSW Apr 2022'!M33+'NSW Apr 2022'!N33+'NSW Apr 2022'!O33),0,IF(($C$5*F39/'NSW Apr 2022'!AR33-'NSW Apr 2022'!L33+'NSW Apr 2022'!M33+'NSW Apr 2022'!N33+'NSW Apr 2022'!O33)&lt;=('NSW Apr 2022'!L33+'NSW Apr 2022'!M33+'NSW Apr 2022'!N33+'NSW Apr 2022'!O33+'NSW Apr 2022'!P33),(($C$5*F39/'NSW Apr 2022'!AR33-('NSW Apr 2022'!L33+'NSW Apr 2022'!M33+'NSW Apr 2022'!N33+'NSW Apr 2022'!O33))*'NSW Apr 2022'!AG33/100)*'NSW Apr 2022'!AR33,('NSW Apr 2022'!P33*'NSW Apr 2022'!AG33/100)*'NSW Apr 2022'!AR33)),0)</f>
        <v>0</v>
      </c>
      <c r="R39" s="153">
        <f>IF(AND('NSW Apr 2022'!P33&gt;0,'NSW Apr 2022'!O33&gt;0),IF(($C$5*F39/'NSW Apr 2022'!AR33&lt;SUM('NSW Apr 2022'!L33:P33)),(0),($C$5*F39/'NSW Apr 2022'!AR33-SUM('NSW Apr 2022'!L33:P33))*'NSW Apr 2022'!AB33/100)* 'NSW Apr 2022'!AR33,IF(AND('NSW Apr 2022'!O33&gt;0,'NSW Apr 2022'!P33=""),IF(($C$5*F39/'NSW Apr 2022'!AR33&lt; SUM('NSW Apr 2022'!L33:O33)),(0),($C$5*F39/'NSW Apr 2022'!AR33-SUM('NSW Apr 2022'!L33:O33))*'NSW Apr 2022'!AG33/100)* 'NSW Apr 2022'!AR33,IF(AND('NSW Apr 2022'!N33&gt;0,'NSW Apr 2022'!O33=""),IF(($C$5*F39/'NSW Apr 2022'!AR33&lt; SUM('NSW Apr 2022'!L33:N33)),(0),($C$5*F39/'NSW Apr 2022'!AR33-SUM('NSW Apr 2022'!L33:N33))*'NSW Apr 2022'!AF33/100)* 'NSW Apr 2022'!AR33,IF(AND('NSW Apr 2022'!M33&gt;0,'NSW Apr 2022'!N33=""),IF(($C$5*F39/'NSW Apr 2022'!AR33&lt;'NSW Apr 2022'!M33+'NSW Apr 2022'!L33),(0),(($C$5*F39/'NSW Apr 2022'!AR33-('NSW Apr 2022'!M33+'NSW Apr 2022'!L33))*'NSW Apr 2022'!AE33/100))*'NSW Apr 2022'!AR33,IF(AND('NSW Apr 2022'!L33&gt;0,'NSW Apr 2022'!M33=""&gt;0),IF(($C$5*F39/'NSW Apr 2022'!AR33&lt;'NSW Apr 2022'!L33),(0),($C$5*F39/'NSW Apr 2022'!AR33-'NSW Apr 2022'!L33)*'NSW Apr 2022'!AD33/100)*'NSW Apr 2022'!AR33,0)))))</f>
        <v>0</v>
      </c>
      <c r="S39" s="257">
        <f t="shared" ref="S39:S41" si="53">SUM(G39:R39)</f>
        <v>2181.818181818182</v>
      </c>
      <c r="T39" s="292">
        <f t="shared" ref="T39:T41" si="54">S39+D39</f>
        <v>2736.0872727272726</v>
      </c>
      <c r="U39" s="149">
        <f t="shared" ref="U39:U41" si="55">T39*1.1</f>
        <v>3009.6960000000004</v>
      </c>
      <c r="V39" s="148">
        <f>'NSW Apr 2022'!AT33</f>
        <v>0</v>
      </c>
      <c r="W39" s="148">
        <f>'NSW Apr 2022'!AU33</f>
        <v>15</v>
      </c>
      <c r="X39" s="148">
        <f>'NSW Apr 2022'!AV33</f>
        <v>0</v>
      </c>
      <c r="Y39" s="148">
        <f>'NSW Apr 2022'!AW33</f>
        <v>0</v>
      </c>
      <c r="Z39" s="292" t="str">
        <f t="shared" ref="Z39:Z41" si="56">IF(SUM(V39:Y39)=0,"No discount",IF(V39&gt;0,"Guaranteed off bill",IF(W39&gt;0,"Guaranteed off usage",IF(X39&gt;0,"Pay-on-time off bill","Pay-on-time off usage"))))</f>
        <v>Guaranteed off usage</v>
      </c>
      <c r="AA39" s="292" t="str">
        <f t="shared" ref="AA39:AA41" si="57">IF(OR(B39="Origin Energy",B39="Red Energy",B39="Powershop"),"Inclusive","Exclusive")</f>
        <v>Exclusive</v>
      </c>
      <c r="AB39" s="292">
        <f t="shared" ref="AB39:AB41" si="58">IF(AND(Z39="Guaranteed off bill",AA39="Inclusive"),((T39*1.1)-((T39*1.1)*V39/100))/1.1,IF(AND(Z39="Guaranteed off usage",AA39="Inclusive"),((T39*1.1)-((S39*1.1)*W39/100))/1.1,IF(AND(Z39="Guaranteed off bill",AA39="Exclusive"),T39-(T39*V39/100),IF(AND(Z39="Guaranteed off usage",AA39="Exclusive"),T39-(S39*W39/100),IF(AA39="Inclusive",((T39*1.1))/1.1,T39)))))</f>
        <v>2408.8145454545456</v>
      </c>
      <c r="AC39" s="292">
        <f t="shared" ref="AC39:AC41" si="59">IF(AND(Z39="Pay-on-time off bill",AA39="Inclusive"),((AB39*1.1)-((AB39*1.1)*X39/100))/1.1,IF(AND(Z39="Pay-on-time off usage",AA39="Inclusive"),((AB39*1.1)-((S39*1.1)*Y39/100))/1.1,IF(AND(Z39="Pay-on-time off bill",AA39="Exclusive"),AB39-(AB39*X39/100),IF(AND(Z39="Pay-on-time off usage",AA39="Exclusive"),AB39-(S39*Y39/100),IF(AA39="Inclusive",((AB39*1.1))/1.1,AB39)))))</f>
        <v>2408.8145454545456</v>
      </c>
      <c r="AD39" s="404">
        <f t="shared" ref="AD39:AD41" si="60">AB39*1.1</f>
        <v>2649.6960000000004</v>
      </c>
      <c r="AE39" s="404">
        <f t="shared" ref="AE39:AE41" si="61">AC39*1.1</f>
        <v>2649.6960000000004</v>
      </c>
      <c r="AF39" s="226">
        <f>'NSW Apr 2022'!BJ33</f>
        <v>0</v>
      </c>
      <c r="AG39" s="140">
        <f>'NSW Apr 2022'!BH33</f>
        <v>0</v>
      </c>
      <c r="AH39" s="402"/>
      <c r="AI39" s="402"/>
      <c r="AJ39" s="402"/>
      <c r="AK39" s="402"/>
      <c r="AL39" s="402"/>
      <c r="AM39" s="402"/>
      <c r="AN39" s="402"/>
      <c r="AO39" s="402"/>
      <c r="AP39" s="402"/>
      <c r="AQ39" s="402"/>
      <c r="AR39" s="402"/>
      <c r="AS39" s="402"/>
    </row>
    <row r="40" spans="1:148" ht="23" customHeight="1">
      <c r="A40" s="446"/>
      <c r="B40" s="146" t="str">
        <f>'NSW Apr 2022'!F34</f>
        <v>Red Energy</v>
      </c>
      <c r="C40" s="148" t="str">
        <f>'NSW Apr 2022'!G34</f>
        <v xml:space="preserve">Business Saver </v>
      </c>
      <c r="D40" s="153">
        <f>365*'NSW Apr 2022'!H34/100</f>
        <v>474.5</v>
      </c>
      <c r="E40" s="288">
        <f>IF('NSW Apr 2022'!AQ34=3,0.5,IF('NSW Apr 2022'!AQ34=2,0.33,0))</f>
        <v>0.5</v>
      </c>
      <c r="F40" s="288">
        <f t="shared" si="52"/>
        <v>0.5</v>
      </c>
      <c r="G40" s="153">
        <f>IF('NSW Apr 2022'!K34="",($C$5*E40/'NSW Apr 2022'!AQ34*'NSW Apr 2022'!W34/100)*'NSW Apr 2022'!AQ34,IF($C$5*E40/'NSW Apr 2022'!AQ34&gt;='NSW Apr 2022'!L34,('NSW Apr 2022'!L34*'NSW Apr 2022'!W34/100)*'NSW Apr 2022'!AQ34,($C$5*E40/'NSW Apr 2022'!AQ34*'NSW Apr 2022'!W34/100)*'NSW Apr 2022'!AQ34))</f>
        <v>877.27272727272725</v>
      </c>
      <c r="H40" s="153">
        <f>IF(AND('NSW Apr 2022'!L34&gt;0,'NSW Apr 2022'!M34&gt;0),IF($C$5*E40/'NSW Apr 2022'!AQ34&lt;'NSW Apr 2022'!L34,0,IF(($C$5*E40/'NSW Apr 2022'!AQ34-'NSW Apr 2022'!L34)&lt;=('NSW Apr 2022'!M34+'NSW Apr 2022'!L34),((($C$5*E40/'NSW Apr 2022'!AQ34-'NSW Apr 2022'!L34)*'NSW Apr 2022'!X34/100))*'NSW Apr 2022'!AQ34,((('NSW Apr 2022'!M34)*'NSW Apr 2022'!X34/100)*'NSW Apr 2022'!AQ34))),0)</f>
        <v>0</v>
      </c>
      <c r="I40" s="153">
        <f>IF(AND('NSW Apr 2022'!M34&gt;0,'NSW Apr 2022'!N34&gt;0),IF($C$5*E40/'NSW Apr 2022'!AQ34&lt;('NSW Apr 2022'!L34+'NSW Apr 2022'!M34),0,IF(($C$5*E40/'NSW Apr 2022'!AQ34-'NSW Apr 2022'!L34+'NSW Apr 2022'!M34)&lt;=('NSW Apr 2022'!L34+'NSW Apr 2022'!M34+'NSW Apr 2022'!N34),((($C$5*E40/'NSW Apr 2022'!AQ34-('NSW Apr 2022'!L34+'NSW Apr 2022'!M34))*'NSW Apr 2022'!Y34/100))*'NSW Apr 2022'!AQ34,('NSW Apr 2022'!N34*'NSW Apr 2022'!Y34/100)* 'NSW Apr 2022'!AQ34)),0)</f>
        <v>0</v>
      </c>
      <c r="J40" s="153">
        <f>IF(AND('NSW Apr 2022'!N34&gt;0,'NSW Apr 2022'!O34&gt;0),IF($C$5*E40/'NSW Apr 2022'!AQ34&lt;('NSW Apr 2022'!L34+'NSW Apr 2022'!M34+'NSW Apr 2022'!N34),0,IF(($C$5*E40/'NSW Apr 2022'!AQ34-'NSW Apr 2022'!L34+'NSW Apr 2022'!M34+'NSW Apr 2022'!N34)&lt;=('NSW Apr 2022'!L34+'NSW Apr 2022'!M34+'NSW Apr 2022'!N34+'NSW Apr 2022'!O34),(($C$5*E40/'NSW Apr 2022'!AQ34-('NSW Apr 2022'!L34+'NSW Apr 2022'!M34+'NSW Apr 2022'!N34))*'NSW Apr 2022'!Z34/100)*'NSW Apr 2022'!AQ34,('NSW Apr 2022'!O34*'NSW Apr 2022'!Z34/100)*'NSW Apr 2022'!AQ34)),0)</f>
        <v>0</v>
      </c>
      <c r="K40" s="153">
        <f>IF(AND('NSW Apr 2022'!O34&gt;0,'NSW Apr 2022'!P34&gt;0),IF($C$5*E40/'NSW Apr 2022'!AQ34&lt;('NSW Apr 2022'!L34+'NSW Apr 2022'!M34+'NSW Apr 2022'!N34+'NSW Apr 2022'!O34),0,IF(($C$5*E40/'NSW Apr 2022'!AQ34-'NSW Apr 2022'!L34+'NSW Apr 2022'!M34+'NSW Apr 2022'!N34+'NSW Apr 2022'!O34)&lt;=('NSW Apr 2022'!L34+'NSW Apr 2022'!M34+'NSW Apr 2022'!N34+'NSW Apr 2022'!O34+'NSW Apr 2022'!P34),(($C$5*E40/'NSW Apr 2022'!AQ34-('NSW Apr 2022'!L34+'NSW Apr 2022'!M34+'NSW Apr 2022'!N34+'NSW Apr 2022'!O34))*'NSW Apr 2022'!AA34/100)*'NSW Apr 2022'!AQ34,('NSW Apr 2022'!P34*'NSW Apr 2022'!AA34/100)*'NSW Apr 2022'!AQ34)),0)</f>
        <v>0</v>
      </c>
      <c r="L40" s="153">
        <f>IF(AND('NSW Apr 2022'!P34&gt;0,'NSW Apr 2022'!O34&gt;0),IF(($C$5*E40/'NSW Apr 2022'!AQ34&lt;SUM('NSW Apr 2022'!L34:P34)),(0),($C$5*E40/'NSW Apr 2022'!AQ34-SUM('NSW Apr 2022'!L34:P34))*'NSW Apr 2022'!AB34/100)* 'NSW Apr 2022'!AQ34,IF(AND('NSW Apr 2022'!O34&gt;0,'NSW Apr 2022'!P34=""),IF(($C$5*E40/'NSW Apr 2022'!AQ34&lt; SUM('NSW Apr 2022'!L34:O34)),(0),($C$5*E40/'NSW Apr 2022'!AQ34-SUM('NSW Apr 2022'!L34:O34))*'NSW Apr 2022'!AA34/100)* 'NSW Apr 2022'!AQ34,IF(AND('NSW Apr 2022'!N34&gt;0,'NSW Apr 2022'!O34=""),IF(($C$5*E40/'NSW Apr 2022'!AQ34&lt; SUM('NSW Apr 2022'!L34:N34)),(0),($C$5*E40/'NSW Apr 2022'!AQ34-SUM('NSW Apr 2022'!L34:N34))*'NSW Apr 2022'!Z34/100)* 'NSW Apr 2022'!AQ34,IF(AND('NSW Apr 2022'!M34&gt;0,'NSW Apr 2022'!N34=""),IF(($C$5*E40/'NSW Apr 2022'!AQ34&lt;'NSW Apr 2022'!M34+'NSW Apr 2022'!L34),(0),(($C$5*E40/'NSW Apr 2022'!AQ34-('NSW Apr 2022'!M34+'NSW Apr 2022'!L34))*'NSW Apr 2022'!Y34/100))*'NSW Apr 2022'!AQ34,IF(AND('NSW Apr 2022'!L34&gt;0,'NSW Apr 2022'!M34=""&gt;0),IF(($C$5*E40/'NSW Apr 2022'!AQ34&lt;'NSW Apr 2022'!L34),(0),($C$5*E40/'NSW Apr 2022'!AQ34-'NSW Apr 2022'!L34)*'NSW Apr 2022'!X34/100)*'NSW Apr 2022'!AQ34,0)))))</f>
        <v>0</v>
      </c>
      <c r="M40" s="153">
        <f>IF('NSW Apr 2022'!K34="",($C$5*F40/'NSW Apr 2022'!AR34*'NSW Apr 2022'!AC34/100)*'NSW Apr 2022'!AR34,IF($C$5*F40/'NSW Apr 2022'!AR34&gt;='NSW Apr 2022'!L34,('NSW Apr 2022'!L34*'NSW Apr 2022'!AC34/100)*'NSW Apr 2022'!AR34,($C$5*F40/'NSW Apr 2022'!AR34*'NSW Apr 2022'!AC34/100)*'NSW Apr 2022'!AR34))</f>
        <v>877.27272727272725</v>
      </c>
      <c r="N40" s="153">
        <f>IF(AND('NSW Apr 2022'!L34&gt;0,'NSW Apr 2022'!M34&gt;0),IF($C$5*F40/'NSW Apr 2022'!AR34&lt;'NSW Apr 2022'!L34,0,IF(($C$5*F40/'NSW Apr 2022'!AR34-'NSW Apr 2022'!L34)&lt;=('NSW Apr 2022'!M34+'NSW Apr 2022'!L34),((($C$5*F40/'NSW Apr 2022'!AR34-'NSW Apr 2022'!L34)*'NSW Apr 2022'!AD34/100))*'NSW Apr 2022'!AR34,((('NSW Apr 2022'!M34)*'NSW Apr 2022'!AD34/100)*'NSW Apr 2022'!AR34))),0)</f>
        <v>0</v>
      </c>
      <c r="O40" s="153">
        <f>IF(AND('NSW Apr 2022'!M34&gt;0,'NSW Apr 2022'!N34&gt;0),IF($C$5*F40/'NSW Apr 2022'!AR34&lt;('NSW Apr 2022'!L34+'NSW Apr 2022'!M34),0,IF(($C$5*F40/'NSW Apr 2022'!AR34-'NSW Apr 2022'!L34+'NSW Apr 2022'!M34)&lt;=('NSW Apr 2022'!L34+'NSW Apr 2022'!M34+'NSW Apr 2022'!N34),((($C$5*F40/'NSW Apr 2022'!AR34-('NSW Apr 2022'!L34+'NSW Apr 2022'!M34))*'NSW Apr 2022'!AE34/100))*'NSW Apr 2022'!AR34,('NSW Apr 2022'!N34*'NSW Apr 2022'!AE34/100)*'NSW Apr 2022'!AR34)),0)</f>
        <v>0</v>
      </c>
      <c r="P40" s="153">
        <f>IF(AND('NSW Apr 2022'!N34&gt;0,'NSW Apr 2022'!O34&gt;0),IF($C$5*F40/'NSW Apr 2022'!AR34&lt;('NSW Apr 2022'!L34+'NSW Apr 2022'!M34+'NSW Apr 2022'!N34),0,IF(($C$5*F40/'NSW Apr 2022'!AR34-'NSW Apr 2022'!L34+'NSW Apr 2022'!M34+'NSW Apr 2022'!N34)&lt;=('NSW Apr 2022'!L34+'NSW Apr 2022'!M34+'NSW Apr 2022'!N34+'NSW Apr 2022'!O34),(($C$5*F40/'NSW Apr 2022'!AR34-('NSW Apr 2022'!L34+'NSW Apr 2022'!M34+'NSW Apr 2022'!N34))*'NSW Apr 2022'!AF34/100)*'NSW Apr 2022'!AR34,('NSW Apr 2022'!O34*'NSW Apr 2022'!AF34/100)*'NSW Apr 2022'!AR34)),0)</f>
        <v>0</v>
      </c>
      <c r="Q40" s="153">
        <f>IF(AND('NSW Apr 2022'!P34&gt;0,'NSW Apr 2022'!P34&gt;0),IF($C$5*F40/'NSW Apr 2022'!AR34&lt;('NSW Apr 2022'!L34+'NSW Apr 2022'!M34+'NSW Apr 2022'!N34+'NSW Apr 2022'!O34),0,IF(($C$5*F40/'NSW Apr 2022'!AR34-'NSW Apr 2022'!L34+'NSW Apr 2022'!M34+'NSW Apr 2022'!N34+'NSW Apr 2022'!O34)&lt;=('NSW Apr 2022'!L34+'NSW Apr 2022'!M34+'NSW Apr 2022'!N34+'NSW Apr 2022'!O34+'NSW Apr 2022'!P34),(($C$5*F40/'NSW Apr 2022'!AR34-('NSW Apr 2022'!L34+'NSW Apr 2022'!M34+'NSW Apr 2022'!N34+'NSW Apr 2022'!O34))*'NSW Apr 2022'!AG34/100)*'NSW Apr 2022'!AR34,('NSW Apr 2022'!P34*'NSW Apr 2022'!AG34/100)*'NSW Apr 2022'!AR34)),0)</f>
        <v>0</v>
      </c>
      <c r="R40" s="153">
        <f>IF(AND('NSW Apr 2022'!P34&gt;0,'NSW Apr 2022'!O34&gt;0),IF(($C$5*F40/'NSW Apr 2022'!AR34&lt;SUM('NSW Apr 2022'!L34:P34)),(0),($C$5*F40/'NSW Apr 2022'!AR34-SUM('NSW Apr 2022'!L34:P34))*'NSW Apr 2022'!AB34/100)* 'NSW Apr 2022'!AR34,IF(AND('NSW Apr 2022'!O34&gt;0,'NSW Apr 2022'!P34=""),IF(($C$5*F40/'NSW Apr 2022'!AR34&lt; SUM('NSW Apr 2022'!L34:O34)),(0),($C$5*F40/'NSW Apr 2022'!AR34-SUM('NSW Apr 2022'!L34:O34))*'NSW Apr 2022'!AG34/100)* 'NSW Apr 2022'!AR34,IF(AND('NSW Apr 2022'!N34&gt;0,'NSW Apr 2022'!O34=""),IF(($C$5*F40/'NSW Apr 2022'!AR34&lt; SUM('NSW Apr 2022'!L34:N34)),(0),($C$5*F40/'NSW Apr 2022'!AR34-SUM('NSW Apr 2022'!L34:N34))*'NSW Apr 2022'!AF34/100)* 'NSW Apr 2022'!AR34,IF(AND('NSW Apr 2022'!M34&gt;0,'NSW Apr 2022'!N34=""),IF(($C$5*F40/'NSW Apr 2022'!AR34&lt;'NSW Apr 2022'!M34+'NSW Apr 2022'!L34),(0),(($C$5*F40/'NSW Apr 2022'!AR34-('NSW Apr 2022'!M34+'NSW Apr 2022'!L34))*'NSW Apr 2022'!AE34/100))*'NSW Apr 2022'!AR34,IF(AND('NSW Apr 2022'!L34&gt;0,'NSW Apr 2022'!M34=""&gt;0),IF(($C$5*F40/'NSW Apr 2022'!AR34&lt;'NSW Apr 2022'!L34),(0),($C$5*F40/'NSW Apr 2022'!AR34-'NSW Apr 2022'!L34)*'NSW Apr 2022'!AD34/100)*'NSW Apr 2022'!AR34,0)))))</f>
        <v>0</v>
      </c>
      <c r="S40" s="257">
        <f t="shared" si="53"/>
        <v>1754.5454545454545</v>
      </c>
      <c r="T40" s="292">
        <f t="shared" si="54"/>
        <v>2229.0454545454545</v>
      </c>
      <c r="U40" s="149">
        <f t="shared" si="55"/>
        <v>2451.9500000000003</v>
      </c>
      <c r="V40" s="148">
        <f>'NSW Apr 2022'!AT34</f>
        <v>0</v>
      </c>
      <c r="W40" s="148">
        <f>'NSW Apr 2022'!AU34</f>
        <v>0</v>
      </c>
      <c r="X40" s="148">
        <f>'NSW Apr 2022'!AV34</f>
        <v>0</v>
      </c>
      <c r="Y40" s="148">
        <f>'NSW Apr 2022'!AW34</f>
        <v>0</v>
      </c>
      <c r="Z40" s="292" t="str">
        <f t="shared" si="56"/>
        <v>No discount</v>
      </c>
      <c r="AA40" s="292" t="str">
        <f t="shared" si="57"/>
        <v>Inclusive</v>
      </c>
      <c r="AB40" s="292">
        <f t="shared" si="58"/>
        <v>2229.0454545454545</v>
      </c>
      <c r="AC40" s="292">
        <f t="shared" si="59"/>
        <v>2229.0454545454545</v>
      </c>
      <c r="AD40" s="404">
        <f t="shared" si="60"/>
        <v>2451.9500000000003</v>
      </c>
      <c r="AE40" s="404">
        <f t="shared" si="61"/>
        <v>2451.9500000000003</v>
      </c>
      <c r="AF40" s="226">
        <f>'NSW Apr 2022'!BJ34</f>
        <v>0</v>
      </c>
      <c r="AG40" s="140">
        <f>'NSW Apr 2022'!BH34</f>
        <v>0</v>
      </c>
      <c r="AH40" s="400"/>
      <c r="AI40" s="400"/>
      <c r="AJ40" s="400"/>
      <c r="AK40" s="400"/>
      <c r="AL40" s="400"/>
      <c r="AM40" s="400"/>
      <c r="AN40" s="400"/>
      <c r="AO40" s="400"/>
      <c r="AP40" s="400"/>
      <c r="AQ40" s="400"/>
      <c r="AR40" s="400"/>
      <c r="AS40" s="400"/>
    </row>
    <row r="41" spans="1:148" ht="23" customHeight="1" thickBot="1">
      <c r="A41" s="447"/>
      <c r="B41" s="167" t="str">
        <f>'NSW Apr 2022'!F35</f>
        <v>AGL</v>
      </c>
      <c r="C41" s="171" t="str">
        <f>'NSW Apr 2022'!G35</f>
        <v>Business Value Saver</v>
      </c>
      <c r="D41" s="172">
        <f>365*'NSW Apr 2022'!H35/100</f>
        <v>407.63863636363635</v>
      </c>
      <c r="E41" s="289">
        <f>IF('NSW Apr 2022'!AQ35=3,0.5,IF('NSW Apr 2022'!AQ35=2,0.33,0))</f>
        <v>0.5</v>
      </c>
      <c r="F41" s="289">
        <f t="shared" si="52"/>
        <v>0.5</v>
      </c>
      <c r="G41" s="172">
        <f>IF('NSW Apr 2022'!K35="",($C$5*E41/'NSW Apr 2022'!AQ35*'NSW Apr 2022'!W35/100)*'NSW Apr 2022'!AQ35,IF($C$5*E41/'NSW Apr 2022'!AQ35&gt;='NSW Apr 2022'!L35,('NSW Apr 2022'!L35*'NSW Apr 2022'!W35/100)*'NSW Apr 2022'!AQ35,($C$5*E41/'NSW Apr 2022'!AQ35*'NSW Apr 2022'!W35/100)*'NSW Apr 2022'!AQ35))</f>
        <v>786.36363636363637</v>
      </c>
      <c r="H41" s="172">
        <f>IF(AND('NSW Apr 2022'!L35&gt;0,'NSW Apr 2022'!M35&gt;0),IF($C$5*E41/'NSW Apr 2022'!AQ35&lt;'NSW Apr 2022'!L35,0,IF(($C$5*E41/'NSW Apr 2022'!AQ35-'NSW Apr 2022'!L35)&lt;=('NSW Apr 2022'!M35+'NSW Apr 2022'!L35),((($C$5*E41/'NSW Apr 2022'!AQ35-'NSW Apr 2022'!L35)*'NSW Apr 2022'!X35/100))*'NSW Apr 2022'!AQ35,((('NSW Apr 2022'!M35)*'NSW Apr 2022'!X35/100)*'NSW Apr 2022'!AQ35))),0)</f>
        <v>0</v>
      </c>
      <c r="I41" s="172">
        <f>IF(AND('NSW Apr 2022'!M35&gt;0,'NSW Apr 2022'!N35&gt;0),IF($C$5*E41/'NSW Apr 2022'!AQ35&lt;('NSW Apr 2022'!L35+'NSW Apr 2022'!M35),0,IF(($C$5*E41/'NSW Apr 2022'!AQ35-'NSW Apr 2022'!L35+'NSW Apr 2022'!M35)&lt;=('NSW Apr 2022'!L35+'NSW Apr 2022'!M35+'NSW Apr 2022'!N35),((($C$5*E41/'NSW Apr 2022'!AQ35-('NSW Apr 2022'!L35+'NSW Apr 2022'!M35))*'NSW Apr 2022'!Y35/100))*'NSW Apr 2022'!AQ35,('NSW Apr 2022'!N35*'NSW Apr 2022'!Y35/100)* 'NSW Apr 2022'!AQ35)),0)</f>
        <v>0</v>
      </c>
      <c r="J41" s="172">
        <f>IF(AND('NSW Apr 2022'!N35&gt;0,'NSW Apr 2022'!O35&gt;0),IF($C$5*E41/'NSW Apr 2022'!AQ35&lt;('NSW Apr 2022'!L35+'NSW Apr 2022'!M35+'NSW Apr 2022'!N35),0,IF(($C$5*E41/'NSW Apr 2022'!AQ35-'NSW Apr 2022'!L35+'NSW Apr 2022'!M35+'NSW Apr 2022'!N35)&lt;=('NSW Apr 2022'!L35+'NSW Apr 2022'!M35+'NSW Apr 2022'!N35+'NSW Apr 2022'!O35),(($C$5*E41/'NSW Apr 2022'!AQ35-('NSW Apr 2022'!L35+'NSW Apr 2022'!M35+'NSW Apr 2022'!N35))*'NSW Apr 2022'!Z35/100)*'NSW Apr 2022'!AQ35,('NSW Apr 2022'!O35*'NSW Apr 2022'!Z35/100)*'NSW Apr 2022'!AQ35)),0)</f>
        <v>0</v>
      </c>
      <c r="K41" s="172">
        <f>IF(AND('NSW Apr 2022'!O35&gt;0,'NSW Apr 2022'!P35&gt;0),IF($C$5*E41/'NSW Apr 2022'!AQ35&lt;('NSW Apr 2022'!L35+'NSW Apr 2022'!M35+'NSW Apr 2022'!N35+'NSW Apr 2022'!O35),0,IF(($C$5*E41/'NSW Apr 2022'!AQ35-'NSW Apr 2022'!L35+'NSW Apr 2022'!M35+'NSW Apr 2022'!N35+'NSW Apr 2022'!O35)&lt;=('NSW Apr 2022'!L35+'NSW Apr 2022'!M35+'NSW Apr 2022'!N35+'NSW Apr 2022'!O35+'NSW Apr 2022'!P35),(($C$5*E41/'NSW Apr 2022'!AQ35-('NSW Apr 2022'!L35+'NSW Apr 2022'!M35+'NSW Apr 2022'!N35+'NSW Apr 2022'!O35))*'NSW Apr 2022'!AA35/100)*'NSW Apr 2022'!AQ35,('NSW Apr 2022'!P35*'NSW Apr 2022'!AA35/100)*'NSW Apr 2022'!AQ35)),0)</f>
        <v>0</v>
      </c>
      <c r="L41" s="172">
        <f>IF(AND('NSW Apr 2022'!P35&gt;0,'NSW Apr 2022'!O35&gt;0),IF(($C$5*E41/'NSW Apr 2022'!AQ35&lt;SUM('NSW Apr 2022'!L35:P35)),(0),($C$5*E41/'NSW Apr 2022'!AQ35-SUM('NSW Apr 2022'!L35:P35))*'NSW Apr 2022'!AB35/100)* 'NSW Apr 2022'!AQ35,IF(AND('NSW Apr 2022'!O35&gt;0,'NSW Apr 2022'!P35=""),IF(($C$5*E41/'NSW Apr 2022'!AQ35&lt; SUM('NSW Apr 2022'!L35:O35)),(0),($C$5*E41/'NSW Apr 2022'!AQ35-SUM('NSW Apr 2022'!L35:O35))*'NSW Apr 2022'!AA35/100)* 'NSW Apr 2022'!AQ35,IF(AND('NSW Apr 2022'!N35&gt;0,'NSW Apr 2022'!O35=""),IF(($C$5*E41/'NSW Apr 2022'!AQ35&lt; SUM('NSW Apr 2022'!L35:N35)),(0),($C$5*E41/'NSW Apr 2022'!AQ35-SUM('NSW Apr 2022'!L35:N35))*'NSW Apr 2022'!Z35/100)* 'NSW Apr 2022'!AQ35,IF(AND('NSW Apr 2022'!M35&gt;0,'NSW Apr 2022'!N35=""),IF(($C$5*E41/'NSW Apr 2022'!AQ35&lt;'NSW Apr 2022'!M35+'NSW Apr 2022'!L35),(0),(($C$5*E41/'NSW Apr 2022'!AQ35-('NSW Apr 2022'!M35+'NSW Apr 2022'!L35))*'NSW Apr 2022'!Y35/100))*'NSW Apr 2022'!AQ35,IF(AND('NSW Apr 2022'!L35&gt;0,'NSW Apr 2022'!M35=""&gt;0),IF(($C$5*E41/'NSW Apr 2022'!AQ35&lt;'NSW Apr 2022'!L35),(0),($C$5*E41/'NSW Apr 2022'!AQ35-'NSW Apr 2022'!L35)*'NSW Apr 2022'!X35/100)*'NSW Apr 2022'!AQ35,0)))))</f>
        <v>0</v>
      </c>
      <c r="M41" s="172">
        <f>IF('NSW Apr 2022'!K35="",($C$5*F41/'NSW Apr 2022'!AR35*'NSW Apr 2022'!AC35/100)*'NSW Apr 2022'!AR35,IF($C$5*F41/'NSW Apr 2022'!AR35&gt;='NSW Apr 2022'!L35,('NSW Apr 2022'!L35*'NSW Apr 2022'!AC35/100)*'NSW Apr 2022'!AR35,($C$5*F41/'NSW Apr 2022'!AR35*'NSW Apr 2022'!AC35/100)*'NSW Apr 2022'!AR35))</f>
        <v>786.36363636363637</v>
      </c>
      <c r="N41" s="172">
        <f>IF(AND('NSW Apr 2022'!L35&gt;0,'NSW Apr 2022'!M35&gt;0),IF($C$5*F41/'NSW Apr 2022'!AR35&lt;'NSW Apr 2022'!L35,0,IF(($C$5*F41/'NSW Apr 2022'!AR35-'NSW Apr 2022'!L35)&lt;=('NSW Apr 2022'!M35+'NSW Apr 2022'!L35),((($C$5*F41/'NSW Apr 2022'!AR35-'NSW Apr 2022'!L35)*'NSW Apr 2022'!AD35/100))*'NSW Apr 2022'!AR35,((('NSW Apr 2022'!M35)*'NSW Apr 2022'!AD35/100)*'NSW Apr 2022'!AR35))),0)</f>
        <v>0</v>
      </c>
      <c r="O41" s="172">
        <f>IF(AND('NSW Apr 2022'!M35&gt;0,'NSW Apr 2022'!N35&gt;0),IF($C$5*F41/'NSW Apr 2022'!AR35&lt;('NSW Apr 2022'!L35+'NSW Apr 2022'!M35),0,IF(($C$5*F41/'NSW Apr 2022'!AR35-'NSW Apr 2022'!L35+'NSW Apr 2022'!M35)&lt;=('NSW Apr 2022'!L35+'NSW Apr 2022'!M35+'NSW Apr 2022'!N35),((($C$5*F41/'NSW Apr 2022'!AR35-('NSW Apr 2022'!L35+'NSW Apr 2022'!M35))*'NSW Apr 2022'!AE35/100))*'NSW Apr 2022'!AR35,('NSW Apr 2022'!N35*'NSW Apr 2022'!AE35/100)*'NSW Apr 2022'!AR35)),0)</f>
        <v>0</v>
      </c>
      <c r="P41" s="172">
        <f>IF(AND('NSW Apr 2022'!N35&gt;0,'NSW Apr 2022'!O35&gt;0),IF($C$5*F41/'NSW Apr 2022'!AR35&lt;('NSW Apr 2022'!L35+'NSW Apr 2022'!M35+'NSW Apr 2022'!N35),0,IF(($C$5*F41/'NSW Apr 2022'!AR35-'NSW Apr 2022'!L35+'NSW Apr 2022'!M35+'NSW Apr 2022'!N35)&lt;=('NSW Apr 2022'!L35+'NSW Apr 2022'!M35+'NSW Apr 2022'!N35+'NSW Apr 2022'!O35),(($C$5*F41/'NSW Apr 2022'!AR35-('NSW Apr 2022'!L35+'NSW Apr 2022'!M35+'NSW Apr 2022'!N35))*'NSW Apr 2022'!AF35/100)*'NSW Apr 2022'!AR35,('NSW Apr 2022'!O35*'NSW Apr 2022'!AF35/100)*'NSW Apr 2022'!AR35)),0)</f>
        <v>0</v>
      </c>
      <c r="Q41" s="172">
        <f>IF(AND('NSW Apr 2022'!P35&gt;0,'NSW Apr 2022'!P35&gt;0),IF($C$5*F41/'NSW Apr 2022'!AR35&lt;('NSW Apr 2022'!L35+'NSW Apr 2022'!M35+'NSW Apr 2022'!N35+'NSW Apr 2022'!O35),0,IF(($C$5*F41/'NSW Apr 2022'!AR35-'NSW Apr 2022'!L35+'NSW Apr 2022'!M35+'NSW Apr 2022'!N35+'NSW Apr 2022'!O35)&lt;=('NSW Apr 2022'!L35+'NSW Apr 2022'!M35+'NSW Apr 2022'!N35+'NSW Apr 2022'!O35+'NSW Apr 2022'!P35),(($C$5*F41/'NSW Apr 2022'!AR35-('NSW Apr 2022'!L35+'NSW Apr 2022'!M35+'NSW Apr 2022'!N35+'NSW Apr 2022'!O35))*'NSW Apr 2022'!AG35/100)*'NSW Apr 2022'!AR35,('NSW Apr 2022'!P35*'NSW Apr 2022'!AG35/100)*'NSW Apr 2022'!AR35)),0)</f>
        <v>0</v>
      </c>
      <c r="R41" s="172">
        <f>IF(AND('NSW Apr 2022'!P35&gt;0,'NSW Apr 2022'!O35&gt;0),IF(($C$5*F41/'NSW Apr 2022'!AR35&lt;SUM('NSW Apr 2022'!L35:P35)),(0),($C$5*F41/'NSW Apr 2022'!AR35-SUM('NSW Apr 2022'!L35:P35))*'NSW Apr 2022'!AB35/100)* 'NSW Apr 2022'!AR35,IF(AND('NSW Apr 2022'!O35&gt;0,'NSW Apr 2022'!P35=""),IF(($C$5*F41/'NSW Apr 2022'!AR35&lt; SUM('NSW Apr 2022'!L35:O35)),(0),($C$5*F41/'NSW Apr 2022'!AR35-SUM('NSW Apr 2022'!L35:O35))*'NSW Apr 2022'!AG35/100)* 'NSW Apr 2022'!AR35,IF(AND('NSW Apr 2022'!N35&gt;0,'NSW Apr 2022'!O35=""),IF(($C$5*F41/'NSW Apr 2022'!AR35&lt; SUM('NSW Apr 2022'!L35:N35)),(0),($C$5*F41/'NSW Apr 2022'!AR35-SUM('NSW Apr 2022'!L35:N35))*'NSW Apr 2022'!AF35/100)* 'NSW Apr 2022'!AR35,IF(AND('NSW Apr 2022'!M35&gt;0,'NSW Apr 2022'!N35=""),IF(($C$5*F41/'NSW Apr 2022'!AR35&lt;'NSW Apr 2022'!M35+'NSW Apr 2022'!L35),(0),(($C$5*F41/'NSW Apr 2022'!AR35-('NSW Apr 2022'!M35+'NSW Apr 2022'!L35))*'NSW Apr 2022'!AE35/100))*'NSW Apr 2022'!AR35,IF(AND('NSW Apr 2022'!L35&gt;0,'NSW Apr 2022'!M35=""&gt;0),IF(($C$5*F41/'NSW Apr 2022'!AR35&lt;'NSW Apr 2022'!L35),(0),($C$5*F41/'NSW Apr 2022'!AR35-'NSW Apr 2022'!L35)*'NSW Apr 2022'!AD35/100)*'NSW Apr 2022'!AR35,0)))))</f>
        <v>0</v>
      </c>
      <c r="S41" s="298">
        <f t="shared" si="53"/>
        <v>1572.7272727272727</v>
      </c>
      <c r="T41" s="293">
        <f t="shared" si="54"/>
        <v>1980.3659090909091</v>
      </c>
      <c r="U41" s="168">
        <f t="shared" si="55"/>
        <v>2178.4025000000001</v>
      </c>
      <c r="V41" s="171">
        <f>'NSW Apr 2022'!AT35</f>
        <v>0</v>
      </c>
      <c r="W41" s="171">
        <f>'NSW Apr 2022'!AU35</f>
        <v>0</v>
      </c>
      <c r="X41" s="171">
        <f>'NSW Apr 2022'!AV35</f>
        <v>0</v>
      </c>
      <c r="Y41" s="171">
        <f>'NSW Apr 2022'!AW35</f>
        <v>0</v>
      </c>
      <c r="Z41" s="293" t="str">
        <f t="shared" si="56"/>
        <v>No discount</v>
      </c>
      <c r="AA41" s="293" t="str">
        <f t="shared" si="57"/>
        <v>Exclusive</v>
      </c>
      <c r="AB41" s="293">
        <f t="shared" si="58"/>
        <v>1980.3659090909091</v>
      </c>
      <c r="AC41" s="293">
        <f t="shared" si="59"/>
        <v>1980.3659090909091</v>
      </c>
      <c r="AD41" s="427">
        <f t="shared" si="60"/>
        <v>2178.4025000000001</v>
      </c>
      <c r="AE41" s="427">
        <f t="shared" si="61"/>
        <v>2178.4025000000001</v>
      </c>
      <c r="AF41" s="234">
        <f>'NSW Apr 2022'!BJ35</f>
        <v>0</v>
      </c>
      <c r="AG41" s="428">
        <f>'NSW Apr 2022'!BH35</f>
        <v>0</v>
      </c>
      <c r="AH41" s="400"/>
      <c r="AI41" s="400"/>
      <c r="AJ41" s="400"/>
      <c r="AK41" s="400"/>
      <c r="AL41" s="400"/>
      <c r="AM41" s="400"/>
      <c r="AN41" s="400"/>
      <c r="AO41" s="400"/>
      <c r="AP41" s="400"/>
      <c r="AQ41" s="400"/>
      <c r="AR41" s="400"/>
      <c r="AS41" s="400"/>
    </row>
    <row r="42" spans="1:148" ht="14" thickTop="1">
      <c r="A42" s="400"/>
      <c r="B42" s="400"/>
      <c r="C42" s="400"/>
      <c r="D42" s="400"/>
      <c r="E42" s="400"/>
      <c r="F42" s="400"/>
      <c r="G42" s="400"/>
      <c r="H42" s="400"/>
      <c r="I42" s="400"/>
      <c r="J42" s="400"/>
      <c r="K42" s="400"/>
      <c r="L42" s="400"/>
      <c r="M42" s="400"/>
      <c r="N42" s="400"/>
      <c r="O42" s="400"/>
      <c r="P42" s="400"/>
      <c r="Q42" s="400"/>
      <c r="R42" s="400"/>
      <c r="S42" s="400"/>
      <c r="T42" s="400"/>
      <c r="U42" s="400"/>
      <c r="V42" s="400"/>
      <c r="W42" s="400"/>
      <c r="X42" s="400"/>
      <c r="Y42" s="400"/>
      <c r="Z42" s="400"/>
      <c r="AA42" s="400"/>
      <c r="AB42" s="400"/>
      <c r="AC42" s="400"/>
      <c r="AD42" s="400"/>
      <c r="AE42" s="400"/>
      <c r="AF42" s="400"/>
      <c r="AG42" s="400"/>
      <c r="AH42" s="400"/>
      <c r="AI42" s="400"/>
      <c r="AJ42" s="400"/>
      <c r="AK42" s="400"/>
      <c r="AL42" s="400"/>
      <c r="AM42" s="400"/>
      <c r="AN42" s="400"/>
      <c r="AO42" s="400"/>
      <c r="AP42" s="400"/>
      <c r="AQ42" s="400"/>
      <c r="AR42" s="400"/>
      <c r="AS42" s="400"/>
    </row>
    <row r="43" spans="1:148">
      <c r="A43" s="400"/>
      <c r="B43" s="400"/>
      <c r="C43" s="400"/>
      <c r="D43" s="400"/>
      <c r="E43" s="400"/>
      <c r="F43" s="400"/>
      <c r="G43" s="400"/>
      <c r="H43" s="400"/>
      <c r="I43" s="400"/>
      <c r="J43" s="400"/>
      <c r="K43" s="400"/>
      <c r="L43" s="400"/>
      <c r="M43" s="400"/>
      <c r="N43" s="400"/>
      <c r="O43" s="400"/>
      <c r="P43" s="400"/>
      <c r="Q43" s="400"/>
      <c r="R43" s="400"/>
      <c r="S43" s="400"/>
      <c r="T43" s="400"/>
      <c r="U43" s="400"/>
      <c r="V43" s="400"/>
      <c r="W43" s="400"/>
      <c r="X43" s="400"/>
      <c r="Y43" s="400"/>
      <c r="Z43" s="400"/>
      <c r="AA43" s="400"/>
      <c r="AB43" s="400"/>
      <c r="AC43" s="400"/>
      <c r="AD43" s="400"/>
      <c r="AE43" s="400"/>
      <c r="AF43" s="400"/>
      <c r="AG43" s="400"/>
      <c r="AH43" s="400"/>
      <c r="AI43" s="400"/>
      <c r="AJ43" s="400"/>
      <c r="AK43" s="400"/>
      <c r="AL43" s="400"/>
      <c r="AM43" s="400"/>
      <c r="AN43" s="400"/>
      <c r="AO43" s="400"/>
      <c r="AP43" s="400"/>
      <c r="AQ43" s="400"/>
      <c r="AR43" s="400"/>
      <c r="AS43" s="400"/>
    </row>
    <row r="44" spans="1:148">
      <c r="A44" s="400"/>
      <c r="B44" s="400"/>
      <c r="C44" s="400"/>
      <c r="D44" s="400"/>
      <c r="E44" s="400"/>
      <c r="F44" s="400"/>
      <c r="G44" s="400"/>
      <c r="H44" s="400"/>
      <c r="I44" s="400"/>
      <c r="J44" s="400"/>
      <c r="K44" s="400"/>
      <c r="L44" s="400"/>
      <c r="M44" s="400"/>
      <c r="N44" s="400"/>
      <c r="O44" s="400"/>
      <c r="P44" s="400"/>
      <c r="Q44" s="400"/>
      <c r="R44" s="400"/>
      <c r="S44" s="400"/>
      <c r="T44" s="400"/>
      <c r="U44" s="400"/>
      <c r="V44" s="400"/>
      <c r="W44" s="400"/>
      <c r="X44" s="400"/>
      <c r="Y44" s="400"/>
      <c r="Z44" s="400"/>
      <c r="AA44" s="400"/>
      <c r="AB44" s="400"/>
      <c r="AC44" s="400"/>
      <c r="AD44" s="400"/>
      <c r="AE44" s="400"/>
      <c r="AF44" s="400"/>
      <c r="AG44" s="400"/>
      <c r="AH44" s="400"/>
      <c r="AI44" s="400"/>
      <c r="AJ44" s="400"/>
      <c r="AK44" s="400"/>
      <c r="AL44" s="400"/>
      <c r="AM44" s="400"/>
      <c r="AN44" s="400"/>
      <c r="AO44" s="400"/>
      <c r="AP44" s="400"/>
      <c r="AQ44" s="400"/>
      <c r="AR44" s="400"/>
      <c r="AS44" s="400"/>
    </row>
    <row r="45" spans="1:148">
      <c r="A45" s="400"/>
      <c r="B45" s="400"/>
      <c r="C45" s="400"/>
      <c r="D45" s="400"/>
      <c r="E45" s="400"/>
      <c r="F45" s="400"/>
      <c r="G45" s="400"/>
      <c r="H45" s="400"/>
      <c r="I45" s="400"/>
      <c r="J45" s="400"/>
      <c r="K45" s="400"/>
      <c r="L45" s="400"/>
      <c r="M45" s="400"/>
      <c r="N45" s="400"/>
      <c r="O45" s="400"/>
      <c r="P45" s="400"/>
      <c r="Q45" s="400"/>
      <c r="R45" s="400"/>
      <c r="S45" s="400"/>
      <c r="T45" s="400"/>
      <c r="U45" s="400"/>
      <c r="V45" s="400"/>
      <c r="W45" s="400"/>
      <c r="X45" s="400"/>
      <c r="Y45" s="400"/>
      <c r="Z45" s="400"/>
      <c r="AA45" s="400"/>
      <c r="AB45" s="400"/>
      <c r="AC45" s="400"/>
      <c r="AD45" s="400"/>
      <c r="AE45" s="400"/>
      <c r="AF45" s="400"/>
      <c r="AG45" s="400"/>
      <c r="AH45" s="400"/>
      <c r="AI45" s="400"/>
      <c r="AJ45" s="400"/>
      <c r="AK45" s="400"/>
      <c r="AL45" s="400"/>
      <c r="AM45" s="400"/>
      <c r="AN45" s="400"/>
      <c r="AO45" s="400"/>
      <c r="AP45" s="400"/>
      <c r="AQ45" s="400"/>
      <c r="AR45" s="400"/>
      <c r="AS45" s="400"/>
    </row>
    <row r="46" spans="1:148">
      <c r="A46" s="400"/>
      <c r="B46" s="400"/>
      <c r="C46" s="400"/>
      <c r="D46" s="400"/>
      <c r="E46" s="400"/>
      <c r="F46" s="400"/>
      <c r="G46" s="400"/>
      <c r="H46" s="400"/>
      <c r="I46" s="400"/>
      <c r="J46" s="400"/>
      <c r="K46" s="400"/>
      <c r="L46" s="400"/>
      <c r="M46" s="400"/>
      <c r="N46" s="400"/>
      <c r="O46" s="400"/>
      <c r="P46" s="400"/>
      <c r="Q46" s="400"/>
      <c r="R46" s="400"/>
      <c r="S46" s="400"/>
      <c r="T46" s="400"/>
      <c r="U46" s="400"/>
      <c r="V46" s="400"/>
      <c r="W46" s="400"/>
      <c r="X46" s="400"/>
      <c r="Y46" s="400"/>
      <c r="Z46" s="400"/>
      <c r="AA46" s="400"/>
      <c r="AB46" s="400"/>
      <c r="AC46" s="400"/>
      <c r="AD46" s="400"/>
      <c r="AE46" s="400"/>
      <c r="AF46" s="400"/>
      <c r="AG46" s="400"/>
      <c r="AH46" s="400"/>
      <c r="AI46" s="400"/>
      <c r="AJ46" s="400"/>
      <c r="AK46" s="400"/>
      <c r="AL46" s="400"/>
      <c r="AM46" s="400"/>
      <c r="AN46" s="400"/>
      <c r="AO46" s="400"/>
      <c r="AP46" s="400"/>
      <c r="AQ46" s="400"/>
      <c r="AR46" s="400"/>
      <c r="AS46" s="400"/>
    </row>
    <row r="47" spans="1:148">
      <c r="A47" s="400"/>
      <c r="B47" s="400"/>
      <c r="C47" s="400"/>
      <c r="D47" s="400"/>
      <c r="E47" s="400"/>
      <c r="F47" s="400"/>
      <c r="G47" s="400"/>
      <c r="H47" s="400"/>
      <c r="I47" s="400"/>
      <c r="J47" s="400"/>
      <c r="K47" s="400"/>
      <c r="L47" s="400"/>
      <c r="M47" s="400"/>
      <c r="N47" s="400"/>
      <c r="O47" s="400"/>
      <c r="P47" s="400"/>
      <c r="Q47" s="400"/>
      <c r="R47" s="400"/>
      <c r="S47" s="400"/>
      <c r="T47" s="400"/>
      <c r="U47" s="400"/>
      <c r="V47" s="400"/>
      <c r="W47" s="400"/>
      <c r="X47" s="400"/>
      <c r="Y47" s="400"/>
      <c r="Z47" s="400"/>
      <c r="AA47" s="400"/>
      <c r="AB47" s="400"/>
      <c r="AC47" s="400"/>
      <c r="AD47" s="400"/>
      <c r="AE47" s="400"/>
      <c r="AF47" s="400"/>
      <c r="AG47" s="400"/>
      <c r="AH47" s="400"/>
      <c r="AI47" s="400"/>
      <c r="AJ47" s="400"/>
      <c r="AK47" s="400"/>
      <c r="AL47" s="400"/>
      <c r="AM47" s="400"/>
      <c r="AN47" s="400"/>
      <c r="AO47" s="400"/>
      <c r="AP47" s="400"/>
      <c r="AQ47" s="400"/>
      <c r="AR47" s="400"/>
      <c r="AS47" s="400"/>
    </row>
    <row r="48" spans="1:148">
      <c r="A48" s="400"/>
      <c r="B48" s="400"/>
      <c r="C48" s="400"/>
      <c r="D48" s="400"/>
      <c r="E48" s="400"/>
      <c r="F48" s="400"/>
      <c r="G48" s="400"/>
      <c r="H48" s="400"/>
      <c r="I48" s="400"/>
      <c r="J48" s="400"/>
      <c r="K48" s="400"/>
      <c r="L48" s="400"/>
      <c r="M48" s="400"/>
      <c r="N48" s="400"/>
      <c r="O48" s="400"/>
      <c r="P48" s="400"/>
      <c r="Q48" s="400"/>
      <c r="R48" s="400"/>
      <c r="S48" s="400"/>
      <c r="T48" s="400"/>
      <c r="U48" s="400"/>
      <c r="V48" s="400"/>
      <c r="W48" s="400"/>
      <c r="X48" s="400"/>
      <c r="Y48" s="400"/>
      <c r="Z48" s="400"/>
      <c r="AA48" s="400"/>
      <c r="AB48" s="400"/>
      <c r="AC48" s="400"/>
      <c r="AD48" s="400"/>
      <c r="AE48" s="400"/>
      <c r="AF48" s="400"/>
      <c r="AG48" s="400"/>
      <c r="AH48" s="400"/>
      <c r="AI48" s="400"/>
      <c r="AJ48" s="400"/>
      <c r="AK48" s="400"/>
      <c r="AL48" s="400"/>
      <c r="AM48" s="400"/>
      <c r="AN48" s="400"/>
      <c r="AO48" s="400"/>
      <c r="AP48" s="400"/>
      <c r="AQ48" s="400"/>
      <c r="AR48" s="400"/>
      <c r="AS48" s="400"/>
    </row>
    <row r="49" spans="1:45">
      <c r="A49" s="400"/>
      <c r="B49" s="400"/>
      <c r="C49" s="400"/>
      <c r="D49" s="400"/>
      <c r="E49" s="400"/>
      <c r="F49" s="400"/>
      <c r="G49" s="400"/>
      <c r="H49" s="400"/>
      <c r="I49" s="400"/>
      <c r="J49" s="400"/>
      <c r="K49" s="400"/>
      <c r="L49" s="400"/>
      <c r="M49" s="400"/>
      <c r="N49" s="400"/>
      <c r="O49" s="400"/>
      <c r="P49" s="400"/>
      <c r="Q49" s="400"/>
      <c r="R49" s="400"/>
      <c r="S49" s="400"/>
      <c r="T49" s="400"/>
      <c r="U49" s="400"/>
      <c r="V49" s="400"/>
      <c r="W49" s="400"/>
      <c r="X49" s="400"/>
      <c r="Y49" s="400"/>
      <c r="Z49" s="400"/>
      <c r="AA49" s="400"/>
      <c r="AB49" s="400"/>
      <c r="AC49" s="400"/>
      <c r="AD49" s="400"/>
      <c r="AE49" s="400"/>
      <c r="AF49" s="400"/>
      <c r="AG49" s="400"/>
      <c r="AH49" s="400"/>
      <c r="AI49" s="400"/>
      <c r="AJ49" s="400"/>
      <c r="AK49" s="400"/>
      <c r="AL49" s="400"/>
      <c r="AM49" s="400"/>
      <c r="AN49" s="400"/>
      <c r="AO49" s="400"/>
      <c r="AP49" s="400"/>
      <c r="AQ49" s="400"/>
      <c r="AR49" s="400"/>
      <c r="AS49" s="400"/>
    </row>
    <row r="50" spans="1:45">
      <c r="A50" s="400"/>
      <c r="B50" s="400"/>
      <c r="C50" s="400"/>
      <c r="D50" s="400"/>
      <c r="E50" s="400"/>
      <c r="F50" s="400"/>
      <c r="G50" s="400"/>
      <c r="H50" s="400"/>
      <c r="I50" s="400"/>
      <c r="J50" s="400"/>
      <c r="K50" s="400"/>
      <c r="L50" s="400"/>
      <c r="M50" s="400"/>
      <c r="N50" s="400"/>
      <c r="O50" s="400"/>
      <c r="P50" s="400"/>
      <c r="Q50" s="400"/>
      <c r="R50" s="400"/>
      <c r="S50" s="400"/>
      <c r="T50" s="400"/>
      <c r="U50" s="400"/>
      <c r="V50" s="400"/>
      <c r="W50" s="400"/>
      <c r="X50" s="400"/>
      <c r="Y50" s="400"/>
      <c r="Z50" s="400"/>
      <c r="AA50" s="400"/>
      <c r="AB50" s="400"/>
      <c r="AC50" s="400"/>
      <c r="AD50" s="400"/>
      <c r="AE50" s="400"/>
      <c r="AF50" s="400"/>
      <c r="AG50" s="400"/>
      <c r="AH50" s="400"/>
      <c r="AI50" s="400"/>
      <c r="AJ50" s="400"/>
      <c r="AK50" s="400"/>
      <c r="AL50" s="400"/>
      <c r="AM50" s="400"/>
      <c r="AN50" s="400"/>
      <c r="AO50" s="400"/>
      <c r="AP50" s="400"/>
      <c r="AQ50" s="400"/>
      <c r="AR50" s="400"/>
      <c r="AS50" s="400"/>
    </row>
    <row r="51" spans="1:45">
      <c r="A51" s="400"/>
      <c r="B51" s="400"/>
      <c r="C51" s="400"/>
      <c r="D51" s="400"/>
      <c r="E51" s="400"/>
      <c r="F51" s="400"/>
      <c r="G51" s="400"/>
      <c r="H51" s="400"/>
      <c r="I51" s="400"/>
      <c r="J51" s="400"/>
      <c r="K51" s="400"/>
      <c r="L51" s="400"/>
      <c r="M51" s="400"/>
      <c r="N51" s="400"/>
      <c r="O51" s="400"/>
      <c r="P51" s="400"/>
      <c r="Q51" s="400"/>
      <c r="R51" s="400"/>
      <c r="S51" s="400"/>
      <c r="T51" s="400"/>
      <c r="U51" s="400"/>
      <c r="V51" s="400"/>
      <c r="W51" s="400"/>
      <c r="X51" s="400"/>
      <c r="Y51" s="400"/>
      <c r="Z51" s="400"/>
      <c r="AA51" s="400"/>
      <c r="AB51" s="400"/>
      <c r="AC51" s="400"/>
      <c r="AD51" s="400"/>
      <c r="AE51" s="400"/>
      <c r="AF51" s="400"/>
      <c r="AG51" s="400"/>
      <c r="AH51" s="400"/>
      <c r="AI51" s="400"/>
      <c r="AJ51" s="400"/>
      <c r="AK51" s="400"/>
      <c r="AL51" s="400"/>
      <c r="AM51" s="400"/>
      <c r="AN51" s="400"/>
      <c r="AO51" s="400"/>
      <c r="AP51" s="400"/>
      <c r="AQ51" s="400"/>
      <c r="AR51" s="400"/>
      <c r="AS51" s="400"/>
    </row>
    <row r="52" spans="1:45">
      <c r="A52" s="400"/>
      <c r="B52" s="400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</row>
    <row r="53" spans="1:45">
      <c r="A53" s="400"/>
      <c r="B53" s="400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</row>
    <row r="54" spans="1:45">
      <c r="A54" s="400"/>
      <c r="B54" s="400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</row>
    <row r="55" spans="1:45">
      <c r="A55" s="400"/>
      <c r="B55" s="400"/>
      <c r="C55" s="400"/>
      <c r="D55" s="400"/>
      <c r="E55" s="400"/>
      <c r="F55" s="400"/>
      <c r="G55" s="400"/>
      <c r="H55" s="400"/>
      <c r="I55" s="400"/>
      <c r="J55" s="400"/>
      <c r="K55" s="400"/>
      <c r="L55" s="400"/>
      <c r="M55" s="400"/>
      <c r="N55" s="400"/>
      <c r="O55" s="400"/>
      <c r="P55" s="400"/>
      <c r="Q55" s="400"/>
      <c r="R55" s="400"/>
      <c r="S55" s="400"/>
      <c r="T55" s="400"/>
      <c r="U55" s="400"/>
      <c r="V55" s="400"/>
      <c r="W55" s="400"/>
      <c r="X55" s="400"/>
      <c r="Y55" s="400"/>
      <c r="Z55" s="400"/>
      <c r="AA55" s="400"/>
      <c r="AB55" s="400"/>
      <c r="AC55" s="400"/>
      <c r="AD55" s="400"/>
      <c r="AE55" s="400"/>
      <c r="AF55" s="400"/>
      <c r="AG55" s="400"/>
      <c r="AH55" s="400"/>
      <c r="AI55" s="400"/>
      <c r="AJ55" s="400"/>
      <c r="AK55" s="400"/>
      <c r="AL55" s="400"/>
      <c r="AM55" s="400"/>
      <c r="AN55" s="400"/>
      <c r="AO55" s="400"/>
      <c r="AP55" s="400"/>
      <c r="AQ55" s="400"/>
      <c r="AR55" s="400"/>
      <c r="AS55" s="400"/>
    </row>
    <row r="56" spans="1:45">
      <c r="A56" s="400"/>
      <c r="B56" s="400"/>
      <c r="C56" s="400"/>
      <c r="D56" s="400"/>
      <c r="E56" s="400"/>
      <c r="F56" s="400"/>
      <c r="G56" s="400"/>
      <c r="H56" s="400"/>
      <c r="I56" s="400"/>
      <c r="J56" s="400"/>
      <c r="K56" s="400"/>
      <c r="L56" s="400"/>
      <c r="M56" s="400"/>
      <c r="N56" s="400"/>
      <c r="O56" s="400"/>
      <c r="P56" s="400"/>
      <c r="Q56" s="400"/>
      <c r="R56" s="400"/>
      <c r="S56" s="400"/>
      <c r="T56" s="400"/>
      <c r="U56" s="400"/>
      <c r="V56" s="400"/>
      <c r="W56" s="400"/>
      <c r="X56" s="400"/>
      <c r="Y56" s="400"/>
      <c r="Z56" s="400"/>
      <c r="AA56" s="400"/>
      <c r="AB56" s="400"/>
      <c r="AC56" s="400"/>
      <c r="AD56" s="400"/>
      <c r="AE56" s="400"/>
      <c r="AF56" s="400"/>
      <c r="AG56" s="400"/>
      <c r="AH56" s="400"/>
      <c r="AI56" s="400"/>
      <c r="AJ56" s="400"/>
      <c r="AK56" s="400"/>
      <c r="AL56" s="400"/>
      <c r="AM56" s="400"/>
      <c r="AN56" s="400"/>
      <c r="AO56" s="400"/>
      <c r="AP56" s="400"/>
      <c r="AQ56" s="400"/>
      <c r="AR56" s="400"/>
      <c r="AS56" s="400"/>
    </row>
    <row r="57" spans="1:45">
      <c r="A57" s="400"/>
      <c r="B57" s="400"/>
      <c r="C57" s="400"/>
      <c r="D57" s="400"/>
      <c r="E57" s="400"/>
      <c r="F57" s="400"/>
      <c r="G57" s="400"/>
      <c r="H57" s="400"/>
      <c r="I57" s="400"/>
      <c r="J57" s="400"/>
      <c r="K57" s="400"/>
      <c r="L57" s="400"/>
      <c r="M57" s="400"/>
      <c r="N57" s="400"/>
      <c r="O57" s="400"/>
      <c r="P57" s="400"/>
      <c r="Q57" s="400"/>
      <c r="R57" s="400"/>
      <c r="S57" s="400"/>
      <c r="T57" s="400"/>
      <c r="U57" s="400"/>
      <c r="V57" s="400"/>
      <c r="W57" s="400"/>
      <c r="X57" s="400"/>
      <c r="Y57" s="400"/>
      <c r="Z57" s="400"/>
      <c r="AA57" s="400"/>
      <c r="AB57" s="400"/>
      <c r="AC57" s="400"/>
      <c r="AD57" s="400"/>
      <c r="AE57" s="400"/>
      <c r="AF57" s="400"/>
      <c r="AG57" s="400"/>
      <c r="AH57" s="400"/>
      <c r="AI57" s="400"/>
      <c r="AJ57" s="400"/>
      <c r="AK57" s="400"/>
      <c r="AL57" s="400"/>
      <c r="AM57" s="400"/>
      <c r="AN57" s="400"/>
      <c r="AO57" s="400"/>
      <c r="AP57" s="400"/>
      <c r="AQ57" s="400"/>
      <c r="AR57" s="400"/>
      <c r="AS57" s="400"/>
    </row>
    <row r="58" spans="1:45">
      <c r="A58" s="400"/>
      <c r="B58" s="400"/>
      <c r="C58" s="400"/>
      <c r="D58" s="400"/>
      <c r="E58" s="400"/>
      <c r="F58" s="400"/>
      <c r="G58" s="400"/>
      <c r="H58" s="400"/>
      <c r="I58" s="400"/>
      <c r="J58" s="400"/>
      <c r="K58" s="400"/>
      <c r="L58" s="400"/>
      <c r="M58" s="400"/>
      <c r="N58" s="400"/>
      <c r="O58" s="400"/>
      <c r="P58" s="400"/>
      <c r="Q58" s="400"/>
      <c r="R58" s="400"/>
      <c r="S58" s="400"/>
      <c r="T58" s="400"/>
      <c r="U58" s="400"/>
      <c r="V58" s="400"/>
      <c r="W58" s="400"/>
      <c r="X58" s="400"/>
      <c r="Y58" s="400"/>
      <c r="Z58" s="400"/>
      <c r="AA58" s="400"/>
      <c r="AB58" s="400"/>
      <c r="AC58" s="400"/>
      <c r="AD58" s="400"/>
      <c r="AE58" s="400"/>
      <c r="AF58" s="400"/>
      <c r="AG58" s="400"/>
      <c r="AH58" s="400"/>
      <c r="AI58" s="400"/>
      <c r="AJ58" s="400"/>
      <c r="AK58" s="400"/>
      <c r="AL58" s="400"/>
      <c r="AM58" s="400"/>
      <c r="AN58" s="400"/>
      <c r="AO58" s="400"/>
      <c r="AP58" s="400"/>
      <c r="AQ58" s="400"/>
      <c r="AR58" s="400"/>
      <c r="AS58" s="400"/>
    </row>
    <row r="59" spans="1:45">
      <c r="A59" s="400"/>
      <c r="B59" s="400"/>
      <c r="C59" s="400"/>
      <c r="D59" s="400"/>
      <c r="E59" s="400"/>
      <c r="F59" s="400"/>
      <c r="G59" s="400"/>
      <c r="H59" s="400"/>
      <c r="I59" s="400"/>
      <c r="J59" s="400"/>
      <c r="K59" s="400"/>
      <c r="L59" s="400"/>
      <c r="M59" s="400"/>
      <c r="N59" s="400"/>
      <c r="O59" s="400"/>
      <c r="P59" s="400"/>
      <c r="Q59" s="400"/>
      <c r="R59" s="400"/>
      <c r="S59" s="400"/>
      <c r="T59" s="400"/>
      <c r="U59" s="400"/>
      <c r="V59" s="400"/>
      <c r="W59" s="400"/>
      <c r="X59" s="400"/>
      <c r="Y59" s="400"/>
      <c r="Z59" s="400"/>
      <c r="AA59" s="400"/>
      <c r="AB59" s="400"/>
      <c r="AC59" s="400"/>
      <c r="AD59" s="400"/>
      <c r="AE59" s="400"/>
      <c r="AF59" s="400"/>
      <c r="AG59" s="400"/>
      <c r="AH59" s="400"/>
      <c r="AI59" s="400"/>
      <c r="AJ59" s="400"/>
      <c r="AK59" s="400"/>
      <c r="AL59" s="400"/>
      <c r="AM59" s="400"/>
      <c r="AN59" s="400"/>
      <c r="AO59" s="400"/>
      <c r="AP59" s="400"/>
      <c r="AQ59" s="400"/>
      <c r="AR59" s="400"/>
      <c r="AS59" s="400"/>
    </row>
    <row r="60" spans="1:45">
      <c r="A60" s="400"/>
      <c r="B60" s="400"/>
      <c r="C60" s="400"/>
      <c r="D60" s="400"/>
      <c r="E60" s="400"/>
      <c r="F60" s="400"/>
      <c r="G60" s="400"/>
      <c r="H60" s="400"/>
      <c r="I60" s="400"/>
      <c r="J60" s="400"/>
      <c r="K60" s="400"/>
      <c r="L60" s="400"/>
      <c r="M60" s="400"/>
      <c r="N60" s="400"/>
      <c r="O60" s="400"/>
      <c r="P60" s="400"/>
      <c r="Q60" s="400"/>
      <c r="R60" s="400"/>
      <c r="S60" s="400"/>
      <c r="T60" s="400"/>
      <c r="U60" s="400"/>
      <c r="V60" s="400"/>
      <c r="W60" s="400"/>
      <c r="X60" s="400"/>
      <c r="Y60" s="400"/>
      <c r="Z60" s="400"/>
      <c r="AA60" s="400"/>
      <c r="AB60" s="400"/>
      <c r="AC60" s="400"/>
      <c r="AD60" s="400"/>
      <c r="AE60" s="400"/>
      <c r="AF60" s="400"/>
      <c r="AG60" s="400"/>
      <c r="AH60" s="400"/>
      <c r="AI60" s="400"/>
      <c r="AJ60" s="400"/>
      <c r="AK60" s="400"/>
      <c r="AL60" s="400"/>
      <c r="AM60" s="400"/>
      <c r="AN60" s="400"/>
      <c r="AO60" s="400"/>
      <c r="AP60" s="400"/>
      <c r="AQ60" s="400"/>
      <c r="AR60" s="400"/>
      <c r="AS60" s="400"/>
    </row>
    <row r="61" spans="1:45">
      <c r="A61" s="400"/>
      <c r="B61" s="400"/>
      <c r="C61" s="400"/>
      <c r="D61" s="400"/>
      <c r="E61" s="400"/>
      <c r="F61" s="400"/>
      <c r="G61" s="400"/>
      <c r="H61" s="400"/>
      <c r="I61" s="400"/>
      <c r="J61" s="400"/>
      <c r="K61" s="400"/>
      <c r="L61" s="400"/>
      <c r="M61" s="400"/>
      <c r="N61" s="400"/>
      <c r="O61" s="400"/>
      <c r="P61" s="400"/>
      <c r="Q61" s="400"/>
      <c r="R61" s="400"/>
      <c r="S61" s="400"/>
      <c r="T61" s="400"/>
      <c r="U61" s="400"/>
      <c r="V61" s="400"/>
      <c r="W61" s="400"/>
      <c r="X61" s="400"/>
      <c r="Y61" s="400"/>
      <c r="Z61" s="400"/>
      <c r="AA61" s="400"/>
      <c r="AB61" s="400"/>
      <c r="AC61" s="400"/>
      <c r="AD61" s="400"/>
      <c r="AE61" s="400"/>
      <c r="AF61" s="400"/>
      <c r="AG61" s="400"/>
      <c r="AH61" s="400"/>
      <c r="AI61" s="400"/>
      <c r="AJ61" s="400"/>
      <c r="AK61" s="400"/>
      <c r="AL61" s="400"/>
      <c r="AM61" s="400"/>
      <c r="AN61" s="400"/>
      <c r="AO61" s="400"/>
      <c r="AP61" s="400"/>
      <c r="AQ61" s="400"/>
      <c r="AR61" s="400"/>
      <c r="AS61" s="400"/>
    </row>
    <row r="62" spans="1:45">
      <c r="A62" s="400"/>
      <c r="B62" s="400"/>
      <c r="C62" s="400"/>
      <c r="D62" s="400"/>
      <c r="E62" s="400"/>
      <c r="F62" s="400"/>
      <c r="G62" s="400"/>
      <c r="H62" s="400"/>
      <c r="I62" s="400"/>
      <c r="J62" s="400"/>
      <c r="K62" s="400"/>
      <c r="L62" s="400"/>
      <c r="M62" s="400"/>
      <c r="N62" s="400"/>
      <c r="O62" s="400"/>
      <c r="P62" s="400"/>
      <c r="Q62" s="400"/>
      <c r="R62" s="400"/>
      <c r="S62" s="400"/>
      <c r="T62" s="400"/>
      <c r="U62" s="400"/>
      <c r="V62" s="400"/>
      <c r="W62" s="400"/>
      <c r="X62" s="400"/>
      <c r="Y62" s="400"/>
      <c r="Z62" s="400"/>
      <c r="AA62" s="400"/>
      <c r="AB62" s="400"/>
      <c r="AC62" s="400"/>
      <c r="AD62" s="400"/>
      <c r="AE62" s="400"/>
      <c r="AF62" s="400"/>
      <c r="AG62" s="400"/>
      <c r="AH62" s="400"/>
      <c r="AI62" s="400"/>
      <c r="AJ62" s="400"/>
      <c r="AK62" s="400"/>
      <c r="AL62" s="400"/>
      <c r="AM62" s="400"/>
      <c r="AN62" s="400"/>
      <c r="AO62" s="400"/>
      <c r="AP62" s="400"/>
      <c r="AQ62" s="400"/>
      <c r="AR62" s="400"/>
      <c r="AS62" s="400"/>
    </row>
    <row r="63" spans="1:45">
      <c r="A63" s="400"/>
      <c r="B63" s="400"/>
      <c r="C63" s="400"/>
      <c r="D63" s="400"/>
      <c r="E63" s="400"/>
      <c r="F63" s="400"/>
      <c r="G63" s="400"/>
      <c r="H63" s="400"/>
      <c r="I63" s="400"/>
      <c r="J63" s="400"/>
      <c r="K63" s="400"/>
      <c r="L63" s="400"/>
      <c r="M63" s="400"/>
      <c r="N63" s="400"/>
      <c r="O63" s="400"/>
      <c r="P63" s="400"/>
      <c r="Q63" s="400"/>
      <c r="R63" s="400"/>
      <c r="S63" s="400"/>
      <c r="T63" s="400"/>
      <c r="U63" s="400"/>
      <c r="V63" s="400"/>
      <c r="W63" s="400"/>
      <c r="X63" s="400"/>
      <c r="Y63" s="400"/>
      <c r="Z63" s="400"/>
      <c r="AA63" s="400"/>
      <c r="AB63" s="400"/>
      <c r="AC63" s="400"/>
      <c r="AD63" s="400"/>
      <c r="AE63" s="400"/>
      <c r="AF63" s="400"/>
      <c r="AG63" s="400"/>
      <c r="AH63" s="400"/>
      <c r="AI63" s="400"/>
      <c r="AJ63" s="400"/>
      <c r="AK63" s="400"/>
      <c r="AL63" s="400"/>
      <c r="AM63" s="400"/>
      <c r="AN63" s="400"/>
      <c r="AO63" s="400"/>
      <c r="AP63" s="400"/>
      <c r="AQ63" s="400"/>
      <c r="AR63" s="400"/>
      <c r="AS63" s="400"/>
    </row>
    <row r="64" spans="1:45">
      <c r="A64" s="400"/>
      <c r="B64" s="400"/>
      <c r="C64" s="400"/>
      <c r="D64" s="400"/>
      <c r="E64" s="400"/>
      <c r="F64" s="400"/>
      <c r="G64" s="400"/>
      <c r="H64" s="400"/>
      <c r="I64" s="400"/>
      <c r="J64" s="400"/>
      <c r="K64" s="400"/>
      <c r="L64" s="400"/>
      <c r="M64" s="400"/>
      <c r="N64" s="400"/>
      <c r="O64" s="400"/>
      <c r="P64" s="400"/>
      <c r="Q64" s="400"/>
      <c r="R64" s="400"/>
      <c r="S64" s="400"/>
      <c r="T64" s="400"/>
      <c r="U64" s="400"/>
      <c r="V64" s="400"/>
      <c r="W64" s="400"/>
      <c r="X64" s="400"/>
      <c r="Y64" s="400"/>
      <c r="Z64" s="400"/>
      <c r="AA64" s="400"/>
      <c r="AB64" s="400"/>
      <c r="AC64" s="400"/>
      <c r="AD64" s="400"/>
      <c r="AE64" s="400"/>
      <c r="AF64" s="400"/>
      <c r="AG64" s="400"/>
      <c r="AH64" s="400"/>
      <c r="AI64" s="400"/>
      <c r="AJ64" s="400"/>
      <c r="AK64" s="400"/>
      <c r="AL64" s="400"/>
      <c r="AM64" s="400"/>
      <c r="AN64" s="400"/>
      <c r="AO64" s="400"/>
      <c r="AP64" s="400"/>
      <c r="AQ64" s="400"/>
      <c r="AR64" s="400"/>
      <c r="AS64" s="400"/>
    </row>
    <row r="65" spans="1:45">
      <c r="A65" s="400"/>
      <c r="B65" s="400"/>
      <c r="C65" s="400"/>
      <c r="D65" s="400"/>
      <c r="E65" s="400"/>
      <c r="F65" s="400"/>
      <c r="G65" s="400"/>
      <c r="H65" s="400"/>
      <c r="I65" s="400"/>
      <c r="J65" s="400"/>
      <c r="K65" s="400"/>
      <c r="L65" s="400"/>
      <c r="M65" s="400"/>
      <c r="N65" s="400"/>
      <c r="O65" s="400"/>
      <c r="P65" s="400"/>
      <c r="Q65" s="400"/>
      <c r="R65" s="400"/>
      <c r="S65" s="400"/>
      <c r="T65" s="400"/>
      <c r="U65" s="400"/>
      <c r="V65" s="400"/>
      <c r="W65" s="400"/>
      <c r="X65" s="400"/>
      <c r="Y65" s="400"/>
      <c r="Z65" s="400"/>
      <c r="AA65" s="400"/>
      <c r="AB65" s="400"/>
      <c r="AC65" s="400"/>
      <c r="AD65" s="400"/>
      <c r="AE65" s="400"/>
      <c r="AF65" s="400"/>
      <c r="AG65" s="400"/>
      <c r="AH65" s="400"/>
      <c r="AI65" s="400"/>
      <c r="AJ65" s="400"/>
      <c r="AK65" s="400"/>
      <c r="AL65" s="400"/>
      <c r="AM65" s="400"/>
      <c r="AN65" s="400"/>
      <c r="AO65" s="400"/>
      <c r="AP65" s="400"/>
      <c r="AQ65" s="400"/>
      <c r="AR65" s="400"/>
      <c r="AS65" s="400"/>
    </row>
    <row r="66" spans="1:45">
      <c r="A66" s="400"/>
      <c r="B66" s="400"/>
      <c r="C66" s="400"/>
      <c r="D66" s="400"/>
      <c r="E66" s="400"/>
      <c r="F66" s="400"/>
      <c r="G66" s="400"/>
      <c r="H66" s="400"/>
      <c r="I66" s="400"/>
      <c r="J66" s="400"/>
      <c r="K66" s="400"/>
      <c r="L66" s="400"/>
      <c r="M66" s="400"/>
      <c r="N66" s="400"/>
      <c r="O66" s="400"/>
      <c r="P66" s="400"/>
      <c r="Q66" s="400"/>
      <c r="R66" s="400"/>
      <c r="S66" s="400"/>
      <c r="T66" s="400"/>
      <c r="U66" s="400"/>
      <c r="V66" s="400"/>
      <c r="W66" s="400"/>
      <c r="X66" s="400"/>
      <c r="Y66" s="400"/>
      <c r="Z66" s="400"/>
      <c r="AA66" s="400"/>
      <c r="AB66" s="400"/>
      <c r="AC66" s="400"/>
      <c r="AD66" s="400"/>
      <c r="AE66" s="400"/>
      <c r="AF66" s="400"/>
      <c r="AG66" s="400"/>
      <c r="AH66" s="400"/>
      <c r="AI66" s="400"/>
      <c r="AJ66" s="400"/>
      <c r="AK66" s="400"/>
      <c r="AL66" s="400"/>
      <c r="AM66" s="400"/>
      <c r="AN66" s="400"/>
      <c r="AO66" s="400"/>
      <c r="AP66" s="400"/>
      <c r="AQ66" s="400"/>
      <c r="AR66" s="400"/>
      <c r="AS66" s="400"/>
    </row>
    <row r="67" spans="1:45">
      <c r="A67" s="400"/>
      <c r="B67" s="400"/>
      <c r="C67" s="400"/>
      <c r="D67" s="400"/>
      <c r="E67" s="400"/>
      <c r="F67" s="400"/>
      <c r="G67" s="400"/>
      <c r="H67" s="400"/>
      <c r="I67" s="400"/>
      <c r="J67" s="400"/>
      <c r="K67" s="400"/>
      <c r="L67" s="400"/>
      <c r="M67" s="400"/>
      <c r="N67" s="400"/>
      <c r="O67" s="400"/>
      <c r="P67" s="400"/>
      <c r="Q67" s="400"/>
      <c r="R67" s="400"/>
      <c r="S67" s="400"/>
      <c r="T67" s="400"/>
      <c r="U67" s="400"/>
      <c r="V67" s="400"/>
      <c r="W67" s="400"/>
      <c r="X67" s="400"/>
      <c r="Y67" s="400"/>
      <c r="Z67" s="400"/>
      <c r="AA67" s="400"/>
      <c r="AB67" s="400"/>
      <c r="AC67" s="400"/>
      <c r="AD67" s="400"/>
      <c r="AE67" s="400"/>
      <c r="AF67" s="400"/>
      <c r="AG67" s="400"/>
      <c r="AH67" s="400"/>
      <c r="AI67" s="400"/>
      <c r="AJ67" s="400"/>
      <c r="AK67" s="400"/>
      <c r="AL67" s="400"/>
      <c r="AM67" s="400"/>
      <c r="AN67" s="400"/>
      <c r="AO67" s="400"/>
      <c r="AP67" s="400"/>
      <c r="AQ67" s="400"/>
      <c r="AR67" s="400"/>
      <c r="AS67" s="400"/>
    </row>
    <row r="68" spans="1:45">
      <c r="A68" s="400"/>
      <c r="B68" s="400"/>
      <c r="C68" s="400"/>
      <c r="D68" s="400"/>
      <c r="E68" s="400"/>
      <c r="F68" s="400"/>
      <c r="G68" s="400"/>
      <c r="H68" s="400"/>
      <c r="I68" s="400"/>
      <c r="J68" s="400"/>
      <c r="K68" s="400"/>
      <c r="L68" s="400"/>
      <c r="M68" s="400"/>
      <c r="N68" s="400"/>
      <c r="O68" s="400"/>
      <c r="P68" s="400"/>
      <c r="Q68" s="400"/>
      <c r="R68" s="400"/>
      <c r="S68" s="400"/>
      <c r="T68" s="400"/>
      <c r="U68" s="400"/>
      <c r="V68" s="400"/>
      <c r="W68" s="400"/>
      <c r="X68" s="400"/>
      <c r="Y68" s="400"/>
      <c r="Z68" s="400"/>
      <c r="AA68" s="400"/>
      <c r="AB68" s="400"/>
      <c r="AC68" s="400"/>
      <c r="AD68" s="400"/>
      <c r="AE68" s="400"/>
      <c r="AF68" s="400"/>
      <c r="AG68" s="400"/>
      <c r="AH68" s="400"/>
      <c r="AI68" s="400"/>
      <c r="AJ68" s="400"/>
      <c r="AK68" s="400"/>
      <c r="AL68" s="400"/>
      <c r="AM68" s="400"/>
      <c r="AN68" s="400"/>
      <c r="AO68" s="400"/>
      <c r="AP68" s="400"/>
      <c r="AQ68" s="400"/>
      <c r="AR68" s="400"/>
      <c r="AS68" s="400"/>
    </row>
    <row r="69" spans="1:45">
      <c r="A69" s="400"/>
      <c r="B69" s="400"/>
      <c r="C69" s="400"/>
      <c r="D69" s="400"/>
      <c r="E69" s="400"/>
      <c r="F69" s="400"/>
      <c r="G69" s="400"/>
      <c r="H69" s="400"/>
      <c r="I69" s="400"/>
      <c r="J69" s="400"/>
      <c r="K69" s="400"/>
      <c r="L69" s="400"/>
      <c r="M69" s="400"/>
      <c r="N69" s="400"/>
      <c r="O69" s="400"/>
      <c r="P69" s="400"/>
      <c r="Q69" s="400"/>
      <c r="R69" s="400"/>
      <c r="S69" s="400"/>
      <c r="T69" s="400"/>
      <c r="U69" s="400"/>
      <c r="V69" s="400"/>
      <c r="W69" s="400"/>
      <c r="X69" s="400"/>
      <c r="Y69" s="400"/>
      <c r="Z69" s="400"/>
      <c r="AA69" s="400"/>
      <c r="AB69" s="400"/>
      <c r="AC69" s="400"/>
      <c r="AD69" s="400"/>
      <c r="AE69" s="400"/>
      <c r="AF69" s="400"/>
      <c r="AG69" s="400"/>
      <c r="AH69" s="400"/>
      <c r="AI69" s="400"/>
      <c r="AJ69" s="400"/>
      <c r="AK69" s="400"/>
      <c r="AL69" s="400"/>
      <c r="AM69" s="400"/>
      <c r="AN69" s="400"/>
      <c r="AO69" s="400"/>
      <c r="AP69" s="400"/>
      <c r="AQ69" s="400"/>
      <c r="AR69" s="400"/>
      <c r="AS69" s="400"/>
    </row>
    <row r="70" spans="1:45">
      <c r="A70" s="400"/>
      <c r="B70" s="400"/>
      <c r="C70" s="400"/>
      <c r="D70" s="400"/>
      <c r="E70" s="400"/>
      <c r="F70" s="400"/>
      <c r="G70" s="400"/>
      <c r="H70" s="400"/>
      <c r="I70" s="400"/>
      <c r="J70" s="400"/>
      <c r="K70" s="400"/>
      <c r="L70" s="400"/>
      <c r="M70" s="400"/>
      <c r="N70" s="400"/>
      <c r="O70" s="400"/>
      <c r="P70" s="400"/>
      <c r="Q70" s="400"/>
      <c r="R70" s="400"/>
      <c r="S70" s="400"/>
      <c r="T70" s="400"/>
      <c r="U70" s="400"/>
      <c r="V70" s="400"/>
      <c r="W70" s="400"/>
      <c r="X70" s="400"/>
      <c r="Y70" s="400"/>
      <c r="Z70" s="400"/>
      <c r="AA70" s="400"/>
      <c r="AB70" s="400"/>
      <c r="AC70" s="400"/>
      <c r="AD70" s="400"/>
      <c r="AE70" s="400"/>
      <c r="AF70" s="400"/>
      <c r="AG70" s="400"/>
      <c r="AH70" s="400"/>
      <c r="AI70" s="400"/>
      <c r="AJ70" s="400"/>
      <c r="AK70" s="400"/>
      <c r="AL70" s="400"/>
      <c r="AM70" s="400"/>
      <c r="AN70" s="400"/>
      <c r="AO70" s="400"/>
      <c r="AP70" s="400"/>
      <c r="AQ70" s="400"/>
      <c r="AR70" s="400"/>
      <c r="AS70" s="400"/>
    </row>
  </sheetData>
  <sheetProtection algorithmName="SHA-512" hashValue="Qi7MfRETJUfD4VTKQMlYpp7jyeElBNxY6m8I9PssguxQlfmivBAHIdtvPAbQvZKY98JY52IOf+TjuM7FfFLhzw==" saltValue="/FWErJTzpK+jwpQuA8EA5Q==" spinCount="100000" sheet="1" objects="1" scenarios="1"/>
  <mergeCells count="9">
    <mergeCell ref="A38:A41"/>
    <mergeCell ref="A8:A15"/>
    <mergeCell ref="A16:A17"/>
    <mergeCell ref="A27:A28"/>
    <mergeCell ref="A36:A37"/>
    <mergeCell ref="A23:A26"/>
    <mergeCell ref="A29:A31"/>
    <mergeCell ref="A32:A35"/>
    <mergeCell ref="A20:A22"/>
  </mergeCells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E404A-7ADE-DD47-95A8-1A5DFE4C844D}">
  <sheetPr codeName="Sheet22">
    <tabColor theme="9" tint="0.79998168889431442"/>
  </sheetPr>
  <dimension ref="A1:ER64"/>
  <sheetViews>
    <sheetView zoomScaleNormal="100" workbookViewId="0">
      <selection activeCell="AC7" sqref="Z1:AC1048576"/>
    </sheetView>
  </sheetViews>
  <sheetFormatPr baseColWidth="10" defaultRowHeight="13"/>
  <cols>
    <col min="1" max="1" width="24.1640625" customWidth="1"/>
    <col min="2" max="2" width="16.1640625" customWidth="1"/>
    <col min="3" max="3" width="23.1640625" bestFit="1" customWidth="1"/>
    <col min="4" max="4" width="12.1640625" customWidth="1"/>
    <col min="5" max="6" width="12.1640625" hidden="1" customWidth="1"/>
    <col min="7" max="18" width="12.1640625" customWidth="1"/>
    <col min="19" max="19" width="13" hidden="1" customWidth="1"/>
    <col min="20" max="20" width="12" hidden="1" customWidth="1"/>
    <col min="21" max="25" width="12" customWidth="1"/>
    <col min="26" max="29" width="12" hidden="1" customWidth="1"/>
    <col min="30" max="33" width="12" customWidth="1"/>
    <col min="34" max="43" width="12.1640625" customWidth="1"/>
  </cols>
  <sheetData>
    <row r="1" spans="1:148">
      <c r="A1" s="374" t="s">
        <v>55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4"/>
      <c r="R1" s="374"/>
      <c r="S1" s="374"/>
      <c r="T1" s="374"/>
      <c r="U1" s="374"/>
      <c r="V1" s="374"/>
      <c r="W1" s="374"/>
      <c r="X1" s="374"/>
      <c r="Y1" s="374"/>
      <c r="Z1" s="374"/>
      <c r="AA1" s="374"/>
      <c r="AB1" s="374"/>
      <c r="AC1" s="374"/>
      <c r="AD1" s="374"/>
      <c r="AE1" s="374"/>
      <c r="AF1" s="374"/>
      <c r="AG1" s="374"/>
      <c r="AH1" s="374"/>
      <c r="AI1" s="374"/>
      <c r="AJ1" s="374"/>
      <c r="AK1" s="374"/>
      <c r="AL1" s="374"/>
      <c r="AM1" s="374"/>
      <c r="AN1" s="374"/>
      <c r="AO1" s="374"/>
      <c r="AP1" s="374"/>
      <c r="AQ1" s="374"/>
      <c r="AR1" s="374"/>
      <c r="AS1" s="374"/>
    </row>
    <row r="2" spans="1:148">
      <c r="A2" s="375" t="s">
        <v>94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  <c r="AB2" s="374"/>
      <c r="AC2" s="374"/>
      <c r="AD2" s="374"/>
      <c r="AE2" s="374"/>
      <c r="AF2" s="374"/>
      <c r="AG2" s="374"/>
      <c r="AH2" s="374"/>
      <c r="AI2" s="374"/>
      <c r="AJ2" s="374"/>
      <c r="AK2" s="374"/>
      <c r="AL2" s="374"/>
      <c r="AM2" s="374"/>
      <c r="AN2" s="374"/>
      <c r="AO2" s="374"/>
      <c r="AP2" s="374"/>
      <c r="AQ2" s="374"/>
      <c r="AR2" s="374"/>
      <c r="AS2" s="374"/>
    </row>
    <row r="3" spans="1:148" ht="14" thickBot="1">
      <c r="A3" s="374"/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4"/>
      <c r="R3" s="374"/>
      <c r="S3" s="374"/>
      <c r="T3" s="374"/>
      <c r="U3" s="374"/>
      <c r="V3" s="374"/>
      <c r="W3" s="374"/>
      <c r="X3" s="374"/>
      <c r="Y3" s="374"/>
      <c r="Z3" s="374"/>
      <c r="AA3" s="374"/>
      <c r="AB3" s="374"/>
      <c r="AC3" s="374"/>
      <c r="AD3" s="374"/>
      <c r="AE3" s="374"/>
      <c r="AF3" s="374"/>
      <c r="AG3" s="374"/>
      <c r="AH3" s="374"/>
      <c r="AI3" s="374"/>
      <c r="AJ3" s="374"/>
      <c r="AK3" s="374"/>
      <c r="AL3" s="374"/>
      <c r="AM3" s="374"/>
      <c r="AN3" s="374"/>
      <c r="AO3" s="374"/>
      <c r="AP3" s="374"/>
      <c r="AQ3" s="374"/>
      <c r="AR3" s="374"/>
      <c r="AS3" s="374"/>
    </row>
    <row r="4" spans="1:148" s="285" customFormat="1" ht="14">
      <c r="A4" s="91" t="s">
        <v>50</v>
      </c>
      <c r="B4" s="92"/>
      <c r="C4" s="92"/>
      <c r="D4" s="92"/>
      <c r="E4" s="254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258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3"/>
      <c r="AH4" s="374"/>
      <c r="AI4" s="374"/>
      <c r="AJ4" s="374"/>
      <c r="AK4" s="374"/>
      <c r="AL4" s="374"/>
      <c r="AM4" s="374"/>
      <c r="AN4" s="374"/>
      <c r="AO4" s="374"/>
      <c r="AP4" s="374"/>
      <c r="AQ4" s="374"/>
      <c r="AR4" s="374"/>
      <c r="AS4" s="374"/>
      <c r="AT4"/>
      <c r="AU4"/>
      <c r="AV4" s="347"/>
      <c r="AW4" s="347"/>
      <c r="AX4" s="347"/>
      <c r="AY4" s="347"/>
      <c r="AZ4" s="347"/>
      <c r="BA4" s="347"/>
      <c r="BB4" s="347"/>
      <c r="BC4" s="347"/>
      <c r="BD4" s="347"/>
      <c r="BE4" s="347"/>
      <c r="BF4" s="347"/>
      <c r="BG4" s="347"/>
      <c r="BH4" s="347"/>
      <c r="BI4" s="347"/>
      <c r="BJ4" s="347"/>
      <c r="BK4" s="347"/>
      <c r="BL4" s="347"/>
      <c r="BM4" s="347"/>
      <c r="BN4" s="347"/>
      <c r="BO4" s="347"/>
      <c r="BP4" s="347"/>
      <c r="BQ4" s="347"/>
      <c r="BR4" s="347"/>
      <c r="BS4" s="347"/>
      <c r="BT4" s="347"/>
      <c r="BU4" s="347"/>
      <c r="BV4" s="347"/>
      <c r="BW4" s="347"/>
      <c r="BX4" s="347"/>
      <c r="BY4" s="347"/>
      <c r="BZ4" s="347"/>
      <c r="CA4" s="347"/>
      <c r="CB4" s="347"/>
      <c r="CC4" s="347"/>
      <c r="CD4" s="347"/>
      <c r="CE4" s="347"/>
      <c r="CF4" s="347"/>
      <c r="CG4" s="347"/>
      <c r="CH4" s="347"/>
      <c r="CI4" s="347"/>
      <c r="CJ4" s="347"/>
      <c r="CK4" s="347"/>
      <c r="CL4" s="347"/>
      <c r="CM4" s="347"/>
      <c r="CN4" s="347"/>
      <c r="CO4" s="347"/>
      <c r="CP4" s="347"/>
      <c r="CQ4" s="347"/>
      <c r="CR4" s="347"/>
      <c r="CS4" s="347"/>
      <c r="CT4" s="347"/>
      <c r="CU4" s="347"/>
      <c r="CV4" s="347"/>
      <c r="CW4" s="347"/>
      <c r="CX4" s="347"/>
      <c r="CY4" s="347"/>
      <c r="CZ4" s="347"/>
      <c r="DA4" s="347"/>
      <c r="DB4" s="347"/>
      <c r="DC4" s="347"/>
      <c r="DD4" s="347"/>
      <c r="DE4" s="347"/>
      <c r="DF4" s="347"/>
      <c r="DG4" s="347"/>
      <c r="DH4" s="347"/>
      <c r="DI4" s="347"/>
      <c r="DJ4" s="347"/>
      <c r="DK4" s="347"/>
      <c r="DL4" s="347"/>
      <c r="DM4" s="347"/>
      <c r="DN4" s="347"/>
      <c r="DO4" s="347"/>
      <c r="DP4" s="347"/>
      <c r="DQ4" s="347"/>
      <c r="DR4" s="347"/>
      <c r="DS4" s="347"/>
      <c r="DT4" s="347"/>
      <c r="DU4" s="347"/>
      <c r="DV4" s="347"/>
      <c r="DW4" s="347"/>
      <c r="DX4" s="347"/>
      <c r="DY4" s="347"/>
      <c r="DZ4" s="347"/>
      <c r="EA4" s="347"/>
      <c r="EB4" s="347"/>
      <c r="EC4" s="347"/>
      <c r="ED4" s="347"/>
      <c r="EE4" s="347"/>
      <c r="EF4" s="347"/>
      <c r="EG4" s="347"/>
      <c r="EH4" s="347"/>
      <c r="EI4" s="347"/>
      <c r="EJ4" s="347"/>
      <c r="EK4" s="347"/>
      <c r="EL4" s="347"/>
      <c r="EM4" s="347"/>
      <c r="EN4" s="347"/>
      <c r="EO4" s="347"/>
      <c r="EP4" s="347"/>
      <c r="EQ4" s="347"/>
      <c r="ER4" s="347"/>
    </row>
    <row r="5" spans="1:148" s="285" customFormat="1" ht="14">
      <c r="A5" s="94" t="s">
        <v>292</v>
      </c>
      <c r="B5" s="70"/>
      <c r="C5" s="101">
        <v>100000</v>
      </c>
      <c r="D5" s="95"/>
      <c r="E5" s="70"/>
      <c r="F5" s="95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259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96"/>
      <c r="AH5" s="374"/>
      <c r="AI5" s="374"/>
      <c r="AJ5" s="374"/>
      <c r="AK5" s="374"/>
      <c r="AL5" s="374"/>
      <c r="AM5" s="374"/>
      <c r="AN5" s="374"/>
      <c r="AO5" s="374"/>
      <c r="AP5" s="374"/>
      <c r="AQ5" s="374"/>
      <c r="AR5" s="374"/>
      <c r="AS5" s="374"/>
      <c r="AT5"/>
      <c r="AU5"/>
      <c r="AV5" s="347"/>
      <c r="AW5" s="347"/>
      <c r="AX5" s="347"/>
      <c r="AY5" s="347"/>
      <c r="AZ5" s="347"/>
      <c r="BA5" s="347"/>
      <c r="BB5" s="347"/>
      <c r="BC5" s="347"/>
      <c r="BD5" s="347"/>
      <c r="BE5" s="347"/>
      <c r="BF5" s="347"/>
      <c r="BG5" s="347"/>
      <c r="BH5" s="347"/>
      <c r="BI5" s="347"/>
      <c r="BJ5" s="347"/>
      <c r="BK5" s="347"/>
      <c r="BL5" s="347"/>
      <c r="BM5" s="347"/>
      <c r="BN5" s="347"/>
      <c r="BO5" s="347"/>
      <c r="BP5" s="347"/>
      <c r="BQ5" s="347"/>
      <c r="BR5" s="347"/>
      <c r="BS5" s="347"/>
      <c r="BT5" s="347"/>
      <c r="BU5" s="347"/>
      <c r="BV5" s="347"/>
      <c r="BW5" s="347"/>
      <c r="BX5" s="347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47"/>
      <c r="CK5" s="347"/>
      <c r="CL5" s="347"/>
      <c r="CM5" s="347"/>
      <c r="CN5" s="347"/>
      <c r="CO5" s="347"/>
      <c r="CP5" s="347"/>
      <c r="CQ5" s="347"/>
      <c r="CR5" s="347"/>
      <c r="CS5" s="347"/>
      <c r="CT5" s="347"/>
      <c r="CU5" s="347"/>
      <c r="CV5" s="347"/>
      <c r="CW5" s="347"/>
      <c r="CX5" s="347"/>
      <c r="CY5" s="347"/>
      <c r="CZ5" s="347"/>
      <c r="DA5" s="347"/>
      <c r="DB5" s="347"/>
      <c r="DC5" s="347"/>
      <c r="DD5" s="347"/>
      <c r="DE5" s="347"/>
      <c r="DF5" s="347"/>
      <c r="DG5" s="347"/>
      <c r="DH5" s="347"/>
      <c r="DI5" s="347"/>
      <c r="DJ5" s="347"/>
      <c r="DK5" s="347"/>
      <c r="DL5" s="347"/>
      <c r="DM5" s="347"/>
      <c r="DN5" s="347"/>
      <c r="DO5" s="347"/>
      <c r="DP5" s="347"/>
      <c r="DQ5" s="347"/>
      <c r="DR5" s="347"/>
      <c r="DS5" s="347"/>
      <c r="DT5" s="347"/>
      <c r="DU5" s="347"/>
      <c r="DV5" s="347"/>
      <c r="DW5" s="347"/>
      <c r="DX5" s="347"/>
      <c r="DY5" s="347"/>
      <c r="DZ5" s="347"/>
      <c r="EA5" s="347"/>
      <c r="EB5" s="347"/>
      <c r="EC5" s="347"/>
      <c r="ED5" s="347"/>
      <c r="EE5" s="347"/>
      <c r="EF5" s="347"/>
      <c r="EG5" s="347"/>
      <c r="EH5" s="347"/>
      <c r="EI5" s="347"/>
      <c r="EJ5" s="347"/>
      <c r="EK5" s="347"/>
      <c r="EL5" s="347"/>
      <c r="EM5" s="347"/>
      <c r="EN5" s="347"/>
      <c r="EO5" s="347"/>
      <c r="EP5" s="347"/>
      <c r="EQ5" s="347"/>
      <c r="ER5" s="347"/>
    </row>
    <row r="6" spans="1:148" s="285" customFormat="1" ht="14">
      <c r="A6" s="34" t="s">
        <v>131</v>
      </c>
      <c r="B6" s="70"/>
      <c r="C6" s="70"/>
      <c r="D6" s="70"/>
      <c r="E6" s="256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259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96"/>
      <c r="AH6" s="374"/>
      <c r="AI6" s="374"/>
      <c r="AJ6" s="374"/>
      <c r="AK6" s="374"/>
      <c r="AL6" s="374"/>
      <c r="AM6" s="374"/>
      <c r="AN6" s="374"/>
      <c r="AO6" s="374"/>
      <c r="AP6" s="374"/>
      <c r="AQ6" s="374"/>
      <c r="AR6" s="374"/>
      <c r="AS6" s="374"/>
      <c r="AT6"/>
      <c r="AU6"/>
      <c r="AV6" s="347"/>
      <c r="AW6" s="347"/>
      <c r="AX6" s="347"/>
      <c r="AY6" s="347"/>
      <c r="AZ6" s="347"/>
      <c r="BA6" s="347"/>
      <c r="BB6" s="347"/>
      <c r="BC6" s="347"/>
      <c r="BD6" s="347"/>
      <c r="BE6" s="347"/>
      <c r="BF6" s="347"/>
      <c r="BG6" s="347"/>
      <c r="BH6" s="347"/>
      <c r="BI6" s="347"/>
      <c r="BJ6" s="347"/>
      <c r="BK6" s="347"/>
      <c r="BL6" s="347"/>
      <c r="BM6" s="347"/>
      <c r="BN6" s="347"/>
      <c r="BO6" s="347"/>
      <c r="BP6" s="347"/>
      <c r="BQ6" s="347"/>
      <c r="BR6" s="347"/>
      <c r="BS6" s="347"/>
      <c r="BT6" s="347"/>
      <c r="BU6" s="347"/>
      <c r="BV6" s="347"/>
      <c r="BW6" s="347"/>
      <c r="BX6" s="347"/>
      <c r="BY6" s="347"/>
      <c r="BZ6" s="347"/>
      <c r="CA6" s="347"/>
      <c r="CB6" s="347"/>
      <c r="CC6" s="347"/>
      <c r="CD6" s="347"/>
      <c r="CE6" s="347"/>
      <c r="CF6" s="347"/>
      <c r="CG6" s="347"/>
      <c r="CH6" s="347"/>
      <c r="CI6" s="347"/>
      <c r="CJ6" s="347"/>
      <c r="CK6" s="347"/>
      <c r="CL6" s="347"/>
      <c r="CM6" s="347"/>
      <c r="CN6" s="347"/>
      <c r="CO6" s="347"/>
      <c r="CP6" s="347"/>
      <c r="CQ6" s="347"/>
      <c r="CR6" s="347"/>
      <c r="CS6" s="347"/>
      <c r="CT6" s="347"/>
      <c r="CU6" s="347"/>
      <c r="CV6" s="347"/>
      <c r="CW6" s="347"/>
      <c r="CX6" s="347"/>
      <c r="CY6" s="347"/>
      <c r="CZ6" s="347"/>
      <c r="DA6" s="347"/>
      <c r="DB6" s="347"/>
      <c r="DC6" s="347"/>
      <c r="DD6" s="347"/>
      <c r="DE6" s="347"/>
      <c r="DF6" s="347"/>
      <c r="DG6" s="347"/>
      <c r="DH6" s="347"/>
      <c r="DI6" s="347"/>
      <c r="DJ6" s="347"/>
      <c r="DK6" s="347"/>
      <c r="DL6" s="347"/>
      <c r="DM6" s="347"/>
      <c r="DN6" s="347"/>
      <c r="DO6" s="347"/>
      <c r="DP6" s="347"/>
      <c r="DQ6" s="347"/>
      <c r="DR6" s="347"/>
      <c r="DS6" s="347"/>
      <c r="DT6" s="347"/>
      <c r="DU6" s="347"/>
      <c r="DV6" s="347"/>
      <c r="DW6" s="347"/>
      <c r="DX6" s="347"/>
      <c r="DY6" s="347"/>
      <c r="DZ6" s="347"/>
      <c r="EA6" s="347"/>
      <c r="EB6" s="347"/>
      <c r="EC6" s="347"/>
      <c r="ED6" s="347"/>
      <c r="EE6" s="347"/>
      <c r="EF6" s="347"/>
      <c r="EG6" s="347"/>
      <c r="EH6" s="347"/>
      <c r="EI6" s="347"/>
      <c r="EJ6" s="347"/>
      <c r="EK6" s="347"/>
      <c r="EL6" s="347"/>
      <c r="EM6" s="347"/>
      <c r="EN6" s="347"/>
      <c r="EO6" s="347"/>
      <c r="EP6" s="347"/>
      <c r="EQ6" s="347"/>
      <c r="ER6" s="347"/>
    </row>
    <row r="7" spans="1:148" s="285" customFormat="1" ht="75">
      <c r="A7" s="366" t="s">
        <v>99</v>
      </c>
      <c r="B7" s="311" t="s">
        <v>51</v>
      </c>
      <c r="C7" s="312" t="s">
        <v>52</v>
      </c>
      <c r="D7" s="127" t="s">
        <v>194</v>
      </c>
      <c r="E7" s="287" t="s">
        <v>285</v>
      </c>
      <c r="F7" s="287" t="s">
        <v>286</v>
      </c>
      <c r="G7" s="127" t="s">
        <v>140</v>
      </c>
      <c r="H7" s="127" t="s">
        <v>141</v>
      </c>
      <c r="I7" s="127" t="s">
        <v>142</v>
      </c>
      <c r="J7" s="127" t="s">
        <v>143</v>
      </c>
      <c r="K7" s="127" t="s">
        <v>138</v>
      </c>
      <c r="L7" s="127" t="s">
        <v>90</v>
      </c>
      <c r="M7" s="127" t="s">
        <v>195</v>
      </c>
      <c r="N7" s="127" t="s">
        <v>91</v>
      </c>
      <c r="O7" s="127" t="s">
        <v>92</v>
      </c>
      <c r="P7" s="127" t="s">
        <v>93</v>
      </c>
      <c r="Q7" s="127" t="s">
        <v>139</v>
      </c>
      <c r="R7" s="127" t="s">
        <v>49</v>
      </c>
      <c r="S7" s="291" t="s">
        <v>287</v>
      </c>
      <c r="T7" s="291" t="s">
        <v>84</v>
      </c>
      <c r="U7" s="128" t="s">
        <v>288</v>
      </c>
      <c r="V7" s="129" t="s">
        <v>82</v>
      </c>
      <c r="W7" s="129" t="s">
        <v>83</v>
      </c>
      <c r="X7" s="129" t="s">
        <v>56</v>
      </c>
      <c r="Y7" s="129" t="s">
        <v>22</v>
      </c>
      <c r="Z7" s="299" t="s">
        <v>289</v>
      </c>
      <c r="AA7" s="299" t="s">
        <v>290</v>
      </c>
      <c r="AB7" s="300" t="s">
        <v>58</v>
      </c>
      <c r="AC7" s="300" t="s">
        <v>65</v>
      </c>
      <c r="AD7" s="130" t="s">
        <v>53</v>
      </c>
      <c r="AE7" s="130" t="s">
        <v>54</v>
      </c>
      <c r="AF7" s="129" t="s">
        <v>367</v>
      </c>
      <c r="AG7" s="132" t="s">
        <v>368</v>
      </c>
      <c r="AH7" s="374"/>
      <c r="AI7" s="374"/>
      <c r="AJ7" s="374"/>
      <c r="AK7" s="374"/>
      <c r="AL7" s="374"/>
      <c r="AM7" s="374"/>
      <c r="AN7" s="374"/>
      <c r="AO7" s="374"/>
      <c r="AP7" s="374"/>
      <c r="AQ7" s="374"/>
      <c r="AR7" s="374"/>
      <c r="AS7" s="374"/>
      <c r="AT7"/>
      <c r="AU7"/>
      <c r="AV7" s="347"/>
      <c r="AW7" s="347"/>
      <c r="AX7" s="347"/>
      <c r="AY7" s="347"/>
      <c r="AZ7" s="347"/>
      <c r="BA7" s="347"/>
      <c r="BB7" s="347"/>
      <c r="BC7" s="347"/>
      <c r="BD7" s="347"/>
      <c r="BE7" s="347"/>
      <c r="BF7" s="347"/>
      <c r="BG7" s="347"/>
      <c r="BH7" s="347"/>
      <c r="BI7" s="347"/>
      <c r="BJ7" s="347"/>
      <c r="BK7" s="347"/>
      <c r="BL7" s="347"/>
      <c r="BM7" s="347"/>
      <c r="BN7" s="347"/>
      <c r="BO7" s="347"/>
      <c r="BP7" s="347"/>
      <c r="BQ7" s="347"/>
      <c r="BR7" s="347"/>
      <c r="BS7" s="347"/>
      <c r="BT7" s="347"/>
      <c r="BU7" s="347"/>
      <c r="BV7" s="347"/>
      <c r="BW7" s="347"/>
      <c r="BX7" s="347"/>
      <c r="BY7" s="347"/>
      <c r="BZ7" s="347"/>
      <c r="CA7" s="347"/>
      <c r="CB7" s="347"/>
      <c r="CC7" s="347"/>
      <c r="CD7" s="347"/>
      <c r="CE7" s="347"/>
      <c r="CF7" s="347"/>
      <c r="CG7" s="347"/>
      <c r="CH7" s="347"/>
      <c r="CI7" s="347"/>
      <c r="CJ7" s="347"/>
      <c r="CK7" s="347"/>
      <c r="CL7" s="347"/>
      <c r="CM7" s="347"/>
      <c r="CN7" s="347"/>
      <c r="CO7" s="347"/>
      <c r="CP7" s="347"/>
      <c r="CQ7" s="347"/>
      <c r="CR7" s="347"/>
      <c r="CS7" s="347"/>
      <c r="CT7" s="347"/>
      <c r="CU7" s="347"/>
      <c r="CV7" s="347"/>
      <c r="CW7" s="347"/>
      <c r="CX7" s="347"/>
      <c r="CY7" s="347"/>
      <c r="CZ7" s="347"/>
      <c r="DA7" s="347"/>
      <c r="DB7" s="347"/>
      <c r="DC7" s="347"/>
      <c r="DD7" s="347"/>
      <c r="DE7" s="347"/>
      <c r="DF7" s="347"/>
      <c r="DG7" s="347"/>
      <c r="DH7" s="347"/>
      <c r="DI7" s="347"/>
      <c r="DJ7" s="347"/>
      <c r="DK7" s="347"/>
      <c r="DL7" s="347"/>
      <c r="DM7" s="347"/>
      <c r="DN7" s="347"/>
      <c r="DO7" s="347"/>
      <c r="DP7" s="347"/>
      <c r="DQ7" s="347"/>
      <c r="DR7" s="347"/>
      <c r="DS7" s="347"/>
      <c r="DT7" s="347"/>
      <c r="DU7" s="347"/>
      <c r="DV7" s="347"/>
      <c r="DW7" s="347"/>
      <c r="DX7" s="347"/>
      <c r="DY7" s="347"/>
      <c r="DZ7" s="347"/>
      <c r="EA7" s="347"/>
      <c r="EB7" s="347"/>
      <c r="EC7" s="347"/>
      <c r="ED7" s="347"/>
      <c r="EE7" s="347"/>
      <c r="EF7" s="347"/>
      <c r="EG7" s="347"/>
      <c r="EH7" s="347"/>
      <c r="EI7" s="347"/>
      <c r="EJ7" s="347"/>
      <c r="EK7" s="347"/>
      <c r="EL7" s="347"/>
      <c r="EM7" s="347"/>
      <c r="EN7" s="347"/>
      <c r="EO7" s="347"/>
      <c r="EP7" s="347"/>
      <c r="EQ7" s="347"/>
      <c r="ER7" s="347"/>
    </row>
    <row r="8" spans="1:148" s="285" customFormat="1" ht="23" customHeight="1">
      <c r="A8" s="443" t="str">
        <f>'NSW Oct 2021'!D2</f>
        <v>Jemena Sydney</v>
      </c>
      <c r="B8" s="148" t="str">
        <f>'NSW Oct 2021'!F2</f>
        <v>AGL</v>
      </c>
      <c r="C8" s="148" t="str">
        <f>'NSW Oct 2021'!G2</f>
        <v>Business Flexible Saver</v>
      </c>
      <c r="D8" s="153">
        <f>365*'NSW Oct 2021'!H2/100</f>
        <v>259.08363636363634</v>
      </c>
      <c r="E8" s="288">
        <f>IF('NSW Oct 2021'!AQ2=3,0.5,IF('NSW Oct 2021'!AQ2=2,0.33,0))</f>
        <v>0.5</v>
      </c>
      <c r="F8" s="288">
        <f>1-E8</f>
        <v>0.5</v>
      </c>
      <c r="G8" s="153">
        <f>IF('NSW Oct 2021'!K2="",($C$5*E8/'NSW Oct 2021'!AQ2*'NSW Oct 2021'!W2/100)*'NSW Oct 2021'!AQ2,IF($C$5*E8/'NSW Oct 2021'!AQ2&gt;='NSW Oct 2021'!L2,('NSW Oct 2021'!L2*'NSW Oct 2021'!W2/100)*'NSW Oct 2021'!AQ2,($C$5*E8/'NSW Oct 2021'!AQ2*'NSW Oct 2021'!W2/100)*'NSW Oct 2021'!AQ2))</f>
        <v>96.953999999999994</v>
      </c>
      <c r="H8" s="153">
        <f>IF(AND('NSW Oct 2021'!L2&gt;0,'NSW Oct 2021'!M2&gt;0),IF($C$5*E8/'NSW Oct 2021'!AQ2&lt;'NSW Oct 2021'!L2,0,IF(($C$5*E8/'NSW Oct 2021'!AQ2-'NSW Oct 2021'!L2)&lt;=('NSW Oct 2021'!M2+'NSW Oct 2021'!L2),((($C$5*E8/'NSW Oct 2021'!AQ2-'NSW Oct 2021'!L2)*'NSW Oct 2021'!X2/100))*'NSW Oct 2021'!AQ2,((('NSW Oct 2021'!M2)*'NSW Oct 2021'!X2/100)*'NSW Oct 2021'!AQ2))),0)</f>
        <v>90.724363636363634</v>
      </c>
      <c r="I8" s="153">
        <f>IF(AND('NSW Oct 2021'!M2&gt;0,'NSW Oct 2021'!N2&gt;0),IF($C$5*E8/'NSW Oct 2021'!AQ2&lt;('NSW Oct 2021'!L2+'NSW Oct 2021'!M2),0,IF(($C$5*E8/'NSW Oct 2021'!AQ2-'NSW Oct 2021'!L2+'NSW Oct 2021'!M2)&lt;=('NSW Oct 2021'!L2+'NSW Oct 2021'!M2+'NSW Oct 2021'!N2),((($C$5*E8/'NSW Oct 2021'!AQ2-('NSW Oct 2021'!L2+'NSW Oct 2021'!M2))*'NSW Oct 2021'!Y2/100))*'NSW Oct 2021'!AQ2,('NSW Oct 2021'!N2*'NSW Oct 2021'!Y2/100)* 'NSW Oct 2021'!AQ2)),0)</f>
        <v>217.89</v>
      </c>
      <c r="J8" s="153">
        <f>IF(AND('NSW Oct 2021'!N2&gt;0,'NSW Oct 2021'!O2&gt;0),IF($C$5*E8/'NSW Oct 2021'!AQ2&lt;('NSW Oct 2021'!L2+'NSW Oct 2021'!M2+'NSW Oct 2021'!N2),0,IF(($C$5*E8/'NSW Oct 2021'!AQ2-'NSW Oct 2021'!L2+'NSW Oct 2021'!M2+'NSW Oct 2021'!N2)&lt;=('NSW Oct 2021'!L2+'NSW Oct 2021'!M2+'NSW Oct 2021'!N2+'NSW Oct 2021'!O2),(($C$5*E8/'NSW Oct 2021'!AQ2-('NSW Oct 2021'!L2+'NSW Oct 2021'!M2+'NSW Oct 2021'!N2))*'NSW Oct 2021'!Z2/100)*'NSW Oct 2021'!AQ2,('NSW Oct 2021'!O2*'NSW Oct 2021'!Z2/100)*'NSW Oct 2021'!AQ2)),0)</f>
        <v>818.5977272727273</v>
      </c>
      <c r="K8" s="153">
        <f>IF(AND('NSW Oct 2021'!O2&gt;0,'NSW Oct 2021'!P2&gt;0),IF($C$5*E8/'NSW Oct 2021'!AQ2&lt;('NSW Oct 2021'!L2+'NSW Oct 2021'!M2+'NSW Oct 2021'!N2+'NSW Oct 2021'!O2),0,IF(($C$5*E8/'NSW Oct 2021'!AQ2-'NSW Oct 2021'!L2+'NSW Oct 2021'!M2+'NSW Oct 2021'!N2+'NSW Oct 2021'!O2)&lt;=('NSW Oct 2021'!L2+'NSW Oct 2021'!M2+'NSW Oct 2021'!N2+'NSW Oct 2021'!O2+'NSW Oct 2021'!P2),(($C$5*E8/'NSW Oct 2021'!AQ2-('NSW Oct 2021'!L2+'NSW Oct 2021'!M2+'NSW Oct 2021'!N2+'NSW Oct 2021'!O2))*'NSW Oct 2021'!AA2/100)*'NSW Oct 2021'!AQ2,('NSW Oct 2021'!P2*'NSW Oct 2021'!AA2/100)*'NSW Oct 2021'!AQ2)),0)</f>
        <v>0</v>
      </c>
      <c r="L8" s="153">
        <f>IF(AND('NSW Oct 2021'!P2&gt;0,'NSW Oct 2021'!O2&gt;0),IF(($C$5*E8/'NSW Oct 2021'!AQ2&lt;SUM('NSW Oct 2021'!L2:P2)),(0),($C$5*E8/'NSW Oct 2021'!AQ2-SUM('NSW Oct 2021'!L2:P2))*'NSW Oct 2021'!AB2/100)* 'NSW Oct 2021'!AQ2,IF(AND('NSW Oct 2021'!O2&gt;0,'NSW Oct 2021'!P2=""),IF(($C$5*E8/'NSW Oct 2021'!AQ2&lt; SUM('NSW Oct 2021'!L2:O2)),(0),($C$5*E8/'NSW Oct 2021'!AQ2-SUM('NSW Oct 2021'!L2:O2))*'NSW Oct 2021'!AA2/100)* 'NSW Oct 2021'!AQ2,IF(AND('NSW Oct 2021'!N2&gt;0,'NSW Oct 2021'!O2=""),IF(($C$5*E8/'NSW Oct 2021'!AQ2&lt; SUM('NSW Oct 2021'!L2:N2)),(0),($C$5*E8/'NSW Oct 2021'!AQ2-SUM('NSW Oct 2021'!L2:N2))*'NSW Oct 2021'!Z2/100)* 'NSW Oct 2021'!AQ2,IF(AND('NSW Oct 2021'!M2&gt;0,'NSW Oct 2021'!N2=""),IF(($C$5*E8/'NSW Oct 2021'!AQ2&lt;'NSW Oct 2021'!M2+'NSW Oct 2021'!L2),(0),(($C$5*E8/'NSW Oct 2021'!AQ2-('NSW Oct 2021'!M2+'NSW Oct 2021'!L2))*'NSW Oct 2021'!Y2/100))*'NSW Oct 2021'!AQ2,IF(AND('NSW Oct 2021'!L2&gt;0,'NSW Oct 2021'!M2=""&gt;0),IF(($C$5*E8/'NSW Oct 2021'!AQ2&lt;'NSW Oct 2021'!L2),(0),($C$5*E8/'NSW Oct 2021'!AQ2-'NSW Oct 2021'!L2)*'NSW Oct 2021'!X2/100)*'NSW Oct 2021'!AQ2,0)))))</f>
        <v>0</v>
      </c>
      <c r="M8" s="153">
        <f>IF('NSW Oct 2021'!K2="",($C$5*F8/'NSW Oct 2021'!AR2*'NSW Oct 2021'!AC2/100)*'NSW Oct 2021'!AR2,IF($C$5*F8/'NSW Oct 2021'!AR2&gt;='NSW Oct 2021'!L2,('NSW Oct 2021'!L2*'NSW Oct 2021'!AC2/100)*'NSW Oct 2021'!AR2,($C$5*F8/'NSW Oct 2021'!AR2*'NSW Oct 2021'!AC2/100)*'NSW Oct 2021'!AR2))</f>
        <v>96.953999999999994</v>
      </c>
      <c r="N8" s="153">
        <f>IF(AND('NSW Oct 2021'!L2&gt;0,'NSW Oct 2021'!M2&gt;0),IF($C$5*F8/'NSW Oct 2021'!AR2&lt;'NSW Oct 2021'!L2,0,IF(($C$5*F8/'NSW Oct 2021'!AR2-'NSW Oct 2021'!L2)&lt;=('NSW Oct 2021'!M2+'NSW Oct 2021'!L2),((($C$5*F8/'NSW Oct 2021'!AR2-'NSW Oct 2021'!L2)*'NSW Oct 2021'!AD2/100))*'NSW Oct 2021'!AR2,((('NSW Oct 2021'!M2)*'NSW Oct 2021'!AD2/100)*'NSW Oct 2021'!AR2))),0)</f>
        <v>90.724363636363634</v>
      </c>
      <c r="O8" s="153">
        <f>IF(AND('NSW Oct 2021'!M2&gt;0,'NSW Oct 2021'!N2&gt;0),IF($C$5*F8/'NSW Oct 2021'!AR2&lt;('NSW Oct 2021'!L2+'NSW Oct 2021'!M2),0,IF(($C$5*F8/'NSW Oct 2021'!AR2-'NSW Oct 2021'!L2+'NSW Oct 2021'!M2)&lt;=('NSW Oct 2021'!L2+'NSW Oct 2021'!M2+'NSW Oct 2021'!N2),((($C$5*F8/'NSW Oct 2021'!AR2-('NSW Oct 2021'!L2+'NSW Oct 2021'!M2))*'NSW Oct 2021'!AE2/100))*'NSW Oct 2021'!AR2,('NSW Oct 2021'!N2*'NSW Oct 2021'!AE2/100)*'NSW Oct 2021'!AR2)),0)</f>
        <v>217.89</v>
      </c>
      <c r="P8" s="153">
        <f>IF(AND('NSW Oct 2021'!N2&gt;0,'NSW Oct 2021'!O2&gt;0),IF($C$5*F8/'NSW Oct 2021'!AR2&lt;('NSW Oct 2021'!L2+'NSW Oct 2021'!M2+'NSW Oct 2021'!N2),0,IF(($C$5*F8/'NSW Oct 2021'!AR2-'NSW Oct 2021'!L2+'NSW Oct 2021'!M2+'NSW Oct 2021'!N2)&lt;=('NSW Oct 2021'!L2+'NSW Oct 2021'!M2+'NSW Oct 2021'!N2+'NSW Oct 2021'!O2),(($C$5*F8/'NSW Oct 2021'!AR2-('NSW Oct 2021'!L2+'NSW Oct 2021'!M2+'NSW Oct 2021'!N2))*'NSW Oct 2021'!AF2/100)*'NSW Oct 2021'!AR2,('NSW Oct 2021'!O2*'NSW Oct 2021'!AF2/100)*'NSW Oct 2021'!AR2)),0)</f>
        <v>818.5977272727273</v>
      </c>
      <c r="Q8" s="153">
        <f>IF(AND('NSW Oct 2021'!P2&gt;0,'NSW Oct 2021'!P2&gt;0),IF($C$5*F8/'NSW Oct 2021'!AR2&lt;('NSW Oct 2021'!L2+'NSW Oct 2021'!M2+'NSW Oct 2021'!N2+'NSW Oct 2021'!O2),0,IF(($C$5*F8/'NSW Oct 2021'!AR2-'NSW Oct 2021'!L2+'NSW Oct 2021'!M2+'NSW Oct 2021'!N2+'NSW Oct 2021'!O2)&lt;=('NSW Oct 2021'!L2+'NSW Oct 2021'!M2+'NSW Oct 2021'!N2+'NSW Oct 2021'!O2+'NSW Oct 2021'!P2),(($C$5*F8/'NSW Oct 2021'!AR2-('NSW Oct 2021'!L2+'NSW Oct 2021'!M2+'NSW Oct 2021'!N2+'NSW Oct 2021'!O2))*'NSW Oct 2021'!AG2/100)*'NSW Oct 2021'!AR2,('NSW Oct 2021'!P2*'NSW Oct 2021'!AG2/100)*'NSW Oct 2021'!AR2)),0)</f>
        <v>0</v>
      </c>
      <c r="R8" s="153">
        <f>IF(AND('NSW Oct 2021'!P2&gt;0,'NSW Oct 2021'!O2&gt;0),IF(($C$5*F8/'NSW Oct 2021'!AR2&lt;SUM('NSW Oct 2021'!L2:P2)),(0),($C$5*F8/'NSW Oct 2021'!AR2-SUM('NSW Oct 2021'!L2:P2))*'NSW Oct 2021'!AB2/100)* 'NSW Oct 2021'!AR2,IF(AND('NSW Oct 2021'!O2&gt;0,'NSW Oct 2021'!P2=""),IF(($C$5*F8/'NSW Oct 2021'!AR2&lt; SUM('NSW Oct 2021'!L2:O2)),(0),($C$5*F8/'NSW Oct 2021'!AR2-SUM('NSW Oct 2021'!L2:O2))*'NSW Oct 2021'!AG2/100)* 'NSW Oct 2021'!AR2,IF(AND('NSW Oct 2021'!N2&gt;0,'NSW Oct 2021'!O2=""),IF(($C$5*F8/'NSW Oct 2021'!AR2&lt; SUM('NSW Oct 2021'!L2:N2)),(0),($C$5*F8/'NSW Oct 2021'!AR2-SUM('NSW Oct 2021'!L2:N2))*'NSW Oct 2021'!AF2/100)* 'NSW Oct 2021'!AR2,IF(AND('NSW Oct 2021'!M2&gt;0,'NSW Oct 2021'!N2=""),IF(($C$5*F8/'NSW Oct 2021'!AR2&lt;'NSW Oct 2021'!M2+'NSW Oct 2021'!L2),(0),(($C$5*F8/'NSW Oct 2021'!AR2-('NSW Oct 2021'!M2+'NSW Oct 2021'!L2))*'NSW Oct 2021'!AE2/100))*'NSW Oct 2021'!AR2,IF(AND('NSW Oct 2021'!L2&gt;0,'NSW Oct 2021'!M2=""&gt;0),IF(($C$5*F8/'NSW Oct 2021'!AR2&lt;'NSW Oct 2021'!L2),(0),($C$5*F8/'NSW Oct 2021'!AR2-'NSW Oct 2021'!L2)*'NSW Oct 2021'!AD2/100)*'NSW Oct 2021'!AR2,0)))))</f>
        <v>0</v>
      </c>
      <c r="S8" s="257">
        <f>SUM(G8:R8)</f>
        <v>2448.3321818181821</v>
      </c>
      <c r="T8" s="292">
        <f>S8+D8</f>
        <v>2707.4158181818184</v>
      </c>
      <c r="U8" s="149">
        <f>T8*1.1</f>
        <v>2978.1574000000005</v>
      </c>
      <c r="V8" s="148">
        <f>'NSW Oct 2021'!AT2</f>
        <v>0</v>
      </c>
      <c r="W8" s="148">
        <f>'NSW Oct 2021'!AU2</f>
        <v>0</v>
      </c>
      <c r="X8" s="148">
        <f>'NSW Oct 2021'!AV2</f>
        <v>0</v>
      </c>
      <c r="Y8" s="148">
        <f>'NSW Oct 2021'!AW2</f>
        <v>0</v>
      </c>
      <c r="Z8" s="292" t="str">
        <f>IF(SUM(V8:Y8)=0,"No discount",IF(V8&gt;0,"Guaranteed off bill",IF(W8&gt;0,"Guaranteed off usage",IF(X8&gt;0,"Pay-on-time off bill","Pay-on-time off usage"))))</f>
        <v>No discount</v>
      </c>
      <c r="AA8" s="292" t="str">
        <f>IF(OR(B8="Origin Energy",B8="Red Energy",B8="Powershop"),"Inclusive","Exclusive")</f>
        <v>Exclusive</v>
      </c>
      <c r="AB8" s="292">
        <f t="shared" ref="AB8:AB32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2707.4158181818184</v>
      </c>
      <c r="AC8" s="292">
        <f t="shared" ref="AC8:AC32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2707.4158181818184</v>
      </c>
      <c r="AD8" s="267">
        <f t="shared" ref="AD8:AE24" si="2">AB8*1.1</f>
        <v>2978.1574000000005</v>
      </c>
      <c r="AE8" s="267">
        <f t="shared" si="2"/>
        <v>2978.1574000000005</v>
      </c>
      <c r="AF8" s="376">
        <f>'NSW Oct 2021'!BJ2</f>
        <v>0</v>
      </c>
      <c r="AG8" s="141">
        <f>'NSW Oct 2021'!BH2</f>
        <v>0</v>
      </c>
      <c r="AH8" s="374"/>
      <c r="AI8" s="374"/>
      <c r="AJ8" s="374"/>
      <c r="AK8" s="374"/>
      <c r="AL8" s="374"/>
      <c r="AM8" s="374"/>
      <c r="AN8" s="374"/>
      <c r="AO8" s="374"/>
      <c r="AP8" s="374"/>
      <c r="AQ8" s="374"/>
      <c r="AR8" s="374"/>
      <c r="AS8" s="374"/>
      <c r="AT8"/>
      <c r="AU8"/>
      <c r="AV8" s="347"/>
      <c r="AW8" s="347"/>
      <c r="AX8" s="347"/>
      <c r="AY8" s="347"/>
      <c r="AZ8" s="347"/>
      <c r="BA8" s="347"/>
      <c r="BB8" s="347"/>
      <c r="BC8" s="347"/>
      <c r="BD8" s="347"/>
      <c r="BE8" s="347"/>
      <c r="BF8" s="347"/>
      <c r="BG8" s="347"/>
      <c r="BH8" s="347"/>
      <c r="BI8" s="347"/>
      <c r="BJ8" s="347"/>
      <c r="BK8" s="347"/>
      <c r="BL8" s="347"/>
      <c r="BM8" s="347"/>
      <c r="BN8" s="347"/>
      <c r="BO8" s="347"/>
      <c r="BP8" s="347"/>
      <c r="BQ8" s="347"/>
      <c r="BR8" s="347"/>
      <c r="BS8" s="347"/>
      <c r="BT8" s="347"/>
      <c r="BU8" s="347"/>
      <c r="BV8" s="347"/>
      <c r="BW8" s="347"/>
      <c r="BX8" s="347"/>
      <c r="BY8" s="347"/>
      <c r="BZ8" s="347"/>
      <c r="CA8" s="347"/>
      <c r="CB8" s="347"/>
      <c r="CC8" s="347"/>
      <c r="CD8" s="347"/>
      <c r="CE8" s="347"/>
      <c r="CF8" s="347"/>
      <c r="CG8" s="347"/>
      <c r="CH8" s="347"/>
      <c r="CI8" s="347"/>
      <c r="CJ8" s="347"/>
      <c r="CK8" s="347"/>
      <c r="CL8" s="347"/>
      <c r="CM8" s="347"/>
      <c r="CN8" s="347"/>
      <c r="CO8" s="347"/>
      <c r="CP8" s="347"/>
      <c r="CQ8" s="347"/>
      <c r="CR8" s="347"/>
      <c r="CS8" s="347"/>
      <c r="CT8" s="347"/>
      <c r="CU8" s="347"/>
      <c r="CV8" s="347"/>
      <c r="CW8" s="347"/>
      <c r="CX8" s="347"/>
      <c r="CY8" s="347"/>
      <c r="CZ8" s="347"/>
      <c r="DA8" s="347"/>
      <c r="DB8" s="347"/>
      <c r="DC8" s="347"/>
      <c r="DD8" s="347"/>
      <c r="DE8" s="347"/>
      <c r="DF8" s="347"/>
      <c r="DG8" s="347"/>
      <c r="DH8" s="347"/>
      <c r="DI8" s="347"/>
      <c r="DJ8" s="347"/>
      <c r="DK8" s="347"/>
      <c r="DL8" s="347"/>
      <c r="DM8" s="347"/>
      <c r="DN8" s="347"/>
      <c r="DO8" s="347"/>
      <c r="DP8" s="347"/>
      <c r="DQ8" s="347"/>
      <c r="DR8" s="347"/>
      <c r="DS8" s="347"/>
      <c r="DT8" s="347"/>
      <c r="DU8" s="347"/>
      <c r="DV8" s="347"/>
      <c r="DW8" s="347"/>
      <c r="DX8" s="347"/>
      <c r="DY8" s="347"/>
      <c r="DZ8" s="347"/>
      <c r="EA8" s="347"/>
      <c r="EB8" s="347"/>
      <c r="EC8" s="347"/>
      <c r="ED8" s="347"/>
      <c r="EE8" s="347"/>
      <c r="EF8" s="347"/>
      <c r="EG8" s="347"/>
      <c r="EH8" s="347"/>
      <c r="EI8" s="347"/>
      <c r="EJ8" s="347"/>
      <c r="EK8" s="347"/>
      <c r="EL8" s="347"/>
      <c r="EM8" s="347"/>
      <c r="EN8" s="347"/>
      <c r="EO8" s="347"/>
      <c r="EP8" s="347"/>
      <c r="EQ8" s="347"/>
      <c r="ER8" s="347"/>
    </row>
    <row r="9" spans="1:148" s="285" customFormat="1" ht="23" customHeight="1">
      <c r="A9" s="443"/>
      <c r="B9" s="148" t="str">
        <f>'NSW Oct 2021'!F3</f>
        <v>Covau</v>
      </c>
      <c r="C9" s="148" t="str">
        <f>'NSW Oct 2021'!G3</f>
        <v xml:space="preserve">Business Freedom </v>
      </c>
      <c r="D9" s="153">
        <f>365*'NSW Oct 2021'!H3/100</f>
        <v>216.57772727272723</v>
      </c>
      <c r="E9" s="288">
        <f>IF('NSW Oct 2021'!AQ3=3,0.5,IF('NSW Oct 2021'!AQ3=2,0.33,0))</f>
        <v>0.5</v>
      </c>
      <c r="F9" s="288">
        <f t="shared" ref="F9:F32" si="3">1-E9</f>
        <v>0.5</v>
      </c>
      <c r="G9" s="153">
        <f>IF('NSW Oct 2021'!K3="",($C$5*E9/'NSW Oct 2021'!AQ3*'NSW Oct 2021'!W3/100)*'NSW Oct 2021'!AQ3,IF($C$5*E9/'NSW Oct 2021'!AQ3&gt;='NSW Oct 2021'!L3,('NSW Oct 2021'!L3*'NSW Oct 2021'!W3/100)*'NSW Oct 2021'!AQ3,($C$5*E9/'NSW Oct 2021'!AQ3*'NSW Oct 2021'!W3/100)*'NSW Oct 2021'!AQ3))</f>
        <v>138.98999999999998</v>
      </c>
      <c r="H9" s="153">
        <f>IF(AND('NSW Oct 2021'!L3&gt;0,'NSW Oct 2021'!M3&gt;0),IF($C$5*E9/'NSW Oct 2021'!AQ3&lt;'NSW Oct 2021'!L3,0,IF(($C$5*E9/'NSW Oct 2021'!AQ3-'NSW Oct 2021'!L3)&lt;=('NSW Oct 2021'!M3+'NSW Oct 2021'!L3),((($C$5*E9/'NSW Oct 2021'!AQ3-'NSW Oct 2021'!L3)*'NSW Oct 2021'!X3/100))*'NSW Oct 2021'!AQ3,((('NSW Oct 2021'!M3)*'NSW Oct 2021'!X3/100)*'NSW Oct 2021'!AQ3))),0)</f>
        <v>95.393999999999991</v>
      </c>
      <c r="I9" s="153">
        <f>IF(AND('NSW Oct 2021'!M3&gt;0,'NSW Oct 2021'!N3&gt;0),IF($C$5*E9/'NSW Oct 2021'!AQ3&lt;('NSW Oct 2021'!L3+'NSW Oct 2021'!M3),0,IF(($C$5*E9/'NSW Oct 2021'!AQ3-'NSW Oct 2021'!L3+'NSW Oct 2021'!M3)&lt;=('NSW Oct 2021'!L3+'NSW Oct 2021'!M3+'NSW Oct 2021'!N3),((($C$5*E9/'NSW Oct 2021'!AQ3-('NSW Oct 2021'!L3+'NSW Oct 2021'!M3))*'NSW Oct 2021'!Y3/100))*'NSW Oct 2021'!AQ3,('NSW Oct 2021'!N3*'NSW Oct 2021'!Y3/100)* 'NSW Oct 2021'!AQ3)),0)</f>
        <v>221.11799999999997</v>
      </c>
      <c r="J9" s="153">
        <f>IF(AND('NSW Oct 2021'!N3&gt;0,'NSW Oct 2021'!O3&gt;0),IF($C$5*E9/'NSW Oct 2021'!AQ3&lt;('NSW Oct 2021'!L3+'NSW Oct 2021'!M3+'NSW Oct 2021'!N3),0,IF(($C$5*E9/'NSW Oct 2021'!AQ3-'NSW Oct 2021'!L3+'NSW Oct 2021'!M3+'NSW Oct 2021'!N3)&lt;=('NSW Oct 2021'!L3+'NSW Oct 2021'!M3+'NSW Oct 2021'!N3+'NSW Oct 2021'!O3),(($C$5*E9/'NSW Oct 2021'!AQ3-('NSW Oct 2021'!L3+'NSW Oct 2021'!M3+'NSW Oct 2021'!N3))*'NSW Oct 2021'!Z3/100)*'NSW Oct 2021'!AQ3,('NSW Oct 2021'!O3*'NSW Oct 2021'!Z3/100)*'NSW Oct 2021'!AQ3)),0)</f>
        <v>806.33409090909095</v>
      </c>
      <c r="K9" s="153">
        <f>IF(AND('NSW Oct 2021'!O3&gt;0,'NSW Oct 2021'!P3&gt;0),IF($C$5*E9/'NSW Oct 2021'!AQ3&lt;('NSW Oct 2021'!L3+'NSW Oct 2021'!M3+'NSW Oct 2021'!N3+'NSW Oct 2021'!O3),0,IF(($C$5*E9/'NSW Oct 2021'!AQ3-'NSW Oct 2021'!L3+'NSW Oct 2021'!M3+'NSW Oct 2021'!N3+'NSW Oct 2021'!O3)&lt;=('NSW Oct 2021'!L3+'NSW Oct 2021'!M3+'NSW Oct 2021'!N3+'NSW Oct 2021'!O3+'NSW Oct 2021'!P3),(($C$5*E9/'NSW Oct 2021'!AQ3-('NSW Oct 2021'!L3+'NSW Oct 2021'!M3+'NSW Oct 2021'!N3+'NSW Oct 2021'!O3))*'NSW Oct 2021'!AA3/100)*'NSW Oct 2021'!AQ3,('NSW Oct 2021'!P3*'NSW Oct 2021'!AA3/100)*'NSW Oct 2021'!AQ3)),0)</f>
        <v>0</v>
      </c>
      <c r="L9" s="153">
        <f>IF(AND('NSW Oct 2021'!P3&gt;0,'NSW Oct 2021'!O3&gt;0),IF(($C$5*E9/'NSW Oct 2021'!AQ3&lt;SUM('NSW Oct 2021'!L3:P3)),(0),($C$5*E9/'NSW Oct 2021'!AQ3-SUM('NSW Oct 2021'!L3:P3))*'NSW Oct 2021'!AB3/100)* 'NSW Oct 2021'!AQ3,IF(AND('NSW Oct 2021'!O3&gt;0,'NSW Oct 2021'!P3=""),IF(($C$5*E9/'NSW Oct 2021'!AQ3&lt; SUM('NSW Oct 2021'!L3:O3)),(0),($C$5*E9/'NSW Oct 2021'!AQ3-SUM('NSW Oct 2021'!L3:O3))*'NSW Oct 2021'!AA3/100)* 'NSW Oct 2021'!AQ3,IF(AND('NSW Oct 2021'!N3&gt;0,'NSW Oct 2021'!O3=""),IF(($C$5*E9/'NSW Oct 2021'!AQ3&lt; SUM('NSW Oct 2021'!L3:N3)),(0),($C$5*E9/'NSW Oct 2021'!AQ3-SUM('NSW Oct 2021'!L3:N3))*'NSW Oct 2021'!Z3/100)* 'NSW Oct 2021'!AQ3,IF(AND('NSW Oct 2021'!M3&gt;0,'NSW Oct 2021'!N3=""),IF(($C$5*E9/'NSW Oct 2021'!AQ3&lt;'NSW Oct 2021'!M3+'NSW Oct 2021'!L3),(0),(($C$5*E9/'NSW Oct 2021'!AQ3-('NSW Oct 2021'!M3+'NSW Oct 2021'!L3))*'NSW Oct 2021'!Y3/100))*'NSW Oct 2021'!AQ3,IF(AND('NSW Oct 2021'!L3&gt;0,'NSW Oct 2021'!M3=""&gt;0),IF(($C$5*E9/'NSW Oct 2021'!AQ3&lt;'NSW Oct 2021'!L3),(0),($C$5*E9/'NSW Oct 2021'!AQ3-'NSW Oct 2021'!L3)*'NSW Oct 2021'!X3/100)*'NSW Oct 2021'!AQ3,0)))))</f>
        <v>0</v>
      </c>
      <c r="M9" s="153">
        <f>IF('NSW Oct 2021'!K3="",($C$5*F9/'NSW Oct 2021'!AR3*'NSW Oct 2021'!AC3/100)*'NSW Oct 2021'!AR3,IF($C$5*F9/'NSW Oct 2021'!AR3&gt;='NSW Oct 2021'!L3,('NSW Oct 2021'!L3*'NSW Oct 2021'!AC3/100)*'NSW Oct 2021'!AR3,($C$5*F9/'NSW Oct 2021'!AR3*'NSW Oct 2021'!AC3/100)*'NSW Oct 2021'!AR3))</f>
        <v>138.98999999999998</v>
      </c>
      <c r="N9" s="153">
        <f>IF(AND('NSW Oct 2021'!L3&gt;0,'NSW Oct 2021'!M3&gt;0),IF($C$5*F9/'NSW Oct 2021'!AR3&lt;'NSW Oct 2021'!L3,0,IF(($C$5*F9/'NSW Oct 2021'!AR3-'NSW Oct 2021'!L3)&lt;=('NSW Oct 2021'!M3+'NSW Oct 2021'!L3),((($C$5*F9/'NSW Oct 2021'!AR3-'NSW Oct 2021'!L3)*'NSW Oct 2021'!AD3/100))*'NSW Oct 2021'!AR3,((('NSW Oct 2021'!M3)*'NSW Oct 2021'!AD3/100)*'NSW Oct 2021'!AR3))),0)</f>
        <v>95.393999999999991</v>
      </c>
      <c r="O9" s="153">
        <f>IF(AND('NSW Oct 2021'!M3&gt;0,'NSW Oct 2021'!N3&gt;0),IF($C$5*F9/'NSW Oct 2021'!AR3&lt;('NSW Oct 2021'!L3+'NSW Oct 2021'!M3),0,IF(($C$5*F9/'NSW Oct 2021'!AR3-'NSW Oct 2021'!L3+'NSW Oct 2021'!M3)&lt;=('NSW Oct 2021'!L3+'NSW Oct 2021'!M3+'NSW Oct 2021'!N3),((($C$5*F9/'NSW Oct 2021'!AR3-('NSW Oct 2021'!L3+'NSW Oct 2021'!M3))*'NSW Oct 2021'!AE3/100))*'NSW Oct 2021'!AR3,('NSW Oct 2021'!N3*'NSW Oct 2021'!AE3/100)*'NSW Oct 2021'!AR3)),0)</f>
        <v>221.11799999999997</v>
      </c>
      <c r="P9" s="153">
        <f>IF(AND('NSW Oct 2021'!N3&gt;0,'NSW Oct 2021'!O3&gt;0),IF($C$5*F9/'NSW Oct 2021'!AR3&lt;('NSW Oct 2021'!L3+'NSW Oct 2021'!M3+'NSW Oct 2021'!N3),0,IF(($C$5*F9/'NSW Oct 2021'!AR3-'NSW Oct 2021'!L3+'NSW Oct 2021'!M3+'NSW Oct 2021'!N3)&lt;=('NSW Oct 2021'!L3+'NSW Oct 2021'!M3+'NSW Oct 2021'!N3+'NSW Oct 2021'!O3),(($C$5*F9/'NSW Oct 2021'!AR3-('NSW Oct 2021'!L3+'NSW Oct 2021'!M3+'NSW Oct 2021'!N3))*'NSW Oct 2021'!AF3/100)*'NSW Oct 2021'!AR3,('NSW Oct 2021'!O3*'NSW Oct 2021'!AF3/100)*'NSW Oct 2021'!AR3)),0)</f>
        <v>806.33409090909095</v>
      </c>
      <c r="Q9" s="153">
        <f>IF(AND('NSW Oct 2021'!P3&gt;0,'NSW Oct 2021'!P3&gt;0),IF($C$5*F9/'NSW Oct 2021'!AR3&lt;('NSW Oct 2021'!L3+'NSW Oct 2021'!M3+'NSW Oct 2021'!N3+'NSW Oct 2021'!O3),0,IF(($C$5*F9/'NSW Oct 2021'!AR3-'NSW Oct 2021'!L3+'NSW Oct 2021'!M3+'NSW Oct 2021'!N3+'NSW Oct 2021'!O3)&lt;=('NSW Oct 2021'!L3+'NSW Oct 2021'!M3+'NSW Oct 2021'!N3+'NSW Oct 2021'!O3+'NSW Oct 2021'!P3),(($C$5*F9/'NSW Oct 2021'!AR3-('NSW Oct 2021'!L3+'NSW Oct 2021'!M3+'NSW Oct 2021'!N3+'NSW Oct 2021'!O3))*'NSW Oct 2021'!AG3/100)*'NSW Oct 2021'!AR3,('NSW Oct 2021'!P3*'NSW Oct 2021'!AG3/100)*'NSW Oct 2021'!AR3)),0)</f>
        <v>0</v>
      </c>
      <c r="R9" s="153">
        <f>IF(AND('NSW Oct 2021'!P3&gt;0,'NSW Oct 2021'!O3&gt;0),IF(($C$5*F9/'NSW Oct 2021'!AR3&lt;SUM('NSW Oct 2021'!L3:P3)),(0),($C$5*F9/'NSW Oct 2021'!AR3-SUM('NSW Oct 2021'!L3:P3))*'NSW Oct 2021'!AB3/100)* 'NSW Oct 2021'!AR3,IF(AND('NSW Oct 2021'!O3&gt;0,'NSW Oct 2021'!P3=""),IF(($C$5*F9/'NSW Oct 2021'!AR3&lt; SUM('NSW Oct 2021'!L3:O3)),(0),($C$5*F9/'NSW Oct 2021'!AR3-SUM('NSW Oct 2021'!L3:O3))*'NSW Oct 2021'!AG3/100)* 'NSW Oct 2021'!AR3,IF(AND('NSW Oct 2021'!N3&gt;0,'NSW Oct 2021'!O3=""),IF(($C$5*F9/'NSW Oct 2021'!AR3&lt; SUM('NSW Oct 2021'!L3:N3)),(0),($C$5*F9/'NSW Oct 2021'!AR3-SUM('NSW Oct 2021'!L3:N3))*'NSW Oct 2021'!AF3/100)* 'NSW Oct 2021'!AR3,IF(AND('NSW Oct 2021'!M3&gt;0,'NSW Oct 2021'!N3=""),IF(($C$5*F9/'NSW Oct 2021'!AR3&lt;'NSW Oct 2021'!M3+'NSW Oct 2021'!L3),(0),(($C$5*F9/'NSW Oct 2021'!AR3-('NSW Oct 2021'!M3+'NSW Oct 2021'!L3))*'NSW Oct 2021'!AE3/100))*'NSW Oct 2021'!AR3,IF(AND('NSW Oct 2021'!L3&gt;0,'NSW Oct 2021'!M3=""&gt;0),IF(($C$5*F9/'NSW Oct 2021'!AR3&lt;'NSW Oct 2021'!L3),(0),($C$5*F9/'NSW Oct 2021'!AR3-'NSW Oct 2021'!L3)*'NSW Oct 2021'!AD3/100)*'NSW Oct 2021'!AR3,0)))))</f>
        <v>0</v>
      </c>
      <c r="S9" s="257">
        <f t="shared" ref="S9:S32" si="4">SUM(G9:R9)</f>
        <v>2523.6721818181818</v>
      </c>
      <c r="T9" s="292">
        <f t="shared" ref="T9:T32" si="5">S9+D9</f>
        <v>2740.2499090909091</v>
      </c>
      <c r="U9" s="149">
        <f t="shared" ref="U9:U32" si="6">T9*1.1</f>
        <v>3014.2749000000003</v>
      </c>
      <c r="V9" s="148">
        <f>'NSW Oct 2021'!AT3</f>
        <v>0</v>
      </c>
      <c r="W9" s="148">
        <f>'NSW Oct 2021'!AU3</f>
        <v>15</v>
      </c>
      <c r="X9" s="148">
        <f>'NSW Oct 2021'!AV3</f>
        <v>0</v>
      </c>
      <c r="Y9" s="148">
        <f>'NSW Oct 2021'!AW3</f>
        <v>0</v>
      </c>
      <c r="Z9" s="292" t="str">
        <f>IF(SUM(V9:Y9)=0,"No discount",IF(V9&gt;0,"Guaranteed off bill",IF(W9&gt;0,"Guaranteed off usage",IF(X9&gt;0,"Pay-on-time off bill","Pay-on-time off usage"))))</f>
        <v>Guaranteed off usage</v>
      </c>
      <c r="AA9" s="292" t="str">
        <f>IF(OR(B9="Origin Energy",B9="Red Energy",B9="Powershop"),"Inclusive","Exclusive")</f>
        <v>Exclusive</v>
      </c>
      <c r="AB9" s="292">
        <f t="shared" si="0"/>
        <v>2361.6990818181821</v>
      </c>
      <c r="AC9" s="292">
        <f t="shared" si="1"/>
        <v>2361.6990818181821</v>
      </c>
      <c r="AD9" s="267">
        <f t="shared" si="2"/>
        <v>2597.8689900000004</v>
      </c>
      <c r="AE9" s="267">
        <f t="shared" si="2"/>
        <v>2597.8689900000004</v>
      </c>
      <c r="AF9" s="150">
        <f>'NSW Oct 2021'!BJ3</f>
        <v>0</v>
      </c>
      <c r="AG9" s="141">
        <f>'NSW Oct 2021'!BH3</f>
        <v>0</v>
      </c>
      <c r="AH9" s="374"/>
      <c r="AI9" s="374"/>
      <c r="AJ9" s="374"/>
      <c r="AK9" s="374"/>
      <c r="AL9" s="374"/>
      <c r="AM9" s="374"/>
      <c r="AN9" s="374"/>
      <c r="AO9" s="374"/>
      <c r="AP9" s="374"/>
      <c r="AQ9" s="374"/>
      <c r="AR9" s="374"/>
      <c r="AS9" s="374"/>
      <c r="AT9"/>
      <c r="AU9"/>
      <c r="AV9" s="347"/>
      <c r="AW9" s="347"/>
      <c r="AX9" s="347"/>
      <c r="AY9" s="347"/>
      <c r="AZ9" s="347"/>
      <c r="BA9" s="347"/>
      <c r="BB9" s="347"/>
      <c r="BC9" s="347"/>
      <c r="BD9" s="347"/>
      <c r="BE9" s="347"/>
      <c r="BF9" s="347"/>
      <c r="BG9" s="347"/>
      <c r="BH9" s="347"/>
      <c r="BI9" s="347"/>
      <c r="BJ9" s="347"/>
      <c r="BK9" s="347"/>
      <c r="BL9" s="347"/>
      <c r="BM9" s="347"/>
      <c r="BN9" s="347"/>
      <c r="BO9" s="347"/>
      <c r="BP9" s="347"/>
      <c r="BQ9" s="347"/>
      <c r="BR9" s="347"/>
      <c r="BS9" s="347"/>
      <c r="BT9" s="347"/>
      <c r="BU9" s="347"/>
      <c r="BV9" s="347"/>
      <c r="BW9" s="347"/>
      <c r="BX9" s="347"/>
      <c r="BY9" s="347"/>
      <c r="BZ9" s="347"/>
      <c r="CA9" s="347"/>
      <c r="CB9" s="347"/>
      <c r="CC9" s="347"/>
      <c r="CD9" s="347"/>
      <c r="CE9" s="347"/>
      <c r="CF9" s="347"/>
      <c r="CG9" s="347"/>
      <c r="CH9" s="347"/>
      <c r="CI9" s="347"/>
      <c r="CJ9" s="347"/>
      <c r="CK9" s="347"/>
      <c r="CL9" s="347"/>
      <c r="CM9" s="347"/>
      <c r="CN9" s="347"/>
      <c r="CO9" s="347"/>
      <c r="CP9" s="347"/>
      <c r="CQ9" s="347"/>
      <c r="CR9" s="347"/>
      <c r="CS9" s="347"/>
      <c r="CT9" s="347"/>
      <c r="CU9" s="347"/>
      <c r="CV9" s="347"/>
      <c r="CW9" s="347"/>
      <c r="CX9" s="347"/>
      <c r="CY9" s="347"/>
      <c r="CZ9" s="347"/>
      <c r="DA9" s="347"/>
      <c r="DB9" s="347"/>
      <c r="DC9" s="347"/>
      <c r="DD9" s="347"/>
      <c r="DE9" s="347"/>
      <c r="DF9" s="347"/>
      <c r="DG9" s="347"/>
      <c r="DH9" s="347"/>
      <c r="DI9" s="347"/>
      <c r="DJ9" s="347"/>
      <c r="DK9" s="347"/>
      <c r="DL9" s="347"/>
      <c r="DM9" s="347"/>
      <c r="DN9" s="347"/>
      <c r="DO9" s="347"/>
      <c r="DP9" s="347"/>
      <c r="DQ9" s="347"/>
      <c r="DR9" s="347"/>
      <c r="DS9" s="347"/>
      <c r="DT9" s="347"/>
      <c r="DU9" s="347"/>
      <c r="DV9" s="347"/>
      <c r="DW9" s="347"/>
      <c r="DX9" s="347"/>
      <c r="DY9" s="347"/>
      <c r="DZ9" s="347"/>
      <c r="EA9" s="347"/>
      <c r="EB9" s="347"/>
      <c r="EC9" s="347"/>
      <c r="ED9" s="347"/>
      <c r="EE9" s="347"/>
      <c r="EF9" s="347"/>
      <c r="EG9" s="347"/>
      <c r="EH9" s="347"/>
      <c r="EI9" s="347"/>
      <c r="EJ9" s="347"/>
      <c r="EK9" s="347"/>
      <c r="EL9" s="347"/>
      <c r="EM9" s="347"/>
      <c r="EN9" s="347"/>
      <c r="EO9" s="347"/>
      <c r="EP9" s="347"/>
      <c r="EQ9" s="347"/>
      <c r="ER9" s="347"/>
    </row>
    <row r="10" spans="1:148" s="285" customFormat="1" ht="23" customHeight="1">
      <c r="A10" s="443"/>
      <c r="B10" s="148" t="str">
        <f>'NSW Oct 2021'!F4</f>
        <v>EnergyAustralia</v>
      </c>
      <c r="C10" s="148" t="str">
        <f>'NSW Oct 2021'!G4</f>
        <v>Total Plan</v>
      </c>
      <c r="D10" s="153">
        <f>365*'NSW Oct 2021'!H4/100</f>
        <v>245.11409090909092</v>
      </c>
      <c r="E10" s="288">
        <f>IF('NSW Oct 2021'!AQ4=3,0.5,IF('NSW Oct 2021'!AQ4=2,0.33,0))</f>
        <v>0.5</v>
      </c>
      <c r="F10" s="288">
        <f t="shared" si="3"/>
        <v>0.5</v>
      </c>
      <c r="G10" s="153">
        <f>IF('NSW Oct 2021'!K4="",($C$5*E10/'NSW Oct 2021'!AQ4*'NSW Oct 2021'!W4/100)*'NSW Oct 2021'!AQ4,IF($C$5*E10/'NSW Oct 2021'!AQ4&gt;='NSW Oct 2021'!L4,('NSW Oct 2021'!L4*'NSW Oct 2021'!W4/100)*'NSW Oct 2021'!AQ4,($C$5*E10/'NSW Oct 2021'!AQ4*'NSW Oct 2021'!W4/100)*'NSW Oct 2021'!AQ4))</f>
        <v>146.44800000000001</v>
      </c>
      <c r="H10" s="153">
        <f>IF(AND('NSW Oct 2021'!L4&gt;0,'NSW Oct 2021'!M4&gt;0),IF($C$5*E10/'NSW Oct 2021'!AQ4&lt;'NSW Oct 2021'!L4,0,IF(($C$5*E10/'NSW Oct 2021'!AQ4-'NSW Oct 2021'!L4)&lt;=('NSW Oct 2021'!M4+'NSW Oct 2021'!L4),((($C$5*E10/'NSW Oct 2021'!AQ4-'NSW Oct 2021'!L4)*'NSW Oct 2021'!X4/100))*'NSW Oct 2021'!AQ4,((('NSW Oct 2021'!M4)*'NSW Oct 2021'!X4/100)*'NSW Oct 2021'!AQ4))),0)</f>
        <v>101.06427272727271</v>
      </c>
      <c r="I10" s="153">
        <f>IF(AND('NSW Oct 2021'!M4&gt;0,'NSW Oct 2021'!N4&gt;0),IF($C$5*E10/'NSW Oct 2021'!AQ4&lt;('NSW Oct 2021'!L4+'NSW Oct 2021'!M4),0,IF(($C$5*E10/'NSW Oct 2021'!AQ4-'NSW Oct 2021'!L4+'NSW Oct 2021'!M4)&lt;=('NSW Oct 2021'!L4+'NSW Oct 2021'!M4+'NSW Oct 2021'!N4),((($C$5*E10/'NSW Oct 2021'!AQ4-('NSW Oct 2021'!L4+'NSW Oct 2021'!M4))*'NSW Oct 2021'!Y4/100))*'NSW Oct 2021'!AQ4,('NSW Oct 2021'!N4*'NSW Oct 2021'!Y4/100)* 'NSW Oct 2021'!AQ4)),0)</f>
        <v>233.22300000000001</v>
      </c>
      <c r="J10" s="153">
        <f>IF(AND('NSW Oct 2021'!N4&gt;0,'NSW Oct 2021'!O4&gt;0),IF($C$5*E10/'NSW Oct 2021'!AQ4&lt;('NSW Oct 2021'!L4+'NSW Oct 2021'!M4+'NSW Oct 2021'!N4),0,IF(($C$5*E10/'NSW Oct 2021'!AQ4-'NSW Oct 2021'!L4+'NSW Oct 2021'!M4+'NSW Oct 2021'!N4)&lt;=('NSW Oct 2021'!L4+'NSW Oct 2021'!M4+'NSW Oct 2021'!N4+'NSW Oct 2021'!O4),(($C$5*E10/'NSW Oct 2021'!AQ4-('NSW Oct 2021'!L4+'NSW Oct 2021'!M4+'NSW Oct 2021'!N4))*'NSW Oct 2021'!Z4/100)*'NSW Oct 2021'!AQ4,('NSW Oct 2021'!O4*'NSW Oct 2021'!Z4/100)*'NSW Oct 2021'!AQ4)),0)</f>
        <v>849.25681818181829</v>
      </c>
      <c r="K10" s="153">
        <f>IF(AND('NSW Oct 2021'!O4&gt;0,'NSW Oct 2021'!P4&gt;0),IF($C$5*E10/'NSW Oct 2021'!AQ4&lt;('NSW Oct 2021'!L4+'NSW Oct 2021'!M4+'NSW Oct 2021'!N4+'NSW Oct 2021'!O4),0,IF(($C$5*E10/'NSW Oct 2021'!AQ4-'NSW Oct 2021'!L4+'NSW Oct 2021'!M4+'NSW Oct 2021'!N4+'NSW Oct 2021'!O4)&lt;=('NSW Oct 2021'!L4+'NSW Oct 2021'!M4+'NSW Oct 2021'!N4+'NSW Oct 2021'!O4+'NSW Oct 2021'!P4),(($C$5*E10/'NSW Oct 2021'!AQ4-('NSW Oct 2021'!L4+'NSW Oct 2021'!M4+'NSW Oct 2021'!N4+'NSW Oct 2021'!O4))*'NSW Oct 2021'!AA4/100)*'NSW Oct 2021'!AQ4,('NSW Oct 2021'!P4*'NSW Oct 2021'!AA4/100)*'NSW Oct 2021'!AQ4)),0)</f>
        <v>0</v>
      </c>
      <c r="L10" s="153">
        <f>IF(AND('NSW Oct 2021'!P4&gt;0,'NSW Oct 2021'!O4&gt;0),IF(($C$5*E10/'NSW Oct 2021'!AQ4&lt;SUM('NSW Oct 2021'!L4:P4)),(0),($C$5*E10/'NSW Oct 2021'!AQ4-SUM('NSW Oct 2021'!L4:P4))*'NSW Oct 2021'!AB4/100)* 'NSW Oct 2021'!AQ4,IF(AND('NSW Oct 2021'!O4&gt;0,'NSW Oct 2021'!P4=""),IF(($C$5*E10/'NSW Oct 2021'!AQ4&lt; SUM('NSW Oct 2021'!L4:O4)),(0),($C$5*E10/'NSW Oct 2021'!AQ4-SUM('NSW Oct 2021'!L4:O4))*'NSW Oct 2021'!AA4/100)* 'NSW Oct 2021'!AQ4,IF(AND('NSW Oct 2021'!N4&gt;0,'NSW Oct 2021'!O4=""),IF(($C$5*E10/'NSW Oct 2021'!AQ4&lt; SUM('NSW Oct 2021'!L4:N4)),(0),($C$5*E10/'NSW Oct 2021'!AQ4-SUM('NSW Oct 2021'!L4:N4))*'NSW Oct 2021'!Z4/100)* 'NSW Oct 2021'!AQ4,IF(AND('NSW Oct 2021'!M4&gt;0,'NSW Oct 2021'!N4=""),IF(($C$5*E10/'NSW Oct 2021'!AQ4&lt;'NSW Oct 2021'!M4+'NSW Oct 2021'!L4),(0),(($C$5*E10/'NSW Oct 2021'!AQ4-('NSW Oct 2021'!M4+'NSW Oct 2021'!L4))*'NSW Oct 2021'!Y4/100))*'NSW Oct 2021'!AQ4,IF(AND('NSW Oct 2021'!L4&gt;0,'NSW Oct 2021'!M4=""&gt;0),IF(($C$5*E10/'NSW Oct 2021'!AQ4&lt;'NSW Oct 2021'!L4),(0),($C$5*E10/'NSW Oct 2021'!AQ4-'NSW Oct 2021'!L4)*'NSW Oct 2021'!X4/100)*'NSW Oct 2021'!AQ4,0)))))</f>
        <v>0</v>
      </c>
      <c r="M10" s="153">
        <f>IF('NSW Oct 2021'!K4="",($C$5*F10/'NSW Oct 2021'!AR4*'NSW Oct 2021'!AC4/100)*'NSW Oct 2021'!AR4,IF($C$5*F10/'NSW Oct 2021'!AR4&gt;='NSW Oct 2021'!L4,('NSW Oct 2021'!L4*'NSW Oct 2021'!AC4/100)*'NSW Oct 2021'!AR4,($C$5*F10/'NSW Oct 2021'!AR4*'NSW Oct 2021'!AC4/100)*'NSW Oct 2021'!AR4))</f>
        <v>146.44800000000001</v>
      </c>
      <c r="N10" s="153">
        <f>IF(AND('NSW Oct 2021'!L4&gt;0,'NSW Oct 2021'!M4&gt;0),IF($C$5*F10/'NSW Oct 2021'!AR4&lt;'NSW Oct 2021'!L4,0,IF(($C$5*F10/'NSW Oct 2021'!AR4-'NSW Oct 2021'!L4)&lt;=('NSW Oct 2021'!M4+'NSW Oct 2021'!L4),((($C$5*F10/'NSW Oct 2021'!AR4-'NSW Oct 2021'!L4)*'NSW Oct 2021'!AD4/100))*'NSW Oct 2021'!AR4,((('NSW Oct 2021'!M4)*'NSW Oct 2021'!AD4/100)*'NSW Oct 2021'!AR4))),0)</f>
        <v>101.06427272727271</v>
      </c>
      <c r="O10" s="153">
        <f>IF(AND('NSW Oct 2021'!M4&gt;0,'NSW Oct 2021'!N4&gt;0),IF($C$5*F10/'NSW Oct 2021'!AR4&lt;('NSW Oct 2021'!L4+'NSW Oct 2021'!M4),0,IF(($C$5*F10/'NSW Oct 2021'!AR4-'NSW Oct 2021'!L4+'NSW Oct 2021'!M4)&lt;=('NSW Oct 2021'!L4+'NSW Oct 2021'!M4+'NSW Oct 2021'!N4),((($C$5*F10/'NSW Oct 2021'!AR4-('NSW Oct 2021'!L4+'NSW Oct 2021'!M4))*'NSW Oct 2021'!AE4/100))*'NSW Oct 2021'!AR4,('NSW Oct 2021'!N4*'NSW Oct 2021'!AE4/100)*'NSW Oct 2021'!AR4)),0)</f>
        <v>233.22300000000001</v>
      </c>
      <c r="P10" s="153">
        <f>IF(AND('NSW Oct 2021'!N4&gt;0,'NSW Oct 2021'!O4&gt;0),IF($C$5*F10/'NSW Oct 2021'!AR4&lt;('NSW Oct 2021'!L4+'NSW Oct 2021'!M4+'NSW Oct 2021'!N4),0,IF(($C$5*F10/'NSW Oct 2021'!AR4-'NSW Oct 2021'!L4+'NSW Oct 2021'!M4+'NSW Oct 2021'!N4)&lt;=('NSW Oct 2021'!L4+'NSW Oct 2021'!M4+'NSW Oct 2021'!N4+'NSW Oct 2021'!O4),(($C$5*F10/'NSW Oct 2021'!AR4-('NSW Oct 2021'!L4+'NSW Oct 2021'!M4+'NSW Oct 2021'!N4))*'NSW Oct 2021'!AF4/100)*'NSW Oct 2021'!AR4,('NSW Oct 2021'!O4*'NSW Oct 2021'!AF4/100)*'NSW Oct 2021'!AR4)),0)</f>
        <v>849.25681818181829</v>
      </c>
      <c r="Q10" s="153">
        <f>IF(AND('NSW Oct 2021'!P4&gt;0,'NSW Oct 2021'!P4&gt;0),IF($C$5*F10/'NSW Oct 2021'!AR4&lt;('NSW Oct 2021'!L4+'NSW Oct 2021'!M4+'NSW Oct 2021'!N4+'NSW Oct 2021'!O4),0,IF(($C$5*F10/'NSW Oct 2021'!AR4-'NSW Oct 2021'!L4+'NSW Oct 2021'!M4+'NSW Oct 2021'!N4+'NSW Oct 2021'!O4)&lt;=('NSW Oct 2021'!L4+'NSW Oct 2021'!M4+'NSW Oct 2021'!N4+'NSW Oct 2021'!O4+'NSW Oct 2021'!P4),(($C$5*F10/'NSW Oct 2021'!AR4-('NSW Oct 2021'!L4+'NSW Oct 2021'!M4+'NSW Oct 2021'!N4+'NSW Oct 2021'!O4))*'NSW Oct 2021'!AG4/100)*'NSW Oct 2021'!AR4,('NSW Oct 2021'!P4*'NSW Oct 2021'!AG4/100)*'NSW Oct 2021'!AR4)),0)</f>
        <v>0</v>
      </c>
      <c r="R10" s="153">
        <f>IF(AND('NSW Oct 2021'!P4&gt;0,'NSW Oct 2021'!O4&gt;0),IF(($C$5*F10/'NSW Oct 2021'!AR4&lt;SUM('NSW Oct 2021'!L4:P4)),(0),($C$5*F10/'NSW Oct 2021'!AR4-SUM('NSW Oct 2021'!L4:P4))*'NSW Oct 2021'!AB4/100)* 'NSW Oct 2021'!AR4,IF(AND('NSW Oct 2021'!O4&gt;0,'NSW Oct 2021'!P4=""),IF(($C$5*F10/'NSW Oct 2021'!AR4&lt; SUM('NSW Oct 2021'!L4:O4)),(0),($C$5*F10/'NSW Oct 2021'!AR4-SUM('NSW Oct 2021'!L4:O4))*'NSW Oct 2021'!AG4/100)* 'NSW Oct 2021'!AR4,IF(AND('NSW Oct 2021'!N4&gt;0,'NSW Oct 2021'!O4=""),IF(($C$5*F10/'NSW Oct 2021'!AR4&lt; SUM('NSW Oct 2021'!L4:N4)),(0),($C$5*F10/'NSW Oct 2021'!AR4-SUM('NSW Oct 2021'!L4:N4))*'NSW Oct 2021'!AF4/100)* 'NSW Oct 2021'!AR4,IF(AND('NSW Oct 2021'!M4&gt;0,'NSW Oct 2021'!N4=""),IF(($C$5*F10/'NSW Oct 2021'!AR4&lt;'NSW Oct 2021'!M4+'NSW Oct 2021'!L4),(0),(($C$5*F10/'NSW Oct 2021'!AR4-('NSW Oct 2021'!M4+'NSW Oct 2021'!L4))*'NSW Oct 2021'!AE4/100))*'NSW Oct 2021'!AR4,IF(AND('NSW Oct 2021'!L4&gt;0,'NSW Oct 2021'!M4=""&gt;0),IF(($C$5*F10/'NSW Oct 2021'!AR4&lt;'NSW Oct 2021'!L4),(0),($C$5*F10/'NSW Oct 2021'!AR4-'NSW Oct 2021'!L4)*'NSW Oct 2021'!AD4/100)*'NSW Oct 2021'!AR4,0)))))</f>
        <v>0</v>
      </c>
      <c r="S10" s="257">
        <f t="shared" si="4"/>
        <v>2659.9841818181822</v>
      </c>
      <c r="T10" s="292">
        <f t="shared" si="5"/>
        <v>2905.0982727272731</v>
      </c>
      <c r="U10" s="149">
        <f t="shared" si="6"/>
        <v>3195.6081000000008</v>
      </c>
      <c r="V10" s="148">
        <f>'NSW Oct 2021'!AT4</f>
        <v>24</v>
      </c>
      <c r="W10" s="148">
        <f>'NSW Oct 2021'!AU4</f>
        <v>0</v>
      </c>
      <c r="X10" s="148">
        <f>'NSW Oct 2021'!AV4</f>
        <v>0</v>
      </c>
      <c r="Y10" s="148">
        <f>'NSW Oct 2021'!AW4</f>
        <v>0</v>
      </c>
      <c r="Z10" s="292" t="str">
        <f t="shared" ref="Z10:Z32" si="7">IF(SUM(V10:Y10)=0,"No discount",IF(V10&gt;0,"Guaranteed off bill",IF(W10&gt;0,"Guaranteed off usage",IF(X10&gt;0,"Pay-on-time off bill","Pay-on-time off usage"))))</f>
        <v>Guaranteed off bill</v>
      </c>
      <c r="AA10" s="292" t="str">
        <f t="shared" ref="AA10:AA32" si="8">IF(OR(B10="Origin Energy",B10="Red Energy",B10="Powershop"),"Inclusive","Exclusive")</f>
        <v>Exclusive</v>
      </c>
      <c r="AB10" s="292">
        <f t="shared" si="0"/>
        <v>2207.8746872727274</v>
      </c>
      <c r="AC10" s="292">
        <f t="shared" si="1"/>
        <v>2207.8746872727274</v>
      </c>
      <c r="AD10" s="267">
        <f t="shared" si="2"/>
        <v>2428.6621560000003</v>
      </c>
      <c r="AE10" s="267">
        <f t="shared" si="2"/>
        <v>2428.6621560000003</v>
      </c>
      <c r="AF10" s="150">
        <f>'NSW Oct 2021'!BJ4</f>
        <v>0</v>
      </c>
      <c r="AG10" s="141">
        <f>'NSW Oct 2021'!BH4</f>
        <v>12</v>
      </c>
      <c r="AH10" s="374"/>
      <c r="AI10" s="374"/>
      <c r="AJ10" s="374"/>
      <c r="AK10" s="374"/>
      <c r="AL10" s="374"/>
      <c r="AM10" s="374"/>
      <c r="AN10" s="374"/>
      <c r="AO10" s="374"/>
      <c r="AP10" s="374"/>
      <c r="AQ10" s="374"/>
      <c r="AR10" s="374"/>
      <c r="AS10" s="374"/>
      <c r="AT10"/>
      <c r="AU10"/>
      <c r="AV10" s="347"/>
      <c r="AW10" s="347"/>
      <c r="AX10" s="347"/>
      <c r="AY10" s="347"/>
      <c r="AZ10" s="347"/>
      <c r="BA10" s="347"/>
      <c r="BB10" s="347"/>
      <c r="BC10" s="347"/>
      <c r="BD10" s="347"/>
      <c r="BE10" s="347"/>
      <c r="BF10" s="347"/>
      <c r="BG10" s="347"/>
      <c r="BH10" s="347"/>
      <c r="BI10" s="347"/>
      <c r="BJ10" s="347"/>
      <c r="BK10" s="347"/>
      <c r="BL10" s="347"/>
      <c r="BM10" s="347"/>
      <c r="BN10" s="347"/>
      <c r="BO10" s="347"/>
      <c r="BP10" s="347"/>
      <c r="BQ10" s="347"/>
      <c r="BR10" s="347"/>
      <c r="BS10" s="347"/>
      <c r="BT10" s="347"/>
      <c r="BU10" s="347"/>
      <c r="BV10" s="347"/>
      <c r="BW10" s="347"/>
      <c r="BX10" s="347"/>
      <c r="BY10" s="347"/>
      <c r="BZ10" s="347"/>
      <c r="CA10" s="347"/>
      <c r="CB10" s="347"/>
      <c r="CC10" s="347"/>
      <c r="CD10" s="347"/>
      <c r="CE10" s="347"/>
      <c r="CF10" s="347"/>
      <c r="CG10" s="347"/>
      <c r="CH10" s="347"/>
      <c r="CI10" s="347"/>
      <c r="CJ10" s="347"/>
      <c r="CK10" s="347"/>
      <c r="CL10" s="347"/>
      <c r="CM10" s="347"/>
      <c r="CN10" s="347"/>
      <c r="CO10" s="347"/>
      <c r="CP10" s="347"/>
      <c r="CQ10" s="347"/>
      <c r="CR10" s="347"/>
      <c r="CS10" s="347"/>
      <c r="CT10" s="347"/>
      <c r="CU10" s="347"/>
      <c r="CV10" s="347"/>
      <c r="CW10" s="347"/>
      <c r="CX10" s="347"/>
      <c r="CY10" s="347"/>
      <c r="CZ10" s="347"/>
      <c r="DA10" s="347"/>
      <c r="DB10" s="347"/>
      <c r="DC10" s="347"/>
      <c r="DD10" s="347"/>
      <c r="DE10" s="347"/>
      <c r="DF10" s="347"/>
      <c r="DG10" s="347"/>
      <c r="DH10" s="347"/>
      <c r="DI10" s="347"/>
      <c r="DJ10" s="347"/>
      <c r="DK10" s="347"/>
      <c r="DL10" s="347"/>
      <c r="DM10" s="347"/>
      <c r="DN10" s="347"/>
      <c r="DO10" s="347"/>
      <c r="DP10" s="347"/>
      <c r="DQ10" s="347"/>
      <c r="DR10" s="347"/>
      <c r="DS10" s="347"/>
      <c r="DT10" s="347"/>
      <c r="DU10" s="347"/>
      <c r="DV10" s="347"/>
      <c r="DW10" s="347"/>
      <c r="DX10" s="347"/>
      <c r="DY10" s="347"/>
      <c r="DZ10" s="347"/>
      <c r="EA10" s="347"/>
      <c r="EB10" s="347"/>
      <c r="EC10" s="347"/>
      <c r="ED10" s="347"/>
      <c r="EE10" s="347"/>
      <c r="EF10" s="347"/>
      <c r="EG10" s="347"/>
      <c r="EH10" s="347"/>
      <c r="EI10" s="347"/>
      <c r="EJ10" s="347"/>
      <c r="EK10" s="347"/>
      <c r="EL10" s="347"/>
      <c r="EM10" s="347"/>
      <c r="EN10" s="347"/>
      <c r="EO10" s="347"/>
      <c r="EP10" s="347"/>
      <c r="EQ10" s="347"/>
      <c r="ER10" s="347"/>
    </row>
    <row r="11" spans="1:148" s="285" customFormat="1" ht="23" customHeight="1">
      <c r="A11" s="443"/>
      <c r="B11" s="148" t="str">
        <f>'NSW Oct 2021'!F5</f>
        <v>Origin Energy</v>
      </c>
      <c r="C11" s="148" t="str">
        <f>'NSW Oct 2021'!G5</f>
        <v>Business Go</v>
      </c>
      <c r="D11" s="153">
        <f>365*'NSW Oct 2021'!H5/100</f>
        <v>216.57772727272723</v>
      </c>
      <c r="E11" s="288">
        <f>IF('NSW Oct 2021'!AQ5=3,0.5,IF('NSW Oct 2021'!AQ5=2,0.33,0))</f>
        <v>0.5</v>
      </c>
      <c r="F11" s="288">
        <f t="shared" si="3"/>
        <v>0.5</v>
      </c>
      <c r="G11" s="153">
        <f>IF('NSW Oct 2021'!K5="",($C$5*E11/'NSW Oct 2021'!AQ5*'NSW Oct 2021'!W5/100)*'NSW Oct 2021'!AQ5,IF($C$5*E11/'NSW Oct 2021'!AQ5&gt;='NSW Oct 2021'!L5,('NSW Oct 2021'!L5*'NSW Oct 2021'!W5/100)*'NSW Oct 2021'!AQ5,($C$5*E11/'NSW Oct 2021'!AQ5*'NSW Oct 2021'!W5/100)*'NSW Oct 2021'!AQ5))</f>
        <v>123.39599999999999</v>
      </c>
      <c r="H11" s="153">
        <f>IF(AND('NSW Oct 2021'!L5&gt;0,'NSW Oct 2021'!M5&gt;0),IF($C$5*E11/'NSW Oct 2021'!AQ5&lt;'NSW Oct 2021'!L5,0,IF(($C$5*E11/'NSW Oct 2021'!AQ5-'NSW Oct 2021'!L5)&lt;=('NSW Oct 2021'!M5+'NSW Oct 2021'!L5),((($C$5*E11/'NSW Oct 2021'!AQ5-'NSW Oct 2021'!L5)*'NSW Oct 2021'!X5/100))*'NSW Oct 2021'!AQ5,((('NSW Oct 2021'!M5)*'NSW Oct 2021'!X5/100)*'NSW Oct 2021'!AQ5))),0)</f>
        <v>1017.962</v>
      </c>
      <c r="I11" s="153">
        <f>IF(AND('NSW Oct 2021'!M5&gt;0,'NSW Oct 2021'!N5&gt;0),IF($C$5*E11/'NSW Oct 2021'!AQ5&lt;('NSW Oct 2021'!L5+'NSW Oct 2021'!M5),0,IF(($C$5*E11/'NSW Oct 2021'!AQ5-'NSW Oct 2021'!L5+'NSW Oct 2021'!M5)&lt;=('NSW Oct 2021'!L5+'NSW Oct 2021'!M5+'NSW Oct 2021'!N5),((($C$5*E11/'NSW Oct 2021'!AQ5-('NSW Oct 2021'!L5+'NSW Oct 2021'!M5))*'NSW Oct 2021'!Y5/100))*'NSW Oct 2021'!AQ5,('NSW Oct 2021'!N5*'NSW Oct 2021'!Y5/100)* 'NSW Oct 2021'!AQ5)),0)</f>
        <v>0</v>
      </c>
      <c r="J11" s="153">
        <f>IF(AND('NSW Oct 2021'!N5&gt;0,'NSW Oct 2021'!O5&gt;0),IF($C$5*E11/'NSW Oct 2021'!AQ5&lt;('NSW Oct 2021'!L5+'NSW Oct 2021'!M5+'NSW Oct 2021'!N5),0,IF(($C$5*E11/'NSW Oct 2021'!AQ5-'NSW Oct 2021'!L5+'NSW Oct 2021'!M5+'NSW Oct 2021'!N5)&lt;=('NSW Oct 2021'!L5+'NSW Oct 2021'!M5+'NSW Oct 2021'!N5+'NSW Oct 2021'!O5),(($C$5*E11/'NSW Oct 2021'!AQ5-('NSW Oct 2021'!L5+'NSW Oct 2021'!M5+'NSW Oct 2021'!N5))*'NSW Oct 2021'!Z5/100)*'NSW Oct 2021'!AQ5,('NSW Oct 2021'!O5*'NSW Oct 2021'!Z5/100)*'NSW Oct 2021'!AQ5)),0)</f>
        <v>0</v>
      </c>
      <c r="K11" s="153">
        <f>IF(AND('NSW Oct 2021'!O5&gt;0,'NSW Oct 2021'!P5&gt;0),IF($C$5*E11/'NSW Oct 2021'!AQ5&lt;('NSW Oct 2021'!L5+'NSW Oct 2021'!M5+'NSW Oct 2021'!N5+'NSW Oct 2021'!O5),0,IF(($C$5*E11/'NSW Oct 2021'!AQ5-'NSW Oct 2021'!L5+'NSW Oct 2021'!M5+'NSW Oct 2021'!N5+'NSW Oct 2021'!O5)&lt;=('NSW Oct 2021'!L5+'NSW Oct 2021'!M5+'NSW Oct 2021'!N5+'NSW Oct 2021'!O5+'NSW Oct 2021'!P5),(($C$5*E11/'NSW Oct 2021'!AQ5-('NSW Oct 2021'!L5+'NSW Oct 2021'!M5+'NSW Oct 2021'!N5+'NSW Oct 2021'!O5))*'NSW Oct 2021'!AA5/100)*'NSW Oct 2021'!AQ5,('NSW Oct 2021'!P5*'NSW Oct 2021'!AA5/100)*'NSW Oct 2021'!AQ5)),0)</f>
        <v>0</v>
      </c>
      <c r="L11" s="153">
        <f>IF(AND('NSW Oct 2021'!P5&gt;0,'NSW Oct 2021'!O5&gt;0),IF(($C$5*E11/'NSW Oct 2021'!AQ5&lt;SUM('NSW Oct 2021'!L5:P5)),(0),($C$5*E11/'NSW Oct 2021'!AQ5-SUM('NSW Oct 2021'!L5:P5))*'NSW Oct 2021'!AB5/100)* 'NSW Oct 2021'!AQ5,IF(AND('NSW Oct 2021'!O5&gt;0,'NSW Oct 2021'!P5=""),IF(($C$5*E11/'NSW Oct 2021'!AQ5&lt; SUM('NSW Oct 2021'!L5:O5)),(0),($C$5*E11/'NSW Oct 2021'!AQ5-SUM('NSW Oct 2021'!L5:O5))*'NSW Oct 2021'!AA5/100)* 'NSW Oct 2021'!AQ5,IF(AND('NSW Oct 2021'!N5&gt;0,'NSW Oct 2021'!O5=""),IF(($C$5*E11/'NSW Oct 2021'!AQ5&lt; SUM('NSW Oct 2021'!L5:N5)),(0),($C$5*E11/'NSW Oct 2021'!AQ5-SUM('NSW Oct 2021'!L5:N5))*'NSW Oct 2021'!Z5/100)* 'NSW Oct 2021'!AQ5,IF(AND('NSW Oct 2021'!M5&gt;0,'NSW Oct 2021'!N5=""),IF(($C$5*E11/'NSW Oct 2021'!AQ5&lt;'NSW Oct 2021'!M5+'NSW Oct 2021'!L5),(0),(($C$5*E11/'NSW Oct 2021'!AQ5-('NSW Oct 2021'!M5+'NSW Oct 2021'!L5))*'NSW Oct 2021'!Y5/100))*'NSW Oct 2021'!AQ5,IF(AND('NSW Oct 2021'!L5&gt;0,'NSW Oct 2021'!M5=""&gt;0),IF(($C$5*E11/'NSW Oct 2021'!AQ5&lt;'NSW Oct 2021'!L5),(0),($C$5*E11/'NSW Oct 2021'!AQ5-'NSW Oct 2021'!L5)*'NSW Oct 2021'!X5/100)*'NSW Oct 2021'!AQ5,0)))))</f>
        <v>0</v>
      </c>
      <c r="M11" s="153">
        <f>IF('NSW Oct 2021'!K5="",($C$5*F11/'NSW Oct 2021'!AR5*'NSW Oct 2021'!AC5/100)*'NSW Oct 2021'!AR5,IF($C$5*F11/'NSW Oct 2021'!AR5&gt;='NSW Oct 2021'!L5,('NSW Oct 2021'!L5*'NSW Oct 2021'!AC5/100)*'NSW Oct 2021'!AR5,($C$5*F11/'NSW Oct 2021'!AR5*'NSW Oct 2021'!AC5/100)*'NSW Oct 2021'!AR5))</f>
        <v>123.39599999999999</v>
      </c>
      <c r="N11" s="153">
        <f>IF(AND('NSW Oct 2021'!L5&gt;0,'NSW Oct 2021'!M5&gt;0),IF($C$5*F11/'NSW Oct 2021'!AR5&lt;'NSW Oct 2021'!L5,0,IF(($C$5*F11/'NSW Oct 2021'!AR5-'NSW Oct 2021'!L5)&lt;=('NSW Oct 2021'!M5+'NSW Oct 2021'!L5),((($C$5*F11/'NSW Oct 2021'!AR5-'NSW Oct 2021'!L5)*'NSW Oct 2021'!AD5/100))*'NSW Oct 2021'!AR5,((('NSW Oct 2021'!M5)*'NSW Oct 2021'!AD5/100)*'NSW Oct 2021'!AR5))),0)</f>
        <v>1017.962</v>
      </c>
      <c r="O11" s="153">
        <f>IF(AND('NSW Oct 2021'!M5&gt;0,'NSW Oct 2021'!N5&gt;0),IF($C$5*F11/'NSW Oct 2021'!AR5&lt;('NSW Oct 2021'!L5+'NSW Oct 2021'!M5),0,IF(($C$5*F11/'NSW Oct 2021'!AR5-'NSW Oct 2021'!L5+'NSW Oct 2021'!M5)&lt;=('NSW Oct 2021'!L5+'NSW Oct 2021'!M5+'NSW Oct 2021'!N5),((($C$5*F11/'NSW Oct 2021'!AR5-('NSW Oct 2021'!L5+'NSW Oct 2021'!M5))*'NSW Oct 2021'!AE5/100))*'NSW Oct 2021'!AR5,('NSW Oct 2021'!N5*'NSW Oct 2021'!AE5/100)*'NSW Oct 2021'!AR5)),0)</f>
        <v>0</v>
      </c>
      <c r="P11" s="153">
        <f>IF(AND('NSW Oct 2021'!N5&gt;0,'NSW Oct 2021'!O5&gt;0),IF($C$5*F11/'NSW Oct 2021'!AR5&lt;('NSW Oct 2021'!L5+'NSW Oct 2021'!M5+'NSW Oct 2021'!N5),0,IF(($C$5*F11/'NSW Oct 2021'!AR5-'NSW Oct 2021'!L5+'NSW Oct 2021'!M5+'NSW Oct 2021'!N5)&lt;=('NSW Oct 2021'!L5+'NSW Oct 2021'!M5+'NSW Oct 2021'!N5+'NSW Oct 2021'!O5),(($C$5*F11/'NSW Oct 2021'!AR5-('NSW Oct 2021'!L5+'NSW Oct 2021'!M5+'NSW Oct 2021'!N5))*'NSW Oct 2021'!AF5/100)*'NSW Oct 2021'!AR5,('NSW Oct 2021'!O5*'NSW Oct 2021'!AF5/100)*'NSW Oct 2021'!AR5)),0)</f>
        <v>0</v>
      </c>
      <c r="Q11" s="153">
        <f>IF(AND('NSW Oct 2021'!P5&gt;0,'NSW Oct 2021'!P5&gt;0),IF($C$5*F11/'NSW Oct 2021'!AR5&lt;('NSW Oct 2021'!L5+'NSW Oct 2021'!M5+'NSW Oct 2021'!N5+'NSW Oct 2021'!O5),0,IF(($C$5*F11/'NSW Oct 2021'!AR5-'NSW Oct 2021'!L5+'NSW Oct 2021'!M5+'NSW Oct 2021'!N5+'NSW Oct 2021'!O5)&lt;=('NSW Oct 2021'!L5+'NSW Oct 2021'!M5+'NSW Oct 2021'!N5+'NSW Oct 2021'!O5+'NSW Oct 2021'!P5),(($C$5*F11/'NSW Oct 2021'!AR5-('NSW Oct 2021'!L5+'NSW Oct 2021'!M5+'NSW Oct 2021'!N5+'NSW Oct 2021'!O5))*'NSW Oct 2021'!AG5/100)*'NSW Oct 2021'!AR5,('NSW Oct 2021'!P5*'NSW Oct 2021'!AG5/100)*'NSW Oct 2021'!AR5)),0)</f>
        <v>0</v>
      </c>
      <c r="R11" s="153">
        <f>IF(AND('NSW Oct 2021'!P5&gt;0,'NSW Oct 2021'!O5&gt;0),IF(($C$5*F11/'NSW Oct 2021'!AR5&lt;SUM('NSW Oct 2021'!L5:P5)),(0),($C$5*F11/'NSW Oct 2021'!AR5-SUM('NSW Oct 2021'!L5:P5))*'NSW Oct 2021'!AB5/100)* 'NSW Oct 2021'!AR5,IF(AND('NSW Oct 2021'!O5&gt;0,'NSW Oct 2021'!P5=""),IF(($C$5*F11/'NSW Oct 2021'!AR5&lt; SUM('NSW Oct 2021'!L5:O5)),(0),($C$5*F11/'NSW Oct 2021'!AR5-SUM('NSW Oct 2021'!L5:O5))*'NSW Oct 2021'!AG5/100)* 'NSW Oct 2021'!AR5,IF(AND('NSW Oct 2021'!N5&gt;0,'NSW Oct 2021'!O5=""),IF(($C$5*F11/'NSW Oct 2021'!AR5&lt; SUM('NSW Oct 2021'!L5:N5)),(0),($C$5*F11/'NSW Oct 2021'!AR5-SUM('NSW Oct 2021'!L5:N5))*'NSW Oct 2021'!AF5/100)* 'NSW Oct 2021'!AR5,IF(AND('NSW Oct 2021'!M5&gt;0,'NSW Oct 2021'!N5=""),IF(($C$5*F11/'NSW Oct 2021'!AR5&lt;'NSW Oct 2021'!M5+'NSW Oct 2021'!L5),(0),(($C$5*F11/'NSW Oct 2021'!AR5-('NSW Oct 2021'!M5+'NSW Oct 2021'!L5))*'NSW Oct 2021'!AE5/100))*'NSW Oct 2021'!AR5,IF(AND('NSW Oct 2021'!L5&gt;0,'NSW Oct 2021'!M5=""&gt;0),IF(($C$5*F11/'NSW Oct 2021'!AR5&lt;'NSW Oct 2021'!L5),(0),($C$5*F11/'NSW Oct 2021'!AR5-'NSW Oct 2021'!L5)*'NSW Oct 2021'!AD5/100)*'NSW Oct 2021'!AR5,0)))))</f>
        <v>0</v>
      </c>
      <c r="S11" s="257">
        <f t="shared" si="4"/>
        <v>2282.7159999999999</v>
      </c>
      <c r="T11" s="292">
        <f t="shared" si="5"/>
        <v>2499.2937272727272</v>
      </c>
      <c r="U11" s="149">
        <f t="shared" si="6"/>
        <v>2749.2231000000002</v>
      </c>
      <c r="V11" s="148">
        <f>'NSW Oct 2021'!AT5</f>
        <v>0</v>
      </c>
      <c r="W11" s="148">
        <f>'NSW Oct 2021'!AU5</f>
        <v>0</v>
      </c>
      <c r="X11" s="148">
        <f>'NSW Oct 2021'!AV5</f>
        <v>0</v>
      </c>
      <c r="Y11" s="148">
        <f>'NSW Oct 2021'!AW5</f>
        <v>0</v>
      </c>
      <c r="Z11" s="292" t="str">
        <f t="shared" si="7"/>
        <v>No discount</v>
      </c>
      <c r="AA11" s="292" t="str">
        <f t="shared" si="8"/>
        <v>Inclusive</v>
      </c>
      <c r="AB11" s="292">
        <f t="shared" si="0"/>
        <v>2499.2937272727272</v>
      </c>
      <c r="AC11" s="292">
        <f t="shared" si="1"/>
        <v>2499.2937272727272</v>
      </c>
      <c r="AD11" s="267">
        <f t="shared" si="2"/>
        <v>2749.2231000000002</v>
      </c>
      <c r="AE11" s="267">
        <f t="shared" si="2"/>
        <v>2749.2231000000002</v>
      </c>
      <c r="AF11" s="150">
        <f>'NSW Oct 2021'!BJ5</f>
        <v>12</v>
      </c>
      <c r="AG11" s="141">
        <f>'NSW Oct 2021'!BH5</f>
        <v>12</v>
      </c>
      <c r="AH11" s="374"/>
      <c r="AI11" s="374"/>
      <c r="AJ11" s="374"/>
      <c r="AK11" s="374"/>
      <c r="AL11" s="374"/>
      <c r="AM11" s="374"/>
      <c r="AN11" s="374"/>
      <c r="AO11" s="374"/>
      <c r="AP11" s="374"/>
      <c r="AQ11" s="374"/>
      <c r="AR11" s="374"/>
      <c r="AS11" s="374"/>
      <c r="AT11"/>
      <c r="AU11"/>
      <c r="AV11" s="347"/>
      <c r="AW11" s="347"/>
      <c r="AX11" s="347"/>
      <c r="AY11" s="347"/>
      <c r="AZ11" s="347"/>
      <c r="BA11" s="347"/>
      <c r="BB11" s="347"/>
      <c r="BC11" s="347"/>
      <c r="BD11" s="347"/>
      <c r="BE11" s="347"/>
      <c r="BF11" s="347"/>
      <c r="BG11" s="347"/>
      <c r="BH11" s="347"/>
      <c r="BI11" s="347"/>
      <c r="BJ11" s="347"/>
      <c r="BK11" s="347"/>
      <c r="BL11" s="347"/>
      <c r="BM11" s="347"/>
      <c r="BN11" s="347"/>
      <c r="BO11" s="347"/>
      <c r="BP11" s="347"/>
      <c r="BQ11" s="347"/>
      <c r="BR11" s="347"/>
      <c r="BS11" s="347"/>
      <c r="BT11" s="347"/>
      <c r="BU11" s="347"/>
      <c r="BV11" s="347"/>
      <c r="BW11" s="347"/>
      <c r="BX11" s="347"/>
      <c r="BY11" s="347"/>
      <c r="BZ11" s="347"/>
      <c r="CA11" s="347"/>
      <c r="CB11" s="347"/>
      <c r="CC11" s="347"/>
      <c r="CD11" s="347"/>
      <c r="CE11" s="347"/>
      <c r="CF11" s="347"/>
      <c r="CG11" s="347"/>
      <c r="CH11" s="347"/>
      <c r="CI11" s="347"/>
      <c r="CJ11" s="347"/>
      <c r="CK11" s="347"/>
      <c r="CL11" s="347"/>
      <c r="CM11" s="347"/>
      <c r="CN11" s="347"/>
      <c r="CO11" s="347"/>
      <c r="CP11" s="347"/>
      <c r="CQ11" s="347"/>
      <c r="CR11" s="347"/>
      <c r="CS11" s="347"/>
      <c r="CT11" s="347"/>
      <c r="CU11" s="347"/>
      <c r="CV11" s="347"/>
      <c r="CW11" s="347"/>
      <c r="CX11" s="347"/>
      <c r="CY11" s="347"/>
      <c r="CZ11" s="347"/>
      <c r="DA11" s="347"/>
      <c r="DB11" s="347"/>
      <c r="DC11" s="347"/>
      <c r="DD11" s="347"/>
      <c r="DE11" s="347"/>
      <c r="DF11" s="347"/>
      <c r="DG11" s="347"/>
      <c r="DH11" s="347"/>
      <c r="DI11" s="347"/>
      <c r="DJ11" s="347"/>
      <c r="DK11" s="347"/>
      <c r="DL11" s="347"/>
      <c r="DM11" s="347"/>
      <c r="DN11" s="347"/>
      <c r="DO11" s="347"/>
      <c r="DP11" s="347"/>
      <c r="DQ11" s="347"/>
      <c r="DR11" s="347"/>
      <c r="DS11" s="347"/>
      <c r="DT11" s="347"/>
      <c r="DU11" s="347"/>
      <c r="DV11" s="347"/>
      <c r="DW11" s="347"/>
      <c r="DX11" s="347"/>
      <c r="DY11" s="347"/>
      <c r="DZ11" s="347"/>
      <c r="EA11" s="347"/>
      <c r="EB11" s="347"/>
      <c r="EC11" s="347"/>
      <c r="ED11" s="347"/>
      <c r="EE11" s="347"/>
      <c r="EF11" s="347"/>
      <c r="EG11" s="347"/>
      <c r="EH11" s="347"/>
      <c r="EI11" s="347"/>
      <c r="EJ11" s="347"/>
      <c r="EK11" s="347"/>
      <c r="EL11" s="347"/>
      <c r="EM11" s="347"/>
      <c r="EN11" s="347"/>
      <c r="EO11" s="347"/>
      <c r="EP11" s="347"/>
      <c r="EQ11" s="347"/>
      <c r="ER11" s="347"/>
    </row>
    <row r="12" spans="1:148" s="285" customFormat="1" ht="23" customHeight="1">
      <c r="A12" s="443"/>
      <c r="B12" s="148" t="str">
        <f>'NSW Oct 2021'!F6</f>
        <v>Red Energy</v>
      </c>
      <c r="C12" s="148" t="str">
        <f>'NSW Oct 2021'!G6</f>
        <v xml:space="preserve">Business Saver </v>
      </c>
      <c r="D12" s="153">
        <f>365*'NSW Oct 2021'!H6/100</f>
        <v>218.96681818181816</v>
      </c>
      <c r="E12" s="288">
        <f>IF('NSW Oct 2021'!AQ6=3,0.5,IF('NSW Oct 2021'!AQ6=2,0.33,0))</f>
        <v>0.5</v>
      </c>
      <c r="F12" s="288">
        <f t="shared" si="3"/>
        <v>0.5</v>
      </c>
      <c r="G12" s="153">
        <f>IF('NSW Oct 2021'!K6="",($C$5*E12/'NSW Oct 2021'!AQ6*'NSW Oct 2021'!W6/100)*'NSW Oct 2021'!AQ6,IF($C$5*E12/'NSW Oct 2021'!AQ6&gt;='NSW Oct 2021'!L6,('NSW Oct 2021'!L6*'NSW Oct 2021'!W6/100)*'NSW Oct 2021'!AQ6,($C$5*E12/'NSW Oct 2021'!AQ6*'NSW Oct 2021'!W6/100)*'NSW Oct 2021'!AQ6))</f>
        <v>111.53100000000001</v>
      </c>
      <c r="H12" s="153">
        <f>IF(AND('NSW Oct 2021'!L6&gt;0,'NSW Oct 2021'!M6&gt;0),IF($C$5*E12/'NSW Oct 2021'!AQ6&lt;'NSW Oct 2021'!L6,0,IF(($C$5*E12/'NSW Oct 2021'!AQ6-'NSW Oct 2021'!L6)&lt;=('NSW Oct 2021'!M6+'NSW Oct 2021'!L6),((($C$5*E12/'NSW Oct 2021'!AQ6-'NSW Oct 2021'!L6)*'NSW Oct 2021'!X6/100))*'NSW Oct 2021'!AQ6,((('NSW Oct 2021'!M6)*'NSW Oct 2021'!X6/100)*'NSW Oct 2021'!AQ6))),0)</f>
        <v>87.388909090909095</v>
      </c>
      <c r="I12" s="153">
        <f>IF(AND('NSW Oct 2021'!M6&gt;0,'NSW Oct 2021'!N6&gt;0),IF($C$5*E12/'NSW Oct 2021'!AQ6&lt;('NSW Oct 2021'!L6+'NSW Oct 2021'!M6),0,IF(($C$5*E12/'NSW Oct 2021'!AQ6-'NSW Oct 2021'!L6+'NSW Oct 2021'!M6)&lt;=('NSW Oct 2021'!L6+'NSW Oct 2021'!M6+'NSW Oct 2021'!N6),((($C$5*E12/'NSW Oct 2021'!AQ6-('NSW Oct 2021'!L6+'NSW Oct 2021'!M6))*'NSW Oct 2021'!Y6/100))*'NSW Oct 2021'!AQ6,('NSW Oct 2021'!N6*'NSW Oct 2021'!Y6/100)* 'NSW Oct 2021'!AQ6)),0)</f>
        <v>193.67999999999995</v>
      </c>
      <c r="J12" s="153">
        <f>IF(AND('NSW Oct 2021'!N6&gt;0,'NSW Oct 2021'!O6&gt;0),IF($C$5*E12/'NSW Oct 2021'!AQ6&lt;('NSW Oct 2021'!L6+'NSW Oct 2021'!M6+'NSW Oct 2021'!N6),0,IF(($C$5*E12/'NSW Oct 2021'!AQ6-'NSW Oct 2021'!L6+'NSW Oct 2021'!M6+'NSW Oct 2021'!N6)&lt;=('NSW Oct 2021'!L6+'NSW Oct 2021'!M6+'NSW Oct 2021'!N6+'NSW Oct 2021'!O6),(($C$5*E12/'NSW Oct 2021'!AQ6-('NSW Oct 2021'!L6+'NSW Oct 2021'!M6+'NSW Oct 2021'!N6))*'NSW Oct 2021'!Z6/100)*'NSW Oct 2021'!AQ6,('NSW Oct 2021'!O6*'NSW Oct 2021'!Z6/100)*'NSW Oct 2021'!AQ6)),0)</f>
        <v>668.36818181818194</v>
      </c>
      <c r="K12" s="153">
        <f>IF(AND('NSW Oct 2021'!O6&gt;0,'NSW Oct 2021'!P6&gt;0),IF($C$5*E12/'NSW Oct 2021'!AQ6&lt;('NSW Oct 2021'!L6+'NSW Oct 2021'!M6+'NSW Oct 2021'!N6+'NSW Oct 2021'!O6),0,IF(($C$5*E12/'NSW Oct 2021'!AQ6-'NSW Oct 2021'!L6+'NSW Oct 2021'!M6+'NSW Oct 2021'!N6+'NSW Oct 2021'!O6)&lt;=('NSW Oct 2021'!L6+'NSW Oct 2021'!M6+'NSW Oct 2021'!N6+'NSW Oct 2021'!O6+'NSW Oct 2021'!P6),(($C$5*E12/'NSW Oct 2021'!AQ6-('NSW Oct 2021'!L6+'NSW Oct 2021'!M6+'NSW Oct 2021'!N6+'NSW Oct 2021'!O6))*'NSW Oct 2021'!AA6/100)*'NSW Oct 2021'!AQ6,('NSW Oct 2021'!P6*'NSW Oct 2021'!AA6/100)*'NSW Oct 2021'!AQ6)),0)</f>
        <v>0</v>
      </c>
      <c r="L12" s="153">
        <f>IF(AND('NSW Oct 2021'!P6&gt;0,'NSW Oct 2021'!O6&gt;0),IF(($C$5*E12/'NSW Oct 2021'!AQ6&lt;SUM('NSW Oct 2021'!L6:P6)),(0),($C$5*E12/'NSW Oct 2021'!AQ6-SUM('NSW Oct 2021'!L6:P6))*'NSW Oct 2021'!AB6/100)* 'NSW Oct 2021'!AQ6,IF(AND('NSW Oct 2021'!O6&gt;0,'NSW Oct 2021'!P6=""),IF(($C$5*E12/'NSW Oct 2021'!AQ6&lt; SUM('NSW Oct 2021'!L6:O6)),(0),($C$5*E12/'NSW Oct 2021'!AQ6-SUM('NSW Oct 2021'!L6:O6))*'NSW Oct 2021'!AA6/100)* 'NSW Oct 2021'!AQ6,IF(AND('NSW Oct 2021'!N6&gt;0,'NSW Oct 2021'!O6=""),IF(($C$5*E12/'NSW Oct 2021'!AQ6&lt; SUM('NSW Oct 2021'!L6:N6)),(0),($C$5*E12/'NSW Oct 2021'!AQ6-SUM('NSW Oct 2021'!L6:N6))*'NSW Oct 2021'!Z6/100)* 'NSW Oct 2021'!AQ6,IF(AND('NSW Oct 2021'!M6&gt;0,'NSW Oct 2021'!N6=""),IF(($C$5*E12/'NSW Oct 2021'!AQ6&lt;'NSW Oct 2021'!M6+'NSW Oct 2021'!L6),(0),(($C$5*E12/'NSW Oct 2021'!AQ6-('NSW Oct 2021'!M6+'NSW Oct 2021'!L6))*'NSW Oct 2021'!Y6/100))*'NSW Oct 2021'!AQ6,IF(AND('NSW Oct 2021'!L6&gt;0,'NSW Oct 2021'!M6=""&gt;0),IF(($C$5*E12/'NSW Oct 2021'!AQ6&lt;'NSW Oct 2021'!L6),(0),($C$5*E12/'NSW Oct 2021'!AQ6-'NSW Oct 2021'!L6)*'NSW Oct 2021'!X6/100)*'NSW Oct 2021'!AQ6,0)))))</f>
        <v>0</v>
      </c>
      <c r="M12" s="153">
        <f>IF('NSW Oct 2021'!K6="",($C$5*F12/'NSW Oct 2021'!AR6*'NSW Oct 2021'!AC6/100)*'NSW Oct 2021'!AR6,IF($C$5*F12/'NSW Oct 2021'!AR6&gt;='NSW Oct 2021'!L6,('NSW Oct 2021'!L6*'NSW Oct 2021'!AC6/100)*'NSW Oct 2021'!AR6,($C$5*F12/'NSW Oct 2021'!AR6*'NSW Oct 2021'!AC6/100)*'NSW Oct 2021'!AR6))</f>
        <v>111.53100000000001</v>
      </c>
      <c r="N12" s="153">
        <f>IF(AND('NSW Oct 2021'!L6&gt;0,'NSW Oct 2021'!M6&gt;0),IF($C$5*F12/'NSW Oct 2021'!AR6&lt;'NSW Oct 2021'!L6,0,IF(($C$5*F12/'NSW Oct 2021'!AR6-'NSW Oct 2021'!L6)&lt;=('NSW Oct 2021'!M6+'NSW Oct 2021'!L6),((($C$5*F12/'NSW Oct 2021'!AR6-'NSW Oct 2021'!L6)*'NSW Oct 2021'!AD6/100))*'NSW Oct 2021'!AR6,((('NSW Oct 2021'!M6)*'NSW Oct 2021'!AD6/100)*'NSW Oct 2021'!AR6))),0)</f>
        <v>87.388909090909095</v>
      </c>
      <c r="O12" s="153">
        <f>IF(AND('NSW Oct 2021'!M6&gt;0,'NSW Oct 2021'!N6&gt;0),IF($C$5*F12/'NSW Oct 2021'!AR6&lt;('NSW Oct 2021'!L6+'NSW Oct 2021'!M6),0,IF(($C$5*F12/'NSW Oct 2021'!AR6-'NSW Oct 2021'!L6+'NSW Oct 2021'!M6)&lt;=('NSW Oct 2021'!L6+'NSW Oct 2021'!M6+'NSW Oct 2021'!N6),((($C$5*F12/'NSW Oct 2021'!AR6-('NSW Oct 2021'!L6+'NSW Oct 2021'!M6))*'NSW Oct 2021'!AE6/100))*'NSW Oct 2021'!AR6,('NSW Oct 2021'!N6*'NSW Oct 2021'!AE6/100)*'NSW Oct 2021'!AR6)),0)</f>
        <v>193.67999999999995</v>
      </c>
      <c r="P12" s="153">
        <f>IF(AND('NSW Oct 2021'!N6&gt;0,'NSW Oct 2021'!O6&gt;0),IF($C$5*F12/'NSW Oct 2021'!AR6&lt;('NSW Oct 2021'!L6+'NSW Oct 2021'!M6+'NSW Oct 2021'!N6),0,IF(($C$5*F12/'NSW Oct 2021'!AR6-'NSW Oct 2021'!L6+'NSW Oct 2021'!M6+'NSW Oct 2021'!N6)&lt;=('NSW Oct 2021'!L6+'NSW Oct 2021'!M6+'NSW Oct 2021'!N6+'NSW Oct 2021'!O6),(($C$5*F12/'NSW Oct 2021'!AR6-('NSW Oct 2021'!L6+'NSW Oct 2021'!M6+'NSW Oct 2021'!N6))*'NSW Oct 2021'!AF6/100)*'NSW Oct 2021'!AR6,('NSW Oct 2021'!O6*'NSW Oct 2021'!AF6/100)*'NSW Oct 2021'!AR6)),0)</f>
        <v>668.36818181818194</v>
      </c>
      <c r="Q12" s="153">
        <f>IF(AND('NSW Oct 2021'!P6&gt;0,'NSW Oct 2021'!P6&gt;0),IF($C$5*F12/'NSW Oct 2021'!AR6&lt;('NSW Oct 2021'!L6+'NSW Oct 2021'!M6+'NSW Oct 2021'!N6+'NSW Oct 2021'!O6),0,IF(($C$5*F12/'NSW Oct 2021'!AR6-'NSW Oct 2021'!L6+'NSW Oct 2021'!M6+'NSW Oct 2021'!N6+'NSW Oct 2021'!O6)&lt;=('NSW Oct 2021'!L6+'NSW Oct 2021'!M6+'NSW Oct 2021'!N6+'NSW Oct 2021'!O6+'NSW Oct 2021'!P6),(($C$5*F12/'NSW Oct 2021'!AR6-('NSW Oct 2021'!L6+'NSW Oct 2021'!M6+'NSW Oct 2021'!N6+'NSW Oct 2021'!O6))*'NSW Oct 2021'!AG6/100)*'NSW Oct 2021'!AR6,('NSW Oct 2021'!P6*'NSW Oct 2021'!AG6/100)*'NSW Oct 2021'!AR6)),0)</f>
        <v>0</v>
      </c>
      <c r="R12" s="153">
        <f>IF(AND('NSW Oct 2021'!P6&gt;0,'NSW Oct 2021'!O6&gt;0),IF(($C$5*F12/'NSW Oct 2021'!AR6&lt;SUM('NSW Oct 2021'!L6:P6)),(0),($C$5*F12/'NSW Oct 2021'!AR6-SUM('NSW Oct 2021'!L6:P6))*'NSW Oct 2021'!AB6/100)* 'NSW Oct 2021'!AR6,IF(AND('NSW Oct 2021'!O6&gt;0,'NSW Oct 2021'!P6=""),IF(($C$5*F12/'NSW Oct 2021'!AR6&lt; SUM('NSW Oct 2021'!L6:O6)),(0),($C$5*F12/'NSW Oct 2021'!AR6-SUM('NSW Oct 2021'!L6:O6))*'NSW Oct 2021'!AG6/100)* 'NSW Oct 2021'!AR6,IF(AND('NSW Oct 2021'!N6&gt;0,'NSW Oct 2021'!O6=""),IF(($C$5*F12/'NSW Oct 2021'!AR6&lt; SUM('NSW Oct 2021'!L6:N6)),(0),($C$5*F12/'NSW Oct 2021'!AR6-SUM('NSW Oct 2021'!L6:N6))*'NSW Oct 2021'!AF6/100)* 'NSW Oct 2021'!AR6,IF(AND('NSW Oct 2021'!M6&gt;0,'NSW Oct 2021'!N6=""),IF(($C$5*F12/'NSW Oct 2021'!AR6&lt;'NSW Oct 2021'!M6+'NSW Oct 2021'!L6),(0),(($C$5*F12/'NSW Oct 2021'!AR6-('NSW Oct 2021'!M6+'NSW Oct 2021'!L6))*'NSW Oct 2021'!AE6/100))*'NSW Oct 2021'!AR6,IF(AND('NSW Oct 2021'!L6&gt;0,'NSW Oct 2021'!M6=""&gt;0),IF(($C$5*F12/'NSW Oct 2021'!AR6&lt;'NSW Oct 2021'!L6),(0),($C$5*F12/'NSW Oct 2021'!AR6-'NSW Oct 2021'!L6)*'NSW Oct 2021'!AD6/100)*'NSW Oct 2021'!AR6,0)))))</f>
        <v>0</v>
      </c>
      <c r="S12" s="257">
        <f t="shared" si="4"/>
        <v>2121.9361818181815</v>
      </c>
      <c r="T12" s="292">
        <f t="shared" si="5"/>
        <v>2340.9029999999998</v>
      </c>
      <c r="U12" s="149">
        <f t="shared" si="6"/>
        <v>2574.9933000000001</v>
      </c>
      <c r="V12" s="148">
        <f>'NSW Oct 2021'!AT6</f>
        <v>0</v>
      </c>
      <c r="W12" s="148">
        <f>'NSW Oct 2021'!AU6</f>
        <v>0</v>
      </c>
      <c r="X12" s="148">
        <f>'NSW Oct 2021'!AV6</f>
        <v>0</v>
      </c>
      <c r="Y12" s="148">
        <f>'NSW Oct 2021'!AW6</f>
        <v>0</v>
      </c>
      <c r="Z12" s="292" t="str">
        <f t="shared" si="7"/>
        <v>No discount</v>
      </c>
      <c r="AA12" s="292" t="str">
        <f t="shared" si="8"/>
        <v>Inclusive</v>
      </c>
      <c r="AB12" s="292">
        <f t="shared" si="0"/>
        <v>2340.9029999999998</v>
      </c>
      <c r="AC12" s="292">
        <f t="shared" si="1"/>
        <v>2340.9029999999998</v>
      </c>
      <c r="AD12" s="267">
        <f t="shared" si="2"/>
        <v>2574.9933000000001</v>
      </c>
      <c r="AE12" s="267">
        <f t="shared" si="2"/>
        <v>2574.9933000000001</v>
      </c>
      <c r="AF12" s="150">
        <f>'NSW Oct 2021'!BJ6</f>
        <v>0</v>
      </c>
      <c r="AG12" s="141">
        <f>'NSW Oct 2021'!BH6</f>
        <v>0</v>
      </c>
      <c r="AH12" s="374"/>
      <c r="AI12" s="374"/>
      <c r="AJ12" s="374"/>
      <c r="AK12" s="374"/>
      <c r="AL12" s="374"/>
      <c r="AM12" s="374"/>
      <c r="AN12" s="374"/>
      <c r="AO12" s="374"/>
      <c r="AP12" s="374"/>
      <c r="AQ12" s="374"/>
      <c r="AR12" s="374"/>
      <c r="AS12" s="374"/>
      <c r="AT12"/>
      <c r="AU12"/>
      <c r="AV12" s="347"/>
      <c r="AW12" s="347"/>
      <c r="AX12" s="347"/>
      <c r="AY12" s="347"/>
      <c r="AZ12" s="347"/>
      <c r="BA12" s="347"/>
      <c r="BB12" s="347"/>
      <c r="BC12" s="347"/>
      <c r="BD12" s="347"/>
      <c r="BE12" s="347"/>
      <c r="BF12" s="347"/>
      <c r="BG12" s="347"/>
      <c r="BH12" s="347"/>
      <c r="BI12" s="347"/>
      <c r="BJ12" s="347"/>
      <c r="BK12" s="347"/>
      <c r="BL12" s="347"/>
      <c r="BM12" s="347"/>
      <c r="BN12" s="347"/>
      <c r="BO12" s="347"/>
      <c r="BP12" s="347"/>
      <c r="BQ12" s="347"/>
      <c r="BR12" s="347"/>
      <c r="BS12" s="347"/>
      <c r="BT12" s="347"/>
      <c r="BU12" s="347"/>
      <c r="BV12" s="347"/>
      <c r="BW12" s="347"/>
      <c r="BX12" s="347"/>
      <c r="BY12" s="347"/>
      <c r="BZ12" s="347"/>
      <c r="CA12" s="347"/>
      <c r="CB12" s="347"/>
      <c r="CC12" s="347"/>
      <c r="CD12" s="347"/>
      <c r="CE12" s="347"/>
      <c r="CF12" s="347"/>
      <c r="CG12" s="347"/>
      <c r="CH12" s="347"/>
      <c r="CI12" s="347"/>
      <c r="CJ12" s="347"/>
      <c r="CK12" s="347"/>
      <c r="CL12" s="347"/>
      <c r="CM12" s="347"/>
      <c r="CN12" s="347"/>
      <c r="CO12" s="347"/>
      <c r="CP12" s="347"/>
      <c r="CQ12" s="347"/>
      <c r="CR12" s="347"/>
      <c r="CS12" s="347"/>
      <c r="CT12" s="347"/>
      <c r="CU12" s="347"/>
      <c r="CV12" s="347"/>
      <c r="CW12" s="347"/>
      <c r="CX12" s="347"/>
      <c r="CY12" s="347"/>
      <c r="CZ12" s="347"/>
      <c r="DA12" s="347"/>
      <c r="DB12" s="347"/>
      <c r="DC12" s="347"/>
      <c r="DD12" s="347"/>
      <c r="DE12" s="347"/>
      <c r="DF12" s="347"/>
      <c r="DG12" s="347"/>
      <c r="DH12" s="347"/>
      <c r="DI12" s="347"/>
      <c r="DJ12" s="347"/>
      <c r="DK12" s="347"/>
      <c r="DL12" s="347"/>
      <c r="DM12" s="347"/>
      <c r="DN12" s="347"/>
      <c r="DO12" s="347"/>
      <c r="DP12" s="347"/>
      <c r="DQ12" s="347"/>
      <c r="DR12" s="347"/>
      <c r="DS12" s="347"/>
      <c r="DT12" s="347"/>
      <c r="DU12" s="347"/>
      <c r="DV12" s="347"/>
      <c r="DW12" s="347"/>
      <c r="DX12" s="347"/>
      <c r="DY12" s="347"/>
      <c r="DZ12" s="347"/>
      <c r="EA12" s="347"/>
      <c r="EB12" s="347"/>
      <c r="EC12" s="347"/>
      <c r="ED12" s="347"/>
      <c r="EE12" s="347"/>
      <c r="EF12" s="347"/>
      <c r="EG12" s="347"/>
      <c r="EH12" s="347"/>
      <c r="EI12" s="347"/>
      <c r="EJ12" s="347"/>
      <c r="EK12" s="347"/>
      <c r="EL12" s="347"/>
      <c r="EM12" s="347"/>
      <c r="EN12" s="347"/>
      <c r="EO12" s="347"/>
      <c r="EP12" s="347"/>
      <c r="EQ12" s="347"/>
      <c r="ER12" s="347"/>
    </row>
    <row r="13" spans="1:148" s="285" customFormat="1" ht="23" customHeight="1">
      <c r="A13" s="443"/>
      <c r="B13" s="148" t="str">
        <f>'NSW Oct 2021'!F7</f>
        <v>Simply Energy</v>
      </c>
      <c r="C13" s="148" t="str">
        <f>'NSW Oct 2021'!G7</f>
        <v xml:space="preserve">Business Saver </v>
      </c>
      <c r="D13" s="153">
        <f>365*'NSW Oct 2021'!H7/100</f>
        <v>229.78409090909088</v>
      </c>
      <c r="E13" s="288">
        <f>IF('NSW Oct 2021'!AQ7=3,0.5,IF('NSW Oct 2021'!AQ7=2,0.33,0))</f>
        <v>0.5</v>
      </c>
      <c r="F13" s="288">
        <f t="shared" si="3"/>
        <v>0.5</v>
      </c>
      <c r="G13" s="153">
        <f>IF('NSW Oct 2021'!K7="",($C$5*E13/'NSW Oct 2021'!AQ7*'NSW Oct 2021'!W7/100)*'NSW Oct 2021'!AQ7,IF($C$5*E13/'NSW Oct 2021'!AQ7&gt;='NSW Oct 2021'!L7,('NSW Oct 2021'!L7*'NSW Oct 2021'!W7/100)*'NSW Oct 2021'!AQ7,($C$5*E13/'NSW Oct 2021'!AQ7*'NSW Oct 2021'!W7/100)*'NSW Oct 2021'!AQ7))</f>
        <v>121.70099999999998</v>
      </c>
      <c r="H13" s="153">
        <f>IF(AND('NSW Oct 2021'!L7&gt;0,'NSW Oct 2021'!M7&gt;0),IF($C$5*E13/'NSW Oct 2021'!AQ7&lt;'NSW Oct 2021'!L7,0,IF(($C$5*E13/'NSW Oct 2021'!AQ7-'NSW Oct 2021'!L7)&lt;=('NSW Oct 2021'!M7+'NSW Oct 2021'!L7),((($C$5*E13/'NSW Oct 2021'!AQ7-'NSW Oct 2021'!L7)*'NSW Oct 2021'!X7/100))*'NSW Oct 2021'!AQ7,((('NSW Oct 2021'!M7)*'NSW Oct 2021'!X7/100)*'NSW Oct 2021'!AQ7))),0)</f>
        <v>74.380636363636356</v>
      </c>
      <c r="I13" s="153">
        <f>IF(AND('NSW Oct 2021'!M7&gt;0,'NSW Oct 2021'!N7&gt;0),IF($C$5*E13/'NSW Oct 2021'!AQ7&lt;('NSW Oct 2021'!L7+'NSW Oct 2021'!M7),0,IF(($C$5*E13/'NSW Oct 2021'!AQ7-'NSW Oct 2021'!L7+'NSW Oct 2021'!M7)&lt;=('NSW Oct 2021'!L7+'NSW Oct 2021'!M7+'NSW Oct 2021'!N7),((($C$5*E13/'NSW Oct 2021'!AQ7-('NSW Oct 2021'!L7+'NSW Oct 2021'!M7))*'NSW Oct 2021'!Y7/100))*'NSW Oct 2021'!AQ7,('NSW Oct 2021'!N7*'NSW Oct 2021'!Y7/100)* 'NSW Oct 2021'!AQ7)),0)</f>
        <v>175.92599999999999</v>
      </c>
      <c r="J13" s="153">
        <f>IF(AND('NSW Oct 2021'!N7&gt;0,'NSW Oct 2021'!O7&gt;0),IF($C$5*E13/'NSW Oct 2021'!AQ7&lt;('NSW Oct 2021'!L7+'NSW Oct 2021'!M7+'NSW Oct 2021'!N7),0,IF(($C$5*E13/'NSW Oct 2021'!AQ7-'NSW Oct 2021'!L7+'NSW Oct 2021'!M7+'NSW Oct 2021'!N7)&lt;=('NSW Oct 2021'!L7+'NSW Oct 2021'!M7+'NSW Oct 2021'!N7+'NSW Oct 2021'!O7),(($C$5*E13/'NSW Oct 2021'!AQ7-('NSW Oct 2021'!L7+'NSW Oct 2021'!M7+'NSW Oct 2021'!N7))*'NSW Oct 2021'!Z7/100)*'NSW Oct 2021'!AQ7,('NSW Oct 2021'!O7*'NSW Oct 2021'!Z7/100)*'NSW Oct 2021'!AQ7)),0)</f>
        <v>665.30227272727268</v>
      </c>
      <c r="K13" s="153">
        <f>IF(AND('NSW Oct 2021'!O7&gt;0,'NSW Oct 2021'!P7&gt;0),IF($C$5*E13/'NSW Oct 2021'!AQ7&lt;('NSW Oct 2021'!L7+'NSW Oct 2021'!M7+'NSW Oct 2021'!N7+'NSW Oct 2021'!O7),0,IF(($C$5*E13/'NSW Oct 2021'!AQ7-'NSW Oct 2021'!L7+'NSW Oct 2021'!M7+'NSW Oct 2021'!N7+'NSW Oct 2021'!O7)&lt;=('NSW Oct 2021'!L7+'NSW Oct 2021'!M7+'NSW Oct 2021'!N7+'NSW Oct 2021'!O7+'NSW Oct 2021'!P7),(($C$5*E13/'NSW Oct 2021'!AQ7-('NSW Oct 2021'!L7+'NSW Oct 2021'!M7+'NSW Oct 2021'!N7+'NSW Oct 2021'!O7))*'NSW Oct 2021'!AA7/100)*'NSW Oct 2021'!AQ7,('NSW Oct 2021'!P7*'NSW Oct 2021'!AA7/100)*'NSW Oct 2021'!AQ7)),0)</f>
        <v>0</v>
      </c>
      <c r="L13" s="153">
        <f>IF(AND('NSW Oct 2021'!P7&gt;0,'NSW Oct 2021'!O7&gt;0),IF(($C$5*E13/'NSW Oct 2021'!AQ7&lt;SUM('NSW Oct 2021'!L7:P7)),(0),($C$5*E13/'NSW Oct 2021'!AQ7-SUM('NSW Oct 2021'!L7:P7))*'NSW Oct 2021'!AB7/100)* 'NSW Oct 2021'!AQ7,IF(AND('NSW Oct 2021'!O7&gt;0,'NSW Oct 2021'!P7=""),IF(($C$5*E13/'NSW Oct 2021'!AQ7&lt; SUM('NSW Oct 2021'!L7:O7)),(0),($C$5*E13/'NSW Oct 2021'!AQ7-SUM('NSW Oct 2021'!L7:O7))*'NSW Oct 2021'!AA7/100)* 'NSW Oct 2021'!AQ7,IF(AND('NSW Oct 2021'!N7&gt;0,'NSW Oct 2021'!O7=""),IF(($C$5*E13/'NSW Oct 2021'!AQ7&lt; SUM('NSW Oct 2021'!L7:N7)),(0),($C$5*E13/'NSW Oct 2021'!AQ7-SUM('NSW Oct 2021'!L7:N7))*'NSW Oct 2021'!Z7/100)* 'NSW Oct 2021'!AQ7,IF(AND('NSW Oct 2021'!M7&gt;0,'NSW Oct 2021'!N7=""),IF(($C$5*E13/'NSW Oct 2021'!AQ7&lt;'NSW Oct 2021'!M7+'NSW Oct 2021'!L7),(0),(($C$5*E13/'NSW Oct 2021'!AQ7-('NSW Oct 2021'!M7+'NSW Oct 2021'!L7))*'NSW Oct 2021'!Y7/100))*'NSW Oct 2021'!AQ7,IF(AND('NSW Oct 2021'!L7&gt;0,'NSW Oct 2021'!M7=""&gt;0),IF(($C$5*E13/'NSW Oct 2021'!AQ7&lt;'NSW Oct 2021'!L7),(0),($C$5*E13/'NSW Oct 2021'!AQ7-'NSW Oct 2021'!L7)*'NSW Oct 2021'!X7/100)*'NSW Oct 2021'!AQ7,0)))))</f>
        <v>0</v>
      </c>
      <c r="M13" s="153">
        <f>IF('NSW Oct 2021'!K7="",($C$5*F13/'NSW Oct 2021'!AR7*'NSW Oct 2021'!AC7/100)*'NSW Oct 2021'!AR7,IF($C$5*F13/'NSW Oct 2021'!AR7&gt;='NSW Oct 2021'!L7,('NSW Oct 2021'!L7*'NSW Oct 2021'!AC7/100)*'NSW Oct 2021'!AR7,($C$5*F13/'NSW Oct 2021'!AR7*'NSW Oct 2021'!AC7/100)*'NSW Oct 2021'!AR7))</f>
        <v>121.70099999999998</v>
      </c>
      <c r="N13" s="153">
        <f>IF(AND('NSW Oct 2021'!L7&gt;0,'NSW Oct 2021'!M7&gt;0),IF($C$5*F13/'NSW Oct 2021'!AR7&lt;'NSW Oct 2021'!L7,0,IF(($C$5*F13/'NSW Oct 2021'!AR7-'NSW Oct 2021'!L7)&lt;=('NSW Oct 2021'!M7+'NSW Oct 2021'!L7),((($C$5*F13/'NSW Oct 2021'!AR7-'NSW Oct 2021'!L7)*'NSW Oct 2021'!AD7/100))*'NSW Oct 2021'!AR7,((('NSW Oct 2021'!M7)*'NSW Oct 2021'!AD7/100)*'NSW Oct 2021'!AR7))),0)</f>
        <v>74.380636363636356</v>
      </c>
      <c r="O13" s="153">
        <f>IF(AND('NSW Oct 2021'!M7&gt;0,'NSW Oct 2021'!N7&gt;0),IF($C$5*F13/'NSW Oct 2021'!AR7&lt;('NSW Oct 2021'!L7+'NSW Oct 2021'!M7),0,IF(($C$5*F13/'NSW Oct 2021'!AR7-'NSW Oct 2021'!L7+'NSW Oct 2021'!M7)&lt;=('NSW Oct 2021'!L7+'NSW Oct 2021'!M7+'NSW Oct 2021'!N7),((($C$5*F13/'NSW Oct 2021'!AR7-('NSW Oct 2021'!L7+'NSW Oct 2021'!M7))*'NSW Oct 2021'!AE7/100))*'NSW Oct 2021'!AR7,('NSW Oct 2021'!N7*'NSW Oct 2021'!AE7/100)*'NSW Oct 2021'!AR7)),0)</f>
        <v>175.92599999999999</v>
      </c>
      <c r="P13" s="153">
        <f>IF(AND('NSW Oct 2021'!N7&gt;0,'NSW Oct 2021'!O7&gt;0),IF($C$5*F13/'NSW Oct 2021'!AR7&lt;('NSW Oct 2021'!L7+'NSW Oct 2021'!M7+'NSW Oct 2021'!N7),0,IF(($C$5*F13/'NSW Oct 2021'!AR7-'NSW Oct 2021'!L7+'NSW Oct 2021'!M7+'NSW Oct 2021'!N7)&lt;=('NSW Oct 2021'!L7+'NSW Oct 2021'!M7+'NSW Oct 2021'!N7+'NSW Oct 2021'!O7),(($C$5*F13/'NSW Oct 2021'!AR7-('NSW Oct 2021'!L7+'NSW Oct 2021'!M7+'NSW Oct 2021'!N7))*'NSW Oct 2021'!AF7/100)*'NSW Oct 2021'!AR7,('NSW Oct 2021'!O7*'NSW Oct 2021'!AF7/100)*'NSW Oct 2021'!AR7)),0)</f>
        <v>665.30227272727268</v>
      </c>
      <c r="Q13" s="153">
        <f>IF(AND('NSW Oct 2021'!P7&gt;0,'NSW Oct 2021'!P7&gt;0),IF($C$5*F13/'NSW Oct 2021'!AR7&lt;('NSW Oct 2021'!L7+'NSW Oct 2021'!M7+'NSW Oct 2021'!N7+'NSW Oct 2021'!O7),0,IF(($C$5*F13/'NSW Oct 2021'!AR7-'NSW Oct 2021'!L7+'NSW Oct 2021'!M7+'NSW Oct 2021'!N7+'NSW Oct 2021'!O7)&lt;=('NSW Oct 2021'!L7+'NSW Oct 2021'!M7+'NSW Oct 2021'!N7+'NSW Oct 2021'!O7+'NSW Oct 2021'!P7),(($C$5*F13/'NSW Oct 2021'!AR7-('NSW Oct 2021'!L7+'NSW Oct 2021'!M7+'NSW Oct 2021'!N7+'NSW Oct 2021'!O7))*'NSW Oct 2021'!AG7/100)*'NSW Oct 2021'!AR7,('NSW Oct 2021'!P7*'NSW Oct 2021'!AG7/100)*'NSW Oct 2021'!AR7)),0)</f>
        <v>0</v>
      </c>
      <c r="R13" s="153">
        <f>IF(AND('NSW Oct 2021'!P7&gt;0,'NSW Oct 2021'!O7&gt;0),IF(($C$5*F13/'NSW Oct 2021'!AR7&lt;SUM('NSW Oct 2021'!L7:P7)),(0),($C$5*F13/'NSW Oct 2021'!AR7-SUM('NSW Oct 2021'!L7:P7))*'NSW Oct 2021'!AB7/100)* 'NSW Oct 2021'!AR7,IF(AND('NSW Oct 2021'!O7&gt;0,'NSW Oct 2021'!P7=""),IF(($C$5*F13/'NSW Oct 2021'!AR7&lt; SUM('NSW Oct 2021'!L7:O7)),(0),($C$5*F13/'NSW Oct 2021'!AR7-SUM('NSW Oct 2021'!L7:O7))*'NSW Oct 2021'!AG7/100)* 'NSW Oct 2021'!AR7,IF(AND('NSW Oct 2021'!N7&gt;0,'NSW Oct 2021'!O7=""),IF(($C$5*F13/'NSW Oct 2021'!AR7&lt; SUM('NSW Oct 2021'!L7:N7)),(0),($C$5*F13/'NSW Oct 2021'!AR7-SUM('NSW Oct 2021'!L7:N7))*'NSW Oct 2021'!AF7/100)* 'NSW Oct 2021'!AR7,IF(AND('NSW Oct 2021'!M7&gt;0,'NSW Oct 2021'!N7=""),IF(($C$5*F13/'NSW Oct 2021'!AR7&lt;'NSW Oct 2021'!M7+'NSW Oct 2021'!L7),(0),(($C$5*F13/'NSW Oct 2021'!AR7-('NSW Oct 2021'!M7+'NSW Oct 2021'!L7))*'NSW Oct 2021'!AE7/100))*'NSW Oct 2021'!AR7,IF(AND('NSW Oct 2021'!L7&gt;0,'NSW Oct 2021'!M7=""&gt;0),IF(($C$5*F13/'NSW Oct 2021'!AR7&lt;'NSW Oct 2021'!L7),(0),($C$5*F13/'NSW Oct 2021'!AR7-'NSW Oct 2021'!L7)*'NSW Oct 2021'!AD7/100)*'NSW Oct 2021'!AR7,0)))))</f>
        <v>0</v>
      </c>
      <c r="S13" s="257">
        <f t="shared" si="4"/>
        <v>2074.6198181818181</v>
      </c>
      <c r="T13" s="292">
        <f t="shared" si="5"/>
        <v>2304.4039090909091</v>
      </c>
      <c r="U13" s="149">
        <f t="shared" si="6"/>
        <v>2534.8443000000002</v>
      </c>
      <c r="V13" s="148">
        <f>'NSW Oct 2021'!AT7</f>
        <v>21</v>
      </c>
      <c r="W13" s="148">
        <f>'NSW Oct 2021'!AU7</f>
        <v>0</v>
      </c>
      <c r="X13" s="148">
        <f>'NSW Oct 2021'!AV7</f>
        <v>0</v>
      </c>
      <c r="Y13" s="370">
        <f>'NSW Oct 2021'!AW7</f>
        <v>0</v>
      </c>
      <c r="Z13" s="292" t="str">
        <f t="shared" si="7"/>
        <v>Guaranteed off bill</v>
      </c>
      <c r="AA13" s="292" t="str">
        <f t="shared" si="8"/>
        <v>Exclusive</v>
      </c>
      <c r="AB13" s="292">
        <f t="shared" si="0"/>
        <v>1820.4790881818183</v>
      </c>
      <c r="AC13" s="279">
        <f t="shared" si="1"/>
        <v>1820.4790881818183</v>
      </c>
      <c r="AD13" s="367">
        <f t="shared" si="2"/>
        <v>2002.5269970000002</v>
      </c>
      <c r="AE13" s="267">
        <f t="shared" si="2"/>
        <v>2002.5269970000002</v>
      </c>
      <c r="AF13" s="150">
        <f>'NSW Oct 2021'!BJ7</f>
        <v>0</v>
      </c>
      <c r="AG13" s="141">
        <f>'NSW Oct 2021'!BH7</f>
        <v>0</v>
      </c>
      <c r="AH13" s="374"/>
      <c r="AI13" s="374"/>
      <c r="AJ13" s="374"/>
      <c r="AK13" s="374"/>
      <c r="AL13" s="374"/>
      <c r="AM13" s="374"/>
      <c r="AN13" s="374"/>
      <c r="AO13" s="374"/>
      <c r="AP13" s="374"/>
      <c r="AQ13" s="374"/>
      <c r="AR13" s="374"/>
      <c r="AS13" s="374"/>
      <c r="AT13"/>
      <c r="AU13"/>
      <c r="AV13" s="347"/>
      <c r="AW13" s="347"/>
      <c r="AX13" s="347"/>
      <c r="AY13" s="347"/>
      <c r="AZ13" s="347"/>
      <c r="BA13" s="347"/>
      <c r="BB13" s="347"/>
      <c r="BC13" s="347"/>
      <c r="BD13" s="347"/>
      <c r="BE13" s="347"/>
      <c r="BF13" s="347"/>
      <c r="BG13" s="347"/>
      <c r="BH13" s="347"/>
      <c r="BI13" s="347"/>
      <c r="BJ13" s="347"/>
      <c r="BK13" s="347"/>
      <c r="BL13" s="347"/>
      <c r="BM13" s="347"/>
      <c r="BN13" s="347"/>
      <c r="BO13" s="347"/>
      <c r="BP13" s="347"/>
      <c r="BQ13" s="347"/>
      <c r="BR13" s="347"/>
      <c r="BS13" s="347"/>
      <c r="BT13" s="347"/>
      <c r="BU13" s="347"/>
      <c r="BV13" s="347"/>
      <c r="BW13" s="347"/>
      <c r="BX13" s="347"/>
      <c r="BY13" s="347"/>
      <c r="BZ13" s="347"/>
      <c r="CA13" s="347"/>
      <c r="CB13" s="347"/>
      <c r="CC13" s="347"/>
      <c r="CD13" s="347"/>
      <c r="CE13" s="347"/>
      <c r="CF13" s="347"/>
      <c r="CG13" s="347"/>
      <c r="CH13" s="347"/>
      <c r="CI13" s="347"/>
      <c r="CJ13" s="347"/>
      <c r="CK13" s="347"/>
      <c r="CL13" s="347"/>
      <c r="CM13" s="347"/>
      <c r="CN13" s="347"/>
      <c r="CO13" s="347"/>
      <c r="CP13" s="347"/>
      <c r="CQ13" s="347"/>
      <c r="CR13" s="347"/>
      <c r="CS13" s="347"/>
      <c r="CT13" s="347"/>
      <c r="CU13" s="347"/>
      <c r="CV13" s="347"/>
      <c r="CW13" s="347"/>
      <c r="CX13" s="347"/>
      <c r="CY13" s="347"/>
      <c r="CZ13" s="347"/>
      <c r="DA13" s="347"/>
      <c r="DB13" s="347"/>
      <c r="DC13" s="347"/>
      <c r="DD13" s="347"/>
      <c r="DE13" s="347"/>
      <c r="DF13" s="347"/>
      <c r="DG13" s="347"/>
      <c r="DH13" s="347"/>
      <c r="DI13" s="347"/>
      <c r="DJ13" s="347"/>
      <c r="DK13" s="347"/>
      <c r="DL13" s="347"/>
      <c r="DM13" s="347"/>
      <c r="DN13" s="347"/>
      <c r="DO13" s="347"/>
      <c r="DP13" s="347"/>
      <c r="DQ13" s="347"/>
      <c r="DR13" s="347"/>
      <c r="DS13" s="347"/>
      <c r="DT13" s="347"/>
      <c r="DU13" s="347"/>
      <c r="DV13" s="347"/>
      <c r="DW13" s="347"/>
      <c r="DX13" s="347"/>
      <c r="DY13" s="347"/>
      <c r="DZ13" s="347"/>
      <c r="EA13" s="347"/>
      <c r="EB13" s="347"/>
      <c r="EC13" s="347"/>
      <c r="ED13" s="347"/>
      <c r="EE13" s="347"/>
      <c r="EF13" s="347"/>
      <c r="EG13" s="347"/>
      <c r="EH13" s="347"/>
      <c r="EI13" s="347"/>
      <c r="EJ13" s="347"/>
      <c r="EK13" s="347"/>
      <c r="EL13" s="347"/>
      <c r="EM13" s="347"/>
      <c r="EN13" s="347"/>
      <c r="EO13" s="347"/>
      <c r="EP13" s="347"/>
      <c r="EQ13" s="347"/>
      <c r="ER13" s="347"/>
    </row>
    <row r="14" spans="1:148" s="285" customFormat="1" ht="23" customHeight="1">
      <c r="A14" s="443"/>
      <c r="B14" s="148" t="str">
        <f>'NSW Oct 2021'!F8</f>
        <v>Alinta Energy</v>
      </c>
      <c r="C14" s="148" t="str">
        <f>'NSW Oct 2021'!G8</f>
        <v>BusinessDeal</v>
      </c>
      <c r="D14" s="153">
        <f>365*'NSW Oct 2021'!H8/100</f>
        <v>200.74999999999997</v>
      </c>
      <c r="E14" s="288">
        <f>IF('NSW Oct 2021'!AQ8=3,0.5,IF('NSW Oct 2021'!AQ8=2,0.33,0))</f>
        <v>0.5</v>
      </c>
      <c r="F14" s="288">
        <f t="shared" si="3"/>
        <v>0.5</v>
      </c>
      <c r="G14" s="153">
        <f>IF('NSW Oct 2021'!K8="",($C$5*E14/'NSW Oct 2021'!AQ8*'NSW Oct 2021'!W8/100)*'NSW Oct 2021'!AQ8,IF($C$5*E14/'NSW Oct 2021'!AQ8&gt;='NSW Oct 2021'!L8,('NSW Oct 2021'!L8*'NSW Oct 2021'!W8/100)*'NSW Oct 2021'!AQ8,($C$5*E14/'NSW Oct 2021'!AQ8*'NSW Oct 2021'!W8/100)*'NSW Oct 2021'!AQ8))</f>
        <v>86.783999999999992</v>
      </c>
      <c r="H14" s="153">
        <f>IF(AND('NSW Oct 2021'!L8&gt;0,'NSW Oct 2021'!M8&gt;0),IF($C$5*E14/'NSW Oct 2021'!AQ8&lt;'NSW Oct 2021'!L8,0,IF(($C$5*E14/'NSW Oct 2021'!AQ8-'NSW Oct 2021'!L8)&lt;=('NSW Oct 2021'!M8+'NSW Oct 2021'!L8),((($C$5*E14/'NSW Oct 2021'!AQ8-'NSW Oct 2021'!L8)*'NSW Oct 2021'!X8/100))*'NSW Oct 2021'!AQ8,((('NSW Oct 2021'!M8)*'NSW Oct 2021'!X8/100)*'NSW Oct 2021'!AQ8))),0)</f>
        <v>66.709090909090904</v>
      </c>
      <c r="I14" s="153">
        <f>IF(AND('NSW Oct 2021'!M8&gt;0,'NSW Oct 2021'!N8&gt;0),IF($C$5*E14/'NSW Oct 2021'!AQ8&lt;('NSW Oct 2021'!L8+'NSW Oct 2021'!M8),0,IF(($C$5*E14/'NSW Oct 2021'!AQ8-'NSW Oct 2021'!L8+'NSW Oct 2021'!M8)&lt;=('NSW Oct 2021'!L8+'NSW Oct 2021'!M8+'NSW Oct 2021'!N8),((($C$5*E14/'NSW Oct 2021'!AQ8-('NSW Oct 2021'!L8+'NSW Oct 2021'!M8))*'NSW Oct 2021'!Y8/100))*'NSW Oct 2021'!AQ8,('NSW Oct 2021'!N8*'NSW Oct 2021'!Y8/100)* 'NSW Oct 2021'!AQ8)),0)</f>
        <v>158.172</v>
      </c>
      <c r="J14" s="153">
        <f>IF(AND('NSW Oct 2021'!N8&gt;0,'NSW Oct 2021'!O8&gt;0),IF($C$5*E14/'NSW Oct 2021'!AQ8&lt;('NSW Oct 2021'!L8+'NSW Oct 2021'!M8+'NSW Oct 2021'!N8),0,IF(($C$5*E14/'NSW Oct 2021'!AQ8-'NSW Oct 2021'!L8+'NSW Oct 2021'!M8+'NSW Oct 2021'!N8)&lt;=('NSW Oct 2021'!L8+'NSW Oct 2021'!M8+'NSW Oct 2021'!N8+'NSW Oct 2021'!O8),(($C$5*E14/'NSW Oct 2021'!AQ8-('NSW Oct 2021'!L8+'NSW Oct 2021'!M8+'NSW Oct 2021'!N8))*'NSW Oct 2021'!Z8/100)*'NSW Oct 2021'!AQ8,('NSW Oct 2021'!O8*'NSW Oct 2021'!Z8/100)*'NSW Oct 2021'!AQ8)),0)</f>
        <v>597.85227272727275</v>
      </c>
      <c r="K14" s="153">
        <f>IF(AND('NSW Oct 2021'!O8&gt;0,'NSW Oct 2021'!P8&gt;0),IF($C$5*E14/'NSW Oct 2021'!AQ8&lt;('NSW Oct 2021'!L8+'NSW Oct 2021'!M8+'NSW Oct 2021'!N8+'NSW Oct 2021'!O8),0,IF(($C$5*E14/'NSW Oct 2021'!AQ8-'NSW Oct 2021'!L8+'NSW Oct 2021'!M8+'NSW Oct 2021'!N8+'NSW Oct 2021'!O8)&lt;=('NSW Oct 2021'!L8+'NSW Oct 2021'!M8+'NSW Oct 2021'!N8+'NSW Oct 2021'!O8+'NSW Oct 2021'!P8),(($C$5*E14/'NSW Oct 2021'!AQ8-('NSW Oct 2021'!L8+'NSW Oct 2021'!M8+'NSW Oct 2021'!N8+'NSW Oct 2021'!O8))*'NSW Oct 2021'!AA8/100)*'NSW Oct 2021'!AQ8,('NSW Oct 2021'!P8*'NSW Oct 2021'!AA8/100)*'NSW Oct 2021'!AQ8)),0)</f>
        <v>0</v>
      </c>
      <c r="L14" s="153">
        <f>IF(AND('NSW Oct 2021'!P8&gt;0,'NSW Oct 2021'!O8&gt;0),IF(($C$5*E14/'NSW Oct 2021'!AQ8&lt;SUM('NSW Oct 2021'!L8:P8)),(0),($C$5*E14/'NSW Oct 2021'!AQ8-SUM('NSW Oct 2021'!L8:P8))*'NSW Oct 2021'!AB8/100)* 'NSW Oct 2021'!AQ8,IF(AND('NSW Oct 2021'!O8&gt;0,'NSW Oct 2021'!P8=""),IF(($C$5*E14/'NSW Oct 2021'!AQ8&lt; SUM('NSW Oct 2021'!L8:O8)),(0),($C$5*E14/'NSW Oct 2021'!AQ8-SUM('NSW Oct 2021'!L8:O8))*'NSW Oct 2021'!AA8/100)* 'NSW Oct 2021'!AQ8,IF(AND('NSW Oct 2021'!N8&gt;0,'NSW Oct 2021'!O8=""),IF(($C$5*E14/'NSW Oct 2021'!AQ8&lt; SUM('NSW Oct 2021'!L8:N8)),(0),($C$5*E14/'NSW Oct 2021'!AQ8-SUM('NSW Oct 2021'!L8:N8))*'NSW Oct 2021'!Z8/100)* 'NSW Oct 2021'!AQ8,IF(AND('NSW Oct 2021'!M8&gt;0,'NSW Oct 2021'!N8=""),IF(($C$5*E14/'NSW Oct 2021'!AQ8&lt;'NSW Oct 2021'!M8+'NSW Oct 2021'!L8),(0),(($C$5*E14/'NSW Oct 2021'!AQ8-('NSW Oct 2021'!M8+'NSW Oct 2021'!L8))*'NSW Oct 2021'!Y8/100))*'NSW Oct 2021'!AQ8,IF(AND('NSW Oct 2021'!L8&gt;0,'NSW Oct 2021'!M8=""&gt;0),IF(($C$5*E14/'NSW Oct 2021'!AQ8&lt;'NSW Oct 2021'!L8),(0),($C$5*E14/'NSW Oct 2021'!AQ8-'NSW Oct 2021'!L8)*'NSW Oct 2021'!X8/100)*'NSW Oct 2021'!AQ8,0)))))</f>
        <v>0</v>
      </c>
      <c r="M14" s="153">
        <f>IF('NSW Oct 2021'!K8="",($C$5*F14/'NSW Oct 2021'!AR8*'NSW Oct 2021'!AC8/100)*'NSW Oct 2021'!AR8,IF($C$5*F14/'NSW Oct 2021'!AR8&gt;='NSW Oct 2021'!L8,('NSW Oct 2021'!L8*'NSW Oct 2021'!AC8/100)*'NSW Oct 2021'!AR8,($C$5*F14/'NSW Oct 2021'!AR8*'NSW Oct 2021'!AC8/100)*'NSW Oct 2021'!AR8))</f>
        <v>86.783999999999992</v>
      </c>
      <c r="N14" s="153">
        <f>IF(AND('NSW Oct 2021'!L8&gt;0,'NSW Oct 2021'!M8&gt;0),IF($C$5*F14/'NSW Oct 2021'!AR8&lt;'NSW Oct 2021'!L8,0,IF(($C$5*F14/'NSW Oct 2021'!AR8-'NSW Oct 2021'!L8)&lt;=('NSW Oct 2021'!M8+'NSW Oct 2021'!L8),((($C$5*F14/'NSW Oct 2021'!AR8-'NSW Oct 2021'!L8)*'NSW Oct 2021'!AD8/100))*'NSW Oct 2021'!AR8,((('NSW Oct 2021'!M8)*'NSW Oct 2021'!AD8/100)*'NSW Oct 2021'!AR8))),0)</f>
        <v>66.709090909090904</v>
      </c>
      <c r="O14" s="153">
        <f>IF(AND('NSW Oct 2021'!M8&gt;0,'NSW Oct 2021'!N8&gt;0),IF($C$5*F14/'NSW Oct 2021'!AR8&lt;('NSW Oct 2021'!L8+'NSW Oct 2021'!M8),0,IF(($C$5*F14/'NSW Oct 2021'!AR8-'NSW Oct 2021'!L8+'NSW Oct 2021'!M8)&lt;=('NSW Oct 2021'!L8+'NSW Oct 2021'!M8+'NSW Oct 2021'!N8),((($C$5*F14/'NSW Oct 2021'!AR8-('NSW Oct 2021'!L8+'NSW Oct 2021'!M8))*'NSW Oct 2021'!AE8/100))*'NSW Oct 2021'!AR8,('NSW Oct 2021'!N8*'NSW Oct 2021'!AE8/100)*'NSW Oct 2021'!AR8)),0)</f>
        <v>158.172</v>
      </c>
      <c r="P14" s="153">
        <f>IF(AND('NSW Oct 2021'!N8&gt;0,'NSW Oct 2021'!O8&gt;0),IF($C$5*F14/'NSW Oct 2021'!AR8&lt;('NSW Oct 2021'!L8+'NSW Oct 2021'!M8+'NSW Oct 2021'!N8),0,IF(($C$5*F14/'NSW Oct 2021'!AR8-'NSW Oct 2021'!L8+'NSW Oct 2021'!M8+'NSW Oct 2021'!N8)&lt;=('NSW Oct 2021'!L8+'NSW Oct 2021'!M8+'NSW Oct 2021'!N8+'NSW Oct 2021'!O8),(($C$5*F14/'NSW Oct 2021'!AR8-('NSW Oct 2021'!L8+'NSW Oct 2021'!M8+'NSW Oct 2021'!N8))*'NSW Oct 2021'!AF8/100)*'NSW Oct 2021'!AR8,('NSW Oct 2021'!O8*'NSW Oct 2021'!AF8/100)*'NSW Oct 2021'!AR8)),0)</f>
        <v>597.85227272727275</v>
      </c>
      <c r="Q14" s="153">
        <f>IF(AND('NSW Oct 2021'!P8&gt;0,'NSW Oct 2021'!P8&gt;0),IF($C$5*F14/'NSW Oct 2021'!AR8&lt;('NSW Oct 2021'!L8+'NSW Oct 2021'!M8+'NSW Oct 2021'!N8+'NSW Oct 2021'!O8),0,IF(($C$5*F14/'NSW Oct 2021'!AR8-'NSW Oct 2021'!L8+'NSW Oct 2021'!M8+'NSW Oct 2021'!N8+'NSW Oct 2021'!O8)&lt;=('NSW Oct 2021'!L8+'NSW Oct 2021'!M8+'NSW Oct 2021'!N8+'NSW Oct 2021'!O8+'NSW Oct 2021'!P8),(($C$5*F14/'NSW Oct 2021'!AR8-('NSW Oct 2021'!L8+'NSW Oct 2021'!M8+'NSW Oct 2021'!N8+'NSW Oct 2021'!O8))*'NSW Oct 2021'!AG8/100)*'NSW Oct 2021'!AR8,('NSW Oct 2021'!P8*'NSW Oct 2021'!AG8/100)*'NSW Oct 2021'!AR8)),0)</f>
        <v>0</v>
      </c>
      <c r="R14" s="153">
        <f>IF(AND('NSW Oct 2021'!P8&gt;0,'NSW Oct 2021'!O8&gt;0),IF(($C$5*F14/'NSW Oct 2021'!AR8&lt;SUM('NSW Oct 2021'!L8:P8)),(0),($C$5*F14/'NSW Oct 2021'!AR8-SUM('NSW Oct 2021'!L8:P8))*'NSW Oct 2021'!AB8/100)* 'NSW Oct 2021'!AR8,IF(AND('NSW Oct 2021'!O8&gt;0,'NSW Oct 2021'!P8=""),IF(($C$5*F14/'NSW Oct 2021'!AR8&lt; SUM('NSW Oct 2021'!L8:O8)),(0),($C$5*F14/'NSW Oct 2021'!AR8-SUM('NSW Oct 2021'!L8:O8))*'NSW Oct 2021'!AG8/100)* 'NSW Oct 2021'!AR8,IF(AND('NSW Oct 2021'!N8&gt;0,'NSW Oct 2021'!O8=""),IF(($C$5*F14/'NSW Oct 2021'!AR8&lt; SUM('NSW Oct 2021'!L8:N8)),(0),($C$5*F14/'NSW Oct 2021'!AR8-SUM('NSW Oct 2021'!L8:N8))*'NSW Oct 2021'!AF8/100)* 'NSW Oct 2021'!AR8,IF(AND('NSW Oct 2021'!M8&gt;0,'NSW Oct 2021'!N8=""),IF(($C$5*F14/'NSW Oct 2021'!AR8&lt;'NSW Oct 2021'!M8+'NSW Oct 2021'!L8),(0),(($C$5*F14/'NSW Oct 2021'!AR8-('NSW Oct 2021'!M8+'NSW Oct 2021'!L8))*'NSW Oct 2021'!AE8/100))*'NSW Oct 2021'!AR8,IF(AND('NSW Oct 2021'!L8&gt;0,'NSW Oct 2021'!M8=""&gt;0),IF(($C$5*F14/'NSW Oct 2021'!AR8&lt;'NSW Oct 2021'!L8),(0),($C$5*F14/'NSW Oct 2021'!AR8-'NSW Oct 2021'!L8)*'NSW Oct 2021'!AD8/100)*'NSW Oct 2021'!AR8,0)))))</f>
        <v>0</v>
      </c>
      <c r="S14" s="257">
        <f t="shared" ref="S14" si="9">SUM(G14:R14)</f>
        <v>1819.0347272727272</v>
      </c>
      <c r="T14" s="292">
        <f t="shared" si="5"/>
        <v>2019.7847272727272</v>
      </c>
      <c r="U14" s="149">
        <f t="shared" si="6"/>
        <v>2221.7631999999999</v>
      </c>
      <c r="V14" s="148">
        <f>'NSW Oct 2021'!AT8</f>
        <v>0</v>
      </c>
      <c r="W14" s="148">
        <f>'NSW Oct 2021'!AU8</f>
        <v>0</v>
      </c>
      <c r="X14" s="148">
        <f>'NSW Oct 2021'!AV8</f>
        <v>0</v>
      </c>
      <c r="Y14" s="370">
        <f>'NSW Oct 2021'!AW8</f>
        <v>0</v>
      </c>
      <c r="Z14" s="292" t="str">
        <f t="shared" si="7"/>
        <v>No discount</v>
      </c>
      <c r="AA14" s="292" t="str">
        <f t="shared" si="8"/>
        <v>Exclusive</v>
      </c>
      <c r="AB14" s="292">
        <f t="shared" si="0"/>
        <v>2019.7847272727272</v>
      </c>
      <c r="AC14" s="279">
        <f t="shared" si="1"/>
        <v>2019.7847272727272</v>
      </c>
      <c r="AD14" s="367">
        <f t="shared" si="2"/>
        <v>2221.7631999999999</v>
      </c>
      <c r="AE14" s="267">
        <f t="shared" si="2"/>
        <v>2221.7631999999999</v>
      </c>
      <c r="AF14" s="150">
        <f>'NSW Oct 2021'!BJ8</f>
        <v>0</v>
      </c>
      <c r="AG14" s="141">
        <f>'NSW Oct 2021'!BH8</f>
        <v>0</v>
      </c>
      <c r="AH14" s="374"/>
      <c r="AI14" s="374"/>
      <c r="AJ14" s="374"/>
      <c r="AK14" s="374"/>
      <c r="AL14" s="374"/>
      <c r="AM14" s="374"/>
      <c r="AN14" s="374"/>
      <c r="AO14" s="374"/>
      <c r="AP14" s="374"/>
      <c r="AQ14" s="374"/>
      <c r="AR14" s="374"/>
      <c r="AS14" s="374"/>
      <c r="AT14"/>
      <c r="AU14"/>
      <c r="AV14" s="347"/>
      <c r="AW14" s="347"/>
      <c r="AX14" s="347"/>
      <c r="AY14" s="347"/>
      <c r="AZ14" s="347"/>
      <c r="BA14" s="347"/>
      <c r="BB14" s="347"/>
      <c r="BC14" s="347"/>
      <c r="BD14" s="347"/>
      <c r="BE14" s="347"/>
      <c r="BF14" s="347"/>
      <c r="BG14" s="347"/>
      <c r="BH14" s="347"/>
      <c r="BI14" s="347"/>
      <c r="BJ14" s="347"/>
      <c r="BK14" s="347"/>
      <c r="BL14" s="347"/>
      <c r="BM14" s="347"/>
      <c r="BN14" s="347"/>
      <c r="BO14" s="347"/>
      <c r="BP14" s="347"/>
      <c r="BQ14" s="347"/>
      <c r="BR14" s="347"/>
      <c r="BS14" s="347"/>
      <c r="BT14" s="347"/>
      <c r="BU14" s="347"/>
      <c r="BV14" s="347"/>
      <c r="BW14" s="347"/>
      <c r="BX14" s="347"/>
      <c r="BY14" s="347"/>
      <c r="BZ14" s="347"/>
      <c r="CA14" s="347"/>
      <c r="CB14" s="347"/>
      <c r="CC14" s="347"/>
      <c r="CD14" s="347"/>
      <c r="CE14" s="347"/>
      <c r="CF14" s="347"/>
      <c r="CG14" s="347"/>
      <c r="CH14" s="347"/>
      <c r="CI14" s="347"/>
      <c r="CJ14" s="347"/>
      <c r="CK14" s="347"/>
      <c r="CL14" s="347"/>
      <c r="CM14" s="347"/>
      <c r="CN14" s="347"/>
      <c r="CO14" s="347"/>
      <c r="CP14" s="347"/>
      <c r="CQ14" s="347"/>
      <c r="CR14" s="347"/>
      <c r="CS14" s="347"/>
      <c r="CT14" s="347"/>
      <c r="CU14" s="347"/>
      <c r="CV14" s="347"/>
      <c r="CW14" s="347"/>
      <c r="CX14" s="347"/>
      <c r="CY14" s="347"/>
      <c r="CZ14" s="347"/>
      <c r="DA14" s="347"/>
      <c r="DB14" s="347"/>
      <c r="DC14" s="347"/>
      <c r="DD14" s="347"/>
      <c r="DE14" s="347"/>
      <c r="DF14" s="347"/>
      <c r="DG14" s="347"/>
      <c r="DH14" s="347"/>
      <c r="DI14" s="347"/>
      <c r="DJ14" s="347"/>
      <c r="DK14" s="347"/>
      <c r="DL14" s="347"/>
      <c r="DM14" s="347"/>
      <c r="DN14" s="347"/>
      <c r="DO14" s="347"/>
      <c r="DP14" s="347"/>
      <c r="DQ14" s="347"/>
      <c r="DR14" s="347"/>
      <c r="DS14" s="347"/>
      <c r="DT14" s="347"/>
      <c r="DU14" s="347"/>
      <c r="DV14" s="347"/>
      <c r="DW14" s="347"/>
      <c r="DX14" s="347"/>
      <c r="DY14" s="347"/>
      <c r="DZ14" s="347"/>
      <c r="EA14" s="347"/>
      <c r="EB14" s="347"/>
      <c r="EC14" s="347"/>
      <c r="ED14" s="347"/>
      <c r="EE14" s="347"/>
      <c r="EF14" s="347"/>
      <c r="EG14" s="347"/>
      <c r="EH14" s="347"/>
      <c r="EI14" s="347"/>
      <c r="EJ14" s="347"/>
      <c r="EK14" s="347"/>
      <c r="EL14" s="347"/>
      <c r="EM14" s="347"/>
      <c r="EN14" s="347"/>
      <c r="EO14" s="347"/>
      <c r="EP14" s="347"/>
      <c r="EQ14" s="347"/>
      <c r="ER14" s="347"/>
    </row>
    <row r="15" spans="1:148" s="285" customFormat="1" ht="23" customHeight="1" thickBot="1">
      <c r="A15" s="444"/>
      <c r="B15" s="148" t="str">
        <f>'NSW Oct 2021'!F9</f>
        <v>Discover Energy</v>
      </c>
      <c r="C15" s="148" t="str">
        <f>'NSW Oct 2021'!G9</f>
        <v>Budget</v>
      </c>
      <c r="D15" s="172">
        <f>365*'NSW Oct 2021'!H9/100</f>
        <v>202.40909090909091</v>
      </c>
      <c r="E15" s="288">
        <f>IF('NSW Oct 2021'!AQ9=3,0.5,IF('NSW Oct 2021'!AQ9=2,0.33,0))</f>
        <v>0.5</v>
      </c>
      <c r="F15" s="288">
        <f t="shared" si="3"/>
        <v>0.5</v>
      </c>
      <c r="G15" s="153">
        <f>IF('NSW Oct 2021'!K9="",($C$5*E15/'NSW Oct 2021'!AQ9*'NSW Oct 2021'!W9/100)*'NSW Oct 2021'!AQ9,IF($C$5*E15/'NSW Oct 2021'!AQ9&gt;='NSW Oct 2021'!L9,('NSW Oct 2021'!L9*'NSW Oct 2021'!W9/100)*'NSW Oct 2021'!AQ9,($C$5*E15/'NSW Oct 2021'!AQ9*'NSW Oct 2021'!W9/100)*'NSW Oct 2021'!AQ9))</f>
        <v>137.97300000000001</v>
      </c>
      <c r="H15" s="153">
        <f>IF(AND('NSW Oct 2021'!L9&gt;0,'NSW Oct 2021'!M9&gt;0),IF($C$5*E15/'NSW Oct 2021'!AQ9&lt;'NSW Oct 2021'!L9,0,IF(($C$5*E15/'NSW Oct 2021'!AQ9-'NSW Oct 2021'!L9)&lt;=('NSW Oct 2021'!M9+'NSW Oct 2021'!L9),((($C$5*E15/'NSW Oct 2021'!AQ9-'NSW Oct 2021'!L9)*'NSW Oct 2021'!X9/100))*'NSW Oct 2021'!AQ9,((('NSW Oct 2021'!M9)*'NSW Oct 2021'!X9/100)*'NSW Oct 2021'!AQ9))),0)</f>
        <v>109.06936363636365</v>
      </c>
      <c r="I15" s="153">
        <f>IF(AND('NSW Oct 2021'!M9&gt;0,'NSW Oct 2021'!N9&gt;0),IF($C$5*E15/'NSW Oct 2021'!AQ9&lt;('NSW Oct 2021'!L9+'NSW Oct 2021'!M9),0,IF(($C$5*E15/'NSW Oct 2021'!AQ9-'NSW Oct 2021'!L9+'NSW Oct 2021'!M9)&lt;=('NSW Oct 2021'!L9+'NSW Oct 2021'!M9+'NSW Oct 2021'!N9),((($C$5*E15/'NSW Oct 2021'!AQ9-('NSW Oct 2021'!L9+'NSW Oct 2021'!M9))*'NSW Oct 2021'!Y9/100))*'NSW Oct 2021'!AQ9,('NSW Oct 2021'!N9*'NSW Oct 2021'!Y9/100)* 'NSW Oct 2021'!AQ9)),0)</f>
        <v>244.52099999999993</v>
      </c>
      <c r="J15" s="153">
        <f>IF(AND('NSW Oct 2021'!N9&gt;0,'NSW Oct 2021'!O9&gt;0),IF($C$5*E15/'NSW Oct 2021'!AQ9&lt;('NSW Oct 2021'!L9+'NSW Oct 2021'!M9+'NSW Oct 2021'!N9),0,IF(($C$5*E15/'NSW Oct 2021'!AQ9-'NSW Oct 2021'!L9+'NSW Oct 2021'!M9+'NSW Oct 2021'!N9)&lt;=('NSW Oct 2021'!L9+'NSW Oct 2021'!M9+'NSW Oct 2021'!N9+'NSW Oct 2021'!O9),(($C$5*E15/'NSW Oct 2021'!AQ9-('NSW Oct 2021'!L9+'NSW Oct 2021'!M9+'NSW Oct 2021'!N9))*'NSW Oct 2021'!Z9/100)*'NSW Oct 2021'!AQ9,('NSW Oct 2021'!O9*'NSW Oct 2021'!Z9/100)*'NSW Oct 2021'!AQ9)),0)</f>
        <v>928.97045454545446</v>
      </c>
      <c r="K15" s="153">
        <f>IF(AND('NSW Oct 2021'!O9&gt;0,'NSW Oct 2021'!P9&gt;0),IF($C$5*E15/'NSW Oct 2021'!AQ9&lt;('NSW Oct 2021'!L9+'NSW Oct 2021'!M9+'NSW Oct 2021'!N9+'NSW Oct 2021'!O9),0,IF(($C$5*E15/'NSW Oct 2021'!AQ9-'NSW Oct 2021'!L9+'NSW Oct 2021'!M9+'NSW Oct 2021'!N9+'NSW Oct 2021'!O9)&lt;=('NSW Oct 2021'!L9+'NSW Oct 2021'!M9+'NSW Oct 2021'!N9+'NSW Oct 2021'!O9+'NSW Oct 2021'!P9),(($C$5*E15/'NSW Oct 2021'!AQ9-('NSW Oct 2021'!L9+'NSW Oct 2021'!M9+'NSW Oct 2021'!N9+'NSW Oct 2021'!O9))*'NSW Oct 2021'!AA9/100)*'NSW Oct 2021'!AQ9,('NSW Oct 2021'!P9*'NSW Oct 2021'!AA9/100)*'NSW Oct 2021'!AQ9)),0)</f>
        <v>0</v>
      </c>
      <c r="L15" s="153">
        <f>IF(AND('NSW Oct 2021'!P9&gt;0,'NSW Oct 2021'!O9&gt;0),IF(($C$5*E15/'NSW Oct 2021'!AQ9&lt;SUM('NSW Oct 2021'!L9:P9)),(0),($C$5*E15/'NSW Oct 2021'!AQ9-SUM('NSW Oct 2021'!L9:P9))*'NSW Oct 2021'!AB9/100)* 'NSW Oct 2021'!AQ9,IF(AND('NSW Oct 2021'!O9&gt;0,'NSW Oct 2021'!P9=""),IF(($C$5*E15/'NSW Oct 2021'!AQ9&lt; SUM('NSW Oct 2021'!L9:O9)),(0),($C$5*E15/'NSW Oct 2021'!AQ9-SUM('NSW Oct 2021'!L9:O9))*'NSW Oct 2021'!AA9/100)* 'NSW Oct 2021'!AQ9,IF(AND('NSW Oct 2021'!N9&gt;0,'NSW Oct 2021'!O9=""),IF(($C$5*E15/'NSW Oct 2021'!AQ9&lt; SUM('NSW Oct 2021'!L9:N9)),(0),($C$5*E15/'NSW Oct 2021'!AQ9-SUM('NSW Oct 2021'!L9:N9))*'NSW Oct 2021'!Z9/100)* 'NSW Oct 2021'!AQ9,IF(AND('NSW Oct 2021'!M9&gt;0,'NSW Oct 2021'!N9=""),IF(($C$5*E15/'NSW Oct 2021'!AQ9&lt;'NSW Oct 2021'!M9+'NSW Oct 2021'!L9),(0),(($C$5*E15/'NSW Oct 2021'!AQ9-('NSW Oct 2021'!M9+'NSW Oct 2021'!L9))*'NSW Oct 2021'!Y9/100))*'NSW Oct 2021'!AQ9,IF(AND('NSW Oct 2021'!L9&gt;0,'NSW Oct 2021'!M9=""&gt;0),IF(($C$5*E15/'NSW Oct 2021'!AQ9&lt;'NSW Oct 2021'!L9),(0),($C$5*E15/'NSW Oct 2021'!AQ9-'NSW Oct 2021'!L9)*'NSW Oct 2021'!X9/100)*'NSW Oct 2021'!AQ9,0)))))</f>
        <v>0</v>
      </c>
      <c r="M15" s="153">
        <f>IF('NSW Oct 2021'!K9="",($C$5*F15/'NSW Oct 2021'!AR9*'NSW Oct 2021'!AC9/100)*'NSW Oct 2021'!AR9,IF($C$5*F15/'NSW Oct 2021'!AR9&gt;='NSW Oct 2021'!L9,('NSW Oct 2021'!L9*'NSW Oct 2021'!AC9/100)*'NSW Oct 2021'!AR9,($C$5*F15/'NSW Oct 2021'!AR9*'NSW Oct 2021'!AC9/100)*'NSW Oct 2021'!AR9))</f>
        <v>137.97300000000001</v>
      </c>
      <c r="N15" s="153">
        <f>IF(AND('NSW Oct 2021'!L9&gt;0,'NSW Oct 2021'!M9&gt;0),IF($C$5*F15/'NSW Oct 2021'!AR9&lt;'NSW Oct 2021'!L9,0,IF(($C$5*F15/'NSW Oct 2021'!AR9-'NSW Oct 2021'!L9)&lt;=('NSW Oct 2021'!M9+'NSW Oct 2021'!L9),((($C$5*F15/'NSW Oct 2021'!AR9-'NSW Oct 2021'!L9)*'NSW Oct 2021'!AD9/100))*'NSW Oct 2021'!AR9,((('NSW Oct 2021'!M9)*'NSW Oct 2021'!AD9/100)*'NSW Oct 2021'!AR9))),0)</f>
        <v>109.06936363636365</v>
      </c>
      <c r="O15" s="153">
        <f>IF(AND('NSW Oct 2021'!M9&gt;0,'NSW Oct 2021'!N9&gt;0),IF($C$5*F15/'NSW Oct 2021'!AR9&lt;('NSW Oct 2021'!L9+'NSW Oct 2021'!M9),0,IF(($C$5*F15/'NSW Oct 2021'!AR9-'NSW Oct 2021'!L9+'NSW Oct 2021'!M9)&lt;=('NSW Oct 2021'!L9+'NSW Oct 2021'!M9+'NSW Oct 2021'!N9),((($C$5*F15/'NSW Oct 2021'!AR9-('NSW Oct 2021'!L9+'NSW Oct 2021'!M9))*'NSW Oct 2021'!AE9/100))*'NSW Oct 2021'!AR9,('NSW Oct 2021'!N9*'NSW Oct 2021'!AE9/100)*'NSW Oct 2021'!AR9)),0)</f>
        <v>244.52099999999993</v>
      </c>
      <c r="P15" s="153">
        <f>IF(AND('NSW Oct 2021'!N9&gt;0,'NSW Oct 2021'!O9&gt;0),IF($C$5*F15/'NSW Oct 2021'!AR9&lt;('NSW Oct 2021'!L9+'NSW Oct 2021'!M9+'NSW Oct 2021'!N9),0,IF(($C$5*F15/'NSW Oct 2021'!AR9-'NSW Oct 2021'!L9+'NSW Oct 2021'!M9+'NSW Oct 2021'!N9)&lt;=('NSW Oct 2021'!L9+'NSW Oct 2021'!M9+'NSW Oct 2021'!N9+'NSW Oct 2021'!O9),(($C$5*F15/'NSW Oct 2021'!AR9-('NSW Oct 2021'!L9+'NSW Oct 2021'!M9+'NSW Oct 2021'!N9))*'NSW Oct 2021'!AF9/100)*'NSW Oct 2021'!AR9,('NSW Oct 2021'!O9*'NSW Oct 2021'!AF9/100)*'NSW Oct 2021'!AR9)),0)</f>
        <v>928.97045454545446</v>
      </c>
      <c r="Q15" s="153">
        <f>IF(AND('NSW Oct 2021'!P9&gt;0,'NSW Oct 2021'!P9&gt;0),IF($C$5*F15/'NSW Oct 2021'!AR9&lt;('NSW Oct 2021'!L9+'NSW Oct 2021'!M9+'NSW Oct 2021'!N9+'NSW Oct 2021'!O9),0,IF(($C$5*F15/'NSW Oct 2021'!AR9-'NSW Oct 2021'!L9+'NSW Oct 2021'!M9+'NSW Oct 2021'!N9+'NSW Oct 2021'!O9)&lt;=('NSW Oct 2021'!L9+'NSW Oct 2021'!M9+'NSW Oct 2021'!N9+'NSW Oct 2021'!O9+'NSW Oct 2021'!P9),(($C$5*F15/'NSW Oct 2021'!AR9-('NSW Oct 2021'!L9+'NSW Oct 2021'!M9+'NSW Oct 2021'!N9+'NSW Oct 2021'!O9))*'NSW Oct 2021'!AG9/100)*'NSW Oct 2021'!AR9,('NSW Oct 2021'!P9*'NSW Oct 2021'!AG9/100)*'NSW Oct 2021'!AR9)),0)</f>
        <v>0</v>
      </c>
      <c r="R15" s="153">
        <f>IF(AND('NSW Oct 2021'!P9&gt;0,'NSW Oct 2021'!O9&gt;0),IF(($C$5*F15/'NSW Oct 2021'!AR9&lt;SUM('NSW Oct 2021'!L9:P9)),(0),($C$5*F15/'NSW Oct 2021'!AR9-SUM('NSW Oct 2021'!L9:P9))*'NSW Oct 2021'!AB9/100)* 'NSW Oct 2021'!AR9,IF(AND('NSW Oct 2021'!O9&gt;0,'NSW Oct 2021'!P9=""),IF(($C$5*F15/'NSW Oct 2021'!AR9&lt; SUM('NSW Oct 2021'!L9:O9)),(0),($C$5*F15/'NSW Oct 2021'!AR9-SUM('NSW Oct 2021'!L9:O9))*'NSW Oct 2021'!AG9/100)* 'NSW Oct 2021'!AR9,IF(AND('NSW Oct 2021'!N9&gt;0,'NSW Oct 2021'!O9=""),IF(($C$5*F15/'NSW Oct 2021'!AR9&lt; SUM('NSW Oct 2021'!L9:N9)),(0),($C$5*F15/'NSW Oct 2021'!AR9-SUM('NSW Oct 2021'!L9:N9))*'NSW Oct 2021'!AF9/100)* 'NSW Oct 2021'!AR9,IF(AND('NSW Oct 2021'!M9&gt;0,'NSW Oct 2021'!N9=""),IF(($C$5*F15/'NSW Oct 2021'!AR9&lt;'NSW Oct 2021'!M9+'NSW Oct 2021'!L9),(0),(($C$5*F15/'NSW Oct 2021'!AR9-('NSW Oct 2021'!M9+'NSW Oct 2021'!L9))*'NSW Oct 2021'!AE9/100))*'NSW Oct 2021'!AR9,IF(AND('NSW Oct 2021'!L9&gt;0,'NSW Oct 2021'!M9=""&gt;0),IF(($C$5*F15/'NSW Oct 2021'!AR9&lt;'NSW Oct 2021'!L9),(0),($C$5*F15/'NSW Oct 2021'!AR9-'NSW Oct 2021'!L9)*'NSW Oct 2021'!AD9/100)*'NSW Oct 2021'!AR9,0)))))</f>
        <v>0</v>
      </c>
      <c r="S15" s="298">
        <f t="shared" ref="S15" si="10">SUM(G15:R15)</f>
        <v>2841.0676363636362</v>
      </c>
      <c r="T15" s="292">
        <f t="shared" si="5"/>
        <v>3043.4767272727272</v>
      </c>
      <c r="U15" s="149">
        <f t="shared" si="6"/>
        <v>3347.8244</v>
      </c>
      <c r="V15" s="148">
        <f>'NSW Oct 2021'!AT9</f>
        <v>0</v>
      </c>
      <c r="W15" s="148">
        <f>'NSW Oct 2021'!AU9</f>
        <v>25</v>
      </c>
      <c r="X15" s="148">
        <f>'NSW Oct 2021'!AV9</f>
        <v>0</v>
      </c>
      <c r="Y15" s="371">
        <f>'NSW Oct 2021'!AW9</f>
        <v>0</v>
      </c>
      <c r="Z15" s="292" t="str">
        <f t="shared" si="7"/>
        <v>Guaranteed off usage</v>
      </c>
      <c r="AA15" s="292" t="str">
        <f t="shared" si="8"/>
        <v>Exclusive</v>
      </c>
      <c r="AB15" s="293">
        <f t="shared" si="0"/>
        <v>2333.2098181818183</v>
      </c>
      <c r="AC15" s="280">
        <f t="shared" si="1"/>
        <v>2333.2098181818183</v>
      </c>
      <c r="AD15" s="368">
        <f t="shared" si="2"/>
        <v>2566.5308000000005</v>
      </c>
      <c r="AE15" s="301">
        <f t="shared" si="2"/>
        <v>2566.5308000000005</v>
      </c>
      <c r="AF15" s="169">
        <f>'NSW Oct 2021'!BJ9</f>
        <v>0</v>
      </c>
      <c r="AG15" s="170">
        <f>'NSW Oct 2021'!BH9</f>
        <v>0</v>
      </c>
      <c r="AH15" s="374"/>
      <c r="AI15" s="374"/>
      <c r="AJ15" s="374"/>
      <c r="AK15" s="374"/>
      <c r="AL15" s="374"/>
      <c r="AM15" s="374"/>
      <c r="AN15" s="374"/>
      <c r="AO15" s="374"/>
      <c r="AP15" s="374"/>
      <c r="AQ15" s="374"/>
      <c r="AR15" s="374"/>
      <c r="AS15" s="374"/>
      <c r="AT15"/>
      <c r="AU15"/>
      <c r="AV15" s="347"/>
      <c r="AW15" s="347"/>
      <c r="AX15" s="347"/>
      <c r="AY15" s="347"/>
      <c r="AZ15" s="347"/>
      <c r="BA15" s="347"/>
      <c r="BB15" s="347"/>
      <c r="BC15" s="347"/>
      <c r="BD15" s="347"/>
      <c r="BE15" s="347"/>
      <c r="BF15" s="347"/>
      <c r="BG15" s="347"/>
      <c r="BH15" s="347"/>
      <c r="BI15" s="347"/>
      <c r="BJ15" s="347"/>
      <c r="BK15" s="347"/>
      <c r="BL15" s="347"/>
      <c r="BM15" s="347"/>
      <c r="BN15" s="347"/>
      <c r="BO15" s="347"/>
      <c r="BP15" s="347"/>
      <c r="BQ15" s="347"/>
      <c r="BR15" s="347"/>
      <c r="BS15" s="347"/>
      <c r="BT15" s="347"/>
      <c r="BU15" s="347"/>
      <c r="BV15" s="347"/>
      <c r="BW15" s="347"/>
      <c r="BX15" s="347"/>
      <c r="BY15" s="347"/>
      <c r="BZ15" s="347"/>
      <c r="CA15" s="347"/>
      <c r="CB15" s="347"/>
      <c r="CC15" s="347"/>
      <c r="CD15" s="347"/>
      <c r="CE15" s="347"/>
      <c r="CF15" s="347"/>
      <c r="CG15" s="347"/>
      <c r="CH15" s="347"/>
      <c r="CI15" s="347"/>
      <c r="CJ15" s="347"/>
      <c r="CK15" s="347"/>
      <c r="CL15" s="347"/>
      <c r="CM15" s="347"/>
      <c r="CN15" s="347"/>
      <c r="CO15" s="347"/>
      <c r="CP15" s="347"/>
      <c r="CQ15" s="347"/>
      <c r="CR15" s="347"/>
      <c r="CS15" s="347"/>
      <c r="CT15" s="347"/>
      <c r="CU15" s="347"/>
      <c r="CV15" s="347"/>
      <c r="CW15" s="347"/>
      <c r="CX15" s="347"/>
      <c r="CY15" s="347"/>
      <c r="CZ15" s="347"/>
      <c r="DA15" s="347"/>
      <c r="DB15" s="347"/>
      <c r="DC15" s="347"/>
      <c r="DD15" s="347"/>
      <c r="DE15" s="347"/>
      <c r="DF15" s="347"/>
      <c r="DG15" s="347"/>
      <c r="DH15" s="347"/>
      <c r="DI15" s="347"/>
      <c r="DJ15" s="347"/>
      <c r="DK15" s="347"/>
      <c r="DL15" s="347"/>
      <c r="DM15" s="347"/>
      <c r="DN15" s="347"/>
      <c r="DO15" s="347"/>
      <c r="DP15" s="347"/>
      <c r="DQ15" s="347"/>
      <c r="DR15" s="347"/>
      <c r="DS15" s="347"/>
      <c r="DT15" s="347"/>
      <c r="DU15" s="347"/>
      <c r="DV15" s="347"/>
      <c r="DW15" s="347"/>
      <c r="DX15" s="347"/>
      <c r="DY15" s="347"/>
      <c r="DZ15" s="347"/>
      <c r="EA15" s="347"/>
      <c r="EB15" s="347"/>
      <c r="EC15" s="347"/>
      <c r="ED15" s="347"/>
      <c r="EE15" s="347"/>
      <c r="EF15" s="347"/>
      <c r="EG15" s="347"/>
      <c r="EH15" s="347"/>
      <c r="EI15" s="347"/>
      <c r="EJ15" s="347"/>
      <c r="EK15" s="347"/>
      <c r="EL15" s="347"/>
      <c r="EM15" s="347"/>
      <c r="EN15" s="347"/>
      <c r="EO15" s="347"/>
      <c r="EP15" s="347"/>
      <c r="EQ15" s="347"/>
      <c r="ER15" s="347"/>
    </row>
    <row r="16" spans="1:148" s="285" customFormat="1" ht="23" customHeight="1" thickTop="1">
      <c r="A16" s="442" t="str">
        <f>'NSW Oct 2021'!D10</f>
        <v xml:space="preserve">ActewAGL Queanbeyan </v>
      </c>
      <c r="B16" s="156" t="str">
        <f>'NSW Oct 2021'!F10</f>
        <v>ActewAGL</v>
      </c>
      <c r="C16" s="156" t="str">
        <f>'NSW Oct 2021'!G10</f>
        <v>Business plan</v>
      </c>
      <c r="D16" s="153">
        <f>365*'NSW Oct 2021'!H10/100</f>
        <v>357.69999999999993</v>
      </c>
      <c r="E16" s="288">
        <f>IF('NSW Oct 2021'!AQ10=3,0.5,IF('NSW Oct 2021'!AQ10=2,0.33,0))</f>
        <v>0.5</v>
      </c>
      <c r="F16" s="288">
        <f t="shared" si="3"/>
        <v>0.5</v>
      </c>
      <c r="G16" s="151">
        <f>IF('NSW Oct 2021'!K10="",($C$5*E16/'NSW Oct 2021'!AQ10*'NSW Oct 2021'!W10/100)*'NSW Oct 2021'!AQ10,IF($C$5*E16/'NSW Oct 2021'!AQ10&gt;='NSW Oct 2021'!L10,('NSW Oct 2021'!L10*'NSW Oct 2021'!W10/100)*'NSW Oct 2021'!AQ10,($C$5*E16/'NSW Oct 2021'!AQ10*'NSW Oct 2021'!W10/100)*'NSW Oct 2021'!AQ10))</f>
        <v>200.6018181818182</v>
      </c>
      <c r="H16" s="151">
        <f>IF(AND('NSW Oct 2021'!L10&gt;0,'NSW Oct 2021'!M10&gt;0),IF($C$5*E16/'NSW Oct 2021'!AQ10&lt;'NSW Oct 2021'!L10,0,IF(($C$5*E16/'NSW Oct 2021'!AQ10-'NSW Oct 2021'!L10)&lt;=('NSW Oct 2021'!M10+'NSW Oct 2021'!L10),((($C$5*E16/'NSW Oct 2021'!AQ10-'NSW Oct 2021'!L10)*'NSW Oct 2021'!X10/100))*'NSW Oct 2021'!AQ10,((('NSW Oct 2021'!M10)*'NSW Oct 2021'!X10/100)*'NSW Oct 2021'!AQ10))),0)</f>
        <v>1073.2490909090909</v>
      </c>
      <c r="I16" s="151">
        <f>IF(AND('NSW Oct 2021'!M10&gt;0,'NSW Oct 2021'!N10&gt;0),IF($C$5*E16/'NSW Oct 2021'!AQ10&lt;('NSW Oct 2021'!L10+'NSW Oct 2021'!M10),0,IF(($C$5*E16/'NSW Oct 2021'!AQ10-'NSW Oct 2021'!L10+'NSW Oct 2021'!M10)&lt;=('NSW Oct 2021'!L10+'NSW Oct 2021'!M10+'NSW Oct 2021'!N10),((($C$5*E16/'NSW Oct 2021'!AQ10-('NSW Oct 2021'!L10+'NSW Oct 2021'!M10))*'NSW Oct 2021'!Y10/100))*'NSW Oct 2021'!AQ10,('NSW Oct 2021'!N10*'NSW Oct 2021'!Y10/100)* 'NSW Oct 2021'!AQ10)),0)</f>
        <v>0</v>
      </c>
      <c r="J16" s="151">
        <f>IF(AND('NSW Oct 2021'!N10&gt;0,'NSW Oct 2021'!O10&gt;0),IF($C$5*E16/'NSW Oct 2021'!AQ10&lt;('NSW Oct 2021'!L10+'NSW Oct 2021'!M10+'NSW Oct 2021'!N10),0,IF(($C$5*E16/'NSW Oct 2021'!AQ10-'NSW Oct 2021'!L10+'NSW Oct 2021'!M10+'NSW Oct 2021'!N10)&lt;=('NSW Oct 2021'!L10+'NSW Oct 2021'!M10+'NSW Oct 2021'!N10+'NSW Oct 2021'!O10),(($C$5*E16/'NSW Oct 2021'!AQ10-('NSW Oct 2021'!L10+'NSW Oct 2021'!M10+'NSW Oct 2021'!N10))*'NSW Oct 2021'!Z10/100)*'NSW Oct 2021'!AQ10,('NSW Oct 2021'!O10*'NSW Oct 2021'!Z10/100)*'NSW Oct 2021'!AQ10)),0)</f>
        <v>0</v>
      </c>
      <c r="K16" s="151">
        <f>IF(AND('NSW Oct 2021'!O10&gt;0,'NSW Oct 2021'!P10&gt;0),IF($C$5*E16/'NSW Oct 2021'!AQ10&lt;('NSW Oct 2021'!L10+'NSW Oct 2021'!M10+'NSW Oct 2021'!N10+'NSW Oct 2021'!O10),0,IF(($C$5*E16/'NSW Oct 2021'!AQ10-'NSW Oct 2021'!L10+'NSW Oct 2021'!M10+'NSW Oct 2021'!N10+'NSW Oct 2021'!O10)&lt;=('NSW Oct 2021'!L10+'NSW Oct 2021'!M10+'NSW Oct 2021'!N10+'NSW Oct 2021'!O10+'NSW Oct 2021'!P10),(($C$5*E16/'NSW Oct 2021'!AQ10-('NSW Oct 2021'!L10+'NSW Oct 2021'!M10+'NSW Oct 2021'!N10+'NSW Oct 2021'!O10))*'NSW Oct 2021'!AA10/100)*'NSW Oct 2021'!AQ10,('NSW Oct 2021'!P10*'NSW Oct 2021'!AA10/100)*'NSW Oct 2021'!AQ10)),0)</f>
        <v>0</v>
      </c>
      <c r="L16" s="151">
        <f>IF(AND('NSW Oct 2021'!P10&gt;0,'NSW Oct 2021'!O10&gt;0),IF(($C$5*E16/'NSW Oct 2021'!AQ10&lt;SUM('NSW Oct 2021'!L10:P10)),(0),($C$5*E16/'NSW Oct 2021'!AQ10-SUM('NSW Oct 2021'!L10:P10))*'NSW Oct 2021'!AB10/100)* 'NSW Oct 2021'!AQ10,IF(AND('NSW Oct 2021'!O10&gt;0,'NSW Oct 2021'!P10=""),IF(($C$5*E16/'NSW Oct 2021'!AQ10&lt; SUM('NSW Oct 2021'!L10:O10)),(0),($C$5*E16/'NSW Oct 2021'!AQ10-SUM('NSW Oct 2021'!L10:O10))*'NSW Oct 2021'!AA10/100)* 'NSW Oct 2021'!AQ10,IF(AND('NSW Oct 2021'!N10&gt;0,'NSW Oct 2021'!O10=""),IF(($C$5*E16/'NSW Oct 2021'!AQ10&lt; SUM('NSW Oct 2021'!L10:N10)),(0),($C$5*E16/'NSW Oct 2021'!AQ10-SUM('NSW Oct 2021'!L10:N10))*'NSW Oct 2021'!Z10/100)* 'NSW Oct 2021'!AQ10,IF(AND('NSW Oct 2021'!M10&gt;0,'NSW Oct 2021'!N10=""),IF(($C$5*E16/'NSW Oct 2021'!AQ10&lt;'NSW Oct 2021'!M10+'NSW Oct 2021'!L10),(0),(($C$5*E16/'NSW Oct 2021'!AQ10-('NSW Oct 2021'!M10+'NSW Oct 2021'!L10))*'NSW Oct 2021'!Y10/100))*'NSW Oct 2021'!AQ10,IF(AND('NSW Oct 2021'!L10&gt;0,'NSW Oct 2021'!M10=""&gt;0),IF(($C$5*E16/'NSW Oct 2021'!AQ10&lt;'NSW Oct 2021'!L10),(0),($C$5*E16/'NSW Oct 2021'!AQ10-'NSW Oct 2021'!L10)*'NSW Oct 2021'!X10/100)*'NSW Oct 2021'!AQ10,0)))))</f>
        <v>0</v>
      </c>
      <c r="M16" s="151">
        <f>IF('NSW Oct 2021'!K10="",($C$5*F16/'NSW Oct 2021'!AR10*'NSW Oct 2021'!AC10/100)*'NSW Oct 2021'!AR10,IF($C$5*F16/'NSW Oct 2021'!AR10&gt;='NSW Oct 2021'!L10,('NSW Oct 2021'!L10*'NSW Oct 2021'!AC10/100)*'NSW Oct 2021'!AR10,($C$5*F16/'NSW Oct 2021'!AR10*'NSW Oct 2021'!AC10/100)*'NSW Oct 2021'!AR10))</f>
        <v>200.6018181818182</v>
      </c>
      <c r="N16" s="151">
        <f>IF(AND('NSW Oct 2021'!L10&gt;0,'NSW Oct 2021'!M10&gt;0),IF($C$5*F16/'NSW Oct 2021'!AR10&lt;'NSW Oct 2021'!L10,0,IF(($C$5*F16/'NSW Oct 2021'!AR10-'NSW Oct 2021'!L10)&lt;=('NSW Oct 2021'!M10+'NSW Oct 2021'!L10),((($C$5*F16/'NSW Oct 2021'!AR10-'NSW Oct 2021'!L10)*'NSW Oct 2021'!AD10/100))*'NSW Oct 2021'!AR10,((('NSW Oct 2021'!M10)*'NSW Oct 2021'!AD10/100)*'NSW Oct 2021'!AR10))),0)</f>
        <v>1073.2490909090909</v>
      </c>
      <c r="O16" s="151">
        <f>IF(AND('NSW Oct 2021'!M10&gt;0,'NSW Oct 2021'!N10&gt;0),IF($C$5*F16/'NSW Oct 2021'!AR10&lt;('NSW Oct 2021'!L10+'NSW Oct 2021'!M10),0,IF(($C$5*F16/'NSW Oct 2021'!AR10-'NSW Oct 2021'!L10+'NSW Oct 2021'!M10)&lt;=('NSW Oct 2021'!L10+'NSW Oct 2021'!M10+'NSW Oct 2021'!N10),((($C$5*F16/'NSW Oct 2021'!AR10-('NSW Oct 2021'!L10+'NSW Oct 2021'!M10))*'NSW Oct 2021'!AE10/100))*'NSW Oct 2021'!AR10,('NSW Oct 2021'!N10*'NSW Oct 2021'!AE10/100)*'NSW Oct 2021'!AR10)),0)</f>
        <v>0</v>
      </c>
      <c r="P16" s="151">
        <f>IF(AND('NSW Oct 2021'!N10&gt;0,'NSW Oct 2021'!O10&gt;0),IF($C$5*F16/'NSW Oct 2021'!AR10&lt;('NSW Oct 2021'!L10+'NSW Oct 2021'!M10+'NSW Oct 2021'!N10),0,IF(($C$5*F16/'NSW Oct 2021'!AR10-'NSW Oct 2021'!L10+'NSW Oct 2021'!M10+'NSW Oct 2021'!N10)&lt;=('NSW Oct 2021'!L10+'NSW Oct 2021'!M10+'NSW Oct 2021'!N10+'NSW Oct 2021'!O10),(($C$5*F16/'NSW Oct 2021'!AR10-('NSW Oct 2021'!L10+'NSW Oct 2021'!M10+'NSW Oct 2021'!N10))*'NSW Oct 2021'!AF10/100)*'NSW Oct 2021'!AR10,('NSW Oct 2021'!O10*'NSW Oct 2021'!AF10/100)*'NSW Oct 2021'!AR10)),0)</f>
        <v>0</v>
      </c>
      <c r="Q16" s="151">
        <f>IF(AND('NSW Oct 2021'!P10&gt;0,'NSW Oct 2021'!P10&gt;0),IF($C$5*F16/'NSW Oct 2021'!AR10&lt;('NSW Oct 2021'!L10+'NSW Oct 2021'!M10+'NSW Oct 2021'!N10+'NSW Oct 2021'!O10),0,IF(($C$5*F16/'NSW Oct 2021'!AR10-'NSW Oct 2021'!L10+'NSW Oct 2021'!M10+'NSW Oct 2021'!N10+'NSW Oct 2021'!O10)&lt;=('NSW Oct 2021'!L10+'NSW Oct 2021'!M10+'NSW Oct 2021'!N10+'NSW Oct 2021'!O10+'NSW Oct 2021'!P10),(($C$5*F16/'NSW Oct 2021'!AR10-('NSW Oct 2021'!L10+'NSW Oct 2021'!M10+'NSW Oct 2021'!N10+'NSW Oct 2021'!O10))*'NSW Oct 2021'!AG10/100)*'NSW Oct 2021'!AR10,('NSW Oct 2021'!P10*'NSW Oct 2021'!AG10/100)*'NSW Oct 2021'!AR10)),0)</f>
        <v>0</v>
      </c>
      <c r="R16" s="151">
        <f>IF(AND('NSW Oct 2021'!P10&gt;0,'NSW Oct 2021'!O10&gt;0),IF(($C$5*F16/'NSW Oct 2021'!AR10&lt;SUM('NSW Oct 2021'!L10:P10)),(0),($C$5*F16/'NSW Oct 2021'!AR10-SUM('NSW Oct 2021'!L10:P10))*'NSW Oct 2021'!AB10/100)* 'NSW Oct 2021'!AR10,IF(AND('NSW Oct 2021'!O10&gt;0,'NSW Oct 2021'!P10=""),IF(($C$5*F16/'NSW Oct 2021'!AR10&lt; SUM('NSW Oct 2021'!L10:O10)),(0),($C$5*F16/'NSW Oct 2021'!AR10-SUM('NSW Oct 2021'!L10:O10))*'NSW Oct 2021'!AG10/100)* 'NSW Oct 2021'!AR10,IF(AND('NSW Oct 2021'!N10&gt;0,'NSW Oct 2021'!O10=""),IF(($C$5*F16/'NSW Oct 2021'!AR10&lt; SUM('NSW Oct 2021'!L10:N10)),(0),($C$5*F16/'NSW Oct 2021'!AR10-SUM('NSW Oct 2021'!L10:N10))*'NSW Oct 2021'!AF10/100)* 'NSW Oct 2021'!AR10,IF(AND('NSW Oct 2021'!M10&gt;0,'NSW Oct 2021'!N10=""),IF(($C$5*F16/'NSW Oct 2021'!AR10&lt;'NSW Oct 2021'!M10+'NSW Oct 2021'!L10),(0),(($C$5*F16/'NSW Oct 2021'!AR10-('NSW Oct 2021'!M10+'NSW Oct 2021'!L10))*'NSW Oct 2021'!AE10/100))*'NSW Oct 2021'!AR10,IF(AND('NSW Oct 2021'!L10&gt;0,'NSW Oct 2021'!M10=""&gt;0),IF(($C$5*F16/'NSW Oct 2021'!AR10&lt;'NSW Oct 2021'!L10),(0),($C$5*F16/'NSW Oct 2021'!AR10-'NSW Oct 2021'!L10)*'NSW Oct 2021'!AD10/100)*'NSW Oct 2021'!AR10,0)))))</f>
        <v>0</v>
      </c>
      <c r="S16" s="257">
        <f t="shared" si="4"/>
        <v>2547.7018181818185</v>
      </c>
      <c r="T16" s="294">
        <f t="shared" si="5"/>
        <v>2905.4018181818183</v>
      </c>
      <c r="U16" s="157">
        <f t="shared" si="6"/>
        <v>3195.9420000000005</v>
      </c>
      <c r="V16" s="156">
        <f>'NSW Oct 2021'!AT10</f>
        <v>10</v>
      </c>
      <c r="W16" s="156">
        <f>'NSW Oct 2021'!AU10</f>
        <v>0</v>
      </c>
      <c r="X16" s="156">
        <f>'NSW Oct 2021'!AV10</f>
        <v>0</v>
      </c>
      <c r="Y16" s="156">
        <f>'NSW Oct 2021'!AW10</f>
        <v>0</v>
      </c>
      <c r="Z16" s="294" t="str">
        <f t="shared" si="7"/>
        <v>Guaranteed off bill</v>
      </c>
      <c r="AA16" s="294" t="str">
        <f t="shared" si="8"/>
        <v>Exclusive</v>
      </c>
      <c r="AB16" s="292">
        <f t="shared" si="0"/>
        <v>2614.8616363636365</v>
      </c>
      <c r="AC16" s="292">
        <f t="shared" si="1"/>
        <v>2614.8616363636365</v>
      </c>
      <c r="AD16" s="267">
        <f t="shared" si="2"/>
        <v>2876.3478000000005</v>
      </c>
      <c r="AE16" s="267">
        <f t="shared" si="2"/>
        <v>2876.3478000000005</v>
      </c>
      <c r="AF16" s="150">
        <f>'NSW Oct 2021'!BJ10</f>
        <v>0</v>
      </c>
      <c r="AG16" s="141">
        <f>'NSW Oct 2021'!BH10</f>
        <v>12</v>
      </c>
      <c r="AH16" s="374"/>
      <c r="AI16" s="374"/>
      <c r="AJ16" s="374"/>
      <c r="AK16" s="374"/>
      <c r="AL16" s="374"/>
      <c r="AM16" s="374"/>
      <c r="AN16" s="374"/>
      <c r="AO16" s="374"/>
      <c r="AP16" s="374"/>
      <c r="AQ16" s="374"/>
      <c r="AR16" s="374"/>
      <c r="AS16" s="374"/>
      <c r="AT16"/>
      <c r="AU16"/>
      <c r="AV16" s="347"/>
      <c r="AW16" s="347"/>
      <c r="AX16" s="347"/>
      <c r="AY16" s="347"/>
      <c r="AZ16" s="347"/>
      <c r="BA16" s="347"/>
      <c r="BB16" s="347"/>
      <c r="BC16" s="347"/>
      <c r="BD16" s="347"/>
      <c r="BE16" s="347"/>
      <c r="BF16" s="347"/>
      <c r="BG16" s="347"/>
      <c r="BH16" s="347"/>
      <c r="BI16" s="347"/>
      <c r="BJ16" s="347"/>
      <c r="BK16" s="347"/>
      <c r="BL16" s="347"/>
      <c r="BM16" s="347"/>
      <c r="BN16" s="347"/>
      <c r="BO16" s="347"/>
      <c r="BP16" s="347"/>
      <c r="BQ16" s="347"/>
      <c r="BR16" s="347"/>
      <c r="BS16" s="347"/>
      <c r="BT16" s="347"/>
      <c r="BU16" s="347"/>
      <c r="BV16" s="347"/>
      <c r="BW16" s="347"/>
      <c r="BX16" s="347"/>
      <c r="BY16" s="347"/>
      <c r="BZ16" s="347"/>
      <c r="CA16" s="347"/>
      <c r="CB16" s="347"/>
      <c r="CC16" s="347"/>
      <c r="CD16" s="347"/>
      <c r="CE16" s="347"/>
      <c r="CF16" s="347"/>
      <c r="CG16" s="347"/>
      <c r="CH16" s="347"/>
      <c r="CI16" s="347"/>
      <c r="CJ16" s="347"/>
      <c r="CK16" s="347"/>
      <c r="CL16" s="347"/>
      <c r="CM16" s="347"/>
      <c r="CN16" s="347"/>
      <c r="CO16" s="347"/>
      <c r="CP16" s="347"/>
      <c r="CQ16" s="347"/>
      <c r="CR16" s="347"/>
      <c r="CS16" s="347"/>
      <c r="CT16" s="347"/>
      <c r="CU16" s="347"/>
      <c r="CV16" s="347"/>
      <c r="CW16" s="347"/>
      <c r="CX16" s="347"/>
      <c r="CY16" s="347"/>
      <c r="CZ16" s="347"/>
      <c r="DA16" s="347"/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/>
      <c r="DP16" s="347"/>
      <c r="DQ16" s="347"/>
      <c r="DR16" s="347"/>
      <c r="DS16" s="347"/>
      <c r="DT16" s="347"/>
      <c r="DU16" s="347"/>
      <c r="DV16" s="347"/>
      <c r="DW16" s="347"/>
      <c r="DX16" s="347"/>
      <c r="DY16" s="347"/>
      <c r="DZ16" s="347"/>
      <c r="EA16" s="347"/>
      <c r="EB16" s="347"/>
      <c r="EC16" s="347"/>
      <c r="ED16" s="347"/>
      <c r="EE16" s="347"/>
      <c r="EF16" s="347"/>
      <c r="EG16" s="347"/>
      <c r="EH16" s="347"/>
      <c r="EI16" s="347"/>
      <c r="EJ16" s="347"/>
      <c r="EK16" s="347"/>
      <c r="EL16" s="347"/>
      <c r="EM16" s="347"/>
      <c r="EN16" s="347"/>
      <c r="EO16" s="347"/>
      <c r="EP16" s="347"/>
      <c r="EQ16" s="347"/>
      <c r="ER16" s="347"/>
    </row>
    <row r="17" spans="1:148" s="285" customFormat="1" ht="23" customHeight="1" thickBot="1">
      <c r="A17" s="444"/>
      <c r="B17" s="171" t="str">
        <f>'NSW Oct 2021'!F11</f>
        <v>EnergyAustralia</v>
      </c>
      <c r="C17" s="171" t="str">
        <f>'NSW Oct 2021'!G11</f>
        <v>Total Plan</v>
      </c>
      <c r="D17" s="172">
        <f>365*'NSW Oct 2021'!H11/100</f>
        <v>300.16272727272718</v>
      </c>
      <c r="E17" s="289">
        <f>IF('NSW Oct 2021'!AQ11=3,0.5,IF('NSW Oct 2021'!AQ11=2,0.33,0))</f>
        <v>0.5</v>
      </c>
      <c r="F17" s="289">
        <f t="shared" si="3"/>
        <v>0.5</v>
      </c>
      <c r="G17" s="172">
        <f>IF('NSW Oct 2021'!K11="",($C$5*E17/'NSW Oct 2021'!AQ11*'NSW Oct 2021'!W11/100)*'NSW Oct 2021'!AQ11,IF($C$5*E17/'NSW Oct 2021'!AQ11&gt;='NSW Oct 2021'!L11,('NSW Oct 2021'!L11*'NSW Oct 2021'!W11/100)*'NSW Oct 2021'!AQ11,($C$5*E17/'NSW Oct 2021'!AQ11*'NSW Oct 2021'!W11/100)*'NSW Oct 2021'!AQ11))</f>
        <v>209.81375999999997</v>
      </c>
      <c r="H17" s="172">
        <f>IF(AND('NSW Oct 2021'!L11&gt;0,'NSW Oct 2021'!M11&gt;0),IF($C$5*E17/'NSW Oct 2021'!AQ11&lt;'NSW Oct 2021'!L11,0,IF(($C$5*E17/'NSW Oct 2021'!AQ11-'NSW Oct 2021'!L11)&lt;=('NSW Oct 2021'!M11+'NSW Oct 2021'!L11),((($C$5*E17/'NSW Oct 2021'!AQ11-'NSW Oct 2021'!L11)*'NSW Oct 2021'!X11/100))*'NSW Oct 2021'!AQ11,((('NSW Oct 2021'!M11)*'NSW Oct 2021'!X11/100)*'NSW Oct 2021'!AQ11))),0)</f>
        <v>1092.1788218181819</v>
      </c>
      <c r="I17" s="172">
        <f>IF(AND('NSW Oct 2021'!M11&gt;0,'NSW Oct 2021'!N11&gt;0),IF($C$5*E17/'NSW Oct 2021'!AQ11&lt;('NSW Oct 2021'!L11+'NSW Oct 2021'!M11),0,IF(($C$5*E17/'NSW Oct 2021'!AQ11-'NSW Oct 2021'!L11+'NSW Oct 2021'!M11)&lt;=('NSW Oct 2021'!L11+'NSW Oct 2021'!M11+'NSW Oct 2021'!N11),((($C$5*E17/'NSW Oct 2021'!AQ11-('NSW Oct 2021'!L11+'NSW Oct 2021'!M11))*'NSW Oct 2021'!Y11/100))*'NSW Oct 2021'!AQ11,('NSW Oct 2021'!N11*'NSW Oct 2021'!Y11/100)* 'NSW Oct 2021'!AQ11)),0)</f>
        <v>0</v>
      </c>
      <c r="J17" s="172">
        <f>IF(AND('NSW Oct 2021'!N11&gt;0,'NSW Oct 2021'!O11&gt;0),IF($C$5*E17/'NSW Oct 2021'!AQ11&lt;('NSW Oct 2021'!L11+'NSW Oct 2021'!M11+'NSW Oct 2021'!N11),0,IF(($C$5*E17/'NSW Oct 2021'!AQ11-'NSW Oct 2021'!L11+'NSW Oct 2021'!M11+'NSW Oct 2021'!N11)&lt;=('NSW Oct 2021'!L11+'NSW Oct 2021'!M11+'NSW Oct 2021'!N11+'NSW Oct 2021'!O11),(($C$5*E17/'NSW Oct 2021'!AQ11-('NSW Oct 2021'!L11+'NSW Oct 2021'!M11+'NSW Oct 2021'!N11))*'NSW Oct 2021'!Z11/100)*'NSW Oct 2021'!AQ11,('NSW Oct 2021'!O11*'NSW Oct 2021'!Z11/100)*'NSW Oct 2021'!AQ11)),0)</f>
        <v>0</v>
      </c>
      <c r="K17" s="172">
        <f>IF(AND('NSW Oct 2021'!O11&gt;0,'NSW Oct 2021'!P11&gt;0),IF($C$5*E17/'NSW Oct 2021'!AQ11&lt;('NSW Oct 2021'!L11+'NSW Oct 2021'!M11+'NSW Oct 2021'!N11+'NSW Oct 2021'!O11),0,IF(($C$5*E17/'NSW Oct 2021'!AQ11-'NSW Oct 2021'!L11+'NSW Oct 2021'!M11+'NSW Oct 2021'!N11+'NSW Oct 2021'!O11)&lt;=('NSW Oct 2021'!L11+'NSW Oct 2021'!M11+'NSW Oct 2021'!N11+'NSW Oct 2021'!O11+'NSW Oct 2021'!P11),(($C$5*E17/'NSW Oct 2021'!AQ11-('NSW Oct 2021'!L11+'NSW Oct 2021'!M11+'NSW Oct 2021'!N11+'NSW Oct 2021'!O11))*'NSW Oct 2021'!AA11/100)*'NSW Oct 2021'!AQ11,('NSW Oct 2021'!P11*'NSW Oct 2021'!AA11/100)*'NSW Oct 2021'!AQ11)),0)</f>
        <v>0</v>
      </c>
      <c r="L17" s="172">
        <f>IF(AND('NSW Oct 2021'!P11&gt;0,'NSW Oct 2021'!O11&gt;0),IF(($C$5*E17/'NSW Oct 2021'!AQ11&lt;SUM('NSW Oct 2021'!L11:P11)),(0),($C$5*E17/'NSW Oct 2021'!AQ11-SUM('NSW Oct 2021'!L11:P11))*'NSW Oct 2021'!AB11/100)* 'NSW Oct 2021'!AQ11,IF(AND('NSW Oct 2021'!O11&gt;0,'NSW Oct 2021'!P11=""),IF(($C$5*E17/'NSW Oct 2021'!AQ11&lt; SUM('NSW Oct 2021'!L11:O11)),(0),($C$5*E17/'NSW Oct 2021'!AQ11-SUM('NSW Oct 2021'!L11:O11))*'NSW Oct 2021'!AA11/100)* 'NSW Oct 2021'!AQ11,IF(AND('NSW Oct 2021'!N11&gt;0,'NSW Oct 2021'!O11=""),IF(($C$5*E17/'NSW Oct 2021'!AQ11&lt; SUM('NSW Oct 2021'!L11:N11)),(0),($C$5*E17/'NSW Oct 2021'!AQ11-SUM('NSW Oct 2021'!L11:N11))*'NSW Oct 2021'!Z11/100)* 'NSW Oct 2021'!AQ11,IF(AND('NSW Oct 2021'!M11&gt;0,'NSW Oct 2021'!N11=""),IF(($C$5*E17/'NSW Oct 2021'!AQ11&lt;'NSW Oct 2021'!M11+'NSW Oct 2021'!L11),(0),(($C$5*E17/'NSW Oct 2021'!AQ11-('NSW Oct 2021'!M11+'NSW Oct 2021'!L11))*'NSW Oct 2021'!Y11/100))*'NSW Oct 2021'!AQ11,IF(AND('NSW Oct 2021'!L11&gt;0,'NSW Oct 2021'!M11=""&gt;0),IF(($C$5*E17/'NSW Oct 2021'!AQ11&lt;'NSW Oct 2021'!L11),(0),($C$5*E17/'NSW Oct 2021'!AQ11-'NSW Oct 2021'!L11)*'NSW Oct 2021'!X11/100)*'NSW Oct 2021'!AQ11,0)))))</f>
        <v>0</v>
      </c>
      <c r="M17" s="172">
        <f>IF('NSW Oct 2021'!K11="",($C$5*F17/'NSW Oct 2021'!AR11*'NSW Oct 2021'!AC11/100)*'NSW Oct 2021'!AR11,IF($C$5*F17/'NSW Oct 2021'!AR11&gt;='NSW Oct 2021'!L11,('NSW Oct 2021'!L11*'NSW Oct 2021'!AC11/100)*'NSW Oct 2021'!AR11,($C$5*F17/'NSW Oct 2021'!AR11*'NSW Oct 2021'!AC11/100)*'NSW Oct 2021'!AR11))</f>
        <v>209.81375999999997</v>
      </c>
      <c r="N17" s="172">
        <f>IF(AND('NSW Oct 2021'!L11&gt;0,'NSW Oct 2021'!M11&gt;0),IF($C$5*F17/'NSW Oct 2021'!AR11&lt;'NSW Oct 2021'!L11,0,IF(($C$5*F17/'NSW Oct 2021'!AR11-'NSW Oct 2021'!L11)&lt;=('NSW Oct 2021'!M11+'NSW Oct 2021'!L11),((($C$5*F17/'NSW Oct 2021'!AR11-'NSW Oct 2021'!L11)*'NSW Oct 2021'!AD11/100))*'NSW Oct 2021'!AR11,((('NSW Oct 2021'!M11)*'NSW Oct 2021'!AD11/100)*'NSW Oct 2021'!AR11))),0)</f>
        <v>1092.1788218181819</v>
      </c>
      <c r="O17" s="172">
        <f>IF(AND('NSW Oct 2021'!M11&gt;0,'NSW Oct 2021'!N11&gt;0),IF($C$5*F17/'NSW Oct 2021'!AR11&lt;('NSW Oct 2021'!L11+'NSW Oct 2021'!M11),0,IF(($C$5*F17/'NSW Oct 2021'!AR11-'NSW Oct 2021'!L11+'NSW Oct 2021'!M11)&lt;=('NSW Oct 2021'!L11+'NSW Oct 2021'!M11+'NSW Oct 2021'!N11),((($C$5*F17/'NSW Oct 2021'!AR11-('NSW Oct 2021'!L11+'NSW Oct 2021'!M11))*'NSW Oct 2021'!AE11/100))*'NSW Oct 2021'!AR11,('NSW Oct 2021'!N11*'NSW Oct 2021'!AE11/100)*'NSW Oct 2021'!AR11)),0)</f>
        <v>0</v>
      </c>
      <c r="P17" s="172">
        <f>IF(AND('NSW Oct 2021'!N11&gt;0,'NSW Oct 2021'!O11&gt;0),IF($C$5*F17/'NSW Oct 2021'!AR11&lt;('NSW Oct 2021'!L11+'NSW Oct 2021'!M11+'NSW Oct 2021'!N11),0,IF(($C$5*F17/'NSW Oct 2021'!AR11-'NSW Oct 2021'!L11+'NSW Oct 2021'!M11+'NSW Oct 2021'!N11)&lt;=('NSW Oct 2021'!L11+'NSW Oct 2021'!M11+'NSW Oct 2021'!N11+'NSW Oct 2021'!O11),(($C$5*F17/'NSW Oct 2021'!AR11-('NSW Oct 2021'!L11+'NSW Oct 2021'!M11+'NSW Oct 2021'!N11))*'NSW Oct 2021'!AF11/100)*'NSW Oct 2021'!AR11,('NSW Oct 2021'!O11*'NSW Oct 2021'!AF11/100)*'NSW Oct 2021'!AR11)),0)</f>
        <v>0</v>
      </c>
      <c r="Q17" s="172">
        <f>IF(AND('NSW Oct 2021'!P11&gt;0,'NSW Oct 2021'!P11&gt;0),IF($C$5*F17/'NSW Oct 2021'!AR11&lt;('NSW Oct 2021'!L11+'NSW Oct 2021'!M11+'NSW Oct 2021'!N11+'NSW Oct 2021'!O11),0,IF(($C$5*F17/'NSW Oct 2021'!AR11-'NSW Oct 2021'!L11+'NSW Oct 2021'!M11+'NSW Oct 2021'!N11+'NSW Oct 2021'!O11)&lt;=('NSW Oct 2021'!L11+'NSW Oct 2021'!M11+'NSW Oct 2021'!N11+'NSW Oct 2021'!O11+'NSW Oct 2021'!P11),(($C$5*F17/'NSW Oct 2021'!AR11-('NSW Oct 2021'!L11+'NSW Oct 2021'!M11+'NSW Oct 2021'!N11+'NSW Oct 2021'!O11))*'NSW Oct 2021'!AG11/100)*'NSW Oct 2021'!AR11,('NSW Oct 2021'!P11*'NSW Oct 2021'!AG11/100)*'NSW Oct 2021'!AR11)),0)</f>
        <v>0</v>
      </c>
      <c r="R17" s="172">
        <f>IF(AND('NSW Oct 2021'!P11&gt;0,'NSW Oct 2021'!O11&gt;0),IF(($C$5*F17/'NSW Oct 2021'!AR11&lt;SUM('NSW Oct 2021'!L11:P11)),(0),($C$5*F17/'NSW Oct 2021'!AR11-SUM('NSW Oct 2021'!L11:P11))*'NSW Oct 2021'!AB11/100)* 'NSW Oct 2021'!AR11,IF(AND('NSW Oct 2021'!O11&gt;0,'NSW Oct 2021'!P11=""),IF(($C$5*F17/'NSW Oct 2021'!AR11&lt; SUM('NSW Oct 2021'!L11:O11)),(0),($C$5*F17/'NSW Oct 2021'!AR11-SUM('NSW Oct 2021'!L11:O11))*'NSW Oct 2021'!AG11/100)* 'NSW Oct 2021'!AR11,IF(AND('NSW Oct 2021'!N11&gt;0,'NSW Oct 2021'!O11=""),IF(($C$5*F17/'NSW Oct 2021'!AR11&lt; SUM('NSW Oct 2021'!L11:N11)),(0),($C$5*F17/'NSW Oct 2021'!AR11-SUM('NSW Oct 2021'!L11:N11))*'NSW Oct 2021'!AF11/100)* 'NSW Oct 2021'!AR11,IF(AND('NSW Oct 2021'!M11&gt;0,'NSW Oct 2021'!N11=""),IF(($C$5*F17/'NSW Oct 2021'!AR11&lt;'NSW Oct 2021'!M11+'NSW Oct 2021'!L11),(0),(($C$5*F17/'NSW Oct 2021'!AR11-('NSW Oct 2021'!M11+'NSW Oct 2021'!L11))*'NSW Oct 2021'!AE11/100))*'NSW Oct 2021'!AR11,IF(AND('NSW Oct 2021'!L11&gt;0,'NSW Oct 2021'!M11=""&gt;0),IF(($C$5*F17/'NSW Oct 2021'!AR11&lt;'NSW Oct 2021'!L11),(0),($C$5*F17/'NSW Oct 2021'!AR11-'NSW Oct 2021'!L11)*'NSW Oct 2021'!AD11/100)*'NSW Oct 2021'!AR11,0)))))</f>
        <v>0</v>
      </c>
      <c r="S17" s="298">
        <f t="shared" si="4"/>
        <v>2603.9851636363637</v>
      </c>
      <c r="T17" s="293">
        <f t="shared" si="5"/>
        <v>2904.1478909090911</v>
      </c>
      <c r="U17" s="168">
        <f t="shared" si="6"/>
        <v>3194.5626800000005</v>
      </c>
      <c r="V17" s="171">
        <f>'NSW Oct 2021'!AT11</f>
        <v>24</v>
      </c>
      <c r="W17" s="171">
        <f>'NSW Oct 2021'!AU11</f>
        <v>0</v>
      </c>
      <c r="X17" s="171">
        <f>'NSW Oct 2021'!AV11</f>
        <v>0</v>
      </c>
      <c r="Y17" s="171">
        <f>'NSW Oct 2021'!AW11</f>
        <v>0</v>
      </c>
      <c r="Z17" s="293" t="str">
        <f t="shared" si="7"/>
        <v>Guaranteed off bill</v>
      </c>
      <c r="AA17" s="293" t="str">
        <f t="shared" si="8"/>
        <v>Exclusive</v>
      </c>
      <c r="AB17" s="293">
        <f t="shared" si="0"/>
        <v>2207.1523970909093</v>
      </c>
      <c r="AC17" s="293">
        <f t="shared" si="1"/>
        <v>2207.1523970909093</v>
      </c>
      <c r="AD17" s="301">
        <f t="shared" si="2"/>
        <v>2427.8676368000006</v>
      </c>
      <c r="AE17" s="301">
        <f t="shared" si="2"/>
        <v>2427.8676368000006</v>
      </c>
      <c r="AF17" s="169">
        <f>'NSW Oct 2021'!BJ11</f>
        <v>0</v>
      </c>
      <c r="AG17" s="170">
        <f>'NSW Oct 2021'!BH11</f>
        <v>12</v>
      </c>
      <c r="AH17" s="374"/>
      <c r="AI17" s="374"/>
      <c r="AJ17" s="374"/>
      <c r="AK17" s="374"/>
      <c r="AL17" s="374"/>
      <c r="AM17" s="374"/>
      <c r="AN17" s="374"/>
      <c r="AO17" s="374"/>
      <c r="AP17" s="374"/>
      <c r="AQ17" s="374"/>
      <c r="AR17" s="374"/>
      <c r="AS17" s="374"/>
      <c r="AT17"/>
      <c r="AU1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7"/>
      <c r="BL17" s="347"/>
      <c r="BM17" s="347"/>
      <c r="BN17" s="347"/>
      <c r="BO17" s="347"/>
      <c r="BP17" s="347"/>
      <c r="BQ17" s="347"/>
      <c r="BR17" s="347"/>
      <c r="BS17" s="347"/>
      <c r="BT17" s="347"/>
      <c r="BU17" s="347"/>
      <c r="BV17" s="347"/>
      <c r="BW17" s="347"/>
      <c r="BX17" s="347"/>
      <c r="BY17" s="347"/>
      <c r="BZ17" s="347"/>
      <c r="CA17" s="347"/>
      <c r="CB17" s="347"/>
      <c r="CC17" s="347"/>
      <c r="CD17" s="347"/>
      <c r="CE17" s="347"/>
      <c r="CF17" s="347"/>
      <c r="CG17" s="347"/>
      <c r="CH17" s="347"/>
      <c r="CI17" s="347"/>
      <c r="CJ17" s="347"/>
      <c r="CK17" s="347"/>
      <c r="CL17" s="347"/>
      <c r="CM17" s="347"/>
      <c r="CN17" s="347"/>
      <c r="CO17" s="347"/>
      <c r="CP17" s="347"/>
      <c r="CQ17" s="347"/>
      <c r="CR17" s="347"/>
      <c r="CS17" s="347"/>
      <c r="CT17" s="347"/>
      <c r="CU17" s="347"/>
      <c r="CV17" s="347"/>
      <c r="CW17" s="347"/>
      <c r="CX17" s="347"/>
      <c r="CY17" s="347"/>
      <c r="CZ17" s="347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347"/>
      <c r="DX17" s="347"/>
      <c r="DY17" s="347"/>
      <c r="DZ17" s="347"/>
      <c r="EA17" s="347"/>
      <c r="EB17" s="347"/>
      <c r="EC17" s="347"/>
      <c r="ED17" s="347"/>
      <c r="EE17" s="347"/>
      <c r="EF17" s="347"/>
      <c r="EG17" s="347"/>
      <c r="EH17" s="347"/>
      <c r="EI17" s="347"/>
      <c r="EJ17" s="347"/>
      <c r="EK17" s="347"/>
      <c r="EL17" s="347"/>
      <c r="EM17" s="347"/>
      <c r="EN17" s="347"/>
      <c r="EO17" s="347"/>
      <c r="EP17" s="347"/>
      <c r="EQ17" s="347"/>
      <c r="ER17" s="347"/>
    </row>
    <row r="18" spans="1:148" s="285" customFormat="1" ht="23" customHeight="1" thickTop="1" thickBot="1">
      <c r="A18" s="236" t="str">
        <f>'NSW Oct 2021'!D12</f>
        <v>ActewAGL Shoalhaven</v>
      </c>
      <c r="B18" s="237" t="str">
        <f>'NSW Oct 2021'!F12</f>
        <v>ActewAGL</v>
      </c>
      <c r="C18" s="237" t="str">
        <f>'NSW Oct 2021'!G12</f>
        <v>Standard plan</v>
      </c>
      <c r="D18" s="172">
        <f>365*'NSW Oct 2021'!H12/100</f>
        <v>383.24999999999994</v>
      </c>
      <c r="E18" s="289">
        <f>IF('NSW Oct 2021'!AQ12=3,0.5,IF('NSW Oct 2021'!AQ12=2,0.33,0))</f>
        <v>0.5</v>
      </c>
      <c r="F18" s="289">
        <f t="shared" si="3"/>
        <v>0.5</v>
      </c>
      <c r="G18" s="238">
        <f>IF('NSW Oct 2021'!K12="",($C$5*E18/'NSW Oct 2021'!AQ12*'NSW Oct 2021'!W12/100)*'NSW Oct 2021'!AQ12,IF($C$5*E18/'NSW Oct 2021'!AQ12&gt;='NSW Oct 2021'!L12,('NSW Oct 2021'!L12*'NSW Oct 2021'!W12/100)*'NSW Oct 2021'!AQ12,($C$5*E18/'NSW Oct 2021'!AQ12*'NSW Oct 2021'!W12/100)*'NSW Oct 2021'!AQ12))</f>
        <v>1454.5454545454545</v>
      </c>
      <c r="H18" s="238">
        <f>IF(AND('NSW Oct 2021'!L12&gt;0,'NSW Oct 2021'!M12&gt;0),IF($C$5*E18/'NSW Oct 2021'!AQ12&lt;'NSW Oct 2021'!L12,0,IF(($C$5*E18/'NSW Oct 2021'!AQ12-'NSW Oct 2021'!L12)&lt;=('NSW Oct 2021'!M12+'NSW Oct 2021'!L12),((($C$5*E18/'NSW Oct 2021'!AQ12-'NSW Oct 2021'!L12)*'NSW Oct 2021'!X12/100))*'NSW Oct 2021'!AQ12,((('NSW Oct 2021'!M12)*'NSW Oct 2021'!X12/100)*'NSW Oct 2021'!AQ12))),0)</f>
        <v>0</v>
      </c>
      <c r="I18" s="238">
        <f>IF(AND('NSW Oct 2021'!M12&gt;0,'NSW Oct 2021'!N12&gt;0),IF($C$5*E18/'NSW Oct 2021'!AQ12&lt;('NSW Oct 2021'!L12+'NSW Oct 2021'!M12),0,IF(($C$5*E18/'NSW Oct 2021'!AQ12-'NSW Oct 2021'!L12+'NSW Oct 2021'!M12)&lt;=('NSW Oct 2021'!L12+'NSW Oct 2021'!M12+'NSW Oct 2021'!N12),((($C$5*E18/'NSW Oct 2021'!AQ12-('NSW Oct 2021'!L12+'NSW Oct 2021'!M12))*'NSW Oct 2021'!Y12/100))*'NSW Oct 2021'!AQ12,('NSW Oct 2021'!N12*'NSW Oct 2021'!Y12/100)* 'NSW Oct 2021'!AQ12)),0)</f>
        <v>0</v>
      </c>
      <c r="J18" s="238">
        <f>IF(AND('NSW Oct 2021'!N12&gt;0,'NSW Oct 2021'!O12&gt;0),IF($C$5*E18/'NSW Oct 2021'!AQ12&lt;('NSW Oct 2021'!L12+'NSW Oct 2021'!M12+'NSW Oct 2021'!N12),0,IF(($C$5*E18/'NSW Oct 2021'!AQ12-'NSW Oct 2021'!L12+'NSW Oct 2021'!M12+'NSW Oct 2021'!N12)&lt;=('NSW Oct 2021'!L12+'NSW Oct 2021'!M12+'NSW Oct 2021'!N12+'NSW Oct 2021'!O12),(($C$5*E18/'NSW Oct 2021'!AQ12-('NSW Oct 2021'!L12+'NSW Oct 2021'!M12+'NSW Oct 2021'!N12))*'NSW Oct 2021'!Z12/100)*'NSW Oct 2021'!AQ12,('NSW Oct 2021'!O12*'NSW Oct 2021'!Z12/100)*'NSW Oct 2021'!AQ12)),0)</f>
        <v>0</v>
      </c>
      <c r="K18" s="238">
        <f>IF(AND('NSW Oct 2021'!O12&gt;0,'NSW Oct 2021'!P12&gt;0),IF($C$5*E18/'NSW Oct 2021'!AQ12&lt;('NSW Oct 2021'!L12+'NSW Oct 2021'!M12+'NSW Oct 2021'!N12+'NSW Oct 2021'!O12),0,IF(($C$5*E18/'NSW Oct 2021'!AQ12-'NSW Oct 2021'!L12+'NSW Oct 2021'!M12+'NSW Oct 2021'!N12+'NSW Oct 2021'!O12)&lt;=('NSW Oct 2021'!L12+'NSW Oct 2021'!M12+'NSW Oct 2021'!N12+'NSW Oct 2021'!O12+'NSW Oct 2021'!P12),(($C$5*E18/'NSW Oct 2021'!AQ12-('NSW Oct 2021'!L12+'NSW Oct 2021'!M12+'NSW Oct 2021'!N12+'NSW Oct 2021'!O12))*'NSW Oct 2021'!AA12/100)*'NSW Oct 2021'!AQ12,('NSW Oct 2021'!P12*'NSW Oct 2021'!AA12/100)*'NSW Oct 2021'!AQ12)),0)</f>
        <v>0</v>
      </c>
      <c r="L18" s="238">
        <f>IF(AND('NSW Oct 2021'!P12&gt;0,'NSW Oct 2021'!O12&gt;0),IF(($C$5*E18/'NSW Oct 2021'!AQ12&lt;SUM('NSW Oct 2021'!L12:P12)),(0),($C$5*E18/'NSW Oct 2021'!AQ12-SUM('NSW Oct 2021'!L12:P12))*'NSW Oct 2021'!AB12/100)* 'NSW Oct 2021'!AQ12,IF(AND('NSW Oct 2021'!O12&gt;0,'NSW Oct 2021'!P12=""),IF(($C$5*E18/'NSW Oct 2021'!AQ12&lt; SUM('NSW Oct 2021'!L12:O12)),(0),($C$5*E18/'NSW Oct 2021'!AQ12-SUM('NSW Oct 2021'!L12:O12))*'NSW Oct 2021'!AA12/100)* 'NSW Oct 2021'!AQ12,IF(AND('NSW Oct 2021'!N12&gt;0,'NSW Oct 2021'!O12=""),IF(($C$5*E18/'NSW Oct 2021'!AQ12&lt; SUM('NSW Oct 2021'!L12:N12)),(0),($C$5*E18/'NSW Oct 2021'!AQ12-SUM('NSW Oct 2021'!L12:N12))*'NSW Oct 2021'!Z12/100)* 'NSW Oct 2021'!AQ12,IF(AND('NSW Oct 2021'!M12&gt;0,'NSW Oct 2021'!N12=""),IF(($C$5*E18/'NSW Oct 2021'!AQ12&lt;'NSW Oct 2021'!M12+'NSW Oct 2021'!L12),(0),(($C$5*E18/'NSW Oct 2021'!AQ12-('NSW Oct 2021'!M12+'NSW Oct 2021'!L12))*'NSW Oct 2021'!Y12/100))*'NSW Oct 2021'!AQ12,IF(AND('NSW Oct 2021'!L12&gt;0,'NSW Oct 2021'!M12=""&gt;0),IF(($C$5*E18/'NSW Oct 2021'!AQ12&lt;'NSW Oct 2021'!L12),(0),($C$5*E18/'NSW Oct 2021'!AQ12-'NSW Oct 2021'!L12)*'NSW Oct 2021'!X12/100)*'NSW Oct 2021'!AQ12,0)))))</f>
        <v>0</v>
      </c>
      <c r="M18" s="238">
        <f>IF('NSW Oct 2021'!K12="",($C$5*F18/'NSW Oct 2021'!AR12*'NSW Oct 2021'!AC12/100)*'NSW Oct 2021'!AR12,IF($C$5*F18/'NSW Oct 2021'!AR12&gt;='NSW Oct 2021'!L12,('NSW Oct 2021'!L12*'NSW Oct 2021'!AC12/100)*'NSW Oct 2021'!AR12,($C$5*F18/'NSW Oct 2021'!AR12*'NSW Oct 2021'!AC12/100)*'NSW Oct 2021'!AR12))</f>
        <v>1454.5454545454545</v>
      </c>
      <c r="N18" s="238">
        <f>IF(AND('NSW Oct 2021'!L12&gt;0,'NSW Oct 2021'!M12&gt;0),IF($C$5*F18/'NSW Oct 2021'!AR12&lt;'NSW Oct 2021'!L12,0,IF(($C$5*F18/'NSW Oct 2021'!AR12-'NSW Oct 2021'!L12)&lt;=('NSW Oct 2021'!M12+'NSW Oct 2021'!L12),((($C$5*F18/'NSW Oct 2021'!AR12-'NSW Oct 2021'!L12)*'NSW Oct 2021'!AD12/100))*'NSW Oct 2021'!AR12,((('NSW Oct 2021'!M12)*'NSW Oct 2021'!AD12/100)*'NSW Oct 2021'!AR12))),0)</f>
        <v>0</v>
      </c>
      <c r="O18" s="238">
        <f>IF(AND('NSW Oct 2021'!M12&gt;0,'NSW Oct 2021'!N12&gt;0),IF($C$5*F18/'NSW Oct 2021'!AR12&lt;('NSW Oct 2021'!L12+'NSW Oct 2021'!M12),0,IF(($C$5*F18/'NSW Oct 2021'!AR12-'NSW Oct 2021'!L12+'NSW Oct 2021'!M12)&lt;=('NSW Oct 2021'!L12+'NSW Oct 2021'!M12+'NSW Oct 2021'!N12),((($C$5*F18/'NSW Oct 2021'!AR12-('NSW Oct 2021'!L12+'NSW Oct 2021'!M12))*'NSW Oct 2021'!AE12/100))*'NSW Oct 2021'!AR12,('NSW Oct 2021'!N12*'NSW Oct 2021'!AE12/100)*'NSW Oct 2021'!AR12)),0)</f>
        <v>0</v>
      </c>
      <c r="P18" s="238">
        <f>IF(AND('NSW Oct 2021'!N12&gt;0,'NSW Oct 2021'!O12&gt;0),IF($C$5*F18/'NSW Oct 2021'!AR12&lt;('NSW Oct 2021'!L12+'NSW Oct 2021'!M12+'NSW Oct 2021'!N12),0,IF(($C$5*F18/'NSW Oct 2021'!AR12-'NSW Oct 2021'!L12+'NSW Oct 2021'!M12+'NSW Oct 2021'!N12)&lt;=('NSW Oct 2021'!L12+'NSW Oct 2021'!M12+'NSW Oct 2021'!N12+'NSW Oct 2021'!O12),(($C$5*F18/'NSW Oct 2021'!AR12-('NSW Oct 2021'!L12+'NSW Oct 2021'!M12+'NSW Oct 2021'!N12))*'NSW Oct 2021'!AF12/100)*'NSW Oct 2021'!AR12,('NSW Oct 2021'!O12*'NSW Oct 2021'!AF12/100)*'NSW Oct 2021'!AR12)),0)</f>
        <v>0</v>
      </c>
      <c r="Q18" s="238">
        <f>IF(AND('NSW Oct 2021'!P12&gt;0,'NSW Oct 2021'!P12&gt;0),IF($C$5*F18/'NSW Oct 2021'!AR12&lt;('NSW Oct 2021'!L12+'NSW Oct 2021'!M12+'NSW Oct 2021'!N12+'NSW Oct 2021'!O12),0,IF(($C$5*F18/'NSW Oct 2021'!AR12-'NSW Oct 2021'!L12+'NSW Oct 2021'!M12+'NSW Oct 2021'!N12+'NSW Oct 2021'!O12)&lt;=('NSW Oct 2021'!L12+'NSW Oct 2021'!M12+'NSW Oct 2021'!N12+'NSW Oct 2021'!O12+'NSW Oct 2021'!P12),(($C$5*F18/'NSW Oct 2021'!AR12-('NSW Oct 2021'!L12+'NSW Oct 2021'!M12+'NSW Oct 2021'!N12+'NSW Oct 2021'!O12))*'NSW Oct 2021'!AG12/100)*'NSW Oct 2021'!AR12,('NSW Oct 2021'!P12*'NSW Oct 2021'!AG12/100)*'NSW Oct 2021'!AR12)),0)</f>
        <v>0</v>
      </c>
      <c r="R18" s="238">
        <f>IF(AND('NSW Oct 2021'!P12&gt;0,'NSW Oct 2021'!O12&gt;0),IF(($C$5*F18/'NSW Oct 2021'!AR12&lt;SUM('NSW Oct 2021'!L12:P12)),(0),($C$5*F18/'NSW Oct 2021'!AR12-SUM('NSW Oct 2021'!L12:P12))*'NSW Oct 2021'!AB12/100)* 'NSW Oct 2021'!AR12,IF(AND('NSW Oct 2021'!O12&gt;0,'NSW Oct 2021'!P12=""),IF(($C$5*F18/'NSW Oct 2021'!AR12&lt; SUM('NSW Oct 2021'!L12:O12)),(0),($C$5*F18/'NSW Oct 2021'!AR12-SUM('NSW Oct 2021'!L12:O12))*'NSW Oct 2021'!AG12/100)* 'NSW Oct 2021'!AR12,IF(AND('NSW Oct 2021'!N12&gt;0,'NSW Oct 2021'!O12=""),IF(($C$5*F18/'NSW Oct 2021'!AR12&lt; SUM('NSW Oct 2021'!L12:N12)),(0),($C$5*F18/'NSW Oct 2021'!AR12-SUM('NSW Oct 2021'!L12:N12))*'NSW Oct 2021'!AF12/100)* 'NSW Oct 2021'!AR12,IF(AND('NSW Oct 2021'!M12&gt;0,'NSW Oct 2021'!N12=""),IF(($C$5*F18/'NSW Oct 2021'!AR12&lt;'NSW Oct 2021'!M12+'NSW Oct 2021'!L12),(0),(($C$5*F18/'NSW Oct 2021'!AR12-('NSW Oct 2021'!M12+'NSW Oct 2021'!L12))*'NSW Oct 2021'!AE12/100))*'NSW Oct 2021'!AR12,IF(AND('NSW Oct 2021'!L12&gt;0,'NSW Oct 2021'!M12=""&gt;0),IF(($C$5*F18/'NSW Oct 2021'!AR12&lt;'NSW Oct 2021'!L12),(0),($C$5*F18/'NSW Oct 2021'!AR12-'NSW Oct 2021'!L12)*'NSW Oct 2021'!AD12/100)*'NSW Oct 2021'!AR12,0)))))</f>
        <v>0</v>
      </c>
      <c r="S18" s="298">
        <f t="shared" si="4"/>
        <v>2909.090909090909</v>
      </c>
      <c r="T18" s="295">
        <f t="shared" si="5"/>
        <v>3292.340909090909</v>
      </c>
      <c r="U18" s="239">
        <f t="shared" si="6"/>
        <v>3621.5750000000003</v>
      </c>
      <c r="V18" s="237">
        <f>'NSW Oct 2021'!AT12</f>
        <v>0</v>
      </c>
      <c r="W18" s="237">
        <f>'NSW Oct 2021'!AU12</f>
        <v>0</v>
      </c>
      <c r="X18" s="237">
        <f>'NSW Oct 2021'!AV12</f>
        <v>0</v>
      </c>
      <c r="Y18" s="237">
        <f>'NSW Oct 2021'!AW12</f>
        <v>0</v>
      </c>
      <c r="Z18" s="295" t="str">
        <f t="shared" si="7"/>
        <v>No discount</v>
      </c>
      <c r="AA18" s="295" t="str">
        <f t="shared" si="8"/>
        <v>Exclusive</v>
      </c>
      <c r="AB18" s="293">
        <f t="shared" si="0"/>
        <v>3292.340909090909</v>
      </c>
      <c r="AC18" s="293">
        <f t="shared" si="1"/>
        <v>3292.340909090909</v>
      </c>
      <c r="AD18" s="301">
        <f t="shared" si="2"/>
        <v>3621.5750000000003</v>
      </c>
      <c r="AE18" s="301">
        <f t="shared" si="2"/>
        <v>3621.5750000000003</v>
      </c>
      <c r="AF18" s="377">
        <f>'NSW Oct 2021'!BJ12</f>
        <v>0</v>
      </c>
      <c r="AG18" s="378">
        <f>'NSW Oct 2021'!BH12</f>
        <v>0</v>
      </c>
      <c r="AH18" s="374"/>
      <c r="AI18" s="374"/>
      <c r="AJ18" s="374"/>
      <c r="AK18" s="374"/>
      <c r="AL18" s="374"/>
      <c r="AM18" s="374"/>
      <c r="AN18" s="374"/>
      <c r="AO18" s="374"/>
      <c r="AP18" s="374"/>
      <c r="AQ18" s="374"/>
      <c r="AR18" s="374"/>
      <c r="AS18" s="374"/>
      <c r="AT18"/>
      <c r="AU18"/>
      <c r="AV18" s="347"/>
      <c r="AW18" s="347"/>
      <c r="AX18" s="347"/>
      <c r="AY18" s="347"/>
      <c r="AZ18" s="347"/>
      <c r="BA18" s="347"/>
      <c r="BB18" s="347"/>
      <c r="BC18" s="347"/>
      <c r="BD18" s="347"/>
      <c r="BE18" s="347"/>
      <c r="BF18" s="347"/>
      <c r="BG18" s="347"/>
      <c r="BH18" s="347"/>
      <c r="BI18" s="347"/>
      <c r="BJ18" s="347"/>
      <c r="BK18" s="347"/>
      <c r="BL18" s="347"/>
      <c r="BM18" s="347"/>
      <c r="BN18" s="347"/>
      <c r="BO18" s="347"/>
      <c r="BP18" s="347"/>
      <c r="BQ18" s="347"/>
      <c r="BR18" s="347"/>
      <c r="BS18" s="347"/>
      <c r="BT18" s="347"/>
      <c r="BU18" s="347"/>
      <c r="BV18" s="347"/>
      <c r="BW18" s="347"/>
      <c r="BX18" s="347"/>
      <c r="BY18" s="347"/>
      <c r="BZ18" s="347"/>
      <c r="CA18" s="347"/>
      <c r="CB18" s="347"/>
      <c r="CC18" s="347"/>
      <c r="CD18" s="347"/>
      <c r="CE18" s="347"/>
      <c r="CF18" s="347"/>
      <c r="CG18" s="347"/>
      <c r="CH18" s="347"/>
      <c r="CI18" s="347"/>
      <c r="CJ18" s="347"/>
      <c r="CK18" s="347"/>
      <c r="CL18" s="347"/>
      <c r="CM18" s="347"/>
      <c r="CN18" s="347"/>
      <c r="CO18" s="347"/>
      <c r="CP18" s="347"/>
      <c r="CQ18" s="347"/>
      <c r="CR18" s="347"/>
      <c r="CS18" s="347"/>
      <c r="CT18" s="347"/>
      <c r="CU18" s="347"/>
      <c r="CV18" s="347"/>
      <c r="CW18" s="347"/>
      <c r="CX18" s="347"/>
      <c r="CY18" s="347"/>
      <c r="CZ18" s="347"/>
      <c r="DA18" s="347"/>
      <c r="DB18" s="347"/>
      <c r="DC18" s="347"/>
      <c r="DD18" s="347"/>
      <c r="DE18" s="347"/>
      <c r="DF18" s="347"/>
      <c r="DG18" s="347"/>
      <c r="DH18" s="347"/>
      <c r="DI18" s="347"/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347"/>
      <c r="DX18" s="347"/>
      <c r="DY18" s="347"/>
      <c r="DZ18" s="347"/>
      <c r="EA18" s="347"/>
      <c r="EB18" s="347"/>
      <c r="EC18" s="347"/>
      <c r="ED18" s="347"/>
      <c r="EE18" s="347"/>
      <c r="EF18" s="347"/>
      <c r="EG18" s="347"/>
      <c r="EH18" s="347"/>
      <c r="EI18" s="347"/>
      <c r="EJ18" s="347"/>
      <c r="EK18" s="347"/>
      <c r="EL18" s="347"/>
      <c r="EM18" s="347"/>
      <c r="EN18" s="347"/>
      <c r="EO18" s="347"/>
      <c r="EP18" s="347"/>
      <c r="EQ18" s="347"/>
      <c r="ER18" s="347"/>
    </row>
    <row r="19" spans="1:148" s="285" customFormat="1" ht="23" customHeight="1" thickTop="1" thickBot="1">
      <c r="A19" s="373" t="str">
        <f>'NSW Oct 2021'!D13</f>
        <v>Capital Region</v>
      </c>
      <c r="B19" s="156" t="str">
        <f>'NSW Oct 2021'!F13</f>
        <v>ActewAGL</v>
      </c>
      <c r="C19" s="156" t="str">
        <f>'NSW Oct 2021'!G13</f>
        <v>Business plan</v>
      </c>
      <c r="D19" s="238">
        <f>365*'NSW Oct 2021'!H13/100</f>
        <v>288.35000000000002</v>
      </c>
      <c r="E19" s="288">
        <f>IF('NSW Oct 2021'!AQ13=3,0.5,IF('NSW Oct 2021'!AQ13=2,0.33,0))</f>
        <v>0.5</v>
      </c>
      <c r="F19" s="288">
        <f t="shared" si="3"/>
        <v>0.5</v>
      </c>
      <c r="G19" s="151">
        <f>IF('NSW Oct 2021'!K13="",($C$5*E19/'NSW Oct 2021'!AQ13*'NSW Oct 2021'!W13/100)*'NSW Oct 2021'!AQ13,IF($C$5*E19/'NSW Oct 2021'!AQ13&gt;='NSW Oct 2021'!L13,('NSW Oct 2021'!L13*'NSW Oct 2021'!W13/100)*'NSW Oct 2021'!AQ13,($C$5*E19/'NSW Oct 2021'!AQ13*'NSW Oct 2021'!W13/100)*'NSW Oct 2021'!AQ13))</f>
        <v>137.63399999999999</v>
      </c>
      <c r="H19" s="151">
        <f>IF(AND('NSW Oct 2021'!L13&gt;0,'NSW Oct 2021'!M13&gt;0),IF($C$5*E19/'NSW Oct 2021'!AQ13&lt;'NSW Oct 2021'!L13,0,IF(($C$5*E19/'NSW Oct 2021'!AQ13-'NSW Oct 2021'!L13)&lt;=('NSW Oct 2021'!M13+'NSW Oct 2021'!L13),((($C$5*E19/'NSW Oct 2021'!AQ13-'NSW Oct 2021'!L13)*'NSW Oct 2021'!X13/100))*'NSW Oct 2021'!AQ13,((('NSW Oct 2021'!M13)*'NSW Oct 2021'!X13/100)*'NSW Oct 2021'!AQ13))),0)</f>
        <v>90.057272727272732</v>
      </c>
      <c r="I19" s="151">
        <f>IF(AND('NSW Oct 2021'!M13&gt;0,'NSW Oct 2021'!N13&gt;0),IF($C$5*E19/'NSW Oct 2021'!AQ13&lt;('NSW Oct 2021'!L13+'NSW Oct 2021'!M13),0,IF(($C$5*E19/'NSW Oct 2021'!AQ13-'NSW Oct 2021'!L13+'NSW Oct 2021'!M13)&lt;=('NSW Oct 2021'!L13+'NSW Oct 2021'!M13+'NSW Oct 2021'!N13),((($C$5*E19/'NSW Oct 2021'!AQ13-('NSW Oct 2021'!L13+'NSW Oct 2021'!M13))*'NSW Oct 2021'!Y13/100))*'NSW Oct 2021'!AQ13,('NSW Oct 2021'!N13*'NSW Oct 2021'!Y13/100)* 'NSW Oct 2021'!AQ13)),0)</f>
        <v>214.66200000000001</v>
      </c>
      <c r="J19" s="151">
        <f>IF(AND('NSW Oct 2021'!N13&gt;0,'NSW Oct 2021'!O13&gt;0),IF($C$5*E19/'NSW Oct 2021'!AQ13&lt;('NSW Oct 2021'!L13+'NSW Oct 2021'!M13+'NSW Oct 2021'!N13),0,IF(($C$5*E19/'NSW Oct 2021'!AQ13-'NSW Oct 2021'!L13+'NSW Oct 2021'!M13+'NSW Oct 2021'!N13)&lt;=('NSW Oct 2021'!L13+'NSW Oct 2021'!M13+'NSW Oct 2021'!N13+'NSW Oct 2021'!O13),(($C$5*E19/'NSW Oct 2021'!AQ13-('NSW Oct 2021'!L13+'NSW Oct 2021'!M13+'NSW Oct 2021'!N13))*'NSW Oct 2021'!Z13/100)*'NSW Oct 2021'!AQ13,('NSW Oct 2021'!O13*'NSW Oct 2021'!Z13/100)*'NSW Oct 2021'!AQ13)),0)</f>
        <v>797.13636363636351</v>
      </c>
      <c r="K19" s="151">
        <f>IF(AND('NSW Oct 2021'!O13&gt;0,'NSW Oct 2021'!P13&gt;0),IF($C$5*E19/'NSW Oct 2021'!AQ13&lt;('NSW Oct 2021'!L13+'NSW Oct 2021'!M13+'NSW Oct 2021'!N13+'NSW Oct 2021'!O13),0,IF(($C$5*E19/'NSW Oct 2021'!AQ13-'NSW Oct 2021'!L13+'NSW Oct 2021'!M13+'NSW Oct 2021'!N13+'NSW Oct 2021'!O13)&lt;=('NSW Oct 2021'!L13+'NSW Oct 2021'!M13+'NSW Oct 2021'!N13+'NSW Oct 2021'!O13+'NSW Oct 2021'!P13),(($C$5*E19/'NSW Oct 2021'!AQ13-('NSW Oct 2021'!L13+'NSW Oct 2021'!M13+'NSW Oct 2021'!N13+'NSW Oct 2021'!O13))*'NSW Oct 2021'!AA13/100)*'NSW Oct 2021'!AQ13,('NSW Oct 2021'!P13*'NSW Oct 2021'!AA13/100)*'NSW Oct 2021'!AQ13)),0)</f>
        <v>0</v>
      </c>
      <c r="L19" s="151">
        <f>IF(AND('NSW Oct 2021'!P13&gt;0,'NSW Oct 2021'!O13&gt;0),IF(($C$5*E19/'NSW Oct 2021'!AQ13&lt;SUM('NSW Oct 2021'!L13:P13)),(0),($C$5*E19/'NSW Oct 2021'!AQ13-SUM('NSW Oct 2021'!L13:P13))*'NSW Oct 2021'!AB13/100)* 'NSW Oct 2021'!AQ13,IF(AND('NSW Oct 2021'!O13&gt;0,'NSW Oct 2021'!P13=""),IF(($C$5*E19/'NSW Oct 2021'!AQ13&lt; SUM('NSW Oct 2021'!L13:O13)),(0),($C$5*E19/'NSW Oct 2021'!AQ13-SUM('NSW Oct 2021'!L13:O13))*'NSW Oct 2021'!AA13/100)* 'NSW Oct 2021'!AQ13,IF(AND('NSW Oct 2021'!N13&gt;0,'NSW Oct 2021'!O13=""),IF(($C$5*E19/'NSW Oct 2021'!AQ13&lt; SUM('NSW Oct 2021'!L13:N13)),(0),($C$5*E19/'NSW Oct 2021'!AQ13-SUM('NSW Oct 2021'!L13:N13))*'NSW Oct 2021'!Z13/100)* 'NSW Oct 2021'!AQ13,IF(AND('NSW Oct 2021'!M13&gt;0,'NSW Oct 2021'!N13=""),IF(($C$5*E19/'NSW Oct 2021'!AQ13&lt;'NSW Oct 2021'!M13+'NSW Oct 2021'!L13),(0),(($C$5*E19/'NSW Oct 2021'!AQ13-('NSW Oct 2021'!M13+'NSW Oct 2021'!L13))*'NSW Oct 2021'!Y13/100))*'NSW Oct 2021'!AQ13,IF(AND('NSW Oct 2021'!L13&gt;0,'NSW Oct 2021'!M13=""&gt;0),IF(($C$5*E19/'NSW Oct 2021'!AQ13&lt;'NSW Oct 2021'!L13),(0),($C$5*E19/'NSW Oct 2021'!AQ13-'NSW Oct 2021'!L13)*'NSW Oct 2021'!X13/100)*'NSW Oct 2021'!AQ13,0)))))</f>
        <v>0</v>
      </c>
      <c r="M19" s="151">
        <f>IF('NSW Oct 2021'!K13="",($C$5*F19/'NSW Oct 2021'!AR13*'NSW Oct 2021'!AC13/100)*'NSW Oct 2021'!AR13,IF($C$5*F19/'NSW Oct 2021'!AR13&gt;='NSW Oct 2021'!L13,('NSW Oct 2021'!L13*'NSW Oct 2021'!AC13/100)*'NSW Oct 2021'!AR13,($C$5*F19/'NSW Oct 2021'!AR13*'NSW Oct 2021'!AC13/100)*'NSW Oct 2021'!AR13))</f>
        <v>137.63399999999999</v>
      </c>
      <c r="N19" s="151">
        <f>IF(AND('NSW Oct 2021'!L13&gt;0,'NSW Oct 2021'!M13&gt;0),IF($C$5*F19/'NSW Oct 2021'!AR13&lt;'NSW Oct 2021'!L13,0,IF(($C$5*F19/'NSW Oct 2021'!AR13-'NSW Oct 2021'!L13)&lt;=('NSW Oct 2021'!M13+'NSW Oct 2021'!L13),((($C$5*F19/'NSW Oct 2021'!AR13-'NSW Oct 2021'!L13)*'NSW Oct 2021'!AD13/100))*'NSW Oct 2021'!AR13,((('NSW Oct 2021'!M13)*'NSW Oct 2021'!AD13/100)*'NSW Oct 2021'!AR13))),0)</f>
        <v>90.057272727272732</v>
      </c>
      <c r="O19" s="151">
        <f>IF(AND('NSW Oct 2021'!M13&gt;0,'NSW Oct 2021'!N13&gt;0),IF($C$5*F19/'NSW Oct 2021'!AR13&lt;('NSW Oct 2021'!L13+'NSW Oct 2021'!M13),0,IF(($C$5*F19/'NSW Oct 2021'!AR13-'NSW Oct 2021'!L13+'NSW Oct 2021'!M13)&lt;=('NSW Oct 2021'!L13+'NSW Oct 2021'!M13+'NSW Oct 2021'!N13),((($C$5*F19/'NSW Oct 2021'!AR13-('NSW Oct 2021'!L13+'NSW Oct 2021'!M13))*'NSW Oct 2021'!AE13/100))*'NSW Oct 2021'!AR13,('NSW Oct 2021'!N13*'NSW Oct 2021'!AE13/100)*'NSW Oct 2021'!AR13)),0)</f>
        <v>214.66200000000001</v>
      </c>
      <c r="P19" s="151">
        <f>IF(AND('NSW Oct 2021'!N13&gt;0,'NSW Oct 2021'!O13&gt;0),IF($C$5*F19/'NSW Oct 2021'!AR13&lt;('NSW Oct 2021'!L13+'NSW Oct 2021'!M13+'NSW Oct 2021'!N13),0,IF(($C$5*F19/'NSW Oct 2021'!AR13-'NSW Oct 2021'!L13+'NSW Oct 2021'!M13+'NSW Oct 2021'!N13)&lt;=('NSW Oct 2021'!L13+'NSW Oct 2021'!M13+'NSW Oct 2021'!N13+'NSW Oct 2021'!O13),(($C$5*F19/'NSW Oct 2021'!AR13-('NSW Oct 2021'!L13+'NSW Oct 2021'!M13+'NSW Oct 2021'!N13))*'NSW Oct 2021'!AF13/100)*'NSW Oct 2021'!AR13,('NSW Oct 2021'!O13*'NSW Oct 2021'!AF13/100)*'NSW Oct 2021'!AR13)),0)</f>
        <v>797.13636363636351</v>
      </c>
      <c r="Q19" s="151">
        <f>IF(AND('NSW Oct 2021'!P13&gt;0,'NSW Oct 2021'!P13&gt;0),IF($C$5*F19/'NSW Oct 2021'!AR13&lt;('NSW Oct 2021'!L13+'NSW Oct 2021'!M13+'NSW Oct 2021'!N13+'NSW Oct 2021'!O13),0,IF(($C$5*F19/'NSW Oct 2021'!AR13-'NSW Oct 2021'!L13+'NSW Oct 2021'!M13+'NSW Oct 2021'!N13+'NSW Oct 2021'!O13)&lt;=('NSW Oct 2021'!L13+'NSW Oct 2021'!M13+'NSW Oct 2021'!N13+'NSW Oct 2021'!O13+'NSW Oct 2021'!P13),(($C$5*F19/'NSW Oct 2021'!AR13-('NSW Oct 2021'!L13+'NSW Oct 2021'!M13+'NSW Oct 2021'!N13+'NSW Oct 2021'!O13))*'NSW Oct 2021'!AG13/100)*'NSW Oct 2021'!AR13,('NSW Oct 2021'!P13*'NSW Oct 2021'!AG13/100)*'NSW Oct 2021'!AR13)),0)</f>
        <v>0</v>
      </c>
      <c r="R19" s="151">
        <f>IF(AND('NSW Oct 2021'!P13&gt;0,'NSW Oct 2021'!O13&gt;0),IF(($C$5*F19/'NSW Oct 2021'!AR13&lt;SUM('NSW Oct 2021'!L13:P13)),(0),($C$5*F19/'NSW Oct 2021'!AR13-SUM('NSW Oct 2021'!L13:P13))*'NSW Oct 2021'!AB13/100)* 'NSW Oct 2021'!AR13,IF(AND('NSW Oct 2021'!O13&gt;0,'NSW Oct 2021'!P13=""),IF(($C$5*F19/'NSW Oct 2021'!AR13&lt; SUM('NSW Oct 2021'!L13:O13)),(0),($C$5*F19/'NSW Oct 2021'!AR13-SUM('NSW Oct 2021'!L13:O13))*'NSW Oct 2021'!AG13/100)* 'NSW Oct 2021'!AR13,IF(AND('NSW Oct 2021'!N13&gt;0,'NSW Oct 2021'!O13=""),IF(($C$5*F19/'NSW Oct 2021'!AR13&lt; SUM('NSW Oct 2021'!L13:N13)),(0),($C$5*F19/'NSW Oct 2021'!AR13-SUM('NSW Oct 2021'!L13:N13))*'NSW Oct 2021'!AF13/100)* 'NSW Oct 2021'!AR13,IF(AND('NSW Oct 2021'!M13&gt;0,'NSW Oct 2021'!N13=""),IF(($C$5*F19/'NSW Oct 2021'!AR13&lt;'NSW Oct 2021'!M13+'NSW Oct 2021'!L13),(0),(($C$5*F19/'NSW Oct 2021'!AR13-('NSW Oct 2021'!M13+'NSW Oct 2021'!L13))*'NSW Oct 2021'!AE13/100))*'NSW Oct 2021'!AR13,IF(AND('NSW Oct 2021'!L13&gt;0,'NSW Oct 2021'!M13=""&gt;0),IF(($C$5*F19/'NSW Oct 2021'!AR13&lt;'NSW Oct 2021'!L13),(0),($C$5*F19/'NSW Oct 2021'!AR13-'NSW Oct 2021'!L13)*'NSW Oct 2021'!AD13/100)*'NSW Oct 2021'!AR13,0)))))</f>
        <v>0</v>
      </c>
      <c r="S19" s="257">
        <f t="shared" si="4"/>
        <v>2478.9792727272725</v>
      </c>
      <c r="T19" s="294">
        <f t="shared" si="5"/>
        <v>2767.3292727272724</v>
      </c>
      <c r="U19" s="157">
        <f t="shared" si="6"/>
        <v>3044.0621999999998</v>
      </c>
      <c r="V19" s="156">
        <f>'NSW Oct 2021'!AT13</f>
        <v>10</v>
      </c>
      <c r="W19" s="156">
        <f>'NSW Oct 2021'!AU13</f>
        <v>0</v>
      </c>
      <c r="X19" s="156">
        <f>'NSW Oct 2021'!AV13</f>
        <v>0</v>
      </c>
      <c r="Y19" s="156">
        <f>'NSW Oct 2021'!AW13</f>
        <v>0</v>
      </c>
      <c r="Z19" s="294" t="str">
        <f t="shared" si="7"/>
        <v>Guaranteed off bill</v>
      </c>
      <c r="AA19" s="294" t="str">
        <f t="shared" si="8"/>
        <v>Exclusive</v>
      </c>
      <c r="AB19" s="292">
        <f t="shared" si="0"/>
        <v>2490.5963454545454</v>
      </c>
      <c r="AC19" s="292">
        <f t="shared" si="1"/>
        <v>2490.5963454545454</v>
      </c>
      <c r="AD19" s="372">
        <f t="shared" si="2"/>
        <v>2739.65598</v>
      </c>
      <c r="AE19" s="372">
        <f t="shared" si="2"/>
        <v>2739.65598</v>
      </c>
      <c r="AF19" s="169">
        <f>'NSW Oct 2021'!BJ13</f>
        <v>0</v>
      </c>
      <c r="AG19" s="170">
        <f>'NSW Oct 2021'!BH13</f>
        <v>12</v>
      </c>
      <c r="AH19" s="374"/>
      <c r="AI19" s="374"/>
      <c r="AJ19" s="374"/>
      <c r="AK19" s="374"/>
      <c r="AL19" s="374"/>
      <c r="AM19" s="374"/>
      <c r="AN19" s="374"/>
      <c r="AO19" s="374"/>
      <c r="AP19" s="374"/>
      <c r="AQ19" s="374"/>
      <c r="AR19" s="374"/>
      <c r="AS19" s="374"/>
      <c r="AT19"/>
      <c r="AU19"/>
      <c r="AV19" s="347"/>
      <c r="AW19" s="347"/>
      <c r="AX19" s="347"/>
      <c r="AY19" s="347"/>
      <c r="AZ19" s="347"/>
      <c r="BA19" s="347"/>
      <c r="BB19" s="347"/>
      <c r="BC19" s="347"/>
      <c r="BD19" s="347"/>
      <c r="BE19" s="347"/>
      <c r="BF19" s="347"/>
      <c r="BG19" s="347"/>
      <c r="BH19" s="347"/>
      <c r="BI19" s="347"/>
      <c r="BJ19" s="347"/>
      <c r="BK19" s="347"/>
      <c r="BL19" s="347"/>
      <c r="BM19" s="347"/>
      <c r="BN19" s="347"/>
      <c r="BO19" s="347"/>
      <c r="BP19" s="347"/>
      <c r="BQ19" s="347"/>
      <c r="BR19" s="347"/>
      <c r="BS19" s="347"/>
      <c r="BT19" s="347"/>
      <c r="BU19" s="347"/>
      <c r="BV19" s="347"/>
      <c r="BW19" s="347"/>
      <c r="BX19" s="347"/>
      <c r="BY19" s="347"/>
      <c r="BZ19" s="347"/>
      <c r="CA19" s="347"/>
      <c r="CB19" s="347"/>
      <c r="CC19" s="347"/>
      <c r="CD19" s="347"/>
      <c r="CE19" s="347"/>
      <c r="CF19" s="347"/>
      <c r="CG19" s="347"/>
      <c r="CH19" s="347"/>
      <c r="CI19" s="347"/>
      <c r="CJ19" s="347"/>
      <c r="CK19" s="347"/>
      <c r="CL19" s="347"/>
      <c r="CM19" s="347"/>
      <c r="CN19" s="347"/>
      <c r="CO19" s="347"/>
      <c r="CP19" s="347"/>
      <c r="CQ19" s="347"/>
      <c r="CR19" s="347"/>
      <c r="CS19" s="347"/>
      <c r="CT19" s="347"/>
      <c r="CU19" s="347"/>
      <c r="CV19" s="347"/>
      <c r="CW19" s="347"/>
      <c r="CX19" s="347"/>
      <c r="CY19" s="347"/>
      <c r="CZ19" s="347"/>
      <c r="DA19" s="347"/>
      <c r="DB19" s="347"/>
      <c r="DC19" s="347"/>
      <c r="DD19" s="347"/>
      <c r="DE19" s="347"/>
      <c r="DF19" s="347"/>
      <c r="DG19" s="347"/>
      <c r="DH19" s="347"/>
      <c r="DI19" s="347"/>
      <c r="DJ19" s="347"/>
      <c r="DK19" s="347"/>
      <c r="DL19" s="347"/>
      <c r="DM19" s="347"/>
      <c r="DN19" s="347"/>
      <c r="DO19" s="347"/>
      <c r="DP19" s="347"/>
      <c r="DQ19" s="347"/>
      <c r="DR19" s="347"/>
      <c r="DS19" s="347"/>
      <c r="DT19" s="347"/>
      <c r="DU19" s="347"/>
      <c r="DV19" s="347"/>
      <c r="DW19" s="347"/>
      <c r="DX19" s="347"/>
      <c r="DY19" s="347"/>
      <c r="DZ19" s="347"/>
      <c r="EA19" s="347"/>
      <c r="EB19" s="347"/>
      <c r="EC19" s="347"/>
      <c r="ED19" s="347"/>
      <c r="EE19" s="347"/>
      <c r="EF19" s="347"/>
      <c r="EG19" s="347"/>
      <c r="EH19" s="347"/>
      <c r="EI19" s="347"/>
      <c r="EJ19" s="347"/>
      <c r="EK19" s="347"/>
      <c r="EL19" s="347"/>
      <c r="EM19" s="347"/>
      <c r="EN19" s="347"/>
      <c r="EO19" s="347"/>
      <c r="EP19" s="347"/>
      <c r="EQ19" s="347"/>
      <c r="ER19" s="347"/>
    </row>
    <row r="20" spans="1:148" s="285" customFormat="1" ht="23" customHeight="1" thickTop="1" thickBot="1">
      <c r="A20" s="236" t="str">
        <f>'NSW Oct 2021'!D14</f>
        <v>Tamworth</v>
      </c>
      <c r="B20" s="237" t="str">
        <f>'NSW Oct 2021'!F14</f>
        <v>Origin Energy</v>
      </c>
      <c r="C20" s="237" t="str">
        <f>'NSW Oct 2021'!G14</f>
        <v>Business Go</v>
      </c>
      <c r="D20" s="172">
        <f>365*'NSW Oct 2021'!H14/100</f>
        <v>297.83999999999997</v>
      </c>
      <c r="E20" s="289">
        <f>IF('NSW Oct 2021'!AQ14=3,0.5,IF('NSW Oct 2021'!AQ14=2,0.33,0))</f>
        <v>0.5</v>
      </c>
      <c r="F20" s="289">
        <f t="shared" si="3"/>
        <v>0.5</v>
      </c>
      <c r="G20" s="238">
        <f>IF('NSW Oct 2021'!K14="",($C$5*E20/'NSW Oct 2021'!AQ14*'NSW Oct 2021'!W14/100)*'NSW Oct 2021'!AQ14,IF($C$5*E20/'NSW Oct 2021'!AQ14&gt;='NSW Oct 2021'!L14,('NSW Oct 2021'!L14*'NSW Oct 2021'!W14/100)*'NSW Oct 2021'!AQ14,($C$5*E20/'NSW Oct 2021'!AQ14*'NSW Oct 2021'!W14/100)*'NSW Oct 2021'!AQ14))</f>
        <v>1695.4545454545455</v>
      </c>
      <c r="H20" s="238">
        <f>IF(AND('NSW Oct 2021'!L14&gt;0,'NSW Oct 2021'!M14&gt;0),IF($C$5*E20/'NSW Oct 2021'!AQ14&lt;'NSW Oct 2021'!L14,0,IF(($C$5*E20/'NSW Oct 2021'!AQ14-'NSW Oct 2021'!L14)&lt;=('NSW Oct 2021'!M14+'NSW Oct 2021'!L14),((($C$5*E20/'NSW Oct 2021'!AQ14-'NSW Oct 2021'!L14)*'NSW Oct 2021'!X14/100))*'NSW Oct 2021'!AQ14,((('NSW Oct 2021'!M14)*'NSW Oct 2021'!X14/100)*'NSW Oct 2021'!AQ14))),0)</f>
        <v>0</v>
      </c>
      <c r="I20" s="238">
        <f>IF(AND('NSW Oct 2021'!M14&gt;0,'NSW Oct 2021'!N14&gt;0),IF($C$5*E20/'NSW Oct 2021'!AQ14&lt;('NSW Oct 2021'!L14+'NSW Oct 2021'!M14),0,IF(($C$5*E20/'NSW Oct 2021'!AQ14-'NSW Oct 2021'!L14+'NSW Oct 2021'!M14)&lt;=('NSW Oct 2021'!L14+'NSW Oct 2021'!M14+'NSW Oct 2021'!N14),((($C$5*E20/'NSW Oct 2021'!AQ14-('NSW Oct 2021'!L14+'NSW Oct 2021'!M14))*'NSW Oct 2021'!Y14/100))*'NSW Oct 2021'!AQ14,('NSW Oct 2021'!N14*'NSW Oct 2021'!Y14/100)* 'NSW Oct 2021'!AQ14)),0)</f>
        <v>0</v>
      </c>
      <c r="J20" s="238">
        <f>IF(AND('NSW Oct 2021'!N14&gt;0,'NSW Oct 2021'!O14&gt;0),IF($C$5*E20/'NSW Oct 2021'!AQ14&lt;('NSW Oct 2021'!L14+'NSW Oct 2021'!M14+'NSW Oct 2021'!N14),0,IF(($C$5*E20/'NSW Oct 2021'!AQ14-'NSW Oct 2021'!L14+'NSW Oct 2021'!M14+'NSW Oct 2021'!N14)&lt;=('NSW Oct 2021'!L14+'NSW Oct 2021'!M14+'NSW Oct 2021'!N14+'NSW Oct 2021'!O14),(($C$5*E20/'NSW Oct 2021'!AQ14-('NSW Oct 2021'!L14+'NSW Oct 2021'!M14+'NSW Oct 2021'!N14))*'NSW Oct 2021'!Z14/100)*'NSW Oct 2021'!AQ14,('NSW Oct 2021'!O14*'NSW Oct 2021'!Z14/100)*'NSW Oct 2021'!AQ14)),0)</f>
        <v>0</v>
      </c>
      <c r="K20" s="238">
        <f>IF(AND('NSW Oct 2021'!O14&gt;0,'NSW Oct 2021'!P14&gt;0),IF($C$5*E20/'NSW Oct 2021'!AQ14&lt;('NSW Oct 2021'!L14+'NSW Oct 2021'!M14+'NSW Oct 2021'!N14+'NSW Oct 2021'!O14),0,IF(($C$5*E20/'NSW Oct 2021'!AQ14-'NSW Oct 2021'!L14+'NSW Oct 2021'!M14+'NSW Oct 2021'!N14+'NSW Oct 2021'!O14)&lt;=('NSW Oct 2021'!L14+'NSW Oct 2021'!M14+'NSW Oct 2021'!N14+'NSW Oct 2021'!O14+'NSW Oct 2021'!P14),(($C$5*E20/'NSW Oct 2021'!AQ14-('NSW Oct 2021'!L14+'NSW Oct 2021'!M14+'NSW Oct 2021'!N14+'NSW Oct 2021'!O14))*'NSW Oct 2021'!AA14/100)*'NSW Oct 2021'!AQ14,('NSW Oct 2021'!P14*'NSW Oct 2021'!AA14/100)*'NSW Oct 2021'!AQ14)),0)</f>
        <v>0</v>
      </c>
      <c r="L20" s="238">
        <f>IF(AND('NSW Oct 2021'!P14&gt;0,'NSW Oct 2021'!O14&gt;0),IF(($C$5*E20/'NSW Oct 2021'!AQ14&lt;SUM('NSW Oct 2021'!L14:P14)),(0),($C$5*E20/'NSW Oct 2021'!AQ14-SUM('NSW Oct 2021'!L14:P14))*'NSW Oct 2021'!AB14/100)* 'NSW Oct 2021'!AQ14,IF(AND('NSW Oct 2021'!O14&gt;0,'NSW Oct 2021'!P14=""),IF(($C$5*E20/'NSW Oct 2021'!AQ14&lt; SUM('NSW Oct 2021'!L14:O14)),(0),($C$5*E20/'NSW Oct 2021'!AQ14-SUM('NSW Oct 2021'!L14:O14))*'NSW Oct 2021'!AA14/100)* 'NSW Oct 2021'!AQ14,IF(AND('NSW Oct 2021'!N14&gt;0,'NSW Oct 2021'!O14=""),IF(($C$5*E20/'NSW Oct 2021'!AQ14&lt; SUM('NSW Oct 2021'!L14:N14)),(0),($C$5*E20/'NSW Oct 2021'!AQ14-SUM('NSW Oct 2021'!L14:N14))*'NSW Oct 2021'!Z14/100)* 'NSW Oct 2021'!AQ14,IF(AND('NSW Oct 2021'!M14&gt;0,'NSW Oct 2021'!N14=""),IF(($C$5*E20/'NSW Oct 2021'!AQ14&lt;'NSW Oct 2021'!M14+'NSW Oct 2021'!L14),(0),(($C$5*E20/'NSW Oct 2021'!AQ14-('NSW Oct 2021'!M14+'NSW Oct 2021'!L14))*'NSW Oct 2021'!Y14/100))*'NSW Oct 2021'!AQ14,IF(AND('NSW Oct 2021'!L14&gt;0,'NSW Oct 2021'!M14=""&gt;0),IF(($C$5*E20/'NSW Oct 2021'!AQ14&lt;'NSW Oct 2021'!L14),(0),($C$5*E20/'NSW Oct 2021'!AQ14-'NSW Oct 2021'!L14)*'NSW Oct 2021'!X14/100)*'NSW Oct 2021'!AQ14,0)))))</f>
        <v>0</v>
      </c>
      <c r="M20" s="238">
        <f>IF('NSW Oct 2021'!K14="",($C$5*F20/'NSW Oct 2021'!AR14*'NSW Oct 2021'!AC14/100)*'NSW Oct 2021'!AR14,IF($C$5*F20/'NSW Oct 2021'!AR14&gt;='NSW Oct 2021'!L14,('NSW Oct 2021'!L14*'NSW Oct 2021'!AC14/100)*'NSW Oct 2021'!AR14,($C$5*F20/'NSW Oct 2021'!AR14*'NSW Oct 2021'!AC14/100)*'NSW Oct 2021'!AR14))</f>
        <v>1695.4545454545455</v>
      </c>
      <c r="N20" s="238">
        <f>IF(AND('NSW Oct 2021'!L14&gt;0,'NSW Oct 2021'!M14&gt;0),IF($C$5*F20/'NSW Oct 2021'!AR14&lt;'NSW Oct 2021'!L14,0,IF(($C$5*F20/'NSW Oct 2021'!AR14-'NSW Oct 2021'!L14)&lt;=('NSW Oct 2021'!M14+'NSW Oct 2021'!L14),((($C$5*F20/'NSW Oct 2021'!AR14-'NSW Oct 2021'!L14)*'NSW Oct 2021'!AD14/100))*'NSW Oct 2021'!AR14,((('NSW Oct 2021'!M14)*'NSW Oct 2021'!AD14/100)*'NSW Oct 2021'!AR14))),0)</f>
        <v>0</v>
      </c>
      <c r="O20" s="238">
        <f>IF(AND('NSW Oct 2021'!M14&gt;0,'NSW Oct 2021'!N14&gt;0),IF($C$5*F20/'NSW Oct 2021'!AR14&lt;('NSW Oct 2021'!L14+'NSW Oct 2021'!M14),0,IF(($C$5*F20/'NSW Oct 2021'!AR14-'NSW Oct 2021'!L14+'NSW Oct 2021'!M14)&lt;=('NSW Oct 2021'!L14+'NSW Oct 2021'!M14+'NSW Oct 2021'!N14),((($C$5*F20/'NSW Oct 2021'!AR14-('NSW Oct 2021'!L14+'NSW Oct 2021'!M14))*'NSW Oct 2021'!AE14/100))*'NSW Oct 2021'!AR14,('NSW Oct 2021'!N14*'NSW Oct 2021'!AE14/100)*'NSW Oct 2021'!AR14)),0)</f>
        <v>0</v>
      </c>
      <c r="P20" s="238">
        <f>IF(AND('NSW Oct 2021'!N14&gt;0,'NSW Oct 2021'!O14&gt;0),IF($C$5*F20/'NSW Oct 2021'!AR14&lt;('NSW Oct 2021'!L14+'NSW Oct 2021'!M14+'NSW Oct 2021'!N14),0,IF(($C$5*F20/'NSW Oct 2021'!AR14-'NSW Oct 2021'!L14+'NSW Oct 2021'!M14+'NSW Oct 2021'!N14)&lt;=('NSW Oct 2021'!L14+'NSW Oct 2021'!M14+'NSW Oct 2021'!N14+'NSW Oct 2021'!O14),(($C$5*F20/'NSW Oct 2021'!AR14-('NSW Oct 2021'!L14+'NSW Oct 2021'!M14+'NSW Oct 2021'!N14))*'NSW Oct 2021'!AF14/100)*'NSW Oct 2021'!AR14,('NSW Oct 2021'!O14*'NSW Oct 2021'!AF14/100)*'NSW Oct 2021'!AR14)),0)</f>
        <v>0</v>
      </c>
      <c r="Q20" s="238">
        <f>IF(AND('NSW Oct 2021'!P14&gt;0,'NSW Oct 2021'!P14&gt;0),IF($C$5*F20/'NSW Oct 2021'!AR14&lt;('NSW Oct 2021'!L14+'NSW Oct 2021'!M14+'NSW Oct 2021'!N14+'NSW Oct 2021'!O14),0,IF(($C$5*F20/'NSW Oct 2021'!AR14-'NSW Oct 2021'!L14+'NSW Oct 2021'!M14+'NSW Oct 2021'!N14+'NSW Oct 2021'!O14)&lt;=('NSW Oct 2021'!L14+'NSW Oct 2021'!M14+'NSW Oct 2021'!N14+'NSW Oct 2021'!O14+'NSW Oct 2021'!P14),(($C$5*F20/'NSW Oct 2021'!AR14-('NSW Oct 2021'!L14+'NSW Oct 2021'!M14+'NSW Oct 2021'!N14+'NSW Oct 2021'!O14))*'NSW Oct 2021'!AG14/100)*'NSW Oct 2021'!AR14,('NSW Oct 2021'!P14*'NSW Oct 2021'!AG14/100)*'NSW Oct 2021'!AR14)),0)</f>
        <v>0</v>
      </c>
      <c r="R20" s="238">
        <f>IF(AND('NSW Oct 2021'!P14&gt;0,'NSW Oct 2021'!O14&gt;0),IF(($C$5*F20/'NSW Oct 2021'!AR14&lt;SUM('NSW Oct 2021'!L14:P14)),(0),($C$5*F20/'NSW Oct 2021'!AR14-SUM('NSW Oct 2021'!L14:P14))*'NSW Oct 2021'!AB14/100)* 'NSW Oct 2021'!AR14,IF(AND('NSW Oct 2021'!O14&gt;0,'NSW Oct 2021'!P14=""),IF(($C$5*F20/'NSW Oct 2021'!AR14&lt; SUM('NSW Oct 2021'!L14:O14)),(0),($C$5*F20/'NSW Oct 2021'!AR14-SUM('NSW Oct 2021'!L14:O14))*'NSW Oct 2021'!AG14/100)* 'NSW Oct 2021'!AR14,IF(AND('NSW Oct 2021'!N14&gt;0,'NSW Oct 2021'!O14=""),IF(($C$5*F20/'NSW Oct 2021'!AR14&lt; SUM('NSW Oct 2021'!L14:N14)),(0),($C$5*F20/'NSW Oct 2021'!AR14-SUM('NSW Oct 2021'!L14:N14))*'NSW Oct 2021'!AF14/100)* 'NSW Oct 2021'!AR14,IF(AND('NSW Oct 2021'!M14&gt;0,'NSW Oct 2021'!N14=""),IF(($C$5*F20/'NSW Oct 2021'!AR14&lt;'NSW Oct 2021'!M14+'NSW Oct 2021'!L14),(0),(($C$5*F20/'NSW Oct 2021'!AR14-('NSW Oct 2021'!M14+'NSW Oct 2021'!L14))*'NSW Oct 2021'!AE14/100))*'NSW Oct 2021'!AR14,IF(AND('NSW Oct 2021'!L14&gt;0,'NSW Oct 2021'!M14=""&gt;0),IF(($C$5*F20/'NSW Oct 2021'!AR14&lt;'NSW Oct 2021'!L14),(0),($C$5*F20/'NSW Oct 2021'!AR14-'NSW Oct 2021'!L14)*'NSW Oct 2021'!AD14/100)*'NSW Oct 2021'!AR14,0)))))</f>
        <v>0</v>
      </c>
      <c r="S20" s="298">
        <f t="shared" si="4"/>
        <v>3390.909090909091</v>
      </c>
      <c r="T20" s="295">
        <f t="shared" si="5"/>
        <v>3688.7490909090911</v>
      </c>
      <c r="U20" s="239">
        <f t="shared" si="6"/>
        <v>4057.6240000000007</v>
      </c>
      <c r="V20" s="237">
        <f>'NSW Oct 2021'!AT14</f>
        <v>0</v>
      </c>
      <c r="W20" s="237">
        <f>'NSW Oct 2021'!AU14</f>
        <v>0</v>
      </c>
      <c r="X20" s="237">
        <f>'NSW Oct 2021'!AV14</f>
        <v>0</v>
      </c>
      <c r="Y20" s="237">
        <f>'NSW Oct 2021'!AW14</f>
        <v>0</v>
      </c>
      <c r="Z20" s="295" t="str">
        <f t="shared" si="7"/>
        <v>No discount</v>
      </c>
      <c r="AA20" s="295" t="str">
        <f t="shared" si="8"/>
        <v>Inclusive</v>
      </c>
      <c r="AB20" s="293">
        <f t="shared" si="0"/>
        <v>3688.7490909090911</v>
      </c>
      <c r="AC20" s="293">
        <f t="shared" si="1"/>
        <v>3688.7490909090911</v>
      </c>
      <c r="AD20" s="301">
        <f t="shared" si="2"/>
        <v>4057.6240000000007</v>
      </c>
      <c r="AE20" s="301">
        <f t="shared" si="2"/>
        <v>4057.6240000000007</v>
      </c>
      <c r="AF20" s="169">
        <f>'NSW Oct 2021'!BJ14</f>
        <v>12</v>
      </c>
      <c r="AG20" s="170">
        <f>'NSW Oct 2021'!BH14</f>
        <v>12</v>
      </c>
      <c r="AH20" s="374"/>
      <c r="AI20" s="374"/>
      <c r="AJ20" s="374"/>
      <c r="AK20" s="374"/>
      <c r="AL20" s="374"/>
      <c r="AM20" s="374"/>
      <c r="AN20" s="374"/>
      <c r="AO20" s="374"/>
      <c r="AP20" s="374"/>
      <c r="AQ20" s="374"/>
      <c r="AR20" s="374"/>
      <c r="AS20" s="374"/>
      <c r="AT20"/>
      <c r="AU20"/>
      <c r="AV20" s="347"/>
      <c r="AW20" s="347"/>
      <c r="AX20" s="347"/>
      <c r="AY20" s="347"/>
      <c r="AZ20" s="347"/>
      <c r="BA20" s="347"/>
      <c r="BB20" s="347"/>
      <c r="BC20" s="347"/>
      <c r="BD20" s="347"/>
      <c r="BE20" s="347"/>
      <c r="BF20" s="347"/>
      <c r="BG20" s="347"/>
      <c r="BH20" s="347"/>
      <c r="BI20" s="347"/>
      <c r="BJ20" s="347"/>
      <c r="BK20" s="347"/>
      <c r="BL20" s="347"/>
      <c r="BM20" s="347"/>
      <c r="BN20" s="347"/>
      <c r="BO20" s="347"/>
      <c r="BP20" s="347"/>
      <c r="BQ20" s="347"/>
      <c r="BR20" s="347"/>
      <c r="BS20" s="347"/>
      <c r="BT20" s="347"/>
      <c r="BU20" s="347"/>
      <c r="BV20" s="347"/>
      <c r="BW20" s="347"/>
      <c r="BX20" s="347"/>
      <c r="BY20" s="347"/>
      <c r="BZ20" s="347"/>
      <c r="CA20" s="347"/>
      <c r="CB20" s="347"/>
      <c r="CC20" s="347"/>
      <c r="CD20" s="347"/>
      <c r="CE20" s="347"/>
      <c r="CF20" s="347"/>
      <c r="CG20" s="347"/>
      <c r="CH20" s="347"/>
      <c r="CI20" s="347"/>
      <c r="CJ20" s="347"/>
      <c r="CK20" s="347"/>
      <c r="CL20" s="347"/>
      <c r="CM20" s="347"/>
      <c r="CN20" s="347"/>
      <c r="CO20" s="347"/>
      <c r="CP20" s="347"/>
      <c r="CQ20" s="347"/>
      <c r="CR20" s="347"/>
      <c r="CS20" s="347"/>
      <c r="CT20" s="347"/>
      <c r="CU20" s="347"/>
      <c r="CV20" s="347"/>
      <c r="CW20" s="347"/>
      <c r="CX20" s="347"/>
      <c r="CY20" s="347"/>
      <c r="CZ20" s="347"/>
      <c r="DA20" s="347"/>
      <c r="DB20" s="347"/>
      <c r="DC20" s="347"/>
      <c r="DD20" s="347"/>
      <c r="DE20" s="347"/>
      <c r="DF20" s="347"/>
      <c r="DG20" s="347"/>
      <c r="DH20" s="347"/>
      <c r="DI20" s="347"/>
      <c r="DJ20" s="347"/>
      <c r="DK20" s="347"/>
      <c r="DL20" s="347"/>
      <c r="DM20" s="347"/>
      <c r="DN20" s="347"/>
      <c r="DO20" s="347"/>
      <c r="DP20" s="347"/>
      <c r="DQ20" s="347"/>
      <c r="DR20" s="347"/>
      <c r="DS20" s="347"/>
      <c r="DT20" s="347"/>
      <c r="DU20" s="347"/>
      <c r="DV20" s="347"/>
      <c r="DW20" s="347"/>
      <c r="DX20" s="347"/>
      <c r="DY20" s="347"/>
      <c r="DZ20" s="347"/>
      <c r="EA20" s="347"/>
      <c r="EB20" s="347"/>
      <c r="EC20" s="347"/>
      <c r="ED20" s="347"/>
      <c r="EE20" s="347"/>
      <c r="EF20" s="347"/>
      <c r="EG20" s="347"/>
      <c r="EH20" s="347"/>
      <c r="EI20" s="347"/>
      <c r="EJ20" s="347"/>
      <c r="EK20" s="347"/>
      <c r="EL20" s="347"/>
      <c r="EM20" s="347"/>
      <c r="EN20" s="347"/>
      <c r="EO20" s="347"/>
      <c r="EP20" s="347"/>
      <c r="EQ20" s="347"/>
      <c r="ER20" s="347"/>
    </row>
    <row r="21" spans="1:148" s="285" customFormat="1" ht="23" customHeight="1" thickTop="1">
      <c r="A21" s="442" t="str">
        <f>'NSW Oct 2021'!D15</f>
        <v>AGN Albury</v>
      </c>
      <c r="B21" s="156" t="str">
        <f>'NSW Oct 2021'!F15</f>
        <v>EnergyAustralia</v>
      </c>
      <c r="C21" s="156" t="str">
        <f>'NSW Oct 2021'!G15</f>
        <v>Total Plan</v>
      </c>
      <c r="D21" s="153">
        <f>365*'NSW Oct 2021'!H15/100</f>
        <v>303.77954545454543</v>
      </c>
      <c r="E21" s="288">
        <f>IF('NSW Oct 2021'!AQ15=3,0.5,IF('NSW Oct 2021'!AQ15=2,0.33,0))</f>
        <v>0.5</v>
      </c>
      <c r="F21" s="288">
        <f t="shared" si="3"/>
        <v>0.5</v>
      </c>
      <c r="G21" s="151">
        <f>IF('NSW Oct 2021'!K15="",($C$5*E21/'NSW Oct 2021'!AQ15*'NSW Oct 2021'!W15/100)*'NSW Oct 2021'!AQ15,IF($C$5*E21/'NSW Oct 2021'!AQ15&gt;='NSW Oct 2021'!L15,('NSW Oct 2021'!L15*'NSW Oct 2021'!W15/100)*'NSW Oct 2021'!AQ15,($C$5*E21/'NSW Oct 2021'!AQ15*'NSW Oct 2021'!W15/100)*'NSW Oct 2021'!AQ15))</f>
        <v>459.81818181818176</v>
      </c>
      <c r="H21" s="151">
        <f>IF(AND('NSW Oct 2021'!L15&gt;0,'NSW Oct 2021'!M15&gt;0),IF($C$5*E21/'NSW Oct 2021'!AQ15&lt;'NSW Oct 2021'!L15,0,IF(($C$5*E21/'NSW Oct 2021'!AQ15-'NSW Oct 2021'!L15)&lt;=('NSW Oct 2021'!M15+'NSW Oct 2021'!L15),((($C$5*E21/'NSW Oct 2021'!AQ15-'NSW Oct 2021'!L15)*'NSW Oct 2021'!X15/100))*'NSW Oct 2021'!AQ15,((('NSW Oct 2021'!M15)*'NSW Oct 2021'!X15/100)*'NSW Oct 2021'!AQ15))),0)</f>
        <v>736.00000000000011</v>
      </c>
      <c r="I21" s="151">
        <f>IF(AND('NSW Oct 2021'!M15&gt;0,'NSW Oct 2021'!N15&gt;0),IF($C$5*E21/'NSW Oct 2021'!AQ15&lt;('NSW Oct 2021'!L15+'NSW Oct 2021'!M15),0,IF(($C$5*E21/'NSW Oct 2021'!AQ15-'NSW Oct 2021'!L15+'NSW Oct 2021'!M15)&lt;=('NSW Oct 2021'!L15+'NSW Oct 2021'!M15+'NSW Oct 2021'!N15),((($C$5*E21/'NSW Oct 2021'!AQ15-('NSW Oct 2021'!L15+'NSW Oct 2021'!M15))*'NSW Oct 2021'!Y15/100))*'NSW Oct 2021'!AQ15,('NSW Oct 2021'!N15*'NSW Oct 2021'!Y15/100)* 'NSW Oct 2021'!AQ15)),0)</f>
        <v>318.18181818181824</v>
      </c>
      <c r="J21" s="151">
        <f>IF(AND('NSW Oct 2021'!N15&gt;0,'NSW Oct 2021'!O15&gt;0),IF($C$5*E21/'NSW Oct 2021'!AQ15&lt;('NSW Oct 2021'!L15+'NSW Oct 2021'!M15+'NSW Oct 2021'!N15),0,IF(($C$5*E21/'NSW Oct 2021'!AQ15-'NSW Oct 2021'!L15+'NSW Oct 2021'!M15+'NSW Oct 2021'!N15)&lt;=('NSW Oct 2021'!L15+'NSW Oct 2021'!M15+'NSW Oct 2021'!N15+'NSW Oct 2021'!O15),(($C$5*E21/'NSW Oct 2021'!AQ15-('NSW Oct 2021'!L15+'NSW Oct 2021'!M15+'NSW Oct 2021'!N15))*'NSW Oct 2021'!Z15/100)*'NSW Oct 2021'!AQ15,('NSW Oct 2021'!O15*'NSW Oct 2021'!Z15/100)*'NSW Oct 2021'!AQ15)),0)</f>
        <v>0</v>
      </c>
      <c r="K21" s="151">
        <f>IF(AND('NSW Oct 2021'!O15&gt;0,'NSW Oct 2021'!P15&gt;0),IF($C$5*E21/'NSW Oct 2021'!AQ15&lt;('NSW Oct 2021'!L15+'NSW Oct 2021'!M15+'NSW Oct 2021'!N15+'NSW Oct 2021'!O15),0,IF(($C$5*E21/'NSW Oct 2021'!AQ15-'NSW Oct 2021'!L15+'NSW Oct 2021'!M15+'NSW Oct 2021'!N15+'NSW Oct 2021'!O15)&lt;=('NSW Oct 2021'!L15+'NSW Oct 2021'!M15+'NSW Oct 2021'!N15+'NSW Oct 2021'!O15+'NSW Oct 2021'!P15),(($C$5*E21/'NSW Oct 2021'!AQ15-('NSW Oct 2021'!L15+'NSW Oct 2021'!M15+'NSW Oct 2021'!N15+'NSW Oct 2021'!O15))*'NSW Oct 2021'!AA15/100)*'NSW Oct 2021'!AQ15,('NSW Oct 2021'!P15*'NSW Oct 2021'!AA15/100)*'NSW Oct 2021'!AQ15)),0)</f>
        <v>0</v>
      </c>
      <c r="L21" s="151">
        <f>IF(AND('NSW Oct 2021'!P15&gt;0,'NSW Oct 2021'!O15&gt;0),IF(($C$5*E21/'NSW Oct 2021'!AQ15&lt;SUM('NSW Oct 2021'!L15:P15)),(0),($C$5*E21/'NSW Oct 2021'!AQ15-SUM('NSW Oct 2021'!L15:P15))*'NSW Oct 2021'!AB15/100)* 'NSW Oct 2021'!AQ15,IF(AND('NSW Oct 2021'!O15&gt;0,'NSW Oct 2021'!P15=""),IF(($C$5*E21/'NSW Oct 2021'!AQ15&lt; SUM('NSW Oct 2021'!L15:O15)),(0),($C$5*E21/'NSW Oct 2021'!AQ15-SUM('NSW Oct 2021'!L15:O15))*'NSW Oct 2021'!AA15/100)* 'NSW Oct 2021'!AQ15,IF(AND('NSW Oct 2021'!N15&gt;0,'NSW Oct 2021'!O15=""),IF(($C$5*E21/'NSW Oct 2021'!AQ15&lt; SUM('NSW Oct 2021'!L15:N15)),(0),($C$5*E21/'NSW Oct 2021'!AQ15-SUM('NSW Oct 2021'!L15:N15))*'NSW Oct 2021'!Z15/100)* 'NSW Oct 2021'!AQ15,IF(AND('NSW Oct 2021'!M15&gt;0,'NSW Oct 2021'!N15=""),IF(($C$5*E21/'NSW Oct 2021'!AQ15&lt;'NSW Oct 2021'!M15+'NSW Oct 2021'!L15),(0),(($C$5*E21/'NSW Oct 2021'!AQ15-('NSW Oct 2021'!M15+'NSW Oct 2021'!L15))*'NSW Oct 2021'!Y15/100))*'NSW Oct 2021'!AQ15,IF(AND('NSW Oct 2021'!L15&gt;0,'NSW Oct 2021'!M15=""&gt;0),IF(($C$5*E21/'NSW Oct 2021'!AQ15&lt;'NSW Oct 2021'!L15),(0),($C$5*E21/'NSW Oct 2021'!AQ15-'NSW Oct 2021'!L15)*'NSW Oct 2021'!X15/100)*'NSW Oct 2021'!AQ15,0)))))</f>
        <v>0</v>
      </c>
      <c r="M21" s="151">
        <f>IF('NSW Oct 2021'!K15="",($C$5*F21/'NSW Oct 2021'!AR15*'NSW Oct 2021'!AC15/100)*'NSW Oct 2021'!AR15,IF($C$5*F21/'NSW Oct 2021'!AR15&gt;='NSW Oct 2021'!L15,('NSW Oct 2021'!L15*'NSW Oct 2021'!AC15/100)*'NSW Oct 2021'!AR15,($C$5*F21/'NSW Oct 2021'!AR15*'NSW Oct 2021'!AC15/100)*'NSW Oct 2021'!AR15))</f>
        <v>459.81818181818176</v>
      </c>
      <c r="N21" s="151">
        <f>IF(AND('NSW Oct 2021'!L15&gt;0,'NSW Oct 2021'!M15&gt;0),IF($C$5*F21/'NSW Oct 2021'!AR15&lt;'NSW Oct 2021'!L15,0,IF(($C$5*F21/'NSW Oct 2021'!AR15-'NSW Oct 2021'!L15)&lt;=('NSW Oct 2021'!M15+'NSW Oct 2021'!L15),((($C$5*F21/'NSW Oct 2021'!AR15-'NSW Oct 2021'!L15)*'NSW Oct 2021'!AD15/100))*'NSW Oct 2021'!AR15,((('NSW Oct 2021'!M15)*'NSW Oct 2021'!AD15/100)*'NSW Oct 2021'!AR15))),0)</f>
        <v>736.00000000000011</v>
      </c>
      <c r="O21" s="151">
        <f>IF(AND('NSW Oct 2021'!M15&gt;0,'NSW Oct 2021'!N15&gt;0),IF($C$5*F21/'NSW Oct 2021'!AR15&lt;('NSW Oct 2021'!L15+'NSW Oct 2021'!M15),0,IF(($C$5*F21/'NSW Oct 2021'!AR15-'NSW Oct 2021'!L15+'NSW Oct 2021'!M15)&lt;=('NSW Oct 2021'!L15+'NSW Oct 2021'!M15+'NSW Oct 2021'!N15),((($C$5*F21/'NSW Oct 2021'!AR15-('NSW Oct 2021'!L15+'NSW Oct 2021'!M15))*'NSW Oct 2021'!AE15/100))*'NSW Oct 2021'!AR15,('NSW Oct 2021'!N15*'NSW Oct 2021'!AE15/100)*'NSW Oct 2021'!AR15)),0)</f>
        <v>318.18181818181824</v>
      </c>
      <c r="P21" s="151">
        <f>IF(AND('NSW Oct 2021'!N15&gt;0,'NSW Oct 2021'!O15&gt;0),IF($C$5*F21/'NSW Oct 2021'!AR15&lt;('NSW Oct 2021'!L15+'NSW Oct 2021'!M15+'NSW Oct 2021'!N15),0,IF(($C$5*F21/'NSW Oct 2021'!AR15-'NSW Oct 2021'!L15+'NSW Oct 2021'!M15+'NSW Oct 2021'!N15)&lt;=('NSW Oct 2021'!L15+'NSW Oct 2021'!M15+'NSW Oct 2021'!N15+'NSW Oct 2021'!O15),(($C$5*F21/'NSW Oct 2021'!AR15-('NSW Oct 2021'!L15+'NSW Oct 2021'!M15+'NSW Oct 2021'!N15))*'NSW Oct 2021'!AF15/100)*'NSW Oct 2021'!AR15,('NSW Oct 2021'!O15*'NSW Oct 2021'!AF15/100)*'NSW Oct 2021'!AR15)),0)</f>
        <v>0</v>
      </c>
      <c r="Q21" s="151">
        <f>IF(AND('NSW Oct 2021'!P15&gt;0,'NSW Oct 2021'!P15&gt;0),IF($C$5*F21/'NSW Oct 2021'!AR15&lt;('NSW Oct 2021'!L15+'NSW Oct 2021'!M15+'NSW Oct 2021'!N15+'NSW Oct 2021'!O15),0,IF(($C$5*F21/'NSW Oct 2021'!AR15-'NSW Oct 2021'!L15+'NSW Oct 2021'!M15+'NSW Oct 2021'!N15+'NSW Oct 2021'!O15)&lt;=('NSW Oct 2021'!L15+'NSW Oct 2021'!M15+'NSW Oct 2021'!N15+'NSW Oct 2021'!O15+'NSW Oct 2021'!P15),(($C$5*F21/'NSW Oct 2021'!AR15-('NSW Oct 2021'!L15+'NSW Oct 2021'!M15+'NSW Oct 2021'!N15+'NSW Oct 2021'!O15))*'NSW Oct 2021'!AG15/100)*'NSW Oct 2021'!AR15,('NSW Oct 2021'!P15*'NSW Oct 2021'!AG15/100)*'NSW Oct 2021'!AR15)),0)</f>
        <v>0</v>
      </c>
      <c r="R21" s="151">
        <f>IF(AND('NSW Oct 2021'!P15&gt;0,'NSW Oct 2021'!O15&gt;0),IF(($C$5*F21/'NSW Oct 2021'!AR15&lt;SUM('NSW Oct 2021'!L15:P15)),(0),($C$5*F21/'NSW Oct 2021'!AR15-SUM('NSW Oct 2021'!L15:P15))*'NSW Oct 2021'!AB15/100)* 'NSW Oct 2021'!AR15,IF(AND('NSW Oct 2021'!O15&gt;0,'NSW Oct 2021'!P15=""),IF(($C$5*F21/'NSW Oct 2021'!AR15&lt; SUM('NSW Oct 2021'!L15:O15)),(0),($C$5*F21/'NSW Oct 2021'!AR15-SUM('NSW Oct 2021'!L15:O15))*'NSW Oct 2021'!AG15/100)* 'NSW Oct 2021'!AR15,IF(AND('NSW Oct 2021'!N15&gt;0,'NSW Oct 2021'!O15=""),IF(($C$5*F21/'NSW Oct 2021'!AR15&lt; SUM('NSW Oct 2021'!L15:N15)),(0),($C$5*F21/'NSW Oct 2021'!AR15-SUM('NSW Oct 2021'!L15:N15))*'NSW Oct 2021'!AF15/100)* 'NSW Oct 2021'!AR15,IF(AND('NSW Oct 2021'!M15&gt;0,'NSW Oct 2021'!N15=""),IF(($C$5*F21/'NSW Oct 2021'!AR15&lt;'NSW Oct 2021'!M15+'NSW Oct 2021'!L15),(0),(($C$5*F21/'NSW Oct 2021'!AR15-('NSW Oct 2021'!M15+'NSW Oct 2021'!L15))*'NSW Oct 2021'!AE15/100))*'NSW Oct 2021'!AR15,IF(AND('NSW Oct 2021'!L15&gt;0,'NSW Oct 2021'!M15=""&gt;0),IF(($C$5*F21/'NSW Oct 2021'!AR15&lt;'NSW Oct 2021'!L15),(0),($C$5*F21/'NSW Oct 2021'!AR15-'NSW Oct 2021'!L15)*'NSW Oct 2021'!AD15/100)*'NSW Oct 2021'!AR15,0)))))</f>
        <v>0</v>
      </c>
      <c r="S21" s="257">
        <f t="shared" si="4"/>
        <v>3028</v>
      </c>
      <c r="T21" s="294">
        <f t="shared" si="5"/>
        <v>3331.7795454545453</v>
      </c>
      <c r="U21" s="157">
        <f t="shared" si="6"/>
        <v>3664.9575</v>
      </c>
      <c r="V21" s="156">
        <f>'NSW Oct 2021'!AT15</f>
        <v>24</v>
      </c>
      <c r="W21" s="156">
        <f>'NSW Oct 2021'!AU15</f>
        <v>0</v>
      </c>
      <c r="X21" s="156">
        <f>'NSW Oct 2021'!AV15</f>
        <v>0</v>
      </c>
      <c r="Y21" s="156">
        <f>'NSW Oct 2021'!AW15</f>
        <v>0</v>
      </c>
      <c r="Z21" s="294" t="str">
        <f t="shared" si="7"/>
        <v>Guaranteed off bill</v>
      </c>
      <c r="AA21" s="294" t="str">
        <f t="shared" si="8"/>
        <v>Exclusive</v>
      </c>
      <c r="AB21" s="292">
        <f t="shared" si="0"/>
        <v>2532.1524545454545</v>
      </c>
      <c r="AC21" s="292">
        <f t="shared" si="1"/>
        <v>2532.1524545454545</v>
      </c>
      <c r="AD21" s="138">
        <f t="shared" si="2"/>
        <v>2785.3677000000002</v>
      </c>
      <c r="AE21" s="138">
        <f t="shared" si="2"/>
        <v>2785.3677000000002</v>
      </c>
      <c r="AF21" s="150">
        <f>'NSW Oct 2021'!BJ15</f>
        <v>0</v>
      </c>
      <c r="AG21" s="141">
        <f>'NSW Oct 2021'!BH15</f>
        <v>12</v>
      </c>
      <c r="AH21" s="374"/>
      <c r="AI21" s="374"/>
      <c r="AJ21" s="374"/>
      <c r="AK21" s="374"/>
      <c r="AL21" s="374"/>
      <c r="AM21" s="374"/>
      <c r="AN21" s="374"/>
      <c r="AO21" s="374"/>
      <c r="AP21" s="374"/>
      <c r="AQ21" s="374"/>
      <c r="AR21" s="374"/>
      <c r="AS21" s="374"/>
      <c r="AT21"/>
      <c r="AU21"/>
      <c r="AV21" s="347"/>
      <c r="AW21" s="347"/>
      <c r="AX21" s="347"/>
      <c r="AY21" s="347"/>
      <c r="AZ21" s="347"/>
      <c r="BA21" s="347"/>
      <c r="BB21" s="347"/>
      <c r="BC21" s="347"/>
      <c r="BD21" s="347"/>
      <c r="BE21" s="347"/>
      <c r="BF21" s="347"/>
      <c r="BG21" s="347"/>
      <c r="BH21" s="347"/>
      <c r="BI21" s="347"/>
      <c r="BJ21" s="347"/>
      <c r="BK21" s="347"/>
      <c r="BL21" s="347"/>
      <c r="BM21" s="347"/>
      <c r="BN21" s="347"/>
      <c r="BO21" s="347"/>
      <c r="BP21" s="347"/>
      <c r="BQ21" s="347"/>
      <c r="BR21" s="347"/>
      <c r="BS21" s="347"/>
      <c r="BT21" s="347"/>
      <c r="BU21" s="347"/>
      <c r="BV21" s="347"/>
      <c r="BW21" s="347"/>
      <c r="BX21" s="347"/>
      <c r="BY21" s="347"/>
      <c r="BZ21" s="347"/>
      <c r="CA21" s="347"/>
      <c r="CB21" s="347"/>
      <c r="CC21" s="347"/>
      <c r="CD21" s="347"/>
      <c r="CE21" s="347"/>
      <c r="CF21" s="347"/>
      <c r="CG21" s="347"/>
      <c r="CH21" s="347"/>
      <c r="CI21" s="347"/>
      <c r="CJ21" s="347"/>
      <c r="CK21" s="347"/>
      <c r="CL21" s="347"/>
      <c r="CM21" s="347"/>
      <c r="CN21" s="347"/>
      <c r="CO21" s="347"/>
      <c r="CP21" s="347"/>
      <c r="CQ21" s="347"/>
      <c r="CR21" s="347"/>
      <c r="CS21" s="347"/>
      <c r="CT21" s="347"/>
      <c r="CU21" s="347"/>
      <c r="CV21" s="347"/>
      <c r="CW21" s="347"/>
      <c r="CX21" s="347"/>
      <c r="CY21" s="347"/>
      <c r="CZ21" s="347"/>
      <c r="DA21" s="347"/>
      <c r="DB21" s="347"/>
      <c r="DC21" s="347"/>
      <c r="DD21" s="347"/>
      <c r="DE21" s="347"/>
      <c r="DF21" s="347"/>
      <c r="DG21" s="347"/>
      <c r="DH21" s="347"/>
      <c r="DI21" s="347"/>
      <c r="DJ21" s="347"/>
      <c r="DK21" s="347"/>
      <c r="DL21" s="347"/>
      <c r="DM21" s="347"/>
      <c r="DN21" s="347"/>
      <c r="DO21" s="347"/>
      <c r="DP21" s="347"/>
      <c r="DQ21" s="347"/>
      <c r="DR21" s="347"/>
      <c r="DS21" s="347"/>
      <c r="DT21" s="347"/>
      <c r="DU21" s="347"/>
      <c r="DV21" s="347"/>
      <c r="DW21" s="347"/>
      <c r="DX21" s="347"/>
      <c r="DY21" s="347"/>
      <c r="DZ21" s="347"/>
      <c r="EA21" s="347"/>
      <c r="EB21" s="347"/>
      <c r="EC21" s="347"/>
      <c r="ED21" s="347"/>
      <c r="EE21" s="347"/>
      <c r="EF21" s="347"/>
      <c r="EG21" s="347"/>
      <c r="EH21" s="347"/>
      <c r="EI21" s="347"/>
      <c r="EJ21" s="347"/>
      <c r="EK21" s="347"/>
      <c r="EL21" s="347"/>
      <c r="EM21" s="347"/>
      <c r="EN21" s="347"/>
      <c r="EO21" s="347"/>
      <c r="EP21" s="347"/>
      <c r="EQ21" s="347"/>
      <c r="ER21" s="347"/>
    </row>
    <row r="22" spans="1:148" s="285" customFormat="1" ht="23" customHeight="1">
      <c r="A22" s="443"/>
      <c r="B22" s="148" t="str">
        <f>'NSW Oct 2021'!F16</f>
        <v>Origin Energy</v>
      </c>
      <c r="C22" s="148" t="str">
        <f>'NSW Oct 2021'!G16</f>
        <v>Business Go</v>
      </c>
      <c r="D22" s="153">
        <f>365*'NSW Oct 2021'!H16/100</f>
        <v>190.13181818181818</v>
      </c>
      <c r="E22" s="288">
        <f>IF('NSW Oct 2021'!AQ16=3,0.5,IF('NSW Oct 2021'!AQ16=2,0.33,0))</f>
        <v>0.5</v>
      </c>
      <c r="F22" s="288">
        <f t="shared" si="3"/>
        <v>0.5</v>
      </c>
      <c r="G22" s="153">
        <f>IF('NSW Oct 2021'!K16="",($C$5*E22/'NSW Oct 2021'!AQ16*'NSW Oct 2021'!W16/100)*'NSW Oct 2021'!AQ16,IF($C$5*E22/'NSW Oct 2021'!AQ16&gt;='NSW Oct 2021'!L16,('NSW Oct 2021'!L16*'NSW Oct 2021'!W16/100)*'NSW Oct 2021'!AQ16,($C$5*E22/'NSW Oct 2021'!AQ16*'NSW Oct 2021'!W16/100)*'NSW Oct 2021'!AQ16))</f>
        <v>1022.7272727272727</v>
      </c>
      <c r="H22" s="153">
        <f>IF(AND('NSW Oct 2021'!L16&gt;0,'NSW Oct 2021'!M16&gt;0),IF($C$5*E22/'NSW Oct 2021'!AQ16&lt;'NSW Oct 2021'!L16,0,IF(($C$5*E22/'NSW Oct 2021'!AQ16-'NSW Oct 2021'!L16)&lt;=('NSW Oct 2021'!M16+'NSW Oct 2021'!L16),((($C$5*E22/'NSW Oct 2021'!AQ16-'NSW Oct 2021'!L16)*'NSW Oct 2021'!X16/100))*'NSW Oct 2021'!AQ16,((('NSW Oct 2021'!M16)*'NSW Oct 2021'!X16/100)*'NSW Oct 2021'!AQ16))),0)</f>
        <v>0</v>
      </c>
      <c r="I22" s="153">
        <f>IF(AND('NSW Oct 2021'!M16&gt;0,'NSW Oct 2021'!N16&gt;0),IF($C$5*E22/'NSW Oct 2021'!AQ16&lt;('NSW Oct 2021'!L16+'NSW Oct 2021'!M16),0,IF(($C$5*E22/'NSW Oct 2021'!AQ16-'NSW Oct 2021'!L16+'NSW Oct 2021'!M16)&lt;=('NSW Oct 2021'!L16+'NSW Oct 2021'!M16+'NSW Oct 2021'!N16),((($C$5*E22/'NSW Oct 2021'!AQ16-('NSW Oct 2021'!L16+'NSW Oct 2021'!M16))*'NSW Oct 2021'!Y16/100))*'NSW Oct 2021'!AQ16,('NSW Oct 2021'!N16*'NSW Oct 2021'!Y16/100)* 'NSW Oct 2021'!AQ16)),0)</f>
        <v>0</v>
      </c>
      <c r="J22" s="153">
        <f>IF(AND('NSW Oct 2021'!N16&gt;0,'NSW Oct 2021'!O16&gt;0),IF($C$5*E22/'NSW Oct 2021'!AQ16&lt;('NSW Oct 2021'!L16+'NSW Oct 2021'!M16+'NSW Oct 2021'!N16),0,IF(($C$5*E22/'NSW Oct 2021'!AQ16-'NSW Oct 2021'!L16+'NSW Oct 2021'!M16+'NSW Oct 2021'!N16)&lt;=('NSW Oct 2021'!L16+'NSW Oct 2021'!M16+'NSW Oct 2021'!N16+'NSW Oct 2021'!O16),(($C$5*E22/'NSW Oct 2021'!AQ16-('NSW Oct 2021'!L16+'NSW Oct 2021'!M16+'NSW Oct 2021'!N16))*'NSW Oct 2021'!Z16/100)*'NSW Oct 2021'!AQ16,('NSW Oct 2021'!O16*'NSW Oct 2021'!Z16/100)*'NSW Oct 2021'!AQ16)),0)</f>
        <v>0</v>
      </c>
      <c r="K22" s="153">
        <f>IF(AND('NSW Oct 2021'!O16&gt;0,'NSW Oct 2021'!P16&gt;0),IF($C$5*E22/'NSW Oct 2021'!AQ16&lt;('NSW Oct 2021'!L16+'NSW Oct 2021'!M16+'NSW Oct 2021'!N16+'NSW Oct 2021'!O16),0,IF(($C$5*E22/'NSW Oct 2021'!AQ16-'NSW Oct 2021'!L16+'NSW Oct 2021'!M16+'NSW Oct 2021'!N16+'NSW Oct 2021'!O16)&lt;=('NSW Oct 2021'!L16+'NSW Oct 2021'!M16+'NSW Oct 2021'!N16+'NSW Oct 2021'!O16+'NSW Oct 2021'!P16),(($C$5*E22/'NSW Oct 2021'!AQ16-('NSW Oct 2021'!L16+'NSW Oct 2021'!M16+'NSW Oct 2021'!N16+'NSW Oct 2021'!O16))*'NSW Oct 2021'!AA16/100)*'NSW Oct 2021'!AQ16,('NSW Oct 2021'!P16*'NSW Oct 2021'!AA16/100)*'NSW Oct 2021'!AQ16)),0)</f>
        <v>0</v>
      </c>
      <c r="L22" s="153">
        <f>IF(AND('NSW Oct 2021'!P16&gt;0,'NSW Oct 2021'!O16&gt;0),IF(($C$5*E22/'NSW Oct 2021'!AQ16&lt;SUM('NSW Oct 2021'!L16:P16)),(0),($C$5*E22/'NSW Oct 2021'!AQ16-SUM('NSW Oct 2021'!L16:P16))*'NSW Oct 2021'!AB16/100)* 'NSW Oct 2021'!AQ16,IF(AND('NSW Oct 2021'!O16&gt;0,'NSW Oct 2021'!P16=""),IF(($C$5*E22/'NSW Oct 2021'!AQ16&lt; SUM('NSW Oct 2021'!L16:O16)),(0),($C$5*E22/'NSW Oct 2021'!AQ16-SUM('NSW Oct 2021'!L16:O16))*'NSW Oct 2021'!AA16/100)* 'NSW Oct 2021'!AQ16,IF(AND('NSW Oct 2021'!N16&gt;0,'NSW Oct 2021'!O16=""),IF(($C$5*E22/'NSW Oct 2021'!AQ16&lt; SUM('NSW Oct 2021'!L16:N16)),(0),($C$5*E22/'NSW Oct 2021'!AQ16-SUM('NSW Oct 2021'!L16:N16))*'NSW Oct 2021'!Z16/100)* 'NSW Oct 2021'!AQ16,IF(AND('NSW Oct 2021'!M16&gt;0,'NSW Oct 2021'!N16=""),IF(($C$5*E22/'NSW Oct 2021'!AQ16&lt;'NSW Oct 2021'!M16+'NSW Oct 2021'!L16),(0),(($C$5*E22/'NSW Oct 2021'!AQ16-('NSW Oct 2021'!M16+'NSW Oct 2021'!L16))*'NSW Oct 2021'!Y16/100))*'NSW Oct 2021'!AQ16,IF(AND('NSW Oct 2021'!L16&gt;0,'NSW Oct 2021'!M16=""&gt;0),IF(($C$5*E22/'NSW Oct 2021'!AQ16&lt;'NSW Oct 2021'!L16),(0),($C$5*E22/'NSW Oct 2021'!AQ16-'NSW Oct 2021'!L16)*'NSW Oct 2021'!X16/100)*'NSW Oct 2021'!AQ16,0)))))</f>
        <v>0</v>
      </c>
      <c r="M22" s="153">
        <f>IF('NSW Oct 2021'!K16="",($C$5*F22/'NSW Oct 2021'!AR16*'NSW Oct 2021'!AC16/100)*'NSW Oct 2021'!AR16,IF($C$5*F22/'NSW Oct 2021'!AR16&gt;='NSW Oct 2021'!L16,('NSW Oct 2021'!L16*'NSW Oct 2021'!AC16/100)*'NSW Oct 2021'!AR16,($C$5*F22/'NSW Oct 2021'!AR16*'NSW Oct 2021'!AC16/100)*'NSW Oct 2021'!AR16))</f>
        <v>1022.7272727272727</v>
      </c>
      <c r="N22" s="153">
        <f>IF(AND('NSW Oct 2021'!L16&gt;0,'NSW Oct 2021'!M16&gt;0),IF($C$5*F22/'NSW Oct 2021'!AR16&lt;'NSW Oct 2021'!L16,0,IF(($C$5*F22/'NSW Oct 2021'!AR16-'NSW Oct 2021'!L16)&lt;=('NSW Oct 2021'!M16+'NSW Oct 2021'!L16),((($C$5*F22/'NSW Oct 2021'!AR16-'NSW Oct 2021'!L16)*'NSW Oct 2021'!AD16/100))*'NSW Oct 2021'!AR16,((('NSW Oct 2021'!M16)*'NSW Oct 2021'!AD16/100)*'NSW Oct 2021'!AR16))),0)</f>
        <v>0</v>
      </c>
      <c r="O22" s="153">
        <f>IF(AND('NSW Oct 2021'!M16&gt;0,'NSW Oct 2021'!N16&gt;0),IF($C$5*F22/'NSW Oct 2021'!AR16&lt;('NSW Oct 2021'!L16+'NSW Oct 2021'!M16),0,IF(($C$5*F22/'NSW Oct 2021'!AR16-'NSW Oct 2021'!L16+'NSW Oct 2021'!M16)&lt;=('NSW Oct 2021'!L16+'NSW Oct 2021'!M16+'NSW Oct 2021'!N16),((($C$5*F22/'NSW Oct 2021'!AR16-('NSW Oct 2021'!L16+'NSW Oct 2021'!M16))*'NSW Oct 2021'!AE16/100))*'NSW Oct 2021'!AR16,('NSW Oct 2021'!N16*'NSW Oct 2021'!AE16/100)*'NSW Oct 2021'!AR16)),0)</f>
        <v>0</v>
      </c>
      <c r="P22" s="153">
        <f>IF(AND('NSW Oct 2021'!N16&gt;0,'NSW Oct 2021'!O16&gt;0),IF($C$5*F22/'NSW Oct 2021'!AR16&lt;('NSW Oct 2021'!L16+'NSW Oct 2021'!M16+'NSW Oct 2021'!N16),0,IF(($C$5*F22/'NSW Oct 2021'!AR16-'NSW Oct 2021'!L16+'NSW Oct 2021'!M16+'NSW Oct 2021'!N16)&lt;=('NSW Oct 2021'!L16+'NSW Oct 2021'!M16+'NSW Oct 2021'!N16+'NSW Oct 2021'!O16),(($C$5*F22/'NSW Oct 2021'!AR16-('NSW Oct 2021'!L16+'NSW Oct 2021'!M16+'NSW Oct 2021'!N16))*'NSW Oct 2021'!AF16/100)*'NSW Oct 2021'!AR16,('NSW Oct 2021'!O16*'NSW Oct 2021'!AF16/100)*'NSW Oct 2021'!AR16)),0)</f>
        <v>0</v>
      </c>
      <c r="Q22" s="153">
        <f>IF(AND('NSW Oct 2021'!P16&gt;0,'NSW Oct 2021'!P16&gt;0),IF($C$5*F22/'NSW Oct 2021'!AR16&lt;('NSW Oct 2021'!L16+'NSW Oct 2021'!M16+'NSW Oct 2021'!N16+'NSW Oct 2021'!O16),0,IF(($C$5*F22/'NSW Oct 2021'!AR16-'NSW Oct 2021'!L16+'NSW Oct 2021'!M16+'NSW Oct 2021'!N16+'NSW Oct 2021'!O16)&lt;=('NSW Oct 2021'!L16+'NSW Oct 2021'!M16+'NSW Oct 2021'!N16+'NSW Oct 2021'!O16+'NSW Oct 2021'!P16),(($C$5*F22/'NSW Oct 2021'!AR16-('NSW Oct 2021'!L16+'NSW Oct 2021'!M16+'NSW Oct 2021'!N16+'NSW Oct 2021'!O16))*'NSW Oct 2021'!AG16/100)*'NSW Oct 2021'!AR16,('NSW Oct 2021'!P16*'NSW Oct 2021'!AG16/100)*'NSW Oct 2021'!AR16)),0)</f>
        <v>0</v>
      </c>
      <c r="R22" s="153">
        <f>IF(AND('NSW Oct 2021'!P16&gt;0,'NSW Oct 2021'!O16&gt;0),IF(($C$5*F22/'NSW Oct 2021'!AR16&lt;SUM('NSW Oct 2021'!L16:P16)),(0),($C$5*F22/'NSW Oct 2021'!AR16-SUM('NSW Oct 2021'!L16:P16))*'NSW Oct 2021'!AB16/100)* 'NSW Oct 2021'!AR16,IF(AND('NSW Oct 2021'!O16&gt;0,'NSW Oct 2021'!P16=""),IF(($C$5*F22/'NSW Oct 2021'!AR16&lt; SUM('NSW Oct 2021'!L16:O16)),(0),($C$5*F22/'NSW Oct 2021'!AR16-SUM('NSW Oct 2021'!L16:O16))*'NSW Oct 2021'!AG16/100)* 'NSW Oct 2021'!AR16,IF(AND('NSW Oct 2021'!N16&gt;0,'NSW Oct 2021'!O16=""),IF(($C$5*F22/'NSW Oct 2021'!AR16&lt; SUM('NSW Oct 2021'!L16:N16)),(0),($C$5*F22/'NSW Oct 2021'!AR16-SUM('NSW Oct 2021'!L16:N16))*'NSW Oct 2021'!AF16/100)* 'NSW Oct 2021'!AR16,IF(AND('NSW Oct 2021'!M16&gt;0,'NSW Oct 2021'!N16=""),IF(($C$5*F22/'NSW Oct 2021'!AR16&lt;'NSW Oct 2021'!M16+'NSW Oct 2021'!L16),(0),(($C$5*F22/'NSW Oct 2021'!AR16-('NSW Oct 2021'!M16+'NSW Oct 2021'!L16))*'NSW Oct 2021'!AE16/100))*'NSW Oct 2021'!AR16,IF(AND('NSW Oct 2021'!L16&gt;0,'NSW Oct 2021'!M16=""&gt;0),IF(($C$5*F22/'NSW Oct 2021'!AR16&lt;'NSW Oct 2021'!L16),(0),($C$5*F22/'NSW Oct 2021'!AR16-'NSW Oct 2021'!L16)*'NSW Oct 2021'!AD16/100)*'NSW Oct 2021'!AR16,0)))))</f>
        <v>0</v>
      </c>
      <c r="S22" s="257">
        <f t="shared" si="4"/>
        <v>2045.4545454545455</v>
      </c>
      <c r="T22" s="292">
        <f t="shared" si="5"/>
        <v>2235.5863636363638</v>
      </c>
      <c r="U22" s="149">
        <f t="shared" si="6"/>
        <v>2459.1450000000004</v>
      </c>
      <c r="V22" s="148">
        <f>'NSW Oct 2021'!AT16</f>
        <v>0</v>
      </c>
      <c r="W22" s="148">
        <f>'NSW Oct 2021'!AU16</f>
        <v>0</v>
      </c>
      <c r="X22" s="148">
        <f>'NSW Oct 2021'!AV16</f>
        <v>0</v>
      </c>
      <c r="Y22" s="148">
        <f>'NSW Oct 2021'!AW16</f>
        <v>0</v>
      </c>
      <c r="Z22" s="292" t="str">
        <f t="shared" si="7"/>
        <v>No discount</v>
      </c>
      <c r="AA22" s="292" t="str">
        <f t="shared" si="8"/>
        <v>Inclusive</v>
      </c>
      <c r="AB22" s="292">
        <f t="shared" si="0"/>
        <v>2235.5863636363638</v>
      </c>
      <c r="AC22" s="292">
        <f t="shared" si="1"/>
        <v>2235.5863636363638</v>
      </c>
      <c r="AD22" s="267">
        <f t="shared" si="2"/>
        <v>2459.1450000000004</v>
      </c>
      <c r="AE22" s="267">
        <f t="shared" si="2"/>
        <v>2459.1450000000004</v>
      </c>
      <c r="AF22" s="150">
        <f>'NSW Oct 2021'!BJ16</f>
        <v>12</v>
      </c>
      <c r="AG22" s="141">
        <f>'NSW Oct 2021'!BH16</f>
        <v>12</v>
      </c>
      <c r="AH22" s="374"/>
      <c r="AI22" s="374"/>
      <c r="AJ22" s="374"/>
      <c r="AK22" s="374"/>
      <c r="AL22" s="374"/>
      <c r="AM22" s="374"/>
      <c r="AN22" s="374"/>
      <c r="AO22" s="374"/>
      <c r="AP22" s="374"/>
      <c r="AQ22" s="374"/>
      <c r="AR22" s="374"/>
      <c r="AS22" s="374"/>
      <c r="AT22"/>
      <c r="AU22"/>
      <c r="AV22" s="347"/>
      <c r="AW22" s="347"/>
      <c r="AX22" s="347"/>
      <c r="AY22" s="347"/>
      <c r="AZ22" s="347"/>
      <c r="BA22" s="347"/>
      <c r="BB22" s="347"/>
      <c r="BC22" s="347"/>
      <c r="BD22" s="347"/>
      <c r="BE22" s="347"/>
      <c r="BF22" s="347"/>
      <c r="BG22" s="347"/>
      <c r="BH22" s="347"/>
      <c r="BI22" s="347"/>
      <c r="BJ22" s="347"/>
      <c r="BK22" s="347"/>
      <c r="BL22" s="347"/>
      <c r="BM22" s="347"/>
      <c r="BN22" s="347"/>
      <c r="BO22" s="347"/>
      <c r="BP22" s="347"/>
      <c r="BQ22" s="347"/>
      <c r="BR22" s="347"/>
      <c r="BS22" s="347"/>
      <c r="BT22" s="347"/>
      <c r="BU22" s="347"/>
      <c r="BV22" s="347"/>
      <c r="BW22" s="347"/>
      <c r="BX22" s="347"/>
      <c r="BY22" s="347"/>
      <c r="BZ22" s="347"/>
      <c r="CA22" s="347"/>
      <c r="CB22" s="347"/>
      <c r="CC22" s="347"/>
      <c r="CD22" s="347"/>
      <c r="CE22" s="347"/>
      <c r="CF22" s="347"/>
      <c r="CG22" s="347"/>
      <c r="CH22" s="347"/>
      <c r="CI22" s="347"/>
      <c r="CJ22" s="347"/>
      <c r="CK22" s="347"/>
      <c r="CL22" s="347"/>
      <c r="CM22" s="347"/>
      <c r="CN22" s="347"/>
      <c r="CO22" s="347"/>
      <c r="CP22" s="347"/>
      <c r="CQ22" s="347"/>
      <c r="CR22" s="347"/>
      <c r="CS22" s="347"/>
      <c r="CT22" s="347"/>
      <c r="CU22" s="347"/>
      <c r="CV22" s="347"/>
      <c r="CW22" s="347"/>
      <c r="CX22" s="347"/>
      <c r="CY22" s="347"/>
      <c r="CZ22" s="347"/>
      <c r="DA22" s="347"/>
      <c r="DB22" s="347"/>
      <c r="DC22" s="347"/>
      <c r="DD22" s="347"/>
      <c r="DE22" s="347"/>
      <c r="DF22" s="347"/>
      <c r="DG22" s="347"/>
      <c r="DH22" s="347"/>
      <c r="DI22" s="347"/>
      <c r="DJ22" s="347"/>
      <c r="DK22" s="347"/>
      <c r="DL22" s="347"/>
      <c r="DM22" s="347"/>
      <c r="DN22" s="347"/>
      <c r="DO22" s="347"/>
      <c r="DP22" s="347"/>
      <c r="DQ22" s="347"/>
      <c r="DR22" s="347"/>
      <c r="DS22" s="347"/>
      <c r="DT22" s="347"/>
      <c r="DU22" s="347"/>
      <c r="DV22" s="347"/>
      <c r="DW22" s="347"/>
      <c r="DX22" s="347"/>
      <c r="DY22" s="347"/>
      <c r="DZ22" s="347"/>
      <c r="EA22" s="347"/>
      <c r="EB22" s="347"/>
      <c r="EC22" s="347"/>
      <c r="ED22" s="347"/>
      <c r="EE22" s="347"/>
      <c r="EF22" s="347"/>
      <c r="EG22" s="347"/>
      <c r="EH22" s="347"/>
      <c r="EI22" s="347"/>
      <c r="EJ22" s="347"/>
      <c r="EK22" s="347"/>
      <c r="EL22" s="347"/>
      <c r="EM22" s="347"/>
      <c r="EN22" s="347"/>
      <c r="EO22" s="347"/>
      <c r="EP22" s="347"/>
      <c r="EQ22" s="347"/>
      <c r="ER22" s="347"/>
    </row>
    <row r="23" spans="1:148" s="285" customFormat="1" ht="23" customHeight="1" thickBot="1">
      <c r="A23" s="444"/>
      <c r="B23" s="171" t="str">
        <f>'NSW Oct 2021'!F17</f>
        <v>AGL</v>
      </c>
      <c r="C23" s="171" t="str">
        <f>'NSW Oct 2021'!G17</f>
        <v>Business Flexible Saver</v>
      </c>
      <c r="D23" s="172">
        <f>365*'NSW Oct 2021'!H17/100</f>
        <v>226.89727272727271</v>
      </c>
      <c r="E23" s="289">
        <f>IF('NSW Oct 2021'!AQ17=3,0.5,IF('NSW Oct 2021'!AQ17=2,0.33,0))</f>
        <v>0.5</v>
      </c>
      <c r="F23" s="289">
        <f t="shared" si="3"/>
        <v>0.5</v>
      </c>
      <c r="G23" s="172">
        <f>IF('NSW Oct 2021'!K17="",($C$5*E23/'NSW Oct 2021'!AQ17*'NSW Oct 2021'!W17/100)*'NSW Oct 2021'!AQ17,IF($C$5*E23/'NSW Oct 2021'!AQ17&gt;='NSW Oct 2021'!L17,('NSW Oct 2021'!L17*'NSW Oct 2021'!W17/100)*'NSW Oct 2021'!AQ17,($C$5*E23/'NSW Oct 2021'!AQ17*'NSW Oct 2021'!W17/100)*'NSW Oct 2021'!AQ17))</f>
        <v>197.99999999999994</v>
      </c>
      <c r="H23" s="172">
        <f>IF(AND('NSW Oct 2021'!L17&gt;0,'NSW Oct 2021'!M17&gt;0),IF($C$5*E23/'NSW Oct 2021'!AQ17&lt;'NSW Oct 2021'!L17,0,IF(($C$5*E23/'NSW Oct 2021'!AQ17-'NSW Oct 2021'!L17)&lt;=('NSW Oct 2021'!M17+'NSW Oct 2021'!L17),((($C$5*E23/'NSW Oct 2021'!AQ17-'NSW Oct 2021'!L17)*'NSW Oct 2021'!X17/100))*'NSW Oct 2021'!AQ17,((('NSW Oct 2021'!M17)*'NSW Oct 2021'!X17/100)*'NSW Oct 2021'!AQ17))),0)</f>
        <v>786.4545454545455</v>
      </c>
      <c r="I23" s="172">
        <f>IF(AND('NSW Oct 2021'!M17&gt;0,'NSW Oct 2021'!N17&gt;0),IF($C$5*E23/'NSW Oct 2021'!AQ17&lt;('NSW Oct 2021'!L17+'NSW Oct 2021'!M17),0,IF(($C$5*E23/'NSW Oct 2021'!AQ17-'NSW Oct 2021'!L17+'NSW Oct 2021'!M17)&lt;=('NSW Oct 2021'!L17+'NSW Oct 2021'!M17+'NSW Oct 2021'!N17),((($C$5*E23/'NSW Oct 2021'!AQ17-('NSW Oct 2021'!L17+'NSW Oct 2021'!M17))*'NSW Oct 2021'!Y17/100))*'NSW Oct 2021'!AQ17,('NSW Oct 2021'!N17*'NSW Oct 2021'!Y17/100)* 'NSW Oct 2021'!AQ17)),0)</f>
        <v>0</v>
      </c>
      <c r="J23" s="172">
        <f>IF(AND('NSW Oct 2021'!N17&gt;0,'NSW Oct 2021'!O17&gt;0),IF($C$5*E23/'NSW Oct 2021'!AQ17&lt;('NSW Oct 2021'!L17+'NSW Oct 2021'!M17+'NSW Oct 2021'!N17),0,IF(($C$5*E23/'NSW Oct 2021'!AQ17-'NSW Oct 2021'!L17+'NSW Oct 2021'!M17+'NSW Oct 2021'!N17)&lt;=('NSW Oct 2021'!L17+'NSW Oct 2021'!M17+'NSW Oct 2021'!N17+'NSW Oct 2021'!O17),(($C$5*E23/'NSW Oct 2021'!AQ17-('NSW Oct 2021'!L17+'NSW Oct 2021'!M17+'NSW Oct 2021'!N17))*'NSW Oct 2021'!Z17/100)*'NSW Oct 2021'!AQ17,('NSW Oct 2021'!O17*'NSW Oct 2021'!Z17/100)*'NSW Oct 2021'!AQ17)),0)</f>
        <v>0</v>
      </c>
      <c r="K23" s="172">
        <f>IF(AND('NSW Oct 2021'!O17&gt;0,'NSW Oct 2021'!P17&gt;0),IF($C$5*E23/'NSW Oct 2021'!AQ17&lt;('NSW Oct 2021'!L17+'NSW Oct 2021'!M17+'NSW Oct 2021'!N17+'NSW Oct 2021'!O17),0,IF(($C$5*E23/'NSW Oct 2021'!AQ17-'NSW Oct 2021'!L17+'NSW Oct 2021'!M17+'NSW Oct 2021'!N17+'NSW Oct 2021'!O17)&lt;=('NSW Oct 2021'!L17+'NSW Oct 2021'!M17+'NSW Oct 2021'!N17+'NSW Oct 2021'!O17+'NSW Oct 2021'!P17),(($C$5*E23/'NSW Oct 2021'!AQ17-('NSW Oct 2021'!L17+'NSW Oct 2021'!M17+'NSW Oct 2021'!N17+'NSW Oct 2021'!O17))*'NSW Oct 2021'!AA17/100)*'NSW Oct 2021'!AQ17,('NSW Oct 2021'!P17*'NSW Oct 2021'!AA17/100)*'NSW Oct 2021'!AQ17)),0)</f>
        <v>0</v>
      </c>
      <c r="L23" s="172">
        <f>IF(AND('NSW Oct 2021'!P17&gt;0,'NSW Oct 2021'!O17&gt;0),IF(($C$5*E23/'NSW Oct 2021'!AQ17&lt;SUM('NSW Oct 2021'!L17:P17)),(0),($C$5*E23/'NSW Oct 2021'!AQ17-SUM('NSW Oct 2021'!L17:P17))*'NSW Oct 2021'!AB17/100)* 'NSW Oct 2021'!AQ17,IF(AND('NSW Oct 2021'!O17&gt;0,'NSW Oct 2021'!P17=""),IF(($C$5*E23/'NSW Oct 2021'!AQ17&lt; SUM('NSW Oct 2021'!L17:O17)),(0),($C$5*E23/'NSW Oct 2021'!AQ17-SUM('NSW Oct 2021'!L17:O17))*'NSW Oct 2021'!AA17/100)* 'NSW Oct 2021'!AQ17,IF(AND('NSW Oct 2021'!N17&gt;0,'NSW Oct 2021'!O17=""),IF(($C$5*E23/'NSW Oct 2021'!AQ17&lt; SUM('NSW Oct 2021'!L17:N17)),(0),($C$5*E23/'NSW Oct 2021'!AQ17-SUM('NSW Oct 2021'!L17:N17))*'NSW Oct 2021'!Z17/100)* 'NSW Oct 2021'!AQ17,IF(AND('NSW Oct 2021'!M17&gt;0,'NSW Oct 2021'!N17=""),IF(($C$5*E23/'NSW Oct 2021'!AQ17&lt;'NSW Oct 2021'!M17+'NSW Oct 2021'!L17),(0),(($C$5*E23/'NSW Oct 2021'!AQ17-('NSW Oct 2021'!M17+'NSW Oct 2021'!L17))*'NSW Oct 2021'!Y17/100))*'NSW Oct 2021'!AQ17,IF(AND('NSW Oct 2021'!L17&gt;0,'NSW Oct 2021'!M17=""&gt;0),IF(($C$5*E23/'NSW Oct 2021'!AQ17&lt;'NSW Oct 2021'!L17),(0),($C$5*E23/'NSW Oct 2021'!AQ17-'NSW Oct 2021'!L17)*'NSW Oct 2021'!X17/100)*'NSW Oct 2021'!AQ17,0)))))</f>
        <v>0</v>
      </c>
      <c r="M23" s="172">
        <f>IF('NSW Oct 2021'!K17="",($C$5*F23/'NSW Oct 2021'!AR17*'NSW Oct 2021'!AC17/100)*'NSW Oct 2021'!AR17,IF($C$5*F23/'NSW Oct 2021'!AR17&gt;='NSW Oct 2021'!L17,('NSW Oct 2021'!L17*'NSW Oct 2021'!AC17/100)*'NSW Oct 2021'!AR17,($C$5*F23/'NSW Oct 2021'!AR17*'NSW Oct 2021'!AC17/100)*'NSW Oct 2021'!AR17))</f>
        <v>197.99999999999994</v>
      </c>
      <c r="N23" s="172">
        <f>IF(AND('NSW Oct 2021'!L17&gt;0,'NSW Oct 2021'!M17&gt;0),IF($C$5*F23/'NSW Oct 2021'!AR17&lt;'NSW Oct 2021'!L17,0,IF(($C$5*F23/'NSW Oct 2021'!AR17-'NSW Oct 2021'!L17)&lt;=('NSW Oct 2021'!M17+'NSW Oct 2021'!L17),((($C$5*F23/'NSW Oct 2021'!AR17-'NSW Oct 2021'!L17)*'NSW Oct 2021'!AD17/100))*'NSW Oct 2021'!AR17,((('NSW Oct 2021'!M17)*'NSW Oct 2021'!AD17/100)*'NSW Oct 2021'!AR17))),0)</f>
        <v>786.4545454545455</v>
      </c>
      <c r="O23" s="172">
        <f>IF(AND('NSW Oct 2021'!M17&gt;0,'NSW Oct 2021'!N17&gt;0),IF($C$5*F23/'NSW Oct 2021'!AR17&lt;('NSW Oct 2021'!L17+'NSW Oct 2021'!M17),0,IF(($C$5*F23/'NSW Oct 2021'!AR17-'NSW Oct 2021'!L17+'NSW Oct 2021'!M17)&lt;=('NSW Oct 2021'!L17+'NSW Oct 2021'!M17+'NSW Oct 2021'!N17),((($C$5*F23/'NSW Oct 2021'!AR17-('NSW Oct 2021'!L17+'NSW Oct 2021'!M17))*'NSW Oct 2021'!AE17/100))*'NSW Oct 2021'!AR17,('NSW Oct 2021'!N17*'NSW Oct 2021'!AE17/100)*'NSW Oct 2021'!AR17)),0)</f>
        <v>0</v>
      </c>
      <c r="P23" s="172">
        <f>IF(AND('NSW Oct 2021'!N17&gt;0,'NSW Oct 2021'!O17&gt;0),IF($C$5*F23/'NSW Oct 2021'!AR17&lt;('NSW Oct 2021'!L17+'NSW Oct 2021'!M17+'NSW Oct 2021'!N17),0,IF(($C$5*F23/'NSW Oct 2021'!AR17-'NSW Oct 2021'!L17+'NSW Oct 2021'!M17+'NSW Oct 2021'!N17)&lt;=('NSW Oct 2021'!L17+'NSW Oct 2021'!M17+'NSW Oct 2021'!N17+'NSW Oct 2021'!O17),(($C$5*F23/'NSW Oct 2021'!AR17-('NSW Oct 2021'!L17+'NSW Oct 2021'!M17+'NSW Oct 2021'!N17))*'NSW Oct 2021'!AF17/100)*'NSW Oct 2021'!AR17,('NSW Oct 2021'!O17*'NSW Oct 2021'!AF17/100)*'NSW Oct 2021'!AR17)),0)</f>
        <v>0</v>
      </c>
      <c r="Q23" s="172">
        <f>IF(AND('NSW Oct 2021'!P17&gt;0,'NSW Oct 2021'!P17&gt;0),IF($C$5*F23/'NSW Oct 2021'!AR17&lt;('NSW Oct 2021'!L17+'NSW Oct 2021'!M17+'NSW Oct 2021'!N17+'NSW Oct 2021'!O17),0,IF(($C$5*F23/'NSW Oct 2021'!AR17-'NSW Oct 2021'!L17+'NSW Oct 2021'!M17+'NSW Oct 2021'!N17+'NSW Oct 2021'!O17)&lt;=('NSW Oct 2021'!L17+'NSW Oct 2021'!M17+'NSW Oct 2021'!N17+'NSW Oct 2021'!O17+'NSW Oct 2021'!P17),(($C$5*F23/'NSW Oct 2021'!AR17-('NSW Oct 2021'!L17+'NSW Oct 2021'!M17+'NSW Oct 2021'!N17+'NSW Oct 2021'!O17))*'NSW Oct 2021'!AG17/100)*'NSW Oct 2021'!AR17,('NSW Oct 2021'!P17*'NSW Oct 2021'!AG17/100)*'NSW Oct 2021'!AR17)),0)</f>
        <v>0</v>
      </c>
      <c r="R23" s="172">
        <f>IF(AND('NSW Oct 2021'!P17&gt;0,'NSW Oct 2021'!O17&gt;0),IF(($C$5*F23/'NSW Oct 2021'!AR17&lt;SUM('NSW Oct 2021'!L17:P17)),(0),($C$5*F23/'NSW Oct 2021'!AR17-SUM('NSW Oct 2021'!L17:P17))*'NSW Oct 2021'!AB17/100)* 'NSW Oct 2021'!AR17,IF(AND('NSW Oct 2021'!O17&gt;0,'NSW Oct 2021'!P17=""),IF(($C$5*F23/'NSW Oct 2021'!AR17&lt; SUM('NSW Oct 2021'!L17:O17)),(0),($C$5*F23/'NSW Oct 2021'!AR17-SUM('NSW Oct 2021'!L17:O17))*'NSW Oct 2021'!AG17/100)* 'NSW Oct 2021'!AR17,IF(AND('NSW Oct 2021'!N17&gt;0,'NSW Oct 2021'!O17=""),IF(($C$5*F23/'NSW Oct 2021'!AR17&lt; SUM('NSW Oct 2021'!L17:N17)),(0),($C$5*F23/'NSW Oct 2021'!AR17-SUM('NSW Oct 2021'!L17:N17))*'NSW Oct 2021'!AF17/100)* 'NSW Oct 2021'!AR17,IF(AND('NSW Oct 2021'!M17&gt;0,'NSW Oct 2021'!N17=""),IF(($C$5*F23/'NSW Oct 2021'!AR17&lt;'NSW Oct 2021'!M17+'NSW Oct 2021'!L17),(0),(($C$5*F23/'NSW Oct 2021'!AR17-('NSW Oct 2021'!M17+'NSW Oct 2021'!L17))*'NSW Oct 2021'!AE17/100))*'NSW Oct 2021'!AR17,IF(AND('NSW Oct 2021'!L17&gt;0,'NSW Oct 2021'!M17=""&gt;0),IF(($C$5*F23/'NSW Oct 2021'!AR17&lt;'NSW Oct 2021'!L17),(0),($C$5*F23/'NSW Oct 2021'!AR17-'NSW Oct 2021'!L17)*'NSW Oct 2021'!AD17/100)*'NSW Oct 2021'!AR17,0)))))</f>
        <v>0</v>
      </c>
      <c r="S23" s="298">
        <f t="shared" si="4"/>
        <v>1968.909090909091</v>
      </c>
      <c r="T23" s="293">
        <f t="shared" si="5"/>
        <v>2195.8063636363636</v>
      </c>
      <c r="U23" s="168">
        <f t="shared" si="6"/>
        <v>2415.3870000000002</v>
      </c>
      <c r="V23" s="171">
        <f>'NSW Oct 2021'!AT17</f>
        <v>0</v>
      </c>
      <c r="W23" s="171">
        <f>'NSW Oct 2021'!AU17</f>
        <v>0</v>
      </c>
      <c r="X23" s="171">
        <f>'NSW Oct 2021'!AV17</f>
        <v>0</v>
      </c>
      <c r="Y23" s="171">
        <f>'NSW Oct 2021'!AW17</f>
        <v>0</v>
      </c>
      <c r="Z23" s="293" t="str">
        <f t="shared" si="7"/>
        <v>No discount</v>
      </c>
      <c r="AA23" s="293" t="str">
        <f t="shared" si="8"/>
        <v>Exclusive</v>
      </c>
      <c r="AB23" s="293">
        <f t="shared" si="0"/>
        <v>2195.8063636363636</v>
      </c>
      <c r="AC23" s="293">
        <f t="shared" si="1"/>
        <v>2195.8063636363636</v>
      </c>
      <c r="AD23" s="301">
        <f t="shared" si="2"/>
        <v>2415.3870000000002</v>
      </c>
      <c r="AE23" s="301">
        <f t="shared" si="2"/>
        <v>2415.3870000000002</v>
      </c>
      <c r="AF23" s="169">
        <f>'NSW Oct 2021'!BJ17</f>
        <v>0</v>
      </c>
      <c r="AG23" s="170">
        <f>'NSW Oct 2021'!BH17</f>
        <v>0</v>
      </c>
      <c r="AH23" s="374"/>
      <c r="AI23" s="374"/>
      <c r="AJ23" s="374"/>
      <c r="AK23" s="374"/>
      <c r="AL23" s="374"/>
      <c r="AM23" s="374"/>
      <c r="AN23" s="374"/>
      <c r="AO23" s="374"/>
      <c r="AP23" s="374"/>
      <c r="AQ23" s="374"/>
      <c r="AR23" s="374"/>
      <c r="AS23" s="374"/>
      <c r="AT23"/>
      <c r="AU23"/>
      <c r="AV23" s="347"/>
      <c r="AW23" s="347"/>
      <c r="AX23" s="347"/>
      <c r="AY23" s="347"/>
      <c r="AZ23" s="347"/>
      <c r="BA23" s="347"/>
      <c r="BB23" s="347"/>
      <c r="BC23" s="347"/>
      <c r="BD23" s="347"/>
      <c r="BE23" s="347"/>
      <c r="BF23" s="347"/>
      <c r="BG23" s="347"/>
      <c r="BH23" s="347"/>
      <c r="BI23" s="347"/>
      <c r="BJ23" s="347"/>
      <c r="BK23" s="347"/>
      <c r="BL23" s="347"/>
      <c r="BM23" s="347"/>
      <c r="BN23" s="347"/>
      <c r="BO23" s="347"/>
      <c r="BP23" s="347"/>
      <c r="BQ23" s="347"/>
      <c r="BR23" s="347"/>
      <c r="BS23" s="347"/>
      <c r="BT23" s="347"/>
      <c r="BU23" s="347"/>
      <c r="BV23" s="347"/>
      <c r="BW23" s="347"/>
      <c r="BX23" s="347"/>
      <c r="BY23" s="347"/>
      <c r="BZ23" s="347"/>
      <c r="CA23" s="347"/>
      <c r="CB23" s="347"/>
      <c r="CC23" s="347"/>
      <c r="CD23" s="347"/>
      <c r="CE23" s="347"/>
      <c r="CF23" s="347"/>
      <c r="CG23" s="347"/>
      <c r="CH23" s="347"/>
      <c r="CI23" s="347"/>
      <c r="CJ23" s="347"/>
      <c r="CK23" s="347"/>
      <c r="CL23" s="347"/>
      <c r="CM23" s="347"/>
      <c r="CN23" s="347"/>
      <c r="CO23" s="347"/>
      <c r="CP23" s="347"/>
      <c r="CQ23" s="347"/>
      <c r="CR23" s="347"/>
      <c r="CS23" s="347"/>
      <c r="CT23" s="347"/>
      <c r="CU23" s="347"/>
      <c r="CV23" s="347"/>
      <c r="CW23" s="347"/>
      <c r="CX23" s="347"/>
      <c r="CY23" s="347"/>
      <c r="CZ23" s="347"/>
      <c r="DA23" s="347"/>
      <c r="DB23" s="347"/>
      <c r="DC23" s="347"/>
      <c r="DD23" s="347"/>
      <c r="DE23" s="347"/>
      <c r="DF23" s="347"/>
      <c r="DG23" s="347"/>
      <c r="DH23" s="347"/>
      <c r="DI23" s="347"/>
      <c r="DJ23" s="347"/>
      <c r="DK23" s="347"/>
      <c r="DL23" s="347"/>
      <c r="DM23" s="347"/>
      <c r="DN23" s="347"/>
      <c r="DO23" s="347"/>
      <c r="DP23" s="347"/>
      <c r="DQ23" s="347"/>
      <c r="DR23" s="347"/>
      <c r="DS23" s="347"/>
      <c r="DT23" s="347"/>
      <c r="DU23" s="347"/>
      <c r="DV23" s="347"/>
      <c r="DW23" s="347"/>
      <c r="DX23" s="347"/>
      <c r="DY23" s="347"/>
      <c r="DZ23" s="347"/>
      <c r="EA23" s="347"/>
      <c r="EB23" s="347"/>
      <c r="EC23" s="347"/>
      <c r="ED23" s="347"/>
      <c r="EE23" s="347"/>
      <c r="EF23" s="347"/>
      <c r="EG23" s="347"/>
      <c r="EH23" s="347"/>
      <c r="EI23" s="347"/>
      <c r="EJ23" s="347"/>
      <c r="EK23" s="347"/>
      <c r="EL23" s="347"/>
      <c r="EM23" s="347"/>
      <c r="EN23" s="347"/>
      <c r="EO23" s="347"/>
      <c r="EP23" s="347"/>
      <c r="EQ23" s="347"/>
      <c r="ER23" s="347"/>
    </row>
    <row r="24" spans="1:148" s="285" customFormat="1" ht="23" customHeight="1" thickTop="1">
      <c r="A24" s="442" t="str">
        <f>'NSW Oct 2021'!D18</f>
        <v>AGN Cooma</v>
      </c>
      <c r="B24" s="156" t="str">
        <f>'NSW Oct 2021'!F18</f>
        <v>Origin Energy</v>
      </c>
      <c r="C24" s="156" t="str">
        <f>'NSW Oct 2021'!G18</f>
        <v>Business Go</v>
      </c>
      <c r="D24" s="151">
        <f>365*'NSW Oct 2021'!H18/100</f>
        <v>293.09500000000003</v>
      </c>
      <c r="E24" s="288">
        <f>IF('NSW Oct 2021'!AQ18=3,0.5,IF('NSW Oct 2021'!AQ18=2,0.33,0))</f>
        <v>0.5</v>
      </c>
      <c r="F24" s="288">
        <f t="shared" si="3"/>
        <v>0.5</v>
      </c>
      <c r="G24" s="151">
        <f>IF('NSW Oct 2021'!K18="",($C$5*E24/'NSW Oct 2021'!AQ18*'NSW Oct 2021'!W18/100)*'NSW Oct 2021'!AQ18,IF($C$5*E24/'NSW Oct 2021'!AQ18&gt;='NSW Oct 2021'!L18,('NSW Oct 2021'!L18*'NSW Oct 2021'!W18/100)*'NSW Oct 2021'!AQ18,($C$5*E24/'NSW Oct 2021'!AQ18*'NSW Oct 2021'!W18/100)*'NSW Oct 2021'!AQ18))</f>
        <v>1190.9090909090912</v>
      </c>
      <c r="H24" s="151">
        <f>IF(AND('NSW Oct 2021'!L18&gt;0,'NSW Oct 2021'!M18&gt;0),IF($C$5*E24/'NSW Oct 2021'!AQ18&lt;'NSW Oct 2021'!L18,0,IF(($C$5*E24/'NSW Oct 2021'!AQ18-'NSW Oct 2021'!L18)&lt;=('NSW Oct 2021'!M18+'NSW Oct 2021'!L18),((($C$5*E24/'NSW Oct 2021'!AQ18-'NSW Oct 2021'!L18)*'NSW Oct 2021'!X18/100))*'NSW Oct 2021'!AQ18,((('NSW Oct 2021'!M18)*'NSW Oct 2021'!X18/100)*'NSW Oct 2021'!AQ18))),0)</f>
        <v>0</v>
      </c>
      <c r="I24" s="151">
        <f>IF(AND('NSW Oct 2021'!M18&gt;0,'NSW Oct 2021'!N18&gt;0),IF($C$5*E24/'NSW Oct 2021'!AQ18&lt;('NSW Oct 2021'!L18+'NSW Oct 2021'!M18),0,IF(($C$5*E24/'NSW Oct 2021'!AQ18-'NSW Oct 2021'!L18+'NSW Oct 2021'!M18)&lt;=('NSW Oct 2021'!L18+'NSW Oct 2021'!M18+'NSW Oct 2021'!N18),((($C$5*E24/'NSW Oct 2021'!AQ18-('NSW Oct 2021'!L18+'NSW Oct 2021'!M18))*'NSW Oct 2021'!Y18/100))*'NSW Oct 2021'!AQ18,('NSW Oct 2021'!N18*'NSW Oct 2021'!Y18/100)* 'NSW Oct 2021'!AQ18)),0)</f>
        <v>0</v>
      </c>
      <c r="J24" s="151">
        <f>IF(AND('NSW Oct 2021'!N18&gt;0,'NSW Oct 2021'!O18&gt;0),IF($C$5*E24/'NSW Oct 2021'!AQ18&lt;('NSW Oct 2021'!L18+'NSW Oct 2021'!M18+'NSW Oct 2021'!N18),0,IF(($C$5*E24/'NSW Oct 2021'!AQ18-'NSW Oct 2021'!L18+'NSW Oct 2021'!M18+'NSW Oct 2021'!N18)&lt;=('NSW Oct 2021'!L18+'NSW Oct 2021'!M18+'NSW Oct 2021'!N18+'NSW Oct 2021'!O18),(($C$5*E24/'NSW Oct 2021'!AQ18-('NSW Oct 2021'!L18+'NSW Oct 2021'!M18+'NSW Oct 2021'!N18))*'NSW Oct 2021'!Z18/100)*'NSW Oct 2021'!AQ18,('NSW Oct 2021'!O18*'NSW Oct 2021'!Z18/100)*'NSW Oct 2021'!AQ18)),0)</f>
        <v>0</v>
      </c>
      <c r="K24" s="151">
        <f>IF(AND('NSW Oct 2021'!O18&gt;0,'NSW Oct 2021'!P18&gt;0),IF($C$5*E24/'NSW Oct 2021'!AQ18&lt;('NSW Oct 2021'!L18+'NSW Oct 2021'!M18+'NSW Oct 2021'!N18+'NSW Oct 2021'!O18),0,IF(($C$5*E24/'NSW Oct 2021'!AQ18-'NSW Oct 2021'!L18+'NSW Oct 2021'!M18+'NSW Oct 2021'!N18+'NSW Oct 2021'!O18)&lt;=('NSW Oct 2021'!L18+'NSW Oct 2021'!M18+'NSW Oct 2021'!N18+'NSW Oct 2021'!O18+'NSW Oct 2021'!P18),(($C$5*E24/'NSW Oct 2021'!AQ18-('NSW Oct 2021'!L18+'NSW Oct 2021'!M18+'NSW Oct 2021'!N18+'NSW Oct 2021'!O18))*'NSW Oct 2021'!AA18/100)*'NSW Oct 2021'!AQ18,('NSW Oct 2021'!P18*'NSW Oct 2021'!AA18/100)*'NSW Oct 2021'!AQ18)),0)</f>
        <v>0</v>
      </c>
      <c r="L24" s="151">
        <f>IF(AND('NSW Oct 2021'!P18&gt;0,'NSW Oct 2021'!O18&gt;0),IF(($C$5*E24/'NSW Oct 2021'!AQ18&lt;SUM('NSW Oct 2021'!L18:P18)),(0),($C$5*E24/'NSW Oct 2021'!AQ18-SUM('NSW Oct 2021'!L18:P18))*'NSW Oct 2021'!AB18/100)* 'NSW Oct 2021'!AQ18,IF(AND('NSW Oct 2021'!O18&gt;0,'NSW Oct 2021'!P18=""),IF(($C$5*E24/'NSW Oct 2021'!AQ18&lt; SUM('NSW Oct 2021'!L18:O18)),(0),($C$5*E24/'NSW Oct 2021'!AQ18-SUM('NSW Oct 2021'!L18:O18))*'NSW Oct 2021'!AA18/100)* 'NSW Oct 2021'!AQ18,IF(AND('NSW Oct 2021'!N18&gt;0,'NSW Oct 2021'!O18=""),IF(($C$5*E24/'NSW Oct 2021'!AQ18&lt; SUM('NSW Oct 2021'!L18:N18)),(0),($C$5*E24/'NSW Oct 2021'!AQ18-SUM('NSW Oct 2021'!L18:N18))*'NSW Oct 2021'!Z18/100)* 'NSW Oct 2021'!AQ18,IF(AND('NSW Oct 2021'!M18&gt;0,'NSW Oct 2021'!N18=""),IF(($C$5*E24/'NSW Oct 2021'!AQ18&lt;'NSW Oct 2021'!M18+'NSW Oct 2021'!L18),(0),(($C$5*E24/'NSW Oct 2021'!AQ18-('NSW Oct 2021'!M18+'NSW Oct 2021'!L18))*'NSW Oct 2021'!Y18/100))*'NSW Oct 2021'!AQ18,IF(AND('NSW Oct 2021'!L18&gt;0,'NSW Oct 2021'!M18=""&gt;0),IF(($C$5*E24/'NSW Oct 2021'!AQ18&lt;'NSW Oct 2021'!L18),(0),($C$5*E24/'NSW Oct 2021'!AQ18-'NSW Oct 2021'!L18)*'NSW Oct 2021'!X18/100)*'NSW Oct 2021'!AQ18,0)))))</f>
        <v>0</v>
      </c>
      <c r="M24" s="151">
        <f>IF('NSW Oct 2021'!K18="",($C$5*F24/'NSW Oct 2021'!AR18*'NSW Oct 2021'!AC18/100)*'NSW Oct 2021'!AR18,IF($C$5*F24/'NSW Oct 2021'!AR18&gt;='NSW Oct 2021'!L18,('NSW Oct 2021'!L18*'NSW Oct 2021'!AC18/100)*'NSW Oct 2021'!AR18,($C$5*F24/'NSW Oct 2021'!AR18*'NSW Oct 2021'!AC18/100)*'NSW Oct 2021'!AR18))</f>
        <v>1190.9090909090912</v>
      </c>
      <c r="N24" s="151">
        <f>IF(AND('NSW Oct 2021'!L18&gt;0,'NSW Oct 2021'!M18&gt;0),IF($C$5*F24/'NSW Oct 2021'!AR18&lt;'NSW Oct 2021'!L18,0,IF(($C$5*F24/'NSW Oct 2021'!AR18-'NSW Oct 2021'!L18)&lt;=('NSW Oct 2021'!M18+'NSW Oct 2021'!L18),((($C$5*F24/'NSW Oct 2021'!AR18-'NSW Oct 2021'!L18)*'NSW Oct 2021'!AD18/100))*'NSW Oct 2021'!AR18,((('NSW Oct 2021'!M18)*'NSW Oct 2021'!AD18/100)*'NSW Oct 2021'!AR18))),0)</f>
        <v>0</v>
      </c>
      <c r="O24" s="151">
        <f>IF(AND('NSW Oct 2021'!M18&gt;0,'NSW Oct 2021'!N18&gt;0),IF($C$5*F24/'NSW Oct 2021'!AR18&lt;('NSW Oct 2021'!L18+'NSW Oct 2021'!M18),0,IF(($C$5*F24/'NSW Oct 2021'!AR18-'NSW Oct 2021'!L18+'NSW Oct 2021'!M18)&lt;=('NSW Oct 2021'!L18+'NSW Oct 2021'!M18+'NSW Oct 2021'!N18),((($C$5*F24/'NSW Oct 2021'!AR18-('NSW Oct 2021'!L18+'NSW Oct 2021'!M18))*'NSW Oct 2021'!AE18/100))*'NSW Oct 2021'!AR18,('NSW Oct 2021'!N18*'NSW Oct 2021'!AE18/100)*'NSW Oct 2021'!AR18)),0)</f>
        <v>0</v>
      </c>
      <c r="P24" s="151">
        <f>IF(AND('NSW Oct 2021'!N18&gt;0,'NSW Oct 2021'!O18&gt;0),IF($C$5*F24/'NSW Oct 2021'!AR18&lt;('NSW Oct 2021'!L18+'NSW Oct 2021'!M18+'NSW Oct 2021'!N18),0,IF(($C$5*F24/'NSW Oct 2021'!AR18-'NSW Oct 2021'!L18+'NSW Oct 2021'!M18+'NSW Oct 2021'!N18)&lt;=('NSW Oct 2021'!L18+'NSW Oct 2021'!M18+'NSW Oct 2021'!N18+'NSW Oct 2021'!O18),(($C$5*F24/'NSW Oct 2021'!AR18-('NSW Oct 2021'!L18+'NSW Oct 2021'!M18+'NSW Oct 2021'!N18))*'NSW Oct 2021'!AF18/100)*'NSW Oct 2021'!AR18,('NSW Oct 2021'!O18*'NSW Oct 2021'!AF18/100)*'NSW Oct 2021'!AR18)),0)</f>
        <v>0</v>
      </c>
      <c r="Q24" s="151">
        <f>IF(AND('NSW Oct 2021'!P18&gt;0,'NSW Oct 2021'!P18&gt;0),IF($C$5*F24/'NSW Oct 2021'!AR18&lt;('NSW Oct 2021'!L18+'NSW Oct 2021'!M18+'NSW Oct 2021'!N18+'NSW Oct 2021'!O18),0,IF(($C$5*F24/'NSW Oct 2021'!AR18-'NSW Oct 2021'!L18+'NSW Oct 2021'!M18+'NSW Oct 2021'!N18+'NSW Oct 2021'!O18)&lt;=('NSW Oct 2021'!L18+'NSW Oct 2021'!M18+'NSW Oct 2021'!N18+'NSW Oct 2021'!O18+'NSW Oct 2021'!P18),(($C$5*F24/'NSW Oct 2021'!AR18-('NSW Oct 2021'!L18+'NSW Oct 2021'!M18+'NSW Oct 2021'!N18+'NSW Oct 2021'!O18))*'NSW Oct 2021'!AG18/100)*'NSW Oct 2021'!AR18,('NSW Oct 2021'!P18*'NSW Oct 2021'!AG18/100)*'NSW Oct 2021'!AR18)),0)</f>
        <v>0</v>
      </c>
      <c r="R24" s="151">
        <f>IF(AND('NSW Oct 2021'!P18&gt;0,'NSW Oct 2021'!O18&gt;0),IF(($C$5*F24/'NSW Oct 2021'!AR18&lt;SUM('NSW Oct 2021'!L18:P18)),(0),($C$5*F24/'NSW Oct 2021'!AR18-SUM('NSW Oct 2021'!L18:P18))*'NSW Oct 2021'!AB18/100)* 'NSW Oct 2021'!AR18,IF(AND('NSW Oct 2021'!O18&gt;0,'NSW Oct 2021'!P18=""),IF(($C$5*F24/'NSW Oct 2021'!AR18&lt; SUM('NSW Oct 2021'!L18:O18)),(0),($C$5*F24/'NSW Oct 2021'!AR18-SUM('NSW Oct 2021'!L18:O18))*'NSW Oct 2021'!AG18/100)* 'NSW Oct 2021'!AR18,IF(AND('NSW Oct 2021'!N18&gt;0,'NSW Oct 2021'!O18=""),IF(($C$5*F24/'NSW Oct 2021'!AR18&lt; SUM('NSW Oct 2021'!L18:N18)),(0),($C$5*F24/'NSW Oct 2021'!AR18-SUM('NSW Oct 2021'!L18:N18))*'NSW Oct 2021'!AF18/100)* 'NSW Oct 2021'!AR18,IF(AND('NSW Oct 2021'!M18&gt;0,'NSW Oct 2021'!N18=""),IF(($C$5*F24/'NSW Oct 2021'!AR18&lt;'NSW Oct 2021'!M18+'NSW Oct 2021'!L18),(0),(($C$5*F24/'NSW Oct 2021'!AR18-('NSW Oct 2021'!M18+'NSW Oct 2021'!L18))*'NSW Oct 2021'!AE18/100))*'NSW Oct 2021'!AR18,IF(AND('NSW Oct 2021'!L18&gt;0,'NSW Oct 2021'!M18=""&gt;0),IF(($C$5*F24/'NSW Oct 2021'!AR18&lt;'NSW Oct 2021'!L18),(0),($C$5*F24/'NSW Oct 2021'!AR18-'NSW Oct 2021'!L18)*'NSW Oct 2021'!AD18/100)*'NSW Oct 2021'!AR18,0)))))</f>
        <v>0</v>
      </c>
      <c r="S24" s="257">
        <f t="shared" si="4"/>
        <v>2381.8181818181824</v>
      </c>
      <c r="T24" s="294">
        <f t="shared" si="5"/>
        <v>2674.9131818181822</v>
      </c>
      <c r="U24" s="157">
        <f t="shared" si="6"/>
        <v>2942.4045000000006</v>
      </c>
      <c r="V24" s="156">
        <f>'NSW Oct 2021'!AT18</f>
        <v>0</v>
      </c>
      <c r="W24" s="156">
        <f>'NSW Oct 2021'!AU18</f>
        <v>0</v>
      </c>
      <c r="X24" s="156">
        <f>'NSW Oct 2021'!AV18</f>
        <v>0</v>
      </c>
      <c r="Y24" s="156">
        <f>'NSW Oct 2021'!AW18</f>
        <v>0</v>
      </c>
      <c r="Z24" s="294" t="str">
        <f t="shared" si="7"/>
        <v>No discount</v>
      </c>
      <c r="AA24" s="294" t="str">
        <f t="shared" si="8"/>
        <v>Inclusive</v>
      </c>
      <c r="AB24" s="292">
        <f t="shared" si="0"/>
        <v>2674.9131818181822</v>
      </c>
      <c r="AC24" s="292">
        <f t="shared" si="1"/>
        <v>2674.9131818181822</v>
      </c>
      <c r="AD24" s="267">
        <f t="shared" si="2"/>
        <v>2942.4045000000006</v>
      </c>
      <c r="AE24" s="267">
        <f t="shared" si="2"/>
        <v>2942.4045000000006</v>
      </c>
      <c r="AF24" s="150">
        <f>'NSW Oct 2021'!BJ18</f>
        <v>12</v>
      </c>
      <c r="AG24" s="141">
        <f>'NSW Oct 2021'!BH18</f>
        <v>12</v>
      </c>
      <c r="AH24" s="374"/>
      <c r="AI24" s="374"/>
      <c r="AJ24" s="374"/>
      <c r="AK24" s="374"/>
      <c r="AL24" s="374"/>
      <c r="AM24" s="374"/>
      <c r="AN24" s="374"/>
      <c r="AO24" s="374"/>
      <c r="AP24" s="374"/>
      <c r="AQ24" s="374"/>
      <c r="AR24" s="374"/>
      <c r="AS24" s="374"/>
      <c r="AT24"/>
      <c r="AU24"/>
      <c r="AV24" s="347"/>
      <c r="AW24" s="347"/>
      <c r="AX24" s="347"/>
      <c r="AY24" s="347"/>
      <c r="AZ24" s="347"/>
      <c r="BA24" s="347"/>
      <c r="BB24" s="347"/>
      <c r="BC24" s="347"/>
      <c r="BD24" s="347"/>
      <c r="BE24" s="347"/>
      <c r="BF24" s="347"/>
      <c r="BG24" s="347"/>
      <c r="BH24" s="347"/>
      <c r="BI24" s="347"/>
      <c r="BJ24" s="347"/>
      <c r="BK24" s="347"/>
      <c r="BL24" s="347"/>
      <c r="BM24" s="347"/>
      <c r="BN24" s="347"/>
      <c r="BO24" s="347"/>
      <c r="BP24" s="347"/>
      <c r="BQ24" s="347"/>
      <c r="BR24" s="347"/>
      <c r="BS24" s="347"/>
      <c r="BT24" s="347"/>
      <c r="BU24" s="347"/>
      <c r="BV24" s="347"/>
      <c r="BW24" s="347"/>
      <c r="BX24" s="347"/>
      <c r="BY24" s="347"/>
      <c r="BZ24" s="347"/>
      <c r="CA24" s="347"/>
      <c r="CB24" s="347"/>
      <c r="CC24" s="347"/>
      <c r="CD24" s="347"/>
      <c r="CE24" s="347"/>
      <c r="CF24" s="347"/>
      <c r="CG24" s="347"/>
      <c r="CH24" s="347"/>
      <c r="CI24" s="347"/>
      <c r="CJ24" s="347"/>
      <c r="CK24" s="347"/>
      <c r="CL24" s="347"/>
      <c r="CM24" s="347"/>
      <c r="CN24" s="347"/>
      <c r="CO24" s="347"/>
      <c r="CP24" s="347"/>
      <c r="CQ24" s="347"/>
      <c r="CR24" s="347"/>
      <c r="CS24" s="347"/>
      <c r="CT24" s="347"/>
      <c r="CU24" s="347"/>
      <c r="CV24" s="347"/>
      <c r="CW24" s="347"/>
      <c r="CX24" s="347"/>
      <c r="CY24" s="347"/>
      <c r="CZ24" s="347"/>
      <c r="DA24" s="347"/>
      <c r="DB24" s="347"/>
      <c r="DC24" s="347"/>
      <c r="DD24" s="347"/>
      <c r="DE24" s="347"/>
      <c r="DF24" s="347"/>
      <c r="DG24" s="347"/>
      <c r="DH24" s="347"/>
      <c r="DI24" s="347"/>
      <c r="DJ24" s="347"/>
      <c r="DK24" s="347"/>
      <c r="DL24" s="347"/>
      <c r="DM24" s="347"/>
      <c r="DN24" s="347"/>
      <c r="DO24" s="347"/>
      <c r="DP24" s="347"/>
      <c r="DQ24" s="347"/>
      <c r="DR24" s="347"/>
      <c r="DS24" s="347"/>
      <c r="DT24" s="347"/>
      <c r="DU24" s="347"/>
      <c r="DV24" s="347"/>
      <c r="DW24" s="347"/>
      <c r="DX24" s="347"/>
      <c r="DY24" s="347"/>
      <c r="DZ24" s="347"/>
      <c r="EA24" s="347"/>
      <c r="EB24" s="347"/>
      <c r="EC24" s="347"/>
      <c r="ED24" s="347"/>
      <c r="EE24" s="347"/>
      <c r="EF24" s="347"/>
      <c r="EG24" s="347"/>
      <c r="EH24" s="347"/>
      <c r="EI24" s="347"/>
      <c r="EJ24" s="347"/>
      <c r="EK24" s="347"/>
      <c r="EL24" s="347"/>
      <c r="EM24" s="347"/>
      <c r="EN24" s="347"/>
      <c r="EO24" s="347"/>
      <c r="EP24" s="347"/>
      <c r="EQ24" s="347"/>
      <c r="ER24" s="347"/>
    </row>
    <row r="25" spans="1:148" s="285" customFormat="1" ht="23" customHeight="1" thickBot="1">
      <c r="A25" s="444"/>
      <c r="B25" s="171" t="str">
        <f>'NSW Oct 2021'!F19</f>
        <v>Red Energy</v>
      </c>
      <c r="C25" s="171" t="str">
        <f>'NSW Oct 2021'!G19</f>
        <v xml:space="preserve">Business Saver </v>
      </c>
      <c r="D25" s="172">
        <f>365*'NSW Oct 2021'!H19/100</f>
        <v>251.81681818181815</v>
      </c>
      <c r="E25" s="289">
        <f>IF('NSW Oct 2021'!AQ19=3,0.5,IF('NSW Oct 2021'!AQ19=2,0.33,0))</f>
        <v>0.5</v>
      </c>
      <c r="F25" s="289">
        <f t="shared" si="3"/>
        <v>0.5</v>
      </c>
      <c r="G25" s="172">
        <f>IF('NSW Oct 2021'!K19="",($C$5*E25/'NSW Oct 2021'!AQ19*'NSW Oct 2021'!W19/100)*'NSW Oct 2021'!AQ19,IF($C$5*E25/'NSW Oct 2021'!AQ19&gt;='NSW Oct 2021'!L19,('NSW Oct 2021'!L19*'NSW Oct 2021'!W19/100)*'NSW Oct 2021'!AQ19,($C$5*E25/'NSW Oct 2021'!AQ19*'NSW Oct 2021'!W19/100)*'NSW Oct 2021'!AQ19))</f>
        <v>1345.4545454545455</v>
      </c>
      <c r="H25" s="172">
        <f>IF(AND('NSW Oct 2021'!L19&gt;0,'NSW Oct 2021'!M19&gt;0),IF($C$5*E25/'NSW Oct 2021'!AQ19&lt;'NSW Oct 2021'!L19,0,IF(($C$5*E25/'NSW Oct 2021'!AQ19-'NSW Oct 2021'!L19)&lt;=('NSW Oct 2021'!M19+'NSW Oct 2021'!L19),((($C$5*E25/'NSW Oct 2021'!AQ19-'NSW Oct 2021'!L19)*'NSW Oct 2021'!X19/100))*'NSW Oct 2021'!AQ19,((('NSW Oct 2021'!M19)*'NSW Oct 2021'!X19/100)*'NSW Oct 2021'!AQ19))),0)</f>
        <v>0</v>
      </c>
      <c r="I25" s="172">
        <f>IF(AND('NSW Oct 2021'!M19&gt;0,'NSW Oct 2021'!N19&gt;0),IF($C$5*E25/'NSW Oct 2021'!AQ19&lt;('NSW Oct 2021'!L19+'NSW Oct 2021'!M19),0,IF(($C$5*E25/'NSW Oct 2021'!AQ19-'NSW Oct 2021'!L19+'NSW Oct 2021'!M19)&lt;=('NSW Oct 2021'!L19+'NSW Oct 2021'!M19+'NSW Oct 2021'!N19),((($C$5*E25/'NSW Oct 2021'!AQ19-('NSW Oct 2021'!L19+'NSW Oct 2021'!M19))*'NSW Oct 2021'!Y19/100))*'NSW Oct 2021'!AQ19,('NSW Oct 2021'!N19*'NSW Oct 2021'!Y19/100)* 'NSW Oct 2021'!AQ19)),0)</f>
        <v>0</v>
      </c>
      <c r="J25" s="172">
        <f>IF(AND('NSW Oct 2021'!N19&gt;0,'NSW Oct 2021'!O19&gt;0),IF($C$5*E25/'NSW Oct 2021'!AQ19&lt;('NSW Oct 2021'!L19+'NSW Oct 2021'!M19+'NSW Oct 2021'!N19),0,IF(($C$5*E25/'NSW Oct 2021'!AQ19-'NSW Oct 2021'!L19+'NSW Oct 2021'!M19+'NSW Oct 2021'!N19)&lt;=('NSW Oct 2021'!L19+'NSW Oct 2021'!M19+'NSW Oct 2021'!N19+'NSW Oct 2021'!O19),(($C$5*E25/'NSW Oct 2021'!AQ19-('NSW Oct 2021'!L19+'NSW Oct 2021'!M19+'NSW Oct 2021'!N19))*'NSW Oct 2021'!Z19/100)*'NSW Oct 2021'!AQ19,('NSW Oct 2021'!O19*'NSW Oct 2021'!Z19/100)*'NSW Oct 2021'!AQ19)),0)</f>
        <v>0</v>
      </c>
      <c r="K25" s="172">
        <f>IF(AND('NSW Oct 2021'!O19&gt;0,'NSW Oct 2021'!P19&gt;0),IF($C$5*E25/'NSW Oct 2021'!AQ19&lt;('NSW Oct 2021'!L19+'NSW Oct 2021'!M19+'NSW Oct 2021'!N19+'NSW Oct 2021'!O19),0,IF(($C$5*E25/'NSW Oct 2021'!AQ19-'NSW Oct 2021'!L19+'NSW Oct 2021'!M19+'NSW Oct 2021'!N19+'NSW Oct 2021'!O19)&lt;=('NSW Oct 2021'!L19+'NSW Oct 2021'!M19+'NSW Oct 2021'!N19+'NSW Oct 2021'!O19+'NSW Oct 2021'!P19),(($C$5*E25/'NSW Oct 2021'!AQ19-('NSW Oct 2021'!L19+'NSW Oct 2021'!M19+'NSW Oct 2021'!N19+'NSW Oct 2021'!O19))*'NSW Oct 2021'!AA19/100)*'NSW Oct 2021'!AQ19,('NSW Oct 2021'!P19*'NSW Oct 2021'!AA19/100)*'NSW Oct 2021'!AQ19)),0)</f>
        <v>0</v>
      </c>
      <c r="L25" s="172">
        <f>IF(AND('NSW Oct 2021'!P19&gt;0,'NSW Oct 2021'!O19&gt;0),IF(($C$5*E25/'NSW Oct 2021'!AQ19&lt;SUM('NSW Oct 2021'!L19:P19)),(0),($C$5*E25/'NSW Oct 2021'!AQ19-SUM('NSW Oct 2021'!L19:P19))*'NSW Oct 2021'!AB19/100)* 'NSW Oct 2021'!AQ19,IF(AND('NSW Oct 2021'!O19&gt;0,'NSW Oct 2021'!P19=""),IF(($C$5*E25/'NSW Oct 2021'!AQ19&lt; SUM('NSW Oct 2021'!L19:O19)),(0),($C$5*E25/'NSW Oct 2021'!AQ19-SUM('NSW Oct 2021'!L19:O19))*'NSW Oct 2021'!AA19/100)* 'NSW Oct 2021'!AQ19,IF(AND('NSW Oct 2021'!N19&gt;0,'NSW Oct 2021'!O19=""),IF(($C$5*E25/'NSW Oct 2021'!AQ19&lt; SUM('NSW Oct 2021'!L19:N19)),(0),($C$5*E25/'NSW Oct 2021'!AQ19-SUM('NSW Oct 2021'!L19:N19))*'NSW Oct 2021'!Z19/100)* 'NSW Oct 2021'!AQ19,IF(AND('NSW Oct 2021'!M19&gt;0,'NSW Oct 2021'!N19=""),IF(($C$5*E25/'NSW Oct 2021'!AQ19&lt;'NSW Oct 2021'!M19+'NSW Oct 2021'!L19),(0),(($C$5*E25/'NSW Oct 2021'!AQ19-('NSW Oct 2021'!M19+'NSW Oct 2021'!L19))*'NSW Oct 2021'!Y19/100))*'NSW Oct 2021'!AQ19,IF(AND('NSW Oct 2021'!L19&gt;0,'NSW Oct 2021'!M19=""&gt;0),IF(($C$5*E25/'NSW Oct 2021'!AQ19&lt;'NSW Oct 2021'!L19),(0),($C$5*E25/'NSW Oct 2021'!AQ19-'NSW Oct 2021'!L19)*'NSW Oct 2021'!X19/100)*'NSW Oct 2021'!AQ19,0)))))</f>
        <v>0</v>
      </c>
      <c r="M25" s="172">
        <f>IF('NSW Oct 2021'!K19="",($C$5*F25/'NSW Oct 2021'!AR19*'NSW Oct 2021'!AC19/100)*'NSW Oct 2021'!AR19,IF($C$5*F25/'NSW Oct 2021'!AR19&gt;='NSW Oct 2021'!L19,('NSW Oct 2021'!L19*'NSW Oct 2021'!AC19/100)*'NSW Oct 2021'!AR19,($C$5*F25/'NSW Oct 2021'!AR19*'NSW Oct 2021'!AC19/100)*'NSW Oct 2021'!AR19))</f>
        <v>1345.4545454545455</v>
      </c>
      <c r="N25" s="172">
        <f>IF(AND('NSW Oct 2021'!L19&gt;0,'NSW Oct 2021'!M19&gt;0),IF($C$5*F25/'NSW Oct 2021'!AR19&lt;'NSW Oct 2021'!L19,0,IF(($C$5*F25/'NSW Oct 2021'!AR19-'NSW Oct 2021'!L19)&lt;=('NSW Oct 2021'!M19+'NSW Oct 2021'!L19),((($C$5*F25/'NSW Oct 2021'!AR19-'NSW Oct 2021'!L19)*'NSW Oct 2021'!AD19/100))*'NSW Oct 2021'!AR19,((('NSW Oct 2021'!M19)*'NSW Oct 2021'!AD19/100)*'NSW Oct 2021'!AR19))),0)</f>
        <v>0</v>
      </c>
      <c r="O25" s="172">
        <f>IF(AND('NSW Oct 2021'!M19&gt;0,'NSW Oct 2021'!N19&gt;0),IF($C$5*F25/'NSW Oct 2021'!AR19&lt;('NSW Oct 2021'!L19+'NSW Oct 2021'!M19),0,IF(($C$5*F25/'NSW Oct 2021'!AR19-'NSW Oct 2021'!L19+'NSW Oct 2021'!M19)&lt;=('NSW Oct 2021'!L19+'NSW Oct 2021'!M19+'NSW Oct 2021'!N19),((($C$5*F25/'NSW Oct 2021'!AR19-('NSW Oct 2021'!L19+'NSW Oct 2021'!M19))*'NSW Oct 2021'!AE19/100))*'NSW Oct 2021'!AR19,('NSW Oct 2021'!N19*'NSW Oct 2021'!AE19/100)*'NSW Oct 2021'!AR19)),0)</f>
        <v>0</v>
      </c>
      <c r="P25" s="172">
        <f>IF(AND('NSW Oct 2021'!N19&gt;0,'NSW Oct 2021'!O19&gt;0),IF($C$5*F25/'NSW Oct 2021'!AR19&lt;('NSW Oct 2021'!L19+'NSW Oct 2021'!M19+'NSW Oct 2021'!N19),0,IF(($C$5*F25/'NSW Oct 2021'!AR19-'NSW Oct 2021'!L19+'NSW Oct 2021'!M19+'NSW Oct 2021'!N19)&lt;=('NSW Oct 2021'!L19+'NSW Oct 2021'!M19+'NSW Oct 2021'!N19+'NSW Oct 2021'!O19),(($C$5*F25/'NSW Oct 2021'!AR19-('NSW Oct 2021'!L19+'NSW Oct 2021'!M19+'NSW Oct 2021'!N19))*'NSW Oct 2021'!AF19/100)*'NSW Oct 2021'!AR19,('NSW Oct 2021'!O19*'NSW Oct 2021'!AF19/100)*'NSW Oct 2021'!AR19)),0)</f>
        <v>0</v>
      </c>
      <c r="Q25" s="172">
        <f>IF(AND('NSW Oct 2021'!P19&gt;0,'NSW Oct 2021'!P19&gt;0),IF($C$5*F25/'NSW Oct 2021'!AR19&lt;('NSW Oct 2021'!L19+'NSW Oct 2021'!M19+'NSW Oct 2021'!N19+'NSW Oct 2021'!O19),0,IF(($C$5*F25/'NSW Oct 2021'!AR19-'NSW Oct 2021'!L19+'NSW Oct 2021'!M19+'NSW Oct 2021'!N19+'NSW Oct 2021'!O19)&lt;=('NSW Oct 2021'!L19+'NSW Oct 2021'!M19+'NSW Oct 2021'!N19+'NSW Oct 2021'!O19+'NSW Oct 2021'!P19),(($C$5*F25/'NSW Oct 2021'!AR19-('NSW Oct 2021'!L19+'NSW Oct 2021'!M19+'NSW Oct 2021'!N19+'NSW Oct 2021'!O19))*'NSW Oct 2021'!AG19/100)*'NSW Oct 2021'!AR19,('NSW Oct 2021'!P19*'NSW Oct 2021'!AG19/100)*'NSW Oct 2021'!AR19)),0)</f>
        <v>0</v>
      </c>
      <c r="R25" s="172">
        <f>IF(AND('NSW Oct 2021'!P19&gt;0,'NSW Oct 2021'!O19&gt;0),IF(($C$5*F25/'NSW Oct 2021'!AR19&lt;SUM('NSW Oct 2021'!L19:P19)),(0),($C$5*F25/'NSW Oct 2021'!AR19-SUM('NSW Oct 2021'!L19:P19))*'NSW Oct 2021'!AB19/100)* 'NSW Oct 2021'!AR19,IF(AND('NSW Oct 2021'!O19&gt;0,'NSW Oct 2021'!P19=""),IF(($C$5*F25/'NSW Oct 2021'!AR19&lt; SUM('NSW Oct 2021'!L19:O19)),(0),($C$5*F25/'NSW Oct 2021'!AR19-SUM('NSW Oct 2021'!L19:O19))*'NSW Oct 2021'!AG19/100)* 'NSW Oct 2021'!AR19,IF(AND('NSW Oct 2021'!N19&gt;0,'NSW Oct 2021'!O19=""),IF(($C$5*F25/'NSW Oct 2021'!AR19&lt; SUM('NSW Oct 2021'!L19:N19)),(0),($C$5*F25/'NSW Oct 2021'!AR19-SUM('NSW Oct 2021'!L19:N19))*'NSW Oct 2021'!AF19/100)* 'NSW Oct 2021'!AR19,IF(AND('NSW Oct 2021'!M19&gt;0,'NSW Oct 2021'!N19=""),IF(($C$5*F25/'NSW Oct 2021'!AR19&lt;'NSW Oct 2021'!M19+'NSW Oct 2021'!L19),(0),(($C$5*F25/'NSW Oct 2021'!AR19-('NSW Oct 2021'!M19+'NSW Oct 2021'!L19))*'NSW Oct 2021'!AE19/100))*'NSW Oct 2021'!AR19,IF(AND('NSW Oct 2021'!L19&gt;0,'NSW Oct 2021'!M19=""&gt;0),IF(($C$5*F25/'NSW Oct 2021'!AR19&lt;'NSW Oct 2021'!L19),(0),($C$5*F25/'NSW Oct 2021'!AR19-'NSW Oct 2021'!L19)*'NSW Oct 2021'!AD19/100)*'NSW Oct 2021'!AR19,0)))))</f>
        <v>0</v>
      </c>
      <c r="S25" s="298">
        <f t="shared" si="4"/>
        <v>2690.909090909091</v>
      </c>
      <c r="T25" s="293">
        <f t="shared" si="5"/>
        <v>2942.7259090909092</v>
      </c>
      <c r="U25" s="168">
        <f t="shared" si="6"/>
        <v>3236.9985000000006</v>
      </c>
      <c r="V25" s="171">
        <f>'NSW Oct 2021'!AT19</f>
        <v>0</v>
      </c>
      <c r="W25" s="171">
        <f>'NSW Oct 2021'!AU19</f>
        <v>0</v>
      </c>
      <c r="X25" s="171">
        <f>'NSW Oct 2021'!AV19</f>
        <v>0</v>
      </c>
      <c r="Y25" s="171">
        <f>'NSW Oct 2021'!AW19</f>
        <v>0</v>
      </c>
      <c r="Z25" s="293" t="str">
        <f t="shared" si="7"/>
        <v>No discount</v>
      </c>
      <c r="AA25" s="293" t="str">
        <f t="shared" si="8"/>
        <v>Inclusive</v>
      </c>
      <c r="AB25" s="293">
        <f t="shared" si="0"/>
        <v>2942.7259090909092</v>
      </c>
      <c r="AC25" s="293">
        <f t="shared" si="1"/>
        <v>2942.7259090909092</v>
      </c>
      <c r="AD25" s="301">
        <f t="shared" ref="AD25:AE32" si="11">AB25*1.1</f>
        <v>3236.9985000000006</v>
      </c>
      <c r="AE25" s="301">
        <f t="shared" si="11"/>
        <v>3236.9985000000006</v>
      </c>
      <c r="AF25" s="169">
        <f>'NSW Oct 2021'!BJ19</f>
        <v>0</v>
      </c>
      <c r="AG25" s="170">
        <f>'NSW Oct 2021'!BH19</f>
        <v>0</v>
      </c>
      <c r="AH25" s="374"/>
      <c r="AI25" s="374"/>
      <c r="AJ25" s="374"/>
      <c r="AK25" s="374"/>
      <c r="AL25" s="374"/>
      <c r="AM25" s="374"/>
      <c r="AN25" s="374"/>
      <c r="AO25" s="374"/>
      <c r="AP25" s="374"/>
      <c r="AQ25" s="374"/>
      <c r="AR25" s="374"/>
      <c r="AS25" s="374"/>
      <c r="AT25"/>
      <c r="AU25"/>
      <c r="AV25" s="347"/>
      <c r="AW25" s="347"/>
      <c r="AX25" s="347"/>
      <c r="AY25" s="347"/>
      <c r="AZ25" s="347"/>
      <c r="BA25" s="347"/>
      <c r="BB25" s="347"/>
      <c r="BC25" s="347"/>
      <c r="BD25" s="347"/>
      <c r="BE25" s="347"/>
      <c r="BF25" s="347"/>
      <c r="BG25" s="347"/>
      <c r="BH25" s="347"/>
      <c r="BI25" s="347"/>
      <c r="BJ25" s="347"/>
      <c r="BK25" s="347"/>
      <c r="BL25" s="347"/>
      <c r="BM25" s="347"/>
      <c r="BN25" s="347"/>
      <c r="BO25" s="347"/>
      <c r="BP25" s="347"/>
      <c r="BQ25" s="347"/>
      <c r="BR25" s="347"/>
      <c r="BS25" s="347"/>
      <c r="BT25" s="347"/>
      <c r="BU25" s="347"/>
      <c r="BV25" s="347"/>
      <c r="BW25" s="347"/>
      <c r="BX25" s="347"/>
      <c r="BY25" s="347"/>
      <c r="BZ25" s="347"/>
      <c r="CA25" s="347"/>
      <c r="CB25" s="347"/>
      <c r="CC25" s="347"/>
      <c r="CD25" s="347"/>
      <c r="CE25" s="347"/>
      <c r="CF25" s="347"/>
      <c r="CG25" s="347"/>
      <c r="CH25" s="347"/>
      <c r="CI25" s="347"/>
      <c r="CJ25" s="347"/>
      <c r="CK25" s="347"/>
      <c r="CL25" s="347"/>
      <c r="CM25" s="347"/>
      <c r="CN25" s="347"/>
      <c r="CO25" s="347"/>
      <c r="CP25" s="347"/>
      <c r="CQ25" s="347"/>
      <c r="CR25" s="347"/>
      <c r="CS25" s="347"/>
      <c r="CT25" s="347"/>
      <c r="CU25" s="347"/>
      <c r="CV25" s="347"/>
      <c r="CW25" s="347"/>
      <c r="CX25" s="347"/>
      <c r="CY25" s="347"/>
      <c r="CZ25" s="347"/>
      <c r="DA25" s="347"/>
      <c r="DB25" s="347"/>
      <c r="DC25" s="347"/>
      <c r="DD25" s="347"/>
      <c r="DE25" s="347"/>
      <c r="DF25" s="347"/>
      <c r="DG25" s="347"/>
      <c r="DH25" s="347"/>
      <c r="DI25" s="347"/>
      <c r="DJ25" s="347"/>
      <c r="DK25" s="347"/>
      <c r="DL25" s="347"/>
      <c r="DM25" s="347"/>
      <c r="DN25" s="347"/>
      <c r="DO25" s="347"/>
      <c r="DP25" s="347"/>
      <c r="DQ25" s="347"/>
      <c r="DR25" s="347"/>
      <c r="DS25" s="347"/>
      <c r="DT25" s="347"/>
      <c r="DU25" s="347"/>
      <c r="DV25" s="347"/>
      <c r="DW25" s="347"/>
      <c r="DX25" s="347"/>
      <c r="DY25" s="347"/>
      <c r="DZ25" s="347"/>
      <c r="EA25" s="347"/>
      <c r="EB25" s="347"/>
      <c r="EC25" s="347"/>
      <c r="ED25" s="347"/>
      <c r="EE25" s="347"/>
      <c r="EF25" s="347"/>
      <c r="EG25" s="347"/>
      <c r="EH25" s="347"/>
      <c r="EI25" s="347"/>
      <c r="EJ25" s="347"/>
      <c r="EK25" s="347"/>
      <c r="EL25" s="347"/>
      <c r="EM25" s="347"/>
      <c r="EN25" s="347"/>
      <c r="EO25" s="347"/>
      <c r="EP25" s="347"/>
      <c r="EQ25" s="347"/>
      <c r="ER25" s="347"/>
    </row>
    <row r="26" spans="1:148" s="285" customFormat="1" ht="23" customHeight="1" thickTop="1" thickBot="1">
      <c r="A26" s="236" t="str">
        <f>'NSW Oct 2021'!D20</f>
        <v>AGN Holbrook</v>
      </c>
      <c r="B26" s="237" t="str">
        <f>'NSW Oct 2021'!F20</f>
        <v>Origin Energy</v>
      </c>
      <c r="C26" s="237" t="str">
        <f>'NSW Oct 2021'!G20</f>
        <v>Business Go</v>
      </c>
      <c r="D26" s="238">
        <f>365*'NSW Oct 2021'!H20/100</f>
        <v>220.99090909090904</v>
      </c>
      <c r="E26" s="289">
        <f>IF('NSW Oct 2021'!AQ20=3,0.5,IF('NSW Oct 2021'!AQ20=2,0.33,0))</f>
        <v>0.5</v>
      </c>
      <c r="F26" s="289">
        <f t="shared" si="3"/>
        <v>0.5</v>
      </c>
      <c r="G26" s="238">
        <f>IF('NSW Oct 2021'!K20="",($C$5*E26/'NSW Oct 2021'!AQ20*'NSW Oct 2021'!W20/100)*'NSW Oct 2021'!AQ20,IF($C$5*E26/'NSW Oct 2021'!AQ20&gt;='NSW Oct 2021'!L20,('NSW Oct 2021'!L20*'NSW Oct 2021'!W20/100)*'NSW Oct 2021'!AQ20,($C$5*E26/'NSW Oct 2021'!AQ20*'NSW Oct 2021'!W20/100)*'NSW Oct 2021'!AQ20))</f>
        <v>1190.9090909090912</v>
      </c>
      <c r="H26" s="238">
        <f>IF(AND('NSW Oct 2021'!L20&gt;0,'NSW Oct 2021'!M20&gt;0),IF($C$5*E26/'NSW Oct 2021'!AQ20&lt;'NSW Oct 2021'!L20,0,IF(($C$5*E26/'NSW Oct 2021'!AQ20-'NSW Oct 2021'!L20)&lt;=('NSW Oct 2021'!M20+'NSW Oct 2021'!L20),((($C$5*E26/'NSW Oct 2021'!AQ20-'NSW Oct 2021'!L20)*'NSW Oct 2021'!X20/100))*'NSW Oct 2021'!AQ20,((('NSW Oct 2021'!M20)*'NSW Oct 2021'!X20/100)*'NSW Oct 2021'!AQ20))),0)</f>
        <v>0</v>
      </c>
      <c r="I26" s="238">
        <f>IF(AND('NSW Oct 2021'!M20&gt;0,'NSW Oct 2021'!N20&gt;0),IF($C$5*E26/'NSW Oct 2021'!AQ20&lt;('NSW Oct 2021'!L20+'NSW Oct 2021'!M20),0,IF(($C$5*E26/'NSW Oct 2021'!AQ20-'NSW Oct 2021'!L20+'NSW Oct 2021'!M20)&lt;=('NSW Oct 2021'!L20+'NSW Oct 2021'!M20+'NSW Oct 2021'!N20),((($C$5*E26/'NSW Oct 2021'!AQ20-('NSW Oct 2021'!L20+'NSW Oct 2021'!M20))*'NSW Oct 2021'!Y20/100))*'NSW Oct 2021'!AQ20,('NSW Oct 2021'!N20*'NSW Oct 2021'!Y20/100)* 'NSW Oct 2021'!AQ20)),0)</f>
        <v>0</v>
      </c>
      <c r="J26" s="238">
        <f>IF(AND('NSW Oct 2021'!N20&gt;0,'NSW Oct 2021'!O20&gt;0),IF($C$5*E26/'NSW Oct 2021'!AQ20&lt;('NSW Oct 2021'!L20+'NSW Oct 2021'!M20+'NSW Oct 2021'!N20),0,IF(($C$5*E26/'NSW Oct 2021'!AQ20-'NSW Oct 2021'!L20+'NSW Oct 2021'!M20+'NSW Oct 2021'!N20)&lt;=('NSW Oct 2021'!L20+'NSW Oct 2021'!M20+'NSW Oct 2021'!N20+'NSW Oct 2021'!O20),(($C$5*E26/'NSW Oct 2021'!AQ20-('NSW Oct 2021'!L20+'NSW Oct 2021'!M20+'NSW Oct 2021'!N20))*'NSW Oct 2021'!Z20/100)*'NSW Oct 2021'!AQ20,('NSW Oct 2021'!O20*'NSW Oct 2021'!Z20/100)*'NSW Oct 2021'!AQ20)),0)</f>
        <v>0</v>
      </c>
      <c r="K26" s="238">
        <f>IF(AND('NSW Oct 2021'!O20&gt;0,'NSW Oct 2021'!P20&gt;0),IF($C$5*E26/'NSW Oct 2021'!AQ20&lt;('NSW Oct 2021'!L20+'NSW Oct 2021'!M20+'NSW Oct 2021'!N20+'NSW Oct 2021'!O20),0,IF(($C$5*E26/'NSW Oct 2021'!AQ20-'NSW Oct 2021'!L20+'NSW Oct 2021'!M20+'NSW Oct 2021'!N20+'NSW Oct 2021'!O20)&lt;=('NSW Oct 2021'!L20+'NSW Oct 2021'!M20+'NSW Oct 2021'!N20+'NSW Oct 2021'!O20+'NSW Oct 2021'!P20),(($C$5*E26/'NSW Oct 2021'!AQ20-('NSW Oct 2021'!L20+'NSW Oct 2021'!M20+'NSW Oct 2021'!N20+'NSW Oct 2021'!O20))*'NSW Oct 2021'!AA20/100)*'NSW Oct 2021'!AQ20,('NSW Oct 2021'!P20*'NSW Oct 2021'!AA20/100)*'NSW Oct 2021'!AQ20)),0)</f>
        <v>0</v>
      </c>
      <c r="L26" s="238">
        <f>IF(AND('NSW Oct 2021'!P20&gt;0,'NSW Oct 2021'!O20&gt;0),IF(($C$5*E26/'NSW Oct 2021'!AQ20&lt;SUM('NSW Oct 2021'!L20:P20)),(0),($C$5*E26/'NSW Oct 2021'!AQ20-SUM('NSW Oct 2021'!L20:P20))*'NSW Oct 2021'!AB20/100)* 'NSW Oct 2021'!AQ20,IF(AND('NSW Oct 2021'!O20&gt;0,'NSW Oct 2021'!P20=""),IF(($C$5*E26/'NSW Oct 2021'!AQ20&lt; SUM('NSW Oct 2021'!L20:O20)),(0),($C$5*E26/'NSW Oct 2021'!AQ20-SUM('NSW Oct 2021'!L20:O20))*'NSW Oct 2021'!AA20/100)* 'NSW Oct 2021'!AQ20,IF(AND('NSW Oct 2021'!N20&gt;0,'NSW Oct 2021'!O20=""),IF(($C$5*E26/'NSW Oct 2021'!AQ20&lt; SUM('NSW Oct 2021'!L20:N20)),(0),($C$5*E26/'NSW Oct 2021'!AQ20-SUM('NSW Oct 2021'!L20:N20))*'NSW Oct 2021'!Z20/100)* 'NSW Oct 2021'!AQ20,IF(AND('NSW Oct 2021'!M20&gt;0,'NSW Oct 2021'!N20=""),IF(($C$5*E26/'NSW Oct 2021'!AQ20&lt;'NSW Oct 2021'!M20+'NSW Oct 2021'!L20),(0),(($C$5*E26/'NSW Oct 2021'!AQ20-('NSW Oct 2021'!M20+'NSW Oct 2021'!L20))*'NSW Oct 2021'!Y20/100))*'NSW Oct 2021'!AQ20,IF(AND('NSW Oct 2021'!L20&gt;0,'NSW Oct 2021'!M20=""&gt;0),IF(($C$5*E26/'NSW Oct 2021'!AQ20&lt;'NSW Oct 2021'!L20),(0),($C$5*E26/'NSW Oct 2021'!AQ20-'NSW Oct 2021'!L20)*'NSW Oct 2021'!X20/100)*'NSW Oct 2021'!AQ20,0)))))</f>
        <v>0</v>
      </c>
      <c r="M26" s="238">
        <f>IF('NSW Oct 2021'!K20="",($C$5*F26/'NSW Oct 2021'!AR20*'NSW Oct 2021'!AC20/100)*'NSW Oct 2021'!AR20,IF($C$5*F26/'NSW Oct 2021'!AR20&gt;='NSW Oct 2021'!L20,('NSW Oct 2021'!L20*'NSW Oct 2021'!AC20/100)*'NSW Oct 2021'!AR20,($C$5*F26/'NSW Oct 2021'!AR20*'NSW Oct 2021'!AC20/100)*'NSW Oct 2021'!AR20))</f>
        <v>1190.9090909090912</v>
      </c>
      <c r="N26" s="238">
        <f>IF(AND('NSW Oct 2021'!L20&gt;0,'NSW Oct 2021'!M20&gt;0),IF($C$5*F26/'NSW Oct 2021'!AR20&lt;'NSW Oct 2021'!L20,0,IF(($C$5*F26/'NSW Oct 2021'!AR20-'NSW Oct 2021'!L20)&lt;=('NSW Oct 2021'!M20+'NSW Oct 2021'!L20),((($C$5*F26/'NSW Oct 2021'!AR20-'NSW Oct 2021'!L20)*'NSW Oct 2021'!AD20/100))*'NSW Oct 2021'!AR20,((('NSW Oct 2021'!M20)*'NSW Oct 2021'!AD20/100)*'NSW Oct 2021'!AR20))),0)</f>
        <v>0</v>
      </c>
      <c r="O26" s="238">
        <f>IF(AND('NSW Oct 2021'!M20&gt;0,'NSW Oct 2021'!N20&gt;0),IF($C$5*F26/'NSW Oct 2021'!AR20&lt;('NSW Oct 2021'!L20+'NSW Oct 2021'!M20),0,IF(($C$5*F26/'NSW Oct 2021'!AR20-'NSW Oct 2021'!L20+'NSW Oct 2021'!M20)&lt;=('NSW Oct 2021'!L20+'NSW Oct 2021'!M20+'NSW Oct 2021'!N20),((($C$5*F26/'NSW Oct 2021'!AR20-('NSW Oct 2021'!L20+'NSW Oct 2021'!M20))*'NSW Oct 2021'!AE20/100))*'NSW Oct 2021'!AR20,('NSW Oct 2021'!N20*'NSW Oct 2021'!AE20/100)*'NSW Oct 2021'!AR20)),0)</f>
        <v>0</v>
      </c>
      <c r="P26" s="238">
        <f>IF(AND('NSW Oct 2021'!N20&gt;0,'NSW Oct 2021'!O20&gt;0),IF($C$5*F26/'NSW Oct 2021'!AR20&lt;('NSW Oct 2021'!L20+'NSW Oct 2021'!M20+'NSW Oct 2021'!N20),0,IF(($C$5*F26/'NSW Oct 2021'!AR20-'NSW Oct 2021'!L20+'NSW Oct 2021'!M20+'NSW Oct 2021'!N20)&lt;=('NSW Oct 2021'!L20+'NSW Oct 2021'!M20+'NSW Oct 2021'!N20+'NSW Oct 2021'!O20),(($C$5*F26/'NSW Oct 2021'!AR20-('NSW Oct 2021'!L20+'NSW Oct 2021'!M20+'NSW Oct 2021'!N20))*'NSW Oct 2021'!AF20/100)*'NSW Oct 2021'!AR20,('NSW Oct 2021'!O20*'NSW Oct 2021'!AF20/100)*'NSW Oct 2021'!AR20)),0)</f>
        <v>0</v>
      </c>
      <c r="Q26" s="238">
        <f>IF(AND('NSW Oct 2021'!P20&gt;0,'NSW Oct 2021'!P20&gt;0),IF($C$5*F26/'NSW Oct 2021'!AR20&lt;('NSW Oct 2021'!L20+'NSW Oct 2021'!M20+'NSW Oct 2021'!N20+'NSW Oct 2021'!O20),0,IF(($C$5*F26/'NSW Oct 2021'!AR20-'NSW Oct 2021'!L20+'NSW Oct 2021'!M20+'NSW Oct 2021'!N20+'NSW Oct 2021'!O20)&lt;=('NSW Oct 2021'!L20+'NSW Oct 2021'!M20+'NSW Oct 2021'!N20+'NSW Oct 2021'!O20+'NSW Oct 2021'!P20),(($C$5*F26/'NSW Oct 2021'!AR20-('NSW Oct 2021'!L20+'NSW Oct 2021'!M20+'NSW Oct 2021'!N20+'NSW Oct 2021'!O20))*'NSW Oct 2021'!AG20/100)*'NSW Oct 2021'!AR20,('NSW Oct 2021'!P20*'NSW Oct 2021'!AG20/100)*'NSW Oct 2021'!AR20)),0)</f>
        <v>0</v>
      </c>
      <c r="R26" s="238">
        <f>IF(AND('NSW Oct 2021'!P20&gt;0,'NSW Oct 2021'!O20&gt;0),IF(($C$5*F26/'NSW Oct 2021'!AR20&lt;SUM('NSW Oct 2021'!L20:P20)),(0),($C$5*F26/'NSW Oct 2021'!AR20-SUM('NSW Oct 2021'!L20:P20))*'NSW Oct 2021'!AB20/100)* 'NSW Oct 2021'!AR20,IF(AND('NSW Oct 2021'!O20&gt;0,'NSW Oct 2021'!P20=""),IF(($C$5*F26/'NSW Oct 2021'!AR20&lt; SUM('NSW Oct 2021'!L20:O20)),(0),($C$5*F26/'NSW Oct 2021'!AR20-SUM('NSW Oct 2021'!L20:O20))*'NSW Oct 2021'!AG20/100)* 'NSW Oct 2021'!AR20,IF(AND('NSW Oct 2021'!N20&gt;0,'NSW Oct 2021'!O20=""),IF(($C$5*F26/'NSW Oct 2021'!AR20&lt; SUM('NSW Oct 2021'!L20:N20)),(0),($C$5*F26/'NSW Oct 2021'!AR20-SUM('NSW Oct 2021'!L20:N20))*'NSW Oct 2021'!AF20/100)* 'NSW Oct 2021'!AR20,IF(AND('NSW Oct 2021'!M20&gt;0,'NSW Oct 2021'!N20=""),IF(($C$5*F26/'NSW Oct 2021'!AR20&lt;'NSW Oct 2021'!M20+'NSW Oct 2021'!L20),(0),(($C$5*F26/'NSW Oct 2021'!AR20-('NSW Oct 2021'!M20+'NSW Oct 2021'!L20))*'NSW Oct 2021'!AE20/100))*'NSW Oct 2021'!AR20,IF(AND('NSW Oct 2021'!L20&gt;0,'NSW Oct 2021'!M20=""&gt;0),IF(($C$5*F26/'NSW Oct 2021'!AR20&lt;'NSW Oct 2021'!L20),(0),($C$5*F26/'NSW Oct 2021'!AR20-'NSW Oct 2021'!L20)*'NSW Oct 2021'!AD20/100)*'NSW Oct 2021'!AR20,0)))))</f>
        <v>0</v>
      </c>
      <c r="S26" s="298">
        <f t="shared" si="4"/>
        <v>2381.8181818181824</v>
      </c>
      <c r="T26" s="295">
        <f t="shared" si="5"/>
        <v>2602.8090909090915</v>
      </c>
      <c r="U26" s="239">
        <f t="shared" si="6"/>
        <v>2863.0900000000011</v>
      </c>
      <c r="V26" s="237">
        <f>'NSW Oct 2021'!AT20</f>
        <v>0</v>
      </c>
      <c r="W26" s="237">
        <f>'NSW Oct 2021'!AU20</f>
        <v>0</v>
      </c>
      <c r="X26" s="237">
        <f>'NSW Oct 2021'!AV20</f>
        <v>0</v>
      </c>
      <c r="Y26" s="237">
        <f>'NSW Oct 2021'!AW20</f>
        <v>0</v>
      </c>
      <c r="Z26" s="295" t="str">
        <f t="shared" si="7"/>
        <v>No discount</v>
      </c>
      <c r="AA26" s="295" t="str">
        <f t="shared" si="8"/>
        <v>Inclusive</v>
      </c>
      <c r="AB26" s="293">
        <f t="shared" si="0"/>
        <v>2602.8090909090915</v>
      </c>
      <c r="AC26" s="293">
        <f t="shared" si="1"/>
        <v>2602.8090909090915</v>
      </c>
      <c r="AD26" s="301">
        <f t="shared" si="11"/>
        <v>2863.0900000000011</v>
      </c>
      <c r="AE26" s="301">
        <f t="shared" si="11"/>
        <v>2863.0900000000011</v>
      </c>
      <c r="AF26" s="377">
        <f>'NSW Oct 2021'!BJ20</f>
        <v>12</v>
      </c>
      <c r="AG26" s="241">
        <f>'NSW Oct 2021'!BH20</f>
        <v>12</v>
      </c>
      <c r="AH26" s="374"/>
      <c r="AI26" s="374"/>
      <c r="AJ26" s="374"/>
      <c r="AK26" s="374"/>
      <c r="AL26" s="374"/>
      <c r="AM26" s="374"/>
      <c r="AN26" s="374"/>
      <c r="AO26" s="374"/>
      <c r="AP26" s="374"/>
      <c r="AQ26" s="374"/>
      <c r="AR26" s="374"/>
      <c r="AS26" s="374"/>
      <c r="AT26"/>
      <c r="AU26"/>
      <c r="AV26" s="347"/>
      <c r="AW26" s="347"/>
      <c r="AX26" s="347"/>
      <c r="AY26" s="347"/>
      <c r="AZ26" s="347"/>
      <c r="BA26" s="347"/>
      <c r="BB26" s="347"/>
      <c r="BC26" s="347"/>
      <c r="BD26" s="347"/>
      <c r="BE26" s="347"/>
      <c r="BF26" s="347"/>
      <c r="BG26" s="347"/>
      <c r="BH26" s="347"/>
      <c r="BI26" s="347"/>
      <c r="BJ26" s="347"/>
      <c r="BK26" s="347"/>
      <c r="BL26" s="347"/>
      <c r="BM26" s="347"/>
      <c r="BN26" s="347"/>
      <c r="BO26" s="347"/>
      <c r="BP26" s="347"/>
      <c r="BQ26" s="347"/>
      <c r="BR26" s="347"/>
      <c r="BS26" s="347"/>
      <c r="BT26" s="347"/>
      <c r="BU26" s="347"/>
      <c r="BV26" s="347"/>
      <c r="BW26" s="347"/>
      <c r="BX26" s="347"/>
      <c r="BY26" s="347"/>
      <c r="BZ26" s="347"/>
      <c r="CA26" s="347"/>
      <c r="CB26" s="347"/>
      <c r="CC26" s="347"/>
      <c r="CD26" s="347"/>
      <c r="CE26" s="347"/>
      <c r="CF26" s="347"/>
      <c r="CG26" s="347"/>
      <c r="CH26" s="347"/>
      <c r="CI26" s="347"/>
      <c r="CJ26" s="347"/>
      <c r="CK26" s="347"/>
      <c r="CL26" s="347"/>
      <c r="CM26" s="347"/>
      <c r="CN26" s="347"/>
      <c r="CO26" s="347"/>
      <c r="CP26" s="347"/>
      <c r="CQ26" s="347"/>
      <c r="CR26" s="347"/>
      <c r="CS26" s="347"/>
      <c r="CT26" s="347"/>
      <c r="CU26" s="347"/>
      <c r="CV26" s="347"/>
      <c r="CW26" s="347"/>
      <c r="CX26" s="347"/>
      <c r="CY26" s="347"/>
      <c r="CZ26" s="347"/>
      <c r="DA26" s="347"/>
      <c r="DB26" s="347"/>
      <c r="DC26" s="347"/>
      <c r="DD26" s="347"/>
      <c r="DE26" s="347"/>
      <c r="DF26" s="347"/>
      <c r="DG26" s="347"/>
      <c r="DH26" s="347"/>
      <c r="DI26" s="347"/>
      <c r="DJ26" s="347"/>
      <c r="DK26" s="347"/>
      <c r="DL26" s="347"/>
      <c r="DM26" s="347"/>
      <c r="DN26" s="347"/>
      <c r="DO26" s="347"/>
      <c r="DP26" s="347"/>
      <c r="DQ26" s="347"/>
      <c r="DR26" s="347"/>
      <c r="DS26" s="347"/>
      <c r="DT26" s="347"/>
      <c r="DU26" s="347"/>
      <c r="DV26" s="347"/>
      <c r="DW26" s="347"/>
      <c r="DX26" s="347"/>
      <c r="DY26" s="347"/>
      <c r="DZ26" s="347"/>
      <c r="EA26" s="347"/>
      <c r="EB26" s="347"/>
      <c r="EC26" s="347"/>
      <c r="ED26" s="347"/>
      <c r="EE26" s="347"/>
      <c r="EF26" s="347"/>
      <c r="EG26" s="347"/>
      <c r="EH26" s="347"/>
      <c r="EI26" s="347"/>
      <c r="EJ26" s="347"/>
      <c r="EK26" s="347"/>
      <c r="EL26" s="347"/>
      <c r="EM26" s="347"/>
      <c r="EN26" s="347"/>
      <c r="EO26" s="347"/>
      <c r="EP26" s="347"/>
      <c r="EQ26" s="347"/>
      <c r="ER26" s="347"/>
    </row>
    <row r="27" spans="1:148" s="285" customFormat="1" ht="23" customHeight="1" thickTop="1">
      <c r="A27" s="442" t="str">
        <f>'NSW Oct 2021'!D21</f>
        <v>AGN Murray Valley</v>
      </c>
      <c r="B27" s="156" t="str">
        <f>'NSW Oct 2021'!F21</f>
        <v>EnergyAustralia</v>
      </c>
      <c r="C27" s="156" t="str">
        <f>'NSW Oct 2021'!G21</f>
        <v>Total Plan</v>
      </c>
      <c r="D27" s="151">
        <f>365*'NSW Oct 2021'!H21/100</f>
        <v>346.11954545454546</v>
      </c>
      <c r="E27" s="288">
        <f>IF('NSW Oct 2021'!AQ21=3,0.5,IF('NSW Oct 2021'!AQ21=2,0.33,0))</f>
        <v>0.5</v>
      </c>
      <c r="F27" s="288">
        <f t="shared" si="3"/>
        <v>0.5</v>
      </c>
      <c r="G27" s="151">
        <f>IF('NSW Oct 2021'!K21="",($C$5*E27/'NSW Oct 2021'!AQ21*'NSW Oct 2021'!W21/100)*'NSW Oct 2021'!AQ21,IF($C$5*E27/'NSW Oct 2021'!AQ21&gt;='NSW Oct 2021'!L21,('NSW Oct 2021'!L21*'NSW Oct 2021'!W21/100)*'NSW Oct 2021'!AQ21,($C$5*E27/'NSW Oct 2021'!AQ21*'NSW Oct 2021'!W21/100)*'NSW Oct 2021'!AQ21))</f>
        <v>495.81818181818176</v>
      </c>
      <c r="H27" s="151">
        <f>IF(AND('NSW Oct 2021'!L21&gt;0,'NSW Oct 2021'!M21&gt;0),IF($C$5*E27/'NSW Oct 2021'!AQ21&lt;'NSW Oct 2021'!L21,0,IF(($C$5*E27/'NSW Oct 2021'!AQ21-'NSW Oct 2021'!L21)&lt;=('NSW Oct 2021'!M21+'NSW Oct 2021'!L21),((($C$5*E27/'NSW Oct 2021'!AQ21-'NSW Oct 2021'!L21)*'NSW Oct 2021'!X21/100))*'NSW Oct 2021'!AQ21,((('NSW Oct 2021'!M21)*'NSW Oct 2021'!X21/100)*'NSW Oct 2021'!AQ21))),0)</f>
        <v>852.36363636363649</v>
      </c>
      <c r="I27" s="151">
        <f>IF(AND('NSW Oct 2021'!M21&gt;0,'NSW Oct 2021'!N21&gt;0),IF($C$5*E27/'NSW Oct 2021'!AQ21&lt;('NSW Oct 2021'!L21+'NSW Oct 2021'!M21),0,IF(($C$5*E27/'NSW Oct 2021'!AQ21-'NSW Oct 2021'!L21+'NSW Oct 2021'!M21)&lt;=('NSW Oct 2021'!L21+'NSW Oct 2021'!M21+'NSW Oct 2021'!N21),((($C$5*E27/'NSW Oct 2021'!AQ21-('NSW Oct 2021'!L21+'NSW Oct 2021'!M21))*'NSW Oct 2021'!Y21/100))*'NSW Oct 2021'!AQ21,('NSW Oct 2021'!N21*'NSW Oct 2021'!Y21/100)* 'NSW Oct 2021'!AQ21)),0)</f>
        <v>337.27272727272731</v>
      </c>
      <c r="J27" s="151">
        <f>IF(AND('NSW Oct 2021'!N21&gt;0,'NSW Oct 2021'!O21&gt;0),IF($C$5*E27/'NSW Oct 2021'!AQ21&lt;('NSW Oct 2021'!L21+'NSW Oct 2021'!M21+'NSW Oct 2021'!N21),0,IF(($C$5*E27/'NSW Oct 2021'!AQ21-'NSW Oct 2021'!L21+'NSW Oct 2021'!M21+'NSW Oct 2021'!N21)&lt;=('NSW Oct 2021'!L21+'NSW Oct 2021'!M21+'NSW Oct 2021'!N21+'NSW Oct 2021'!O21),(($C$5*E27/'NSW Oct 2021'!AQ21-('NSW Oct 2021'!L21+'NSW Oct 2021'!M21+'NSW Oct 2021'!N21))*'NSW Oct 2021'!Z21/100)*'NSW Oct 2021'!AQ21,('NSW Oct 2021'!O21*'NSW Oct 2021'!Z21/100)*'NSW Oct 2021'!AQ21)),0)</f>
        <v>0</v>
      </c>
      <c r="K27" s="151">
        <f>IF(AND('NSW Oct 2021'!O21&gt;0,'NSW Oct 2021'!P21&gt;0),IF($C$5*E27/'NSW Oct 2021'!AQ21&lt;('NSW Oct 2021'!L21+'NSW Oct 2021'!M21+'NSW Oct 2021'!N21+'NSW Oct 2021'!O21),0,IF(($C$5*E27/'NSW Oct 2021'!AQ21-'NSW Oct 2021'!L21+'NSW Oct 2021'!M21+'NSW Oct 2021'!N21+'NSW Oct 2021'!O21)&lt;=('NSW Oct 2021'!L21+'NSW Oct 2021'!M21+'NSW Oct 2021'!N21+'NSW Oct 2021'!O21+'NSW Oct 2021'!P21),(($C$5*E27/'NSW Oct 2021'!AQ21-('NSW Oct 2021'!L21+'NSW Oct 2021'!M21+'NSW Oct 2021'!N21+'NSW Oct 2021'!O21))*'NSW Oct 2021'!AA21/100)*'NSW Oct 2021'!AQ21,('NSW Oct 2021'!P21*'NSW Oct 2021'!AA21/100)*'NSW Oct 2021'!AQ21)),0)</f>
        <v>0</v>
      </c>
      <c r="L27" s="151">
        <f>IF(AND('NSW Oct 2021'!P21&gt;0,'NSW Oct 2021'!O21&gt;0),IF(($C$5*E27/'NSW Oct 2021'!AQ21&lt;SUM('NSW Oct 2021'!L21:P21)),(0),($C$5*E27/'NSW Oct 2021'!AQ21-SUM('NSW Oct 2021'!L21:P21))*'NSW Oct 2021'!AB21/100)* 'NSW Oct 2021'!AQ21,IF(AND('NSW Oct 2021'!O21&gt;0,'NSW Oct 2021'!P21=""),IF(($C$5*E27/'NSW Oct 2021'!AQ21&lt; SUM('NSW Oct 2021'!L21:O21)),(0),($C$5*E27/'NSW Oct 2021'!AQ21-SUM('NSW Oct 2021'!L21:O21))*'NSW Oct 2021'!AA21/100)* 'NSW Oct 2021'!AQ21,IF(AND('NSW Oct 2021'!N21&gt;0,'NSW Oct 2021'!O21=""),IF(($C$5*E27/'NSW Oct 2021'!AQ21&lt; SUM('NSW Oct 2021'!L21:N21)),(0),($C$5*E27/'NSW Oct 2021'!AQ21-SUM('NSW Oct 2021'!L21:N21))*'NSW Oct 2021'!Z21/100)* 'NSW Oct 2021'!AQ21,IF(AND('NSW Oct 2021'!M21&gt;0,'NSW Oct 2021'!N21=""),IF(($C$5*E27/'NSW Oct 2021'!AQ21&lt;'NSW Oct 2021'!M21+'NSW Oct 2021'!L21),(0),(($C$5*E27/'NSW Oct 2021'!AQ21-('NSW Oct 2021'!M21+'NSW Oct 2021'!L21))*'NSW Oct 2021'!Y21/100))*'NSW Oct 2021'!AQ21,IF(AND('NSW Oct 2021'!L21&gt;0,'NSW Oct 2021'!M21=""&gt;0),IF(($C$5*E27/'NSW Oct 2021'!AQ21&lt;'NSW Oct 2021'!L21),(0),($C$5*E27/'NSW Oct 2021'!AQ21-'NSW Oct 2021'!L21)*'NSW Oct 2021'!X21/100)*'NSW Oct 2021'!AQ21,0)))))</f>
        <v>0</v>
      </c>
      <c r="M27" s="151">
        <f>IF('NSW Oct 2021'!K21="",($C$5*F27/'NSW Oct 2021'!AR21*'NSW Oct 2021'!AC21/100)*'NSW Oct 2021'!AR21,IF($C$5*F27/'NSW Oct 2021'!AR21&gt;='NSW Oct 2021'!L21,('NSW Oct 2021'!L21*'NSW Oct 2021'!AC21/100)*'NSW Oct 2021'!AR21,($C$5*F27/'NSW Oct 2021'!AR21*'NSW Oct 2021'!AC21/100)*'NSW Oct 2021'!AR21))</f>
        <v>495.81818181818176</v>
      </c>
      <c r="N27" s="151">
        <f>IF(AND('NSW Oct 2021'!L21&gt;0,'NSW Oct 2021'!M21&gt;0),IF($C$5*F27/'NSW Oct 2021'!AR21&lt;'NSW Oct 2021'!L21,0,IF(($C$5*F27/'NSW Oct 2021'!AR21-'NSW Oct 2021'!L21)&lt;=('NSW Oct 2021'!M21+'NSW Oct 2021'!L21),((($C$5*F27/'NSW Oct 2021'!AR21-'NSW Oct 2021'!L21)*'NSW Oct 2021'!AD21/100))*'NSW Oct 2021'!AR21,((('NSW Oct 2021'!M21)*'NSW Oct 2021'!AD21/100)*'NSW Oct 2021'!AR21))),0)</f>
        <v>852.36363636363649</v>
      </c>
      <c r="O27" s="151">
        <f>IF(AND('NSW Oct 2021'!M21&gt;0,'NSW Oct 2021'!N21&gt;0),IF($C$5*F27/'NSW Oct 2021'!AR21&lt;('NSW Oct 2021'!L21+'NSW Oct 2021'!M21),0,IF(($C$5*F27/'NSW Oct 2021'!AR21-'NSW Oct 2021'!L21+'NSW Oct 2021'!M21)&lt;=('NSW Oct 2021'!L21+'NSW Oct 2021'!M21+'NSW Oct 2021'!N21),((($C$5*F27/'NSW Oct 2021'!AR21-('NSW Oct 2021'!L21+'NSW Oct 2021'!M21))*'NSW Oct 2021'!AE21/100))*'NSW Oct 2021'!AR21,('NSW Oct 2021'!N21*'NSW Oct 2021'!AE21/100)*'NSW Oct 2021'!AR21)),0)</f>
        <v>337.27272727272731</v>
      </c>
      <c r="P27" s="151">
        <f>IF(AND('NSW Oct 2021'!N21&gt;0,'NSW Oct 2021'!O21&gt;0),IF($C$5*F27/'NSW Oct 2021'!AR21&lt;('NSW Oct 2021'!L21+'NSW Oct 2021'!M21+'NSW Oct 2021'!N21),0,IF(($C$5*F27/'NSW Oct 2021'!AR21-'NSW Oct 2021'!L21+'NSW Oct 2021'!M21+'NSW Oct 2021'!N21)&lt;=('NSW Oct 2021'!L21+'NSW Oct 2021'!M21+'NSW Oct 2021'!N21+'NSW Oct 2021'!O21),(($C$5*F27/'NSW Oct 2021'!AR21-('NSW Oct 2021'!L21+'NSW Oct 2021'!M21+'NSW Oct 2021'!N21))*'NSW Oct 2021'!AF21/100)*'NSW Oct 2021'!AR21,('NSW Oct 2021'!O21*'NSW Oct 2021'!AF21/100)*'NSW Oct 2021'!AR21)),0)</f>
        <v>0</v>
      </c>
      <c r="Q27" s="151">
        <f>IF(AND('NSW Oct 2021'!P21&gt;0,'NSW Oct 2021'!P21&gt;0),IF($C$5*F27/'NSW Oct 2021'!AR21&lt;('NSW Oct 2021'!L21+'NSW Oct 2021'!M21+'NSW Oct 2021'!N21+'NSW Oct 2021'!O21),0,IF(($C$5*F27/'NSW Oct 2021'!AR21-'NSW Oct 2021'!L21+'NSW Oct 2021'!M21+'NSW Oct 2021'!N21+'NSW Oct 2021'!O21)&lt;=('NSW Oct 2021'!L21+'NSW Oct 2021'!M21+'NSW Oct 2021'!N21+'NSW Oct 2021'!O21+'NSW Oct 2021'!P21),(($C$5*F27/'NSW Oct 2021'!AR21-('NSW Oct 2021'!L21+'NSW Oct 2021'!M21+'NSW Oct 2021'!N21+'NSW Oct 2021'!O21))*'NSW Oct 2021'!AG21/100)*'NSW Oct 2021'!AR21,('NSW Oct 2021'!P21*'NSW Oct 2021'!AG21/100)*'NSW Oct 2021'!AR21)),0)</f>
        <v>0</v>
      </c>
      <c r="R27" s="151">
        <f>IF(AND('NSW Oct 2021'!P21&gt;0,'NSW Oct 2021'!O21&gt;0),IF(($C$5*F27/'NSW Oct 2021'!AR21&lt;SUM('NSW Oct 2021'!L21:P21)),(0),($C$5*F27/'NSW Oct 2021'!AR21-SUM('NSW Oct 2021'!L21:P21))*'NSW Oct 2021'!AB21/100)* 'NSW Oct 2021'!AR21,IF(AND('NSW Oct 2021'!O21&gt;0,'NSW Oct 2021'!P21=""),IF(($C$5*F27/'NSW Oct 2021'!AR21&lt; SUM('NSW Oct 2021'!L21:O21)),(0),($C$5*F27/'NSW Oct 2021'!AR21-SUM('NSW Oct 2021'!L21:O21))*'NSW Oct 2021'!AG21/100)* 'NSW Oct 2021'!AR21,IF(AND('NSW Oct 2021'!N21&gt;0,'NSW Oct 2021'!O21=""),IF(($C$5*F27/'NSW Oct 2021'!AR21&lt; SUM('NSW Oct 2021'!L21:N21)),(0),($C$5*F27/'NSW Oct 2021'!AR21-SUM('NSW Oct 2021'!L21:N21))*'NSW Oct 2021'!AF21/100)* 'NSW Oct 2021'!AR21,IF(AND('NSW Oct 2021'!M21&gt;0,'NSW Oct 2021'!N21=""),IF(($C$5*F27/'NSW Oct 2021'!AR21&lt;'NSW Oct 2021'!M21+'NSW Oct 2021'!L21),(0),(($C$5*F27/'NSW Oct 2021'!AR21-('NSW Oct 2021'!M21+'NSW Oct 2021'!L21))*'NSW Oct 2021'!AE21/100))*'NSW Oct 2021'!AR21,IF(AND('NSW Oct 2021'!L21&gt;0,'NSW Oct 2021'!M21=""&gt;0),IF(($C$5*F27/'NSW Oct 2021'!AR21&lt;'NSW Oct 2021'!L21),(0),($C$5*F27/'NSW Oct 2021'!AR21-'NSW Oct 2021'!L21)*'NSW Oct 2021'!AD21/100)*'NSW Oct 2021'!AR21,0)))))</f>
        <v>0</v>
      </c>
      <c r="S27" s="257">
        <f>SUM(G27:R27)</f>
        <v>3370.909090909091</v>
      </c>
      <c r="T27" s="294">
        <f t="shared" si="5"/>
        <v>3717.0286363636365</v>
      </c>
      <c r="U27" s="157">
        <f t="shared" si="6"/>
        <v>4088.7315000000003</v>
      </c>
      <c r="V27" s="156">
        <f>'NSW Oct 2021'!AT21</f>
        <v>24</v>
      </c>
      <c r="W27" s="156">
        <f>'NSW Oct 2021'!AU21</f>
        <v>0</v>
      </c>
      <c r="X27" s="156">
        <f>'NSW Oct 2021'!AV21</f>
        <v>0</v>
      </c>
      <c r="Y27" s="156">
        <f>'NSW Oct 2021'!AW21</f>
        <v>0</v>
      </c>
      <c r="Z27" s="294" t="str">
        <f t="shared" si="7"/>
        <v>Guaranteed off bill</v>
      </c>
      <c r="AA27" s="294" t="str">
        <f t="shared" si="8"/>
        <v>Exclusive</v>
      </c>
      <c r="AB27" s="292">
        <f t="shared" si="0"/>
        <v>2824.9417636363637</v>
      </c>
      <c r="AC27" s="292">
        <f t="shared" si="1"/>
        <v>2824.9417636363637</v>
      </c>
      <c r="AD27" s="138">
        <f t="shared" si="11"/>
        <v>3107.4359400000003</v>
      </c>
      <c r="AE27" s="138">
        <f t="shared" si="11"/>
        <v>3107.4359400000003</v>
      </c>
      <c r="AF27" s="150">
        <f>'NSW Oct 2021'!BJ21</f>
        <v>0</v>
      </c>
      <c r="AG27" s="141">
        <f>'NSW Oct 2021'!BH21</f>
        <v>12</v>
      </c>
      <c r="AH27" s="374"/>
      <c r="AI27" s="374"/>
      <c r="AJ27" s="374"/>
      <c r="AK27" s="374"/>
      <c r="AL27" s="374"/>
      <c r="AM27" s="374"/>
      <c r="AN27" s="374"/>
      <c r="AO27" s="374"/>
      <c r="AP27" s="374"/>
      <c r="AQ27" s="374"/>
      <c r="AR27" s="374"/>
      <c r="AS27" s="374"/>
      <c r="AT27"/>
      <c r="AU27"/>
      <c r="AV27" s="347"/>
      <c r="AW27" s="347"/>
      <c r="AX27" s="347"/>
      <c r="AY27" s="347"/>
      <c r="AZ27" s="347"/>
      <c r="BA27" s="347"/>
      <c r="BB27" s="347"/>
      <c r="BC27" s="347"/>
      <c r="BD27" s="347"/>
      <c r="BE27" s="347"/>
      <c r="BF27" s="347"/>
      <c r="BG27" s="347"/>
      <c r="BH27" s="347"/>
      <c r="BI27" s="347"/>
      <c r="BJ27" s="347"/>
      <c r="BK27" s="347"/>
      <c r="BL27" s="347"/>
      <c r="BM27" s="347"/>
      <c r="BN27" s="347"/>
      <c r="BO27" s="347"/>
      <c r="BP27" s="347"/>
      <c r="BQ27" s="347"/>
      <c r="BR27" s="347"/>
      <c r="BS27" s="347"/>
      <c r="BT27" s="347"/>
      <c r="BU27" s="347"/>
      <c r="BV27" s="347"/>
      <c r="BW27" s="347"/>
      <c r="BX27" s="347"/>
      <c r="BY27" s="347"/>
      <c r="BZ27" s="347"/>
      <c r="CA27" s="347"/>
      <c r="CB27" s="347"/>
      <c r="CC27" s="347"/>
      <c r="CD27" s="347"/>
      <c r="CE27" s="347"/>
      <c r="CF27" s="347"/>
      <c r="CG27" s="347"/>
      <c r="CH27" s="347"/>
      <c r="CI27" s="347"/>
      <c r="CJ27" s="347"/>
      <c r="CK27" s="347"/>
      <c r="CL27" s="347"/>
      <c r="CM27" s="347"/>
      <c r="CN27" s="347"/>
      <c r="CO27" s="347"/>
      <c r="CP27" s="347"/>
      <c r="CQ27" s="347"/>
      <c r="CR27" s="347"/>
      <c r="CS27" s="347"/>
      <c r="CT27" s="347"/>
      <c r="CU27" s="347"/>
      <c r="CV27" s="347"/>
      <c r="CW27" s="347"/>
      <c r="CX27" s="347"/>
      <c r="CY27" s="347"/>
      <c r="CZ27" s="347"/>
      <c r="DA27" s="347"/>
      <c r="DB27" s="347"/>
      <c r="DC27" s="347"/>
      <c r="DD27" s="347"/>
      <c r="DE27" s="347"/>
      <c r="DF27" s="347"/>
      <c r="DG27" s="347"/>
      <c r="DH27" s="347"/>
      <c r="DI27" s="347"/>
      <c r="DJ27" s="347"/>
      <c r="DK27" s="347"/>
      <c r="DL27" s="347"/>
      <c r="DM27" s="347"/>
      <c r="DN27" s="347"/>
      <c r="DO27" s="347"/>
      <c r="DP27" s="347"/>
      <c r="DQ27" s="347"/>
      <c r="DR27" s="347"/>
      <c r="DS27" s="347"/>
      <c r="DT27" s="347"/>
      <c r="DU27" s="347"/>
      <c r="DV27" s="347"/>
      <c r="DW27" s="347"/>
      <c r="DX27" s="347"/>
      <c r="DY27" s="347"/>
      <c r="DZ27" s="347"/>
      <c r="EA27" s="347"/>
      <c r="EB27" s="347"/>
      <c r="EC27" s="347"/>
      <c r="ED27" s="347"/>
      <c r="EE27" s="347"/>
      <c r="EF27" s="347"/>
      <c r="EG27" s="347"/>
      <c r="EH27" s="347"/>
      <c r="EI27" s="347"/>
      <c r="EJ27" s="347"/>
      <c r="EK27" s="347"/>
      <c r="EL27" s="347"/>
      <c r="EM27" s="347"/>
      <c r="EN27" s="347"/>
      <c r="EO27" s="347"/>
      <c r="EP27" s="347"/>
      <c r="EQ27" s="347"/>
      <c r="ER27" s="347"/>
    </row>
    <row r="28" spans="1:148" s="285" customFormat="1" ht="23" customHeight="1">
      <c r="A28" s="443"/>
      <c r="B28" s="148" t="str">
        <f>'NSW Oct 2021'!F22</f>
        <v>Origin Energy</v>
      </c>
      <c r="C28" s="148" t="str">
        <f>'NSW Oct 2021'!G22</f>
        <v>Business Go</v>
      </c>
      <c r="D28" s="153">
        <f>365*'NSW Oct 2021'!H22/100</f>
        <v>240.07045454545451</v>
      </c>
      <c r="E28" s="288">
        <f>IF('NSW Oct 2021'!AQ22=3,0.5,IF('NSW Oct 2021'!AQ22=2,0.33,0))</f>
        <v>0.5</v>
      </c>
      <c r="F28" s="288">
        <f t="shared" si="3"/>
        <v>0.5</v>
      </c>
      <c r="G28" s="153">
        <f>IF('NSW Oct 2021'!K22="",($C$5*E28/'NSW Oct 2021'!AQ22*'NSW Oct 2021'!W22/100)*'NSW Oct 2021'!AQ22,IF($C$5*E28/'NSW Oct 2021'!AQ22&gt;='NSW Oct 2021'!L22,('NSW Oct 2021'!L22*'NSW Oct 2021'!W22/100)*'NSW Oct 2021'!AQ22,($C$5*E28/'NSW Oct 2021'!AQ22*'NSW Oct 2021'!W22/100)*'NSW Oct 2021'!AQ22))</f>
        <v>1104.5454545454545</v>
      </c>
      <c r="H28" s="153">
        <f>IF(AND('NSW Oct 2021'!L22&gt;0,'NSW Oct 2021'!M22&gt;0),IF($C$5*E28/'NSW Oct 2021'!AQ22&lt;'NSW Oct 2021'!L22,0,IF(($C$5*E28/'NSW Oct 2021'!AQ22-'NSW Oct 2021'!L22)&lt;=('NSW Oct 2021'!M22+'NSW Oct 2021'!L22),((($C$5*E28/'NSW Oct 2021'!AQ22-'NSW Oct 2021'!L22)*'NSW Oct 2021'!X22/100))*'NSW Oct 2021'!AQ22,((('NSW Oct 2021'!M22)*'NSW Oct 2021'!X22/100)*'NSW Oct 2021'!AQ22))),0)</f>
        <v>0</v>
      </c>
      <c r="I28" s="153">
        <f>IF(AND('NSW Oct 2021'!M22&gt;0,'NSW Oct 2021'!N22&gt;0),IF($C$5*E28/'NSW Oct 2021'!AQ22&lt;('NSW Oct 2021'!L22+'NSW Oct 2021'!M22),0,IF(($C$5*E28/'NSW Oct 2021'!AQ22-'NSW Oct 2021'!L22+'NSW Oct 2021'!M22)&lt;=('NSW Oct 2021'!L22+'NSW Oct 2021'!M22+'NSW Oct 2021'!N22),((($C$5*E28/'NSW Oct 2021'!AQ22-('NSW Oct 2021'!L22+'NSW Oct 2021'!M22))*'NSW Oct 2021'!Y22/100))*'NSW Oct 2021'!AQ22,('NSW Oct 2021'!N22*'NSW Oct 2021'!Y22/100)* 'NSW Oct 2021'!AQ22)),0)</f>
        <v>0</v>
      </c>
      <c r="J28" s="153">
        <f>IF(AND('NSW Oct 2021'!N22&gt;0,'NSW Oct 2021'!O22&gt;0),IF($C$5*E28/'NSW Oct 2021'!AQ22&lt;('NSW Oct 2021'!L22+'NSW Oct 2021'!M22+'NSW Oct 2021'!N22),0,IF(($C$5*E28/'NSW Oct 2021'!AQ22-'NSW Oct 2021'!L22+'NSW Oct 2021'!M22+'NSW Oct 2021'!N22)&lt;=('NSW Oct 2021'!L22+'NSW Oct 2021'!M22+'NSW Oct 2021'!N22+'NSW Oct 2021'!O22),(($C$5*E28/'NSW Oct 2021'!AQ22-('NSW Oct 2021'!L22+'NSW Oct 2021'!M22+'NSW Oct 2021'!N22))*'NSW Oct 2021'!Z22/100)*'NSW Oct 2021'!AQ22,('NSW Oct 2021'!O22*'NSW Oct 2021'!Z22/100)*'NSW Oct 2021'!AQ22)),0)</f>
        <v>0</v>
      </c>
      <c r="K28" s="153">
        <f>IF(AND('NSW Oct 2021'!O22&gt;0,'NSW Oct 2021'!P22&gt;0),IF($C$5*E28/'NSW Oct 2021'!AQ22&lt;('NSW Oct 2021'!L22+'NSW Oct 2021'!M22+'NSW Oct 2021'!N22+'NSW Oct 2021'!O22),0,IF(($C$5*E28/'NSW Oct 2021'!AQ22-'NSW Oct 2021'!L22+'NSW Oct 2021'!M22+'NSW Oct 2021'!N22+'NSW Oct 2021'!O22)&lt;=('NSW Oct 2021'!L22+'NSW Oct 2021'!M22+'NSW Oct 2021'!N22+'NSW Oct 2021'!O22+'NSW Oct 2021'!P22),(($C$5*E28/'NSW Oct 2021'!AQ22-('NSW Oct 2021'!L22+'NSW Oct 2021'!M22+'NSW Oct 2021'!N22+'NSW Oct 2021'!O22))*'NSW Oct 2021'!AA22/100)*'NSW Oct 2021'!AQ22,('NSW Oct 2021'!P22*'NSW Oct 2021'!AA22/100)*'NSW Oct 2021'!AQ22)),0)</f>
        <v>0</v>
      </c>
      <c r="L28" s="153">
        <f>IF(AND('NSW Oct 2021'!P22&gt;0,'NSW Oct 2021'!O22&gt;0),IF(($C$5*E28/'NSW Oct 2021'!AQ22&lt;SUM('NSW Oct 2021'!L22:P22)),(0),($C$5*E28/'NSW Oct 2021'!AQ22-SUM('NSW Oct 2021'!L22:P22))*'NSW Oct 2021'!AB22/100)* 'NSW Oct 2021'!AQ22,IF(AND('NSW Oct 2021'!O22&gt;0,'NSW Oct 2021'!P22=""),IF(($C$5*E28/'NSW Oct 2021'!AQ22&lt; SUM('NSW Oct 2021'!L22:O22)),(0),($C$5*E28/'NSW Oct 2021'!AQ22-SUM('NSW Oct 2021'!L22:O22))*'NSW Oct 2021'!AA22/100)* 'NSW Oct 2021'!AQ22,IF(AND('NSW Oct 2021'!N22&gt;0,'NSW Oct 2021'!O22=""),IF(($C$5*E28/'NSW Oct 2021'!AQ22&lt; SUM('NSW Oct 2021'!L22:N22)),(0),($C$5*E28/'NSW Oct 2021'!AQ22-SUM('NSW Oct 2021'!L22:N22))*'NSW Oct 2021'!Z22/100)* 'NSW Oct 2021'!AQ22,IF(AND('NSW Oct 2021'!M22&gt;0,'NSW Oct 2021'!N22=""),IF(($C$5*E28/'NSW Oct 2021'!AQ22&lt;'NSW Oct 2021'!M22+'NSW Oct 2021'!L22),(0),(($C$5*E28/'NSW Oct 2021'!AQ22-('NSW Oct 2021'!M22+'NSW Oct 2021'!L22))*'NSW Oct 2021'!Y22/100))*'NSW Oct 2021'!AQ22,IF(AND('NSW Oct 2021'!L22&gt;0,'NSW Oct 2021'!M22=""&gt;0),IF(($C$5*E28/'NSW Oct 2021'!AQ22&lt;'NSW Oct 2021'!L22),(0),($C$5*E28/'NSW Oct 2021'!AQ22-'NSW Oct 2021'!L22)*'NSW Oct 2021'!X22/100)*'NSW Oct 2021'!AQ22,0)))))</f>
        <v>0</v>
      </c>
      <c r="M28" s="153">
        <f>IF('NSW Oct 2021'!K22="",($C$5*F28/'NSW Oct 2021'!AR22*'NSW Oct 2021'!AC22/100)*'NSW Oct 2021'!AR22,IF($C$5*F28/'NSW Oct 2021'!AR22&gt;='NSW Oct 2021'!L22,('NSW Oct 2021'!L22*'NSW Oct 2021'!AC22/100)*'NSW Oct 2021'!AR22,($C$5*F28/'NSW Oct 2021'!AR22*'NSW Oct 2021'!AC22/100)*'NSW Oct 2021'!AR22))</f>
        <v>1104.5454545454545</v>
      </c>
      <c r="N28" s="153">
        <f>IF(AND('NSW Oct 2021'!L22&gt;0,'NSW Oct 2021'!M22&gt;0),IF($C$5*F28/'NSW Oct 2021'!AR22&lt;'NSW Oct 2021'!L22,0,IF(($C$5*F28/'NSW Oct 2021'!AR22-'NSW Oct 2021'!L22)&lt;=('NSW Oct 2021'!M22+'NSW Oct 2021'!L22),((($C$5*F28/'NSW Oct 2021'!AR22-'NSW Oct 2021'!L22)*'NSW Oct 2021'!AD22/100))*'NSW Oct 2021'!AR22,((('NSW Oct 2021'!M22)*'NSW Oct 2021'!AD22/100)*'NSW Oct 2021'!AR22))),0)</f>
        <v>0</v>
      </c>
      <c r="O28" s="153">
        <f>IF(AND('NSW Oct 2021'!M22&gt;0,'NSW Oct 2021'!N22&gt;0),IF($C$5*F28/'NSW Oct 2021'!AR22&lt;('NSW Oct 2021'!L22+'NSW Oct 2021'!M22),0,IF(($C$5*F28/'NSW Oct 2021'!AR22-'NSW Oct 2021'!L22+'NSW Oct 2021'!M22)&lt;=('NSW Oct 2021'!L22+'NSW Oct 2021'!M22+'NSW Oct 2021'!N22),((($C$5*F28/'NSW Oct 2021'!AR22-('NSW Oct 2021'!L22+'NSW Oct 2021'!M22))*'NSW Oct 2021'!AE22/100))*'NSW Oct 2021'!AR22,('NSW Oct 2021'!N22*'NSW Oct 2021'!AE22/100)*'NSW Oct 2021'!AR22)),0)</f>
        <v>0</v>
      </c>
      <c r="P28" s="153">
        <f>IF(AND('NSW Oct 2021'!N22&gt;0,'NSW Oct 2021'!O22&gt;0),IF($C$5*F28/'NSW Oct 2021'!AR22&lt;('NSW Oct 2021'!L22+'NSW Oct 2021'!M22+'NSW Oct 2021'!N22),0,IF(($C$5*F28/'NSW Oct 2021'!AR22-'NSW Oct 2021'!L22+'NSW Oct 2021'!M22+'NSW Oct 2021'!N22)&lt;=('NSW Oct 2021'!L22+'NSW Oct 2021'!M22+'NSW Oct 2021'!N22+'NSW Oct 2021'!O22),(($C$5*F28/'NSW Oct 2021'!AR22-('NSW Oct 2021'!L22+'NSW Oct 2021'!M22+'NSW Oct 2021'!N22))*'NSW Oct 2021'!AF22/100)*'NSW Oct 2021'!AR22,('NSW Oct 2021'!O22*'NSW Oct 2021'!AF22/100)*'NSW Oct 2021'!AR22)),0)</f>
        <v>0</v>
      </c>
      <c r="Q28" s="153">
        <f>IF(AND('NSW Oct 2021'!P22&gt;0,'NSW Oct 2021'!P22&gt;0),IF($C$5*F28/'NSW Oct 2021'!AR22&lt;('NSW Oct 2021'!L22+'NSW Oct 2021'!M22+'NSW Oct 2021'!N22+'NSW Oct 2021'!O22),0,IF(($C$5*F28/'NSW Oct 2021'!AR22-'NSW Oct 2021'!L22+'NSW Oct 2021'!M22+'NSW Oct 2021'!N22+'NSW Oct 2021'!O22)&lt;=('NSW Oct 2021'!L22+'NSW Oct 2021'!M22+'NSW Oct 2021'!N22+'NSW Oct 2021'!O22+'NSW Oct 2021'!P22),(($C$5*F28/'NSW Oct 2021'!AR22-('NSW Oct 2021'!L22+'NSW Oct 2021'!M22+'NSW Oct 2021'!N22+'NSW Oct 2021'!O22))*'NSW Oct 2021'!AG22/100)*'NSW Oct 2021'!AR22,('NSW Oct 2021'!P22*'NSW Oct 2021'!AG22/100)*'NSW Oct 2021'!AR22)),0)</f>
        <v>0</v>
      </c>
      <c r="R28" s="153">
        <f>IF(AND('NSW Oct 2021'!P22&gt;0,'NSW Oct 2021'!O22&gt;0),IF(($C$5*F28/'NSW Oct 2021'!AR22&lt;SUM('NSW Oct 2021'!L22:P22)),(0),($C$5*F28/'NSW Oct 2021'!AR22-SUM('NSW Oct 2021'!L22:P22))*'NSW Oct 2021'!AB22/100)* 'NSW Oct 2021'!AR22,IF(AND('NSW Oct 2021'!O22&gt;0,'NSW Oct 2021'!P22=""),IF(($C$5*F28/'NSW Oct 2021'!AR22&lt; SUM('NSW Oct 2021'!L22:O22)),(0),($C$5*F28/'NSW Oct 2021'!AR22-SUM('NSW Oct 2021'!L22:O22))*'NSW Oct 2021'!AG22/100)* 'NSW Oct 2021'!AR22,IF(AND('NSW Oct 2021'!N22&gt;0,'NSW Oct 2021'!O22=""),IF(($C$5*F28/'NSW Oct 2021'!AR22&lt; SUM('NSW Oct 2021'!L22:N22)),(0),($C$5*F28/'NSW Oct 2021'!AR22-SUM('NSW Oct 2021'!L22:N22))*'NSW Oct 2021'!AF22/100)* 'NSW Oct 2021'!AR22,IF(AND('NSW Oct 2021'!M22&gt;0,'NSW Oct 2021'!N22=""),IF(($C$5*F28/'NSW Oct 2021'!AR22&lt;'NSW Oct 2021'!M22+'NSW Oct 2021'!L22),(0),(($C$5*F28/'NSW Oct 2021'!AR22-('NSW Oct 2021'!M22+'NSW Oct 2021'!L22))*'NSW Oct 2021'!AE22/100))*'NSW Oct 2021'!AR22,IF(AND('NSW Oct 2021'!L22&gt;0,'NSW Oct 2021'!M22=""&gt;0),IF(($C$5*F28/'NSW Oct 2021'!AR22&lt;'NSW Oct 2021'!L22),(0),($C$5*F28/'NSW Oct 2021'!AR22-'NSW Oct 2021'!L22)*'NSW Oct 2021'!AD22/100)*'NSW Oct 2021'!AR22,0)))))</f>
        <v>0</v>
      </c>
      <c r="S28" s="257">
        <f t="shared" si="4"/>
        <v>2209.090909090909</v>
      </c>
      <c r="T28" s="292">
        <f t="shared" si="5"/>
        <v>2449.1613636363636</v>
      </c>
      <c r="U28" s="149">
        <f t="shared" si="6"/>
        <v>2694.0775000000003</v>
      </c>
      <c r="V28" s="148">
        <f>'NSW Oct 2021'!AT22</f>
        <v>0</v>
      </c>
      <c r="W28" s="148">
        <f>'NSW Oct 2021'!AU22</f>
        <v>0</v>
      </c>
      <c r="X28" s="148">
        <f>'NSW Oct 2021'!AV22</f>
        <v>0</v>
      </c>
      <c r="Y28" s="148">
        <f>'NSW Oct 2021'!AW22</f>
        <v>0</v>
      </c>
      <c r="Z28" s="292" t="str">
        <f t="shared" si="7"/>
        <v>No discount</v>
      </c>
      <c r="AA28" s="292" t="str">
        <f t="shared" si="8"/>
        <v>Inclusive</v>
      </c>
      <c r="AB28" s="292">
        <f t="shared" si="0"/>
        <v>2449.1613636363636</v>
      </c>
      <c r="AC28" s="292">
        <f t="shared" si="1"/>
        <v>2449.1613636363636</v>
      </c>
      <c r="AD28" s="267">
        <f t="shared" si="11"/>
        <v>2694.0775000000003</v>
      </c>
      <c r="AE28" s="267">
        <f t="shared" si="11"/>
        <v>2694.0775000000003</v>
      </c>
      <c r="AF28" s="150">
        <f>'NSW Oct 2021'!BJ22</f>
        <v>12</v>
      </c>
      <c r="AG28" s="141">
        <f>'NSW Oct 2021'!BH22</f>
        <v>12</v>
      </c>
      <c r="AH28" s="374"/>
      <c r="AI28" s="374"/>
      <c r="AJ28" s="374"/>
      <c r="AK28" s="374"/>
      <c r="AL28" s="374"/>
      <c r="AM28" s="374"/>
      <c r="AN28" s="374"/>
      <c r="AO28" s="374"/>
      <c r="AP28" s="374"/>
      <c r="AQ28" s="374"/>
      <c r="AR28" s="374"/>
      <c r="AS28" s="374"/>
      <c r="AT28"/>
      <c r="AU28"/>
      <c r="AV28" s="347"/>
      <c r="AW28" s="347"/>
      <c r="AX28" s="347"/>
      <c r="AY28" s="347"/>
      <c r="AZ28" s="347"/>
      <c r="BA28" s="347"/>
      <c r="BB28" s="347"/>
      <c r="BC28" s="347"/>
      <c r="BD28" s="347"/>
      <c r="BE28" s="347"/>
      <c r="BF28" s="347"/>
      <c r="BG28" s="347"/>
      <c r="BH28" s="347"/>
      <c r="BI28" s="347"/>
      <c r="BJ28" s="347"/>
      <c r="BK28" s="347"/>
      <c r="BL28" s="347"/>
      <c r="BM28" s="347"/>
      <c r="BN28" s="347"/>
      <c r="BO28" s="347"/>
      <c r="BP28" s="347"/>
      <c r="BQ28" s="347"/>
      <c r="BR28" s="347"/>
      <c r="BS28" s="347"/>
      <c r="BT28" s="347"/>
      <c r="BU28" s="347"/>
      <c r="BV28" s="347"/>
      <c r="BW28" s="347"/>
      <c r="BX28" s="347"/>
      <c r="BY28" s="347"/>
      <c r="BZ28" s="347"/>
      <c r="CA28" s="347"/>
      <c r="CB28" s="347"/>
      <c r="CC28" s="347"/>
      <c r="CD28" s="347"/>
      <c r="CE28" s="347"/>
      <c r="CF28" s="347"/>
      <c r="CG28" s="347"/>
      <c r="CH28" s="347"/>
      <c r="CI28" s="347"/>
      <c r="CJ28" s="347"/>
      <c r="CK28" s="347"/>
      <c r="CL28" s="347"/>
      <c r="CM28" s="347"/>
      <c r="CN28" s="347"/>
      <c r="CO28" s="347"/>
      <c r="CP28" s="347"/>
      <c r="CQ28" s="347"/>
      <c r="CR28" s="347"/>
      <c r="CS28" s="347"/>
      <c r="CT28" s="347"/>
      <c r="CU28" s="347"/>
      <c r="CV28" s="347"/>
      <c r="CW28" s="347"/>
      <c r="CX28" s="347"/>
      <c r="CY28" s="347"/>
      <c r="CZ28" s="347"/>
      <c r="DA28" s="347"/>
      <c r="DB28" s="347"/>
      <c r="DC28" s="347"/>
      <c r="DD28" s="347"/>
      <c r="DE28" s="347"/>
      <c r="DF28" s="347"/>
      <c r="DG28" s="347"/>
      <c r="DH28" s="347"/>
      <c r="DI28" s="347"/>
      <c r="DJ28" s="347"/>
      <c r="DK28" s="347"/>
      <c r="DL28" s="347"/>
      <c r="DM28" s="347"/>
      <c r="DN28" s="347"/>
      <c r="DO28" s="347"/>
      <c r="DP28" s="347"/>
      <c r="DQ28" s="347"/>
      <c r="DR28" s="347"/>
      <c r="DS28" s="347"/>
      <c r="DT28" s="347"/>
      <c r="DU28" s="347"/>
      <c r="DV28" s="347"/>
      <c r="DW28" s="347"/>
      <c r="DX28" s="347"/>
      <c r="DY28" s="347"/>
      <c r="DZ28" s="347"/>
      <c r="EA28" s="347"/>
      <c r="EB28" s="347"/>
      <c r="EC28" s="347"/>
      <c r="ED28" s="347"/>
      <c r="EE28" s="347"/>
      <c r="EF28" s="347"/>
      <c r="EG28" s="347"/>
      <c r="EH28" s="347"/>
      <c r="EI28" s="347"/>
      <c r="EJ28" s="347"/>
      <c r="EK28" s="347"/>
      <c r="EL28" s="347"/>
      <c r="EM28" s="347"/>
      <c r="EN28" s="347"/>
      <c r="EO28" s="347"/>
      <c r="EP28" s="347"/>
      <c r="EQ28" s="347"/>
      <c r="ER28" s="347"/>
    </row>
    <row r="29" spans="1:148" s="285" customFormat="1" ht="23" customHeight="1" thickBot="1">
      <c r="A29" s="444"/>
      <c r="B29" s="171" t="str">
        <f>'NSW Oct 2021'!F23</f>
        <v>AGL</v>
      </c>
      <c r="C29" s="171" t="str">
        <f>'NSW Oct 2021'!G23</f>
        <v>Business Flexible Saver</v>
      </c>
      <c r="D29" s="172">
        <f>365*'NSW Oct 2021'!H23/100</f>
        <v>299.1340909090909</v>
      </c>
      <c r="E29" s="289">
        <f>IF('NSW Oct 2021'!AQ23=3,0.5,IF('NSW Oct 2021'!AQ23=2,0.33,0))</f>
        <v>0.5</v>
      </c>
      <c r="F29" s="289">
        <f t="shared" si="3"/>
        <v>0.5</v>
      </c>
      <c r="G29" s="172">
        <f>IF('NSW Oct 2021'!K23="",($C$5*E29/'NSW Oct 2021'!AQ23*'NSW Oct 2021'!W23/100)*'NSW Oct 2021'!AQ23,IF($C$5*E29/'NSW Oct 2021'!AQ23&gt;='NSW Oct 2021'!L23,('NSW Oct 2021'!L23*'NSW Oct 2021'!W23/100)*'NSW Oct 2021'!AQ23,($C$5*E29/'NSW Oct 2021'!AQ23*'NSW Oct 2021'!W23/100)*'NSW Oct 2021'!AQ23))</f>
        <v>206.99999999999994</v>
      </c>
      <c r="H29" s="172">
        <f>IF(AND('NSW Oct 2021'!L23&gt;0,'NSW Oct 2021'!M23&gt;0),IF($C$5*E29/'NSW Oct 2021'!AQ23&lt;'NSW Oct 2021'!L23,0,IF(($C$5*E29/'NSW Oct 2021'!AQ23-'NSW Oct 2021'!L23)&lt;=('NSW Oct 2021'!M23+'NSW Oct 2021'!L23),((($C$5*E29/'NSW Oct 2021'!AQ23-'NSW Oct 2021'!L23)*'NSW Oct 2021'!X23/100))*'NSW Oct 2021'!AQ23,((('NSW Oct 2021'!M23)*'NSW Oct 2021'!X23/100)*'NSW Oct 2021'!AQ23))),0)</f>
        <v>864.72727272727275</v>
      </c>
      <c r="I29" s="172">
        <f>IF(AND('NSW Oct 2021'!M23&gt;0,'NSW Oct 2021'!N23&gt;0),IF($C$5*E29/'NSW Oct 2021'!AQ23&lt;('NSW Oct 2021'!L23+'NSW Oct 2021'!M23),0,IF(($C$5*E29/'NSW Oct 2021'!AQ23-'NSW Oct 2021'!L23+'NSW Oct 2021'!M23)&lt;=('NSW Oct 2021'!L23+'NSW Oct 2021'!M23+'NSW Oct 2021'!N23),((($C$5*E29/'NSW Oct 2021'!AQ23-('NSW Oct 2021'!L23+'NSW Oct 2021'!M23))*'NSW Oct 2021'!Y23/100))*'NSW Oct 2021'!AQ23,('NSW Oct 2021'!N23*'NSW Oct 2021'!Y23/100)* 'NSW Oct 2021'!AQ23)),0)</f>
        <v>0</v>
      </c>
      <c r="J29" s="172">
        <f>IF(AND('NSW Oct 2021'!N23&gt;0,'NSW Oct 2021'!O23&gt;0),IF($C$5*E29/'NSW Oct 2021'!AQ23&lt;('NSW Oct 2021'!L23+'NSW Oct 2021'!M23+'NSW Oct 2021'!N23),0,IF(($C$5*E29/'NSW Oct 2021'!AQ23-'NSW Oct 2021'!L23+'NSW Oct 2021'!M23+'NSW Oct 2021'!N23)&lt;=('NSW Oct 2021'!L23+'NSW Oct 2021'!M23+'NSW Oct 2021'!N23+'NSW Oct 2021'!O23),(($C$5*E29/'NSW Oct 2021'!AQ23-('NSW Oct 2021'!L23+'NSW Oct 2021'!M23+'NSW Oct 2021'!N23))*'NSW Oct 2021'!Z23/100)*'NSW Oct 2021'!AQ23,('NSW Oct 2021'!O23*'NSW Oct 2021'!Z23/100)*'NSW Oct 2021'!AQ23)),0)</f>
        <v>0</v>
      </c>
      <c r="K29" s="172">
        <f>IF(AND('NSW Oct 2021'!O23&gt;0,'NSW Oct 2021'!P23&gt;0),IF($C$5*E29/'NSW Oct 2021'!AQ23&lt;('NSW Oct 2021'!L23+'NSW Oct 2021'!M23+'NSW Oct 2021'!N23+'NSW Oct 2021'!O23),0,IF(($C$5*E29/'NSW Oct 2021'!AQ23-'NSW Oct 2021'!L23+'NSW Oct 2021'!M23+'NSW Oct 2021'!N23+'NSW Oct 2021'!O23)&lt;=('NSW Oct 2021'!L23+'NSW Oct 2021'!M23+'NSW Oct 2021'!N23+'NSW Oct 2021'!O23+'NSW Oct 2021'!P23),(($C$5*E29/'NSW Oct 2021'!AQ23-('NSW Oct 2021'!L23+'NSW Oct 2021'!M23+'NSW Oct 2021'!N23+'NSW Oct 2021'!O23))*'NSW Oct 2021'!AA23/100)*'NSW Oct 2021'!AQ23,('NSW Oct 2021'!P23*'NSW Oct 2021'!AA23/100)*'NSW Oct 2021'!AQ23)),0)</f>
        <v>0</v>
      </c>
      <c r="L29" s="172">
        <f>IF(AND('NSW Oct 2021'!P23&gt;0,'NSW Oct 2021'!O23&gt;0),IF(($C$5*E29/'NSW Oct 2021'!AQ23&lt;SUM('NSW Oct 2021'!L23:P23)),(0),($C$5*E29/'NSW Oct 2021'!AQ23-SUM('NSW Oct 2021'!L23:P23))*'NSW Oct 2021'!AB23/100)* 'NSW Oct 2021'!AQ23,IF(AND('NSW Oct 2021'!O23&gt;0,'NSW Oct 2021'!P23=""),IF(($C$5*E29/'NSW Oct 2021'!AQ23&lt; SUM('NSW Oct 2021'!L23:O23)),(0),($C$5*E29/'NSW Oct 2021'!AQ23-SUM('NSW Oct 2021'!L23:O23))*'NSW Oct 2021'!AA23/100)* 'NSW Oct 2021'!AQ23,IF(AND('NSW Oct 2021'!N23&gt;0,'NSW Oct 2021'!O23=""),IF(($C$5*E29/'NSW Oct 2021'!AQ23&lt; SUM('NSW Oct 2021'!L23:N23)),(0),($C$5*E29/'NSW Oct 2021'!AQ23-SUM('NSW Oct 2021'!L23:N23))*'NSW Oct 2021'!Z23/100)* 'NSW Oct 2021'!AQ23,IF(AND('NSW Oct 2021'!M23&gt;0,'NSW Oct 2021'!N23=""),IF(($C$5*E29/'NSW Oct 2021'!AQ23&lt;'NSW Oct 2021'!M23+'NSW Oct 2021'!L23),(0),(($C$5*E29/'NSW Oct 2021'!AQ23-('NSW Oct 2021'!M23+'NSW Oct 2021'!L23))*'NSW Oct 2021'!Y23/100))*'NSW Oct 2021'!AQ23,IF(AND('NSW Oct 2021'!L23&gt;0,'NSW Oct 2021'!M23=""&gt;0),IF(($C$5*E29/'NSW Oct 2021'!AQ23&lt;'NSW Oct 2021'!L23),(0),($C$5*E29/'NSW Oct 2021'!AQ23-'NSW Oct 2021'!L23)*'NSW Oct 2021'!X23/100)*'NSW Oct 2021'!AQ23,0)))))</f>
        <v>0</v>
      </c>
      <c r="M29" s="172">
        <f>IF('NSW Oct 2021'!K23="",($C$5*F29/'NSW Oct 2021'!AR23*'NSW Oct 2021'!AC23/100)*'NSW Oct 2021'!AR23,IF($C$5*F29/'NSW Oct 2021'!AR23&gt;='NSW Oct 2021'!L23,('NSW Oct 2021'!L23*'NSW Oct 2021'!AC23/100)*'NSW Oct 2021'!AR23,($C$5*F29/'NSW Oct 2021'!AR23*'NSW Oct 2021'!AC23/100)*'NSW Oct 2021'!AR23))</f>
        <v>206.99999999999994</v>
      </c>
      <c r="N29" s="172">
        <f>IF(AND('NSW Oct 2021'!L23&gt;0,'NSW Oct 2021'!M23&gt;0),IF($C$5*F29/'NSW Oct 2021'!AR23&lt;'NSW Oct 2021'!L23,0,IF(($C$5*F29/'NSW Oct 2021'!AR23-'NSW Oct 2021'!L23)&lt;=('NSW Oct 2021'!M23+'NSW Oct 2021'!L23),((($C$5*F29/'NSW Oct 2021'!AR23-'NSW Oct 2021'!L23)*'NSW Oct 2021'!AD23/100))*'NSW Oct 2021'!AR23,((('NSW Oct 2021'!M23)*'NSW Oct 2021'!AD23/100)*'NSW Oct 2021'!AR23))),0)</f>
        <v>864.72727272727275</v>
      </c>
      <c r="O29" s="172">
        <f>IF(AND('NSW Oct 2021'!M23&gt;0,'NSW Oct 2021'!N23&gt;0),IF($C$5*F29/'NSW Oct 2021'!AR23&lt;('NSW Oct 2021'!L23+'NSW Oct 2021'!M23),0,IF(($C$5*F29/'NSW Oct 2021'!AR23-'NSW Oct 2021'!L23+'NSW Oct 2021'!M23)&lt;=('NSW Oct 2021'!L23+'NSW Oct 2021'!M23+'NSW Oct 2021'!N23),((($C$5*F29/'NSW Oct 2021'!AR23-('NSW Oct 2021'!L23+'NSW Oct 2021'!M23))*'NSW Oct 2021'!AE23/100))*'NSW Oct 2021'!AR23,('NSW Oct 2021'!N23*'NSW Oct 2021'!AE23/100)*'NSW Oct 2021'!AR23)),0)</f>
        <v>0</v>
      </c>
      <c r="P29" s="172">
        <f>IF(AND('NSW Oct 2021'!N23&gt;0,'NSW Oct 2021'!O23&gt;0),IF($C$5*F29/'NSW Oct 2021'!AR23&lt;('NSW Oct 2021'!L23+'NSW Oct 2021'!M23+'NSW Oct 2021'!N23),0,IF(($C$5*F29/'NSW Oct 2021'!AR23-'NSW Oct 2021'!L23+'NSW Oct 2021'!M23+'NSW Oct 2021'!N23)&lt;=('NSW Oct 2021'!L23+'NSW Oct 2021'!M23+'NSW Oct 2021'!N23+'NSW Oct 2021'!O23),(($C$5*F29/'NSW Oct 2021'!AR23-('NSW Oct 2021'!L23+'NSW Oct 2021'!M23+'NSW Oct 2021'!N23))*'NSW Oct 2021'!AF23/100)*'NSW Oct 2021'!AR23,('NSW Oct 2021'!O23*'NSW Oct 2021'!AF23/100)*'NSW Oct 2021'!AR23)),0)</f>
        <v>0</v>
      </c>
      <c r="Q29" s="172">
        <f>IF(AND('NSW Oct 2021'!P23&gt;0,'NSW Oct 2021'!P23&gt;0),IF($C$5*F29/'NSW Oct 2021'!AR23&lt;('NSW Oct 2021'!L23+'NSW Oct 2021'!M23+'NSW Oct 2021'!N23+'NSW Oct 2021'!O23),0,IF(($C$5*F29/'NSW Oct 2021'!AR23-'NSW Oct 2021'!L23+'NSW Oct 2021'!M23+'NSW Oct 2021'!N23+'NSW Oct 2021'!O23)&lt;=('NSW Oct 2021'!L23+'NSW Oct 2021'!M23+'NSW Oct 2021'!N23+'NSW Oct 2021'!O23+'NSW Oct 2021'!P23),(($C$5*F29/'NSW Oct 2021'!AR23-('NSW Oct 2021'!L23+'NSW Oct 2021'!M23+'NSW Oct 2021'!N23+'NSW Oct 2021'!O23))*'NSW Oct 2021'!AG23/100)*'NSW Oct 2021'!AR23,('NSW Oct 2021'!P23*'NSW Oct 2021'!AG23/100)*'NSW Oct 2021'!AR23)),0)</f>
        <v>0</v>
      </c>
      <c r="R29" s="172">
        <f>IF(AND('NSW Oct 2021'!P23&gt;0,'NSW Oct 2021'!O23&gt;0),IF(($C$5*F29/'NSW Oct 2021'!AR23&lt;SUM('NSW Oct 2021'!L23:P23)),(0),($C$5*F29/'NSW Oct 2021'!AR23-SUM('NSW Oct 2021'!L23:P23))*'NSW Oct 2021'!AB23/100)* 'NSW Oct 2021'!AR23,IF(AND('NSW Oct 2021'!O23&gt;0,'NSW Oct 2021'!P23=""),IF(($C$5*F29/'NSW Oct 2021'!AR23&lt; SUM('NSW Oct 2021'!L23:O23)),(0),($C$5*F29/'NSW Oct 2021'!AR23-SUM('NSW Oct 2021'!L23:O23))*'NSW Oct 2021'!AG23/100)* 'NSW Oct 2021'!AR23,IF(AND('NSW Oct 2021'!N23&gt;0,'NSW Oct 2021'!O23=""),IF(($C$5*F29/'NSW Oct 2021'!AR23&lt; SUM('NSW Oct 2021'!L23:N23)),(0),($C$5*F29/'NSW Oct 2021'!AR23-SUM('NSW Oct 2021'!L23:N23))*'NSW Oct 2021'!AF23/100)* 'NSW Oct 2021'!AR23,IF(AND('NSW Oct 2021'!M23&gt;0,'NSW Oct 2021'!N23=""),IF(($C$5*F29/'NSW Oct 2021'!AR23&lt;'NSW Oct 2021'!M23+'NSW Oct 2021'!L23),(0),(($C$5*F29/'NSW Oct 2021'!AR23-('NSW Oct 2021'!M23+'NSW Oct 2021'!L23))*'NSW Oct 2021'!AE23/100))*'NSW Oct 2021'!AR23,IF(AND('NSW Oct 2021'!L23&gt;0,'NSW Oct 2021'!M23=""&gt;0),IF(($C$5*F29/'NSW Oct 2021'!AR23&lt;'NSW Oct 2021'!L23),(0),($C$5*F29/'NSW Oct 2021'!AR23-'NSW Oct 2021'!L23)*'NSW Oct 2021'!AD23/100)*'NSW Oct 2021'!AR23,0)))))</f>
        <v>0</v>
      </c>
      <c r="S29" s="298">
        <f t="shared" si="4"/>
        <v>2143.4545454545455</v>
      </c>
      <c r="T29" s="293">
        <f t="shared" si="5"/>
        <v>2442.5886363636364</v>
      </c>
      <c r="U29" s="168">
        <f t="shared" si="6"/>
        <v>2686.8475000000003</v>
      </c>
      <c r="V29" s="171">
        <f>'NSW Oct 2021'!AT23</f>
        <v>0</v>
      </c>
      <c r="W29" s="171">
        <f>'NSW Oct 2021'!AU23</f>
        <v>0</v>
      </c>
      <c r="X29" s="171">
        <f>'NSW Oct 2021'!AV23</f>
        <v>0</v>
      </c>
      <c r="Y29" s="171">
        <f>'NSW Oct 2021'!AW23</f>
        <v>0</v>
      </c>
      <c r="Z29" s="293" t="str">
        <f t="shared" si="7"/>
        <v>No discount</v>
      </c>
      <c r="AA29" s="293" t="str">
        <f t="shared" si="8"/>
        <v>Exclusive</v>
      </c>
      <c r="AB29" s="293">
        <f t="shared" si="0"/>
        <v>2442.5886363636364</v>
      </c>
      <c r="AC29" s="293">
        <f t="shared" si="1"/>
        <v>2442.5886363636364</v>
      </c>
      <c r="AD29" s="301">
        <f t="shared" si="11"/>
        <v>2686.8475000000003</v>
      </c>
      <c r="AE29" s="301">
        <f t="shared" si="11"/>
        <v>2686.8475000000003</v>
      </c>
      <c r="AF29" s="169">
        <f>'NSW Oct 2021'!BJ23</f>
        <v>0</v>
      </c>
      <c r="AG29" s="170">
        <f>'NSW Oct 2021'!BH23</f>
        <v>0</v>
      </c>
      <c r="AH29" s="374"/>
      <c r="AI29" s="374"/>
      <c r="AJ29" s="374"/>
      <c r="AK29" s="374"/>
      <c r="AL29" s="374"/>
      <c r="AM29" s="374"/>
      <c r="AN29" s="374"/>
      <c r="AO29" s="374"/>
      <c r="AP29" s="374"/>
      <c r="AQ29" s="374"/>
      <c r="AR29" s="374"/>
      <c r="AS29" s="374"/>
      <c r="AT29"/>
      <c r="AU29"/>
      <c r="AV29" s="347"/>
      <c r="AW29" s="347"/>
      <c r="AX29" s="347"/>
      <c r="AY29" s="347"/>
      <c r="AZ29" s="347"/>
      <c r="BA29" s="347"/>
      <c r="BB29" s="347"/>
      <c r="BC29" s="347"/>
      <c r="BD29" s="347"/>
      <c r="BE29" s="347"/>
      <c r="BF29" s="347"/>
      <c r="BG29" s="347"/>
      <c r="BH29" s="347"/>
      <c r="BI29" s="347"/>
      <c r="BJ29" s="347"/>
      <c r="BK29" s="347"/>
      <c r="BL29" s="347"/>
      <c r="BM29" s="347"/>
      <c r="BN29" s="347"/>
      <c r="BO29" s="347"/>
      <c r="BP29" s="347"/>
      <c r="BQ29" s="347"/>
      <c r="BR29" s="347"/>
      <c r="BS29" s="347"/>
      <c r="BT29" s="347"/>
      <c r="BU29" s="347"/>
      <c r="BV29" s="347"/>
      <c r="BW29" s="347"/>
      <c r="BX29" s="347"/>
      <c r="BY29" s="347"/>
      <c r="BZ29" s="347"/>
      <c r="CA29" s="347"/>
      <c r="CB29" s="347"/>
      <c r="CC29" s="347"/>
      <c r="CD29" s="347"/>
      <c r="CE29" s="347"/>
      <c r="CF29" s="347"/>
      <c r="CG29" s="347"/>
      <c r="CH29" s="347"/>
      <c r="CI29" s="347"/>
      <c r="CJ29" s="347"/>
      <c r="CK29" s="347"/>
      <c r="CL29" s="347"/>
      <c r="CM29" s="347"/>
      <c r="CN29" s="347"/>
      <c r="CO29" s="347"/>
      <c r="CP29" s="347"/>
      <c r="CQ29" s="347"/>
      <c r="CR29" s="347"/>
      <c r="CS29" s="347"/>
      <c r="CT29" s="347"/>
      <c r="CU29" s="347"/>
      <c r="CV29" s="347"/>
      <c r="CW29" s="347"/>
      <c r="CX29" s="347"/>
      <c r="CY29" s="347"/>
      <c r="CZ29" s="347"/>
      <c r="DA29" s="347"/>
      <c r="DB29" s="347"/>
      <c r="DC29" s="347"/>
      <c r="DD29" s="347"/>
      <c r="DE29" s="347"/>
      <c r="DF29" s="347"/>
      <c r="DG29" s="347"/>
      <c r="DH29" s="347"/>
      <c r="DI29" s="347"/>
      <c r="DJ29" s="347"/>
      <c r="DK29" s="347"/>
      <c r="DL29" s="347"/>
      <c r="DM29" s="347"/>
      <c r="DN29" s="347"/>
      <c r="DO29" s="347"/>
      <c r="DP29" s="347"/>
      <c r="DQ29" s="347"/>
      <c r="DR29" s="347"/>
      <c r="DS29" s="347"/>
      <c r="DT29" s="347"/>
      <c r="DU29" s="347"/>
      <c r="DV29" s="347"/>
      <c r="DW29" s="347"/>
      <c r="DX29" s="347"/>
      <c r="DY29" s="347"/>
      <c r="DZ29" s="347"/>
      <c r="EA29" s="347"/>
      <c r="EB29" s="347"/>
      <c r="EC29" s="347"/>
      <c r="ED29" s="347"/>
      <c r="EE29" s="347"/>
      <c r="EF29" s="347"/>
      <c r="EG29" s="347"/>
      <c r="EH29" s="347"/>
      <c r="EI29" s="347"/>
      <c r="EJ29" s="347"/>
      <c r="EK29" s="347"/>
      <c r="EL29" s="347"/>
      <c r="EM29" s="347"/>
      <c r="EN29" s="347"/>
      <c r="EO29" s="347"/>
      <c r="EP29" s="347"/>
      <c r="EQ29" s="347"/>
      <c r="ER29" s="347"/>
    </row>
    <row r="30" spans="1:148" s="285" customFormat="1" ht="23" customHeight="1" thickTop="1">
      <c r="A30" s="442" t="str">
        <f>'NSW Oct 2021'!D24</f>
        <v>AGN Tumut</v>
      </c>
      <c r="B30" s="156" t="str">
        <f>'NSW Oct 2021'!F24</f>
        <v>Origin Energy</v>
      </c>
      <c r="C30" s="156" t="str">
        <f>'NSW Oct 2021'!G24</f>
        <v>Business Go</v>
      </c>
      <c r="D30" s="151">
        <f>365*'NSW Oct 2021'!H24/100</f>
        <v>294.45545454545447</v>
      </c>
      <c r="E30" s="288">
        <f>IF('NSW Oct 2021'!AQ24=3,0.5,IF('NSW Oct 2021'!AQ24=2,0.33,0))</f>
        <v>0.5</v>
      </c>
      <c r="F30" s="288">
        <f t="shared" si="3"/>
        <v>0.5</v>
      </c>
      <c r="G30" s="151">
        <f>IF('NSW Oct 2021'!K24="",($C$5*E30/'NSW Oct 2021'!AQ24*'NSW Oct 2021'!W24/100)*'NSW Oct 2021'!AQ24,IF($C$5*E30/'NSW Oct 2021'!AQ24&gt;='NSW Oct 2021'!L24,('NSW Oct 2021'!L24*'NSW Oct 2021'!W24/100)*'NSW Oct 2021'!AQ24,($C$5*E30/'NSW Oct 2021'!AQ24*'NSW Oct 2021'!W24/100)*'NSW Oct 2021'!AQ24))</f>
        <v>1190.9090909090912</v>
      </c>
      <c r="H30" s="151">
        <f>IF(AND('NSW Oct 2021'!L24&gt;0,'NSW Oct 2021'!M24&gt;0),IF($C$5*E30/'NSW Oct 2021'!AQ24&lt;'NSW Oct 2021'!L24,0,IF(($C$5*E30/'NSW Oct 2021'!AQ24-'NSW Oct 2021'!L24)&lt;=('NSW Oct 2021'!M24+'NSW Oct 2021'!L24),((($C$5*E30/'NSW Oct 2021'!AQ24-'NSW Oct 2021'!L24)*'NSW Oct 2021'!X24/100))*'NSW Oct 2021'!AQ24,((('NSW Oct 2021'!M24)*'NSW Oct 2021'!X24/100)*'NSW Oct 2021'!AQ24))),0)</f>
        <v>0</v>
      </c>
      <c r="I30" s="151">
        <f>IF(AND('NSW Oct 2021'!M24&gt;0,'NSW Oct 2021'!N24&gt;0),IF($C$5*E30/'NSW Oct 2021'!AQ24&lt;('NSW Oct 2021'!L24+'NSW Oct 2021'!M24),0,IF(($C$5*E30/'NSW Oct 2021'!AQ24-'NSW Oct 2021'!L24+'NSW Oct 2021'!M24)&lt;=('NSW Oct 2021'!L24+'NSW Oct 2021'!M24+'NSW Oct 2021'!N24),((($C$5*E30/'NSW Oct 2021'!AQ24-('NSW Oct 2021'!L24+'NSW Oct 2021'!M24))*'NSW Oct 2021'!Y24/100))*'NSW Oct 2021'!AQ24,('NSW Oct 2021'!N24*'NSW Oct 2021'!Y24/100)* 'NSW Oct 2021'!AQ24)),0)</f>
        <v>0</v>
      </c>
      <c r="J30" s="151">
        <f>IF(AND('NSW Oct 2021'!N24&gt;0,'NSW Oct 2021'!O24&gt;0),IF($C$5*E30/'NSW Oct 2021'!AQ24&lt;('NSW Oct 2021'!L24+'NSW Oct 2021'!M24+'NSW Oct 2021'!N24),0,IF(($C$5*E30/'NSW Oct 2021'!AQ24-'NSW Oct 2021'!L24+'NSW Oct 2021'!M24+'NSW Oct 2021'!N24)&lt;=('NSW Oct 2021'!L24+'NSW Oct 2021'!M24+'NSW Oct 2021'!N24+'NSW Oct 2021'!O24),(($C$5*E30/'NSW Oct 2021'!AQ24-('NSW Oct 2021'!L24+'NSW Oct 2021'!M24+'NSW Oct 2021'!N24))*'NSW Oct 2021'!Z24/100)*'NSW Oct 2021'!AQ24,('NSW Oct 2021'!O24*'NSW Oct 2021'!Z24/100)*'NSW Oct 2021'!AQ24)),0)</f>
        <v>0</v>
      </c>
      <c r="K30" s="151">
        <f>IF(AND('NSW Oct 2021'!O24&gt;0,'NSW Oct 2021'!P24&gt;0),IF($C$5*E30/'NSW Oct 2021'!AQ24&lt;('NSW Oct 2021'!L24+'NSW Oct 2021'!M24+'NSW Oct 2021'!N24+'NSW Oct 2021'!O24),0,IF(($C$5*E30/'NSW Oct 2021'!AQ24-'NSW Oct 2021'!L24+'NSW Oct 2021'!M24+'NSW Oct 2021'!N24+'NSW Oct 2021'!O24)&lt;=('NSW Oct 2021'!L24+'NSW Oct 2021'!M24+'NSW Oct 2021'!N24+'NSW Oct 2021'!O24+'NSW Oct 2021'!P24),(($C$5*E30/'NSW Oct 2021'!AQ24-('NSW Oct 2021'!L24+'NSW Oct 2021'!M24+'NSW Oct 2021'!N24+'NSW Oct 2021'!O24))*'NSW Oct 2021'!AA24/100)*'NSW Oct 2021'!AQ24,('NSW Oct 2021'!P24*'NSW Oct 2021'!AA24/100)*'NSW Oct 2021'!AQ24)),0)</f>
        <v>0</v>
      </c>
      <c r="L30" s="151">
        <f>IF(AND('NSW Oct 2021'!P24&gt;0,'NSW Oct 2021'!O24&gt;0),IF(($C$5*E30/'NSW Oct 2021'!AQ24&lt;SUM('NSW Oct 2021'!L24:P24)),(0),($C$5*E30/'NSW Oct 2021'!AQ24-SUM('NSW Oct 2021'!L24:P24))*'NSW Oct 2021'!AB24/100)* 'NSW Oct 2021'!AQ24,IF(AND('NSW Oct 2021'!O24&gt;0,'NSW Oct 2021'!P24=""),IF(($C$5*E30/'NSW Oct 2021'!AQ24&lt; SUM('NSW Oct 2021'!L24:O24)),(0),($C$5*E30/'NSW Oct 2021'!AQ24-SUM('NSW Oct 2021'!L24:O24))*'NSW Oct 2021'!AA24/100)* 'NSW Oct 2021'!AQ24,IF(AND('NSW Oct 2021'!N24&gt;0,'NSW Oct 2021'!O24=""),IF(($C$5*E30/'NSW Oct 2021'!AQ24&lt; SUM('NSW Oct 2021'!L24:N24)),(0),($C$5*E30/'NSW Oct 2021'!AQ24-SUM('NSW Oct 2021'!L24:N24))*'NSW Oct 2021'!Z24/100)* 'NSW Oct 2021'!AQ24,IF(AND('NSW Oct 2021'!M24&gt;0,'NSW Oct 2021'!N24=""),IF(($C$5*E30/'NSW Oct 2021'!AQ24&lt;'NSW Oct 2021'!M24+'NSW Oct 2021'!L24),(0),(($C$5*E30/'NSW Oct 2021'!AQ24-('NSW Oct 2021'!M24+'NSW Oct 2021'!L24))*'NSW Oct 2021'!Y24/100))*'NSW Oct 2021'!AQ24,IF(AND('NSW Oct 2021'!L24&gt;0,'NSW Oct 2021'!M24=""&gt;0),IF(($C$5*E30/'NSW Oct 2021'!AQ24&lt;'NSW Oct 2021'!L24),(0),($C$5*E30/'NSW Oct 2021'!AQ24-'NSW Oct 2021'!L24)*'NSW Oct 2021'!X24/100)*'NSW Oct 2021'!AQ24,0)))))</f>
        <v>0</v>
      </c>
      <c r="M30" s="151">
        <f>IF('NSW Oct 2021'!K24="",($C$5*F30/'NSW Oct 2021'!AR24*'NSW Oct 2021'!AC24/100)*'NSW Oct 2021'!AR24,IF($C$5*F30/'NSW Oct 2021'!AR24&gt;='NSW Oct 2021'!L24,('NSW Oct 2021'!L24*'NSW Oct 2021'!AC24/100)*'NSW Oct 2021'!AR24,($C$5*F30/'NSW Oct 2021'!AR24*'NSW Oct 2021'!AC24/100)*'NSW Oct 2021'!AR24))</f>
        <v>1190.9090909090912</v>
      </c>
      <c r="N30" s="151">
        <f>IF(AND('NSW Oct 2021'!L24&gt;0,'NSW Oct 2021'!M24&gt;0),IF($C$5*F30/'NSW Oct 2021'!AR24&lt;'NSW Oct 2021'!L24,0,IF(($C$5*F30/'NSW Oct 2021'!AR24-'NSW Oct 2021'!L24)&lt;=('NSW Oct 2021'!M24+'NSW Oct 2021'!L24),((($C$5*F30/'NSW Oct 2021'!AR24-'NSW Oct 2021'!L24)*'NSW Oct 2021'!AD24/100))*'NSW Oct 2021'!AR24,((('NSW Oct 2021'!M24)*'NSW Oct 2021'!AD24/100)*'NSW Oct 2021'!AR24))),0)</f>
        <v>0</v>
      </c>
      <c r="O30" s="151">
        <f>IF(AND('NSW Oct 2021'!M24&gt;0,'NSW Oct 2021'!N24&gt;0),IF($C$5*F30/'NSW Oct 2021'!AR24&lt;('NSW Oct 2021'!L24+'NSW Oct 2021'!M24),0,IF(($C$5*F30/'NSW Oct 2021'!AR24-'NSW Oct 2021'!L24+'NSW Oct 2021'!M24)&lt;=('NSW Oct 2021'!L24+'NSW Oct 2021'!M24+'NSW Oct 2021'!N24),((($C$5*F30/'NSW Oct 2021'!AR24-('NSW Oct 2021'!L24+'NSW Oct 2021'!M24))*'NSW Oct 2021'!AE24/100))*'NSW Oct 2021'!AR24,('NSW Oct 2021'!N24*'NSW Oct 2021'!AE24/100)*'NSW Oct 2021'!AR24)),0)</f>
        <v>0</v>
      </c>
      <c r="P30" s="151">
        <f>IF(AND('NSW Oct 2021'!N24&gt;0,'NSW Oct 2021'!O24&gt;0),IF($C$5*F30/'NSW Oct 2021'!AR24&lt;('NSW Oct 2021'!L24+'NSW Oct 2021'!M24+'NSW Oct 2021'!N24),0,IF(($C$5*F30/'NSW Oct 2021'!AR24-'NSW Oct 2021'!L24+'NSW Oct 2021'!M24+'NSW Oct 2021'!N24)&lt;=('NSW Oct 2021'!L24+'NSW Oct 2021'!M24+'NSW Oct 2021'!N24+'NSW Oct 2021'!O24),(($C$5*F30/'NSW Oct 2021'!AR24-('NSW Oct 2021'!L24+'NSW Oct 2021'!M24+'NSW Oct 2021'!N24))*'NSW Oct 2021'!AF24/100)*'NSW Oct 2021'!AR24,('NSW Oct 2021'!O24*'NSW Oct 2021'!AF24/100)*'NSW Oct 2021'!AR24)),0)</f>
        <v>0</v>
      </c>
      <c r="Q30" s="151">
        <f>IF(AND('NSW Oct 2021'!P24&gt;0,'NSW Oct 2021'!P24&gt;0),IF($C$5*F30/'NSW Oct 2021'!AR24&lt;('NSW Oct 2021'!L24+'NSW Oct 2021'!M24+'NSW Oct 2021'!N24+'NSW Oct 2021'!O24),0,IF(($C$5*F30/'NSW Oct 2021'!AR24-'NSW Oct 2021'!L24+'NSW Oct 2021'!M24+'NSW Oct 2021'!N24+'NSW Oct 2021'!O24)&lt;=('NSW Oct 2021'!L24+'NSW Oct 2021'!M24+'NSW Oct 2021'!N24+'NSW Oct 2021'!O24+'NSW Oct 2021'!P24),(($C$5*F30/'NSW Oct 2021'!AR24-('NSW Oct 2021'!L24+'NSW Oct 2021'!M24+'NSW Oct 2021'!N24+'NSW Oct 2021'!O24))*'NSW Oct 2021'!AG24/100)*'NSW Oct 2021'!AR24,('NSW Oct 2021'!P24*'NSW Oct 2021'!AG24/100)*'NSW Oct 2021'!AR24)),0)</f>
        <v>0</v>
      </c>
      <c r="R30" s="151">
        <f>IF(AND('NSW Oct 2021'!P24&gt;0,'NSW Oct 2021'!O24&gt;0),IF(($C$5*F30/'NSW Oct 2021'!AR24&lt;SUM('NSW Oct 2021'!L24:P24)),(0),($C$5*F30/'NSW Oct 2021'!AR24-SUM('NSW Oct 2021'!L24:P24))*'NSW Oct 2021'!AB24/100)* 'NSW Oct 2021'!AR24,IF(AND('NSW Oct 2021'!O24&gt;0,'NSW Oct 2021'!P24=""),IF(($C$5*F30/'NSW Oct 2021'!AR24&lt; SUM('NSW Oct 2021'!L24:O24)),(0),($C$5*F30/'NSW Oct 2021'!AR24-SUM('NSW Oct 2021'!L24:O24))*'NSW Oct 2021'!AG24/100)* 'NSW Oct 2021'!AR24,IF(AND('NSW Oct 2021'!N24&gt;0,'NSW Oct 2021'!O24=""),IF(($C$5*F30/'NSW Oct 2021'!AR24&lt; SUM('NSW Oct 2021'!L24:N24)),(0),($C$5*F30/'NSW Oct 2021'!AR24-SUM('NSW Oct 2021'!L24:N24))*'NSW Oct 2021'!AF24/100)* 'NSW Oct 2021'!AR24,IF(AND('NSW Oct 2021'!M24&gt;0,'NSW Oct 2021'!N24=""),IF(($C$5*F30/'NSW Oct 2021'!AR24&lt;'NSW Oct 2021'!M24+'NSW Oct 2021'!L24),(0),(($C$5*F30/'NSW Oct 2021'!AR24-('NSW Oct 2021'!M24+'NSW Oct 2021'!L24))*'NSW Oct 2021'!AE24/100))*'NSW Oct 2021'!AR24,IF(AND('NSW Oct 2021'!L24&gt;0,'NSW Oct 2021'!M24=""&gt;0),IF(($C$5*F30/'NSW Oct 2021'!AR24&lt;'NSW Oct 2021'!L24),(0),($C$5*F30/'NSW Oct 2021'!AR24-'NSW Oct 2021'!L24)*'NSW Oct 2021'!AD24/100)*'NSW Oct 2021'!AR24,0)))))</f>
        <v>0</v>
      </c>
      <c r="S30" s="257">
        <f t="shared" si="4"/>
        <v>2381.8181818181824</v>
      </c>
      <c r="T30" s="294">
        <f t="shared" si="5"/>
        <v>2676.2736363636368</v>
      </c>
      <c r="U30" s="157">
        <f t="shared" si="6"/>
        <v>2943.9010000000007</v>
      </c>
      <c r="V30" s="156">
        <f>'NSW Oct 2021'!AT24</f>
        <v>0</v>
      </c>
      <c r="W30" s="156">
        <f>'NSW Oct 2021'!AU24</f>
        <v>0</v>
      </c>
      <c r="X30" s="156">
        <f>'NSW Oct 2021'!AV24</f>
        <v>0</v>
      </c>
      <c r="Y30" s="156">
        <f>'NSW Oct 2021'!AW24</f>
        <v>0</v>
      </c>
      <c r="Z30" s="294" t="str">
        <f t="shared" si="7"/>
        <v>No discount</v>
      </c>
      <c r="AA30" s="294" t="str">
        <f t="shared" si="8"/>
        <v>Inclusive</v>
      </c>
      <c r="AB30" s="292">
        <f t="shared" si="0"/>
        <v>2676.2736363636368</v>
      </c>
      <c r="AC30" s="292">
        <f t="shared" si="1"/>
        <v>2676.2736363636368</v>
      </c>
      <c r="AD30" s="267">
        <f t="shared" si="11"/>
        <v>2943.9010000000007</v>
      </c>
      <c r="AE30" s="267">
        <f t="shared" si="11"/>
        <v>2943.9010000000007</v>
      </c>
      <c r="AF30" s="150">
        <f>'NSW Oct 2021'!BJ24</f>
        <v>12</v>
      </c>
      <c r="AG30" s="141">
        <f>'NSW Oct 2021'!BH24</f>
        <v>12</v>
      </c>
      <c r="AH30" s="374"/>
      <c r="AI30" s="374"/>
      <c r="AJ30" s="374"/>
      <c r="AK30" s="374"/>
      <c r="AL30" s="374"/>
      <c r="AM30" s="374"/>
      <c r="AN30" s="374"/>
      <c r="AO30" s="374"/>
      <c r="AP30" s="374"/>
      <c r="AQ30" s="374"/>
      <c r="AR30" s="374"/>
      <c r="AS30" s="374"/>
      <c r="AT30"/>
      <c r="AU30"/>
      <c r="AV30" s="347"/>
      <c r="AW30" s="347"/>
      <c r="AX30" s="347"/>
      <c r="AY30" s="347"/>
      <c r="AZ30" s="347"/>
      <c r="BA30" s="347"/>
      <c r="BB30" s="347"/>
      <c r="BC30" s="347"/>
      <c r="BD30" s="347"/>
      <c r="BE30" s="347"/>
      <c r="BF30" s="347"/>
      <c r="BG30" s="347"/>
      <c r="BH30" s="347"/>
      <c r="BI30" s="347"/>
      <c r="BJ30" s="347"/>
      <c r="BK30" s="347"/>
      <c r="BL30" s="347"/>
      <c r="BM30" s="347"/>
      <c r="BN30" s="347"/>
      <c r="BO30" s="347"/>
      <c r="BP30" s="347"/>
      <c r="BQ30" s="347"/>
      <c r="BR30" s="347"/>
      <c r="BS30" s="347"/>
      <c r="BT30" s="347"/>
      <c r="BU30" s="347"/>
      <c r="BV30" s="347"/>
      <c r="BW30" s="347"/>
      <c r="BX30" s="347"/>
      <c r="BY30" s="347"/>
      <c r="BZ30" s="347"/>
      <c r="CA30" s="347"/>
      <c r="CB30" s="347"/>
      <c r="CC30" s="347"/>
      <c r="CD30" s="347"/>
      <c r="CE30" s="347"/>
      <c r="CF30" s="347"/>
      <c r="CG30" s="347"/>
      <c r="CH30" s="347"/>
      <c r="CI30" s="347"/>
      <c r="CJ30" s="347"/>
      <c r="CK30" s="347"/>
      <c r="CL30" s="347"/>
      <c r="CM30" s="347"/>
      <c r="CN30" s="347"/>
      <c r="CO30" s="347"/>
      <c r="CP30" s="347"/>
      <c r="CQ30" s="347"/>
      <c r="CR30" s="347"/>
      <c r="CS30" s="347"/>
      <c r="CT30" s="347"/>
      <c r="CU30" s="347"/>
      <c r="CV30" s="347"/>
      <c r="CW30" s="347"/>
      <c r="CX30" s="347"/>
      <c r="CY30" s="347"/>
      <c r="CZ30" s="347"/>
      <c r="DA30" s="347"/>
      <c r="DB30" s="347"/>
      <c r="DC30" s="347"/>
      <c r="DD30" s="347"/>
      <c r="DE30" s="347"/>
      <c r="DF30" s="347"/>
      <c r="DG30" s="347"/>
      <c r="DH30" s="347"/>
      <c r="DI30" s="347"/>
      <c r="DJ30" s="347"/>
      <c r="DK30" s="347"/>
      <c r="DL30" s="347"/>
      <c r="DM30" s="347"/>
      <c r="DN30" s="347"/>
      <c r="DO30" s="347"/>
      <c r="DP30" s="347"/>
      <c r="DQ30" s="347"/>
      <c r="DR30" s="347"/>
      <c r="DS30" s="347"/>
      <c r="DT30" s="347"/>
      <c r="DU30" s="347"/>
      <c r="DV30" s="347"/>
      <c r="DW30" s="347"/>
      <c r="DX30" s="347"/>
      <c r="DY30" s="347"/>
      <c r="DZ30" s="347"/>
      <c r="EA30" s="347"/>
      <c r="EB30" s="347"/>
      <c r="EC30" s="347"/>
      <c r="ED30" s="347"/>
      <c r="EE30" s="347"/>
      <c r="EF30" s="347"/>
      <c r="EG30" s="347"/>
      <c r="EH30" s="347"/>
      <c r="EI30" s="347"/>
      <c r="EJ30" s="347"/>
      <c r="EK30" s="347"/>
      <c r="EL30" s="347"/>
      <c r="EM30" s="347"/>
      <c r="EN30" s="347"/>
      <c r="EO30" s="347"/>
      <c r="EP30" s="347"/>
      <c r="EQ30" s="347"/>
      <c r="ER30" s="347"/>
    </row>
    <row r="31" spans="1:148" s="285" customFormat="1" ht="23" customHeight="1" thickBot="1">
      <c r="A31" s="444"/>
      <c r="B31" s="171" t="str">
        <f>'NSW Oct 2021'!F25</f>
        <v>Red Energy</v>
      </c>
      <c r="C31" s="171" t="str">
        <f>'NSW Oct 2021'!G25</f>
        <v xml:space="preserve">Business Saver </v>
      </c>
      <c r="D31" s="172">
        <f>365*'NSW Oct 2021'!H25/100</f>
        <v>270.10000000000002</v>
      </c>
      <c r="E31" s="289">
        <f>IF('NSW Oct 2021'!AQ25=3,0.5,IF('NSW Oct 2021'!AQ25=2,0.33,0))</f>
        <v>0.5</v>
      </c>
      <c r="F31" s="289">
        <f t="shared" si="3"/>
        <v>0.5</v>
      </c>
      <c r="G31" s="172">
        <f>IF('NSW Oct 2021'!K25="",($C$5*E31/'NSW Oct 2021'!AQ25*'NSW Oct 2021'!W25/100)*'NSW Oct 2021'!AQ25,IF($C$5*E31/'NSW Oct 2021'!AQ25&gt;='NSW Oct 2021'!L25,('NSW Oct 2021'!L25*'NSW Oct 2021'!W25/100)*'NSW Oct 2021'!AQ25,($C$5*E31/'NSW Oct 2021'!AQ25*'NSW Oct 2021'!W25/100)*'NSW Oct 2021'!AQ25))</f>
        <v>1350.0000000000002</v>
      </c>
      <c r="H31" s="172">
        <f>IF(AND('NSW Oct 2021'!L25&gt;0,'NSW Oct 2021'!M25&gt;0),IF($C$5*E31/'NSW Oct 2021'!AQ25&lt;'NSW Oct 2021'!L25,0,IF(($C$5*E31/'NSW Oct 2021'!AQ25-'NSW Oct 2021'!L25)&lt;=('NSW Oct 2021'!M25+'NSW Oct 2021'!L25),((($C$5*E31/'NSW Oct 2021'!AQ25-'NSW Oct 2021'!L25)*'NSW Oct 2021'!X25/100))*'NSW Oct 2021'!AQ25,((('NSW Oct 2021'!M25)*'NSW Oct 2021'!X25/100)*'NSW Oct 2021'!AQ25))),0)</f>
        <v>0</v>
      </c>
      <c r="I31" s="172">
        <f>IF(AND('NSW Oct 2021'!M25&gt;0,'NSW Oct 2021'!N25&gt;0),IF($C$5*E31/'NSW Oct 2021'!AQ25&lt;('NSW Oct 2021'!L25+'NSW Oct 2021'!M25),0,IF(($C$5*E31/'NSW Oct 2021'!AQ25-'NSW Oct 2021'!L25+'NSW Oct 2021'!M25)&lt;=('NSW Oct 2021'!L25+'NSW Oct 2021'!M25+'NSW Oct 2021'!N25),((($C$5*E31/'NSW Oct 2021'!AQ25-('NSW Oct 2021'!L25+'NSW Oct 2021'!M25))*'NSW Oct 2021'!Y25/100))*'NSW Oct 2021'!AQ25,('NSW Oct 2021'!N25*'NSW Oct 2021'!Y25/100)* 'NSW Oct 2021'!AQ25)),0)</f>
        <v>0</v>
      </c>
      <c r="J31" s="172">
        <f>IF(AND('NSW Oct 2021'!N25&gt;0,'NSW Oct 2021'!O25&gt;0),IF($C$5*E31/'NSW Oct 2021'!AQ25&lt;('NSW Oct 2021'!L25+'NSW Oct 2021'!M25+'NSW Oct 2021'!N25),0,IF(($C$5*E31/'NSW Oct 2021'!AQ25-'NSW Oct 2021'!L25+'NSW Oct 2021'!M25+'NSW Oct 2021'!N25)&lt;=('NSW Oct 2021'!L25+'NSW Oct 2021'!M25+'NSW Oct 2021'!N25+'NSW Oct 2021'!O25),(($C$5*E31/'NSW Oct 2021'!AQ25-('NSW Oct 2021'!L25+'NSW Oct 2021'!M25+'NSW Oct 2021'!N25))*'NSW Oct 2021'!Z25/100)*'NSW Oct 2021'!AQ25,('NSW Oct 2021'!O25*'NSW Oct 2021'!Z25/100)*'NSW Oct 2021'!AQ25)),0)</f>
        <v>0</v>
      </c>
      <c r="K31" s="172">
        <f>IF(AND('NSW Oct 2021'!O25&gt;0,'NSW Oct 2021'!P25&gt;0),IF($C$5*E31/'NSW Oct 2021'!AQ25&lt;('NSW Oct 2021'!L25+'NSW Oct 2021'!M25+'NSW Oct 2021'!N25+'NSW Oct 2021'!O25),0,IF(($C$5*E31/'NSW Oct 2021'!AQ25-'NSW Oct 2021'!L25+'NSW Oct 2021'!M25+'NSW Oct 2021'!N25+'NSW Oct 2021'!O25)&lt;=('NSW Oct 2021'!L25+'NSW Oct 2021'!M25+'NSW Oct 2021'!N25+'NSW Oct 2021'!O25+'NSW Oct 2021'!P25),(($C$5*E31/'NSW Oct 2021'!AQ25-('NSW Oct 2021'!L25+'NSW Oct 2021'!M25+'NSW Oct 2021'!N25+'NSW Oct 2021'!O25))*'NSW Oct 2021'!AA25/100)*'NSW Oct 2021'!AQ25,('NSW Oct 2021'!P25*'NSW Oct 2021'!AA25/100)*'NSW Oct 2021'!AQ25)),0)</f>
        <v>0</v>
      </c>
      <c r="L31" s="172">
        <f>IF(AND('NSW Oct 2021'!P25&gt;0,'NSW Oct 2021'!O25&gt;0),IF(($C$5*E31/'NSW Oct 2021'!AQ25&lt;SUM('NSW Oct 2021'!L25:P25)),(0),($C$5*E31/'NSW Oct 2021'!AQ25-SUM('NSW Oct 2021'!L25:P25))*'NSW Oct 2021'!AB25/100)* 'NSW Oct 2021'!AQ25,IF(AND('NSW Oct 2021'!O25&gt;0,'NSW Oct 2021'!P25=""),IF(($C$5*E31/'NSW Oct 2021'!AQ25&lt; SUM('NSW Oct 2021'!L25:O25)),(0),($C$5*E31/'NSW Oct 2021'!AQ25-SUM('NSW Oct 2021'!L25:O25))*'NSW Oct 2021'!AA25/100)* 'NSW Oct 2021'!AQ25,IF(AND('NSW Oct 2021'!N25&gt;0,'NSW Oct 2021'!O25=""),IF(($C$5*E31/'NSW Oct 2021'!AQ25&lt; SUM('NSW Oct 2021'!L25:N25)),(0),($C$5*E31/'NSW Oct 2021'!AQ25-SUM('NSW Oct 2021'!L25:N25))*'NSW Oct 2021'!Z25/100)* 'NSW Oct 2021'!AQ25,IF(AND('NSW Oct 2021'!M25&gt;0,'NSW Oct 2021'!N25=""),IF(($C$5*E31/'NSW Oct 2021'!AQ25&lt;'NSW Oct 2021'!M25+'NSW Oct 2021'!L25),(0),(($C$5*E31/'NSW Oct 2021'!AQ25-('NSW Oct 2021'!M25+'NSW Oct 2021'!L25))*'NSW Oct 2021'!Y25/100))*'NSW Oct 2021'!AQ25,IF(AND('NSW Oct 2021'!L25&gt;0,'NSW Oct 2021'!M25=""&gt;0),IF(($C$5*E31/'NSW Oct 2021'!AQ25&lt;'NSW Oct 2021'!L25),(0),($C$5*E31/'NSW Oct 2021'!AQ25-'NSW Oct 2021'!L25)*'NSW Oct 2021'!X25/100)*'NSW Oct 2021'!AQ25,0)))))</f>
        <v>0</v>
      </c>
      <c r="M31" s="172">
        <f>IF('NSW Oct 2021'!K25="",($C$5*F31/'NSW Oct 2021'!AR25*'NSW Oct 2021'!AC25/100)*'NSW Oct 2021'!AR25,IF($C$5*F31/'NSW Oct 2021'!AR25&gt;='NSW Oct 2021'!L25,('NSW Oct 2021'!L25*'NSW Oct 2021'!AC25/100)*'NSW Oct 2021'!AR25,($C$5*F31/'NSW Oct 2021'!AR25*'NSW Oct 2021'!AC25/100)*'NSW Oct 2021'!AR25))</f>
        <v>1350.0000000000002</v>
      </c>
      <c r="N31" s="172">
        <f>IF(AND('NSW Oct 2021'!L25&gt;0,'NSW Oct 2021'!M25&gt;0),IF($C$5*F31/'NSW Oct 2021'!AR25&lt;'NSW Oct 2021'!L25,0,IF(($C$5*F31/'NSW Oct 2021'!AR25-'NSW Oct 2021'!L25)&lt;=('NSW Oct 2021'!M25+'NSW Oct 2021'!L25),((($C$5*F31/'NSW Oct 2021'!AR25-'NSW Oct 2021'!L25)*'NSW Oct 2021'!AD25/100))*'NSW Oct 2021'!AR25,((('NSW Oct 2021'!M25)*'NSW Oct 2021'!AD25/100)*'NSW Oct 2021'!AR25))),0)</f>
        <v>0</v>
      </c>
      <c r="O31" s="172">
        <f>IF(AND('NSW Oct 2021'!M25&gt;0,'NSW Oct 2021'!N25&gt;0),IF($C$5*F31/'NSW Oct 2021'!AR25&lt;('NSW Oct 2021'!L25+'NSW Oct 2021'!M25),0,IF(($C$5*F31/'NSW Oct 2021'!AR25-'NSW Oct 2021'!L25+'NSW Oct 2021'!M25)&lt;=('NSW Oct 2021'!L25+'NSW Oct 2021'!M25+'NSW Oct 2021'!N25),((($C$5*F31/'NSW Oct 2021'!AR25-('NSW Oct 2021'!L25+'NSW Oct 2021'!M25))*'NSW Oct 2021'!AE25/100))*'NSW Oct 2021'!AR25,('NSW Oct 2021'!N25*'NSW Oct 2021'!AE25/100)*'NSW Oct 2021'!AR25)),0)</f>
        <v>0</v>
      </c>
      <c r="P31" s="172">
        <f>IF(AND('NSW Oct 2021'!N25&gt;0,'NSW Oct 2021'!O25&gt;0),IF($C$5*F31/'NSW Oct 2021'!AR25&lt;('NSW Oct 2021'!L25+'NSW Oct 2021'!M25+'NSW Oct 2021'!N25),0,IF(($C$5*F31/'NSW Oct 2021'!AR25-'NSW Oct 2021'!L25+'NSW Oct 2021'!M25+'NSW Oct 2021'!N25)&lt;=('NSW Oct 2021'!L25+'NSW Oct 2021'!M25+'NSW Oct 2021'!N25+'NSW Oct 2021'!O25),(($C$5*F31/'NSW Oct 2021'!AR25-('NSW Oct 2021'!L25+'NSW Oct 2021'!M25+'NSW Oct 2021'!N25))*'NSW Oct 2021'!AF25/100)*'NSW Oct 2021'!AR25,('NSW Oct 2021'!O25*'NSW Oct 2021'!AF25/100)*'NSW Oct 2021'!AR25)),0)</f>
        <v>0</v>
      </c>
      <c r="Q31" s="172">
        <f>IF(AND('NSW Oct 2021'!P25&gt;0,'NSW Oct 2021'!P25&gt;0),IF($C$5*F31/'NSW Oct 2021'!AR25&lt;('NSW Oct 2021'!L25+'NSW Oct 2021'!M25+'NSW Oct 2021'!N25+'NSW Oct 2021'!O25),0,IF(($C$5*F31/'NSW Oct 2021'!AR25-'NSW Oct 2021'!L25+'NSW Oct 2021'!M25+'NSW Oct 2021'!N25+'NSW Oct 2021'!O25)&lt;=('NSW Oct 2021'!L25+'NSW Oct 2021'!M25+'NSW Oct 2021'!N25+'NSW Oct 2021'!O25+'NSW Oct 2021'!P25),(($C$5*F31/'NSW Oct 2021'!AR25-('NSW Oct 2021'!L25+'NSW Oct 2021'!M25+'NSW Oct 2021'!N25+'NSW Oct 2021'!O25))*'NSW Oct 2021'!AG25/100)*'NSW Oct 2021'!AR25,('NSW Oct 2021'!P25*'NSW Oct 2021'!AG25/100)*'NSW Oct 2021'!AR25)),0)</f>
        <v>0</v>
      </c>
      <c r="R31" s="172">
        <f>IF(AND('NSW Oct 2021'!P25&gt;0,'NSW Oct 2021'!O25&gt;0),IF(($C$5*F31/'NSW Oct 2021'!AR25&lt;SUM('NSW Oct 2021'!L25:P25)),(0),($C$5*F31/'NSW Oct 2021'!AR25-SUM('NSW Oct 2021'!L25:P25))*'NSW Oct 2021'!AB25/100)* 'NSW Oct 2021'!AR25,IF(AND('NSW Oct 2021'!O25&gt;0,'NSW Oct 2021'!P25=""),IF(($C$5*F31/'NSW Oct 2021'!AR25&lt; SUM('NSW Oct 2021'!L25:O25)),(0),($C$5*F31/'NSW Oct 2021'!AR25-SUM('NSW Oct 2021'!L25:O25))*'NSW Oct 2021'!AG25/100)* 'NSW Oct 2021'!AR25,IF(AND('NSW Oct 2021'!N25&gt;0,'NSW Oct 2021'!O25=""),IF(($C$5*F31/'NSW Oct 2021'!AR25&lt; SUM('NSW Oct 2021'!L25:N25)),(0),($C$5*F31/'NSW Oct 2021'!AR25-SUM('NSW Oct 2021'!L25:N25))*'NSW Oct 2021'!AF25/100)* 'NSW Oct 2021'!AR25,IF(AND('NSW Oct 2021'!M25&gt;0,'NSW Oct 2021'!N25=""),IF(($C$5*F31/'NSW Oct 2021'!AR25&lt;'NSW Oct 2021'!M25+'NSW Oct 2021'!L25),(0),(($C$5*F31/'NSW Oct 2021'!AR25-('NSW Oct 2021'!M25+'NSW Oct 2021'!L25))*'NSW Oct 2021'!AE25/100))*'NSW Oct 2021'!AR25,IF(AND('NSW Oct 2021'!L25&gt;0,'NSW Oct 2021'!M25=""&gt;0),IF(($C$5*F31/'NSW Oct 2021'!AR25&lt;'NSW Oct 2021'!L25),(0),($C$5*F31/'NSW Oct 2021'!AR25-'NSW Oct 2021'!L25)*'NSW Oct 2021'!AD25/100)*'NSW Oct 2021'!AR25,0)))))</f>
        <v>0</v>
      </c>
      <c r="S31" s="298">
        <f t="shared" si="4"/>
        <v>2700.0000000000005</v>
      </c>
      <c r="T31" s="293">
        <f t="shared" si="5"/>
        <v>2970.1000000000004</v>
      </c>
      <c r="U31" s="168">
        <f t="shared" si="6"/>
        <v>3267.1100000000006</v>
      </c>
      <c r="V31" s="171">
        <f>'NSW Oct 2021'!AT25</f>
        <v>0</v>
      </c>
      <c r="W31" s="171">
        <f>'NSW Oct 2021'!AU25</f>
        <v>0</v>
      </c>
      <c r="X31" s="171">
        <f>'NSW Oct 2021'!AV25</f>
        <v>0</v>
      </c>
      <c r="Y31" s="171">
        <f>'NSW Oct 2021'!AW25</f>
        <v>0</v>
      </c>
      <c r="Z31" s="293" t="str">
        <f t="shared" si="7"/>
        <v>No discount</v>
      </c>
      <c r="AA31" s="293" t="str">
        <f t="shared" si="8"/>
        <v>Inclusive</v>
      </c>
      <c r="AB31" s="293">
        <f t="shared" si="0"/>
        <v>2970.1000000000004</v>
      </c>
      <c r="AC31" s="293">
        <f t="shared" si="1"/>
        <v>2970.1000000000004</v>
      </c>
      <c r="AD31" s="301">
        <f t="shared" si="11"/>
        <v>3267.1100000000006</v>
      </c>
      <c r="AE31" s="301">
        <f t="shared" si="11"/>
        <v>3267.1100000000006</v>
      </c>
      <c r="AF31" s="169">
        <f>'NSW Oct 2021'!BJ25</f>
        <v>0</v>
      </c>
      <c r="AG31" s="170">
        <f>'NSW Oct 2021'!BH25</f>
        <v>0</v>
      </c>
      <c r="AH31" s="374"/>
      <c r="AI31" s="374"/>
      <c r="AJ31" s="374"/>
      <c r="AK31" s="374"/>
      <c r="AL31" s="374"/>
      <c r="AM31" s="374"/>
      <c r="AN31" s="374"/>
      <c r="AO31" s="374"/>
      <c r="AP31" s="374"/>
      <c r="AQ31" s="374"/>
      <c r="AR31" s="374"/>
      <c r="AS31" s="374"/>
      <c r="AT31"/>
      <c r="AU31"/>
      <c r="AV31" s="347"/>
      <c r="AW31" s="347"/>
      <c r="AX31" s="347"/>
      <c r="AY31" s="347"/>
      <c r="AZ31" s="347"/>
      <c r="BA31" s="347"/>
      <c r="BB31" s="347"/>
      <c r="BC31" s="347"/>
      <c r="BD31" s="347"/>
      <c r="BE31" s="347"/>
      <c r="BF31" s="347"/>
      <c r="BG31" s="347"/>
      <c r="BH31" s="347"/>
      <c r="BI31" s="347"/>
      <c r="BJ31" s="347"/>
      <c r="BK31" s="347"/>
      <c r="BL31" s="347"/>
      <c r="BM31" s="347"/>
      <c r="BN31" s="347"/>
      <c r="BO31" s="347"/>
      <c r="BP31" s="347"/>
      <c r="BQ31" s="347"/>
      <c r="BR31" s="347"/>
      <c r="BS31" s="347"/>
      <c r="BT31" s="347"/>
      <c r="BU31" s="347"/>
      <c r="BV31" s="347"/>
      <c r="BW31" s="347"/>
      <c r="BX31" s="347"/>
      <c r="BY31" s="347"/>
      <c r="BZ31" s="347"/>
      <c r="CA31" s="347"/>
      <c r="CB31" s="347"/>
      <c r="CC31" s="347"/>
      <c r="CD31" s="347"/>
      <c r="CE31" s="347"/>
      <c r="CF31" s="347"/>
      <c r="CG31" s="347"/>
      <c r="CH31" s="347"/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/>
      <c r="CY31" s="347"/>
      <c r="CZ31" s="347"/>
      <c r="DA31" s="347"/>
      <c r="DB31" s="347"/>
      <c r="DC31" s="347"/>
      <c r="DD31" s="347"/>
      <c r="DE31" s="347"/>
      <c r="DF31" s="347"/>
      <c r="DG31" s="347"/>
      <c r="DH31" s="347"/>
      <c r="DI31" s="347"/>
      <c r="DJ31" s="347"/>
      <c r="DK31" s="347"/>
      <c r="DL31" s="347"/>
      <c r="DM31" s="347"/>
      <c r="DN31" s="347"/>
      <c r="DO31" s="347"/>
      <c r="DP31" s="347"/>
      <c r="DQ31" s="347"/>
      <c r="DR31" s="347"/>
      <c r="DS31" s="347"/>
      <c r="DT31" s="347"/>
      <c r="DU31" s="347"/>
      <c r="DV31" s="347"/>
      <c r="DW31" s="347"/>
      <c r="DX31" s="347"/>
      <c r="DY31" s="347"/>
      <c r="DZ31" s="347"/>
      <c r="EA31" s="347"/>
      <c r="EB31" s="347"/>
      <c r="EC31" s="347"/>
      <c r="ED31" s="347"/>
      <c r="EE31" s="347"/>
      <c r="EF31" s="347"/>
      <c r="EG31" s="347"/>
      <c r="EH31" s="347"/>
      <c r="EI31" s="347"/>
      <c r="EJ31" s="347"/>
      <c r="EK31" s="347"/>
      <c r="EL31" s="347"/>
      <c r="EM31" s="347"/>
      <c r="EN31" s="347"/>
      <c r="EO31" s="347"/>
      <c r="EP31" s="347"/>
      <c r="EQ31" s="347"/>
      <c r="ER31" s="347"/>
    </row>
    <row r="32" spans="1:148" s="285" customFormat="1" ht="23" customHeight="1" thickTop="1" thickBot="1">
      <c r="A32" s="233" t="str">
        <f>'NSW Oct 2021'!D26</f>
        <v>AGN Wagga Wagga</v>
      </c>
      <c r="B32" s="186" t="str">
        <f>'NSW Oct 2021'!F26</f>
        <v>Origin Energy</v>
      </c>
      <c r="C32" s="186" t="str">
        <f>'NSW Oct 2021'!G26</f>
        <v>Business Go</v>
      </c>
      <c r="D32" s="183">
        <f>365*'NSW Oct 2021'!H26/100</f>
        <v>371.07227272727272</v>
      </c>
      <c r="E32" s="290">
        <f>IF('NSW Oct 2021'!AQ26=3,0.5,IF('NSW Oct 2021'!AQ26=2,0.33,0))</f>
        <v>0.5</v>
      </c>
      <c r="F32" s="290">
        <f t="shared" si="3"/>
        <v>0.5</v>
      </c>
      <c r="G32" s="183">
        <f>IF('NSW Oct 2021'!K26="",($C$5*E32/'NSW Oct 2021'!AQ26*'NSW Oct 2021'!W26/100)*'NSW Oct 2021'!AQ26,IF($C$5*E32/'NSW Oct 2021'!AQ26&gt;='NSW Oct 2021'!L26,('NSW Oct 2021'!L26*'NSW Oct 2021'!W26/100)*'NSW Oct 2021'!AQ26,($C$5*E32/'NSW Oct 2021'!AQ26*'NSW Oct 2021'!W26/100)*'NSW Oct 2021'!AQ26))</f>
        <v>913.63636363636351</v>
      </c>
      <c r="H32" s="183">
        <f>IF(AND('NSW Oct 2021'!L26&gt;0,'NSW Oct 2021'!M26&gt;0),IF($C$5*E32/'NSW Oct 2021'!AQ26&lt;'NSW Oct 2021'!L26,0,IF(($C$5*E32/'NSW Oct 2021'!AQ26-'NSW Oct 2021'!L26)&lt;=('NSW Oct 2021'!M26+'NSW Oct 2021'!L26),((($C$5*E32/'NSW Oct 2021'!AQ26-'NSW Oct 2021'!L26)*'NSW Oct 2021'!X26/100))*'NSW Oct 2021'!AQ26,((('NSW Oct 2021'!M26)*'NSW Oct 2021'!X26/100)*'NSW Oct 2021'!AQ26))),0)</f>
        <v>0</v>
      </c>
      <c r="I32" s="183">
        <f>IF(AND('NSW Oct 2021'!M26&gt;0,'NSW Oct 2021'!N26&gt;0),IF($C$5*E32/'NSW Oct 2021'!AQ26&lt;('NSW Oct 2021'!L26+'NSW Oct 2021'!M26),0,IF(($C$5*E32/'NSW Oct 2021'!AQ26-'NSW Oct 2021'!L26+'NSW Oct 2021'!M26)&lt;=('NSW Oct 2021'!L26+'NSW Oct 2021'!M26+'NSW Oct 2021'!N26),((($C$5*E32/'NSW Oct 2021'!AQ26-('NSW Oct 2021'!L26+'NSW Oct 2021'!M26))*'NSW Oct 2021'!Y26/100))*'NSW Oct 2021'!AQ26,('NSW Oct 2021'!N26*'NSW Oct 2021'!Y26/100)* 'NSW Oct 2021'!AQ26)),0)</f>
        <v>0</v>
      </c>
      <c r="J32" s="183">
        <f>IF(AND('NSW Oct 2021'!N26&gt;0,'NSW Oct 2021'!O26&gt;0),IF($C$5*E32/'NSW Oct 2021'!AQ26&lt;('NSW Oct 2021'!L26+'NSW Oct 2021'!M26+'NSW Oct 2021'!N26),0,IF(($C$5*E32/'NSW Oct 2021'!AQ26-'NSW Oct 2021'!L26+'NSW Oct 2021'!M26+'NSW Oct 2021'!N26)&lt;=('NSW Oct 2021'!L26+'NSW Oct 2021'!M26+'NSW Oct 2021'!N26+'NSW Oct 2021'!O26),(($C$5*E32/'NSW Oct 2021'!AQ26-('NSW Oct 2021'!L26+'NSW Oct 2021'!M26+'NSW Oct 2021'!N26))*'NSW Oct 2021'!Z26/100)*'NSW Oct 2021'!AQ26,('NSW Oct 2021'!O26*'NSW Oct 2021'!Z26/100)*'NSW Oct 2021'!AQ26)),0)</f>
        <v>0</v>
      </c>
      <c r="K32" s="183">
        <f>IF(AND('NSW Oct 2021'!O26&gt;0,'NSW Oct 2021'!P26&gt;0),IF($C$5*E32/'NSW Oct 2021'!AQ26&lt;('NSW Oct 2021'!L26+'NSW Oct 2021'!M26+'NSW Oct 2021'!N26+'NSW Oct 2021'!O26),0,IF(($C$5*E32/'NSW Oct 2021'!AQ26-'NSW Oct 2021'!L26+'NSW Oct 2021'!M26+'NSW Oct 2021'!N26+'NSW Oct 2021'!O26)&lt;=('NSW Oct 2021'!L26+'NSW Oct 2021'!M26+'NSW Oct 2021'!N26+'NSW Oct 2021'!O26+'NSW Oct 2021'!P26),(($C$5*E32/'NSW Oct 2021'!AQ26-('NSW Oct 2021'!L26+'NSW Oct 2021'!M26+'NSW Oct 2021'!N26+'NSW Oct 2021'!O26))*'NSW Oct 2021'!AA26/100)*'NSW Oct 2021'!AQ26,('NSW Oct 2021'!P26*'NSW Oct 2021'!AA26/100)*'NSW Oct 2021'!AQ26)),0)</f>
        <v>0</v>
      </c>
      <c r="L32" s="183">
        <f>IF(AND('NSW Oct 2021'!P26&gt;0,'NSW Oct 2021'!O26&gt;0),IF(($C$5*E32/'NSW Oct 2021'!AQ26&lt;SUM('NSW Oct 2021'!L26:P26)),(0),($C$5*E32/'NSW Oct 2021'!AQ26-SUM('NSW Oct 2021'!L26:P26))*'NSW Oct 2021'!AB26/100)* 'NSW Oct 2021'!AQ26,IF(AND('NSW Oct 2021'!O26&gt;0,'NSW Oct 2021'!P26=""),IF(($C$5*E32/'NSW Oct 2021'!AQ26&lt; SUM('NSW Oct 2021'!L26:O26)),(0),($C$5*E32/'NSW Oct 2021'!AQ26-SUM('NSW Oct 2021'!L26:O26))*'NSW Oct 2021'!AA26/100)* 'NSW Oct 2021'!AQ26,IF(AND('NSW Oct 2021'!N26&gt;0,'NSW Oct 2021'!O26=""),IF(($C$5*E32/'NSW Oct 2021'!AQ26&lt; SUM('NSW Oct 2021'!L26:N26)),(0),($C$5*E32/'NSW Oct 2021'!AQ26-SUM('NSW Oct 2021'!L26:N26))*'NSW Oct 2021'!Z26/100)* 'NSW Oct 2021'!AQ26,IF(AND('NSW Oct 2021'!M26&gt;0,'NSW Oct 2021'!N26=""),IF(($C$5*E32/'NSW Oct 2021'!AQ26&lt;'NSW Oct 2021'!M26+'NSW Oct 2021'!L26),(0),(($C$5*E32/'NSW Oct 2021'!AQ26-('NSW Oct 2021'!M26+'NSW Oct 2021'!L26))*'NSW Oct 2021'!Y26/100))*'NSW Oct 2021'!AQ26,IF(AND('NSW Oct 2021'!L26&gt;0,'NSW Oct 2021'!M26=""&gt;0),IF(($C$5*E32/'NSW Oct 2021'!AQ26&lt;'NSW Oct 2021'!L26),(0),($C$5*E32/'NSW Oct 2021'!AQ26-'NSW Oct 2021'!L26)*'NSW Oct 2021'!X26/100)*'NSW Oct 2021'!AQ26,0)))))</f>
        <v>0</v>
      </c>
      <c r="M32" s="183">
        <f>IF('NSW Oct 2021'!K26="",($C$5*F32/'NSW Oct 2021'!AR26*'NSW Oct 2021'!AC26/100)*'NSW Oct 2021'!AR26,IF($C$5*F32/'NSW Oct 2021'!AR26&gt;='NSW Oct 2021'!L26,('NSW Oct 2021'!L26*'NSW Oct 2021'!AC26/100)*'NSW Oct 2021'!AR26,($C$5*F32/'NSW Oct 2021'!AR26*'NSW Oct 2021'!AC26/100)*'NSW Oct 2021'!AR26))</f>
        <v>913.63636363636351</v>
      </c>
      <c r="N32" s="183">
        <f>IF(AND('NSW Oct 2021'!L26&gt;0,'NSW Oct 2021'!M26&gt;0),IF($C$5*F32/'NSW Oct 2021'!AR26&lt;'NSW Oct 2021'!L26,0,IF(($C$5*F32/'NSW Oct 2021'!AR26-'NSW Oct 2021'!L26)&lt;=('NSW Oct 2021'!M26+'NSW Oct 2021'!L26),((($C$5*F32/'NSW Oct 2021'!AR26-'NSW Oct 2021'!L26)*'NSW Oct 2021'!AD26/100))*'NSW Oct 2021'!AR26,((('NSW Oct 2021'!M26)*'NSW Oct 2021'!AD26/100)*'NSW Oct 2021'!AR26))),0)</f>
        <v>0</v>
      </c>
      <c r="O32" s="183">
        <f>IF(AND('NSW Oct 2021'!M26&gt;0,'NSW Oct 2021'!N26&gt;0),IF($C$5*F32/'NSW Oct 2021'!AR26&lt;('NSW Oct 2021'!L26+'NSW Oct 2021'!M26),0,IF(($C$5*F32/'NSW Oct 2021'!AR26-'NSW Oct 2021'!L26+'NSW Oct 2021'!M26)&lt;=('NSW Oct 2021'!L26+'NSW Oct 2021'!M26+'NSW Oct 2021'!N26),((($C$5*F32/'NSW Oct 2021'!AR26-('NSW Oct 2021'!L26+'NSW Oct 2021'!M26))*'NSW Oct 2021'!AE26/100))*'NSW Oct 2021'!AR26,('NSW Oct 2021'!N26*'NSW Oct 2021'!AE26/100)*'NSW Oct 2021'!AR26)),0)</f>
        <v>0</v>
      </c>
      <c r="P32" s="183">
        <f>IF(AND('NSW Oct 2021'!N26&gt;0,'NSW Oct 2021'!O26&gt;0),IF($C$5*F32/'NSW Oct 2021'!AR26&lt;('NSW Oct 2021'!L26+'NSW Oct 2021'!M26+'NSW Oct 2021'!N26),0,IF(($C$5*F32/'NSW Oct 2021'!AR26-'NSW Oct 2021'!L26+'NSW Oct 2021'!M26+'NSW Oct 2021'!N26)&lt;=('NSW Oct 2021'!L26+'NSW Oct 2021'!M26+'NSW Oct 2021'!N26+'NSW Oct 2021'!O26),(($C$5*F32/'NSW Oct 2021'!AR26-('NSW Oct 2021'!L26+'NSW Oct 2021'!M26+'NSW Oct 2021'!N26))*'NSW Oct 2021'!AF26/100)*'NSW Oct 2021'!AR26,('NSW Oct 2021'!O26*'NSW Oct 2021'!AF26/100)*'NSW Oct 2021'!AR26)),0)</f>
        <v>0</v>
      </c>
      <c r="Q32" s="183">
        <f>IF(AND('NSW Oct 2021'!P26&gt;0,'NSW Oct 2021'!P26&gt;0),IF($C$5*F32/'NSW Oct 2021'!AR26&lt;('NSW Oct 2021'!L26+'NSW Oct 2021'!M26+'NSW Oct 2021'!N26+'NSW Oct 2021'!O26),0,IF(($C$5*F32/'NSW Oct 2021'!AR26-'NSW Oct 2021'!L26+'NSW Oct 2021'!M26+'NSW Oct 2021'!N26+'NSW Oct 2021'!O26)&lt;=('NSW Oct 2021'!L26+'NSW Oct 2021'!M26+'NSW Oct 2021'!N26+'NSW Oct 2021'!O26+'NSW Oct 2021'!P26),(($C$5*F32/'NSW Oct 2021'!AR26-('NSW Oct 2021'!L26+'NSW Oct 2021'!M26+'NSW Oct 2021'!N26+'NSW Oct 2021'!O26))*'NSW Oct 2021'!AG26/100)*'NSW Oct 2021'!AR26,('NSW Oct 2021'!P26*'NSW Oct 2021'!AG26/100)*'NSW Oct 2021'!AR26)),0)</f>
        <v>0</v>
      </c>
      <c r="R32" s="183">
        <f>IF(AND('NSW Oct 2021'!P26&gt;0,'NSW Oct 2021'!O26&gt;0),IF(($C$5*F32/'NSW Oct 2021'!AR26&lt;SUM('NSW Oct 2021'!L26:P26)),(0),($C$5*F32/'NSW Oct 2021'!AR26-SUM('NSW Oct 2021'!L26:P26))*'NSW Oct 2021'!AB26/100)* 'NSW Oct 2021'!AR26,IF(AND('NSW Oct 2021'!O26&gt;0,'NSW Oct 2021'!P26=""),IF(($C$5*F32/'NSW Oct 2021'!AR26&lt; SUM('NSW Oct 2021'!L26:O26)),(0),($C$5*F32/'NSW Oct 2021'!AR26-SUM('NSW Oct 2021'!L26:O26))*'NSW Oct 2021'!AG26/100)* 'NSW Oct 2021'!AR26,IF(AND('NSW Oct 2021'!N26&gt;0,'NSW Oct 2021'!O26=""),IF(($C$5*F32/'NSW Oct 2021'!AR26&lt; SUM('NSW Oct 2021'!L26:N26)),(0),($C$5*F32/'NSW Oct 2021'!AR26-SUM('NSW Oct 2021'!L26:N26))*'NSW Oct 2021'!AF26/100)* 'NSW Oct 2021'!AR26,IF(AND('NSW Oct 2021'!M26&gt;0,'NSW Oct 2021'!N26=""),IF(($C$5*F32/'NSW Oct 2021'!AR26&lt;'NSW Oct 2021'!M26+'NSW Oct 2021'!L26),(0),(($C$5*F32/'NSW Oct 2021'!AR26-('NSW Oct 2021'!M26+'NSW Oct 2021'!L26))*'NSW Oct 2021'!AE26/100))*'NSW Oct 2021'!AR26,IF(AND('NSW Oct 2021'!L26&gt;0,'NSW Oct 2021'!M26=""&gt;0),IF(($C$5*F32/'NSW Oct 2021'!AR26&lt;'NSW Oct 2021'!L26),(0),($C$5*F32/'NSW Oct 2021'!AR26-'NSW Oct 2021'!L26)*'NSW Oct 2021'!AD26/100)*'NSW Oct 2021'!AR26,0)))))</f>
        <v>0</v>
      </c>
      <c r="S32" s="297">
        <f t="shared" si="4"/>
        <v>1827.272727272727</v>
      </c>
      <c r="T32" s="296">
        <f t="shared" si="5"/>
        <v>2198.3449999999998</v>
      </c>
      <c r="U32" s="187">
        <f t="shared" si="6"/>
        <v>2418.1795000000002</v>
      </c>
      <c r="V32" s="186">
        <f>'NSW Oct 2021'!AT26</f>
        <v>0</v>
      </c>
      <c r="W32" s="186">
        <f>'NSW Oct 2021'!AU26</f>
        <v>0</v>
      </c>
      <c r="X32" s="186">
        <f>'NSW Oct 2021'!AV26</f>
        <v>0</v>
      </c>
      <c r="Y32" s="186">
        <f>'NSW Oct 2021'!AW26</f>
        <v>0</v>
      </c>
      <c r="Z32" s="296" t="str">
        <f t="shared" si="7"/>
        <v>No discount</v>
      </c>
      <c r="AA32" s="296" t="str">
        <f t="shared" si="8"/>
        <v>Inclusive</v>
      </c>
      <c r="AB32" s="302">
        <f t="shared" si="0"/>
        <v>2198.3449999999998</v>
      </c>
      <c r="AC32" s="302">
        <f t="shared" si="1"/>
        <v>2198.3449999999998</v>
      </c>
      <c r="AD32" s="303">
        <f t="shared" si="11"/>
        <v>2418.1795000000002</v>
      </c>
      <c r="AE32" s="303">
        <f t="shared" si="11"/>
        <v>2418.1795000000002</v>
      </c>
      <c r="AF32" s="150">
        <f>'NSW Oct 2021'!BJ26</f>
        <v>12</v>
      </c>
      <c r="AG32" s="141">
        <f>'NSW Oct 2021'!BH26</f>
        <v>12</v>
      </c>
      <c r="AH32" s="374"/>
      <c r="AI32" s="374"/>
      <c r="AJ32" s="374"/>
      <c r="AK32" s="374"/>
      <c r="AL32" s="374"/>
      <c r="AM32" s="374"/>
      <c r="AN32" s="374"/>
      <c r="AO32" s="374"/>
      <c r="AP32" s="374"/>
      <c r="AQ32" s="374"/>
      <c r="AR32" s="374"/>
      <c r="AS32" s="374"/>
      <c r="AT32"/>
      <c r="AU32"/>
      <c r="AV32" s="347"/>
      <c r="AW32" s="347"/>
      <c r="AX32" s="347"/>
      <c r="AY32" s="347"/>
      <c r="AZ32" s="347"/>
      <c r="BA32" s="347"/>
      <c r="BB32" s="347"/>
      <c r="BC32" s="347"/>
      <c r="BD32" s="347"/>
      <c r="BE32" s="347"/>
      <c r="BF32" s="347"/>
      <c r="BG32" s="347"/>
      <c r="BH32" s="347"/>
      <c r="BI32" s="347"/>
      <c r="BJ32" s="347"/>
      <c r="BK32" s="347"/>
      <c r="BL32" s="347"/>
      <c r="BM32" s="347"/>
      <c r="BN32" s="347"/>
      <c r="BO32" s="347"/>
      <c r="BP32" s="347"/>
      <c r="BQ32" s="347"/>
      <c r="BR32" s="347"/>
      <c r="BS32" s="347"/>
      <c r="BT32" s="347"/>
      <c r="BU32" s="347"/>
      <c r="BV32" s="347"/>
      <c r="BW32" s="347"/>
      <c r="BX32" s="347"/>
      <c r="BY32" s="347"/>
      <c r="BZ32" s="347"/>
      <c r="CA32" s="347"/>
      <c r="CB32" s="347"/>
      <c r="CC32" s="347"/>
      <c r="CD32" s="347"/>
      <c r="CE32" s="347"/>
      <c r="CF32" s="347"/>
      <c r="CG32" s="347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347"/>
      <c r="CY32" s="347"/>
      <c r="CZ32" s="347"/>
      <c r="DA32" s="347"/>
      <c r="DB32" s="347"/>
      <c r="DC32" s="347"/>
      <c r="DD32" s="347"/>
      <c r="DE32" s="347"/>
      <c r="DF32" s="347"/>
      <c r="DG32" s="347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347"/>
      <c r="EC32" s="347"/>
      <c r="ED32" s="347"/>
      <c r="EE32" s="347"/>
      <c r="EF32" s="347"/>
      <c r="EG32" s="347"/>
      <c r="EH32" s="347"/>
      <c r="EI32" s="347"/>
      <c r="EJ32" s="347"/>
      <c r="EK32" s="347"/>
      <c r="EL32" s="347"/>
      <c r="EM32" s="347"/>
      <c r="EN32" s="347"/>
      <c r="EO32" s="347"/>
      <c r="EP32" s="347"/>
      <c r="EQ32" s="347"/>
      <c r="ER32" s="347"/>
    </row>
    <row r="33" spans="1:45">
      <c r="A33" s="374"/>
      <c r="B33" s="374"/>
      <c r="C33" s="374"/>
      <c r="D33" s="374"/>
      <c r="E33" s="374"/>
      <c r="F33" s="374"/>
      <c r="G33" s="374"/>
      <c r="H33" s="374"/>
      <c r="I33" s="374"/>
      <c r="J33" s="374"/>
      <c r="K33" s="374"/>
      <c r="L33" s="374"/>
      <c r="M33" s="374"/>
      <c r="N33" s="374"/>
      <c r="O33" s="374"/>
      <c r="P33" s="374"/>
      <c r="Q33" s="374"/>
      <c r="R33" s="374"/>
      <c r="S33" s="374"/>
      <c r="T33" s="374"/>
      <c r="U33" s="374"/>
      <c r="V33" s="374"/>
      <c r="W33" s="374"/>
      <c r="X33" s="374"/>
      <c r="Y33" s="374"/>
      <c r="Z33" s="374"/>
      <c r="AA33" s="374"/>
      <c r="AB33" s="374"/>
      <c r="AC33" s="374"/>
      <c r="AD33" s="374"/>
      <c r="AE33" s="374"/>
      <c r="AF33" s="374"/>
      <c r="AG33" s="374"/>
      <c r="AH33" s="374"/>
      <c r="AI33" s="374"/>
      <c r="AJ33" s="374"/>
      <c r="AK33" s="374"/>
      <c r="AL33" s="374"/>
      <c r="AM33" s="374"/>
      <c r="AN33" s="374"/>
      <c r="AO33" s="374"/>
      <c r="AP33" s="374"/>
      <c r="AQ33" s="374"/>
      <c r="AR33" s="374"/>
      <c r="AS33" s="374"/>
    </row>
    <row r="34" spans="1:45">
      <c r="A34" s="374"/>
      <c r="B34" s="374"/>
      <c r="C34" s="374"/>
      <c r="D34" s="374"/>
      <c r="E34" s="374"/>
      <c r="F34" s="374"/>
      <c r="G34" s="374"/>
      <c r="H34" s="374"/>
      <c r="I34" s="374"/>
      <c r="J34" s="374"/>
      <c r="K34" s="374"/>
      <c r="L34" s="374"/>
      <c r="M34" s="374"/>
      <c r="N34" s="374"/>
      <c r="O34" s="374"/>
      <c r="P34" s="374"/>
      <c r="Q34" s="374"/>
      <c r="R34" s="374"/>
      <c r="S34" s="374"/>
      <c r="T34" s="374"/>
      <c r="U34" s="374"/>
      <c r="V34" s="374"/>
      <c r="W34" s="374"/>
      <c r="X34" s="374"/>
      <c r="Y34" s="374"/>
      <c r="Z34" s="374"/>
      <c r="AA34" s="374"/>
      <c r="AB34" s="374"/>
      <c r="AC34" s="374"/>
      <c r="AD34" s="374"/>
      <c r="AE34" s="374"/>
      <c r="AF34" s="374"/>
      <c r="AG34" s="374"/>
      <c r="AH34" s="374"/>
      <c r="AI34" s="374"/>
      <c r="AJ34" s="374"/>
      <c r="AK34" s="374"/>
      <c r="AL34" s="374"/>
      <c r="AM34" s="374"/>
      <c r="AN34" s="374"/>
      <c r="AO34" s="374"/>
      <c r="AP34" s="374"/>
      <c r="AQ34" s="374"/>
      <c r="AR34" s="374"/>
      <c r="AS34" s="374"/>
    </row>
    <row r="35" spans="1:45">
      <c r="A35" s="374"/>
      <c r="B35" s="374"/>
      <c r="C35" s="374"/>
      <c r="D35" s="374"/>
      <c r="E35" s="374"/>
      <c r="F35" s="374"/>
      <c r="G35" s="374"/>
      <c r="H35" s="374"/>
      <c r="I35" s="374"/>
      <c r="J35" s="374"/>
      <c r="K35" s="374"/>
      <c r="L35" s="374"/>
      <c r="M35" s="374"/>
      <c r="N35" s="374"/>
      <c r="O35" s="374"/>
      <c r="P35" s="374"/>
      <c r="Q35" s="374"/>
      <c r="R35" s="374"/>
      <c r="S35" s="374"/>
      <c r="T35" s="374"/>
      <c r="U35" s="374"/>
      <c r="V35" s="374"/>
      <c r="W35" s="374"/>
      <c r="X35" s="374"/>
      <c r="Y35" s="374"/>
      <c r="Z35" s="374"/>
      <c r="AA35" s="374"/>
      <c r="AB35" s="374"/>
      <c r="AC35" s="374"/>
      <c r="AD35" s="374"/>
      <c r="AE35" s="374"/>
      <c r="AF35" s="374"/>
      <c r="AG35" s="374"/>
      <c r="AH35" s="374"/>
      <c r="AI35" s="374"/>
      <c r="AJ35" s="374"/>
      <c r="AK35" s="374"/>
      <c r="AL35" s="374"/>
      <c r="AM35" s="374"/>
      <c r="AN35" s="374"/>
      <c r="AO35" s="374"/>
      <c r="AP35" s="374"/>
      <c r="AQ35" s="374"/>
      <c r="AR35" s="374"/>
      <c r="AS35" s="374"/>
    </row>
    <row r="36" spans="1:45">
      <c r="A36" s="374"/>
      <c r="B36" s="374"/>
      <c r="C36" s="374"/>
      <c r="D36" s="374"/>
      <c r="E36" s="374"/>
      <c r="F36" s="374"/>
      <c r="G36" s="374"/>
      <c r="H36" s="374"/>
      <c r="I36" s="374"/>
      <c r="J36" s="374"/>
      <c r="K36" s="374"/>
      <c r="L36" s="374"/>
      <c r="M36" s="374"/>
      <c r="N36" s="374"/>
      <c r="O36" s="374"/>
      <c r="P36" s="374"/>
      <c r="Q36" s="374"/>
      <c r="R36" s="374"/>
      <c r="S36" s="374"/>
      <c r="T36" s="374"/>
      <c r="U36" s="374"/>
      <c r="V36" s="374"/>
      <c r="W36" s="374"/>
      <c r="X36" s="374"/>
      <c r="Y36" s="374"/>
      <c r="Z36" s="374"/>
      <c r="AA36" s="374"/>
      <c r="AB36" s="374"/>
      <c r="AC36" s="374"/>
      <c r="AD36" s="374"/>
      <c r="AE36" s="374"/>
      <c r="AF36" s="374"/>
      <c r="AG36" s="374"/>
      <c r="AH36" s="374"/>
      <c r="AI36" s="374"/>
      <c r="AJ36" s="374"/>
      <c r="AK36" s="374"/>
      <c r="AL36" s="374"/>
      <c r="AM36" s="374"/>
      <c r="AN36" s="374"/>
      <c r="AO36" s="374"/>
      <c r="AP36" s="374"/>
      <c r="AQ36" s="374"/>
      <c r="AR36" s="374"/>
      <c r="AS36" s="374"/>
    </row>
    <row r="37" spans="1:45">
      <c r="A37" s="374"/>
      <c r="B37" s="374"/>
      <c r="C37" s="374"/>
      <c r="D37" s="374"/>
      <c r="E37" s="374"/>
      <c r="F37" s="374"/>
      <c r="G37" s="374"/>
      <c r="H37" s="374"/>
      <c r="I37" s="374"/>
      <c r="J37" s="374"/>
      <c r="K37" s="374"/>
      <c r="L37" s="374"/>
      <c r="M37" s="374"/>
      <c r="N37" s="374"/>
      <c r="O37" s="374"/>
      <c r="P37" s="374"/>
      <c r="Q37" s="374"/>
      <c r="R37" s="374"/>
      <c r="S37" s="374"/>
      <c r="T37" s="374"/>
      <c r="U37" s="374"/>
      <c r="V37" s="374"/>
      <c r="W37" s="374"/>
      <c r="X37" s="374"/>
      <c r="Y37" s="374"/>
      <c r="Z37" s="374"/>
      <c r="AA37" s="374"/>
      <c r="AB37" s="374"/>
      <c r="AC37" s="374"/>
      <c r="AD37" s="374"/>
      <c r="AE37" s="374"/>
      <c r="AF37" s="374"/>
      <c r="AG37" s="374"/>
      <c r="AH37" s="374"/>
      <c r="AI37" s="374"/>
      <c r="AJ37" s="374"/>
      <c r="AK37" s="374"/>
      <c r="AL37" s="374"/>
      <c r="AM37" s="374"/>
      <c r="AN37" s="374"/>
      <c r="AO37" s="374"/>
      <c r="AP37" s="374"/>
      <c r="AQ37" s="374"/>
      <c r="AR37" s="374"/>
      <c r="AS37" s="374"/>
    </row>
    <row r="38" spans="1:45">
      <c r="A38" s="374"/>
      <c r="B38" s="374"/>
      <c r="C38" s="374"/>
      <c r="D38" s="374"/>
      <c r="E38" s="374"/>
      <c r="F38" s="374"/>
      <c r="G38" s="374"/>
      <c r="H38" s="374"/>
      <c r="I38" s="374"/>
      <c r="J38" s="374"/>
      <c r="K38" s="374"/>
      <c r="L38" s="374"/>
      <c r="M38" s="374"/>
      <c r="N38" s="374"/>
      <c r="O38" s="374"/>
      <c r="P38" s="374"/>
      <c r="Q38" s="374"/>
      <c r="R38" s="374"/>
      <c r="S38" s="374"/>
      <c r="T38" s="374"/>
      <c r="U38" s="374"/>
      <c r="V38" s="374"/>
      <c r="W38" s="374"/>
      <c r="X38" s="374"/>
      <c r="Y38" s="374"/>
      <c r="Z38" s="374"/>
      <c r="AA38" s="374"/>
      <c r="AB38" s="374"/>
      <c r="AC38" s="374"/>
      <c r="AD38" s="374"/>
      <c r="AE38" s="374"/>
      <c r="AF38" s="374"/>
      <c r="AG38" s="374"/>
      <c r="AH38" s="374"/>
      <c r="AI38" s="374"/>
      <c r="AJ38" s="374"/>
      <c r="AK38" s="374"/>
      <c r="AL38" s="374"/>
      <c r="AM38" s="374"/>
      <c r="AN38" s="374"/>
      <c r="AO38" s="374"/>
      <c r="AP38" s="374"/>
      <c r="AQ38" s="374"/>
      <c r="AR38" s="374"/>
      <c r="AS38" s="374"/>
    </row>
    <row r="39" spans="1:45">
      <c r="A39" s="374"/>
      <c r="B39" s="374"/>
      <c r="C39" s="374"/>
      <c r="D39" s="374"/>
      <c r="E39" s="374"/>
      <c r="F39" s="374"/>
      <c r="G39" s="374"/>
      <c r="H39" s="374"/>
      <c r="I39" s="374"/>
      <c r="J39" s="374"/>
      <c r="K39" s="374"/>
      <c r="L39" s="374"/>
      <c r="M39" s="374"/>
      <c r="N39" s="374"/>
      <c r="O39" s="374"/>
      <c r="P39" s="374"/>
      <c r="Q39" s="374"/>
      <c r="R39" s="374"/>
      <c r="S39" s="374"/>
      <c r="T39" s="374"/>
      <c r="U39" s="374"/>
      <c r="V39" s="374"/>
      <c r="W39" s="374"/>
      <c r="X39" s="374"/>
      <c r="Y39" s="374"/>
      <c r="Z39" s="374"/>
      <c r="AA39" s="374"/>
      <c r="AB39" s="374"/>
      <c r="AC39" s="374"/>
      <c r="AD39" s="374"/>
      <c r="AE39" s="374"/>
      <c r="AF39" s="374"/>
      <c r="AG39" s="374"/>
      <c r="AH39" s="374"/>
      <c r="AI39" s="374"/>
      <c r="AJ39" s="374"/>
      <c r="AK39" s="374"/>
      <c r="AL39" s="374"/>
      <c r="AM39" s="374"/>
      <c r="AN39" s="374"/>
      <c r="AO39" s="374"/>
      <c r="AP39" s="374"/>
      <c r="AQ39" s="374"/>
      <c r="AR39" s="374"/>
      <c r="AS39" s="374"/>
    </row>
    <row r="40" spans="1:45">
      <c r="A40" s="374"/>
      <c r="B40" s="374"/>
      <c r="C40" s="374"/>
      <c r="D40" s="374"/>
      <c r="E40" s="374"/>
      <c r="F40" s="374"/>
      <c r="G40" s="374"/>
      <c r="H40" s="374"/>
      <c r="I40" s="374"/>
      <c r="J40" s="374"/>
      <c r="K40" s="374"/>
      <c r="L40" s="374"/>
      <c r="M40" s="374"/>
      <c r="N40" s="374"/>
      <c r="O40" s="374"/>
      <c r="P40" s="374"/>
      <c r="Q40" s="374"/>
      <c r="R40" s="374"/>
      <c r="S40" s="374"/>
      <c r="T40" s="374"/>
      <c r="U40" s="374"/>
      <c r="V40" s="374"/>
      <c r="W40" s="374"/>
      <c r="X40" s="374"/>
      <c r="Y40" s="374"/>
      <c r="Z40" s="374"/>
      <c r="AA40" s="374"/>
      <c r="AB40" s="374"/>
      <c r="AC40" s="374"/>
      <c r="AD40" s="374"/>
      <c r="AE40" s="374"/>
      <c r="AF40" s="374"/>
      <c r="AG40" s="374"/>
      <c r="AH40" s="374"/>
      <c r="AI40" s="374"/>
      <c r="AJ40" s="374"/>
      <c r="AK40" s="374"/>
      <c r="AL40" s="374"/>
      <c r="AM40" s="374"/>
      <c r="AN40" s="374"/>
      <c r="AO40" s="374"/>
      <c r="AP40" s="374"/>
      <c r="AQ40" s="374"/>
      <c r="AR40" s="374"/>
      <c r="AS40" s="374"/>
    </row>
    <row r="41" spans="1:45">
      <c r="A41" s="374"/>
      <c r="B41" s="374"/>
      <c r="C41" s="374"/>
      <c r="D41" s="374"/>
      <c r="E41" s="374"/>
      <c r="F41" s="374"/>
      <c r="G41" s="374"/>
      <c r="H41" s="374"/>
      <c r="I41" s="374"/>
      <c r="J41" s="374"/>
      <c r="K41" s="374"/>
      <c r="L41" s="374"/>
      <c r="M41" s="374"/>
      <c r="N41" s="374"/>
      <c r="O41" s="374"/>
      <c r="P41" s="374"/>
      <c r="Q41" s="374"/>
      <c r="R41" s="374"/>
      <c r="S41" s="374"/>
      <c r="T41" s="374"/>
      <c r="U41" s="374"/>
      <c r="V41" s="374"/>
      <c r="W41" s="374"/>
      <c r="X41" s="374"/>
      <c r="Y41" s="374"/>
      <c r="Z41" s="374"/>
      <c r="AA41" s="374"/>
      <c r="AB41" s="374"/>
      <c r="AC41" s="374"/>
      <c r="AD41" s="374"/>
      <c r="AE41" s="374"/>
      <c r="AF41" s="374"/>
      <c r="AG41" s="374"/>
      <c r="AH41" s="374"/>
      <c r="AI41" s="374"/>
      <c r="AJ41" s="374"/>
      <c r="AK41" s="374"/>
      <c r="AL41" s="374"/>
      <c r="AM41" s="374"/>
      <c r="AN41" s="374"/>
      <c r="AO41" s="374"/>
      <c r="AP41" s="374"/>
      <c r="AQ41" s="374"/>
      <c r="AR41" s="374"/>
      <c r="AS41" s="374"/>
    </row>
    <row r="42" spans="1:45">
      <c r="A42" s="374"/>
      <c r="B42" s="374"/>
      <c r="C42" s="374"/>
      <c r="D42" s="374"/>
      <c r="E42" s="374"/>
      <c r="F42" s="374"/>
      <c r="G42" s="374"/>
      <c r="H42" s="374"/>
      <c r="I42" s="374"/>
      <c r="J42" s="374"/>
      <c r="K42" s="374"/>
      <c r="L42" s="374"/>
      <c r="M42" s="374"/>
      <c r="N42" s="374"/>
      <c r="O42" s="374"/>
      <c r="P42" s="374"/>
      <c r="Q42" s="374"/>
      <c r="R42" s="374"/>
      <c r="S42" s="374"/>
      <c r="T42" s="374"/>
      <c r="U42" s="374"/>
      <c r="V42" s="374"/>
      <c r="W42" s="374"/>
      <c r="X42" s="374"/>
      <c r="Y42" s="374"/>
      <c r="Z42" s="374"/>
      <c r="AA42" s="374"/>
      <c r="AB42" s="374"/>
      <c r="AC42" s="374"/>
      <c r="AD42" s="374"/>
      <c r="AE42" s="374"/>
      <c r="AF42" s="374"/>
      <c r="AG42" s="374"/>
      <c r="AH42" s="374"/>
      <c r="AI42" s="374"/>
      <c r="AJ42" s="374"/>
      <c r="AK42" s="374"/>
      <c r="AL42" s="374"/>
      <c r="AM42" s="374"/>
      <c r="AN42" s="374"/>
      <c r="AO42" s="374"/>
      <c r="AP42" s="374"/>
      <c r="AQ42" s="374"/>
      <c r="AR42" s="374"/>
      <c r="AS42" s="374"/>
    </row>
    <row r="43" spans="1:45">
      <c r="A43" s="374"/>
      <c r="B43" s="374"/>
      <c r="C43" s="374"/>
      <c r="D43" s="374"/>
      <c r="E43" s="374"/>
      <c r="F43" s="374"/>
      <c r="G43" s="374"/>
      <c r="H43" s="374"/>
      <c r="I43" s="374"/>
      <c r="J43" s="374"/>
      <c r="K43" s="374"/>
      <c r="L43" s="374"/>
      <c r="M43" s="374"/>
      <c r="N43" s="374"/>
      <c r="O43" s="374"/>
      <c r="P43" s="374"/>
      <c r="Q43" s="374"/>
      <c r="R43" s="374"/>
      <c r="S43" s="374"/>
      <c r="T43" s="374"/>
      <c r="U43" s="374"/>
      <c r="V43" s="374"/>
      <c r="W43" s="374"/>
      <c r="X43" s="374"/>
      <c r="Y43" s="374"/>
      <c r="Z43" s="374"/>
      <c r="AA43" s="374"/>
      <c r="AB43" s="374"/>
      <c r="AC43" s="374"/>
      <c r="AD43" s="374"/>
      <c r="AE43" s="374"/>
      <c r="AF43" s="374"/>
      <c r="AG43" s="374"/>
      <c r="AH43" s="374"/>
      <c r="AI43" s="374"/>
      <c r="AJ43" s="374"/>
      <c r="AK43" s="374"/>
      <c r="AL43" s="374"/>
      <c r="AM43" s="374"/>
      <c r="AN43" s="374"/>
      <c r="AO43" s="374"/>
      <c r="AP43" s="374"/>
      <c r="AQ43" s="374"/>
      <c r="AR43" s="374"/>
      <c r="AS43" s="374"/>
    </row>
    <row r="44" spans="1:45">
      <c r="A44" s="374"/>
      <c r="B44" s="374"/>
      <c r="C44" s="374"/>
      <c r="D44" s="374"/>
      <c r="E44" s="374"/>
      <c r="F44" s="374"/>
      <c r="G44" s="374"/>
      <c r="H44" s="374"/>
      <c r="I44" s="374"/>
      <c r="J44" s="374"/>
      <c r="K44" s="374"/>
      <c r="L44" s="374"/>
      <c r="M44" s="374"/>
      <c r="N44" s="374"/>
      <c r="O44" s="374"/>
      <c r="P44" s="374"/>
      <c r="Q44" s="374"/>
      <c r="R44" s="374"/>
      <c r="S44" s="374"/>
      <c r="T44" s="374"/>
      <c r="U44" s="374"/>
      <c r="V44" s="374"/>
      <c r="W44" s="374"/>
      <c r="X44" s="374"/>
      <c r="Y44" s="374"/>
      <c r="Z44" s="374"/>
      <c r="AA44" s="374"/>
      <c r="AB44" s="374"/>
      <c r="AC44" s="374"/>
      <c r="AD44" s="374"/>
      <c r="AE44" s="374"/>
      <c r="AF44" s="374"/>
      <c r="AG44" s="374"/>
      <c r="AH44" s="374"/>
      <c r="AI44" s="374"/>
      <c r="AJ44" s="374"/>
      <c r="AK44" s="374"/>
      <c r="AL44" s="374"/>
      <c r="AM44" s="374"/>
      <c r="AN44" s="374"/>
      <c r="AO44" s="374"/>
      <c r="AP44" s="374"/>
      <c r="AQ44" s="374"/>
      <c r="AR44" s="374"/>
      <c r="AS44" s="374"/>
    </row>
    <row r="45" spans="1:45">
      <c r="A45" s="374"/>
      <c r="B45" s="374"/>
      <c r="C45" s="374"/>
      <c r="D45" s="374"/>
      <c r="E45" s="374"/>
      <c r="F45" s="374"/>
      <c r="G45" s="374"/>
      <c r="H45" s="374"/>
      <c r="I45" s="374"/>
      <c r="J45" s="374"/>
      <c r="K45" s="374"/>
      <c r="L45" s="374"/>
      <c r="M45" s="374"/>
      <c r="N45" s="374"/>
      <c r="O45" s="374"/>
      <c r="P45" s="374"/>
      <c r="Q45" s="374"/>
      <c r="R45" s="374"/>
      <c r="S45" s="374"/>
      <c r="T45" s="374"/>
      <c r="U45" s="374"/>
      <c r="V45" s="374"/>
      <c r="W45" s="374"/>
      <c r="X45" s="374"/>
      <c r="Y45" s="374"/>
      <c r="Z45" s="374"/>
      <c r="AA45" s="374"/>
      <c r="AB45" s="374"/>
      <c r="AC45" s="374"/>
      <c r="AD45" s="374"/>
      <c r="AE45" s="374"/>
      <c r="AF45" s="374"/>
      <c r="AG45" s="374"/>
      <c r="AH45" s="374"/>
      <c r="AI45" s="374"/>
      <c r="AJ45" s="374"/>
      <c r="AK45" s="374"/>
      <c r="AL45" s="374"/>
      <c r="AM45" s="374"/>
      <c r="AN45" s="374"/>
      <c r="AO45" s="374"/>
      <c r="AP45" s="374"/>
      <c r="AQ45" s="374"/>
      <c r="AR45" s="374"/>
      <c r="AS45" s="374"/>
    </row>
    <row r="46" spans="1:45">
      <c r="A46" s="374"/>
      <c r="B46" s="374"/>
      <c r="C46" s="374"/>
      <c r="D46" s="374"/>
      <c r="E46" s="374"/>
      <c r="F46" s="374"/>
      <c r="G46" s="374"/>
      <c r="H46" s="374"/>
      <c r="I46" s="374"/>
      <c r="J46" s="374"/>
      <c r="K46" s="374"/>
      <c r="L46" s="374"/>
      <c r="M46" s="374"/>
      <c r="N46" s="374"/>
      <c r="O46" s="374"/>
      <c r="P46" s="374"/>
      <c r="Q46" s="374"/>
      <c r="R46" s="374"/>
      <c r="S46" s="374"/>
      <c r="T46" s="374"/>
      <c r="U46" s="374"/>
      <c r="V46" s="374"/>
      <c r="W46" s="374"/>
      <c r="X46" s="374"/>
      <c r="Y46" s="374"/>
      <c r="Z46" s="374"/>
      <c r="AA46" s="374"/>
      <c r="AB46" s="374"/>
      <c r="AC46" s="374"/>
      <c r="AD46" s="374"/>
      <c r="AE46" s="374"/>
      <c r="AF46" s="374"/>
      <c r="AG46" s="374"/>
      <c r="AH46" s="374"/>
      <c r="AI46" s="374"/>
      <c r="AJ46" s="374"/>
      <c r="AK46" s="374"/>
      <c r="AL46" s="374"/>
      <c r="AM46" s="374"/>
      <c r="AN46" s="374"/>
      <c r="AO46" s="374"/>
      <c r="AP46" s="374"/>
      <c r="AQ46" s="374"/>
      <c r="AR46" s="374"/>
      <c r="AS46" s="374"/>
    </row>
    <row r="47" spans="1:45">
      <c r="A47" s="374"/>
      <c r="B47" s="374"/>
      <c r="C47" s="374"/>
      <c r="D47" s="374"/>
      <c r="E47" s="374"/>
      <c r="F47" s="374"/>
      <c r="G47" s="374"/>
      <c r="H47" s="374"/>
      <c r="I47" s="374"/>
      <c r="J47" s="374"/>
      <c r="K47" s="374"/>
      <c r="L47" s="374"/>
      <c r="M47" s="374"/>
      <c r="N47" s="374"/>
      <c r="O47" s="374"/>
      <c r="P47" s="374"/>
      <c r="Q47" s="374"/>
      <c r="R47" s="374"/>
      <c r="S47" s="374"/>
      <c r="T47" s="374"/>
      <c r="U47" s="374"/>
      <c r="V47" s="374"/>
      <c r="W47" s="374"/>
      <c r="X47" s="374"/>
      <c r="Y47" s="374"/>
      <c r="Z47" s="374"/>
      <c r="AA47" s="374"/>
      <c r="AB47" s="374"/>
      <c r="AC47" s="374"/>
      <c r="AD47" s="374"/>
      <c r="AE47" s="374"/>
      <c r="AF47" s="374"/>
      <c r="AG47" s="374"/>
      <c r="AH47" s="374"/>
      <c r="AI47" s="374"/>
      <c r="AJ47" s="374"/>
      <c r="AK47" s="374"/>
      <c r="AL47" s="374"/>
      <c r="AM47" s="374"/>
      <c r="AN47" s="374"/>
      <c r="AO47" s="374"/>
      <c r="AP47" s="374"/>
      <c r="AQ47" s="374"/>
      <c r="AR47" s="374"/>
      <c r="AS47" s="374"/>
    </row>
    <row r="48" spans="1:45">
      <c r="A48" s="374"/>
      <c r="B48" s="374"/>
      <c r="C48" s="374"/>
      <c r="D48" s="374"/>
      <c r="E48" s="374"/>
      <c r="F48" s="374"/>
      <c r="G48" s="374"/>
      <c r="H48" s="374"/>
      <c r="I48" s="374"/>
      <c r="J48" s="374"/>
      <c r="K48" s="374"/>
      <c r="L48" s="374"/>
      <c r="M48" s="374"/>
      <c r="N48" s="374"/>
      <c r="O48" s="374"/>
      <c r="P48" s="374"/>
      <c r="Q48" s="374"/>
      <c r="R48" s="374"/>
      <c r="S48" s="374"/>
      <c r="T48" s="374"/>
      <c r="U48" s="374"/>
      <c r="V48" s="374"/>
      <c r="W48" s="374"/>
      <c r="X48" s="374"/>
      <c r="Y48" s="374"/>
      <c r="Z48" s="374"/>
      <c r="AA48" s="374"/>
      <c r="AB48" s="374"/>
      <c r="AC48" s="374"/>
      <c r="AD48" s="374"/>
      <c r="AE48" s="374"/>
      <c r="AF48" s="374"/>
      <c r="AG48" s="374"/>
      <c r="AH48" s="374"/>
      <c r="AI48" s="374"/>
      <c r="AJ48" s="374"/>
      <c r="AK48" s="374"/>
      <c r="AL48" s="374"/>
      <c r="AM48" s="374"/>
      <c r="AN48" s="374"/>
      <c r="AO48" s="374"/>
      <c r="AP48" s="374"/>
      <c r="AQ48" s="374"/>
      <c r="AR48" s="374"/>
      <c r="AS48" s="374"/>
    </row>
    <row r="49" spans="1:45">
      <c r="A49" s="374"/>
      <c r="B49" s="374"/>
      <c r="C49" s="374"/>
      <c r="D49" s="374"/>
      <c r="E49" s="374"/>
      <c r="F49" s="374"/>
      <c r="G49" s="374"/>
      <c r="H49" s="374"/>
      <c r="I49" s="374"/>
      <c r="J49" s="374"/>
      <c r="K49" s="374"/>
      <c r="L49" s="374"/>
      <c r="M49" s="374"/>
      <c r="N49" s="374"/>
      <c r="O49" s="374"/>
      <c r="P49" s="374"/>
      <c r="Q49" s="374"/>
      <c r="R49" s="374"/>
      <c r="S49" s="374"/>
      <c r="T49" s="374"/>
      <c r="U49" s="374"/>
      <c r="V49" s="374"/>
      <c r="W49" s="374"/>
      <c r="X49" s="374"/>
      <c r="Y49" s="374"/>
      <c r="Z49" s="374"/>
      <c r="AA49" s="374"/>
      <c r="AB49" s="374"/>
      <c r="AC49" s="374"/>
      <c r="AD49" s="374"/>
      <c r="AE49" s="374"/>
      <c r="AF49" s="374"/>
      <c r="AG49" s="374"/>
      <c r="AH49" s="374"/>
      <c r="AI49" s="374"/>
      <c r="AJ49" s="374"/>
      <c r="AK49" s="374"/>
      <c r="AL49" s="374"/>
      <c r="AM49" s="374"/>
      <c r="AN49" s="374"/>
      <c r="AO49" s="374"/>
      <c r="AP49" s="374"/>
      <c r="AQ49" s="374"/>
      <c r="AR49" s="374"/>
      <c r="AS49" s="374"/>
    </row>
    <row r="50" spans="1:45">
      <c r="A50" s="374"/>
      <c r="B50" s="374"/>
      <c r="C50" s="374"/>
      <c r="D50" s="374"/>
      <c r="E50" s="374"/>
      <c r="F50" s="374"/>
      <c r="G50" s="374"/>
      <c r="H50" s="374"/>
      <c r="I50" s="374"/>
      <c r="J50" s="374"/>
      <c r="K50" s="374"/>
      <c r="L50" s="374"/>
      <c r="M50" s="374"/>
      <c r="N50" s="374"/>
      <c r="O50" s="374"/>
      <c r="P50" s="374"/>
      <c r="Q50" s="374"/>
      <c r="R50" s="374"/>
      <c r="S50" s="374"/>
      <c r="T50" s="374"/>
      <c r="U50" s="374"/>
      <c r="V50" s="374"/>
      <c r="W50" s="374"/>
      <c r="X50" s="374"/>
      <c r="Y50" s="374"/>
      <c r="Z50" s="374"/>
      <c r="AA50" s="374"/>
      <c r="AB50" s="374"/>
      <c r="AC50" s="374"/>
      <c r="AD50" s="374"/>
      <c r="AE50" s="374"/>
      <c r="AF50" s="374"/>
      <c r="AG50" s="374"/>
      <c r="AH50" s="374"/>
      <c r="AI50" s="374"/>
      <c r="AJ50" s="374"/>
      <c r="AK50" s="374"/>
      <c r="AL50" s="374"/>
      <c r="AM50" s="374"/>
      <c r="AN50" s="374"/>
      <c r="AO50" s="374"/>
      <c r="AP50" s="374"/>
      <c r="AQ50" s="374"/>
      <c r="AR50" s="374"/>
      <c r="AS50" s="374"/>
    </row>
    <row r="51" spans="1:45">
      <c r="A51" s="374"/>
      <c r="B51" s="374"/>
      <c r="C51" s="374"/>
      <c r="D51" s="374"/>
      <c r="E51" s="374"/>
      <c r="F51" s="374"/>
      <c r="G51" s="374"/>
      <c r="H51" s="374"/>
      <c r="I51" s="374"/>
      <c r="J51" s="374"/>
      <c r="K51" s="374"/>
      <c r="L51" s="374"/>
      <c r="M51" s="374"/>
      <c r="N51" s="374"/>
      <c r="O51" s="374"/>
      <c r="P51" s="374"/>
      <c r="Q51" s="374"/>
      <c r="R51" s="374"/>
      <c r="S51" s="374"/>
      <c r="T51" s="374"/>
      <c r="U51" s="374"/>
      <c r="V51" s="374"/>
      <c r="W51" s="374"/>
      <c r="X51" s="374"/>
      <c r="Y51" s="374"/>
      <c r="Z51" s="374"/>
      <c r="AA51" s="374"/>
      <c r="AB51" s="374"/>
      <c r="AC51" s="374"/>
      <c r="AD51" s="374"/>
      <c r="AE51" s="374"/>
      <c r="AF51" s="374"/>
      <c r="AG51" s="374"/>
      <c r="AH51" s="374"/>
      <c r="AI51" s="374"/>
      <c r="AJ51" s="374"/>
      <c r="AK51" s="374"/>
      <c r="AL51" s="374"/>
      <c r="AM51" s="374"/>
      <c r="AN51" s="374"/>
      <c r="AO51" s="374"/>
      <c r="AP51" s="374"/>
      <c r="AQ51" s="374"/>
      <c r="AR51" s="374"/>
      <c r="AS51" s="374"/>
    </row>
    <row r="52" spans="1:45">
      <c r="A52" s="374"/>
      <c r="B52" s="374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</row>
    <row r="53" spans="1:45">
      <c r="A53" s="374"/>
      <c r="B53" s="374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</row>
    <row r="54" spans="1:45">
      <c r="A54" s="374"/>
      <c r="B54" s="374"/>
      <c r="C54" s="374"/>
      <c r="D54" s="374"/>
      <c r="E54" s="374"/>
      <c r="F54" s="374"/>
      <c r="G54" s="374"/>
      <c r="H54" s="374"/>
      <c r="I54" s="374"/>
      <c r="J54" s="374"/>
      <c r="K54" s="374"/>
      <c r="L54" s="374"/>
      <c r="M54" s="374"/>
      <c r="N54" s="374"/>
      <c r="O54" s="374"/>
      <c r="P54" s="374"/>
      <c r="Q54" s="374"/>
      <c r="R54" s="374"/>
      <c r="S54" s="374"/>
      <c r="T54" s="374"/>
      <c r="U54" s="374"/>
      <c r="V54" s="374"/>
      <c r="W54" s="374"/>
      <c r="X54" s="374"/>
      <c r="Y54" s="374"/>
      <c r="Z54" s="374"/>
      <c r="AA54" s="374"/>
      <c r="AB54" s="374"/>
      <c r="AC54" s="374"/>
      <c r="AD54" s="374"/>
      <c r="AE54" s="374"/>
      <c r="AF54" s="374"/>
      <c r="AG54" s="374"/>
      <c r="AH54" s="374"/>
      <c r="AI54" s="374"/>
      <c r="AJ54" s="374"/>
      <c r="AK54" s="374"/>
      <c r="AL54" s="374"/>
      <c r="AM54" s="374"/>
      <c r="AN54" s="374"/>
      <c r="AO54" s="374"/>
      <c r="AP54" s="374"/>
      <c r="AQ54" s="374"/>
      <c r="AR54" s="374"/>
      <c r="AS54" s="374"/>
    </row>
    <row r="55" spans="1:45">
      <c r="A55" s="374"/>
      <c r="B55" s="374"/>
      <c r="C55" s="374"/>
      <c r="D55" s="374"/>
      <c r="E55" s="374"/>
      <c r="F55" s="374"/>
      <c r="G55" s="374"/>
      <c r="H55" s="374"/>
      <c r="I55" s="374"/>
      <c r="J55" s="374"/>
      <c r="K55" s="374"/>
      <c r="L55" s="374"/>
      <c r="M55" s="374"/>
      <c r="N55" s="374"/>
      <c r="O55" s="374"/>
      <c r="P55" s="374"/>
      <c r="Q55" s="374"/>
      <c r="R55" s="374"/>
      <c r="S55" s="374"/>
      <c r="T55" s="374"/>
      <c r="U55" s="374"/>
      <c r="V55" s="374"/>
      <c r="W55" s="374"/>
      <c r="X55" s="374"/>
      <c r="Y55" s="374"/>
      <c r="Z55" s="374"/>
      <c r="AA55" s="374"/>
      <c r="AB55" s="374"/>
      <c r="AC55" s="374"/>
      <c r="AD55" s="374"/>
      <c r="AE55" s="374"/>
      <c r="AF55" s="374"/>
      <c r="AG55" s="374"/>
      <c r="AH55" s="374"/>
      <c r="AI55" s="374"/>
      <c r="AJ55" s="374"/>
      <c r="AK55" s="374"/>
      <c r="AL55" s="374"/>
      <c r="AM55" s="374"/>
      <c r="AN55" s="374"/>
      <c r="AO55" s="374"/>
      <c r="AP55" s="374"/>
      <c r="AQ55" s="374"/>
      <c r="AR55" s="374"/>
      <c r="AS55" s="374"/>
    </row>
    <row r="56" spans="1:45">
      <c r="A56" s="374"/>
      <c r="B56" s="374"/>
      <c r="C56" s="374"/>
      <c r="D56" s="374"/>
      <c r="E56" s="374"/>
      <c r="F56" s="374"/>
      <c r="G56" s="374"/>
      <c r="H56" s="374"/>
      <c r="I56" s="374"/>
      <c r="J56" s="374"/>
      <c r="K56" s="374"/>
      <c r="L56" s="374"/>
      <c r="M56" s="374"/>
      <c r="N56" s="374"/>
      <c r="O56" s="374"/>
      <c r="P56" s="374"/>
      <c r="Q56" s="374"/>
      <c r="R56" s="374"/>
      <c r="S56" s="374"/>
      <c r="T56" s="374"/>
      <c r="U56" s="374"/>
      <c r="V56" s="374"/>
      <c r="W56" s="374"/>
      <c r="X56" s="374"/>
      <c r="Y56" s="374"/>
      <c r="Z56" s="374"/>
      <c r="AA56" s="374"/>
      <c r="AB56" s="374"/>
      <c r="AC56" s="374"/>
      <c r="AD56" s="374"/>
      <c r="AE56" s="374"/>
      <c r="AF56" s="374"/>
      <c r="AG56" s="374"/>
      <c r="AH56" s="374"/>
      <c r="AI56" s="374"/>
      <c r="AJ56" s="374"/>
      <c r="AK56" s="374"/>
      <c r="AL56" s="374"/>
      <c r="AM56" s="374"/>
      <c r="AN56" s="374"/>
      <c r="AO56" s="374"/>
      <c r="AP56" s="374"/>
      <c r="AQ56" s="374"/>
      <c r="AR56" s="374"/>
      <c r="AS56" s="374"/>
    </row>
    <row r="57" spans="1:45">
      <c r="A57" s="374"/>
      <c r="B57" s="374"/>
      <c r="C57" s="374"/>
      <c r="D57" s="374"/>
      <c r="E57" s="374"/>
      <c r="F57" s="374"/>
      <c r="G57" s="374"/>
      <c r="H57" s="374"/>
      <c r="I57" s="374"/>
      <c r="J57" s="374"/>
      <c r="K57" s="374"/>
      <c r="L57" s="374"/>
      <c r="M57" s="374"/>
      <c r="N57" s="374"/>
      <c r="O57" s="374"/>
      <c r="P57" s="374"/>
      <c r="Q57" s="374"/>
      <c r="R57" s="374"/>
      <c r="S57" s="374"/>
      <c r="T57" s="374"/>
      <c r="U57" s="374"/>
      <c r="V57" s="374"/>
      <c r="W57" s="374"/>
      <c r="X57" s="374"/>
      <c r="Y57" s="374"/>
      <c r="Z57" s="374"/>
      <c r="AA57" s="374"/>
      <c r="AB57" s="374"/>
      <c r="AC57" s="374"/>
      <c r="AD57" s="374"/>
      <c r="AE57" s="374"/>
      <c r="AF57" s="374"/>
      <c r="AG57" s="374"/>
      <c r="AH57" s="374"/>
      <c r="AI57" s="374"/>
      <c r="AJ57" s="374"/>
      <c r="AK57" s="374"/>
      <c r="AL57" s="374"/>
      <c r="AM57" s="374"/>
      <c r="AN57" s="374"/>
      <c r="AO57" s="374"/>
      <c r="AP57" s="374"/>
      <c r="AQ57" s="374"/>
      <c r="AR57" s="374"/>
      <c r="AS57" s="374"/>
    </row>
    <row r="58" spans="1:45">
      <c r="A58" s="374"/>
      <c r="B58" s="374"/>
      <c r="C58" s="374"/>
      <c r="D58" s="374"/>
      <c r="E58" s="374"/>
      <c r="F58" s="374"/>
      <c r="G58" s="374"/>
      <c r="H58" s="374"/>
      <c r="I58" s="374"/>
      <c r="J58" s="374"/>
      <c r="K58" s="374"/>
      <c r="L58" s="374"/>
      <c r="M58" s="374"/>
      <c r="N58" s="374"/>
      <c r="O58" s="374"/>
      <c r="P58" s="374"/>
      <c r="Q58" s="374"/>
      <c r="R58" s="374"/>
      <c r="S58" s="374"/>
      <c r="T58" s="374"/>
      <c r="U58" s="374"/>
      <c r="V58" s="374"/>
      <c r="W58" s="374"/>
      <c r="X58" s="374"/>
      <c r="Y58" s="374"/>
      <c r="Z58" s="374"/>
      <c r="AA58" s="374"/>
      <c r="AB58" s="374"/>
      <c r="AC58" s="374"/>
      <c r="AD58" s="374"/>
      <c r="AE58" s="374"/>
      <c r="AF58" s="374"/>
      <c r="AG58" s="374"/>
      <c r="AH58" s="374"/>
      <c r="AI58" s="374"/>
      <c r="AJ58" s="374"/>
      <c r="AK58" s="374"/>
      <c r="AL58" s="374"/>
      <c r="AM58" s="374"/>
      <c r="AN58" s="374"/>
      <c r="AO58" s="374"/>
      <c r="AP58" s="374"/>
      <c r="AQ58" s="374"/>
      <c r="AR58" s="374"/>
      <c r="AS58" s="374"/>
    </row>
    <row r="59" spans="1:45">
      <c r="A59" s="374"/>
      <c r="B59" s="374"/>
      <c r="C59" s="374"/>
      <c r="D59" s="374"/>
      <c r="E59" s="374"/>
      <c r="F59" s="374"/>
      <c r="G59" s="374"/>
      <c r="H59" s="374"/>
      <c r="I59" s="374"/>
      <c r="J59" s="374"/>
      <c r="K59" s="374"/>
      <c r="L59" s="374"/>
      <c r="M59" s="374"/>
      <c r="N59" s="374"/>
      <c r="O59" s="374"/>
      <c r="P59" s="374"/>
      <c r="Q59" s="374"/>
      <c r="R59" s="374"/>
      <c r="S59" s="374"/>
      <c r="T59" s="374"/>
      <c r="U59" s="374"/>
      <c r="V59" s="374"/>
      <c r="W59" s="374"/>
      <c r="X59" s="374"/>
      <c r="Y59" s="374"/>
      <c r="Z59" s="374"/>
      <c r="AA59" s="374"/>
      <c r="AB59" s="374"/>
      <c r="AC59" s="374"/>
      <c r="AD59" s="374"/>
      <c r="AE59" s="374"/>
      <c r="AF59" s="374"/>
      <c r="AG59" s="374"/>
      <c r="AH59" s="374"/>
      <c r="AI59" s="374"/>
      <c r="AJ59" s="374"/>
      <c r="AK59" s="374"/>
      <c r="AL59" s="374"/>
      <c r="AM59" s="374"/>
      <c r="AN59" s="374"/>
      <c r="AO59" s="374"/>
      <c r="AP59" s="374"/>
      <c r="AQ59" s="374"/>
      <c r="AR59" s="374"/>
      <c r="AS59" s="374"/>
    </row>
    <row r="60" spans="1:45">
      <c r="A60" s="374"/>
      <c r="B60" s="374"/>
      <c r="C60" s="374"/>
      <c r="D60" s="374"/>
      <c r="E60" s="374"/>
      <c r="F60" s="374"/>
      <c r="G60" s="374"/>
      <c r="H60" s="374"/>
      <c r="I60" s="374"/>
      <c r="J60" s="374"/>
      <c r="K60" s="374"/>
      <c r="L60" s="374"/>
      <c r="M60" s="374"/>
      <c r="N60" s="374"/>
      <c r="O60" s="374"/>
      <c r="P60" s="374"/>
      <c r="Q60" s="374"/>
      <c r="R60" s="374"/>
      <c r="S60" s="374"/>
      <c r="T60" s="374"/>
      <c r="U60" s="374"/>
      <c r="V60" s="374"/>
      <c r="W60" s="374"/>
      <c r="X60" s="374"/>
      <c r="Y60" s="374"/>
      <c r="Z60" s="374"/>
      <c r="AA60" s="374"/>
      <c r="AB60" s="374"/>
      <c r="AC60" s="374"/>
      <c r="AD60" s="374"/>
      <c r="AE60" s="374"/>
      <c r="AF60" s="374"/>
      <c r="AG60" s="374"/>
      <c r="AH60" s="374"/>
      <c r="AI60" s="374"/>
      <c r="AJ60" s="374"/>
      <c r="AK60" s="374"/>
      <c r="AL60" s="374"/>
      <c r="AM60" s="374"/>
      <c r="AN60" s="374"/>
      <c r="AO60" s="374"/>
      <c r="AP60" s="374"/>
      <c r="AQ60" s="374"/>
      <c r="AR60" s="374"/>
      <c r="AS60" s="374"/>
    </row>
    <row r="61" spans="1:45">
      <c r="A61" s="374"/>
      <c r="B61" s="374"/>
      <c r="C61" s="374"/>
      <c r="D61" s="374"/>
      <c r="E61" s="374"/>
      <c r="F61" s="374"/>
      <c r="G61" s="374"/>
      <c r="H61" s="374"/>
      <c r="I61" s="374"/>
      <c r="J61" s="374"/>
      <c r="K61" s="374"/>
      <c r="L61" s="374"/>
      <c r="M61" s="374"/>
      <c r="N61" s="374"/>
      <c r="O61" s="374"/>
      <c r="P61" s="374"/>
      <c r="Q61" s="374"/>
      <c r="R61" s="374"/>
      <c r="S61" s="374"/>
      <c r="T61" s="374"/>
      <c r="U61" s="374"/>
      <c r="V61" s="374"/>
      <c r="W61" s="374"/>
      <c r="X61" s="374"/>
      <c r="Y61" s="374"/>
      <c r="Z61" s="374"/>
      <c r="AA61" s="374"/>
      <c r="AB61" s="374"/>
      <c r="AC61" s="374"/>
      <c r="AD61" s="374"/>
      <c r="AE61" s="374"/>
      <c r="AF61" s="374"/>
      <c r="AG61" s="374"/>
      <c r="AH61" s="374"/>
      <c r="AI61" s="374"/>
      <c r="AJ61" s="374"/>
      <c r="AK61" s="374"/>
      <c r="AL61" s="374"/>
      <c r="AM61" s="374"/>
      <c r="AN61" s="374"/>
      <c r="AO61" s="374"/>
      <c r="AP61" s="374"/>
      <c r="AQ61" s="374"/>
      <c r="AR61" s="374"/>
      <c r="AS61" s="374"/>
    </row>
    <row r="62" spans="1:45">
      <c r="A62" s="374"/>
      <c r="B62" s="374"/>
      <c r="C62" s="374"/>
      <c r="D62" s="374"/>
      <c r="E62" s="374"/>
      <c r="F62" s="374"/>
      <c r="G62" s="374"/>
      <c r="H62" s="374"/>
      <c r="I62" s="374"/>
      <c r="J62" s="374"/>
      <c r="K62" s="374"/>
      <c r="L62" s="374"/>
      <c r="M62" s="374"/>
      <c r="N62" s="374"/>
      <c r="O62" s="374"/>
      <c r="P62" s="374"/>
      <c r="Q62" s="374"/>
      <c r="R62" s="374"/>
      <c r="S62" s="374"/>
      <c r="T62" s="374"/>
      <c r="U62" s="374"/>
      <c r="V62" s="374"/>
      <c r="W62" s="374"/>
      <c r="X62" s="374"/>
      <c r="Y62" s="374"/>
      <c r="Z62" s="374"/>
      <c r="AA62" s="374"/>
      <c r="AB62" s="374"/>
      <c r="AC62" s="374"/>
      <c r="AD62" s="374"/>
      <c r="AE62" s="374"/>
      <c r="AF62" s="374"/>
      <c r="AG62" s="374"/>
      <c r="AH62" s="374"/>
      <c r="AI62" s="374"/>
      <c r="AJ62" s="374"/>
      <c r="AK62" s="374"/>
      <c r="AL62" s="374"/>
      <c r="AM62" s="374"/>
      <c r="AN62" s="374"/>
      <c r="AO62" s="374"/>
      <c r="AP62" s="374"/>
      <c r="AQ62" s="374"/>
      <c r="AR62" s="374"/>
      <c r="AS62" s="374"/>
    </row>
    <row r="63" spans="1:45">
      <c r="A63" s="374"/>
      <c r="B63" s="374"/>
      <c r="C63" s="374"/>
      <c r="D63" s="374"/>
      <c r="E63" s="374"/>
      <c r="F63" s="374"/>
      <c r="G63" s="374"/>
      <c r="H63" s="374"/>
      <c r="I63" s="374"/>
      <c r="J63" s="374"/>
      <c r="K63" s="374"/>
      <c r="L63" s="374"/>
      <c r="M63" s="374"/>
      <c r="N63" s="374"/>
      <c r="O63" s="374"/>
      <c r="P63" s="374"/>
      <c r="Q63" s="374"/>
      <c r="R63" s="374"/>
      <c r="S63" s="374"/>
      <c r="T63" s="374"/>
      <c r="U63" s="374"/>
      <c r="V63" s="374"/>
      <c r="W63" s="374"/>
      <c r="X63" s="374"/>
      <c r="Y63" s="374"/>
      <c r="Z63" s="374"/>
      <c r="AA63" s="374"/>
      <c r="AB63" s="374"/>
      <c r="AC63" s="374"/>
      <c r="AD63" s="374"/>
      <c r="AE63" s="374"/>
      <c r="AF63" s="374"/>
      <c r="AG63" s="374"/>
      <c r="AH63" s="374"/>
      <c r="AI63" s="374"/>
      <c r="AJ63" s="374"/>
      <c r="AK63" s="374"/>
      <c r="AL63" s="374"/>
      <c r="AM63" s="374"/>
      <c r="AN63" s="374"/>
      <c r="AO63" s="374"/>
      <c r="AP63" s="374"/>
      <c r="AQ63" s="374"/>
      <c r="AR63" s="374"/>
      <c r="AS63" s="374"/>
    </row>
    <row r="64" spans="1:45">
      <c r="A64" s="374"/>
      <c r="B64" s="374"/>
      <c r="C64" s="374"/>
      <c r="D64" s="374"/>
      <c r="E64" s="374"/>
      <c r="F64" s="374"/>
      <c r="G64" s="374"/>
      <c r="H64" s="374"/>
      <c r="I64" s="374"/>
      <c r="J64" s="374"/>
      <c r="K64" s="374"/>
      <c r="L64" s="374"/>
      <c r="M64" s="374"/>
      <c r="N64" s="374"/>
      <c r="O64" s="374"/>
      <c r="P64" s="374"/>
      <c r="Q64" s="374"/>
      <c r="R64" s="374"/>
      <c r="S64" s="374"/>
      <c r="T64" s="374"/>
      <c r="U64" s="374"/>
      <c r="V64" s="374"/>
      <c r="W64" s="374"/>
      <c r="X64" s="374"/>
      <c r="Y64" s="374"/>
      <c r="Z64" s="374"/>
      <c r="AA64" s="374"/>
      <c r="AB64" s="374"/>
      <c r="AC64" s="374"/>
      <c r="AD64" s="374"/>
      <c r="AE64" s="374"/>
      <c r="AF64" s="374"/>
      <c r="AG64" s="374"/>
      <c r="AH64" s="374"/>
      <c r="AI64" s="374"/>
      <c r="AJ64" s="374"/>
      <c r="AK64" s="374"/>
      <c r="AL64" s="374"/>
      <c r="AM64" s="374"/>
      <c r="AN64" s="374"/>
      <c r="AO64" s="374"/>
      <c r="AP64" s="374"/>
      <c r="AQ64" s="374"/>
      <c r="AR64" s="374"/>
      <c r="AS64" s="374"/>
    </row>
  </sheetData>
  <sheetProtection algorithmName="SHA-512" hashValue="kclTxBgv6tqnlqScnzreB2diCms6ZWd7gvCAm6/P9uZnuMPiRAUc2ugjDKqN8MO5sV49e3UV6gaZe8DWmiD9fA==" saltValue="LULQ+0CHaI3ysMpyGQkkNQ==" spinCount="100000" sheet="1" objects="1" scenarios="1"/>
  <mergeCells count="6">
    <mergeCell ref="A30:A31"/>
    <mergeCell ref="A8:A15"/>
    <mergeCell ref="A16:A17"/>
    <mergeCell ref="A21:A23"/>
    <mergeCell ref="A24:A25"/>
    <mergeCell ref="A27:A29"/>
  </mergeCells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91DB2-06C7-C841-8B97-020867480840}">
  <sheetPr codeName="Sheet20">
    <tabColor rgb="FFCD7B93"/>
  </sheetPr>
  <dimension ref="A1:ER71"/>
  <sheetViews>
    <sheetView topLeftCell="A4" zoomScaleNormal="100" workbookViewId="0">
      <selection activeCell="C28" sqref="C28"/>
    </sheetView>
  </sheetViews>
  <sheetFormatPr baseColWidth="10" defaultRowHeight="13"/>
  <cols>
    <col min="1" max="1" width="24.1640625" customWidth="1"/>
    <col min="2" max="2" width="16.1640625" customWidth="1"/>
    <col min="3" max="3" width="23.1640625" bestFit="1" customWidth="1"/>
    <col min="4" max="4" width="12.1640625" customWidth="1"/>
    <col min="5" max="6" width="12.1640625" hidden="1" customWidth="1"/>
    <col min="7" max="18" width="12.1640625" customWidth="1"/>
    <col min="19" max="19" width="13" hidden="1" customWidth="1"/>
    <col min="20" max="20" width="12" hidden="1" customWidth="1"/>
    <col min="21" max="25" width="12" customWidth="1"/>
    <col min="26" max="29" width="12" hidden="1" customWidth="1"/>
    <col min="30" max="33" width="12" customWidth="1"/>
    <col min="34" max="43" width="12.1640625" customWidth="1"/>
  </cols>
  <sheetData>
    <row r="1" spans="1:148" s="285" customFormat="1" ht="14">
      <c r="A1" s="340" t="s">
        <v>55</v>
      </c>
      <c r="B1" s="340"/>
      <c r="C1" s="340"/>
      <c r="D1" s="340"/>
      <c r="E1" s="341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2"/>
      <c r="V1" s="340"/>
      <c r="W1" s="340"/>
      <c r="X1" s="340"/>
      <c r="Y1" s="340"/>
      <c r="Z1" s="340"/>
      <c r="AA1" s="340"/>
      <c r="AB1" s="340"/>
      <c r="AC1" s="340"/>
      <c r="AD1" s="340"/>
      <c r="AE1" s="340"/>
      <c r="AF1" s="340"/>
      <c r="AG1" s="340"/>
      <c r="AH1" s="340"/>
      <c r="AI1" s="340"/>
      <c r="AJ1" s="340"/>
      <c r="AK1" s="340"/>
      <c r="AL1" s="340"/>
      <c r="AM1" s="340"/>
      <c r="AN1" s="340"/>
      <c r="AO1" s="340"/>
      <c r="AP1" s="340"/>
      <c r="AQ1" s="340"/>
      <c r="AR1" s="340"/>
      <c r="AS1" s="340"/>
      <c r="AT1" s="340"/>
      <c r="AU1" s="340"/>
      <c r="AV1" s="347"/>
      <c r="AW1" s="347"/>
      <c r="AX1" s="347"/>
      <c r="AY1" s="347"/>
      <c r="AZ1" s="347"/>
      <c r="BA1" s="347"/>
      <c r="BB1" s="347"/>
      <c r="BC1" s="347"/>
      <c r="BD1" s="347"/>
      <c r="BE1" s="347"/>
      <c r="BF1" s="347"/>
      <c r="BG1" s="347"/>
      <c r="BH1" s="347"/>
      <c r="BI1" s="347"/>
      <c r="BJ1" s="347"/>
      <c r="BK1" s="347"/>
      <c r="BL1" s="347"/>
      <c r="BM1" s="347"/>
      <c r="BN1" s="347"/>
      <c r="BO1" s="347"/>
      <c r="BP1" s="347"/>
      <c r="BQ1" s="347"/>
      <c r="BR1" s="347"/>
      <c r="BS1" s="347"/>
      <c r="BT1" s="347"/>
      <c r="BU1" s="347"/>
      <c r="BV1" s="347"/>
      <c r="BW1" s="347"/>
      <c r="BX1" s="347"/>
      <c r="BY1" s="347"/>
      <c r="BZ1" s="347"/>
      <c r="CA1" s="347"/>
      <c r="CB1" s="347"/>
      <c r="CC1" s="347"/>
      <c r="CD1" s="347"/>
      <c r="CE1" s="347"/>
      <c r="CF1" s="347"/>
      <c r="CG1" s="347"/>
      <c r="CH1" s="347"/>
      <c r="CI1" s="347"/>
      <c r="CJ1" s="347"/>
      <c r="CK1" s="347"/>
      <c r="CL1" s="347"/>
      <c r="CM1" s="347"/>
      <c r="CN1" s="347"/>
      <c r="CO1" s="347"/>
      <c r="CP1" s="347"/>
      <c r="CQ1" s="347"/>
      <c r="CR1" s="347"/>
      <c r="CS1" s="347"/>
      <c r="CT1" s="347"/>
      <c r="CU1" s="347"/>
      <c r="CV1" s="347"/>
      <c r="CW1" s="347"/>
      <c r="CX1" s="347"/>
      <c r="CY1" s="347"/>
      <c r="CZ1" s="347"/>
      <c r="DA1" s="347"/>
      <c r="DB1" s="347"/>
      <c r="DC1" s="347"/>
      <c r="DD1" s="347"/>
      <c r="DE1" s="347"/>
      <c r="DF1" s="347"/>
      <c r="DG1" s="347"/>
      <c r="DH1" s="347"/>
      <c r="DI1" s="347"/>
      <c r="DJ1" s="347"/>
      <c r="DK1" s="347"/>
      <c r="DL1" s="347"/>
      <c r="DM1" s="347"/>
      <c r="DN1" s="347"/>
      <c r="DO1" s="347"/>
      <c r="DP1" s="347"/>
      <c r="DQ1" s="347"/>
      <c r="DR1" s="347"/>
      <c r="DS1" s="347"/>
      <c r="DT1" s="347"/>
      <c r="DU1" s="347"/>
      <c r="DV1" s="347"/>
      <c r="DW1" s="347"/>
      <c r="DX1" s="347"/>
      <c r="DY1" s="347"/>
      <c r="DZ1" s="347"/>
      <c r="EA1" s="347"/>
      <c r="EB1" s="347"/>
      <c r="EC1" s="347"/>
      <c r="ED1" s="347"/>
      <c r="EE1" s="347"/>
      <c r="EF1" s="347"/>
      <c r="EG1" s="347"/>
      <c r="EH1" s="347"/>
      <c r="EI1" s="347"/>
      <c r="EJ1" s="347"/>
      <c r="EK1" s="347"/>
      <c r="EL1" s="347"/>
      <c r="EM1" s="347"/>
      <c r="EN1" s="347"/>
      <c r="EO1" s="347"/>
      <c r="EP1" s="347"/>
      <c r="EQ1" s="347"/>
      <c r="ER1" s="347"/>
    </row>
    <row r="2" spans="1:148" s="285" customFormat="1" ht="14">
      <c r="A2" s="342" t="s">
        <v>94</v>
      </c>
      <c r="B2" s="340"/>
      <c r="C2" s="340"/>
      <c r="D2" s="340"/>
      <c r="E2" s="341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2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7"/>
      <c r="AW2" s="347"/>
      <c r="AX2" s="347"/>
      <c r="AY2" s="347"/>
      <c r="AZ2" s="347"/>
      <c r="BA2" s="347"/>
      <c r="BB2" s="347"/>
      <c r="BC2" s="347"/>
      <c r="BD2" s="347"/>
      <c r="BE2" s="347"/>
      <c r="BF2" s="347"/>
      <c r="BG2" s="347"/>
      <c r="BH2" s="347"/>
      <c r="BI2" s="347"/>
      <c r="BJ2" s="347"/>
      <c r="BK2" s="347"/>
      <c r="BL2" s="347"/>
      <c r="BM2" s="347"/>
      <c r="BN2" s="347"/>
      <c r="BO2" s="347"/>
      <c r="BP2" s="347"/>
      <c r="BQ2" s="347"/>
      <c r="BR2" s="347"/>
      <c r="BS2" s="347"/>
      <c r="BT2" s="347"/>
      <c r="BU2" s="347"/>
      <c r="BV2" s="347"/>
      <c r="BW2" s="347"/>
      <c r="BX2" s="347"/>
      <c r="BY2" s="347"/>
      <c r="BZ2" s="347"/>
      <c r="CA2" s="347"/>
      <c r="CB2" s="347"/>
      <c r="CC2" s="347"/>
      <c r="CD2" s="347"/>
      <c r="CE2" s="347"/>
      <c r="CF2" s="347"/>
      <c r="CG2" s="347"/>
      <c r="CH2" s="347"/>
      <c r="CI2" s="347"/>
      <c r="CJ2" s="347"/>
      <c r="CK2" s="347"/>
      <c r="CL2" s="347"/>
      <c r="CM2" s="347"/>
      <c r="CN2" s="347"/>
      <c r="CO2" s="347"/>
      <c r="CP2" s="347"/>
      <c r="CQ2" s="347"/>
      <c r="CR2" s="347"/>
      <c r="CS2" s="347"/>
      <c r="CT2" s="347"/>
      <c r="CU2" s="347"/>
      <c r="CV2" s="347"/>
      <c r="CW2" s="347"/>
      <c r="CX2" s="347"/>
      <c r="CY2" s="347"/>
      <c r="CZ2" s="347"/>
      <c r="DA2" s="347"/>
      <c r="DB2" s="347"/>
      <c r="DC2" s="347"/>
      <c r="DD2" s="347"/>
      <c r="DE2" s="347"/>
      <c r="DF2" s="347"/>
      <c r="DG2" s="347"/>
      <c r="DH2" s="347"/>
      <c r="DI2" s="347"/>
      <c r="DJ2" s="347"/>
      <c r="DK2" s="347"/>
      <c r="DL2" s="347"/>
      <c r="DM2" s="347"/>
      <c r="DN2" s="347"/>
      <c r="DO2" s="347"/>
      <c r="DP2" s="347"/>
      <c r="DQ2" s="347"/>
      <c r="DR2" s="347"/>
      <c r="DS2" s="347"/>
      <c r="DT2" s="347"/>
      <c r="DU2" s="347"/>
      <c r="DV2" s="347"/>
      <c r="DW2" s="347"/>
      <c r="DX2" s="347"/>
      <c r="DY2" s="347"/>
      <c r="DZ2" s="347"/>
      <c r="EA2" s="347"/>
      <c r="EB2" s="347"/>
      <c r="EC2" s="347"/>
      <c r="ED2" s="347"/>
      <c r="EE2" s="347"/>
      <c r="EF2" s="347"/>
      <c r="EG2" s="347"/>
      <c r="EH2" s="347"/>
      <c r="EI2" s="347"/>
      <c r="EJ2" s="347"/>
      <c r="EK2" s="347"/>
      <c r="EL2" s="347"/>
      <c r="EM2" s="347"/>
      <c r="EN2" s="347"/>
      <c r="EO2" s="347"/>
      <c r="EP2" s="347"/>
      <c r="EQ2" s="347"/>
      <c r="ER2" s="347"/>
    </row>
    <row r="3" spans="1:148" s="285" customFormat="1" ht="15" thickBot="1">
      <c r="A3" s="340"/>
      <c r="B3" s="344"/>
      <c r="C3" s="340"/>
      <c r="D3" s="340"/>
      <c r="E3" s="341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2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7"/>
      <c r="AW3" s="347"/>
      <c r="AX3" s="347"/>
      <c r="AY3" s="347"/>
      <c r="AZ3" s="347"/>
      <c r="BA3" s="347"/>
      <c r="BB3" s="347"/>
      <c r="BC3" s="347"/>
      <c r="BD3" s="347"/>
      <c r="BE3" s="347"/>
      <c r="BF3" s="347"/>
      <c r="BG3" s="347"/>
      <c r="BH3" s="347"/>
      <c r="BI3" s="347"/>
      <c r="BJ3" s="347"/>
      <c r="BK3" s="347"/>
      <c r="BL3" s="347"/>
      <c r="BM3" s="347"/>
      <c r="BN3" s="347"/>
      <c r="BO3" s="347"/>
      <c r="BP3" s="34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347"/>
      <c r="CR3" s="347"/>
      <c r="CS3" s="347"/>
      <c r="CT3" s="347"/>
      <c r="CU3" s="347"/>
      <c r="CV3" s="347"/>
      <c r="CW3" s="347"/>
      <c r="CX3" s="347"/>
      <c r="CY3" s="347"/>
      <c r="CZ3" s="347"/>
      <c r="DA3" s="347"/>
      <c r="DB3" s="347"/>
      <c r="DC3" s="347"/>
      <c r="DD3" s="347"/>
      <c r="DE3" s="347"/>
      <c r="DF3" s="347"/>
      <c r="DG3" s="347"/>
      <c r="DH3" s="347"/>
      <c r="DI3" s="347"/>
      <c r="DJ3" s="347"/>
      <c r="DK3" s="347"/>
      <c r="DL3" s="347"/>
      <c r="DM3" s="347"/>
      <c r="DN3" s="347"/>
      <c r="DO3" s="347"/>
      <c r="DP3" s="347"/>
      <c r="DQ3" s="347"/>
      <c r="DR3" s="347"/>
      <c r="DS3" s="347"/>
      <c r="DT3" s="347"/>
      <c r="DU3" s="347"/>
      <c r="DV3" s="347"/>
      <c r="DW3" s="347"/>
      <c r="DX3" s="347"/>
      <c r="DY3" s="347"/>
      <c r="DZ3" s="347"/>
      <c r="EA3" s="347"/>
      <c r="EB3" s="347"/>
      <c r="EC3" s="347"/>
      <c r="ED3" s="347"/>
      <c r="EE3" s="347"/>
      <c r="EF3" s="347"/>
      <c r="EG3" s="347"/>
      <c r="EH3" s="347"/>
      <c r="EI3" s="347"/>
      <c r="EJ3" s="347"/>
      <c r="EK3" s="347"/>
      <c r="EL3" s="347"/>
      <c r="EM3" s="347"/>
      <c r="EN3" s="347"/>
      <c r="EO3" s="347"/>
      <c r="EP3" s="347"/>
      <c r="EQ3" s="347"/>
      <c r="ER3" s="347"/>
    </row>
    <row r="4" spans="1:148" s="285" customFormat="1" ht="14">
      <c r="A4" s="91" t="s">
        <v>50</v>
      </c>
      <c r="B4" s="92"/>
      <c r="C4" s="92"/>
      <c r="D4" s="92"/>
      <c r="E4" s="254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258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3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0"/>
      <c r="AT4" s="340"/>
      <c r="AU4" s="340"/>
      <c r="AV4" s="347"/>
      <c r="AW4" s="347"/>
      <c r="AX4" s="347"/>
      <c r="AY4" s="347"/>
      <c r="AZ4" s="347"/>
      <c r="BA4" s="347"/>
      <c r="BB4" s="347"/>
      <c r="BC4" s="347"/>
      <c r="BD4" s="347"/>
      <c r="BE4" s="347"/>
      <c r="BF4" s="347"/>
      <c r="BG4" s="347"/>
      <c r="BH4" s="347"/>
      <c r="BI4" s="347"/>
      <c r="BJ4" s="347"/>
      <c r="BK4" s="347"/>
      <c r="BL4" s="347"/>
      <c r="BM4" s="347"/>
      <c r="BN4" s="347"/>
      <c r="BO4" s="347"/>
      <c r="BP4" s="347"/>
      <c r="BQ4" s="347"/>
      <c r="BR4" s="347"/>
      <c r="BS4" s="347"/>
      <c r="BT4" s="347"/>
      <c r="BU4" s="347"/>
      <c r="BV4" s="347"/>
      <c r="BW4" s="347"/>
      <c r="BX4" s="347"/>
      <c r="BY4" s="347"/>
      <c r="BZ4" s="347"/>
      <c r="CA4" s="347"/>
      <c r="CB4" s="347"/>
      <c r="CC4" s="347"/>
      <c r="CD4" s="347"/>
      <c r="CE4" s="347"/>
      <c r="CF4" s="347"/>
      <c r="CG4" s="347"/>
      <c r="CH4" s="347"/>
      <c r="CI4" s="347"/>
      <c r="CJ4" s="347"/>
      <c r="CK4" s="347"/>
      <c r="CL4" s="347"/>
      <c r="CM4" s="347"/>
      <c r="CN4" s="347"/>
      <c r="CO4" s="347"/>
      <c r="CP4" s="347"/>
      <c r="CQ4" s="347"/>
      <c r="CR4" s="347"/>
      <c r="CS4" s="347"/>
      <c r="CT4" s="347"/>
      <c r="CU4" s="347"/>
      <c r="CV4" s="347"/>
      <c r="CW4" s="347"/>
      <c r="CX4" s="347"/>
      <c r="CY4" s="347"/>
      <c r="CZ4" s="347"/>
      <c r="DA4" s="347"/>
      <c r="DB4" s="347"/>
      <c r="DC4" s="347"/>
      <c r="DD4" s="347"/>
      <c r="DE4" s="347"/>
      <c r="DF4" s="347"/>
      <c r="DG4" s="347"/>
      <c r="DH4" s="347"/>
      <c r="DI4" s="347"/>
      <c r="DJ4" s="347"/>
      <c r="DK4" s="347"/>
      <c r="DL4" s="347"/>
      <c r="DM4" s="347"/>
      <c r="DN4" s="347"/>
      <c r="DO4" s="347"/>
      <c r="DP4" s="347"/>
      <c r="DQ4" s="347"/>
      <c r="DR4" s="347"/>
      <c r="DS4" s="347"/>
      <c r="DT4" s="347"/>
      <c r="DU4" s="347"/>
      <c r="DV4" s="347"/>
      <c r="DW4" s="347"/>
      <c r="DX4" s="347"/>
      <c r="DY4" s="347"/>
      <c r="DZ4" s="347"/>
      <c r="EA4" s="347"/>
      <c r="EB4" s="347"/>
      <c r="EC4" s="347"/>
      <c r="ED4" s="347"/>
      <c r="EE4" s="347"/>
      <c r="EF4" s="347"/>
      <c r="EG4" s="347"/>
      <c r="EH4" s="347"/>
      <c r="EI4" s="347"/>
      <c r="EJ4" s="347"/>
      <c r="EK4" s="347"/>
      <c r="EL4" s="347"/>
      <c r="EM4" s="347"/>
      <c r="EN4" s="347"/>
      <c r="EO4" s="347"/>
      <c r="EP4" s="347"/>
      <c r="EQ4" s="347"/>
      <c r="ER4" s="347"/>
    </row>
    <row r="5" spans="1:148" s="285" customFormat="1" ht="14">
      <c r="A5" s="94" t="s">
        <v>292</v>
      </c>
      <c r="B5" s="70"/>
      <c r="C5" s="101">
        <v>100000</v>
      </c>
      <c r="D5" s="95"/>
      <c r="E5" s="70"/>
      <c r="F5" s="95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259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96"/>
      <c r="AH5" s="340"/>
      <c r="AI5" s="340"/>
      <c r="AJ5" s="340"/>
      <c r="AK5" s="340"/>
      <c r="AL5" s="340"/>
      <c r="AM5" s="340"/>
      <c r="AN5" s="340"/>
      <c r="AO5" s="340"/>
      <c r="AP5" s="340"/>
      <c r="AQ5" s="340"/>
      <c r="AR5" s="340"/>
      <c r="AS5" s="340"/>
      <c r="AT5" s="340"/>
      <c r="AU5" s="340"/>
      <c r="AV5" s="347"/>
      <c r="AW5" s="347"/>
      <c r="AX5" s="347"/>
      <c r="AY5" s="347"/>
      <c r="AZ5" s="347"/>
      <c r="BA5" s="347"/>
      <c r="BB5" s="347"/>
      <c r="BC5" s="347"/>
      <c r="BD5" s="347"/>
      <c r="BE5" s="347"/>
      <c r="BF5" s="347"/>
      <c r="BG5" s="347"/>
      <c r="BH5" s="347"/>
      <c r="BI5" s="347"/>
      <c r="BJ5" s="347"/>
      <c r="BK5" s="347"/>
      <c r="BL5" s="347"/>
      <c r="BM5" s="347"/>
      <c r="BN5" s="347"/>
      <c r="BO5" s="347"/>
      <c r="BP5" s="347"/>
      <c r="BQ5" s="347"/>
      <c r="BR5" s="347"/>
      <c r="BS5" s="347"/>
      <c r="BT5" s="347"/>
      <c r="BU5" s="347"/>
      <c r="BV5" s="347"/>
      <c r="BW5" s="347"/>
      <c r="BX5" s="347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47"/>
      <c r="CK5" s="347"/>
      <c r="CL5" s="347"/>
      <c r="CM5" s="347"/>
      <c r="CN5" s="347"/>
      <c r="CO5" s="347"/>
      <c r="CP5" s="347"/>
      <c r="CQ5" s="347"/>
      <c r="CR5" s="347"/>
      <c r="CS5" s="347"/>
      <c r="CT5" s="347"/>
      <c r="CU5" s="347"/>
      <c r="CV5" s="347"/>
      <c r="CW5" s="347"/>
      <c r="CX5" s="347"/>
      <c r="CY5" s="347"/>
      <c r="CZ5" s="347"/>
      <c r="DA5" s="347"/>
      <c r="DB5" s="347"/>
      <c r="DC5" s="347"/>
      <c r="DD5" s="347"/>
      <c r="DE5" s="347"/>
      <c r="DF5" s="347"/>
      <c r="DG5" s="347"/>
      <c r="DH5" s="347"/>
      <c r="DI5" s="347"/>
      <c r="DJ5" s="347"/>
      <c r="DK5" s="347"/>
      <c r="DL5" s="347"/>
      <c r="DM5" s="347"/>
      <c r="DN5" s="347"/>
      <c r="DO5" s="347"/>
      <c r="DP5" s="347"/>
      <c r="DQ5" s="347"/>
      <c r="DR5" s="347"/>
      <c r="DS5" s="347"/>
      <c r="DT5" s="347"/>
      <c r="DU5" s="347"/>
      <c r="DV5" s="347"/>
      <c r="DW5" s="347"/>
      <c r="DX5" s="347"/>
      <c r="DY5" s="347"/>
      <c r="DZ5" s="347"/>
      <c r="EA5" s="347"/>
      <c r="EB5" s="347"/>
      <c r="EC5" s="347"/>
      <c r="ED5" s="347"/>
      <c r="EE5" s="347"/>
      <c r="EF5" s="347"/>
      <c r="EG5" s="347"/>
      <c r="EH5" s="347"/>
      <c r="EI5" s="347"/>
      <c r="EJ5" s="347"/>
      <c r="EK5" s="347"/>
      <c r="EL5" s="347"/>
      <c r="EM5" s="347"/>
      <c r="EN5" s="347"/>
      <c r="EO5" s="347"/>
      <c r="EP5" s="347"/>
      <c r="EQ5" s="347"/>
      <c r="ER5" s="347"/>
    </row>
    <row r="6" spans="1:148" s="285" customFormat="1" ht="14">
      <c r="A6" s="34" t="s">
        <v>131</v>
      </c>
      <c r="B6" s="70"/>
      <c r="C6" s="70"/>
      <c r="D6" s="70"/>
      <c r="E6" s="256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259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96"/>
      <c r="AH6" s="340"/>
      <c r="AI6" s="340"/>
      <c r="AJ6" s="340"/>
      <c r="AK6" s="340"/>
      <c r="AL6" s="340"/>
      <c r="AM6" s="340"/>
      <c r="AN6" s="340"/>
      <c r="AO6" s="340"/>
      <c r="AP6" s="340"/>
      <c r="AQ6" s="340"/>
      <c r="AR6" s="340"/>
      <c r="AS6" s="340"/>
      <c r="AT6" s="340"/>
      <c r="AU6" s="340"/>
      <c r="AV6" s="347"/>
      <c r="AW6" s="347"/>
      <c r="AX6" s="347"/>
      <c r="AY6" s="347"/>
      <c r="AZ6" s="347"/>
      <c r="BA6" s="347"/>
      <c r="BB6" s="347"/>
      <c r="BC6" s="347"/>
      <c r="BD6" s="347"/>
      <c r="BE6" s="347"/>
      <c r="BF6" s="347"/>
      <c r="BG6" s="347"/>
      <c r="BH6" s="347"/>
      <c r="BI6" s="347"/>
      <c r="BJ6" s="347"/>
      <c r="BK6" s="347"/>
      <c r="BL6" s="347"/>
      <c r="BM6" s="347"/>
      <c r="BN6" s="347"/>
      <c r="BO6" s="347"/>
      <c r="BP6" s="347"/>
      <c r="BQ6" s="347"/>
      <c r="BR6" s="347"/>
      <c r="BS6" s="347"/>
      <c r="BT6" s="347"/>
      <c r="BU6" s="347"/>
      <c r="BV6" s="347"/>
      <c r="BW6" s="347"/>
      <c r="BX6" s="347"/>
      <c r="BY6" s="347"/>
      <c r="BZ6" s="347"/>
      <c r="CA6" s="347"/>
      <c r="CB6" s="347"/>
      <c r="CC6" s="347"/>
      <c r="CD6" s="347"/>
      <c r="CE6" s="347"/>
      <c r="CF6" s="347"/>
      <c r="CG6" s="347"/>
      <c r="CH6" s="347"/>
      <c r="CI6" s="347"/>
      <c r="CJ6" s="347"/>
      <c r="CK6" s="347"/>
      <c r="CL6" s="347"/>
      <c r="CM6" s="347"/>
      <c r="CN6" s="347"/>
      <c r="CO6" s="347"/>
      <c r="CP6" s="347"/>
      <c r="CQ6" s="347"/>
      <c r="CR6" s="347"/>
      <c r="CS6" s="347"/>
      <c r="CT6" s="347"/>
      <c r="CU6" s="347"/>
      <c r="CV6" s="347"/>
      <c r="CW6" s="347"/>
      <c r="CX6" s="347"/>
      <c r="CY6" s="347"/>
      <c r="CZ6" s="347"/>
      <c r="DA6" s="347"/>
      <c r="DB6" s="347"/>
      <c r="DC6" s="347"/>
      <c r="DD6" s="347"/>
      <c r="DE6" s="347"/>
      <c r="DF6" s="347"/>
      <c r="DG6" s="347"/>
      <c r="DH6" s="347"/>
      <c r="DI6" s="347"/>
      <c r="DJ6" s="347"/>
      <c r="DK6" s="347"/>
      <c r="DL6" s="347"/>
      <c r="DM6" s="347"/>
      <c r="DN6" s="347"/>
      <c r="DO6" s="347"/>
      <c r="DP6" s="347"/>
      <c r="DQ6" s="347"/>
      <c r="DR6" s="347"/>
      <c r="DS6" s="347"/>
      <c r="DT6" s="347"/>
      <c r="DU6" s="347"/>
      <c r="DV6" s="347"/>
      <c r="DW6" s="347"/>
      <c r="DX6" s="347"/>
      <c r="DY6" s="347"/>
      <c r="DZ6" s="347"/>
      <c r="EA6" s="347"/>
      <c r="EB6" s="347"/>
      <c r="EC6" s="347"/>
      <c r="ED6" s="347"/>
      <c r="EE6" s="347"/>
      <c r="EF6" s="347"/>
      <c r="EG6" s="347"/>
      <c r="EH6" s="347"/>
      <c r="EI6" s="347"/>
      <c r="EJ6" s="347"/>
      <c r="EK6" s="347"/>
      <c r="EL6" s="347"/>
      <c r="EM6" s="347"/>
      <c r="EN6" s="347"/>
      <c r="EO6" s="347"/>
      <c r="EP6" s="347"/>
      <c r="EQ6" s="347"/>
      <c r="ER6" s="347"/>
    </row>
    <row r="7" spans="1:148" s="285" customFormat="1" ht="75">
      <c r="A7" s="366" t="s">
        <v>99</v>
      </c>
      <c r="B7" s="311" t="s">
        <v>51</v>
      </c>
      <c r="C7" s="312" t="s">
        <v>52</v>
      </c>
      <c r="D7" s="127" t="s">
        <v>194</v>
      </c>
      <c r="E7" s="287" t="s">
        <v>285</v>
      </c>
      <c r="F7" s="287" t="s">
        <v>286</v>
      </c>
      <c r="G7" s="127" t="s">
        <v>140</v>
      </c>
      <c r="H7" s="127" t="s">
        <v>141</v>
      </c>
      <c r="I7" s="127" t="s">
        <v>142</v>
      </c>
      <c r="J7" s="127" t="s">
        <v>143</v>
      </c>
      <c r="K7" s="127" t="s">
        <v>138</v>
      </c>
      <c r="L7" s="127" t="s">
        <v>90</v>
      </c>
      <c r="M7" s="127" t="s">
        <v>195</v>
      </c>
      <c r="N7" s="127" t="s">
        <v>91</v>
      </c>
      <c r="O7" s="127" t="s">
        <v>92</v>
      </c>
      <c r="P7" s="127" t="s">
        <v>93</v>
      </c>
      <c r="Q7" s="127" t="s">
        <v>139</v>
      </c>
      <c r="R7" s="127" t="s">
        <v>49</v>
      </c>
      <c r="S7" s="291" t="s">
        <v>287</v>
      </c>
      <c r="T7" s="291" t="s">
        <v>84</v>
      </c>
      <c r="U7" s="128" t="s">
        <v>288</v>
      </c>
      <c r="V7" s="129" t="s">
        <v>82</v>
      </c>
      <c r="W7" s="129" t="s">
        <v>83</v>
      </c>
      <c r="X7" s="129" t="s">
        <v>56</v>
      </c>
      <c r="Y7" s="129" t="s">
        <v>22</v>
      </c>
      <c r="Z7" s="299" t="s">
        <v>289</v>
      </c>
      <c r="AA7" s="299" t="s">
        <v>290</v>
      </c>
      <c r="AB7" s="300" t="s">
        <v>58</v>
      </c>
      <c r="AC7" s="300" t="s">
        <v>65</v>
      </c>
      <c r="AD7" s="130" t="s">
        <v>53</v>
      </c>
      <c r="AE7" s="130" t="s">
        <v>54</v>
      </c>
      <c r="AF7" s="131" t="s">
        <v>74</v>
      </c>
      <c r="AG7" s="132" t="s">
        <v>33</v>
      </c>
      <c r="AH7" s="340"/>
      <c r="AI7" s="340"/>
      <c r="AJ7" s="340"/>
      <c r="AK7" s="340"/>
      <c r="AL7" s="340"/>
      <c r="AM7" s="340"/>
      <c r="AN7" s="340"/>
      <c r="AO7" s="340"/>
      <c r="AP7" s="340"/>
      <c r="AQ7" s="340"/>
      <c r="AR7" s="340"/>
      <c r="AS7" s="340"/>
      <c r="AT7" s="340"/>
      <c r="AU7" s="340"/>
      <c r="AV7" s="347"/>
      <c r="AW7" s="347"/>
      <c r="AX7" s="347"/>
      <c r="AY7" s="347"/>
      <c r="AZ7" s="347"/>
      <c r="BA7" s="347"/>
      <c r="BB7" s="347"/>
      <c r="BC7" s="347"/>
      <c r="BD7" s="347"/>
      <c r="BE7" s="347"/>
      <c r="BF7" s="347"/>
      <c r="BG7" s="347"/>
      <c r="BH7" s="347"/>
      <c r="BI7" s="347"/>
      <c r="BJ7" s="347"/>
      <c r="BK7" s="347"/>
      <c r="BL7" s="347"/>
      <c r="BM7" s="347"/>
      <c r="BN7" s="347"/>
      <c r="BO7" s="347"/>
      <c r="BP7" s="347"/>
      <c r="BQ7" s="347"/>
      <c r="BR7" s="347"/>
      <c r="BS7" s="347"/>
      <c r="BT7" s="347"/>
      <c r="BU7" s="347"/>
      <c r="BV7" s="347"/>
      <c r="BW7" s="347"/>
      <c r="BX7" s="347"/>
      <c r="BY7" s="347"/>
      <c r="BZ7" s="347"/>
      <c r="CA7" s="347"/>
      <c r="CB7" s="347"/>
      <c r="CC7" s="347"/>
      <c r="CD7" s="347"/>
      <c r="CE7" s="347"/>
      <c r="CF7" s="347"/>
      <c r="CG7" s="347"/>
      <c r="CH7" s="347"/>
      <c r="CI7" s="347"/>
      <c r="CJ7" s="347"/>
      <c r="CK7" s="347"/>
      <c r="CL7" s="347"/>
      <c r="CM7" s="347"/>
      <c r="CN7" s="347"/>
      <c r="CO7" s="347"/>
      <c r="CP7" s="347"/>
      <c r="CQ7" s="347"/>
      <c r="CR7" s="347"/>
      <c r="CS7" s="347"/>
      <c r="CT7" s="347"/>
      <c r="CU7" s="347"/>
      <c r="CV7" s="347"/>
      <c r="CW7" s="347"/>
      <c r="CX7" s="347"/>
      <c r="CY7" s="347"/>
      <c r="CZ7" s="347"/>
      <c r="DA7" s="347"/>
      <c r="DB7" s="347"/>
      <c r="DC7" s="347"/>
      <c r="DD7" s="347"/>
      <c r="DE7" s="347"/>
      <c r="DF7" s="347"/>
      <c r="DG7" s="347"/>
      <c r="DH7" s="347"/>
      <c r="DI7" s="347"/>
      <c r="DJ7" s="347"/>
      <c r="DK7" s="347"/>
      <c r="DL7" s="347"/>
      <c r="DM7" s="347"/>
      <c r="DN7" s="347"/>
      <c r="DO7" s="347"/>
      <c r="DP7" s="347"/>
      <c r="DQ7" s="347"/>
      <c r="DR7" s="347"/>
      <c r="DS7" s="347"/>
      <c r="DT7" s="347"/>
      <c r="DU7" s="347"/>
      <c r="DV7" s="347"/>
      <c r="DW7" s="347"/>
      <c r="DX7" s="347"/>
      <c r="DY7" s="347"/>
      <c r="DZ7" s="347"/>
      <c r="EA7" s="347"/>
      <c r="EB7" s="347"/>
      <c r="EC7" s="347"/>
      <c r="ED7" s="347"/>
      <c r="EE7" s="347"/>
      <c r="EF7" s="347"/>
      <c r="EG7" s="347"/>
      <c r="EH7" s="347"/>
      <c r="EI7" s="347"/>
      <c r="EJ7" s="347"/>
      <c r="EK7" s="347"/>
      <c r="EL7" s="347"/>
      <c r="EM7" s="347"/>
      <c r="EN7" s="347"/>
      <c r="EO7" s="347"/>
      <c r="EP7" s="347"/>
      <c r="EQ7" s="347"/>
      <c r="ER7" s="347"/>
    </row>
    <row r="8" spans="1:148" s="285" customFormat="1" ht="23" customHeight="1">
      <c r="A8" s="443" t="str">
        <f>'NSW Apr 2021'!D2</f>
        <v>Jemena Sydney</v>
      </c>
      <c r="B8" s="148" t="str">
        <f>'NSW Apr 2021'!F2</f>
        <v>AGL</v>
      </c>
      <c r="C8" s="148" t="str">
        <f>'NSW Apr 2021'!G2</f>
        <v>Business Essentials Saver</v>
      </c>
      <c r="D8" s="153">
        <f>365*'NSW Apr 2021'!H2/100</f>
        <v>236.28772727272721</v>
      </c>
      <c r="E8" s="288">
        <f>IF('NSW Apr 2021'!AQ2=3,0.5,IF('NSW Apr 2021'!AQ2=2,0.33,0))</f>
        <v>0.5</v>
      </c>
      <c r="F8" s="288">
        <f>1-E8</f>
        <v>0.5</v>
      </c>
      <c r="G8" s="153">
        <f>IF('NSW Apr 2021'!K2="",($C$5*E8/'NSW Apr 2021'!AQ2*'NSW Apr 2021'!W2/100)*'NSW Apr 2021'!AQ2,IF($C$5*E8/'NSW Apr 2021'!AQ2&gt;='NSW Apr 2021'!L2,('NSW Apr 2021'!L2*'NSW Apr 2021'!W2/100)*'NSW Apr 2021'!AQ2,($C$5*E8/'NSW Apr 2021'!AQ2*'NSW Apr 2021'!W2/100)*'NSW Apr 2021'!AQ2))</f>
        <v>88.478999999999999</v>
      </c>
      <c r="H8" s="153">
        <f>IF(AND('NSW Apr 2021'!L2&gt;0,'NSW Apr 2021'!M2&gt;0),IF($C$5*E8/'NSW Apr 2021'!AQ2&lt;'NSW Apr 2021'!L2,0,IF(($C$5*E8/'NSW Apr 2021'!AQ2-'NSW Apr 2021'!L2)&lt;=('NSW Apr 2021'!M2+'NSW Apr 2021'!L2),((($C$5*E8/'NSW Apr 2021'!AQ2-'NSW Apr 2021'!L2)*'NSW Apr 2021'!X2/100))*'NSW Apr 2021'!AQ2,((('NSW Apr 2021'!M2)*'NSW Apr 2021'!X2/100)*'NSW Apr 2021'!AQ2))),0)</f>
        <v>82.719272727272724</v>
      </c>
      <c r="I8" s="153">
        <f>IF(AND('NSW Apr 2021'!M2&gt;0,'NSW Apr 2021'!N2&gt;0),IF($C$5*E8/'NSW Apr 2021'!AQ2&lt;('NSW Apr 2021'!L2+'NSW Apr 2021'!M2),0,IF(($C$5*E8/'NSW Apr 2021'!AQ2-'NSW Apr 2021'!L2+'NSW Apr 2021'!M2)&lt;=('NSW Apr 2021'!L2+'NSW Apr 2021'!M2+'NSW Apr 2021'!N2),((($C$5*E8/'NSW Apr 2021'!AQ2-('NSW Apr 2021'!L2+'NSW Apr 2021'!M2))*'NSW Apr 2021'!Y2/100))*'NSW Apr 2021'!AQ2,('NSW Apr 2021'!N2*'NSW Apr 2021'!Y2/100)* 'NSW Apr 2021'!AQ2)),0)</f>
        <v>198.52199999999999</v>
      </c>
      <c r="J8" s="153">
        <f>IF(AND('NSW Apr 2021'!N2&gt;0,'NSW Apr 2021'!O2&gt;0),IF($C$5*E8/'NSW Apr 2021'!AQ2&lt;('NSW Apr 2021'!L2+'NSW Apr 2021'!M2+'NSW Apr 2021'!N2),0,IF(($C$5*E8/'NSW Apr 2021'!AQ2-'NSW Apr 2021'!L2+'NSW Apr 2021'!M2+'NSW Apr 2021'!N2)&lt;=('NSW Apr 2021'!L2+'NSW Apr 2021'!M2+'NSW Apr 2021'!N2+'NSW Apr 2021'!O2),(($C$5*E8/'NSW Apr 2021'!AQ2-('NSW Apr 2021'!L2+'NSW Apr 2021'!M2+'NSW Apr 2021'!N2))*'NSW Apr 2021'!Z2/100)*'NSW Apr 2021'!AQ2,('NSW Apr 2021'!O2*'NSW Apr 2021'!Z2/100)*'NSW Apr 2021'!AQ2)),0)</f>
        <v>745.01590909090919</v>
      </c>
      <c r="K8" s="153">
        <f>IF(AND('NSW Apr 2021'!O2&gt;0,'NSW Apr 2021'!P2&gt;0),IF($C$5*E8/'NSW Apr 2021'!AQ2&lt;('NSW Apr 2021'!L2+'NSW Apr 2021'!M2+'NSW Apr 2021'!N2+'NSW Apr 2021'!O2),0,IF(($C$5*E8/'NSW Apr 2021'!AQ2-'NSW Apr 2021'!L2+'NSW Apr 2021'!M2+'NSW Apr 2021'!N2+'NSW Apr 2021'!O2)&lt;=('NSW Apr 2021'!L2+'NSW Apr 2021'!M2+'NSW Apr 2021'!N2+'NSW Apr 2021'!O2+'NSW Apr 2021'!P2),(($C$5*E8/'NSW Apr 2021'!AQ2-('NSW Apr 2021'!L2+'NSW Apr 2021'!M2+'NSW Apr 2021'!N2+'NSW Apr 2021'!O2))*'NSW Apr 2021'!AA2/100)*'NSW Apr 2021'!AQ2,('NSW Apr 2021'!P2*'NSW Apr 2021'!AA2/100)*'NSW Apr 2021'!AQ2)),0)</f>
        <v>0</v>
      </c>
      <c r="L8" s="153">
        <f>IF(AND('NSW Apr 2021'!P2&gt;0,'NSW Apr 2021'!O2&gt;0),IF(($C$5*E8/'NSW Apr 2021'!AQ2&lt;SUM('NSW Apr 2021'!L2:P2)),(0),($C$5*E8/'NSW Apr 2021'!AQ2-SUM('NSW Apr 2021'!L2:P2))*'NSW Apr 2021'!AB2/100)* 'NSW Apr 2021'!AQ2,IF(AND('NSW Apr 2021'!O2&gt;0,'NSW Apr 2021'!P2=""),IF(($C$5*E8/'NSW Apr 2021'!AQ2&lt; SUM('NSW Apr 2021'!L2:O2)),(0),($C$5*E8/'NSW Apr 2021'!AQ2-SUM('NSW Apr 2021'!L2:O2))*'NSW Apr 2021'!AA2/100)* 'NSW Apr 2021'!AQ2,IF(AND('NSW Apr 2021'!N2&gt;0,'NSW Apr 2021'!O2=""),IF(($C$5*E8/'NSW Apr 2021'!AQ2&lt; SUM('NSW Apr 2021'!L2:N2)),(0),($C$5*E8/'NSW Apr 2021'!AQ2-SUM('NSW Apr 2021'!L2:N2))*'NSW Apr 2021'!Z2/100)* 'NSW Apr 2021'!AQ2,IF(AND('NSW Apr 2021'!M2&gt;0,'NSW Apr 2021'!N2=""),IF(($C$5*E8/'NSW Apr 2021'!AQ2&lt;'NSW Apr 2021'!M2+'NSW Apr 2021'!L2),(0),(($C$5*E8/'NSW Apr 2021'!AQ2-('NSW Apr 2021'!M2+'NSW Apr 2021'!L2))*'NSW Apr 2021'!Y2/100))*'NSW Apr 2021'!AQ2,IF(AND('NSW Apr 2021'!L2&gt;0,'NSW Apr 2021'!M2=""&gt;0),IF(($C$5*E8/'NSW Apr 2021'!AQ2&lt;'NSW Apr 2021'!L2),(0),($C$5*E8/'NSW Apr 2021'!AQ2-'NSW Apr 2021'!L2)*'NSW Apr 2021'!X2/100)*'NSW Apr 2021'!AQ2,0)))))</f>
        <v>0</v>
      </c>
      <c r="M8" s="153">
        <f>IF('NSW Apr 2021'!K2="",($C$5*F8/'NSW Apr 2021'!AR2*'NSW Apr 2021'!AC2/100)*'NSW Apr 2021'!AR2,IF($C$5*F8/'NSW Apr 2021'!AR2&gt;='NSW Apr 2021'!L2,('NSW Apr 2021'!L2*'NSW Apr 2021'!AC2/100)*'NSW Apr 2021'!AR2,($C$5*F8/'NSW Apr 2021'!AR2*'NSW Apr 2021'!AC2/100)*'NSW Apr 2021'!AR2))</f>
        <v>88.478999999999999</v>
      </c>
      <c r="N8" s="153">
        <f>IF(AND('NSW Apr 2021'!L2&gt;0,'NSW Apr 2021'!M2&gt;0),IF($C$5*F8/'NSW Apr 2021'!AR2&lt;'NSW Apr 2021'!L2,0,IF(($C$5*F8/'NSW Apr 2021'!AR2-'NSW Apr 2021'!L2)&lt;=('NSW Apr 2021'!M2+'NSW Apr 2021'!L2),((($C$5*F8/'NSW Apr 2021'!AR2-'NSW Apr 2021'!L2)*'NSW Apr 2021'!AD2/100))*'NSW Apr 2021'!AR2,((('NSW Apr 2021'!M2)*'NSW Apr 2021'!AD2/100)*'NSW Apr 2021'!AR2))),0)</f>
        <v>82.719272727272724</v>
      </c>
      <c r="O8" s="153">
        <f>IF(AND('NSW Apr 2021'!M2&gt;0,'NSW Apr 2021'!N2&gt;0),IF($C$5*F8/'NSW Apr 2021'!AR2&lt;('NSW Apr 2021'!L2+'NSW Apr 2021'!M2),0,IF(($C$5*F8/'NSW Apr 2021'!AR2-'NSW Apr 2021'!L2+'NSW Apr 2021'!M2)&lt;=('NSW Apr 2021'!L2+'NSW Apr 2021'!M2+'NSW Apr 2021'!N2),((($C$5*F8/'NSW Apr 2021'!AR2-('NSW Apr 2021'!L2+'NSW Apr 2021'!M2))*'NSW Apr 2021'!AE2/100))*'NSW Apr 2021'!AR2,('NSW Apr 2021'!N2*'NSW Apr 2021'!AE2/100)*'NSW Apr 2021'!AR2)),0)</f>
        <v>198.52199999999999</v>
      </c>
      <c r="P8" s="153">
        <f>IF(AND('NSW Apr 2021'!N2&gt;0,'NSW Apr 2021'!O2&gt;0),IF($C$5*F8/'NSW Apr 2021'!AR2&lt;('NSW Apr 2021'!L2+'NSW Apr 2021'!M2+'NSW Apr 2021'!N2),0,IF(($C$5*F8/'NSW Apr 2021'!AR2-'NSW Apr 2021'!L2+'NSW Apr 2021'!M2+'NSW Apr 2021'!N2)&lt;=('NSW Apr 2021'!L2+'NSW Apr 2021'!M2+'NSW Apr 2021'!N2+'NSW Apr 2021'!O2),(($C$5*F8/'NSW Apr 2021'!AR2-('NSW Apr 2021'!L2+'NSW Apr 2021'!M2+'NSW Apr 2021'!N2))*'NSW Apr 2021'!AF2/100)*'NSW Apr 2021'!AR2,('NSW Apr 2021'!O2*'NSW Apr 2021'!AF2/100)*'NSW Apr 2021'!AR2)),0)</f>
        <v>745.01590909090919</v>
      </c>
      <c r="Q8" s="153">
        <f>IF(AND('NSW Apr 2021'!P2&gt;0,'NSW Apr 2021'!P2&gt;0),IF($C$5*F8/'NSW Apr 2021'!AR2&lt;('NSW Apr 2021'!L2+'NSW Apr 2021'!M2+'NSW Apr 2021'!N2+'NSW Apr 2021'!O2),0,IF(($C$5*F8/'NSW Apr 2021'!AR2-'NSW Apr 2021'!L2+'NSW Apr 2021'!M2+'NSW Apr 2021'!N2+'NSW Apr 2021'!O2)&lt;=('NSW Apr 2021'!L2+'NSW Apr 2021'!M2+'NSW Apr 2021'!N2+'NSW Apr 2021'!O2+'NSW Apr 2021'!P2),(($C$5*F8/'NSW Apr 2021'!AR2-('NSW Apr 2021'!L2+'NSW Apr 2021'!M2+'NSW Apr 2021'!N2+'NSW Apr 2021'!O2))*'NSW Apr 2021'!AG2/100)*'NSW Apr 2021'!AR2,('NSW Apr 2021'!P2*'NSW Apr 2021'!AG2/100)*'NSW Apr 2021'!AR2)),0)</f>
        <v>0</v>
      </c>
      <c r="R8" s="153">
        <f>IF(AND('NSW Apr 2021'!P2&gt;0,'NSW Apr 2021'!O2&gt;0),IF(($C$5*F8/'NSW Apr 2021'!AR2&lt;SUM('NSW Apr 2021'!L2:P2)),(0),($C$5*F8/'NSW Apr 2021'!AR2-SUM('NSW Apr 2021'!L2:P2))*'NSW Apr 2021'!AB2/100)* 'NSW Apr 2021'!AR2,IF(AND('NSW Apr 2021'!O2&gt;0,'NSW Apr 2021'!P2=""),IF(($C$5*F8/'NSW Apr 2021'!AR2&lt; SUM('NSW Apr 2021'!L2:O2)),(0),($C$5*F8/'NSW Apr 2021'!AR2-SUM('NSW Apr 2021'!L2:O2))*'NSW Apr 2021'!AG2/100)* 'NSW Apr 2021'!AR2,IF(AND('NSW Apr 2021'!N2&gt;0,'NSW Apr 2021'!O2=""),IF(($C$5*F8/'NSW Apr 2021'!AR2&lt; SUM('NSW Apr 2021'!L2:N2)),(0),($C$5*F8/'NSW Apr 2021'!AR2-SUM('NSW Apr 2021'!L2:N2))*'NSW Apr 2021'!AF2/100)* 'NSW Apr 2021'!AR2,IF(AND('NSW Apr 2021'!M2&gt;0,'NSW Apr 2021'!N2=""),IF(($C$5*F8/'NSW Apr 2021'!AR2&lt;'NSW Apr 2021'!M2+'NSW Apr 2021'!L2),(0),(($C$5*F8/'NSW Apr 2021'!AR2-('NSW Apr 2021'!M2+'NSW Apr 2021'!L2))*'NSW Apr 2021'!AE2/100))*'NSW Apr 2021'!AR2,IF(AND('NSW Apr 2021'!L2&gt;0,'NSW Apr 2021'!M2=""&gt;0),IF(($C$5*F8/'NSW Apr 2021'!AR2&lt;'NSW Apr 2021'!L2),(0),($C$5*F8/'NSW Apr 2021'!AR2-'NSW Apr 2021'!L2)*'NSW Apr 2021'!AD2/100)*'NSW Apr 2021'!AR2,0)))))</f>
        <v>0</v>
      </c>
      <c r="S8" s="257">
        <f>SUM(G8:R8)</f>
        <v>2229.4723636363638</v>
      </c>
      <c r="T8" s="292">
        <f>S8+D8</f>
        <v>2465.7600909090911</v>
      </c>
      <c r="U8" s="149">
        <f>T8*1.1</f>
        <v>2712.3361000000004</v>
      </c>
      <c r="V8" s="148">
        <f>'NSW Apr 2021'!AT2</f>
        <v>0</v>
      </c>
      <c r="W8" s="148">
        <f>'NSW Apr 2021'!AU2</f>
        <v>0</v>
      </c>
      <c r="X8" s="148">
        <f>'NSW Apr 2021'!AV2</f>
        <v>0</v>
      </c>
      <c r="Y8" s="148">
        <f>'NSW Apr 2021'!AW2</f>
        <v>0</v>
      </c>
      <c r="Z8" s="292" t="str">
        <f>IF(SUM(V8:Y8)=0,"No discount",IF(V8&gt;0,"Guaranteed off bill",IF(W8&gt;0,"Guaranteed off usage",IF(X8&gt;0,"Pay-on-time off bill","Pay-on-time off usage"))))</f>
        <v>No discount</v>
      </c>
      <c r="AA8" s="292" t="str">
        <f>IF(OR(B8="Origin Energy",B8="Red Energy",B8="Powershop"),"Inclusive","Exclusive")</f>
        <v>Exclusive</v>
      </c>
      <c r="AB8" s="292">
        <f t="shared" ref="AB8:AB32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2465.7600909090911</v>
      </c>
      <c r="AC8" s="292">
        <f t="shared" ref="AC8:AC32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2465.7600909090911</v>
      </c>
      <c r="AD8" s="267">
        <f t="shared" ref="AD8:AE24" si="2">AB8*1.1</f>
        <v>2712.3361000000004</v>
      </c>
      <c r="AE8" s="267">
        <f t="shared" si="2"/>
        <v>2712.3361000000004</v>
      </c>
      <c r="AF8" s="226">
        <f>'NSW Apr 2021'!BF2</f>
        <v>0</v>
      </c>
      <c r="AG8" s="141" t="str">
        <f>'NSW Apr 2021'!BG2</f>
        <v>n</v>
      </c>
      <c r="AH8" s="340"/>
      <c r="AI8" s="340"/>
      <c r="AJ8" s="340"/>
      <c r="AK8" s="340"/>
      <c r="AL8" s="340"/>
      <c r="AM8" s="340"/>
      <c r="AN8" s="340"/>
      <c r="AO8" s="340"/>
      <c r="AP8" s="340"/>
      <c r="AQ8" s="340"/>
      <c r="AR8" s="340"/>
      <c r="AS8" s="340"/>
      <c r="AT8" s="340"/>
      <c r="AU8" s="340"/>
      <c r="AV8" s="347"/>
      <c r="AW8" s="347"/>
      <c r="AX8" s="347"/>
      <c r="AY8" s="347"/>
      <c r="AZ8" s="347"/>
      <c r="BA8" s="347"/>
      <c r="BB8" s="347"/>
      <c r="BC8" s="347"/>
      <c r="BD8" s="347"/>
      <c r="BE8" s="347"/>
      <c r="BF8" s="347"/>
      <c r="BG8" s="347"/>
      <c r="BH8" s="347"/>
      <c r="BI8" s="347"/>
      <c r="BJ8" s="347"/>
      <c r="BK8" s="347"/>
      <c r="BL8" s="347"/>
      <c r="BM8" s="347"/>
      <c r="BN8" s="347"/>
      <c r="BO8" s="347"/>
      <c r="BP8" s="347"/>
      <c r="BQ8" s="347"/>
      <c r="BR8" s="347"/>
      <c r="BS8" s="347"/>
      <c r="BT8" s="347"/>
      <c r="BU8" s="347"/>
      <c r="BV8" s="347"/>
      <c r="BW8" s="347"/>
      <c r="BX8" s="347"/>
      <c r="BY8" s="347"/>
      <c r="BZ8" s="347"/>
      <c r="CA8" s="347"/>
      <c r="CB8" s="347"/>
      <c r="CC8" s="347"/>
      <c r="CD8" s="347"/>
      <c r="CE8" s="347"/>
      <c r="CF8" s="347"/>
      <c r="CG8" s="347"/>
      <c r="CH8" s="347"/>
      <c r="CI8" s="347"/>
      <c r="CJ8" s="347"/>
      <c r="CK8" s="347"/>
      <c r="CL8" s="347"/>
      <c r="CM8" s="347"/>
      <c r="CN8" s="347"/>
      <c r="CO8" s="347"/>
      <c r="CP8" s="347"/>
      <c r="CQ8" s="347"/>
      <c r="CR8" s="347"/>
      <c r="CS8" s="347"/>
      <c r="CT8" s="347"/>
      <c r="CU8" s="347"/>
      <c r="CV8" s="347"/>
      <c r="CW8" s="347"/>
      <c r="CX8" s="347"/>
      <c r="CY8" s="347"/>
      <c r="CZ8" s="347"/>
      <c r="DA8" s="347"/>
      <c r="DB8" s="347"/>
      <c r="DC8" s="347"/>
      <c r="DD8" s="347"/>
      <c r="DE8" s="347"/>
      <c r="DF8" s="347"/>
      <c r="DG8" s="347"/>
      <c r="DH8" s="347"/>
      <c r="DI8" s="347"/>
      <c r="DJ8" s="347"/>
      <c r="DK8" s="347"/>
      <c r="DL8" s="347"/>
      <c r="DM8" s="347"/>
      <c r="DN8" s="347"/>
      <c r="DO8" s="347"/>
      <c r="DP8" s="347"/>
      <c r="DQ8" s="347"/>
      <c r="DR8" s="347"/>
      <c r="DS8" s="347"/>
      <c r="DT8" s="347"/>
      <c r="DU8" s="347"/>
      <c r="DV8" s="347"/>
      <c r="DW8" s="347"/>
      <c r="DX8" s="347"/>
      <c r="DY8" s="347"/>
      <c r="DZ8" s="347"/>
      <c r="EA8" s="347"/>
      <c r="EB8" s="347"/>
      <c r="EC8" s="347"/>
      <c r="ED8" s="347"/>
      <c r="EE8" s="347"/>
      <c r="EF8" s="347"/>
      <c r="EG8" s="347"/>
      <c r="EH8" s="347"/>
      <c r="EI8" s="347"/>
      <c r="EJ8" s="347"/>
      <c r="EK8" s="347"/>
      <c r="EL8" s="347"/>
      <c r="EM8" s="347"/>
      <c r="EN8" s="347"/>
      <c r="EO8" s="347"/>
      <c r="EP8" s="347"/>
      <c r="EQ8" s="347"/>
      <c r="ER8" s="347"/>
    </row>
    <row r="9" spans="1:148" s="285" customFormat="1" ht="23" customHeight="1">
      <c r="A9" s="443"/>
      <c r="B9" s="148" t="str">
        <f>'NSW Apr 2021'!F3</f>
        <v>Covau</v>
      </c>
      <c r="C9" s="148" t="str">
        <f>'NSW Apr 2021'!G3</f>
        <v>Business Freedom Plus</v>
      </c>
      <c r="D9" s="153">
        <f>365*'NSW Apr 2021'!H3/100</f>
        <v>336.60300000000001</v>
      </c>
      <c r="E9" s="288">
        <f>IF('NSW Apr 2021'!AQ3=3,0.5,IF('NSW Apr 2021'!AQ3=2,0.33,0))</f>
        <v>0.5</v>
      </c>
      <c r="F9" s="288">
        <f t="shared" ref="F9:F32" si="3">1-E9</f>
        <v>0.5</v>
      </c>
      <c r="G9" s="153">
        <f>IF('NSW Apr 2021'!K3="",($C$5*E9/'NSW Apr 2021'!AQ3*'NSW Apr 2021'!W3/100)*'NSW Apr 2021'!AQ3,IF($C$5*E9/'NSW Apr 2021'!AQ3&gt;='NSW Apr 2021'!L3,('NSW Apr 2021'!L3*'NSW Apr 2021'!W3/100)*'NSW Apr 2021'!AQ3,($C$5*E9/'NSW Apr 2021'!AQ3*'NSW Apr 2021'!W3/100)*'NSW Apr 2021'!AQ3))</f>
        <v>134.24399999999997</v>
      </c>
      <c r="H9" s="153">
        <f>IF(AND('NSW Apr 2021'!L3&gt;0,'NSW Apr 2021'!M3&gt;0),IF($C$5*E9/'NSW Apr 2021'!AQ3&lt;'NSW Apr 2021'!L3,0,IF(($C$5*E9/'NSW Apr 2021'!AQ3-'NSW Apr 2021'!L3)&lt;=('NSW Apr 2021'!M3+'NSW Apr 2021'!L3),((($C$5*E9/'NSW Apr 2021'!AQ3-'NSW Apr 2021'!L3)*'NSW Apr 2021'!X3/100))*'NSW Apr 2021'!AQ3,((('NSW Apr 2021'!M3)*'NSW Apr 2021'!X3/100)*'NSW Apr 2021'!AQ3))),0)</f>
        <v>106.401</v>
      </c>
      <c r="I9" s="153">
        <f>IF(AND('NSW Apr 2021'!M3&gt;0,'NSW Apr 2021'!N3&gt;0),IF($C$5*E9/'NSW Apr 2021'!AQ3&lt;('NSW Apr 2021'!L3+'NSW Apr 2021'!M3),0,IF(($C$5*E9/'NSW Apr 2021'!AQ3-'NSW Apr 2021'!L3+'NSW Apr 2021'!M3)&lt;=('NSW Apr 2021'!L3+'NSW Apr 2021'!M3+'NSW Apr 2021'!N3),((($C$5*E9/'NSW Apr 2021'!AQ3-('NSW Apr 2021'!L3+'NSW Apr 2021'!M3))*'NSW Apr 2021'!Y3/100))*'NSW Apr 2021'!AQ3,('NSW Apr 2021'!N3*'NSW Apr 2021'!Y3/100)* 'NSW Apr 2021'!AQ3)),0)</f>
        <v>239.679</v>
      </c>
      <c r="J9" s="153">
        <f>IF(AND('NSW Apr 2021'!N3&gt;0,'NSW Apr 2021'!O3&gt;0),IF($C$5*E9/'NSW Apr 2021'!AQ3&lt;('NSW Apr 2021'!L3+'NSW Apr 2021'!M3+'NSW Apr 2021'!N3),0,IF(($C$5*E9/'NSW Apr 2021'!AQ3-'NSW Apr 2021'!L3+'NSW Apr 2021'!M3+'NSW Apr 2021'!N3)&lt;=('NSW Apr 2021'!L3+'NSW Apr 2021'!M3+'NSW Apr 2021'!N3+'NSW Apr 2021'!O3),(($C$5*E9/'NSW Apr 2021'!AQ3-('NSW Apr 2021'!L3+'NSW Apr 2021'!M3+'NSW Apr 2021'!N3))*'NSW Apr 2021'!Z3/100)*'NSW Apr 2021'!AQ3,('NSW Apr 2021'!O3*'NSW Apr 2021'!Z3/100)*'NSW Apr 2021'!AQ3)),0)</f>
        <v>843.12500000000023</v>
      </c>
      <c r="K9" s="153">
        <f>IF(AND('NSW Apr 2021'!O3&gt;0,'NSW Apr 2021'!P3&gt;0),IF($C$5*E9/'NSW Apr 2021'!AQ3&lt;('NSW Apr 2021'!L3+'NSW Apr 2021'!M3+'NSW Apr 2021'!N3+'NSW Apr 2021'!O3),0,IF(($C$5*E9/'NSW Apr 2021'!AQ3-'NSW Apr 2021'!L3+'NSW Apr 2021'!M3+'NSW Apr 2021'!N3+'NSW Apr 2021'!O3)&lt;=('NSW Apr 2021'!L3+'NSW Apr 2021'!M3+'NSW Apr 2021'!N3+'NSW Apr 2021'!O3+'NSW Apr 2021'!P3),(($C$5*E9/'NSW Apr 2021'!AQ3-('NSW Apr 2021'!L3+'NSW Apr 2021'!M3+'NSW Apr 2021'!N3+'NSW Apr 2021'!O3))*'NSW Apr 2021'!AA3/100)*'NSW Apr 2021'!AQ3,('NSW Apr 2021'!P3*'NSW Apr 2021'!AA3/100)*'NSW Apr 2021'!AQ3)),0)</f>
        <v>0</v>
      </c>
      <c r="L9" s="153">
        <f>IF(AND('NSW Apr 2021'!P3&gt;0,'NSW Apr 2021'!O3&gt;0),IF(($C$5*E9/'NSW Apr 2021'!AQ3&lt;SUM('NSW Apr 2021'!L3:P3)),(0),($C$5*E9/'NSW Apr 2021'!AQ3-SUM('NSW Apr 2021'!L3:P3))*'NSW Apr 2021'!AB3/100)* 'NSW Apr 2021'!AQ3,IF(AND('NSW Apr 2021'!O3&gt;0,'NSW Apr 2021'!P3=""),IF(($C$5*E9/'NSW Apr 2021'!AQ3&lt; SUM('NSW Apr 2021'!L3:O3)),(0),($C$5*E9/'NSW Apr 2021'!AQ3-SUM('NSW Apr 2021'!L3:O3))*'NSW Apr 2021'!AA3/100)* 'NSW Apr 2021'!AQ3,IF(AND('NSW Apr 2021'!N3&gt;0,'NSW Apr 2021'!O3=""),IF(($C$5*E9/'NSW Apr 2021'!AQ3&lt; SUM('NSW Apr 2021'!L3:N3)),(0),($C$5*E9/'NSW Apr 2021'!AQ3-SUM('NSW Apr 2021'!L3:N3))*'NSW Apr 2021'!Z3/100)* 'NSW Apr 2021'!AQ3,IF(AND('NSW Apr 2021'!M3&gt;0,'NSW Apr 2021'!N3=""),IF(($C$5*E9/'NSW Apr 2021'!AQ3&lt;'NSW Apr 2021'!M3+'NSW Apr 2021'!L3),(0),(($C$5*E9/'NSW Apr 2021'!AQ3-('NSW Apr 2021'!M3+'NSW Apr 2021'!L3))*'NSW Apr 2021'!Y3/100))*'NSW Apr 2021'!AQ3,IF(AND('NSW Apr 2021'!L3&gt;0,'NSW Apr 2021'!M3=""&gt;0),IF(($C$5*E9/'NSW Apr 2021'!AQ3&lt;'NSW Apr 2021'!L3),(0),($C$5*E9/'NSW Apr 2021'!AQ3-'NSW Apr 2021'!L3)*'NSW Apr 2021'!X3/100)*'NSW Apr 2021'!AQ3,0)))))</f>
        <v>0</v>
      </c>
      <c r="M9" s="153">
        <f>IF('NSW Apr 2021'!K3="",($C$5*F9/'NSW Apr 2021'!AR3*'NSW Apr 2021'!AC3/100)*'NSW Apr 2021'!AR3,IF($C$5*F9/'NSW Apr 2021'!AR3&gt;='NSW Apr 2021'!L3,('NSW Apr 2021'!L3*'NSW Apr 2021'!AC3/100)*'NSW Apr 2021'!AR3,($C$5*F9/'NSW Apr 2021'!AR3*'NSW Apr 2021'!AC3/100)*'NSW Apr 2021'!AR3))</f>
        <v>134.24399999999997</v>
      </c>
      <c r="N9" s="153">
        <f>IF(AND('NSW Apr 2021'!L3&gt;0,'NSW Apr 2021'!M3&gt;0),IF($C$5*F9/'NSW Apr 2021'!AR3&lt;'NSW Apr 2021'!L3,0,IF(($C$5*F9/'NSW Apr 2021'!AR3-'NSW Apr 2021'!L3)&lt;=('NSW Apr 2021'!M3+'NSW Apr 2021'!L3),((($C$5*F9/'NSW Apr 2021'!AR3-'NSW Apr 2021'!L3)*'NSW Apr 2021'!AD3/100))*'NSW Apr 2021'!AR3,((('NSW Apr 2021'!M3)*'NSW Apr 2021'!AD3/100)*'NSW Apr 2021'!AR3))),0)</f>
        <v>106.401</v>
      </c>
      <c r="O9" s="153">
        <f>IF(AND('NSW Apr 2021'!M3&gt;0,'NSW Apr 2021'!N3&gt;0),IF($C$5*F9/'NSW Apr 2021'!AR3&lt;('NSW Apr 2021'!L3+'NSW Apr 2021'!M3),0,IF(($C$5*F9/'NSW Apr 2021'!AR3-'NSW Apr 2021'!L3+'NSW Apr 2021'!M3)&lt;=('NSW Apr 2021'!L3+'NSW Apr 2021'!M3+'NSW Apr 2021'!N3),((($C$5*F9/'NSW Apr 2021'!AR3-('NSW Apr 2021'!L3+'NSW Apr 2021'!M3))*'NSW Apr 2021'!AE3/100))*'NSW Apr 2021'!AR3,('NSW Apr 2021'!N3*'NSW Apr 2021'!AE3/100)*'NSW Apr 2021'!AR3)),0)</f>
        <v>239.679</v>
      </c>
      <c r="P9" s="153">
        <f>IF(AND('NSW Apr 2021'!N3&gt;0,'NSW Apr 2021'!O3&gt;0),IF($C$5*F9/'NSW Apr 2021'!AR3&lt;('NSW Apr 2021'!L3+'NSW Apr 2021'!M3+'NSW Apr 2021'!N3),0,IF(($C$5*F9/'NSW Apr 2021'!AR3-'NSW Apr 2021'!L3+'NSW Apr 2021'!M3+'NSW Apr 2021'!N3)&lt;=('NSW Apr 2021'!L3+'NSW Apr 2021'!M3+'NSW Apr 2021'!N3+'NSW Apr 2021'!O3),(($C$5*F9/'NSW Apr 2021'!AR3-('NSW Apr 2021'!L3+'NSW Apr 2021'!M3+'NSW Apr 2021'!N3))*'NSW Apr 2021'!AF3/100)*'NSW Apr 2021'!AR3,('NSW Apr 2021'!O3*'NSW Apr 2021'!AF3/100)*'NSW Apr 2021'!AR3)),0)</f>
        <v>843.12500000000023</v>
      </c>
      <c r="Q9" s="153">
        <f>IF(AND('NSW Apr 2021'!P3&gt;0,'NSW Apr 2021'!P3&gt;0),IF($C$5*F9/'NSW Apr 2021'!AR3&lt;('NSW Apr 2021'!L3+'NSW Apr 2021'!M3+'NSW Apr 2021'!N3+'NSW Apr 2021'!O3),0,IF(($C$5*F9/'NSW Apr 2021'!AR3-'NSW Apr 2021'!L3+'NSW Apr 2021'!M3+'NSW Apr 2021'!N3+'NSW Apr 2021'!O3)&lt;=('NSW Apr 2021'!L3+'NSW Apr 2021'!M3+'NSW Apr 2021'!N3+'NSW Apr 2021'!O3+'NSW Apr 2021'!P3),(($C$5*F9/'NSW Apr 2021'!AR3-('NSW Apr 2021'!L3+'NSW Apr 2021'!M3+'NSW Apr 2021'!N3+'NSW Apr 2021'!O3))*'NSW Apr 2021'!AG3/100)*'NSW Apr 2021'!AR3,('NSW Apr 2021'!P3*'NSW Apr 2021'!AG3/100)*'NSW Apr 2021'!AR3)),0)</f>
        <v>0</v>
      </c>
      <c r="R9" s="153">
        <f>IF(AND('NSW Apr 2021'!P3&gt;0,'NSW Apr 2021'!O3&gt;0),IF(($C$5*F9/'NSW Apr 2021'!AR3&lt;SUM('NSW Apr 2021'!L3:P3)),(0),($C$5*F9/'NSW Apr 2021'!AR3-SUM('NSW Apr 2021'!L3:P3))*'NSW Apr 2021'!AB3/100)* 'NSW Apr 2021'!AR3,IF(AND('NSW Apr 2021'!O3&gt;0,'NSW Apr 2021'!P3=""),IF(($C$5*F9/'NSW Apr 2021'!AR3&lt; SUM('NSW Apr 2021'!L3:O3)),(0),($C$5*F9/'NSW Apr 2021'!AR3-SUM('NSW Apr 2021'!L3:O3))*'NSW Apr 2021'!AG3/100)* 'NSW Apr 2021'!AR3,IF(AND('NSW Apr 2021'!N3&gt;0,'NSW Apr 2021'!O3=""),IF(($C$5*F9/'NSW Apr 2021'!AR3&lt; SUM('NSW Apr 2021'!L3:N3)),(0),($C$5*F9/'NSW Apr 2021'!AR3-SUM('NSW Apr 2021'!L3:N3))*'NSW Apr 2021'!AF3/100)* 'NSW Apr 2021'!AR3,IF(AND('NSW Apr 2021'!M3&gt;0,'NSW Apr 2021'!N3=""),IF(($C$5*F9/'NSW Apr 2021'!AR3&lt;'NSW Apr 2021'!M3+'NSW Apr 2021'!L3),(0),(($C$5*F9/'NSW Apr 2021'!AR3-('NSW Apr 2021'!M3+'NSW Apr 2021'!L3))*'NSW Apr 2021'!AE3/100))*'NSW Apr 2021'!AR3,IF(AND('NSW Apr 2021'!L3&gt;0,'NSW Apr 2021'!M3=""&gt;0),IF(($C$5*F9/'NSW Apr 2021'!AR3&lt;'NSW Apr 2021'!L3),(0),($C$5*F9/'NSW Apr 2021'!AR3-'NSW Apr 2021'!L3)*'NSW Apr 2021'!AD3/100)*'NSW Apr 2021'!AR3,0)))))</f>
        <v>0</v>
      </c>
      <c r="S9" s="257">
        <f t="shared" ref="S9:S32" si="4">SUM(G9:R9)</f>
        <v>2646.8980000000001</v>
      </c>
      <c r="T9" s="292">
        <f t="shared" ref="T9:T32" si="5">S9+D9</f>
        <v>2983.5010000000002</v>
      </c>
      <c r="U9" s="149">
        <f t="shared" ref="U9:U32" si="6">T9*1.1</f>
        <v>3281.8511000000003</v>
      </c>
      <c r="V9" s="148">
        <f>'NSW Apr 2021'!AT3</f>
        <v>25</v>
      </c>
      <c r="W9" s="148">
        <f>'NSW Apr 2021'!AU3</f>
        <v>0</v>
      </c>
      <c r="X9" s="148">
        <f>'NSW Apr 2021'!AV3</f>
        <v>0</v>
      </c>
      <c r="Y9" s="148">
        <f>'NSW Apr 2021'!AW3</f>
        <v>0</v>
      </c>
      <c r="Z9" s="292" t="str">
        <f>IF(SUM(V9:Y9)=0,"No discount",IF(V9&gt;0,"Guaranteed off bill",IF(W9&gt;0,"Guaranteed off usage",IF(X9&gt;0,"Pay-on-time off bill","Pay-on-time off usage"))))</f>
        <v>Guaranteed off bill</v>
      </c>
      <c r="AA9" s="292" t="str">
        <f>IF(OR(B9="Origin Energy",B9="Red Energy",B9="Powershop"),"Inclusive","Exclusive")</f>
        <v>Exclusive</v>
      </c>
      <c r="AB9" s="292">
        <f t="shared" si="0"/>
        <v>2237.6257500000002</v>
      </c>
      <c r="AC9" s="292">
        <f t="shared" si="1"/>
        <v>2237.6257500000002</v>
      </c>
      <c r="AD9" s="267">
        <f t="shared" si="2"/>
        <v>2461.3883250000003</v>
      </c>
      <c r="AE9" s="267">
        <f t="shared" si="2"/>
        <v>2461.3883250000003</v>
      </c>
      <c r="AF9" s="226">
        <f>'NSW Apr 2021'!BF3</f>
        <v>0</v>
      </c>
      <c r="AG9" s="141" t="str">
        <f>'NSW Apr 2021'!BG3</f>
        <v>n</v>
      </c>
      <c r="AH9" s="340"/>
      <c r="AI9" s="340"/>
      <c r="AJ9" s="340"/>
      <c r="AK9" s="340"/>
      <c r="AL9" s="340"/>
      <c r="AM9" s="340"/>
      <c r="AN9" s="340"/>
      <c r="AO9" s="340"/>
      <c r="AP9" s="340"/>
      <c r="AQ9" s="340"/>
      <c r="AR9" s="340"/>
      <c r="AS9" s="340"/>
      <c r="AT9" s="340"/>
      <c r="AU9" s="340"/>
      <c r="AV9" s="347"/>
      <c r="AW9" s="347"/>
      <c r="AX9" s="347"/>
      <c r="AY9" s="347"/>
      <c r="AZ9" s="347"/>
      <c r="BA9" s="347"/>
      <c r="BB9" s="347"/>
      <c r="BC9" s="347"/>
      <c r="BD9" s="347"/>
      <c r="BE9" s="347"/>
      <c r="BF9" s="347"/>
      <c r="BG9" s="347"/>
      <c r="BH9" s="347"/>
      <c r="BI9" s="347"/>
      <c r="BJ9" s="347"/>
      <c r="BK9" s="347"/>
      <c r="BL9" s="347"/>
      <c r="BM9" s="347"/>
      <c r="BN9" s="347"/>
      <c r="BO9" s="347"/>
      <c r="BP9" s="347"/>
      <c r="BQ9" s="347"/>
      <c r="BR9" s="347"/>
      <c r="BS9" s="347"/>
      <c r="BT9" s="347"/>
      <c r="BU9" s="347"/>
      <c r="BV9" s="347"/>
      <c r="BW9" s="347"/>
      <c r="BX9" s="347"/>
      <c r="BY9" s="347"/>
      <c r="BZ9" s="347"/>
      <c r="CA9" s="347"/>
      <c r="CB9" s="347"/>
      <c r="CC9" s="347"/>
      <c r="CD9" s="347"/>
      <c r="CE9" s="347"/>
      <c r="CF9" s="347"/>
      <c r="CG9" s="347"/>
      <c r="CH9" s="347"/>
      <c r="CI9" s="347"/>
      <c r="CJ9" s="347"/>
      <c r="CK9" s="347"/>
      <c r="CL9" s="347"/>
      <c r="CM9" s="347"/>
      <c r="CN9" s="347"/>
      <c r="CO9" s="347"/>
      <c r="CP9" s="347"/>
      <c r="CQ9" s="347"/>
      <c r="CR9" s="347"/>
      <c r="CS9" s="347"/>
      <c r="CT9" s="347"/>
      <c r="CU9" s="347"/>
      <c r="CV9" s="347"/>
      <c r="CW9" s="347"/>
      <c r="CX9" s="347"/>
      <c r="CY9" s="347"/>
      <c r="CZ9" s="347"/>
      <c r="DA9" s="347"/>
      <c r="DB9" s="347"/>
      <c r="DC9" s="347"/>
      <c r="DD9" s="347"/>
      <c r="DE9" s="347"/>
      <c r="DF9" s="347"/>
      <c r="DG9" s="347"/>
      <c r="DH9" s="347"/>
      <c r="DI9" s="347"/>
      <c r="DJ9" s="347"/>
      <c r="DK9" s="347"/>
      <c r="DL9" s="347"/>
      <c r="DM9" s="347"/>
      <c r="DN9" s="347"/>
      <c r="DO9" s="347"/>
      <c r="DP9" s="347"/>
      <c r="DQ9" s="347"/>
      <c r="DR9" s="347"/>
      <c r="DS9" s="347"/>
      <c r="DT9" s="347"/>
      <c r="DU9" s="347"/>
      <c r="DV9" s="347"/>
      <c r="DW9" s="347"/>
      <c r="DX9" s="347"/>
      <c r="DY9" s="347"/>
      <c r="DZ9" s="347"/>
      <c r="EA9" s="347"/>
      <c r="EB9" s="347"/>
      <c r="EC9" s="347"/>
      <c r="ED9" s="347"/>
      <c r="EE9" s="347"/>
      <c r="EF9" s="347"/>
      <c r="EG9" s="347"/>
      <c r="EH9" s="347"/>
      <c r="EI9" s="347"/>
      <c r="EJ9" s="347"/>
      <c r="EK9" s="347"/>
      <c r="EL9" s="347"/>
      <c r="EM9" s="347"/>
      <c r="EN9" s="347"/>
      <c r="EO9" s="347"/>
      <c r="EP9" s="347"/>
      <c r="EQ9" s="347"/>
      <c r="ER9" s="347"/>
    </row>
    <row r="10" spans="1:148" s="285" customFormat="1" ht="23" customHeight="1">
      <c r="A10" s="443"/>
      <c r="B10" s="148" t="str">
        <f>'NSW Apr 2021'!F4</f>
        <v>EnergyAustralia</v>
      </c>
      <c r="C10" s="148" t="str">
        <f>'NSW Apr 2021'!G4</f>
        <v>Total Plan</v>
      </c>
      <c r="D10" s="153">
        <f>365*'NSW Apr 2021'!H4/100</f>
        <v>250.755</v>
      </c>
      <c r="E10" s="288">
        <f>IF('NSW Apr 2021'!AQ4=3,0.5,IF('NSW Apr 2021'!AQ4=2,0.33,0))</f>
        <v>0.5</v>
      </c>
      <c r="F10" s="288">
        <f t="shared" si="3"/>
        <v>0.5</v>
      </c>
      <c r="G10" s="153">
        <f>IF('NSW Apr 2021'!K4="",($C$5*E10/'NSW Apr 2021'!AQ4*'NSW Apr 2021'!W4/100)*'NSW Apr 2021'!AQ4,IF($C$5*E10/'NSW Apr 2021'!AQ4&gt;='NSW Apr 2021'!L4,('NSW Apr 2021'!L4*'NSW Apr 2021'!W4/100)*'NSW Apr 2021'!AQ4,($C$5*E10/'NSW Apr 2021'!AQ4*'NSW Apr 2021'!W4/100)*'NSW Apr 2021'!AQ4))</f>
        <v>147.12599999999998</v>
      </c>
      <c r="H10" s="153">
        <f>IF(AND('NSW Apr 2021'!L4&gt;0,'NSW Apr 2021'!M4&gt;0),IF($C$5*E10/'NSW Apr 2021'!AQ4&lt;'NSW Apr 2021'!L4,0,IF(($C$5*E10/'NSW Apr 2021'!AQ4-'NSW Apr 2021'!L4)&lt;=('NSW Apr 2021'!M4+'NSW Apr 2021'!L4),((($C$5*E10/'NSW Apr 2021'!AQ4-'NSW Apr 2021'!L4)*'NSW Apr 2021'!X4/100))*'NSW Apr 2021'!AQ4,((('NSW Apr 2021'!M4)*'NSW Apr 2021'!X4/100)*'NSW Apr 2021'!AQ4))),0)</f>
        <v>104.06618181818183</v>
      </c>
      <c r="I10" s="153">
        <f>IF(AND('NSW Apr 2021'!M4&gt;0,'NSW Apr 2021'!N4&gt;0),IF($C$5*E10/'NSW Apr 2021'!AQ4&lt;('NSW Apr 2021'!L4+'NSW Apr 2021'!M4),0,IF(($C$5*E10/'NSW Apr 2021'!AQ4-'NSW Apr 2021'!L4+'NSW Apr 2021'!M4)&lt;=('NSW Apr 2021'!L4+'NSW Apr 2021'!M4+'NSW Apr 2021'!N4),((($C$5*E10/'NSW Apr 2021'!AQ4-('NSW Apr 2021'!L4+'NSW Apr 2021'!M4))*'NSW Apr 2021'!Y4/100))*'NSW Apr 2021'!AQ4,('NSW Apr 2021'!N4*'NSW Apr 2021'!Y4/100)* 'NSW Apr 2021'!AQ4)),0)</f>
        <v>238.06499999999997</v>
      </c>
      <c r="J10" s="153">
        <f>IF(AND('NSW Apr 2021'!N4&gt;0,'NSW Apr 2021'!O4&gt;0),IF($C$5*E10/'NSW Apr 2021'!AQ4&lt;('NSW Apr 2021'!L4+'NSW Apr 2021'!M4+'NSW Apr 2021'!N4),0,IF(($C$5*E10/'NSW Apr 2021'!AQ4-'NSW Apr 2021'!L4+'NSW Apr 2021'!M4+'NSW Apr 2021'!N4)&lt;=('NSW Apr 2021'!L4+'NSW Apr 2021'!M4+'NSW Apr 2021'!N4+'NSW Apr 2021'!O4),(($C$5*E10/'NSW Apr 2021'!AQ4-('NSW Apr 2021'!L4+'NSW Apr 2021'!M4+'NSW Apr 2021'!N4))*'NSW Apr 2021'!Z4/100)*'NSW Apr 2021'!AQ4,('NSW Apr 2021'!O4*'NSW Apr 2021'!Z4/100)*'NSW Apr 2021'!AQ4)),0)</f>
        <v>898.31136363636369</v>
      </c>
      <c r="K10" s="153">
        <f>IF(AND('NSW Apr 2021'!O4&gt;0,'NSW Apr 2021'!P4&gt;0),IF($C$5*E10/'NSW Apr 2021'!AQ4&lt;('NSW Apr 2021'!L4+'NSW Apr 2021'!M4+'NSW Apr 2021'!N4+'NSW Apr 2021'!O4),0,IF(($C$5*E10/'NSW Apr 2021'!AQ4-'NSW Apr 2021'!L4+'NSW Apr 2021'!M4+'NSW Apr 2021'!N4+'NSW Apr 2021'!O4)&lt;=('NSW Apr 2021'!L4+'NSW Apr 2021'!M4+'NSW Apr 2021'!N4+'NSW Apr 2021'!O4+'NSW Apr 2021'!P4),(($C$5*E10/'NSW Apr 2021'!AQ4-('NSW Apr 2021'!L4+'NSW Apr 2021'!M4+'NSW Apr 2021'!N4+'NSW Apr 2021'!O4))*'NSW Apr 2021'!AA4/100)*'NSW Apr 2021'!AQ4,('NSW Apr 2021'!P4*'NSW Apr 2021'!AA4/100)*'NSW Apr 2021'!AQ4)),0)</f>
        <v>0</v>
      </c>
      <c r="L10" s="153">
        <f>IF(AND('NSW Apr 2021'!P4&gt;0,'NSW Apr 2021'!O4&gt;0),IF(($C$5*E10/'NSW Apr 2021'!AQ4&lt;SUM('NSW Apr 2021'!L4:P4)),(0),($C$5*E10/'NSW Apr 2021'!AQ4-SUM('NSW Apr 2021'!L4:P4))*'NSW Apr 2021'!AB4/100)* 'NSW Apr 2021'!AQ4,IF(AND('NSW Apr 2021'!O4&gt;0,'NSW Apr 2021'!P4=""),IF(($C$5*E10/'NSW Apr 2021'!AQ4&lt; SUM('NSW Apr 2021'!L4:O4)),(0),($C$5*E10/'NSW Apr 2021'!AQ4-SUM('NSW Apr 2021'!L4:O4))*'NSW Apr 2021'!AA4/100)* 'NSW Apr 2021'!AQ4,IF(AND('NSW Apr 2021'!N4&gt;0,'NSW Apr 2021'!O4=""),IF(($C$5*E10/'NSW Apr 2021'!AQ4&lt; SUM('NSW Apr 2021'!L4:N4)),(0),($C$5*E10/'NSW Apr 2021'!AQ4-SUM('NSW Apr 2021'!L4:N4))*'NSW Apr 2021'!Z4/100)* 'NSW Apr 2021'!AQ4,IF(AND('NSW Apr 2021'!M4&gt;0,'NSW Apr 2021'!N4=""),IF(($C$5*E10/'NSW Apr 2021'!AQ4&lt;'NSW Apr 2021'!M4+'NSW Apr 2021'!L4),(0),(($C$5*E10/'NSW Apr 2021'!AQ4-('NSW Apr 2021'!M4+'NSW Apr 2021'!L4))*'NSW Apr 2021'!Y4/100))*'NSW Apr 2021'!AQ4,IF(AND('NSW Apr 2021'!L4&gt;0,'NSW Apr 2021'!M4=""&gt;0),IF(($C$5*E10/'NSW Apr 2021'!AQ4&lt;'NSW Apr 2021'!L4),(0),($C$5*E10/'NSW Apr 2021'!AQ4-'NSW Apr 2021'!L4)*'NSW Apr 2021'!X4/100)*'NSW Apr 2021'!AQ4,0)))))</f>
        <v>0</v>
      </c>
      <c r="M10" s="153">
        <f>IF('NSW Apr 2021'!K4="",($C$5*F10/'NSW Apr 2021'!AR4*'NSW Apr 2021'!AC4/100)*'NSW Apr 2021'!AR4,IF($C$5*F10/'NSW Apr 2021'!AR4&gt;='NSW Apr 2021'!L4,('NSW Apr 2021'!L4*'NSW Apr 2021'!AC4/100)*'NSW Apr 2021'!AR4,($C$5*F10/'NSW Apr 2021'!AR4*'NSW Apr 2021'!AC4/100)*'NSW Apr 2021'!AR4))</f>
        <v>147.12599999999998</v>
      </c>
      <c r="N10" s="153">
        <f>IF(AND('NSW Apr 2021'!L4&gt;0,'NSW Apr 2021'!M4&gt;0),IF($C$5*F10/'NSW Apr 2021'!AR4&lt;'NSW Apr 2021'!L4,0,IF(($C$5*F10/'NSW Apr 2021'!AR4-'NSW Apr 2021'!L4)&lt;=('NSW Apr 2021'!M4+'NSW Apr 2021'!L4),((($C$5*F10/'NSW Apr 2021'!AR4-'NSW Apr 2021'!L4)*'NSW Apr 2021'!AD4/100))*'NSW Apr 2021'!AR4,((('NSW Apr 2021'!M4)*'NSW Apr 2021'!AD4/100)*'NSW Apr 2021'!AR4))),0)</f>
        <v>104.06618181818183</v>
      </c>
      <c r="O10" s="153">
        <f>IF(AND('NSW Apr 2021'!M4&gt;0,'NSW Apr 2021'!N4&gt;0),IF($C$5*F10/'NSW Apr 2021'!AR4&lt;('NSW Apr 2021'!L4+'NSW Apr 2021'!M4),0,IF(($C$5*F10/'NSW Apr 2021'!AR4-'NSW Apr 2021'!L4+'NSW Apr 2021'!M4)&lt;=('NSW Apr 2021'!L4+'NSW Apr 2021'!M4+'NSW Apr 2021'!N4),((($C$5*F10/'NSW Apr 2021'!AR4-('NSW Apr 2021'!L4+'NSW Apr 2021'!M4))*'NSW Apr 2021'!AE4/100))*'NSW Apr 2021'!AR4,('NSW Apr 2021'!N4*'NSW Apr 2021'!AE4/100)*'NSW Apr 2021'!AR4)),0)</f>
        <v>238.06499999999997</v>
      </c>
      <c r="P10" s="153">
        <f>IF(AND('NSW Apr 2021'!N4&gt;0,'NSW Apr 2021'!O4&gt;0),IF($C$5*F10/'NSW Apr 2021'!AR4&lt;('NSW Apr 2021'!L4+'NSW Apr 2021'!M4+'NSW Apr 2021'!N4),0,IF(($C$5*F10/'NSW Apr 2021'!AR4-'NSW Apr 2021'!L4+'NSW Apr 2021'!M4+'NSW Apr 2021'!N4)&lt;=('NSW Apr 2021'!L4+'NSW Apr 2021'!M4+'NSW Apr 2021'!N4+'NSW Apr 2021'!O4),(($C$5*F10/'NSW Apr 2021'!AR4-('NSW Apr 2021'!L4+'NSW Apr 2021'!M4+'NSW Apr 2021'!N4))*'NSW Apr 2021'!AF4/100)*'NSW Apr 2021'!AR4,('NSW Apr 2021'!O4*'NSW Apr 2021'!AF4/100)*'NSW Apr 2021'!AR4)),0)</f>
        <v>898.31136363636369</v>
      </c>
      <c r="Q10" s="153">
        <f>IF(AND('NSW Apr 2021'!P4&gt;0,'NSW Apr 2021'!P4&gt;0),IF($C$5*F10/'NSW Apr 2021'!AR4&lt;('NSW Apr 2021'!L4+'NSW Apr 2021'!M4+'NSW Apr 2021'!N4+'NSW Apr 2021'!O4),0,IF(($C$5*F10/'NSW Apr 2021'!AR4-'NSW Apr 2021'!L4+'NSW Apr 2021'!M4+'NSW Apr 2021'!N4+'NSW Apr 2021'!O4)&lt;=('NSW Apr 2021'!L4+'NSW Apr 2021'!M4+'NSW Apr 2021'!N4+'NSW Apr 2021'!O4+'NSW Apr 2021'!P4),(($C$5*F10/'NSW Apr 2021'!AR4-('NSW Apr 2021'!L4+'NSW Apr 2021'!M4+'NSW Apr 2021'!N4+'NSW Apr 2021'!O4))*'NSW Apr 2021'!AG4/100)*'NSW Apr 2021'!AR4,('NSW Apr 2021'!P4*'NSW Apr 2021'!AG4/100)*'NSW Apr 2021'!AR4)),0)</f>
        <v>0</v>
      </c>
      <c r="R10" s="153">
        <f>IF(AND('NSW Apr 2021'!P4&gt;0,'NSW Apr 2021'!O4&gt;0),IF(($C$5*F10/'NSW Apr 2021'!AR4&lt;SUM('NSW Apr 2021'!L4:P4)),(0),($C$5*F10/'NSW Apr 2021'!AR4-SUM('NSW Apr 2021'!L4:P4))*'NSW Apr 2021'!AB4/100)* 'NSW Apr 2021'!AR4,IF(AND('NSW Apr 2021'!O4&gt;0,'NSW Apr 2021'!P4=""),IF(($C$5*F10/'NSW Apr 2021'!AR4&lt; SUM('NSW Apr 2021'!L4:O4)),(0),($C$5*F10/'NSW Apr 2021'!AR4-SUM('NSW Apr 2021'!L4:O4))*'NSW Apr 2021'!AG4/100)* 'NSW Apr 2021'!AR4,IF(AND('NSW Apr 2021'!N4&gt;0,'NSW Apr 2021'!O4=""),IF(($C$5*F10/'NSW Apr 2021'!AR4&lt; SUM('NSW Apr 2021'!L4:N4)),(0),($C$5*F10/'NSW Apr 2021'!AR4-SUM('NSW Apr 2021'!L4:N4))*'NSW Apr 2021'!AF4/100)* 'NSW Apr 2021'!AR4,IF(AND('NSW Apr 2021'!M4&gt;0,'NSW Apr 2021'!N4=""),IF(($C$5*F10/'NSW Apr 2021'!AR4&lt;'NSW Apr 2021'!M4+'NSW Apr 2021'!L4),(0),(($C$5*F10/'NSW Apr 2021'!AR4-('NSW Apr 2021'!M4+'NSW Apr 2021'!L4))*'NSW Apr 2021'!AE4/100))*'NSW Apr 2021'!AR4,IF(AND('NSW Apr 2021'!L4&gt;0,'NSW Apr 2021'!M4=""&gt;0),IF(($C$5*F10/'NSW Apr 2021'!AR4&lt;'NSW Apr 2021'!L4),(0),($C$5*F10/'NSW Apr 2021'!AR4-'NSW Apr 2021'!L4)*'NSW Apr 2021'!AD4/100)*'NSW Apr 2021'!AR4,0)))))</f>
        <v>0</v>
      </c>
      <c r="S10" s="257">
        <f t="shared" si="4"/>
        <v>2775.1370909090911</v>
      </c>
      <c r="T10" s="292">
        <f t="shared" si="5"/>
        <v>3025.8920909090912</v>
      </c>
      <c r="U10" s="149">
        <f t="shared" si="6"/>
        <v>3328.4813000000004</v>
      </c>
      <c r="V10" s="148">
        <f>'NSW Apr 2021'!AT4</f>
        <v>17</v>
      </c>
      <c r="W10" s="148">
        <f>'NSW Apr 2021'!AU4</f>
        <v>0</v>
      </c>
      <c r="X10" s="148">
        <f>'NSW Apr 2021'!AV4</f>
        <v>0</v>
      </c>
      <c r="Y10" s="148">
        <f>'NSW Apr 2021'!AW4</f>
        <v>0</v>
      </c>
      <c r="Z10" s="292" t="str">
        <f t="shared" ref="Z10:Z32" si="7">IF(SUM(V10:Y10)=0,"No discount",IF(V10&gt;0,"Guaranteed off bill",IF(W10&gt;0,"Guaranteed off usage",IF(X10&gt;0,"Pay-on-time off bill","Pay-on-time off usage"))))</f>
        <v>Guaranteed off bill</v>
      </c>
      <c r="AA10" s="292" t="str">
        <f t="shared" ref="AA10:AA32" si="8">IF(OR(B10="Origin Energy",B10="Red Energy",B10="Powershop"),"Inclusive","Exclusive")</f>
        <v>Exclusive</v>
      </c>
      <c r="AB10" s="292">
        <f t="shared" si="0"/>
        <v>2511.4904354545456</v>
      </c>
      <c r="AC10" s="292">
        <f t="shared" si="1"/>
        <v>2511.4904354545456</v>
      </c>
      <c r="AD10" s="267">
        <f t="shared" si="2"/>
        <v>2762.6394790000004</v>
      </c>
      <c r="AE10" s="267">
        <f t="shared" si="2"/>
        <v>2762.6394790000004</v>
      </c>
      <c r="AF10" s="226">
        <f>'NSW Apr 2021'!BF4</f>
        <v>0</v>
      </c>
      <c r="AG10" s="141" t="str">
        <f>'NSW Apr 2021'!BG4</f>
        <v>n</v>
      </c>
      <c r="AH10" s="340"/>
      <c r="AI10" s="340"/>
      <c r="AJ10" s="340"/>
      <c r="AK10" s="340"/>
      <c r="AL10" s="340"/>
      <c r="AM10" s="340"/>
      <c r="AN10" s="340"/>
      <c r="AO10" s="340"/>
      <c r="AP10" s="340"/>
      <c r="AQ10" s="340"/>
      <c r="AR10" s="340"/>
      <c r="AS10" s="340"/>
      <c r="AT10" s="340"/>
      <c r="AU10" s="340"/>
      <c r="AV10" s="347"/>
      <c r="AW10" s="347"/>
      <c r="AX10" s="347"/>
      <c r="AY10" s="347"/>
      <c r="AZ10" s="347"/>
      <c r="BA10" s="347"/>
      <c r="BB10" s="347"/>
      <c r="BC10" s="347"/>
      <c r="BD10" s="347"/>
      <c r="BE10" s="347"/>
      <c r="BF10" s="347"/>
      <c r="BG10" s="347"/>
      <c r="BH10" s="347"/>
      <c r="BI10" s="347"/>
      <c r="BJ10" s="347"/>
      <c r="BK10" s="347"/>
      <c r="BL10" s="347"/>
      <c r="BM10" s="347"/>
      <c r="BN10" s="347"/>
      <c r="BO10" s="347"/>
      <c r="BP10" s="347"/>
      <c r="BQ10" s="347"/>
      <c r="BR10" s="347"/>
      <c r="BS10" s="347"/>
      <c r="BT10" s="347"/>
      <c r="BU10" s="347"/>
      <c r="BV10" s="347"/>
      <c r="BW10" s="347"/>
      <c r="BX10" s="347"/>
      <c r="BY10" s="347"/>
      <c r="BZ10" s="347"/>
      <c r="CA10" s="347"/>
      <c r="CB10" s="347"/>
      <c r="CC10" s="347"/>
      <c r="CD10" s="347"/>
      <c r="CE10" s="347"/>
      <c r="CF10" s="347"/>
      <c r="CG10" s="347"/>
      <c r="CH10" s="347"/>
      <c r="CI10" s="347"/>
      <c r="CJ10" s="347"/>
      <c r="CK10" s="347"/>
      <c r="CL10" s="347"/>
      <c r="CM10" s="347"/>
      <c r="CN10" s="347"/>
      <c r="CO10" s="347"/>
      <c r="CP10" s="347"/>
      <c r="CQ10" s="347"/>
      <c r="CR10" s="347"/>
      <c r="CS10" s="347"/>
      <c r="CT10" s="347"/>
      <c r="CU10" s="347"/>
      <c r="CV10" s="347"/>
      <c r="CW10" s="347"/>
      <c r="CX10" s="347"/>
      <c r="CY10" s="347"/>
      <c r="CZ10" s="347"/>
      <c r="DA10" s="347"/>
      <c r="DB10" s="347"/>
      <c r="DC10" s="347"/>
      <c r="DD10" s="347"/>
      <c r="DE10" s="347"/>
      <c r="DF10" s="347"/>
      <c r="DG10" s="347"/>
      <c r="DH10" s="347"/>
      <c r="DI10" s="347"/>
      <c r="DJ10" s="347"/>
      <c r="DK10" s="347"/>
      <c r="DL10" s="347"/>
      <c r="DM10" s="347"/>
      <c r="DN10" s="347"/>
      <c r="DO10" s="347"/>
      <c r="DP10" s="347"/>
      <c r="DQ10" s="347"/>
      <c r="DR10" s="347"/>
      <c r="DS10" s="347"/>
      <c r="DT10" s="347"/>
      <c r="DU10" s="347"/>
      <c r="DV10" s="347"/>
      <c r="DW10" s="347"/>
      <c r="DX10" s="347"/>
      <c r="DY10" s="347"/>
      <c r="DZ10" s="347"/>
      <c r="EA10" s="347"/>
      <c r="EB10" s="347"/>
      <c r="EC10" s="347"/>
      <c r="ED10" s="347"/>
      <c r="EE10" s="347"/>
      <c r="EF10" s="347"/>
      <c r="EG10" s="347"/>
      <c r="EH10" s="347"/>
      <c r="EI10" s="347"/>
      <c r="EJ10" s="347"/>
      <c r="EK10" s="347"/>
      <c r="EL10" s="347"/>
      <c r="EM10" s="347"/>
      <c r="EN10" s="347"/>
      <c r="EO10" s="347"/>
      <c r="EP10" s="347"/>
      <c r="EQ10" s="347"/>
      <c r="ER10" s="347"/>
    </row>
    <row r="11" spans="1:148" s="285" customFormat="1" ht="23" customHeight="1">
      <c r="A11" s="443"/>
      <c r="B11" s="148" t="str">
        <f>'NSW Apr 2021'!F5</f>
        <v>Origin Energy</v>
      </c>
      <c r="C11" s="148" t="str">
        <f>'NSW Apr 2021'!G5</f>
        <v>Business Flexi</v>
      </c>
      <c r="D11" s="153">
        <f>365*'NSW Apr 2021'!H5/100</f>
        <v>238.89250000000001</v>
      </c>
      <c r="E11" s="288">
        <f>IF('NSW Apr 2021'!AQ5=3,0.5,IF('NSW Apr 2021'!AQ5=2,0.33,0))</f>
        <v>0.5</v>
      </c>
      <c r="F11" s="288">
        <f t="shared" si="3"/>
        <v>0.5</v>
      </c>
      <c r="G11" s="153">
        <f>IF('NSW Apr 2021'!K5="",($C$5*E11/'NSW Apr 2021'!AQ5*'NSW Apr 2021'!W5/100)*'NSW Apr 2021'!AQ5,IF($C$5*E11/'NSW Apr 2021'!AQ5&gt;='NSW Apr 2021'!L5,('NSW Apr 2021'!L5*'NSW Apr 2021'!W5/100)*'NSW Apr 2021'!AQ5,($C$5*E11/'NSW Apr 2021'!AQ5*'NSW Apr 2021'!W5/100)*'NSW Apr 2021'!AQ5))</f>
        <v>130.51500000000001</v>
      </c>
      <c r="H11" s="153">
        <f>IF(AND('NSW Apr 2021'!L5&gt;0,'NSW Apr 2021'!M5&gt;0),IF($C$5*E11/'NSW Apr 2021'!AQ5&lt;'NSW Apr 2021'!L5,0,IF(($C$5*E11/'NSW Apr 2021'!AQ5-'NSW Apr 2021'!L5)&lt;=('NSW Apr 2021'!M5+'NSW Apr 2021'!L5),((($C$5*E11/'NSW Apr 2021'!AQ5-'NSW Apr 2021'!L5)*'NSW Apr 2021'!X5/100))*'NSW Apr 2021'!AQ5,((('NSW Apr 2021'!M5)*'NSW Apr 2021'!X5/100)*'NSW Apr 2021'!AQ5))),0)</f>
        <v>1013.7555454545455</v>
      </c>
      <c r="I11" s="153">
        <f>IF(AND('NSW Apr 2021'!M5&gt;0,'NSW Apr 2021'!N5&gt;0),IF($C$5*E11/'NSW Apr 2021'!AQ5&lt;('NSW Apr 2021'!L5+'NSW Apr 2021'!M5),0,IF(($C$5*E11/'NSW Apr 2021'!AQ5-'NSW Apr 2021'!L5+'NSW Apr 2021'!M5)&lt;=('NSW Apr 2021'!L5+'NSW Apr 2021'!M5+'NSW Apr 2021'!N5),((($C$5*E11/'NSW Apr 2021'!AQ5-('NSW Apr 2021'!L5+'NSW Apr 2021'!M5))*'NSW Apr 2021'!Y5/100))*'NSW Apr 2021'!AQ5,('NSW Apr 2021'!N5*'NSW Apr 2021'!Y5/100)* 'NSW Apr 2021'!AQ5)),0)</f>
        <v>0</v>
      </c>
      <c r="J11" s="153">
        <f>IF(AND('NSW Apr 2021'!N5&gt;0,'NSW Apr 2021'!O5&gt;0),IF($C$5*E11/'NSW Apr 2021'!AQ5&lt;('NSW Apr 2021'!L5+'NSW Apr 2021'!M5+'NSW Apr 2021'!N5),0,IF(($C$5*E11/'NSW Apr 2021'!AQ5-'NSW Apr 2021'!L5+'NSW Apr 2021'!M5+'NSW Apr 2021'!N5)&lt;=('NSW Apr 2021'!L5+'NSW Apr 2021'!M5+'NSW Apr 2021'!N5+'NSW Apr 2021'!O5),(($C$5*E11/'NSW Apr 2021'!AQ5-('NSW Apr 2021'!L5+'NSW Apr 2021'!M5+'NSW Apr 2021'!N5))*'NSW Apr 2021'!Z5/100)*'NSW Apr 2021'!AQ5,('NSW Apr 2021'!O5*'NSW Apr 2021'!Z5/100)*'NSW Apr 2021'!AQ5)),0)</f>
        <v>0</v>
      </c>
      <c r="K11" s="153">
        <f>IF(AND('NSW Apr 2021'!O5&gt;0,'NSW Apr 2021'!P5&gt;0),IF($C$5*E11/'NSW Apr 2021'!AQ5&lt;('NSW Apr 2021'!L5+'NSW Apr 2021'!M5+'NSW Apr 2021'!N5+'NSW Apr 2021'!O5),0,IF(($C$5*E11/'NSW Apr 2021'!AQ5-'NSW Apr 2021'!L5+'NSW Apr 2021'!M5+'NSW Apr 2021'!N5+'NSW Apr 2021'!O5)&lt;=('NSW Apr 2021'!L5+'NSW Apr 2021'!M5+'NSW Apr 2021'!N5+'NSW Apr 2021'!O5+'NSW Apr 2021'!P5),(($C$5*E11/'NSW Apr 2021'!AQ5-('NSW Apr 2021'!L5+'NSW Apr 2021'!M5+'NSW Apr 2021'!N5+'NSW Apr 2021'!O5))*'NSW Apr 2021'!AA5/100)*'NSW Apr 2021'!AQ5,('NSW Apr 2021'!P5*'NSW Apr 2021'!AA5/100)*'NSW Apr 2021'!AQ5)),0)</f>
        <v>0</v>
      </c>
      <c r="L11" s="153">
        <f>IF(AND('NSW Apr 2021'!P5&gt;0,'NSW Apr 2021'!O5&gt;0),IF(($C$5*E11/'NSW Apr 2021'!AQ5&lt;SUM('NSW Apr 2021'!L5:P5)),(0),($C$5*E11/'NSW Apr 2021'!AQ5-SUM('NSW Apr 2021'!L5:P5))*'NSW Apr 2021'!AB5/100)* 'NSW Apr 2021'!AQ5,IF(AND('NSW Apr 2021'!O5&gt;0,'NSW Apr 2021'!P5=""),IF(($C$5*E11/'NSW Apr 2021'!AQ5&lt; SUM('NSW Apr 2021'!L5:O5)),(0),($C$5*E11/'NSW Apr 2021'!AQ5-SUM('NSW Apr 2021'!L5:O5))*'NSW Apr 2021'!AA5/100)* 'NSW Apr 2021'!AQ5,IF(AND('NSW Apr 2021'!N5&gt;0,'NSW Apr 2021'!O5=""),IF(($C$5*E11/'NSW Apr 2021'!AQ5&lt; SUM('NSW Apr 2021'!L5:N5)),(0),($C$5*E11/'NSW Apr 2021'!AQ5-SUM('NSW Apr 2021'!L5:N5))*'NSW Apr 2021'!Z5/100)* 'NSW Apr 2021'!AQ5,IF(AND('NSW Apr 2021'!M5&gt;0,'NSW Apr 2021'!N5=""),IF(($C$5*E11/'NSW Apr 2021'!AQ5&lt;'NSW Apr 2021'!M5+'NSW Apr 2021'!L5),(0),(($C$5*E11/'NSW Apr 2021'!AQ5-('NSW Apr 2021'!M5+'NSW Apr 2021'!L5))*'NSW Apr 2021'!Y5/100))*'NSW Apr 2021'!AQ5,IF(AND('NSW Apr 2021'!L5&gt;0,'NSW Apr 2021'!M5=""&gt;0),IF(($C$5*E11/'NSW Apr 2021'!AQ5&lt;'NSW Apr 2021'!L5),(0),($C$5*E11/'NSW Apr 2021'!AQ5-'NSW Apr 2021'!L5)*'NSW Apr 2021'!X5/100)*'NSW Apr 2021'!AQ5,0)))))</f>
        <v>0</v>
      </c>
      <c r="M11" s="153">
        <f>IF('NSW Apr 2021'!K5="",($C$5*F11/'NSW Apr 2021'!AR5*'NSW Apr 2021'!AC5/100)*'NSW Apr 2021'!AR5,IF($C$5*F11/'NSW Apr 2021'!AR5&gt;='NSW Apr 2021'!L5,('NSW Apr 2021'!L5*'NSW Apr 2021'!AC5/100)*'NSW Apr 2021'!AR5,($C$5*F11/'NSW Apr 2021'!AR5*'NSW Apr 2021'!AC5/100)*'NSW Apr 2021'!AR5))</f>
        <v>130.51500000000001</v>
      </c>
      <c r="N11" s="153">
        <f>IF(AND('NSW Apr 2021'!L5&gt;0,'NSW Apr 2021'!M5&gt;0),IF($C$5*F11/'NSW Apr 2021'!AR5&lt;'NSW Apr 2021'!L5,0,IF(($C$5*F11/'NSW Apr 2021'!AR5-'NSW Apr 2021'!L5)&lt;=('NSW Apr 2021'!M5+'NSW Apr 2021'!L5),((($C$5*F11/'NSW Apr 2021'!AR5-'NSW Apr 2021'!L5)*'NSW Apr 2021'!AD5/100))*'NSW Apr 2021'!AR5,((('NSW Apr 2021'!M5)*'NSW Apr 2021'!AD5/100)*'NSW Apr 2021'!AR5))),0)</f>
        <v>1013.7555454545455</v>
      </c>
      <c r="O11" s="153">
        <f>IF(AND('NSW Apr 2021'!M5&gt;0,'NSW Apr 2021'!N5&gt;0),IF($C$5*F11/'NSW Apr 2021'!AR5&lt;('NSW Apr 2021'!L5+'NSW Apr 2021'!M5),0,IF(($C$5*F11/'NSW Apr 2021'!AR5-'NSW Apr 2021'!L5+'NSW Apr 2021'!M5)&lt;=('NSW Apr 2021'!L5+'NSW Apr 2021'!M5+'NSW Apr 2021'!N5),((($C$5*F11/'NSW Apr 2021'!AR5-('NSW Apr 2021'!L5+'NSW Apr 2021'!M5))*'NSW Apr 2021'!AE5/100))*'NSW Apr 2021'!AR5,('NSW Apr 2021'!N5*'NSW Apr 2021'!AE5/100)*'NSW Apr 2021'!AR5)),0)</f>
        <v>0</v>
      </c>
      <c r="P11" s="153">
        <f>IF(AND('NSW Apr 2021'!N5&gt;0,'NSW Apr 2021'!O5&gt;0),IF($C$5*F11/'NSW Apr 2021'!AR5&lt;('NSW Apr 2021'!L5+'NSW Apr 2021'!M5+'NSW Apr 2021'!N5),0,IF(($C$5*F11/'NSW Apr 2021'!AR5-'NSW Apr 2021'!L5+'NSW Apr 2021'!M5+'NSW Apr 2021'!N5)&lt;=('NSW Apr 2021'!L5+'NSW Apr 2021'!M5+'NSW Apr 2021'!N5+'NSW Apr 2021'!O5),(($C$5*F11/'NSW Apr 2021'!AR5-('NSW Apr 2021'!L5+'NSW Apr 2021'!M5+'NSW Apr 2021'!N5))*'NSW Apr 2021'!AF5/100)*'NSW Apr 2021'!AR5,('NSW Apr 2021'!O5*'NSW Apr 2021'!AF5/100)*'NSW Apr 2021'!AR5)),0)</f>
        <v>0</v>
      </c>
      <c r="Q11" s="153">
        <f>IF(AND('NSW Apr 2021'!P5&gt;0,'NSW Apr 2021'!P5&gt;0),IF($C$5*F11/'NSW Apr 2021'!AR5&lt;('NSW Apr 2021'!L5+'NSW Apr 2021'!M5+'NSW Apr 2021'!N5+'NSW Apr 2021'!O5),0,IF(($C$5*F11/'NSW Apr 2021'!AR5-'NSW Apr 2021'!L5+'NSW Apr 2021'!M5+'NSW Apr 2021'!N5+'NSW Apr 2021'!O5)&lt;=('NSW Apr 2021'!L5+'NSW Apr 2021'!M5+'NSW Apr 2021'!N5+'NSW Apr 2021'!O5+'NSW Apr 2021'!P5),(($C$5*F11/'NSW Apr 2021'!AR5-('NSW Apr 2021'!L5+'NSW Apr 2021'!M5+'NSW Apr 2021'!N5+'NSW Apr 2021'!O5))*'NSW Apr 2021'!AG5/100)*'NSW Apr 2021'!AR5,('NSW Apr 2021'!P5*'NSW Apr 2021'!AG5/100)*'NSW Apr 2021'!AR5)),0)</f>
        <v>0</v>
      </c>
      <c r="R11" s="153">
        <f>IF(AND('NSW Apr 2021'!P5&gt;0,'NSW Apr 2021'!O5&gt;0),IF(($C$5*F11/'NSW Apr 2021'!AR5&lt;SUM('NSW Apr 2021'!L5:P5)),(0),($C$5*F11/'NSW Apr 2021'!AR5-SUM('NSW Apr 2021'!L5:P5))*'NSW Apr 2021'!AB5/100)* 'NSW Apr 2021'!AR5,IF(AND('NSW Apr 2021'!O5&gt;0,'NSW Apr 2021'!P5=""),IF(($C$5*F11/'NSW Apr 2021'!AR5&lt; SUM('NSW Apr 2021'!L5:O5)),(0),($C$5*F11/'NSW Apr 2021'!AR5-SUM('NSW Apr 2021'!L5:O5))*'NSW Apr 2021'!AG5/100)* 'NSW Apr 2021'!AR5,IF(AND('NSW Apr 2021'!N5&gt;0,'NSW Apr 2021'!O5=""),IF(($C$5*F11/'NSW Apr 2021'!AR5&lt; SUM('NSW Apr 2021'!L5:N5)),(0),($C$5*F11/'NSW Apr 2021'!AR5-SUM('NSW Apr 2021'!L5:N5))*'NSW Apr 2021'!AF5/100)* 'NSW Apr 2021'!AR5,IF(AND('NSW Apr 2021'!M5&gt;0,'NSW Apr 2021'!N5=""),IF(($C$5*F11/'NSW Apr 2021'!AR5&lt;'NSW Apr 2021'!M5+'NSW Apr 2021'!L5),(0),(($C$5*F11/'NSW Apr 2021'!AR5-('NSW Apr 2021'!M5+'NSW Apr 2021'!L5))*'NSW Apr 2021'!AE5/100))*'NSW Apr 2021'!AR5,IF(AND('NSW Apr 2021'!L5&gt;0,'NSW Apr 2021'!M5=""&gt;0),IF(($C$5*F11/'NSW Apr 2021'!AR5&lt;'NSW Apr 2021'!L5),(0),($C$5*F11/'NSW Apr 2021'!AR5-'NSW Apr 2021'!L5)*'NSW Apr 2021'!AD5/100)*'NSW Apr 2021'!AR5,0)))))</f>
        <v>0</v>
      </c>
      <c r="S11" s="257">
        <f t="shared" si="4"/>
        <v>2288.5410909090911</v>
      </c>
      <c r="T11" s="292">
        <f t="shared" si="5"/>
        <v>2527.433590909091</v>
      </c>
      <c r="U11" s="149">
        <f t="shared" si="6"/>
        <v>2780.1769500000005</v>
      </c>
      <c r="V11" s="148">
        <f>'NSW Apr 2021'!AT5</f>
        <v>0</v>
      </c>
      <c r="W11" s="148">
        <f>'NSW Apr 2021'!AU5</f>
        <v>14</v>
      </c>
      <c r="X11" s="148">
        <f>'NSW Apr 2021'!AV5</f>
        <v>0</v>
      </c>
      <c r="Y11" s="148">
        <f>'NSW Apr 2021'!AW5</f>
        <v>0</v>
      </c>
      <c r="Z11" s="292" t="str">
        <f t="shared" si="7"/>
        <v>Guaranteed off usage</v>
      </c>
      <c r="AA11" s="292" t="str">
        <f t="shared" si="8"/>
        <v>Inclusive</v>
      </c>
      <c r="AB11" s="292">
        <f t="shared" si="0"/>
        <v>2207.0378381818186</v>
      </c>
      <c r="AC11" s="292">
        <f t="shared" si="1"/>
        <v>2207.0378381818186</v>
      </c>
      <c r="AD11" s="267">
        <f t="shared" si="2"/>
        <v>2427.7416220000009</v>
      </c>
      <c r="AE11" s="267">
        <f t="shared" si="2"/>
        <v>2427.7416220000009</v>
      </c>
      <c r="AF11" s="226">
        <f>'NSW Apr 2021'!BF5</f>
        <v>12</v>
      </c>
      <c r="AG11" s="141" t="str">
        <f>'NSW Apr 2021'!BG5</f>
        <v>n</v>
      </c>
      <c r="AH11" s="340"/>
      <c r="AI11" s="340"/>
      <c r="AJ11" s="340"/>
      <c r="AK11" s="340"/>
      <c r="AL11" s="340"/>
      <c r="AM11" s="340"/>
      <c r="AN11" s="340"/>
      <c r="AO11" s="340"/>
      <c r="AP11" s="340"/>
      <c r="AQ11" s="340"/>
      <c r="AR11" s="340"/>
      <c r="AS11" s="340"/>
      <c r="AT11" s="340"/>
      <c r="AU11" s="340"/>
      <c r="AV11" s="347"/>
      <c r="AW11" s="347"/>
      <c r="AX11" s="347"/>
      <c r="AY11" s="347"/>
      <c r="AZ11" s="347"/>
      <c r="BA11" s="347"/>
      <c r="BB11" s="347"/>
      <c r="BC11" s="347"/>
      <c r="BD11" s="347"/>
      <c r="BE11" s="347"/>
      <c r="BF11" s="347"/>
      <c r="BG11" s="347"/>
      <c r="BH11" s="347"/>
      <c r="BI11" s="347"/>
      <c r="BJ11" s="347"/>
      <c r="BK11" s="347"/>
      <c r="BL11" s="347"/>
      <c r="BM11" s="347"/>
      <c r="BN11" s="347"/>
      <c r="BO11" s="347"/>
      <c r="BP11" s="347"/>
      <c r="BQ11" s="347"/>
      <c r="BR11" s="347"/>
      <c r="BS11" s="347"/>
      <c r="BT11" s="347"/>
      <c r="BU11" s="347"/>
      <c r="BV11" s="347"/>
      <c r="BW11" s="347"/>
      <c r="BX11" s="347"/>
      <c r="BY11" s="347"/>
      <c r="BZ11" s="347"/>
      <c r="CA11" s="347"/>
      <c r="CB11" s="347"/>
      <c r="CC11" s="347"/>
      <c r="CD11" s="347"/>
      <c r="CE11" s="347"/>
      <c r="CF11" s="347"/>
      <c r="CG11" s="347"/>
      <c r="CH11" s="347"/>
      <c r="CI11" s="347"/>
      <c r="CJ11" s="347"/>
      <c r="CK11" s="347"/>
      <c r="CL11" s="347"/>
      <c r="CM11" s="347"/>
      <c r="CN11" s="347"/>
      <c r="CO11" s="347"/>
      <c r="CP11" s="347"/>
      <c r="CQ11" s="347"/>
      <c r="CR11" s="347"/>
      <c r="CS11" s="347"/>
      <c r="CT11" s="347"/>
      <c r="CU11" s="347"/>
      <c r="CV11" s="347"/>
      <c r="CW11" s="347"/>
      <c r="CX11" s="347"/>
      <c r="CY11" s="347"/>
      <c r="CZ11" s="347"/>
      <c r="DA11" s="347"/>
      <c r="DB11" s="347"/>
      <c r="DC11" s="347"/>
      <c r="DD11" s="347"/>
      <c r="DE11" s="347"/>
      <c r="DF11" s="347"/>
      <c r="DG11" s="347"/>
      <c r="DH11" s="347"/>
      <c r="DI11" s="347"/>
      <c r="DJ11" s="347"/>
      <c r="DK11" s="347"/>
      <c r="DL11" s="347"/>
      <c r="DM11" s="347"/>
      <c r="DN11" s="347"/>
      <c r="DO11" s="347"/>
      <c r="DP11" s="347"/>
      <c r="DQ11" s="347"/>
      <c r="DR11" s="347"/>
      <c r="DS11" s="347"/>
      <c r="DT11" s="347"/>
      <c r="DU11" s="347"/>
      <c r="DV11" s="347"/>
      <c r="DW11" s="347"/>
      <c r="DX11" s="347"/>
      <c r="DY11" s="347"/>
      <c r="DZ11" s="347"/>
      <c r="EA11" s="347"/>
      <c r="EB11" s="347"/>
      <c r="EC11" s="347"/>
      <c r="ED11" s="347"/>
      <c r="EE11" s="347"/>
      <c r="EF11" s="347"/>
      <c r="EG11" s="347"/>
      <c r="EH11" s="347"/>
      <c r="EI11" s="347"/>
      <c r="EJ11" s="347"/>
      <c r="EK11" s="347"/>
      <c r="EL11" s="347"/>
      <c r="EM11" s="347"/>
      <c r="EN11" s="347"/>
      <c r="EO11" s="347"/>
      <c r="EP11" s="347"/>
      <c r="EQ11" s="347"/>
      <c r="ER11" s="347"/>
    </row>
    <row r="12" spans="1:148" s="285" customFormat="1" ht="23" customHeight="1">
      <c r="A12" s="443"/>
      <c r="B12" s="148" t="str">
        <f>'NSW Apr 2021'!F6</f>
        <v>Red Energy</v>
      </c>
      <c r="C12" s="148" t="str">
        <f>'NSW Apr 2021'!G6</f>
        <v xml:space="preserve">Business Saver </v>
      </c>
      <c r="D12" s="153">
        <f>365*'NSW Apr 2021'!H6/100</f>
        <v>215.31350000000003</v>
      </c>
      <c r="E12" s="288">
        <f>IF('NSW Apr 2021'!AQ6=3,0.5,IF('NSW Apr 2021'!AQ6=2,0.33,0))</f>
        <v>0.5</v>
      </c>
      <c r="F12" s="288">
        <f t="shared" si="3"/>
        <v>0.5</v>
      </c>
      <c r="G12" s="153">
        <f>IF('NSW Apr 2021'!K6="",($C$5*E12/'NSW Apr 2021'!AQ6*'NSW Apr 2021'!W6/100)*'NSW Apr 2021'!AQ6,IF($C$5*E12/'NSW Apr 2021'!AQ6&gt;='NSW Apr 2021'!L6,('NSW Apr 2021'!L6*'NSW Apr 2021'!W6/100)*'NSW Apr 2021'!AQ6,($C$5*E12/'NSW Apr 2021'!AQ6*'NSW Apr 2021'!W6/100)*'NSW Apr 2021'!AQ6))</f>
        <v>111.53100000000001</v>
      </c>
      <c r="H12" s="153">
        <f>IF(AND('NSW Apr 2021'!L6&gt;0,'NSW Apr 2021'!M6&gt;0),IF($C$5*E12/'NSW Apr 2021'!AQ6&lt;'NSW Apr 2021'!L6,0,IF(($C$5*E12/'NSW Apr 2021'!AQ6-'NSW Apr 2021'!L6)&lt;=('NSW Apr 2021'!M6+'NSW Apr 2021'!L6),((($C$5*E12/'NSW Apr 2021'!AQ6-'NSW Apr 2021'!L6)*'NSW Apr 2021'!X6/100))*'NSW Apr 2021'!AQ6,((('NSW Apr 2021'!M6)*'NSW Apr 2021'!X6/100)*'NSW Apr 2021'!AQ6))),0)</f>
        <v>80.050909090909073</v>
      </c>
      <c r="I12" s="153">
        <f>IF(AND('NSW Apr 2021'!M6&gt;0,'NSW Apr 2021'!N6&gt;0),IF($C$5*E12/'NSW Apr 2021'!AQ6&lt;('NSW Apr 2021'!L6+'NSW Apr 2021'!M6),0,IF(($C$5*E12/'NSW Apr 2021'!AQ6-'NSW Apr 2021'!L6+'NSW Apr 2021'!M6)&lt;=('NSW Apr 2021'!L6+'NSW Apr 2021'!M6+'NSW Apr 2021'!N6),((($C$5*E12/'NSW Apr 2021'!AQ6-('NSW Apr 2021'!L6+'NSW Apr 2021'!M6))*'NSW Apr 2021'!Y6/100))*'NSW Apr 2021'!AQ6,('NSW Apr 2021'!N6*'NSW Apr 2021'!Y6/100)* 'NSW Apr 2021'!AQ6)),0)</f>
        <v>177.54</v>
      </c>
      <c r="J12" s="153">
        <f>IF(AND('NSW Apr 2021'!N6&gt;0,'NSW Apr 2021'!O6&gt;0),IF($C$5*E12/'NSW Apr 2021'!AQ6&lt;('NSW Apr 2021'!L6+'NSW Apr 2021'!M6+'NSW Apr 2021'!N6),0,IF(($C$5*E12/'NSW Apr 2021'!AQ6-'NSW Apr 2021'!L6+'NSW Apr 2021'!M6+'NSW Apr 2021'!N6)&lt;=('NSW Apr 2021'!L6+'NSW Apr 2021'!M6+'NSW Apr 2021'!N6+'NSW Apr 2021'!O6),(($C$5*E12/'NSW Apr 2021'!AQ6-('NSW Apr 2021'!L6+'NSW Apr 2021'!M6+'NSW Apr 2021'!N6))*'NSW Apr 2021'!Z6/100)*'NSW Apr 2021'!AQ6,('NSW Apr 2021'!O6*'NSW Apr 2021'!Z6/100)*'NSW Apr 2021'!AQ6)),0)</f>
        <v>659.1704545454545</v>
      </c>
      <c r="K12" s="153">
        <f>IF(AND('NSW Apr 2021'!O6&gt;0,'NSW Apr 2021'!P6&gt;0),IF($C$5*E12/'NSW Apr 2021'!AQ6&lt;('NSW Apr 2021'!L6+'NSW Apr 2021'!M6+'NSW Apr 2021'!N6+'NSW Apr 2021'!O6),0,IF(($C$5*E12/'NSW Apr 2021'!AQ6-'NSW Apr 2021'!L6+'NSW Apr 2021'!M6+'NSW Apr 2021'!N6+'NSW Apr 2021'!O6)&lt;=('NSW Apr 2021'!L6+'NSW Apr 2021'!M6+'NSW Apr 2021'!N6+'NSW Apr 2021'!O6+'NSW Apr 2021'!P6),(($C$5*E12/'NSW Apr 2021'!AQ6-('NSW Apr 2021'!L6+'NSW Apr 2021'!M6+'NSW Apr 2021'!N6+'NSW Apr 2021'!O6))*'NSW Apr 2021'!AA6/100)*'NSW Apr 2021'!AQ6,('NSW Apr 2021'!P6*'NSW Apr 2021'!AA6/100)*'NSW Apr 2021'!AQ6)),0)</f>
        <v>0</v>
      </c>
      <c r="L12" s="153">
        <f>IF(AND('NSW Apr 2021'!P6&gt;0,'NSW Apr 2021'!O6&gt;0),IF(($C$5*E12/'NSW Apr 2021'!AQ6&lt;SUM('NSW Apr 2021'!L6:P6)),(0),($C$5*E12/'NSW Apr 2021'!AQ6-SUM('NSW Apr 2021'!L6:P6))*'NSW Apr 2021'!AB6/100)* 'NSW Apr 2021'!AQ6,IF(AND('NSW Apr 2021'!O6&gt;0,'NSW Apr 2021'!P6=""),IF(($C$5*E12/'NSW Apr 2021'!AQ6&lt; SUM('NSW Apr 2021'!L6:O6)),(0),($C$5*E12/'NSW Apr 2021'!AQ6-SUM('NSW Apr 2021'!L6:O6))*'NSW Apr 2021'!AA6/100)* 'NSW Apr 2021'!AQ6,IF(AND('NSW Apr 2021'!N6&gt;0,'NSW Apr 2021'!O6=""),IF(($C$5*E12/'NSW Apr 2021'!AQ6&lt; SUM('NSW Apr 2021'!L6:N6)),(0),($C$5*E12/'NSW Apr 2021'!AQ6-SUM('NSW Apr 2021'!L6:N6))*'NSW Apr 2021'!Z6/100)* 'NSW Apr 2021'!AQ6,IF(AND('NSW Apr 2021'!M6&gt;0,'NSW Apr 2021'!N6=""),IF(($C$5*E12/'NSW Apr 2021'!AQ6&lt;'NSW Apr 2021'!M6+'NSW Apr 2021'!L6),(0),(($C$5*E12/'NSW Apr 2021'!AQ6-('NSW Apr 2021'!M6+'NSW Apr 2021'!L6))*'NSW Apr 2021'!Y6/100))*'NSW Apr 2021'!AQ6,IF(AND('NSW Apr 2021'!L6&gt;0,'NSW Apr 2021'!M6=""&gt;0),IF(($C$5*E12/'NSW Apr 2021'!AQ6&lt;'NSW Apr 2021'!L6),(0),($C$5*E12/'NSW Apr 2021'!AQ6-'NSW Apr 2021'!L6)*'NSW Apr 2021'!X6/100)*'NSW Apr 2021'!AQ6,0)))))</f>
        <v>0</v>
      </c>
      <c r="M12" s="153">
        <f>IF('NSW Apr 2021'!K6="",($C$5*F12/'NSW Apr 2021'!AR6*'NSW Apr 2021'!AC6/100)*'NSW Apr 2021'!AR6,IF($C$5*F12/'NSW Apr 2021'!AR6&gt;='NSW Apr 2021'!L6,('NSW Apr 2021'!L6*'NSW Apr 2021'!AC6/100)*'NSW Apr 2021'!AR6,($C$5*F12/'NSW Apr 2021'!AR6*'NSW Apr 2021'!AC6/100)*'NSW Apr 2021'!AR6))</f>
        <v>111.53100000000001</v>
      </c>
      <c r="N12" s="153">
        <f>IF(AND('NSW Apr 2021'!L6&gt;0,'NSW Apr 2021'!M6&gt;0),IF($C$5*F12/'NSW Apr 2021'!AR6&lt;'NSW Apr 2021'!L6,0,IF(($C$5*F12/'NSW Apr 2021'!AR6-'NSW Apr 2021'!L6)&lt;=('NSW Apr 2021'!M6+'NSW Apr 2021'!L6),((($C$5*F12/'NSW Apr 2021'!AR6-'NSW Apr 2021'!L6)*'NSW Apr 2021'!AD6/100))*'NSW Apr 2021'!AR6,((('NSW Apr 2021'!M6)*'NSW Apr 2021'!AD6/100)*'NSW Apr 2021'!AR6))),0)</f>
        <v>80.050909090909073</v>
      </c>
      <c r="O12" s="153">
        <f>IF(AND('NSW Apr 2021'!M6&gt;0,'NSW Apr 2021'!N6&gt;0),IF($C$5*F12/'NSW Apr 2021'!AR6&lt;('NSW Apr 2021'!L6+'NSW Apr 2021'!M6),0,IF(($C$5*F12/'NSW Apr 2021'!AR6-'NSW Apr 2021'!L6+'NSW Apr 2021'!M6)&lt;=('NSW Apr 2021'!L6+'NSW Apr 2021'!M6+'NSW Apr 2021'!N6),((($C$5*F12/'NSW Apr 2021'!AR6-('NSW Apr 2021'!L6+'NSW Apr 2021'!M6))*'NSW Apr 2021'!AE6/100))*'NSW Apr 2021'!AR6,('NSW Apr 2021'!N6*'NSW Apr 2021'!AE6/100)*'NSW Apr 2021'!AR6)),0)</f>
        <v>177.54</v>
      </c>
      <c r="P12" s="153">
        <f>IF(AND('NSW Apr 2021'!N6&gt;0,'NSW Apr 2021'!O6&gt;0),IF($C$5*F12/'NSW Apr 2021'!AR6&lt;('NSW Apr 2021'!L6+'NSW Apr 2021'!M6+'NSW Apr 2021'!N6),0,IF(($C$5*F12/'NSW Apr 2021'!AR6-'NSW Apr 2021'!L6+'NSW Apr 2021'!M6+'NSW Apr 2021'!N6)&lt;=('NSW Apr 2021'!L6+'NSW Apr 2021'!M6+'NSW Apr 2021'!N6+'NSW Apr 2021'!O6),(($C$5*F12/'NSW Apr 2021'!AR6-('NSW Apr 2021'!L6+'NSW Apr 2021'!M6+'NSW Apr 2021'!N6))*'NSW Apr 2021'!AF6/100)*'NSW Apr 2021'!AR6,('NSW Apr 2021'!O6*'NSW Apr 2021'!AF6/100)*'NSW Apr 2021'!AR6)),0)</f>
        <v>659.1704545454545</v>
      </c>
      <c r="Q12" s="153">
        <f>IF(AND('NSW Apr 2021'!P6&gt;0,'NSW Apr 2021'!P6&gt;0),IF($C$5*F12/'NSW Apr 2021'!AR6&lt;('NSW Apr 2021'!L6+'NSW Apr 2021'!M6+'NSW Apr 2021'!N6+'NSW Apr 2021'!O6),0,IF(($C$5*F12/'NSW Apr 2021'!AR6-'NSW Apr 2021'!L6+'NSW Apr 2021'!M6+'NSW Apr 2021'!N6+'NSW Apr 2021'!O6)&lt;=('NSW Apr 2021'!L6+'NSW Apr 2021'!M6+'NSW Apr 2021'!N6+'NSW Apr 2021'!O6+'NSW Apr 2021'!P6),(($C$5*F12/'NSW Apr 2021'!AR6-('NSW Apr 2021'!L6+'NSW Apr 2021'!M6+'NSW Apr 2021'!N6+'NSW Apr 2021'!O6))*'NSW Apr 2021'!AG6/100)*'NSW Apr 2021'!AR6,('NSW Apr 2021'!P6*'NSW Apr 2021'!AG6/100)*'NSW Apr 2021'!AR6)),0)</f>
        <v>0</v>
      </c>
      <c r="R12" s="153">
        <f>IF(AND('NSW Apr 2021'!P6&gt;0,'NSW Apr 2021'!O6&gt;0),IF(($C$5*F12/'NSW Apr 2021'!AR6&lt;SUM('NSW Apr 2021'!L6:P6)),(0),($C$5*F12/'NSW Apr 2021'!AR6-SUM('NSW Apr 2021'!L6:P6))*'NSW Apr 2021'!AB6/100)* 'NSW Apr 2021'!AR6,IF(AND('NSW Apr 2021'!O6&gt;0,'NSW Apr 2021'!P6=""),IF(($C$5*F12/'NSW Apr 2021'!AR6&lt; SUM('NSW Apr 2021'!L6:O6)),(0),($C$5*F12/'NSW Apr 2021'!AR6-SUM('NSW Apr 2021'!L6:O6))*'NSW Apr 2021'!AG6/100)* 'NSW Apr 2021'!AR6,IF(AND('NSW Apr 2021'!N6&gt;0,'NSW Apr 2021'!O6=""),IF(($C$5*F12/'NSW Apr 2021'!AR6&lt; SUM('NSW Apr 2021'!L6:N6)),(0),($C$5*F12/'NSW Apr 2021'!AR6-SUM('NSW Apr 2021'!L6:N6))*'NSW Apr 2021'!AF6/100)* 'NSW Apr 2021'!AR6,IF(AND('NSW Apr 2021'!M6&gt;0,'NSW Apr 2021'!N6=""),IF(($C$5*F12/'NSW Apr 2021'!AR6&lt;'NSW Apr 2021'!M6+'NSW Apr 2021'!L6),(0),(($C$5*F12/'NSW Apr 2021'!AR6-('NSW Apr 2021'!M6+'NSW Apr 2021'!L6))*'NSW Apr 2021'!AE6/100))*'NSW Apr 2021'!AR6,IF(AND('NSW Apr 2021'!L6&gt;0,'NSW Apr 2021'!M6=""&gt;0),IF(($C$5*F12/'NSW Apr 2021'!AR6&lt;'NSW Apr 2021'!L6),(0),($C$5*F12/'NSW Apr 2021'!AR6-'NSW Apr 2021'!L6)*'NSW Apr 2021'!AD6/100)*'NSW Apr 2021'!AR6,0)))))</f>
        <v>0</v>
      </c>
      <c r="S12" s="257">
        <f t="shared" si="4"/>
        <v>2056.5847272727269</v>
      </c>
      <c r="T12" s="292">
        <f t="shared" si="5"/>
        <v>2271.8982272727271</v>
      </c>
      <c r="U12" s="149">
        <f t="shared" si="6"/>
        <v>2499.0880499999998</v>
      </c>
      <c r="V12" s="148">
        <f>'NSW Apr 2021'!AT6</f>
        <v>0</v>
      </c>
      <c r="W12" s="148">
        <f>'NSW Apr 2021'!AU6</f>
        <v>0</v>
      </c>
      <c r="X12" s="148">
        <f>'NSW Apr 2021'!AV6</f>
        <v>0</v>
      </c>
      <c r="Y12" s="148">
        <f>'NSW Apr 2021'!AW6</f>
        <v>0</v>
      </c>
      <c r="Z12" s="292" t="str">
        <f t="shared" si="7"/>
        <v>No discount</v>
      </c>
      <c r="AA12" s="292" t="str">
        <f t="shared" si="8"/>
        <v>Inclusive</v>
      </c>
      <c r="AB12" s="292">
        <f t="shared" si="0"/>
        <v>2271.8982272727271</v>
      </c>
      <c r="AC12" s="292">
        <f t="shared" si="1"/>
        <v>2271.8982272727271</v>
      </c>
      <c r="AD12" s="267">
        <f t="shared" si="2"/>
        <v>2499.0880499999998</v>
      </c>
      <c r="AE12" s="267">
        <f t="shared" si="2"/>
        <v>2499.0880499999998</v>
      </c>
      <c r="AF12" s="226">
        <f>'NSW Apr 2021'!BF6</f>
        <v>0</v>
      </c>
      <c r="AG12" s="141" t="str">
        <f>'NSW Apr 2021'!BG6</f>
        <v>n</v>
      </c>
      <c r="AH12" s="340"/>
      <c r="AI12" s="340"/>
      <c r="AJ12" s="340"/>
      <c r="AK12" s="340"/>
      <c r="AL12" s="340"/>
      <c r="AM12" s="340"/>
      <c r="AN12" s="340"/>
      <c r="AO12" s="340"/>
      <c r="AP12" s="340"/>
      <c r="AQ12" s="340"/>
      <c r="AR12" s="340"/>
      <c r="AS12" s="340"/>
      <c r="AT12" s="340"/>
      <c r="AU12" s="340"/>
      <c r="AV12" s="347"/>
      <c r="AW12" s="347"/>
      <c r="AX12" s="347"/>
      <c r="AY12" s="347"/>
      <c r="AZ12" s="347"/>
      <c r="BA12" s="347"/>
      <c r="BB12" s="347"/>
      <c r="BC12" s="347"/>
      <c r="BD12" s="347"/>
      <c r="BE12" s="347"/>
      <c r="BF12" s="347"/>
      <c r="BG12" s="347"/>
      <c r="BH12" s="347"/>
      <c r="BI12" s="347"/>
      <c r="BJ12" s="347"/>
      <c r="BK12" s="347"/>
      <c r="BL12" s="347"/>
      <c r="BM12" s="347"/>
      <c r="BN12" s="347"/>
      <c r="BO12" s="347"/>
      <c r="BP12" s="347"/>
      <c r="BQ12" s="347"/>
      <c r="BR12" s="347"/>
      <c r="BS12" s="347"/>
      <c r="BT12" s="347"/>
      <c r="BU12" s="347"/>
      <c r="BV12" s="347"/>
      <c r="BW12" s="347"/>
      <c r="BX12" s="347"/>
      <c r="BY12" s="347"/>
      <c r="BZ12" s="347"/>
      <c r="CA12" s="347"/>
      <c r="CB12" s="347"/>
      <c r="CC12" s="347"/>
      <c r="CD12" s="347"/>
      <c r="CE12" s="347"/>
      <c r="CF12" s="347"/>
      <c r="CG12" s="347"/>
      <c r="CH12" s="347"/>
      <c r="CI12" s="347"/>
      <c r="CJ12" s="347"/>
      <c r="CK12" s="347"/>
      <c r="CL12" s="347"/>
      <c r="CM12" s="347"/>
      <c r="CN12" s="347"/>
      <c r="CO12" s="347"/>
      <c r="CP12" s="347"/>
      <c r="CQ12" s="347"/>
      <c r="CR12" s="347"/>
      <c r="CS12" s="347"/>
      <c r="CT12" s="347"/>
      <c r="CU12" s="347"/>
      <c r="CV12" s="347"/>
      <c r="CW12" s="347"/>
      <c r="CX12" s="347"/>
      <c r="CY12" s="347"/>
      <c r="CZ12" s="347"/>
      <c r="DA12" s="347"/>
      <c r="DB12" s="347"/>
      <c r="DC12" s="347"/>
      <c r="DD12" s="347"/>
      <c r="DE12" s="347"/>
      <c r="DF12" s="347"/>
      <c r="DG12" s="347"/>
      <c r="DH12" s="347"/>
      <c r="DI12" s="347"/>
      <c r="DJ12" s="347"/>
      <c r="DK12" s="347"/>
      <c r="DL12" s="347"/>
      <c r="DM12" s="347"/>
      <c r="DN12" s="347"/>
      <c r="DO12" s="347"/>
      <c r="DP12" s="347"/>
      <c r="DQ12" s="347"/>
      <c r="DR12" s="347"/>
      <c r="DS12" s="347"/>
      <c r="DT12" s="347"/>
      <c r="DU12" s="347"/>
      <c r="DV12" s="347"/>
      <c r="DW12" s="347"/>
      <c r="DX12" s="347"/>
      <c r="DY12" s="347"/>
      <c r="DZ12" s="347"/>
      <c r="EA12" s="347"/>
      <c r="EB12" s="347"/>
      <c r="EC12" s="347"/>
      <c r="ED12" s="347"/>
      <c r="EE12" s="347"/>
      <c r="EF12" s="347"/>
      <c r="EG12" s="347"/>
      <c r="EH12" s="347"/>
      <c r="EI12" s="347"/>
      <c r="EJ12" s="347"/>
      <c r="EK12" s="347"/>
      <c r="EL12" s="347"/>
      <c r="EM12" s="347"/>
      <c r="EN12" s="347"/>
      <c r="EO12" s="347"/>
      <c r="EP12" s="347"/>
      <c r="EQ12" s="347"/>
      <c r="ER12" s="347"/>
    </row>
    <row r="13" spans="1:148" s="285" customFormat="1" ht="23" customHeight="1">
      <c r="A13" s="443"/>
      <c r="B13" s="148" t="str">
        <f>'NSW Apr 2021'!F7</f>
        <v>Simply Energy</v>
      </c>
      <c r="C13" s="148" t="str">
        <f>'NSW Apr 2021'!G7</f>
        <v xml:space="preserve">Business Saver </v>
      </c>
      <c r="D13" s="153">
        <f>365*'NSW Apr 2021'!H7/100</f>
        <v>229.76750000000001</v>
      </c>
      <c r="E13" s="288">
        <f>IF('NSW Apr 2021'!AQ7=3,0.5,IF('NSW Apr 2021'!AQ7=2,0.33,0))</f>
        <v>0.5</v>
      </c>
      <c r="F13" s="288">
        <f t="shared" si="3"/>
        <v>0.5</v>
      </c>
      <c r="G13" s="153">
        <f>IF('NSW Apr 2021'!K7="",($C$5*E13/'NSW Apr 2021'!AQ7*'NSW Apr 2021'!W7/100)*'NSW Apr 2021'!AQ7,IF($C$5*E13/'NSW Apr 2021'!AQ7&gt;='NSW Apr 2021'!L7,('NSW Apr 2021'!L7*'NSW Apr 2021'!W7/100)*'NSW Apr 2021'!AQ7,($C$5*E13/'NSW Apr 2021'!AQ7*'NSW Apr 2021'!W7/100)*'NSW Apr 2021'!AQ7))</f>
        <v>121.70099999999998</v>
      </c>
      <c r="H13" s="153">
        <f>IF(AND('NSW Apr 2021'!L7&gt;0,'NSW Apr 2021'!M7&gt;0),IF($C$5*E13/'NSW Apr 2021'!AQ7&lt;'NSW Apr 2021'!L7,0,IF(($C$5*E13/'NSW Apr 2021'!AQ7-'NSW Apr 2021'!L7)&lt;=('NSW Apr 2021'!M7+'NSW Apr 2021'!L7),((($C$5*E13/'NSW Apr 2021'!AQ7-'NSW Apr 2021'!L7)*'NSW Apr 2021'!X7/100))*'NSW Apr 2021'!AQ7,((('NSW Apr 2021'!M7)*'NSW Apr 2021'!X7/100)*'NSW Apr 2021'!AQ7))),0)</f>
        <v>74.380636363636356</v>
      </c>
      <c r="I13" s="153">
        <f>IF(AND('NSW Apr 2021'!M7&gt;0,'NSW Apr 2021'!N7&gt;0),IF($C$5*E13/'NSW Apr 2021'!AQ7&lt;('NSW Apr 2021'!L7+'NSW Apr 2021'!M7),0,IF(($C$5*E13/'NSW Apr 2021'!AQ7-'NSW Apr 2021'!L7+'NSW Apr 2021'!M7)&lt;=('NSW Apr 2021'!L7+'NSW Apr 2021'!M7+'NSW Apr 2021'!N7),((($C$5*E13/'NSW Apr 2021'!AQ7-('NSW Apr 2021'!L7+'NSW Apr 2021'!M7))*'NSW Apr 2021'!Y7/100))*'NSW Apr 2021'!AQ7,('NSW Apr 2021'!N7*'NSW Apr 2021'!Y7/100)* 'NSW Apr 2021'!AQ7)),0)</f>
        <v>175.92599999999999</v>
      </c>
      <c r="J13" s="153">
        <f>IF(AND('NSW Apr 2021'!N7&gt;0,'NSW Apr 2021'!O7&gt;0),IF($C$5*E13/'NSW Apr 2021'!AQ7&lt;('NSW Apr 2021'!L7+'NSW Apr 2021'!M7+'NSW Apr 2021'!N7),0,IF(($C$5*E13/'NSW Apr 2021'!AQ7-'NSW Apr 2021'!L7+'NSW Apr 2021'!M7+'NSW Apr 2021'!N7)&lt;=('NSW Apr 2021'!L7+'NSW Apr 2021'!M7+'NSW Apr 2021'!N7+'NSW Apr 2021'!O7),(($C$5*E13/'NSW Apr 2021'!AQ7-('NSW Apr 2021'!L7+'NSW Apr 2021'!M7+'NSW Apr 2021'!N7))*'NSW Apr 2021'!Z7/100)*'NSW Apr 2021'!AQ7,('NSW Apr 2021'!O7*'NSW Apr 2021'!Z7/100)*'NSW Apr 2021'!AQ7)),0)</f>
        <v>665.30227272727268</v>
      </c>
      <c r="K13" s="153">
        <f>IF(AND('NSW Apr 2021'!O7&gt;0,'NSW Apr 2021'!P7&gt;0),IF($C$5*E13/'NSW Apr 2021'!AQ7&lt;('NSW Apr 2021'!L7+'NSW Apr 2021'!M7+'NSW Apr 2021'!N7+'NSW Apr 2021'!O7),0,IF(($C$5*E13/'NSW Apr 2021'!AQ7-'NSW Apr 2021'!L7+'NSW Apr 2021'!M7+'NSW Apr 2021'!N7+'NSW Apr 2021'!O7)&lt;=('NSW Apr 2021'!L7+'NSW Apr 2021'!M7+'NSW Apr 2021'!N7+'NSW Apr 2021'!O7+'NSW Apr 2021'!P7),(($C$5*E13/'NSW Apr 2021'!AQ7-('NSW Apr 2021'!L7+'NSW Apr 2021'!M7+'NSW Apr 2021'!N7+'NSW Apr 2021'!O7))*'NSW Apr 2021'!AA7/100)*'NSW Apr 2021'!AQ7,('NSW Apr 2021'!P7*'NSW Apr 2021'!AA7/100)*'NSW Apr 2021'!AQ7)),0)</f>
        <v>0</v>
      </c>
      <c r="L13" s="153">
        <f>IF(AND('NSW Apr 2021'!P7&gt;0,'NSW Apr 2021'!O7&gt;0),IF(($C$5*E13/'NSW Apr 2021'!AQ7&lt;SUM('NSW Apr 2021'!L7:P7)),(0),($C$5*E13/'NSW Apr 2021'!AQ7-SUM('NSW Apr 2021'!L7:P7))*'NSW Apr 2021'!AB7/100)* 'NSW Apr 2021'!AQ7,IF(AND('NSW Apr 2021'!O7&gt;0,'NSW Apr 2021'!P7=""),IF(($C$5*E13/'NSW Apr 2021'!AQ7&lt; SUM('NSW Apr 2021'!L7:O7)),(0),($C$5*E13/'NSW Apr 2021'!AQ7-SUM('NSW Apr 2021'!L7:O7))*'NSW Apr 2021'!AA7/100)* 'NSW Apr 2021'!AQ7,IF(AND('NSW Apr 2021'!N7&gt;0,'NSW Apr 2021'!O7=""),IF(($C$5*E13/'NSW Apr 2021'!AQ7&lt; SUM('NSW Apr 2021'!L7:N7)),(0),($C$5*E13/'NSW Apr 2021'!AQ7-SUM('NSW Apr 2021'!L7:N7))*'NSW Apr 2021'!Z7/100)* 'NSW Apr 2021'!AQ7,IF(AND('NSW Apr 2021'!M7&gt;0,'NSW Apr 2021'!N7=""),IF(($C$5*E13/'NSW Apr 2021'!AQ7&lt;'NSW Apr 2021'!M7+'NSW Apr 2021'!L7),(0),(($C$5*E13/'NSW Apr 2021'!AQ7-('NSW Apr 2021'!M7+'NSW Apr 2021'!L7))*'NSW Apr 2021'!Y7/100))*'NSW Apr 2021'!AQ7,IF(AND('NSW Apr 2021'!L7&gt;0,'NSW Apr 2021'!M7=""&gt;0),IF(($C$5*E13/'NSW Apr 2021'!AQ7&lt;'NSW Apr 2021'!L7),(0),($C$5*E13/'NSW Apr 2021'!AQ7-'NSW Apr 2021'!L7)*'NSW Apr 2021'!X7/100)*'NSW Apr 2021'!AQ7,0)))))</f>
        <v>0</v>
      </c>
      <c r="M13" s="153">
        <f>IF('NSW Apr 2021'!K7="",($C$5*F13/'NSW Apr 2021'!AR7*'NSW Apr 2021'!AC7/100)*'NSW Apr 2021'!AR7,IF($C$5*F13/'NSW Apr 2021'!AR7&gt;='NSW Apr 2021'!L7,('NSW Apr 2021'!L7*'NSW Apr 2021'!AC7/100)*'NSW Apr 2021'!AR7,($C$5*F13/'NSW Apr 2021'!AR7*'NSW Apr 2021'!AC7/100)*'NSW Apr 2021'!AR7))</f>
        <v>121.70099999999998</v>
      </c>
      <c r="N13" s="153">
        <f>IF(AND('NSW Apr 2021'!L7&gt;0,'NSW Apr 2021'!M7&gt;0),IF($C$5*F13/'NSW Apr 2021'!AR7&lt;'NSW Apr 2021'!L7,0,IF(($C$5*F13/'NSW Apr 2021'!AR7-'NSW Apr 2021'!L7)&lt;=('NSW Apr 2021'!M7+'NSW Apr 2021'!L7),((($C$5*F13/'NSW Apr 2021'!AR7-'NSW Apr 2021'!L7)*'NSW Apr 2021'!AD7/100))*'NSW Apr 2021'!AR7,((('NSW Apr 2021'!M7)*'NSW Apr 2021'!AD7/100)*'NSW Apr 2021'!AR7))),0)</f>
        <v>74.380636363636356</v>
      </c>
      <c r="O13" s="153">
        <f>IF(AND('NSW Apr 2021'!M7&gt;0,'NSW Apr 2021'!N7&gt;0),IF($C$5*F13/'NSW Apr 2021'!AR7&lt;('NSW Apr 2021'!L7+'NSW Apr 2021'!M7),0,IF(($C$5*F13/'NSW Apr 2021'!AR7-'NSW Apr 2021'!L7+'NSW Apr 2021'!M7)&lt;=('NSW Apr 2021'!L7+'NSW Apr 2021'!M7+'NSW Apr 2021'!N7),((($C$5*F13/'NSW Apr 2021'!AR7-('NSW Apr 2021'!L7+'NSW Apr 2021'!M7))*'NSW Apr 2021'!AE7/100))*'NSW Apr 2021'!AR7,('NSW Apr 2021'!N7*'NSW Apr 2021'!AE7/100)*'NSW Apr 2021'!AR7)),0)</f>
        <v>175.92599999999999</v>
      </c>
      <c r="P13" s="153">
        <f>IF(AND('NSW Apr 2021'!N7&gt;0,'NSW Apr 2021'!O7&gt;0),IF($C$5*F13/'NSW Apr 2021'!AR7&lt;('NSW Apr 2021'!L7+'NSW Apr 2021'!M7+'NSW Apr 2021'!N7),0,IF(($C$5*F13/'NSW Apr 2021'!AR7-'NSW Apr 2021'!L7+'NSW Apr 2021'!M7+'NSW Apr 2021'!N7)&lt;=('NSW Apr 2021'!L7+'NSW Apr 2021'!M7+'NSW Apr 2021'!N7+'NSW Apr 2021'!O7),(($C$5*F13/'NSW Apr 2021'!AR7-('NSW Apr 2021'!L7+'NSW Apr 2021'!M7+'NSW Apr 2021'!N7))*'NSW Apr 2021'!AF7/100)*'NSW Apr 2021'!AR7,('NSW Apr 2021'!O7*'NSW Apr 2021'!AF7/100)*'NSW Apr 2021'!AR7)),0)</f>
        <v>665.30227272727268</v>
      </c>
      <c r="Q13" s="153">
        <f>IF(AND('NSW Apr 2021'!P7&gt;0,'NSW Apr 2021'!P7&gt;0),IF($C$5*F13/'NSW Apr 2021'!AR7&lt;('NSW Apr 2021'!L7+'NSW Apr 2021'!M7+'NSW Apr 2021'!N7+'NSW Apr 2021'!O7),0,IF(($C$5*F13/'NSW Apr 2021'!AR7-'NSW Apr 2021'!L7+'NSW Apr 2021'!M7+'NSW Apr 2021'!N7+'NSW Apr 2021'!O7)&lt;=('NSW Apr 2021'!L7+'NSW Apr 2021'!M7+'NSW Apr 2021'!N7+'NSW Apr 2021'!O7+'NSW Apr 2021'!P7),(($C$5*F13/'NSW Apr 2021'!AR7-('NSW Apr 2021'!L7+'NSW Apr 2021'!M7+'NSW Apr 2021'!N7+'NSW Apr 2021'!O7))*'NSW Apr 2021'!AG7/100)*'NSW Apr 2021'!AR7,('NSW Apr 2021'!P7*'NSW Apr 2021'!AG7/100)*'NSW Apr 2021'!AR7)),0)</f>
        <v>0</v>
      </c>
      <c r="R13" s="153">
        <f>IF(AND('NSW Apr 2021'!P7&gt;0,'NSW Apr 2021'!O7&gt;0),IF(($C$5*F13/'NSW Apr 2021'!AR7&lt;SUM('NSW Apr 2021'!L7:P7)),(0),($C$5*F13/'NSW Apr 2021'!AR7-SUM('NSW Apr 2021'!L7:P7))*'NSW Apr 2021'!AB7/100)* 'NSW Apr 2021'!AR7,IF(AND('NSW Apr 2021'!O7&gt;0,'NSW Apr 2021'!P7=""),IF(($C$5*F13/'NSW Apr 2021'!AR7&lt; SUM('NSW Apr 2021'!L7:O7)),(0),($C$5*F13/'NSW Apr 2021'!AR7-SUM('NSW Apr 2021'!L7:O7))*'NSW Apr 2021'!AG7/100)* 'NSW Apr 2021'!AR7,IF(AND('NSW Apr 2021'!N7&gt;0,'NSW Apr 2021'!O7=""),IF(($C$5*F13/'NSW Apr 2021'!AR7&lt; SUM('NSW Apr 2021'!L7:N7)),(0),($C$5*F13/'NSW Apr 2021'!AR7-SUM('NSW Apr 2021'!L7:N7))*'NSW Apr 2021'!AF7/100)* 'NSW Apr 2021'!AR7,IF(AND('NSW Apr 2021'!M7&gt;0,'NSW Apr 2021'!N7=""),IF(($C$5*F13/'NSW Apr 2021'!AR7&lt;'NSW Apr 2021'!M7+'NSW Apr 2021'!L7),(0),(($C$5*F13/'NSW Apr 2021'!AR7-('NSW Apr 2021'!M7+'NSW Apr 2021'!L7))*'NSW Apr 2021'!AE7/100))*'NSW Apr 2021'!AR7,IF(AND('NSW Apr 2021'!L7&gt;0,'NSW Apr 2021'!M7=""&gt;0),IF(($C$5*F13/'NSW Apr 2021'!AR7&lt;'NSW Apr 2021'!L7),(0),($C$5*F13/'NSW Apr 2021'!AR7-'NSW Apr 2021'!L7)*'NSW Apr 2021'!AD7/100)*'NSW Apr 2021'!AR7,0)))))</f>
        <v>0</v>
      </c>
      <c r="S13" s="257">
        <f t="shared" si="4"/>
        <v>2074.6198181818181</v>
      </c>
      <c r="T13" s="292">
        <f t="shared" si="5"/>
        <v>2304.387318181818</v>
      </c>
      <c r="U13" s="149">
        <f t="shared" si="6"/>
        <v>2534.8260500000001</v>
      </c>
      <c r="V13" s="148">
        <f>'NSW Apr 2021'!AT7</f>
        <v>21</v>
      </c>
      <c r="W13" s="148">
        <f>'NSW Apr 2021'!AU7</f>
        <v>0</v>
      </c>
      <c r="X13" s="148">
        <f>'NSW Apr 2021'!AV7</f>
        <v>0</v>
      </c>
      <c r="Y13" s="370">
        <f>'NSW Apr 2021'!AW7</f>
        <v>0</v>
      </c>
      <c r="Z13" s="292" t="str">
        <f t="shared" si="7"/>
        <v>Guaranteed off bill</v>
      </c>
      <c r="AA13" s="292" t="str">
        <f t="shared" si="8"/>
        <v>Exclusive</v>
      </c>
      <c r="AB13" s="292">
        <f t="shared" si="0"/>
        <v>1820.4659813636363</v>
      </c>
      <c r="AC13" s="279">
        <f t="shared" si="1"/>
        <v>1820.4659813636363</v>
      </c>
      <c r="AD13" s="367">
        <f t="shared" si="2"/>
        <v>2002.5125795000001</v>
      </c>
      <c r="AE13" s="267">
        <f t="shared" si="2"/>
        <v>2002.5125795000001</v>
      </c>
      <c r="AF13" s="226">
        <f>'NSW Apr 2021'!BF7</f>
        <v>0</v>
      </c>
      <c r="AG13" s="141" t="str">
        <f>'NSW Apr 2021'!BG7</f>
        <v>n</v>
      </c>
      <c r="AH13" s="340"/>
      <c r="AI13" s="340"/>
      <c r="AJ13" s="340"/>
      <c r="AK13" s="340"/>
      <c r="AL13" s="340"/>
      <c r="AM13" s="340"/>
      <c r="AN13" s="340"/>
      <c r="AO13" s="340"/>
      <c r="AP13" s="340"/>
      <c r="AQ13" s="340"/>
      <c r="AR13" s="340"/>
      <c r="AS13" s="340"/>
      <c r="AT13" s="340"/>
      <c r="AU13" s="340"/>
      <c r="AV13" s="347"/>
      <c r="AW13" s="347"/>
      <c r="AX13" s="347"/>
      <c r="AY13" s="347"/>
      <c r="AZ13" s="347"/>
      <c r="BA13" s="347"/>
      <c r="BB13" s="347"/>
      <c r="BC13" s="347"/>
      <c r="BD13" s="347"/>
      <c r="BE13" s="347"/>
      <c r="BF13" s="347"/>
      <c r="BG13" s="347"/>
      <c r="BH13" s="347"/>
      <c r="BI13" s="347"/>
      <c r="BJ13" s="347"/>
      <c r="BK13" s="347"/>
      <c r="BL13" s="347"/>
      <c r="BM13" s="347"/>
      <c r="BN13" s="347"/>
      <c r="BO13" s="347"/>
      <c r="BP13" s="347"/>
      <c r="BQ13" s="347"/>
      <c r="BR13" s="347"/>
      <c r="BS13" s="347"/>
      <c r="BT13" s="347"/>
      <c r="BU13" s="347"/>
      <c r="BV13" s="347"/>
      <c r="BW13" s="347"/>
      <c r="BX13" s="347"/>
      <c r="BY13" s="347"/>
      <c r="BZ13" s="347"/>
      <c r="CA13" s="347"/>
      <c r="CB13" s="347"/>
      <c r="CC13" s="347"/>
      <c r="CD13" s="347"/>
      <c r="CE13" s="347"/>
      <c r="CF13" s="347"/>
      <c r="CG13" s="347"/>
      <c r="CH13" s="347"/>
      <c r="CI13" s="347"/>
      <c r="CJ13" s="347"/>
      <c r="CK13" s="347"/>
      <c r="CL13" s="347"/>
      <c r="CM13" s="347"/>
      <c r="CN13" s="347"/>
      <c r="CO13" s="347"/>
      <c r="CP13" s="347"/>
      <c r="CQ13" s="347"/>
      <c r="CR13" s="347"/>
      <c r="CS13" s="347"/>
      <c r="CT13" s="347"/>
      <c r="CU13" s="347"/>
      <c r="CV13" s="347"/>
      <c r="CW13" s="347"/>
      <c r="CX13" s="347"/>
      <c r="CY13" s="347"/>
      <c r="CZ13" s="347"/>
      <c r="DA13" s="347"/>
      <c r="DB13" s="347"/>
      <c r="DC13" s="347"/>
      <c r="DD13" s="347"/>
      <c r="DE13" s="347"/>
      <c r="DF13" s="347"/>
      <c r="DG13" s="347"/>
      <c r="DH13" s="347"/>
      <c r="DI13" s="347"/>
      <c r="DJ13" s="347"/>
      <c r="DK13" s="347"/>
      <c r="DL13" s="347"/>
      <c r="DM13" s="347"/>
      <c r="DN13" s="347"/>
      <c r="DO13" s="347"/>
      <c r="DP13" s="347"/>
      <c r="DQ13" s="347"/>
      <c r="DR13" s="347"/>
      <c r="DS13" s="347"/>
      <c r="DT13" s="347"/>
      <c r="DU13" s="347"/>
      <c r="DV13" s="347"/>
      <c r="DW13" s="347"/>
      <c r="DX13" s="347"/>
      <c r="DY13" s="347"/>
      <c r="DZ13" s="347"/>
      <c r="EA13" s="347"/>
      <c r="EB13" s="347"/>
      <c r="EC13" s="347"/>
      <c r="ED13" s="347"/>
      <c r="EE13" s="347"/>
      <c r="EF13" s="347"/>
      <c r="EG13" s="347"/>
      <c r="EH13" s="347"/>
      <c r="EI13" s="347"/>
      <c r="EJ13" s="347"/>
      <c r="EK13" s="347"/>
      <c r="EL13" s="347"/>
      <c r="EM13" s="347"/>
      <c r="EN13" s="347"/>
      <c r="EO13" s="347"/>
      <c r="EP13" s="347"/>
      <c r="EQ13" s="347"/>
      <c r="ER13" s="347"/>
    </row>
    <row r="14" spans="1:148" s="285" customFormat="1" ht="23" customHeight="1">
      <c r="A14" s="443"/>
      <c r="B14" s="148" t="str">
        <f>'NSW Apr 2021'!F8</f>
        <v>Alinta Energy</v>
      </c>
      <c r="C14" s="148" t="str">
        <f>'NSW Apr 2021'!G8</f>
        <v>BusinessDeal</v>
      </c>
      <c r="D14" s="153">
        <f>365*'NSW Apr 2021'!H8/100</f>
        <v>200.74999999999997</v>
      </c>
      <c r="E14" s="288">
        <f>IF('NSW Apr 2021'!AQ8=3,0.5,IF('NSW Apr 2021'!AQ8=2,0.33,0))</f>
        <v>0.5</v>
      </c>
      <c r="F14" s="288">
        <f t="shared" ref="F14" si="9">1-E14</f>
        <v>0.5</v>
      </c>
      <c r="G14" s="153">
        <f>IF('NSW Apr 2021'!K8="",($C$5*E14/'NSW Apr 2021'!AQ8*'NSW Apr 2021'!W8/100)*'NSW Apr 2021'!AQ8,IF($C$5*E14/'NSW Apr 2021'!AQ8&gt;='NSW Apr 2021'!L8,('NSW Apr 2021'!L8*'NSW Apr 2021'!W8/100)*'NSW Apr 2021'!AQ8,($C$5*E14/'NSW Apr 2021'!AQ8*'NSW Apr 2021'!W8/100)*'NSW Apr 2021'!AQ8))</f>
        <v>89.156999999999996</v>
      </c>
      <c r="H14" s="153">
        <f>IF(AND('NSW Apr 2021'!L8&gt;0,'NSW Apr 2021'!M8&gt;0),IF($C$5*E14/'NSW Apr 2021'!AQ8&lt;'NSW Apr 2021'!L8,0,IF(($C$5*E14/'NSW Apr 2021'!AQ8-'NSW Apr 2021'!L8)&lt;=('NSW Apr 2021'!M8+'NSW Apr 2021'!L8),((($C$5*E14/'NSW Apr 2021'!AQ8-'NSW Apr 2021'!L8)*'NSW Apr 2021'!X8/100))*'NSW Apr 2021'!AQ8,((('NSW Apr 2021'!M8)*'NSW Apr 2021'!X8/100)*'NSW Apr 2021'!AQ8))),0)</f>
        <v>68.37681818181818</v>
      </c>
      <c r="I14" s="153">
        <f>IF(AND('NSW Apr 2021'!M8&gt;0,'NSW Apr 2021'!N8&gt;0),IF($C$5*E14/'NSW Apr 2021'!AQ8&lt;('NSW Apr 2021'!L8+'NSW Apr 2021'!M8),0,IF(($C$5*E14/'NSW Apr 2021'!AQ8-'NSW Apr 2021'!L8+'NSW Apr 2021'!M8)&lt;=('NSW Apr 2021'!L8+'NSW Apr 2021'!M8+'NSW Apr 2021'!N8),((($C$5*E14/'NSW Apr 2021'!AQ8-('NSW Apr 2021'!L8+'NSW Apr 2021'!M8))*'NSW Apr 2021'!Y8/100))*'NSW Apr 2021'!AQ8,('NSW Apr 2021'!N8*'NSW Apr 2021'!Y8/100)* 'NSW Apr 2021'!AQ8)),0)</f>
        <v>161.39999999999998</v>
      </c>
      <c r="J14" s="153">
        <f>IF(AND('NSW Apr 2021'!N8&gt;0,'NSW Apr 2021'!O8&gt;0),IF($C$5*E14/'NSW Apr 2021'!AQ8&lt;('NSW Apr 2021'!L8+'NSW Apr 2021'!M8+'NSW Apr 2021'!N8),0,IF(($C$5*E14/'NSW Apr 2021'!AQ8-'NSW Apr 2021'!L8+'NSW Apr 2021'!M8+'NSW Apr 2021'!N8)&lt;=('NSW Apr 2021'!L8+'NSW Apr 2021'!M8+'NSW Apr 2021'!N8+'NSW Apr 2021'!O8),(($C$5*E14/'NSW Apr 2021'!AQ8-('NSW Apr 2021'!L8+'NSW Apr 2021'!M8+'NSW Apr 2021'!N8))*'NSW Apr 2021'!Z8/100)*'NSW Apr 2021'!AQ8,('NSW Apr 2021'!O8*'NSW Apr 2021'!Z8/100)*'NSW Apr 2021'!AQ8)),0)</f>
        <v>610.11590909090899</v>
      </c>
      <c r="K14" s="153">
        <f>IF(AND('NSW Apr 2021'!O8&gt;0,'NSW Apr 2021'!P8&gt;0),IF($C$5*E14/'NSW Apr 2021'!AQ8&lt;('NSW Apr 2021'!L8+'NSW Apr 2021'!M8+'NSW Apr 2021'!N8+'NSW Apr 2021'!O8),0,IF(($C$5*E14/'NSW Apr 2021'!AQ8-'NSW Apr 2021'!L8+'NSW Apr 2021'!M8+'NSW Apr 2021'!N8+'NSW Apr 2021'!O8)&lt;=('NSW Apr 2021'!L8+'NSW Apr 2021'!M8+'NSW Apr 2021'!N8+'NSW Apr 2021'!O8+'NSW Apr 2021'!P8),(($C$5*E14/'NSW Apr 2021'!AQ8-('NSW Apr 2021'!L8+'NSW Apr 2021'!M8+'NSW Apr 2021'!N8+'NSW Apr 2021'!O8))*'NSW Apr 2021'!AA8/100)*'NSW Apr 2021'!AQ8,('NSW Apr 2021'!P8*'NSW Apr 2021'!AA8/100)*'NSW Apr 2021'!AQ8)),0)</f>
        <v>0</v>
      </c>
      <c r="L14" s="153">
        <f>IF(AND('NSW Apr 2021'!P8&gt;0,'NSW Apr 2021'!O8&gt;0),IF(($C$5*E14/'NSW Apr 2021'!AQ8&lt;SUM('NSW Apr 2021'!L8:P8)),(0),($C$5*E14/'NSW Apr 2021'!AQ8-SUM('NSW Apr 2021'!L8:P8))*'NSW Apr 2021'!AB8/100)* 'NSW Apr 2021'!AQ8,IF(AND('NSW Apr 2021'!O8&gt;0,'NSW Apr 2021'!P8=""),IF(($C$5*E14/'NSW Apr 2021'!AQ8&lt; SUM('NSW Apr 2021'!L8:O8)),(0),($C$5*E14/'NSW Apr 2021'!AQ8-SUM('NSW Apr 2021'!L8:O8))*'NSW Apr 2021'!AA8/100)* 'NSW Apr 2021'!AQ8,IF(AND('NSW Apr 2021'!N8&gt;0,'NSW Apr 2021'!O8=""),IF(($C$5*E14/'NSW Apr 2021'!AQ8&lt; SUM('NSW Apr 2021'!L8:N8)),(0),($C$5*E14/'NSW Apr 2021'!AQ8-SUM('NSW Apr 2021'!L8:N8))*'NSW Apr 2021'!Z8/100)* 'NSW Apr 2021'!AQ8,IF(AND('NSW Apr 2021'!M8&gt;0,'NSW Apr 2021'!N8=""),IF(($C$5*E14/'NSW Apr 2021'!AQ8&lt;'NSW Apr 2021'!M8+'NSW Apr 2021'!L8),(0),(($C$5*E14/'NSW Apr 2021'!AQ8-('NSW Apr 2021'!M8+'NSW Apr 2021'!L8))*'NSW Apr 2021'!Y8/100))*'NSW Apr 2021'!AQ8,IF(AND('NSW Apr 2021'!L8&gt;0,'NSW Apr 2021'!M8=""&gt;0),IF(($C$5*E14/'NSW Apr 2021'!AQ8&lt;'NSW Apr 2021'!L8),(0),($C$5*E14/'NSW Apr 2021'!AQ8-'NSW Apr 2021'!L8)*'NSW Apr 2021'!X8/100)*'NSW Apr 2021'!AQ8,0)))))</f>
        <v>0</v>
      </c>
      <c r="M14" s="153">
        <f>IF('NSW Apr 2021'!K8="",($C$5*F14/'NSW Apr 2021'!AR8*'NSW Apr 2021'!AC8/100)*'NSW Apr 2021'!AR8,IF($C$5*F14/'NSW Apr 2021'!AR8&gt;='NSW Apr 2021'!L8,('NSW Apr 2021'!L8*'NSW Apr 2021'!AC8/100)*'NSW Apr 2021'!AR8,($C$5*F14/'NSW Apr 2021'!AR8*'NSW Apr 2021'!AC8/100)*'NSW Apr 2021'!AR8))</f>
        <v>89.156999999999996</v>
      </c>
      <c r="N14" s="153">
        <f>IF(AND('NSW Apr 2021'!L8&gt;0,'NSW Apr 2021'!M8&gt;0),IF($C$5*F14/'NSW Apr 2021'!AR8&lt;'NSW Apr 2021'!L8,0,IF(($C$5*F14/'NSW Apr 2021'!AR8-'NSW Apr 2021'!L8)&lt;=('NSW Apr 2021'!M8+'NSW Apr 2021'!L8),((($C$5*F14/'NSW Apr 2021'!AR8-'NSW Apr 2021'!L8)*'NSW Apr 2021'!AD8/100))*'NSW Apr 2021'!AR8,((('NSW Apr 2021'!M8)*'NSW Apr 2021'!AD8/100)*'NSW Apr 2021'!AR8))),0)</f>
        <v>68.37681818181818</v>
      </c>
      <c r="O14" s="153">
        <f>IF(AND('NSW Apr 2021'!M8&gt;0,'NSW Apr 2021'!N8&gt;0),IF($C$5*F14/'NSW Apr 2021'!AR8&lt;('NSW Apr 2021'!L8+'NSW Apr 2021'!M8),0,IF(($C$5*F14/'NSW Apr 2021'!AR8-'NSW Apr 2021'!L8+'NSW Apr 2021'!M8)&lt;=('NSW Apr 2021'!L8+'NSW Apr 2021'!M8+'NSW Apr 2021'!N8),((($C$5*F14/'NSW Apr 2021'!AR8-('NSW Apr 2021'!L8+'NSW Apr 2021'!M8))*'NSW Apr 2021'!AE8/100))*'NSW Apr 2021'!AR8,('NSW Apr 2021'!N8*'NSW Apr 2021'!AE8/100)*'NSW Apr 2021'!AR8)),0)</f>
        <v>161.39999999999998</v>
      </c>
      <c r="P14" s="153">
        <f>IF(AND('NSW Apr 2021'!N8&gt;0,'NSW Apr 2021'!O8&gt;0),IF($C$5*F14/'NSW Apr 2021'!AR8&lt;('NSW Apr 2021'!L8+'NSW Apr 2021'!M8+'NSW Apr 2021'!N8),0,IF(($C$5*F14/'NSW Apr 2021'!AR8-'NSW Apr 2021'!L8+'NSW Apr 2021'!M8+'NSW Apr 2021'!N8)&lt;=('NSW Apr 2021'!L8+'NSW Apr 2021'!M8+'NSW Apr 2021'!N8+'NSW Apr 2021'!O8),(($C$5*F14/'NSW Apr 2021'!AR8-('NSW Apr 2021'!L8+'NSW Apr 2021'!M8+'NSW Apr 2021'!N8))*'NSW Apr 2021'!AF8/100)*'NSW Apr 2021'!AR8,('NSW Apr 2021'!O8*'NSW Apr 2021'!AF8/100)*'NSW Apr 2021'!AR8)),0)</f>
        <v>610.11590909090899</v>
      </c>
      <c r="Q14" s="153">
        <f>IF(AND('NSW Apr 2021'!P8&gt;0,'NSW Apr 2021'!P8&gt;0),IF($C$5*F14/'NSW Apr 2021'!AR8&lt;('NSW Apr 2021'!L8+'NSW Apr 2021'!M8+'NSW Apr 2021'!N8+'NSW Apr 2021'!O8),0,IF(($C$5*F14/'NSW Apr 2021'!AR8-'NSW Apr 2021'!L8+'NSW Apr 2021'!M8+'NSW Apr 2021'!N8+'NSW Apr 2021'!O8)&lt;=('NSW Apr 2021'!L8+'NSW Apr 2021'!M8+'NSW Apr 2021'!N8+'NSW Apr 2021'!O8+'NSW Apr 2021'!P8),(($C$5*F14/'NSW Apr 2021'!AR8-('NSW Apr 2021'!L8+'NSW Apr 2021'!M8+'NSW Apr 2021'!N8+'NSW Apr 2021'!O8))*'NSW Apr 2021'!AG8/100)*'NSW Apr 2021'!AR8,('NSW Apr 2021'!P8*'NSW Apr 2021'!AG8/100)*'NSW Apr 2021'!AR8)),0)</f>
        <v>0</v>
      </c>
      <c r="R14" s="153">
        <f>IF(AND('NSW Apr 2021'!P8&gt;0,'NSW Apr 2021'!O8&gt;0),IF(($C$5*F14/'NSW Apr 2021'!AR8&lt;SUM('NSW Apr 2021'!L8:P8)),(0),($C$5*F14/'NSW Apr 2021'!AR8-SUM('NSW Apr 2021'!L8:P8))*'NSW Apr 2021'!AB8/100)* 'NSW Apr 2021'!AR8,IF(AND('NSW Apr 2021'!O8&gt;0,'NSW Apr 2021'!P8=""),IF(($C$5*F14/'NSW Apr 2021'!AR8&lt; SUM('NSW Apr 2021'!L8:O8)),(0),($C$5*F14/'NSW Apr 2021'!AR8-SUM('NSW Apr 2021'!L8:O8))*'NSW Apr 2021'!AG8/100)* 'NSW Apr 2021'!AR8,IF(AND('NSW Apr 2021'!N8&gt;0,'NSW Apr 2021'!O8=""),IF(($C$5*F14/'NSW Apr 2021'!AR8&lt; SUM('NSW Apr 2021'!L8:N8)),(0),($C$5*F14/'NSW Apr 2021'!AR8-SUM('NSW Apr 2021'!L8:N8))*'NSW Apr 2021'!AF8/100)* 'NSW Apr 2021'!AR8,IF(AND('NSW Apr 2021'!M8&gt;0,'NSW Apr 2021'!N8=""),IF(($C$5*F14/'NSW Apr 2021'!AR8&lt;'NSW Apr 2021'!M8+'NSW Apr 2021'!L8),(0),(($C$5*F14/'NSW Apr 2021'!AR8-('NSW Apr 2021'!M8+'NSW Apr 2021'!L8))*'NSW Apr 2021'!AE8/100))*'NSW Apr 2021'!AR8,IF(AND('NSW Apr 2021'!L8&gt;0,'NSW Apr 2021'!M8=""&gt;0),IF(($C$5*F14/'NSW Apr 2021'!AR8&lt;'NSW Apr 2021'!L8),(0),($C$5*F14/'NSW Apr 2021'!AR8-'NSW Apr 2021'!L8)*'NSW Apr 2021'!AD8/100)*'NSW Apr 2021'!AR8,0)))))</f>
        <v>0</v>
      </c>
      <c r="S14" s="257">
        <f t="shared" ref="S14" si="10">SUM(G14:R14)</f>
        <v>1858.0994545454546</v>
      </c>
      <c r="T14" s="292">
        <f t="shared" ref="T14" si="11">S14+D14</f>
        <v>2058.8494545454546</v>
      </c>
      <c r="U14" s="149">
        <f t="shared" ref="U14" si="12">T14*1.1</f>
        <v>2264.7344000000003</v>
      </c>
      <c r="V14" s="148">
        <f>'NSW Apr 2021'!AT8</f>
        <v>0</v>
      </c>
      <c r="W14" s="148">
        <f>'NSW Apr 2021'!AU8</f>
        <v>0</v>
      </c>
      <c r="X14" s="148">
        <f>'NSW Apr 2021'!AV8</f>
        <v>0</v>
      </c>
      <c r="Y14" s="370">
        <f>'NSW Apr 2021'!AW8</f>
        <v>0</v>
      </c>
      <c r="Z14" s="292" t="str">
        <f t="shared" ref="Z14" si="13">IF(SUM(V14:Y14)=0,"No discount",IF(V14&gt;0,"Guaranteed off bill",IF(W14&gt;0,"Guaranteed off usage",IF(X14&gt;0,"Pay-on-time off bill","Pay-on-time off usage"))))</f>
        <v>No discount</v>
      </c>
      <c r="AA14" s="292" t="str">
        <f t="shared" ref="AA14" si="14">IF(OR(B14="Origin Energy",B14="Red Energy",B14="Powershop"),"Inclusive","Exclusive")</f>
        <v>Exclusive</v>
      </c>
      <c r="AB14" s="292">
        <f t="shared" ref="AB14" si="15">IF(AND(Z14="Guaranteed off bill",AA14="Inclusive"),((T14*1.1)-((T14*1.1)*V14/100))/1.1,IF(AND(Z14="Guaranteed off usage",AA14="Inclusive"),((T14*1.1)-((S14*1.1)*W14/100))/1.1,IF(AND(Z14="Guaranteed off bill",AA14="Exclusive"),T14-(T14*V14/100),IF(AND(Z14="Guaranteed off usage",AA14="Exclusive"),T14-(S14*W14/100),IF(AA14="Inclusive",((T14*1.1))/1.1,T14)))))</f>
        <v>2058.8494545454546</v>
      </c>
      <c r="AC14" s="279">
        <f t="shared" ref="AC14" si="16">IF(AND(Z14="Pay-on-time off bill",AA14="Inclusive"),((AB14*1.1)-((AB14*1.1)*X14/100))/1.1,IF(AND(Z14="Pay-on-time off usage",AA14="Inclusive"),((AB14*1.1)-((S14*1.1)*Y14/100))/1.1,IF(AND(Z14="Pay-on-time off bill",AA14="Exclusive"),AB14-(AB14*X14/100),IF(AND(Z14="Pay-on-time off usage",AA14="Exclusive"),AB14-(S14*Y14/100),IF(AA14="Inclusive",((AB14*1.1))/1.1,AB14)))))</f>
        <v>2058.8494545454546</v>
      </c>
      <c r="AD14" s="367">
        <f t="shared" ref="AD14" si="17">AB14*1.1</f>
        <v>2264.7344000000003</v>
      </c>
      <c r="AE14" s="267">
        <f t="shared" ref="AE14" si="18">AC14*1.1</f>
        <v>2264.7344000000003</v>
      </c>
      <c r="AF14" s="226">
        <f>'NSW Apr 2021'!BF8</f>
        <v>0</v>
      </c>
      <c r="AG14" s="141" t="str">
        <f>'NSW Apr 2021'!BG8</f>
        <v>n</v>
      </c>
      <c r="AH14" s="340"/>
      <c r="AI14" s="340"/>
      <c r="AJ14" s="340"/>
      <c r="AK14" s="340"/>
      <c r="AL14" s="340"/>
      <c r="AM14" s="340"/>
      <c r="AN14" s="340"/>
      <c r="AO14" s="340"/>
      <c r="AP14" s="340"/>
      <c r="AQ14" s="340"/>
      <c r="AR14" s="340"/>
      <c r="AS14" s="340"/>
      <c r="AT14" s="340"/>
      <c r="AU14" s="340"/>
      <c r="AV14" s="347"/>
      <c r="AW14" s="347"/>
      <c r="AX14" s="347"/>
      <c r="AY14" s="347"/>
      <c r="AZ14" s="347"/>
      <c r="BA14" s="347"/>
      <c r="BB14" s="347"/>
      <c r="BC14" s="347"/>
      <c r="BD14" s="347"/>
      <c r="BE14" s="347"/>
      <c r="BF14" s="347"/>
      <c r="BG14" s="347"/>
      <c r="BH14" s="347"/>
      <c r="BI14" s="347"/>
      <c r="BJ14" s="347"/>
      <c r="BK14" s="347"/>
      <c r="BL14" s="347"/>
      <c r="BM14" s="347"/>
      <c r="BN14" s="347"/>
      <c r="BO14" s="347"/>
      <c r="BP14" s="347"/>
      <c r="BQ14" s="347"/>
      <c r="BR14" s="347"/>
      <c r="BS14" s="347"/>
      <c r="BT14" s="347"/>
      <c r="BU14" s="347"/>
      <c r="BV14" s="347"/>
      <c r="BW14" s="347"/>
      <c r="BX14" s="347"/>
      <c r="BY14" s="347"/>
      <c r="BZ14" s="347"/>
      <c r="CA14" s="347"/>
      <c r="CB14" s="347"/>
      <c r="CC14" s="347"/>
      <c r="CD14" s="347"/>
      <c r="CE14" s="347"/>
      <c r="CF14" s="347"/>
      <c r="CG14" s="347"/>
      <c r="CH14" s="347"/>
      <c r="CI14" s="347"/>
      <c r="CJ14" s="347"/>
      <c r="CK14" s="347"/>
      <c r="CL14" s="347"/>
      <c r="CM14" s="347"/>
      <c r="CN14" s="347"/>
      <c r="CO14" s="347"/>
      <c r="CP14" s="347"/>
      <c r="CQ14" s="347"/>
      <c r="CR14" s="347"/>
      <c r="CS14" s="347"/>
      <c r="CT14" s="347"/>
      <c r="CU14" s="347"/>
      <c r="CV14" s="347"/>
      <c r="CW14" s="347"/>
      <c r="CX14" s="347"/>
      <c r="CY14" s="347"/>
      <c r="CZ14" s="347"/>
      <c r="DA14" s="347"/>
      <c r="DB14" s="347"/>
      <c r="DC14" s="347"/>
      <c r="DD14" s="347"/>
      <c r="DE14" s="347"/>
      <c r="DF14" s="347"/>
      <c r="DG14" s="347"/>
      <c r="DH14" s="347"/>
      <c r="DI14" s="347"/>
      <c r="DJ14" s="347"/>
      <c r="DK14" s="347"/>
      <c r="DL14" s="347"/>
      <c r="DM14" s="347"/>
      <c r="DN14" s="347"/>
      <c r="DO14" s="347"/>
      <c r="DP14" s="347"/>
      <c r="DQ14" s="347"/>
      <c r="DR14" s="347"/>
      <c r="DS14" s="347"/>
      <c r="DT14" s="347"/>
      <c r="DU14" s="347"/>
      <c r="DV14" s="347"/>
      <c r="DW14" s="347"/>
      <c r="DX14" s="347"/>
      <c r="DY14" s="347"/>
      <c r="DZ14" s="347"/>
      <c r="EA14" s="347"/>
      <c r="EB14" s="347"/>
      <c r="EC14" s="347"/>
      <c r="ED14" s="347"/>
      <c r="EE14" s="347"/>
      <c r="EF14" s="347"/>
      <c r="EG14" s="347"/>
      <c r="EH14" s="347"/>
      <c r="EI14" s="347"/>
      <c r="EJ14" s="347"/>
      <c r="EK14" s="347"/>
      <c r="EL14" s="347"/>
      <c r="EM14" s="347"/>
      <c r="EN14" s="347"/>
      <c r="EO14" s="347"/>
      <c r="EP14" s="347"/>
      <c r="EQ14" s="347"/>
      <c r="ER14" s="347"/>
    </row>
    <row r="15" spans="1:148" s="285" customFormat="1" ht="23" customHeight="1" thickBot="1">
      <c r="A15" s="444"/>
      <c r="B15" s="148" t="str">
        <f>'NSW Apr 2021'!F9</f>
        <v>Discover Energy</v>
      </c>
      <c r="C15" s="148" t="str">
        <f>'NSW Apr 2021'!G9</f>
        <v>Budget</v>
      </c>
      <c r="D15" s="172">
        <f>365*'NSW Apr 2021'!H9/100</f>
        <v>218.99999999999997</v>
      </c>
      <c r="E15" s="288">
        <f>IF('NSW Apr 2021'!AQ9=3,0.5,IF('NSW Apr 2021'!AQ9=2,0.33,0))</f>
        <v>0.5</v>
      </c>
      <c r="F15" s="288">
        <f t="shared" ref="F15" si="19">1-E15</f>
        <v>0.5</v>
      </c>
      <c r="G15" s="153">
        <f>IF('NSW Apr 2021'!K9="",($C$5*E15/'NSW Apr 2021'!AQ9*'NSW Apr 2021'!W9/100)*'NSW Apr 2021'!AQ9,IF($C$5*E15/'NSW Apr 2021'!AQ9&gt;='NSW Apr 2021'!L9,('NSW Apr 2021'!L9*'NSW Apr 2021'!W9/100)*'NSW Apr 2021'!AQ9,($C$5*E15/'NSW Apr 2021'!AQ9*'NSW Apr 2021'!W9/100)*'NSW Apr 2021'!AQ9))</f>
        <v>137.97300000000001</v>
      </c>
      <c r="H15" s="153">
        <f>IF(AND('NSW Apr 2021'!L9&gt;0,'NSW Apr 2021'!M9&gt;0),IF($C$5*E15/'NSW Apr 2021'!AQ9&lt;'NSW Apr 2021'!L9,0,IF(($C$5*E15/'NSW Apr 2021'!AQ9-'NSW Apr 2021'!L9)&lt;=('NSW Apr 2021'!M9+'NSW Apr 2021'!L9),((($C$5*E15/'NSW Apr 2021'!AQ9-'NSW Apr 2021'!L9)*'NSW Apr 2021'!X9/100))*'NSW Apr 2021'!AQ9,((('NSW Apr 2021'!M9)*'NSW Apr 2021'!X9/100)*'NSW Apr 2021'!AQ9))),0)</f>
        <v>113.739</v>
      </c>
      <c r="I15" s="153">
        <f>IF(AND('NSW Apr 2021'!M9&gt;0,'NSW Apr 2021'!N9&gt;0),IF($C$5*E15/'NSW Apr 2021'!AQ9&lt;('NSW Apr 2021'!L9+'NSW Apr 2021'!M9),0,IF(($C$5*E15/'NSW Apr 2021'!AQ9-'NSW Apr 2021'!L9+'NSW Apr 2021'!M9)&lt;=('NSW Apr 2021'!L9+'NSW Apr 2021'!M9+'NSW Apr 2021'!N9),((($C$5*E15/'NSW Apr 2021'!AQ9-('NSW Apr 2021'!L9+'NSW Apr 2021'!M9))*'NSW Apr 2021'!Y9/100))*'NSW Apr 2021'!AQ9,('NSW Apr 2021'!N9*'NSW Apr 2021'!Y9/100)* 'NSW Apr 2021'!AQ9)),0)</f>
        <v>248.55599999999998</v>
      </c>
      <c r="J15" s="153">
        <f>IF(AND('NSW Apr 2021'!N9&gt;0,'NSW Apr 2021'!O9&gt;0),IF($C$5*E15/'NSW Apr 2021'!AQ9&lt;('NSW Apr 2021'!L9+'NSW Apr 2021'!M9+'NSW Apr 2021'!N9),0,IF(($C$5*E15/'NSW Apr 2021'!AQ9-'NSW Apr 2021'!L9+'NSW Apr 2021'!M9+'NSW Apr 2021'!N9)&lt;=('NSW Apr 2021'!L9+'NSW Apr 2021'!M9+'NSW Apr 2021'!N9+'NSW Apr 2021'!O9),(($C$5*E15/'NSW Apr 2021'!AQ9-('NSW Apr 2021'!L9+'NSW Apr 2021'!M9+'NSW Apr 2021'!N9))*'NSW Apr 2021'!Z9/100)*'NSW Apr 2021'!AQ9,('NSW Apr 2021'!O9*'NSW Apr 2021'!Z9/100)*'NSW Apr 2021'!AQ9)),0)</f>
        <v>944.3</v>
      </c>
      <c r="K15" s="153">
        <f>IF(AND('NSW Apr 2021'!O9&gt;0,'NSW Apr 2021'!P9&gt;0),IF($C$5*E15/'NSW Apr 2021'!AQ9&lt;('NSW Apr 2021'!L9+'NSW Apr 2021'!M9+'NSW Apr 2021'!N9+'NSW Apr 2021'!O9),0,IF(($C$5*E15/'NSW Apr 2021'!AQ9-'NSW Apr 2021'!L9+'NSW Apr 2021'!M9+'NSW Apr 2021'!N9+'NSW Apr 2021'!O9)&lt;=('NSW Apr 2021'!L9+'NSW Apr 2021'!M9+'NSW Apr 2021'!N9+'NSW Apr 2021'!O9+'NSW Apr 2021'!P9),(($C$5*E15/'NSW Apr 2021'!AQ9-('NSW Apr 2021'!L9+'NSW Apr 2021'!M9+'NSW Apr 2021'!N9+'NSW Apr 2021'!O9))*'NSW Apr 2021'!AA9/100)*'NSW Apr 2021'!AQ9,('NSW Apr 2021'!P9*'NSW Apr 2021'!AA9/100)*'NSW Apr 2021'!AQ9)),0)</f>
        <v>0</v>
      </c>
      <c r="L15" s="153">
        <f>IF(AND('NSW Apr 2021'!P9&gt;0,'NSW Apr 2021'!O9&gt;0),IF(($C$5*E15/'NSW Apr 2021'!AQ9&lt;SUM('NSW Apr 2021'!L9:P9)),(0),($C$5*E15/'NSW Apr 2021'!AQ9-SUM('NSW Apr 2021'!L9:P9))*'NSW Apr 2021'!AB9/100)* 'NSW Apr 2021'!AQ9,IF(AND('NSW Apr 2021'!O9&gt;0,'NSW Apr 2021'!P9=""),IF(($C$5*E15/'NSW Apr 2021'!AQ9&lt; SUM('NSW Apr 2021'!L9:O9)),(0),($C$5*E15/'NSW Apr 2021'!AQ9-SUM('NSW Apr 2021'!L9:O9))*'NSW Apr 2021'!AA9/100)* 'NSW Apr 2021'!AQ9,IF(AND('NSW Apr 2021'!N9&gt;0,'NSW Apr 2021'!O9=""),IF(($C$5*E15/'NSW Apr 2021'!AQ9&lt; SUM('NSW Apr 2021'!L9:N9)),(0),($C$5*E15/'NSW Apr 2021'!AQ9-SUM('NSW Apr 2021'!L9:N9))*'NSW Apr 2021'!Z9/100)* 'NSW Apr 2021'!AQ9,IF(AND('NSW Apr 2021'!M9&gt;0,'NSW Apr 2021'!N9=""),IF(($C$5*E15/'NSW Apr 2021'!AQ9&lt;'NSW Apr 2021'!M9+'NSW Apr 2021'!L9),(0),(($C$5*E15/'NSW Apr 2021'!AQ9-('NSW Apr 2021'!M9+'NSW Apr 2021'!L9))*'NSW Apr 2021'!Y9/100))*'NSW Apr 2021'!AQ9,IF(AND('NSW Apr 2021'!L9&gt;0,'NSW Apr 2021'!M9=""&gt;0),IF(($C$5*E15/'NSW Apr 2021'!AQ9&lt;'NSW Apr 2021'!L9),(0),($C$5*E15/'NSW Apr 2021'!AQ9-'NSW Apr 2021'!L9)*'NSW Apr 2021'!X9/100)*'NSW Apr 2021'!AQ9,0)))))</f>
        <v>0</v>
      </c>
      <c r="M15" s="153">
        <f>IF('NSW Apr 2021'!K9="",($C$5*F15/'NSW Apr 2021'!AR9*'NSW Apr 2021'!AC9/100)*'NSW Apr 2021'!AR9,IF($C$5*F15/'NSW Apr 2021'!AR9&gt;='NSW Apr 2021'!L9,('NSW Apr 2021'!L9*'NSW Apr 2021'!AC9/100)*'NSW Apr 2021'!AR9,($C$5*F15/'NSW Apr 2021'!AR9*'NSW Apr 2021'!AC9/100)*'NSW Apr 2021'!AR9))</f>
        <v>137.97300000000001</v>
      </c>
      <c r="N15" s="153">
        <f>IF(AND('NSW Apr 2021'!L9&gt;0,'NSW Apr 2021'!M9&gt;0),IF($C$5*F15/'NSW Apr 2021'!AR9&lt;'NSW Apr 2021'!L9,0,IF(($C$5*F15/'NSW Apr 2021'!AR9-'NSW Apr 2021'!L9)&lt;=('NSW Apr 2021'!M9+'NSW Apr 2021'!L9),((($C$5*F15/'NSW Apr 2021'!AR9-'NSW Apr 2021'!L9)*'NSW Apr 2021'!AD9/100))*'NSW Apr 2021'!AR9,((('NSW Apr 2021'!M9)*'NSW Apr 2021'!AD9/100)*'NSW Apr 2021'!AR9))),0)</f>
        <v>113.739</v>
      </c>
      <c r="O15" s="153">
        <f>IF(AND('NSW Apr 2021'!M9&gt;0,'NSW Apr 2021'!N9&gt;0),IF($C$5*F15/'NSW Apr 2021'!AR9&lt;('NSW Apr 2021'!L9+'NSW Apr 2021'!M9),0,IF(($C$5*F15/'NSW Apr 2021'!AR9-'NSW Apr 2021'!L9+'NSW Apr 2021'!M9)&lt;=('NSW Apr 2021'!L9+'NSW Apr 2021'!M9+'NSW Apr 2021'!N9),((($C$5*F15/'NSW Apr 2021'!AR9-('NSW Apr 2021'!L9+'NSW Apr 2021'!M9))*'NSW Apr 2021'!AE9/100))*'NSW Apr 2021'!AR9,('NSW Apr 2021'!N9*'NSW Apr 2021'!AE9/100)*'NSW Apr 2021'!AR9)),0)</f>
        <v>248.55599999999998</v>
      </c>
      <c r="P15" s="153">
        <f>IF(AND('NSW Apr 2021'!N9&gt;0,'NSW Apr 2021'!O9&gt;0),IF($C$5*F15/'NSW Apr 2021'!AR9&lt;('NSW Apr 2021'!L9+'NSW Apr 2021'!M9+'NSW Apr 2021'!N9),0,IF(($C$5*F15/'NSW Apr 2021'!AR9-'NSW Apr 2021'!L9+'NSW Apr 2021'!M9+'NSW Apr 2021'!N9)&lt;=('NSW Apr 2021'!L9+'NSW Apr 2021'!M9+'NSW Apr 2021'!N9+'NSW Apr 2021'!O9),(($C$5*F15/'NSW Apr 2021'!AR9-('NSW Apr 2021'!L9+'NSW Apr 2021'!M9+'NSW Apr 2021'!N9))*'NSW Apr 2021'!AF9/100)*'NSW Apr 2021'!AR9,('NSW Apr 2021'!O9*'NSW Apr 2021'!AF9/100)*'NSW Apr 2021'!AR9)),0)</f>
        <v>944.3</v>
      </c>
      <c r="Q15" s="153">
        <f>IF(AND('NSW Apr 2021'!P9&gt;0,'NSW Apr 2021'!P9&gt;0),IF($C$5*F15/'NSW Apr 2021'!AR9&lt;('NSW Apr 2021'!L9+'NSW Apr 2021'!M9+'NSW Apr 2021'!N9+'NSW Apr 2021'!O9),0,IF(($C$5*F15/'NSW Apr 2021'!AR9-'NSW Apr 2021'!L9+'NSW Apr 2021'!M9+'NSW Apr 2021'!N9+'NSW Apr 2021'!O9)&lt;=('NSW Apr 2021'!L9+'NSW Apr 2021'!M9+'NSW Apr 2021'!N9+'NSW Apr 2021'!O9+'NSW Apr 2021'!P9),(($C$5*F15/'NSW Apr 2021'!AR9-('NSW Apr 2021'!L9+'NSW Apr 2021'!M9+'NSW Apr 2021'!N9+'NSW Apr 2021'!O9))*'NSW Apr 2021'!AG9/100)*'NSW Apr 2021'!AR9,('NSW Apr 2021'!P9*'NSW Apr 2021'!AG9/100)*'NSW Apr 2021'!AR9)),0)</f>
        <v>0</v>
      </c>
      <c r="R15" s="153">
        <f>IF(AND('NSW Apr 2021'!P9&gt;0,'NSW Apr 2021'!O9&gt;0),IF(($C$5*F15/'NSW Apr 2021'!AR9&lt;SUM('NSW Apr 2021'!L9:P9)),(0),($C$5*F15/'NSW Apr 2021'!AR9-SUM('NSW Apr 2021'!L9:P9))*'NSW Apr 2021'!AB9/100)* 'NSW Apr 2021'!AR9,IF(AND('NSW Apr 2021'!O9&gt;0,'NSW Apr 2021'!P9=""),IF(($C$5*F15/'NSW Apr 2021'!AR9&lt; SUM('NSW Apr 2021'!L9:O9)),(0),($C$5*F15/'NSW Apr 2021'!AR9-SUM('NSW Apr 2021'!L9:O9))*'NSW Apr 2021'!AG9/100)* 'NSW Apr 2021'!AR9,IF(AND('NSW Apr 2021'!N9&gt;0,'NSW Apr 2021'!O9=""),IF(($C$5*F15/'NSW Apr 2021'!AR9&lt; SUM('NSW Apr 2021'!L9:N9)),(0),($C$5*F15/'NSW Apr 2021'!AR9-SUM('NSW Apr 2021'!L9:N9))*'NSW Apr 2021'!AF9/100)* 'NSW Apr 2021'!AR9,IF(AND('NSW Apr 2021'!M9&gt;0,'NSW Apr 2021'!N9=""),IF(($C$5*F15/'NSW Apr 2021'!AR9&lt;'NSW Apr 2021'!M9+'NSW Apr 2021'!L9),(0),(($C$5*F15/'NSW Apr 2021'!AR9-('NSW Apr 2021'!M9+'NSW Apr 2021'!L9))*'NSW Apr 2021'!AE9/100))*'NSW Apr 2021'!AR9,IF(AND('NSW Apr 2021'!L9&gt;0,'NSW Apr 2021'!M9=""&gt;0),IF(($C$5*F15/'NSW Apr 2021'!AR9&lt;'NSW Apr 2021'!L9),(0),($C$5*F15/'NSW Apr 2021'!AR9-'NSW Apr 2021'!L9)*'NSW Apr 2021'!AD9/100)*'NSW Apr 2021'!AR9,0)))))</f>
        <v>0</v>
      </c>
      <c r="S15" s="298">
        <f t="shared" ref="S15" si="20">SUM(G15:R15)</f>
        <v>2889.136</v>
      </c>
      <c r="T15" s="292">
        <f t="shared" ref="T15" si="21">S15+D15</f>
        <v>3108.136</v>
      </c>
      <c r="U15" s="149">
        <f t="shared" ref="U15" si="22">T15*1.1</f>
        <v>3418.9496000000004</v>
      </c>
      <c r="V15" s="148">
        <f>'NSW Apr 2021'!AT9</f>
        <v>0</v>
      </c>
      <c r="W15" s="148">
        <f>'NSW Apr 2021'!AU9</f>
        <v>25</v>
      </c>
      <c r="X15" s="148">
        <f>'NSW Apr 2021'!AV9</f>
        <v>0</v>
      </c>
      <c r="Y15" s="371">
        <f>'NSW Apr 2021'!AW9</f>
        <v>0</v>
      </c>
      <c r="Z15" s="292" t="str">
        <f t="shared" ref="Z15" si="23">IF(SUM(V15:Y15)=0,"No discount",IF(V15&gt;0,"Guaranteed off bill",IF(W15&gt;0,"Guaranteed off usage",IF(X15&gt;0,"Pay-on-time off bill","Pay-on-time off usage"))))</f>
        <v>Guaranteed off usage</v>
      </c>
      <c r="AA15" s="292" t="str">
        <f t="shared" ref="AA15" si="24">IF(OR(B15="Origin Energy",B15="Red Energy",B15="Powershop"),"Inclusive","Exclusive")</f>
        <v>Exclusive</v>
      </c>
      <c r="AB15" s="293">
        <f t="shared" ref="AB15" si="25">IF(AND(Z15="Guaranteed off bill",AA15="Inclusive"),((T15*1.1)-((T15*1.1)*V15/100))/1.1,IF(AND(Z15="Guaranteed off usage",AA15="Inclusive"),((T15*1.1)-((S15*1.1)*W15/100))/1.1,IF(AND(Z15="Guaranteed off bill",AA15="Exclusive"),T15-(T15*V15/100),IF(AND(Z15="Guaranteed off usage",AA15="Exclusive"),T15-(S15*W15/100),IF(AA15="Inclusive",((T15*1.1))/1.1,T15)))))</f>
        <v>2385.8519999999999</v>
      </c>
      <c r="AC15" s="280">
        <f t="shared" ref="AC15" si="26">IF(AND(Z15="Pay-on-time off bill",AA15="Inclusive"),((AB15*1.1)-((AB15*1.1)*X15/100))/1.1,IF(AND(Z15="Pay-on-time off usage",AA15="Inclusive"),((AB15*1.1)-((S15*1.1)*Y15/100))/1.1,IF(AND(Z15="Pay-on-time off bill",AA15="Exclusive"),AB15-(AB15*X15/100),IF(AND(Z15="Pay-on-time off usage",AA15="Exclusive"),AB15-(S15*Y15/100),IF(AA15="Inclusive",((AB15*1.1))/1.1,AB15)))))</f>
        <v>2385.8519999999999</v>
      </c>
      <c r="AD15" s="368">
        <f t="shared" ref="AD15" si="27">AB15*1.1</f>
        <v>2624.4371999999998</v>
      </c>
      <c r="AE15" s="301">
        <f t="shared" ref="AE15" si="28">AC15*1.1</f>
        <v>2624.4371999999998</v>
      </c>
      <c r="AF15" s="226">
        <f>'NSW Apr 2021'!BF9</f>
        <v>0</v>
      </c>
      <c r="AG15" s="141" t="str">
        <f>'NSW Apr 2021'!BG9</f>
        <v>n</v>
      </c>
      <c r="AH15" s="340"/>
      <c r="AI15" s="340"/>
      <c r="AJ15" s="340"/>
      <c r="AK15" s="340"/>
      <c r="AL15" s="340"/>
      <c r="AM15" s="340"/>
      <c r="AN15" s="340"/>
      <c r="AO15" s="340"/>
      <c r="AP15" s="340"/>
      <c r="AQ15" s="340"/>
      <c r="AR15" s="340"/>
      <c r="AS15" s="340"/>
      <c r="AT15" s="340"/>
      <c r="AU15" s="340"/>
      <c r="AV15" s="347"/>
      <c r="AW15" s="347"/>
      <c r="AX15" s="347"/>
      <c r="AY15" s="347"/>
      <c r="AZ15" s="347"/>
      <c r="BA15" s="347"/>
      <c r="BB15" s="347"/>
      <c r="BC15" s="347"/>
      <c r="BD15" s="347"/>
      <c r="BE15" s="347"/>
      <c r="BF15" s="347"/>
      <c r="BG15" s="347"/>
      <c r="BH15" s="347"/>
      <c r="BI15" s="347"/>
      <c r="BJ15" s="347"/>
      <c r="BK15" s="347"/>
      <c r="BL15" s="347"/>
      <c r="BM15" s="347"/>
      <c r="BN15" s="347"/>
      <c r="BO15" s="347"/>
      <c r="BP15" s="347"/>
      <c r="BQ15" s="347"/>
      <c r="BR15" s="347"/>
      <c r="BS15" s="347"/>
      <c r="BT15" s="347"/>
      <c r="BU15" s="347"/>
      <c r="BV15" s="347"/>
      <c r="BW15" s="347"/>
      <c r="BX15" s="347"/>
      <c r="BY15" s="347"/>
      <c r="BZ15" s="347"/>
      <c r="CA15" s="347"/>
      <c r="CB15" s="347"/>
      <c r="CC15" s="347"/>
      <c r="CD15" s="347"/>
      <c r="CE15" s="347"/>
      <c r="CF15" s="347"/>
      <c r="CG15" s="347"/>
      <c r="CH15" s="347"/>
      <c r="CI15" s="347"/>
      <c r="CJ15" s="347"/>
      <c r="CK15" s="347"/>
      <c r="CL15" s="347"/>
      <c r="CM15" s="347"/>
      <c r="CN15" s="347"/>
      <c r="CO15" s="347"/>
      <c r="CP15" s="347"/>
      <c r="CQ15" s="347"/>
      <c r="CR15" s="347"/>
      <c r="CS15" s="347"/>
      <c r="CT15" s="347"/>
      <c r="CU15" s="347"/>
      <c r="CV15" s="347"/>
      <c r="CW15" s="347"/>
      <c r="CX15" s="347"/>
      <c r="CY15" s="347"/>
      <c r="CZ15" s="347"/>
      <c r="DA15" s="347"/>
      <c r="DB15" s="347"/>
      <c r="DC15" s="347"/>
      <c r="DD15" s="347"/>
      <c r="DE15" s="347"/>
      <c r="DF15" s="347"/>
      <c r="DG15" s="347"/>
      <c r="DH15" s="347"/>
      <c r="DI15" s="347"/>
      <c r="DJ15" s="347"/>
      <c r="DK15" s="347"/>
      <c r="DL15" s="347"/>
      <c r="DM15" s="347"/>
      <c r="DN15" s="347"/>
      <c r="DO15" s="347"/>
      <c r="DP15" s="347"/>
      <c r="DQ15" s="347"/>
      <c r="DR15" s="347"/>
      <c r="DS15" s="347"/>
      <c r="DT15" s="347"/>
      <c r="DU15" s="347"/>
      <c r="DV15" s="347"/>
      <c r="DW15" s="347"/>
      <c r="DX15" s="347"/>
      <c r="DY15" s="347"/>
      <c r="DZ15" s="347"/>
      <c r="EA15" s="347"/>
      <c r="EB15" s="347"/>
      <c r="EC15" s="347"/>
      <c r="ED15" s="347"/>
      <c r="EE15" s="347"/>
      <c r="EF15" s="347"/>
      <c r="EG15" s="347"/>
      <c r="EH15" s="347"/>
      <c r="EI15" s="347"/>
      <c r="EJ15" s="347"/>
      <c r="EK15" s="347"/>
      <c r="EL15" s="347"/>
      <c r="EM15" s="347"/>
      <c r="EN15" s="347"/>
      <c r="EO15" s="347"/>
      <c r="EP15" s="347"/>
      <c r="EQ15" s="347"/>
      <c r="ER15" s="347"/>
    </row>
    <row r="16" spans="1:148" s="285" customFormat="1" ht="23" customHeight="1" thickTop="1">
      <c r="A16" s="442" t="str">
        <f>'NSW Apr 2021'!D10</f>
        <v xml:space="preserve">ActewAGL Queanbeyan </v>
      </c>
      <c r="B16" s="156" t="str">
        <f>'NSW Apr 2021'!F10</f>
        <v>ActewAGL</v>
      </c>
      <c r="C16" s="156" t="str">
        <f>'NSW Apr 2021'!G10</f>
        <v>Business plan</v>
      </c>
      <c r="D16" s="153">
        <f>365*'NSW Apr 2021'!H10/100</f>
        <v>350.14450000000005</v>
      </c>
      <c r="E16" s="288">
        <f>IF('NSW Apr 2021'!AQ10=3,0.5,IF('NSW Apr 2021'!AQ10=2,0.33,0))</f>
        <v>0.5</v>
      </c>
      <c r="F16" s="288">
        <f t="shared" si="3"/>
        <v>0.5</v>
      </c>
      <c r="G16" s="151">
        <f>IF('NSW Apr 2021'!K10="",($C$5*E16/'NSW Apr 2021'!AQ10*'NSW Apr 2021'!W10/100)*'NSW Apr 2021'!AQ10,IF($C$5*E16/'NSW Apr 2021'!AQ10&gt;='NSW Apr 2021'!L10,('NSW Apr 2021'!L10*'NSW Apr 2021'!W10/100)*'NSW Apr 2021'!AQ10,($C$5*E16/'NSW Apr 2021'!AQ10*'NSW Apr 2021'!W10/100)*'NSW Apr 2021'!AQ10))</f>
        <v>394.09199999999998</v>
      </c>
      <c r="H16" s="151">
        <f>IF(AND('NSW Apr 2021'!L10&gt;0,'NSW Apr 2021'!M10&gt;0),IF($C$5*E16/'NSW Apr 2021'!AQ10&lt;'NSW Apr 2021'!L10,0,IF(($C$5*E16/'NSW Apr 2021'!AQ10-'NSW Apr 2021'!L10)&lt;=('NSW Apr 2021'!M10+'NSW Apr 2021'!L10),((($C$5*E16/'NSW Apr 2021'!AQ10-'NSW Apr 2021'!L10)*'NSW Apr 2021'!X10/100))*'NSW Apr 2021'!AQ10,((('NSW Apr 2021'!M10)*'NSW Apr 2021'!X10/100)*'NSW Apr 2021'!AQ10))),0)</f>
        <v>866.904</v>
      </c>
      <c r="I16" s="151">
        <f>IF(AND('NSW Apr 2021'!M10&gt;0,'NSW Apr 2021'!N10&gt;0),IF($C$5*E16/'NSW Apr 2021'!AQ10&lt;('NSW Apr 2021'!L10+'NSW Apr 2021'!M10),0,IF(($C$5*E16/'NSW Apr 2021'!AQ10-'NSW Apr 2021'!L10+'NSW Apr 2021'!M10)&lt;=('NSW Apr 2021'!L10+'NSW Apr 2021'!M10+'NSW Apr 2021'!N10),((($C$5*E16/'NSW Apr 2021'!AQ10-('NSW Apr 2021'!L10+'NSW Apr 2021'!M10))*'NSW Apr 2021'!Y10/100))*'NSW Apr 2021'!AQ10,('NSW Apr 2021'!N10*'NSW Apr 2021'!Y10/100)* 'NSW Apr 2021'!AQ10)),0)</f>
        <v>0</v>
      </c>
      <c r="J16" s="151">
        <f>IF(AND('NSW Apr 2021'!N10&gt;0,'NSW Apr 2021'!O10&gt;0),IF($C$5*E16/'NSW Apr 2021'!AQ10&lt;('NSW Apr 2021'!L10+'NSW Apr 2021'!M10+'NSW Apr 2021'!N10),0,IF(($C$5*E16/'NSW Apr 2021'!AQ10-'NSW Apr 2021'!L10+'NSW Apr 2021'!M10+'NSW Apr 2021'!N10)&lt;=('NSW Apr 2021'!L10+'NSW Apr 2021'!M10+'NSW Apr 2021'!N10+'NSW Apr 2021'!O10),(($C$5*E16/'NSW Apr 2021'!AQ10-('NSW Apr 2021'!L10+'NSW Apr 2021'!M10+'NSW Apr 2021'!N10))*'NSW Apr 2021'!Z10/100)*'NSW Apr 2021'!AQ10,('NSW Apr 2021'!O10*'NSW Apr 2021'!Z10/100)*'NSW Apr 2021'!AQ10)),0)</f>
        <v>0</v>
      </c>
      <c r="K16" s="151">
        <f>IF(AND('NSW Apr 2021'!O10&gt;0,'NSW Apr 2021'!P10&gt;0),IF($C$5*E16/'NSW Apr 2021'!AQ10&lt;('NSW Apr 2021'!L10+'NSW Apr 2021'!M10+'NSW Apr 2021'!N10+'NSW Apr 2021'!O10),0,IF(($C$5*E16/'NSW Apr 2021'!AQ10-'NSW Apr 2021'!L10+'NSW Apr 2021'!M10+'NSW Apr 2021'!N10+'NSW Apr 2021'!O10)&lt;=('NSW Apr 2021'!L10+'NSW Apr 2021'!M10+'NSW Apr 2021'!N10+'NSW Apr 2021'!O10+'NSW Apr 2021'!P10),(($C$5*E16/'NSW Apr 2021'!AQ10-('NSW Apr 2021'!L10+'NSW Apr 2021'!M10+'NSW Apr 2021'!N10+'NSW Apr 2021'!O10))*'NSW Apr 2021'!AA10/100)*'NSW Apr 2021'!AQ10,('NSW Apr 2021'!P10*'NSW Apr 2021'!AA10/100)*'NSW Apr 2021'!AQ10)),0)</f>
        <v>0</v>
      </c>
      <c r="L16" s="151">
        <f>IF(AND('NSW Apr 2021'!P10&gt;0,'NSW Apr 2021'!O10&gt;0),IF(($C$5*E16/'NSW Apr 2021'!AQ10&lt;SUM('NSW Apr 2021'!L10:P10)),(0),($C$5*E16/'NSW Apr 2021'!AQ10-SUM('NSW Apr 2021'!L10:P10))*'NSW Apr 2021'!AB10/100)* 'NSW Apr 2021'!AQ10,IF(AND('NSW Apr 2021'!O10&gt;0,'NSW Apr 2021'!P10=""),IF(($C$5*E16/'NSW Apr 2021'!AQ10&lt; SUM('NSW Apr 2021'!L10:O10)),(0),($C$5*E16/'NSW Apr 2021'!AQ10-SUM('NSW Apr 2021'!L10:O10))*'NSW Apr 2021'!AA10/100)* 'NSW Apr 2021'!AQ10,IF(AND('NSW Apr 2021'!N10&gt;0,'NSW Apr 2021'!O10=""),IF(($C$5*E16/'NSW Apr 2021'!AQ10&lt; SUM('NSW Apr 2021'!L10:N10)),(0),($C$5*E16/'NSW Apr 2021'!AQ10-SUM('NSW Apr 2021'!L10:N10))*'NSW Apr 2021'!Z10/100)* 'NSW Apr 2021'!AQ10,IF(AND('NSW Apr 2021'!M10&gt;0,'NSW Apr 2021'!N10=""),IF(($C$5*E16/'NSW Apr 2021'!AQ10&lt;'NSW Apr 2021'!M10+'NSW Apr 2021'!L10),(0),(($C$5*E16/'NSW Apr 2021'!AQ10-('NSW Apr 2021'!M10+'NSW Apr 2021'!L10))*'NSW Apr 2021'!Y10/100))*'NSW Apr 2021'!AQ10,IF(AND('NSW Apr 2021'!L10&gt;0,'NSW Apr 2021'!M10=""&gt;0),IF(($C$5*E16/'NSW Apr 2021'!AQ10&lt;'NSW Apr 2021'!L10),(0),($C$5*E16/'NSW Apr 2021'!AQ10-'NSW Apr 2021'!L10)*'NSW Apr 2021'!X10/100)*'NSW Apr 2021'!AQ10,0)))))</f>
        <v>0</v>
      </c>
      <c r="M16" s="151">
        <f>IF('NSW Apr 2021'!K10="",($C$5*F16/'NSW Apr 2021'!AR10*'NSW Apr 2021'!AC10/100)*'NSW Apr 2021'!AR10,IF($C$5*F16/'NSW Apr 2021'!AR10&gt;='NSW Apr 2021'!L10,('NSW Apr 2021'!L10*'NSW Apr 2021'!AC10/100)*'NSW Apr 2021'!AR10,($C$5*F16/'NSW Apr 2021'!AR10*'NSW Apr 2021'!AC10/100)*'NSW Apr 2021'!AR10))</f>
        <v>394.09199999999998</v>
      </c>
      <c r="N16" s="151">
        <f>IF(AND('NSW Apr 2021'!L10&gt;0,'NSW Apr 2021'!M10&gt;0),IF($C$5*F16/'NSW Apr 2021'!AR10&lt;'NSW Apr 2021'!L10,0,IF(($C$5*F16/'NSW Apr 2021'!AR10-'NSW Apr 2021'!L10)&lt;=('NSW Apr 2021'!M10+'NSW Apr 2021'!L10),((($C$5*F16/'NSW Apr 2021'!AR10-'NSW Apr 2021'!L10)*'NSW Apr 2021'!AD10/100))*'NSW Apr 2021'!AR10,((('NSW Apr 2021'!M10)*'NSW Apr 2021'!AD10/100)*'NSW Apr 2021'!AR10))),0)</f>
        <v>866.904</v>
      </c>
      <c r="O16" s="151">
        <f>IF(AND('NSW Apr 2021'!M10&gt;0,'NSW Apr 2021'!N10&gt;0),IF($C$5*F16/'NSW Apr 2021'!AR10&lt;('NSW Apr 2021'!L10+'NSW Apr 2021'!M10),0,IF(($C$5*F16/'NSW Apr 2021'!AR10-'NSW Apr 2021'!L10+'NSW Apr 2021'!M10)&lt;=('NSW Apr 2021'!L10+'NSW Apr 2021'!M10+'NSW Apr 2021'!N10),((($C$5*F16/'NSW Apr 2021'!AR10-('NSW Apr 2021'!L10+'NSW Apr 2021'!M10))*'NSW Apr 2021'!AE10/100))*'NSW Apr 2021'!AR10,('NSW Apr 2021'!N10*'NSW Apr 2021'!AE10/100)*'NSW Apr 2021'!AR10)),0)</f>
        <v>0</v>
      </c>
      <c r="P16" s="151">
        <f>IF(AND('NSW Apr 2021'!N10&gt;0,'NSW Apr 2021'!O10&gt;0),IF($C$5*F16/'NSW Apr 2021'!AR10&lt;('NSW Apr 2021'!L10+'NSW Apr 2021'!M10+'NSW Apr 2021'!N10),0,IF(($C$5*F16/'NSW Apr 2021'!AR10-'NSW Apr 2021'!L10+'NSW Apr 2021'!M10+'NSW Apr 2021'!N10)&lt;=('NSW Apr 2021'!L10+'NSW Apr 2021'!M10+'NSW Apr 2021'!N10+'NSW Apr 2021'!O10),(($C$5*F16/'NSW Apr 2021'!AR10-('NSW Apr 2021'!L10+'NSW Apr 2021'!M10+'NSW Apr 2021'!N10))*'NSW Apr 2021'!AF10/100)*'NSW Apr 2021'!AR10,('NSW Apr 2021'!O10*'NSW Apr 2021'!AF10/100)*'NSW Apr 2021'!AR10)),0)</f>
        <v>0</v>
      </c>
      <c r="Q16" s="151">
        <f>IF(AND('NSW Apr 2021'!P10&gt;0,'NSW Apr 2021'!P10&gt;0),IF($C$5*F16/'NSW Apr 2021'!AR10&lt;('NSW Apr 2021'!L10+'NSW Apr 2021'!M10+'NSW Apr 2021'!N10+'NSW Apr 2021'!O10),0,IF(($C$5*F16/'NSW Apr 2021'!AR10-'NSW Apr 2021'!L10+'NSW Apr 2021'!M10+'NSW Apr 2021'!N10+'NSW Apr 2021'!O10)&lt;=('NSW Apr 2021'!L10+'NSW Apr 2021'!M10+'NSW Apr 2021'!N10+'NSW Apr 2021'!O10+'NSW Apr 2021'!P10),(($C$5*F16/'NSW Apr 2021'!AR10-('NSW Apr 2021'!L10+'NSW Apr 2021'!M10+'NSW Apr 2021'!N10+'NSW Apr 2021'!O10))*'NSW Apr 2021'!AG10/100)*'NSW Apr 2021'!AR10,('NSW Apr 2021'!P10*'NSW Apr 2021'!AG10/100)*'NSW Apr 2021'!AR10)),0)</f>
        <v>0</v>
      </c>
      <c r="R16" s="151">
        <f>IF(AND('NSW Apr 2021'!P10&gt;0,'NSW Apr 2021'!O10&gt;0),IF(($C$5*F16/'NSW Apr 2021'!AR10&lt;SUM('NSW Apr 2021'!L10:P10)),(0),($C$5*F16/'NSW Apr 2021'!AR10-SUM('NSW Apr 2021'!L10:P10))*'NSW Apr 2021'!AB10/100)* 'NSW Apr 2021'!AR10,IF(AND('NSW Apr 2021'!O10&gt;0,'NSW Apr 2021'!P10=""),IF(($C$5*F16/'NSW Apr 2021'!AR10&lt; SUM('NSW Apr 2021'!L10:O10)),(0),($C$5*F16/'NSW Apr 2021'!AR10-SUM('NSW Apr 2021'!L10:O10))*'NSW Apr 2021'!AG10/100)* 'NSW Apr 2021'!AR10,IF(AND('NSW Apr 2021'!N10&gt;0,'NSW Apr 2021'!O10=""),IF(($C$5*F16/'NSW Apr 2021'!AR10&lt; SUM('NSW Apr 2021'!L10:N10)),(0),($C$5*F16/'NSW Apr 2021'!AR10-SUM('NSW Apr 2021'!L10:N10))*'NSW Apr 2021'!AF10/100)* 'NSW Apr 2021'!AR10,IF(AND('NSW Apr 2021'!M10&gt;0,'NSW Apr 2021'!N10=""),IF(($C$5*F16/'NSW Apr 2021'!AR10&lt;'NSW Apr 2021'!M10+'NSW Apr 2021'!L10),(0),(($C$5*F16/'NSW Apr 2021'!AR10-('NSW Apr 2021'!M10+'NSW Apr 2021'!L10))*'NSW Apr 2021'!AE10/100))*'NSW Apr 2021'!AR10,IF(AND('NSW Apr 2021'!L10&gt;0,'NSW Apr 2021'!M10=""&gt;0),IF(($C$5*F16/'NSW Apr 2021'!AR10&lt;'NSW Apr 2021'!L10),(0),($C$5*F16/'NSW Apr 2021'!AR10-'NSW Apr 2021'!L10)*'NSW Apr 2021'!AD10/100)*'NSW Apr 2021'!AR10,0)))))</f>
        <v>0</v>
      </c>
      <c r="S16" s="257">
        <f t="shared" si="4"/>
        <v>2521.9920000000002</v>
      </c>
      <c r="T16" s="294">
        <f t="shared" si="5"/>
        <v>2872.1365000000001</v>
      </c>
      <c r="U16" s="157">
        <f t="shared" si="6"/>
        <v>3159.3501500000002</v>
      </c>
      <c r="V16" s="156">
        <f>'NSW Apr 2021'!AT10</f>
        <v>10</v>
      </c>
      <c r="W16" s="156">
        <f>'NSW Apr 2021'!AU10</f>
        <v>0</v>
      </c>
      <c r="X16" s="156">
        <f>'NSW Apr 2021'!AV10</f>
        <v>0</v>
      </c>
      <c r="Y16" s="156">
        <f>'NSW Apr 2021'!AW10</f>
        <v>0</v>
      </c>
      <c r="Z16" s="294" t="str">
        <f t="shared" si="7"/>
        <v>Guaranteed off bill</v>
      </c>
      <c r="AA16" s="294" t="str">
        <f t="shared" si="8"/>
        <v>Exclusive</v>
      </c>
      <c r="AB16" s="292">
        <f t="shared" si="0"/>
        <v>2584.9228499999999</v>
      </c>
      <c r="AC16" s="292">
        <f t="shared" si="1"/>
        <v>2584.9228499999999</v>
      </c>
      <c r="AD16" s="267">
        <f t="shared" si="2"/>
        <v>2843.4151350000002</v>
      </c>
      <c r="AE16" s="267">
        <f t="shared" si="2"/>
        <v>2843.4151350000002</v>
      </c>
      <c r="AF16" s="235">
        <f>'NSW Apr 2021'!BF10</f>
        <v>12</v>
      </c>
      <c r="AG16" s="159" t="str">
        <f>'NSW Apr 2021'!BG10</f>
        <v>n</v>
      </c>
      <c r="AH16" s="340"/>
      <c r="AI16" s="340"/>
      <c r="AJ16" s="340"/>
      <c r="AK16" s="340"/>
      <c r="AL16" s="340"/>
      <c r="AM16" s="340"/>
      <c r="AN16" s="340"/>
      <c r="AO16" s="340"/>
      <c r="AP16" s="340"/>
      <c r="AQ16" s="340"/>
      <c r="AR16" s="340"/>
      <c r="AS16" s="340"/>
      <c r="AT16" s="340"/>
      <c r="AU16" s="340"/>
      <c r="AV16" s="347"/>
      <c r="AW16" s="347"/>
      <c r="AX16" s="347"/>
      <c r="AY16" s="347"/>
      <c r="AZ16" s="347"/>
      <c r="BA16" s="347"/>
      <c r="BB16" s="347"/>
      <c r="BC16" s="347"/>
      <c r="BD16" s="347"/>
      <c r="BE16" s="347"/>
      <c r="BF16" s="347"/>
      <c r="BG16" s="347"/>
      <c r="BH16" s="347"/>
      <c r="BI16" s="347"/>
      <c r="BJ16" s="347"/>
      <c r="BK16" s="347"/>
      <c r="BL16" s="347"/>
      <c r="BM16" s="347"/>
      <c r="BN16" s="347"/>
      <c r="BO16" s="347"/>
      <c r="BP16" s="347"/>
      <c r="BQ16" s="347"/>
      <c r="BR16" s="347"/>
      <c r="BS16" s="347"/>
      <c r="BT16" s="347"/>
      <c r="BU16" s="347"/>
      <c r="BV16" s="347"/>
      <c r="BW16" s="347"/>
      <c r="BX16" s="347"/>
      <c r="BY16" s="347"/>
      <c r="BZ16" s="347"/>
      <c r="CA16" s="347"/>
      <c r="CB16" s="347"/>
      <c r="CC16" s="347"/>
      <c r="CD16" s="347"/>
      <c r="CE16" s="347"/>
      <c r="CF16" s="347"/>
      <c r="CG16" s="347"/>
      <c r="CH16" s="347"/>
      <c r="CI16" s="347"/>
      <c r="CJ16" s="347"/>
      <c r="CK16" s="347"/>
      <c r="CL16" s="347"/>
      <c r="CM16" s="347"/>
      <c r="CN16" s="347"/>
      <c r="CO16" s="347"/>
      <c r="CP16" s="347"/>
      <c r="CQ16" s="347"/>
      <c r="CR16" s="347"/>
      <c r="CS16" s="347"/>
      <c r="CT16" s="347"/>
      <c r="CU16" s="347"/>
      <c r="CV16" s="347"/>
      <c r="CW16" s="347"/>
      <c r="CX16" s="347"/>
      <c r="CY16" s="347"/>
      <c r="CZ16" s="347"/>
      <c r="DA16" s="347"/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/>
      <c r="DP16" s="347"/>
      <c r="DQ16" s="347"/>
      <c r="DR16" s="347"/>
      <c r="DS16" s="347"/>
      <c r="DT16" s="347"/>
      <c r="DU16" s="347"/>
      <c r="DV16" s="347"/>
      <c r="DW16" s="347"/>
      <c r="DX16" s="347"/>
      <c r="DY16" s="347"/>
      <c r="DZ16" s="347"/>
      <c r="EA16" s="347"/>
      <c r="EB16" s="347"/>
      <c r="EC16" s="347"/>
      <c r="ED16" s="347"/>
      <c r="EE16" s="347"/>
      <c r="EF16" s="347"/>
      <c r="EG16" s="347"/>
      <c r="EH16" s="347"/>
      <c r="EI16" s="347"/>
      <c r="EJ16" s="347"/>
      <c r="EK16" s="347"/>
      <c r="EL16" s="347"/>
      <c r="EM16" s="347"/>
      <c r="EN16" s="347"/>
      <c r="EO16" s="347"/>
      <c r="EP16" s="347"/>
      <c r="EQ16" s="347"/>
      <c r="ER16" s="347"/>
    </row>
    <row r="17" spans="1:148" s="285" customFormat="1" ht="23" customHeight="1" thickBot="1">
      <c r="A17" s="444"/>
      <c r="B17" s="171" t="str">
        <f>'NSW Apr 2021'!F11</f>
        <v>EnergyAustralia</v>
      </c>
      <c r="C17" s="171" t="str">
        <f>'NSW Apr 2021'!G11</f>
        <v>Total Plan</v>
      </c>
      <c r="D17" s="172">
        <f>365*'NSW Apr 2021'!H11/100</f>
        <v>308.06000000000006</v>
      </c>
      <c r="E17" s="289">
        <f>IF('NSW Apr 2021'!AQ11=3,0.5,IF('NSW Apr 2021'!AQ11=2,0.33,0))</f>
        <v>0.5</v>
      </c>
      <c r="F17" s="289">
        <f t="shared" si="3"/>
        <v>0.5</v>
      </c>
      <c r="G17" s="172">
        <f>IF('NSW Apr 2021'!K11="",($C$5*E17/'NSW Apr 2021'!AQ11*'NSW Apr 2021'!W11/100)*'NSW Apr 2021'!AQ11,IF($C$5*E17/'NSW Apr 2021'!AQ11&gt;='NSW Apr 2021'!L11,('NSW Apr 2021'!L11*'NSW Apr 2021'!W11/100)*'NSW Apr 2021'!AQ11,($C$5*E17/'NSW Apr 2021'!AQ11*'NSW Apr 2021'!W11/100)*'NSW Apr 2021'!AQ11))</f>
        <v>214.52111999999997</v>
      </c>
      <c r="H17" s="172">
        <f>IF(AND('NSW Apr 2021'!L11&gt;0,'NSW Apr 2021'!M11&gt;0),IF($C$5*E17/'NSW Apr 2021'!AQ11&lt;'NSW Apr 2021'!L11,0,IF(($C$5*E17/'NSW Apr 2021'!AQ11-'NSW Apr 2021'!L11)&lt;=('NSW Apr 2021'!M11+'NSW Apr 2021'!L11),((($C$5*E17/'NSW Apr 2021'!AQ11-'NSW Apr 2021'!L11)*'NSW Apr 2021'!X11/100))*'NSW Apr 2021'!AQ11,((('NSW Apr 2021'!M11)*'NSW Apr 2021'!X11/100)*'NSW Apr 2021'!AQ11))),0)</f>
        <v>1124.711808</v>
      </c>
      <c r="I17" s="172">
        <f>IF(AND('NSW Apr 2021'!M11&gt;0,'NSW Apr 2021'!N11&gt;0),IF($C$5*E17/'NSW Apr 2021'!AQ11&lt;('NSW Apr 2021'!L11+'NSW Apr 2021'!M11),0,IF(($C$5*E17/'NSW Apr 2021'!AQ11-'NSW Apr 2021'!L11+'NSW Apr 2021'!M11)&lt;=('NSW Apr 2021'!L11+'NSW Apr 2021'!M11+'NSW Apr 2021'!N11),((($C$5*E17/'NSW Apr 2021'!AQ11-('NSW Apr 2021'!L11+'NSW Apr 2021'!M11))*'NSW Apr 2021'!Y11/100))*'NSW Apr 2021'!AQ11,('NSW Apr 2021'!N11*'NSW Apr 2021'!Y11/100)* 'NSW Apr 2021'!AQ11)),0)</f>
        <v>0</v>
      </c>
      <c r="J17" s="172">
        <f>IF(AND('NSW Apr 2021'!N11&gt;0,'NSW Apr 2021'!O11&gt;0),IF($C$5*E17/'NSW Apr 2021'!AQ11&lt;('NSW Apr 2021'!L11+'NSW Apr 2021'!M11+'NSW Apr 2021'!N11),0,IF(($C$5*E17/'NSW Apr 2021'!AQ11-'NSW Apr 2021'!L11+'NSW Apr 2021'!M11+'NSW Apr 2021'!N11)&lt;=('NSW Apr 2021'!L11+'NSW Apr 2021'!M11+'NSW Apr 2021'!N11+'NSW Apr 2021'!O11),(($C$5*E17/'NSW Apr 2021'!AQ11-('NSW Apr 2021'!L11+'NSW Apr 2021'!M11+'NSW Apr 2021'!N11))*'NSW Apr 2021'!Z11/100)*'NSW Apr 2021'!AQ11,('NSW Apr 2021'!O11*'NSW Apr 2021'!Z11/100)*'NSW Apr 2021'!AQ11)),0)</f>
        <v>0</v>
      </c>
      <c r="K17" s="172">
        <f>IF(AND('NSW Apr 2021'!O11&gt;0,'NSW Apr 2021'!P11&gt;0),IF($C$5*E17/'NSW Apr 2021'!AQ11&lt;('NSW Apr 2021'!L11+'NSW Apr 2021'!M11+'NSW Apr 2021'!N11+'NSW Apr 2021'!O11),0,IF(($C$5*E17/'NSW Apr 2021'!AQ11-'NSW Apr 2021'!L11+'NSW Apr 2021'!M11+'NSW Apr 2021'!N11+'NSW Apr 2021'!O11)&lt;=('NSW Apr 2021'!L11+'NSW Apr 2021'!M11+'NSW Apr 2021'!N11+'NSW Apr 2021'!O11+'NSW Apr 2021'!P11),(($C$5*E17/'NSW Apr 2021'!AQ11-('NSW Apr 2021'!L11+'NSW Apr 2021'!M11+'NSW Apr 2021'!N11+'NSW Apr 2021'!O11))*'NSW Apr 2021'!AA11/100)*'NSW Apr 2021'!AQ11,('NSW Apr 2021'!P11*'NSW Apr 2021'!AA11/100)*'NSW Apr 2021'!AQ11)),0)</f>
        <v>0</v>
      </c>
      <c r="L17" s="172">
        <f>IF(AND('NSW Apr 2021'!P11&gt;0,'NSW Apr 2021'!O11&gt;0),IF(($C$5*E17/'NSW Apr 2021'!AQ11&lt;SUM('NSW Apr 2021'!L11:P11)),(0),($C$5*E17/'NSW Apr 2021'!AQ11-SUM('NSW Apr 2021'!L11:P11))*'NSW Apr 2021'!AB11/100)* 'NSW Apr 2021'!AQ11,IF(AND('NSW Apr 2021'!O11&gt;0,'NSW Apr 2021'!P11=""),IF(($C$5*E17/'NSW Apr 2021'!AQ11&lt; SUM('NSW Apr 2021'!L11:O11)),(0),($C$5*E17/'NSW Apr 2021'!AQ11-SUM('NSW Apr 2021'!L11:O11))*'NSW Apr 2021'!AA11/100)* 'NSW Apr 2021'!AQ11,IF(AND('NSW Apr 2021'!N11&gt;0,'NSW Apr 2021'!O11=""),IF(($C$5*E17/'NSW Apr 2021'!AQ11&lt; SUM('NSW Apr 2021'!L11:N11)),(0),($C$5*E17/'NSW Apr 2021'!AQ11-SUM('NSW Apr 2021'!L11:N11))*'NSW Apr 2021'!Z11/100)* 'NSW Apr 2021'!AQ11,IF(AND('NSW Apr 2021'!M11&gt;0,'NSW Apr 2021'!N11=""),IF(($C$5*E17/'NSW Apr 2021'!AQ11&lt;'NSW Apr 2021'!M11+'NSW Apr 2021'!L11),(0),(($C$5*E17/'NSW Apr 2021'!AQ11-('NSW Apr 2021'!M11+'NSW Apr 2021'!L11))*'NSW Apr 2021'!Y11/100))*'NSW Apr 2021'!AQ11,IF(AND('NSW Apr 2021'!L11&gt;0,'NSW Apr 2021'!M11=""&gt;0),IF(($C$5*E17/'NSW Apr 2021'!AQ11&lt;'NSW Apr 2021'!L11),(0),($C$5*E17/'NSW Apr 2021'!AQ11-'NSW Apr 2021'!L11)*'NSW Apr 2021'!X11/100)*'NSW Apr 2021'!AQ11,0)))))</f>
        <v>0</v>
      </c>
      <c r="M17" s="172">
        <f>IF('NSW Apr 2021'!K11="",($C$5*F17/'NSW Apr 2021'!AR11*'NSW Apr 2021'!AC11/100)*'NSW Apr 2021'!AR11,IF($C$5*F17/'NSW Apr 2021'!AR11&gt;='NSW Apr 2021'!L11,('NSW Apr 2021'!L11*'NSW Apr 2021'!AC11/100)*'NSW Apr 2021'!AR11,($C$5*F17/'NSW Apr 2021'!AR11*'NSW Apr 2021'!AC11/100)*'NSW Apr 2021'!AR11))</f>
        <v>214.52111999999997</v>
      </c>
      <c r="N17" s="172">
        <f>IF(AND('NSW Apr 2021'!L11&gt;0,'NSW Apr 2021'!M11&gt;0),IF($C$5*F17/'NSW Apr 2021'!AR11&lt;'NSW Apr 2021'!L11,0,IF(($C$5*F17/'NSW Apr 2021'!AR11-'NSW Apr 2021'!L11)&lt;=('NSW Apr 2021'!M11+'NSW Apr 2021'!L11),((($C$5*F17/'NSW Apr 2021'!AR11-'NSW Apr 2021'!L11)*'NSW Apr 2021'!AD11/100))*'NSW Apr 2021'!AR11,((('NSW Apr 2021'!M11)*'NSW Apr 2021'!AD11/100)*'NSW Apr 2021'!AR11))),0)</f>
        <v>1124.711808</v>
      </c>
      <c r="O17" s="172">
        <f>IF(AND('NSW Apr 2021'!M11&gt;0,'NSW Apr 2021'!N11&gt;0),IF($C$5*F17/'NSW Apr 2021'!AR11&lt;('NSW Apr 2021'!L11+'NSW Apr 2021'!M11),0,IF(($C$5*F17/'NSW Apr 2021'!AR11-'NSW Apr 2021'!L11+'NSW Apr 2021'!M11)&lt;=('NSW Apr 2021'!L11+'NSW Apr 2021'!M11+'NSW Apr 2021'!N11),((($C$5*F17/'NSW Apr 2021'!AR11-('NSW Apr 2021'!L11+'NSW Apr 2021'!M11))*'NSW Apr 2021'!AE11/100))*'NSW Apr 2021'!AR11,('NSW Apr 2021'!N11*'NSW Apr 2021'!AE11/100)*'NSW Apr 2021'!AR11)),0)</f>
        <v>0</v>
      </c>
      <c r="P17" s="172">
        <f>IF(AND('NSW Apr 2021'!N11&gt;0,'NSW Apr 2021'!O11&gt;0),IF($C$5*F17/'NSW Apr 2021'!AR11&lt;('NSW Apr 2021'!L11+'NSW Apr 2021'!M11+'NSW Apr 2021'!N11),0,IF(($C$5*F17/'NSW Apr 2021'!AR11-'NSW Apr 2021'!L11+'NSW Apr 2021'!M11+'NSW Apr 2021'!N11)&lt;=('NSW Apr 2021'!L11+'NSW Apr 2021'!M11+'NSW Apr 2021'!N11+'NSW Apr 2021'!O11),(($C$5*F17/'NSW Apr 2021'!AR11-('NSW Apr 2021'!L11+'NSW Apr 2021'!M11+'NSW Apr 2021'!N11))*'NSW Apr 2021'!AF11/100)*'NSW Apr 2021'!AR11,('NSW Apr 2021'!O11*'NSW Apr 2021'!AF11/100)*'NSW Apr 2021'!AR11)),0)</f>
        <v>0</v>
      </c>
      <c r="Q17" s="172">
        <f>IF(AND('NSW Apr 2021'!P11&gt;0,'NSW Apr 2021'!P11&gt;0),IF($C$5*F17/'NSW Apr 2021'!AR11&lt;('NSW Apr 2021'!L11+'NSW Apr 2021'!M11+'NSW Apr 2021'!N11+'NSW Apr 2021'!O11),0,IF(($C$5*F17/'NSW Apr 2021'!AR11-'NSW Apr 2021'!L11+'NSW Apr 2021'!M11+'NSW Apr 2021'!N11+'NSW Apr 2021'!O11)&lt;=('NSW Apr 2021'!L11+'NSW Apr 2021'!M11+'NSW Apr 2021'!N11+'NSW Apr 2021'!O11+'NSW Apr 2021'!P11),(($C$5*F17/'NSW Apr 2021'!AR11-('NSW Apr 2021'!L11+'NSW Apr 2021'!M11+'NSW Apr 2021'!N11+'NSW Apr 2021'!O11))*'NSW Apr 2021'!AG11/100)*'NSW Apr 2021'!AR11,('NSW Apr 2021'!P11*'NSW Apr 2021'!AG11/100)*'NSW Apr 2021'!AR11)),0)</f>
        <v>0</v>
      </c>
      <c r="R17" s="172">
        <f>IF(AND('NSW Apr 2021'!P11&gt;0,'NSW Apr 2021'!O11&gt;0),IF(($C$5*F17/'NSW Apr 2021'!AR11&lt;SUM('NSW Apr 2021'!L11:P11)),(0),($C$5*F17/'NSW Apr 2021'!AR11-SUM('NSW Apr 2021'!L11:P11))*'NSW Apr 2021'!AB11/100)* 'NSW Apr 2021'!AR11,IF(AND('NSW Apr 2021'!O11&gt;0,'NSW Apr 2021'!P11=""),IF(($C$5*F17/'NSW Apr 2021'!AR11&lt; SUM('NSW Apr 2021'!L11:O11)),(0),($C$5*F17/'NSW Apr 2021'!AR11-SUM('NSW Apr 2021'!L11:O11))*'NSW Apr 2021'!AG11/100)* 'NSW Apr 2021'!AR11,IF(AND('NSW Apr 2021'!N11&gt;0,'NSW Apr 2021'!O11=""),IF(($C$5*F17/'NSW Apr 2021'!AR11&lt; SUM('NSW Apr 2021'!L11:N11)),(0),($C$5*F17/'NSW Apr 2021'!AR11-SUM('NSW Apr 2021'!L11:N11))*'NSW Apr 2021'!AF11/100)* 'NSW Apr 2021'!AR11,IF(AND('NSW Apr 2021'!M11&gt;0,'NSW Apr 2021'!N11=""),IF(($C$5*F17/'NSW Apr 2021'!AR11&lt;'NSW Apr 2021'!M11+'NSW Apr 2021'!L11),(0),(($C$5*F17/'NSW Apr 2021'!AR11-('NSW Apr 2021'!M11+'NSW Apr 2021'!L11))*'NSW Apr 2021'!AE11/100))*'NSW Apr 2021'!AR11,IF(AND('NSW Apr 2021'!L11&gt;0,'NSW Apr 2021'!M11=""&gt;0),IF(($C$5*F17/'NSW Apr 2021'!AR11&lt;'NSW Apr 2021'!L11),(0),($C$5*F17/'NSW Apr 2021'!AR11-'NSW Apr 2021'!L11)*'NSW Apr 2021'!AD11/100)*'NSW Apr 2021'!AR11,0)))))</f>
        <v>0</v>
      </c>
      <c r="S17" s="298">
        <f t="shared" si="4"/>
        <v>2678.4658559999998</v>
      </c>
      <c r="T17" s="293">
        <f t="shared" si="5"/>
        <v>2986.5258559999997</v>
      </c>
      <c r="U17" s="168">
        <f t="shared" si="6"/>
        <v>3285.1784416</v>
      </c>
      <c r="V17" s="171">
        <f>'NSW Apr 2021'!AT11</f>
        <v>19</v>
      </c>
      <c r="W17" s="171">
        <f>'NSW Apr 2021'!AU11</f>
        <v>0</v>
      </c>
      <c r="X17" s="171">
        <f>'NSW Apr 2021'!AV11</f>
        <v>0</v>
      </c>
      <c r="Y17" s="171">
        <f>'NSW Apr 2021'!AW11</f>
        <v>0</v>
      </c>
      <c r="Z17" s="293" t="str">
        <f t="shared" si="7"/>
        <v>Guaranteed off bill</v>
      </c>
      <c r="AA17" s="293" t="str">
        <f t="shared" si="8"/>
        <v>Exclusive</v>
      </c>
      <c r="AB17" s="293">
        <f t="shared" si="0"/>
        <v>2419.0859433599999</v>
      </c>
      <c r="AC17" s="293">
        <f t="shared" si="1"/>
        <v>2419.0859433599999</v>
      </c>
      <c r="AD17" s="301">
        <f t="shared" si="2"/>
        <v>2660.994537696</v>
      </c>
      <c r="AE17" s="301">
        <f t="shared" si="2"/>
        <v>2660.994537696</v>
      </c>
      <c r="AF17" s="234">
        <f>'NSW Apr 2021'!BF11</f>
        <v>0</v>
      </c>
      <c r="AG17" s="170" t="str">
        <f>'NSW Apr 2021'!BG11</f>
        <v>n</v>
      </c>
      <c r="AH17" s="340"/>
      <c r="AI17" s="340"/>
      <c r="AJ17" s="340"/>
      <c r="AK17" s="340"/>
      <c r="AL17" s="340"/>
      <c r="AM17" s="340"/>
      <c r="AN17" s="340"/>
      <c r="AO17" s="340"/>
      <c r="AP17" s="340"/>
      <c r="AQ17" s="340"/>
      <c r="AR17" s="340"/>
      <c r="AS17" s="340"/>
      <c r="AT17" s="340"/>
      <c r="AU17" s="340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7"/>
      <c r="BL17" s="347"/>
      <c r="BM17" s="347"/>
      <c r="BN17" s="347"/>
      <c r="BO17" s="347"/>
      <c r="BP17" s="347"/>
      <c r="BQ17" s="347"/>
      <c r="BR17" s="347"/>
      <c r="BS17" s="347"/>
      <c r="BT17" s="347"/>
      <c r="BU17" s="347"/>
      <c r="BV17" s="347"/>
      <c r="BW17" s="347"/>
      <c r="BX17" s="347"/>
      <c r="BY17" s="347"/>
      <c r="BZ17" s="347"/>
      <c r="CA17" s="347"/>
      <c r="CB17" s="347"/>
      <c r="CC17" s="347"/>
      <c r="CD17" s="347"/>
      <c r="CE17" s="347"/>
      <c r="CF17" s="347"/>
      <c r="CG17" s="347"/>
      <c r="CH17" s="347"/>
      <c r="CI17" s="347"/>
      <c r="CJ17" s="347"/>
      <c r="CK17" s="347"/>
      <c r="CL17" s="347"/>
      <c r="CM17" s="347"/>
      <c r="CN17" s="347"/>
      <c r="CO17" s="347"/>
      <c r="CP17" s="347"/>
      <c r="CQ17" s="347"/>
      <c r="CR17" s="347"/>
      <c r="CS17" s="347"/>
      <c r="CT17" s="347"/>
      <c r="CU17" s="347"/>
      <c r="CV17" s="347"/>
      <c r="CW17" s="347"/>
      <c r="CX17" s="347"/>
      <c r="CY17" s="347"/>
      <c r="CZ17" s="347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347"/>
      <c r="DX17" s="347"/>
      <c r="DY17" s="347"/>
      <c r="DZ17" s="347"/>
      <c r="EA17" s="347"/>
      <c r="EB17" s="347"/>
      <c r="EC17" s="347"/>
      <c r="ED17" s="347"/>
      <c r="EE17" s="347"/>
      <c r="EF17" s="347"/>
      <c r="EG17" s="347"/>
      <c r="EH17" s="347"/>
      <c r="EI17" s="347"/>
      <c r="EJ17" s="347"/>
      <c r="EK17" s="347"/>
      <c r="EL17" s="347"/>
      <c r="EM17" s="347"/>
      <c r="EN17" s="347"/>
      <c r="EO17" s="347"/>
      <c r="EP17" s="347"/>
      <c r="EQ17" s="347"/>
      <c r="ER17" s="347"/>
    </row>
    <row r="18" spans="1:148" s="285" customFormat="1" ht="23" customHeight="1" thickTop="1" thickBot="1">
      <c r="A18" s="236" t="str">
        <f>'NSW Apr 2021'!D12</f>
        <v>ActewAGL Shoalhaven</v>
      </c>
      <c r="B18" s="237" t="str">
        <f>'NSW Apr 2021'!F12</f>
        <v>ActewAGL</v>
      </c>
      <c r="C18" s="237" t="str">
        <f>'NSW Apr 2021'!G12</f>
        <v>Standard plan</v>
      </c>
      <c r="D18" s="172">
        <f>365*'NSW Apr 2021'!H12/100</f>
        <v>375.03750000000002</v>
      </c>
      <c r="E18" s="289">
        <f>IF('NSW Apr 2021'!AQ12=3,0.5,IF('NSW Apr 2021'!AQ12=2,0.33,0))</f>
        <v>0.5</v>
      </c>
      <c r="F18" s="289">
        <f t="shared" si="3"/>
        <v>0.5</v>
      </c>
      <c r="G18" s="238">
        <f>IF('NSW Apr 2021'!K12="",($C$5*E18/'NSW Apr 2021'!AQ12*'NSW Apr 2021'!W12/100)*'NSW Apr 2021'!AQ12,IF($C$5*E18/'NSW Apr 2021'!AQ12&gt;='NSW Apr 2021'!L12,('NSW Apr 2021'!L12*'NSW Apr 2021'!W12/100)*'NSW Apr 2021'!AQ12,($C$5*E18/'NSW Apr 2021'!AQ12*'NSW Apr 2021'!W12/100)*'NSW Apr 2021'!AQ12))</f>
        <v>1427.2727272727273</v>
      </c>
      <c r="H18" s="238">
        <f>IF(AND('NSW Apr 2021'!L12&gt;0,'NSW Apr 2021'!M12&gt;0),IF($C$5*E18/'NSW Apr 2021'!AQ12&lt;'NSW Apr 2021'!L12,0,IF(($C$5*E18/'NSW Apr 2021'!AQ12-'NSW Apr 2021'!L12)&lt;=('NSW Apr 2021'!M12+'NSW Apr 2021'!L12),((($C$5*E18/'NSW Apr 2021'!AQ12-'NSW Apr 2021'!L12)*'NSW Apr 2021'!X12/100))*'NSW Apr 2021'!AQ12,((('NSW Apr 2021'!M12)*'NSW Apr 2021'!X12/100)*'NSW Apr 2021'!AQ12))),0)</f>
        <v>0</v>
      </c>
      <c r="I18" s="238">
        <f>IF(AND('NSW Apr 2021'!M12&gt;0,'NSW Apr 2021'!N12&gt;0),IF($C$5*E18/'NSW Apr 2021'!AQ12&lt;('NSW Apr 2021'!L12+'NSW Apr 2021'!M12),0,IF(($C$5*E18/'NSW Apr 2021'!AQ12-'NSW Apr 2021'!L12+'NSW Apr 2021'!M12)&lt;=('NSW Apr 2021'!L12+'NSW Apr 2021'!M12+'NSW Apr 2021'!N12),((($C$5*E18/'NSW Apr 2021'!AQ12-('NSW Apr 2021'!L12+'NSW Apr 2021'!M12))*'NSW Apr 2021'!Y12/100))*'NSW Apr 2021'!AQ12,('NSW Apr 2021'!N12*'NSW Apr 2021'!Y12/100)* 'NSW Apr 2021'!AQ12)),0)</f>
        <v>0</v>
      </c>
      <c r="J18" s="238">
        <f>IF(AND('NSW Apr 2021'!N12&gt;0,'NSW Apr 2021'!O12&gt;0),IF($C$5*E18/'NSW Apr 2021'!AQ12&lt;('NSW Apr 2021'!L12+'NSW Apr 2021'!M12+'NSW Apr 2021'!N12),0,IF(($C$5*E18/'NSW Apr 2021'!AQ12-'NSW Apr 2021'!L12+'NSW Apr 2021'!M12+'NSW Apr 2021'!N12)&lt;=('NSW Apr 2021'!L12+'NSW Apr 2021'!M12+'NSW Apr 2021'!N12+'NSW Apr 2021'!O12),(($C$5*E18/'NSW Apr 2021'!AQ12-('NSW Apr 2021'!L12+'NSW Apr 2021'!M12+'NSW Apr 2021'!N12))*'NSW Apr 2021'!Z12/100)*'NSW Apr 2021'!AQ12,('NSW Apr 2021'!O12*'NSW Apr 2021'!Z12/100)*'NSW Apr 2021'!AQ12)),0)</f>
        <v>0</v>
      </c>
      <c r="K18" s="238">
        <f>IF(AND('NSW Apr 2021'!O12&gt;0,'NSW Apr 2021'!P12&gt;0),IF($C$5*E18/'NSW Apr 2021'!AQ12&lt;('NSW Apr 2021'!L12+'NSW Apr 2021'!M12+'NSW Apr 2021'!N12+'NSW Apr 2021'!O12),0,IF(($C$5*E18/'NSW Apr 2021'!AQ12-'NSW Apr 2021'!L12+'NSW Apr 2021'!M12+'NSW Apr 2021'!N12+'NSW Apr 2021'!O12)&lt;=('NSW Apr 2021'!L12+'NSW Apr 2021'!M12+'NSW Apr 2021'!N12+'NSW Apr 2021'!O12+'NSW Apr 2021'!P12),(($C$5*E18/'NSW Apr 2021'!AQ12-('NSW Apr 2021'!L12+'NSW Apr 2021'!M12+'NSW Apr 2021'!N12+'NSW Apr 2021'!O12))*'NSW Apr 2021'!AA12/100)*'NSW Apr 2021'!AQ12,('NSW Apr 2021'!P12*'NSW Apr 2021'!AA12/100)*'NSW Apr 2021'!AQ12)),0)</f>
        <v>0</v>
      </c>
      <c r="L18" s="238">
        <f>IF(AND('NSW Apr 2021'!P12&gt;0,'NSW Apr 2021'!O12&gt;0),IF(($C$5*E18/'NSW Apr 2021'!AQ12&lt;SUM('NSW Apr 2021'!L12:P12)),(0),($C$5*E18/'NSW Apr 2021'!AQ12-SUM('NSW Apr 2021'!L12:P12))*'NSW Apr 2021'!AB12/100)* 'NSW Apr 2021'!AQ12,IF(AND('NSW Apr 2021'!O12&gt;0,'NSW Apr 2021'!P12=""),IF(($C$5*E18/'NSW Apr 2021'!AQ12&lt; SUM('NSW Apr 2021'!L12:O12)),(0),($C$5*E18/'NSW Apr 2021'!AQ12-SUM('NSW Apr 2021'!L12:O12))*'NSW Apr 2021'!AA12/100)* 'NSW Apr 2021'!AQ12,IF(AND('NSW Apr 2021'!N12&gt;0,'NSW Apr 2021'!O12=""),IF(($C$5*E18/'NSW Apr 2021'!AQ12&lt; SUM('NSW Apr 2021'!L12:N12)),(0),($C$5*E18/'NSW Apr 2021'!AQ12-SUM('NSW Apr 2021'!L12:N12))*'NSW Apr 2021'!Z12/100)* 'NSW Apr 2021'!AQ12,IF(AND('NSW Apr 2021'!M12&gt;0,'NSW Apr 2021'!N12=""),IF(($C$5*E18/'NSW Apr 2021'!AQ12&lt;'NSW Apr 2021'!M12+'NSW Apr 2021'!L12),(0),(($C$5*E18/'NSW Apr 2021'!AQ12-('NSW Apr 2021'!M12+'NSW Apr 2021'!L12))*'NSW Apr 2021'!Y12/100))*'NSW Apr 2021'!AQ12,IF(AND('NSW Apr 2021'!L12&gt;0,'NSW Apr 2021'!M12=""&gt;0),IF(($C$5*E18/'NSW Apr 2021'!AQ12&lt;'NSW Apr 2021'!L12),(0),($C$5*E18/'NSW Apr 2021'!AQ12-'NSW Apr 2021'!L12)*'NSW Apr 2021'!X12/100)*'NSW Apr 2021'!AQ12,0)))))</f>
        <v>0</v>
      </c>
      <c r="M18" s="238">
        <f>IF('NSW Apr 2021'!K12="",($C$5*F18/'NSW Apr 2021'!AR12*'NSW Apr 2021'!AC12/100)*'NSW Apr 2021'!AR12,IF($C$5*F18/'NSW Apr 2021'!AR12&gt;='NSW Apr 2021'!L12,('NSW Apr 2021'!L12*'NSW Apr 2021'!AC12/100)*'NSW Apr 2021'!AR12,($C$5*F18/'NSW Apr 2021'!AR12*'NSW Apr 2021'!AC12/100)*'NSW Apr 2021'!AR12))</f>
        <v>1427.2727272727273</v>
      </c>
      <c r="N18" s="238">
        <f>IF(AND('NSW Apr 2021'!L12&gt;0,'NSW Apr 2021'!M12&gt;0),IF($C$5*F18/'NSW Apr 2021'!AR12&lt;'NSW Apr 2021'!L12,0,IF(($C$5*F18/'NSW Apr 2021'!AR12-'NSW Apr 2021'!L12)&lt;=('NSW Apr 2021'!M12+'NSW Apr 2021'!L12),((($C$5*F18/'NSW Apr 2021'!AR12-'NSW Apr 2021'!L12)*'NSW Apr 2021'!AD12/100))*'NSW Apr 2021'!AR12,((('NSW Apr 2021'!M12)*'NSW Apr 2021'!AD12/100)*'NSW Apr 2021'!AR12))),0)</f>
        <v>0</v>
      </c>
      <c r="O18" s="238">
        <f>IF(AND('NSW Apr 2021'!M12&gt;0,'NSW Apr 2021'!N12&gt;0),IF($C$5*F18/'NSW Apr 2021'!AR12&lt;('NSW Apr 2021'!L12+'NSW Apr 2021'!M12),0,IF(($C$5*F18/'NSW Apr 2021'!AR12-'NSW Apr 2021'!L12+'NSW Apr 2021'!M12)&lt;=('NSW Apr 2021'!L12+'NSW Apr 2021'!M12+'NSW Apr 2021'!N12),((($C$5*F18/'NSW Apr 2021'!AR12-('NSW Apr 2021'!L12+'NSW Apr 2021'!M12))*'NSW Apr 2021'!AE12/100))*'NSW Apr 2021'!AR12,('NSW Apr 2021'!N12*'NSW Apr 2021'!AE12/100)*'NSW Apr 2021'!AR12)),0)</f>
        <v>0</v>
      </c>
      <c r="P18" s="238">
        <f>IF(AND('NSW Apr 2021'!N12&gt;0,'NSW Apr 2021'!O12&gt;0),IF($C$5*F18/'NSW Apr 2021'!AR12&lt;('NSW Apr 2021'!L12+'NSW Apr 2021'!M12+'NSW Apr 2021'!N12),0,IF(($C$5*F18/'NSW Apr 2021'!AR12-'NSW Apr 2021'!L12+'NSW Apr 2021'!M12+'NSW Apr 2021'!N12)&lt;=('NSW Apr 2021'!L12+'NSW Apr 2021'!M12+'NSW Apr 2021'!N12+'NSW Apr 2021'!O12),(($C$5*F18/'NSW Apr 2021'!AR12-('NSW Apr 2021'!L12+'NSW Apr 2021'!M12+'NSW Apr 2021'!N12))*'NSW Apr 2021'!AF12/100)*'NSW Apr 2021'!AR12,('NSW Apr 2021'!O12*'NSW Apr 2021'!AF12/100)*'NSW Apr 2021'!AR12)),0)</f>
        <v>0</v>
      </c>
      <c r="Q18" s="238">
        <f>IF(AND('NSW Apr 2021'!P12&gt;0,'NSW Apr 2021'!P12&gt;0),IF($C$5*F18/'NSW Apr 2021'!AR12&lt;('NSW Apr 2021'!L12+'NSW Apr 2021'!M12+'NSW Apr 2021'!N12+'NSW Apr 2021'!O12),0,IF(($C$5*F18/'NSW Apr 2021'!AR12-'NSW Apr 2021'!L12+'NSW Apr 2021'!M12+'NSW Apr 2021'!N12+'NSW Apr 2021'!O12)&lt;=('NSW Apr 2021'!L12+'NSW Apr 2021'!M12+'NSW Apr 2021'!N12+'NSW Apr 2021'!O12+'NSW Apr 2021'!P12),(($C$5*F18/'NSW Apr 2021'!AR12-('NSW Apr 2021'!L12+'NSW Apr 2021'!M12+'NSW Apr 2021'!N12+'NSW Apr 2021'!O12))*'NSW Apr 2021'!AG12/100)*'NSW Apr 2021'!AR12,('NSW Apr 2021'!P12*'NSW Apr 2021'!AG12/100)*'NSW Apr 2021'!AR12)),0)</f>
        <v>0</v>
      </c>
      <c r="R18" s="238">
        <f>IF(AND('NSW Apr 2021'!P12&gt;0,'NSW Apr 2021'!O12&gt;0),IF(($C$5*F18/'NSW Apr 2021'!AR12&lt;SUM('NSW Apr 2021'!L12:P12)),(0),($C$5*F18/'NSW Apr 2021'!AR12-SUM('NSW Apr 2021'!L12:P12))*'NSW Apr 2021'!AB12/100)* 'NSW Apr 2021'!AR12,IF(AND('NSW Apr 2021'!O12&gt;0,'NSW Apr 2021'!P12=""),IF(($C$5*F18/'NSW Apr 2021'!AR12&lt; SUM('NSW Apr 2021'!L12:O12)),(0),($C$5*F18/'NSW Apr 2021'!AR12-SUM('NSW Apr 2021'!L12:O12))*'NSW Apr 2021'!AG12/100)* 'NSW Apr 2021'!AR12,IF(AND('NSW Apr 2021'!N12&gt;0,'NSW Apr 2021'!O12=""),IF(($C$5*F18/'NSW Apr 2021'!AR12&lt; SUM('NSW Apr 2021'!L12:N12)),(0),($C$5*F18/'NSW Apr 2021'!AR12-SUM('NSW Apr 2021'!L12:N12))*'NSW Apr 2021'!AF12/100)* 'NSW Apr 2021'!AR12,IF(AND('NSW Apr 2021'!M12&gt;0,'NSW Apr 2021'!N12=""),IF(($C$5*F18/'NSW Apr 2021'!AR12&lt;'NSW Apr 2021'!M12+'NSW Apr 2021'!L12),(0),(($C$5*F18/'NSW Apr 2021'!AR12-('NSW Apr 2021'!M12+'NSW Apr 2021'!L12))*'NSW Apr 2021'!AE12/100))*'NSW Apr 2021'!AR12,IF(AND('NSW Apr 2021'!L12&gt;0,'NSW Apr 2021'!M12=""&gt;0),IF(($C$5*F18/'NSW Apr 2021'!AR12&lt;'NSW Apr 2021'!L12),(0),($C$5*F18/'NSW Apr 2021'!AR12-'NSW Apr 2021'!L12)*'NSW Apr 2021'!AD12/100)*'NSW Apr 2021'!AR12,0)))))</f>
        <v>0</v>
      </c>
      <c r="S18" s="298">
        <f t="shared" si="4"/>
        <v>2854.5454545454545</v>
      </c>
      <c r="T18" s="295">
        <f t="shared" si="5"/>
        <v>3229.5829545454544</v>
      </c>
      <c r="U18" s="239">
        <f t="shared" si="6"/>
        <v>3552.5412500000002</v>
      </c>
      <c r="V18" s="237">
        <f>'NSW Apr 2021'!AT12</f>
        <v>0</v>
      </c>
      <c r="W18" s="237">
        <f>'NSW Apr 2021'!AU12</f>
        <v>0</v>
      </c>
      <c r="X18" s="237">
        <f>'NSW Apr 2021'!AV12</f>
        <v>0</v>
      </c>
      <c r="Y18" s="237">
        <f>'NSW Apr 2021'!AW12</f>
        <v>0</v>
      </c>
      <c r="Z18" s="295" t="str">
        <f t="shared" si="7"/>
        <v>No discount</v>
      </c>
      <c r="AA18" s="295" t="str">
        <f t="shared" si="8"/>
        <v>Exclusive</v>
      </c>
      <c r="AB18" s="293">
        <f t="shared" si="0"/>
        <v>3229.5829545454544</v>
      </c>
      <c r="AC18" s="293">
        <f t="shared" si="1"/>
        <v>3229.5829545454544</v>
      </c>
      <c r="AD18" s="301">
        <f t="shared" si="2"/>
        <v>3552.5412500000002</v>
      </c>
      <c r="AE18" s="301">
        <f t="shared" si="2"/>
        <v>3552.5412500000002</v>
      </c>
      <c r="AF18" s="240">
        <f>'NSW Apr 2021'!BF12</f>
        <v>0</v>
      </c>
      <c r="AG18" s="241" t="str">
        <f>'NSW Apr 2021'!BG12</f>
        <v>n</v>
      </c>
      <c r="AH18" s="340"/>
      <c r="AI18" s="340"/>
      <c r="AJ18" s="340"/>
      <c r="AK18" s="340"/>
      <c r="AL18" s="340"/>
      <c r="AM18" s="340"/>
      <c r="AN18" s="340"/>
      <c r="AO18" s="340"/>
      <c r="AP18" s="340"/>
      <c r="AQ18" s="340"/>
      <c r="AR18" s="340"/>
      <c r="AS18" s="340"/>
      <c r="AT18" s="340"/>
      <c r="AU18" s="340"/>
      <c r="AV18" s="347"/>
      <c r="AW18" s="347"/>
      <c r="AX18" s="347"/>
      <c r="AY18" s="347"/>
      <c r="AZ18" s="347"/>
      <c r="BA18" s="347"/>
      <c r="BB18" s="347"/>
      <c r="BC18" s="347"/>
      <c r="BD18" s="347"/>
      <c r="BE18" s="347"/>
      <c r="BF18" s="347"/>
      <c r="BG18" s="347"/>
      <c r="BH18" s="347"/>
      <c r="BI18" s="347"/>
      <c r="BJ18" s="347"/>
      <c r="BK18" s="347"/>
      <c r="BL18" s="347"/>
      <c r="BM18" s="347"/>
      <c r="BN18" s="347"/>
      <c r="BO18" s="347"/>
      <c r="BP18" s="347"/>
      <c r="BQ18" s="347"/>
      <c r="BR18" s="347"/>
      <c r="BS18" s="347"/>
      <c r="BT18" s="347"/>
      <c r="BU18" s="347"/>
      <c r="BV18" s="347"/>
      <c r="BW18" s="347"/>
      <c r="BX18" s="347"/>
      <c r="BY18" s="347"/>
      <c r="BZ18" s="347"/>
      <c r="CA18" s="347"/>
      <c r="CB18" s="347"/>
      <c r="CC18" s="347"/>
      <c r="CD18" s="347"/>
      <c r="CE18" s="347"/>
      <c r="CF18" s="347"/>
      <c r="CG18" s="347"/>
      <c r="CH18" s="347"/>
      <c r="CI18" s="347"/>
      <c r="CJ18" s="347"/>
      <c r="CK18" s="347"/>
      <c r="CL18" s="347"/>
      <c r="CM18" s="347"/>
      <c r="CN18" s="347"/>
      <c r="CO18" s="347"/>
      <c r="CP18" s="347"/>
      <c r="CQ18" s="347"/>
      <c r="CR18" s="347"/>
      <c r="CS18" s="347"/>
      <c r="CT18" s="347"/>
      <c r="CU18" s="347"/>
      <c r="CV18" s="347"/>
      <c r="CW18" s="347"/>
      <c r="CX18" s="347"/>
      <c r="CY18" s="347"/>
      <c r="CZ18" s="347"/>
      <c r="DA18" s="347"/>
      <c r="DB18" s="347"/>
      <c r="DC18" s="347"/>
      <c r="DD18" s="347"/>
      <c r="DE18" s="347"/>
      <c r="DF18" s="347"/>
      <c r="DG18" s="347"/>
      <c r="DH18" s="347"/>
      <c r="DI18" s="347"/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347"/>
      <c r="DX18" s="347"/>
      <c r="DY18" s="347"/>
      <c r="DZ18" s="347"/>
      <c r="EA18" s="347"/>
      <c r="EB18" s="347"/>
      <c r="EC18" s="347"/>
      <c r="ED18" s="347"/>
      <c r="EE18" s="347"/>
      <c r="EF18" s="347"/>
      <c r="EG18" s="347"/>
      <c r="EH18" s="347"/>
      <c r="EI18" s="347"/>
      <c r="EJ18" s="347"/>
      <c r="EK18" s="347"/>
      <c r="EL18" s="347"/>
      <c r="EM18" s="347"/>
      <c r="EN18" s="347"/>
      <c r="EO18" s="347"/>
      <c r="EP18" s="347"/>
      <c r="EQ18" s="347"/>
      <c r="ER18" s="347"/>
    </row>
    <row r="19" spans="1:148" s="285" customFormat="1" ht="23" customHeight="1" thickTop="1" thickBot="1">
      <c r="A19" s="369" t="str">
        <f>'NSW Apr 2021'!D13</f>
        <v>Capital Region</v>
      </c>
      <c r="B19" s="156" t="str">
        <f>'NSW Apr 2021'!F13</f>
        <v>ActewAGL</v>
      </c>
      <c r="C19" s="156" t="str">
        <f>'NSW Apr 2021'!G13</f>
        <v>Business plan</v>
      </c>
      <c r="D19" s="238">
        <f>365*'NSW Apr 2021'!H13/100</f>
        <v>288.35000000000002</v>
      </c>
      <c r="E19" s="288">
        <f>IF('NSW Apr 2021'!AQ13=3,0.5,IF('NSW Apr 2021'!AQ13=2,0.33,0))</f>
        <v>0.5</v>
      </c>
      <c r="F19" s="288">
        <f t="shared" si="3"/>
        <v>0.5</v>
      </c>
      <c r="G19" s="151">
        <f>IF('NSW Apr 2021'!K13="",($C$5*E19/'NSW Apr 2021'!AQ13*'NSW Apr 2021'!W13/100)*'NSW Apr 2021'!AQ13,IF($C$5*E19/'NSW Apr 2021'!AQ13&gt;='NSW Apr 2021'!L13,('NSW Apr 2021'!L13*'NSW Apr 2021'!W13/100)*'NSW Apr 2021'!AQ13,($C$5*E19/'NSW Apr 2021'!AQ13*'NSW Apr 2021'!W13/100)*'NSW Apr 2021'!AQ13))</f>
        <v>137.63399999999999</v>
      </c>
      <c r="H19" s="151">
        <f>IF(AND('NSW Apr 2021'!L13&gt;0,'NSW Apr 2021'!M13&gt;0),IF($C$5*E19/'NSW Apr 2021'!AQ13&lt;'NSW Apr 2021'!L13,0,IF(($C$5*E19/'NSW Apr 2021'!AQ13-'NSW Apr 2021'!L13)&lt;=('NSW Apr 2021'!M13+'NSW Apr 2021'!L13),((($C$5*E19/'NSW Apr 2021'!AQ13-'NSW Apr 2021'!L13)*'NSW Apr 2021'!X13/100))*'NSW Apr 2021'!AQ13,((('NSW Apr 2021'!M13)*'NSW Apr 2021'!X13/100)*'NSW Apr 2021'!AQ13))),0)</f>
        <v>90.057272727272732</v>
      </c>
      <c r="I19" s="151">
        <f>IF(AND('NSW Apr 2021'!M13&gt;0,'NSW Apr 2021'!N13&gt;0),IF($C$5*E19/'NSW Apr 2021'!AQ13&lt;('NSW Apr 2021'!L13+'NSW Apr 2021'!M13),0,IF(($C$5*E19/'NSW Apr 2021'!AQ13-'NSW Apr 2021'!L13+'NSW Apr 2021'!M13)&lt;=('NSW Apr 2021'!L13+'NSW Apr 2021'!M13+'NSW Apr 2021'!N13),((($C$5*E19/'NSW Apr 2021'!AQ13-('NSW Apr 2021'!L13+'NSW Apr 2021'!M13))*'NSW Apr 2021'!Y13/100))*'NSW Apr 2021'!AQ13,('NSW Apr 2021'!N13*'NSW Apr 2021'!Y13/100)* 'NSW Apr 2021'!AQ13)),0)</f>
        <v>214.66200000000001</v>
      </c>
      <c r="J19" s="151">
        <f>IF(AND('NSW Apr 2021'!N13&gt;0,'NSW Apr 2021'!O13&gt;0),IF($C$5*E19/'NSW Apr 2021'!AQ13&lt;('NSW Apr 2021'!L13+'NSW Apr 2021'!M13+'NSW Apr 2021'!N13),0,IF(($C$5*E19/'NSW Apr 2021'!AQ13-'NSW Apr 2021'!L13+'NSW Apr 2021'!M13+'NSW Apr 2021'!N13)&lt;=('NSW Apr 2021'!L13+'NSW Apr 2021'!M13+'NSW Apr 2021'!N13+'NSW Apr 2021'!O13),(($C$5*E19/'NSW Apr 2021'!AQ13-('NSW Apr 2021'!L13+'NSW Apr 2021'!M13+'NSW Apr 2021'!N13))*'NSW Apr 2021'!Z13/100)*'NSW Apr 2021'!AQ13,('NSW Apr 2021'!O13*'NSW Apr 2021'!Z13/100)*'NSW Apr 2021'!AQ13)),0)</f>
        <v>803.26818181818203</v>
      </c>
      <c r="K19" s="151">
        <f>IF(AND('NSW Apr 2021'!O13&gt;0,'NSW Apr 2021'!P13&gt;0),IF($C$5*E19/'NSW Apr 2021'!AQ13&lt;('NSW Apr 2021'!L13+'NSW Apr 2021'!M13+'NSW Apr 2021'!N13+'NSW Apr 2021'!O13),0,IF(($C$5*E19/'NSW Apr 2021'!AQ13-'NSW Apr 2021'!L13+'NSW Apr 2021'!M13+'NSW Apr 2021'!N13+'NSW Apr 2021'!O13)&lt;=('NSW Apr 2021'!L13+'NSW Apr 2021'!M13+'NSW Apr 2021'!N13+'NSW Apr 2021'!O13+'NSW Apr 2021'!P13),(($C$5*E19/'NSW Apr 2021'!AQ13-('NSW Apr 2021'!L13+'NSW Apr 2021'!M13+'NSW Apr 2021'!N13+'NSW Apr 2021'!O13))*'NSW Apr 2021'!AA13/100)*'NSW Apr 2021'!AQ13,('NSW Apr 2021'!P13*'NSW Apr 2021'!AA13/100)*'NSW Apr 2021'!AQ13)),0)</f>
        <v>0</v>
      </c>
      <c r="L19" s="151">
        <f>IF(AND('NSW Apr 2021'!P13&gt;0,'NSW Apr 2021'!O13&gt;0),IF(($C$5*E19/'NSW Apr 2021'!AQ13&lt;SUM('NSW Apr 2021'!L13:P13)),(0),($C$5*E19/'NSW Apr 2021'!AQ13-SUM('NSW Apr 2021'!L13:P13))*'NSW Apr 2021'!AB13/100)* 'NSW Apr 2021'!AQ13,IF(AND('NSW Apr 2021'!O13&gt;0,'NSW Apr 2021'!P13=""),IF(($C$5*E19/'NSW Apr 2021'!AQ13&lt; SUM('NSW Apr 2021'!L13:O13)),(0),($C$5*E19/'NSW Apr 2021'!AQ13-SUM('NSW Apr 2021'!L13:O13))*'NSW Apr 2021'!AA13/100)* 'NSW Apr 2021'!AQ13,IF(AND('NSW Apr 2021'!N13&gt;0,'NSW Apr 2021'!O13=""),IF(($C$5*E19/'NSW Apr 2021'!AQ13&lt; SUM('NSW Apr 2021'!L13:N13)),(0),($C$5*E19/'NSW Apr 2021'!AQ13-SUM('NSW Apr 2021'!L13:N13))*'NSW Apr 2021'!Z13/100)* 'NSW Apr 2021'!AQ13,IF(AND('NSW Apr 2021'!M13&gt;0,'NSW Apr 2021'!N13=""),IF(($C$5*E19/'NSW Apr 2021'!AQ13&lt;'NSW Apr 2021'!M13+'NSW Apr 2021'!L13),(0),(($C$5*E19/'NSW Apr 2021'!AQ13-('NSW Apr 2021'!M13+'NSW Apr 2021'!L13))*'NSW Apr 2021'!Y13/100))*'NSW Apr 2021'!AQ13,IF(AND('NSW Apr 2021'!L13&gt;0,'NSW Apr 2021'!M13=""&gt;0),IF(($C$5*E19/'NSW Apr 2021'!AQ13&lt;'NSW Apr 2021'!L13),(0),($C$5*E19/'NSW Apr 2021'!AQ13-'NSW Apr 2021'!L13)*'NSW Apr 2021'!X13/100)*'NSW Apr 2021'!AQ13,0)))))</f>
        <v>0</v>
      </c>
      <c r="M19" s="151">
        <f>IF('NSW Apr 2021'!K13="",($C$5*F19/'NSW Apr 2021'!AR13*'NSW Apr 2021'!AC13/100)*'NSW Apr 2021'!AR13,IF($C$5*F19/'NSW Apr 2021'!AR13&gt;='NSW Apr 2021'!L13,('NSW Apr 2021'!L13*'NSW Apr 2021'!AC13/100)*'NSW Apr 2021'!AR13,($C$5*F19/'NSW Apr 2021'!AR13*'NSW Apr 2021'!AC13/100)*'NSW Apr 2021'!AR13))</f>
        <v>137.63399999999999</v>
      </c>
      <c r="N19" s="151">
        <f>IF(AND('NSW Apr 2021'!L13&gt;0,'NSW Apr 2021'!M13&gt;0),IF($C$5*F19/'NSW Apr 2021'!AR13&lt;'NSW Apr 2021'!L13,0,IF(($C$5*F19/'NSW Apr 2021'!AR13-'NSW Apr 2021'!L13)&lt;=('NSW Apr 2021'!M13+'NSW Apr 2021'!L13),((($C$5*F19/'NSW Apr 2021'!AR13-'NSW Apr 2021'!L13)*'NSW Apr 2021'!AD13/100))*'NSW Apr 2021'!AR13,((('NSW Apr 2021'!M13)*'NSW Apr 2021'!AD13/100)*'NSW Apr 2021'!AR13))),0)</f>
        <v>90.057272727272732</v>
      </c>
      <c r="O19" s="151">
        <f>IF(AND('NSW Apr 2021'!M13&gt;0,'NSW Apr 2021'!N13&gt;0),IF($C$5*F19/'NSW Apr 2021'!AR13&lt;('NSW Apr 2021'!L13+'NSW Apr 2021'!M13),0,IF(($C$5*F19/'NSW Apr 2021'!AR13-'NSW Apr 2021'!L13+'NSW Apr 2021'!M13)&lt;=('NSW Apr 2021'!L13+'NSW Apr 2021'!M13+'NSW Apr 2021'!N13),((($C$5*F19/'NSW Apr 2021'!AR13-('NSW Apr 2021'!L13+'NSW Apr 2021'!M13))*'NSW Apr 2021'!AE13/100))*'NSW Apr 2021'!AR13,('NSW Apr 2021'!N13*'NSW Apr 2021'!AE13/100)*'NSW Apr 2021'!AR13)),0)</f>
        <v>214.66200000000001</v>
      </c>
      <c r="P19" s="151">
        <f>IF(AND('NSW Apr 2021'!N13&gt;0,'NSW Apr 2021'!O13&gt;0),IF($C$5*F19/'NSW Apr 2021'!AR13&lt;('NSW Apr 2021'!L13+'NSW Apr 2021'!M13+'NSW Apr 2021'!N13),0,IF(($C$5*F19/'NSW Apr 2021'!AR13-'NSW Apr 2021'!L13+'NSW Apr 2021'!M13+'NSW Apr 2021'!N13)&lt;=('NSW Apr 2021'!L13+'NSW Apr 2021'!M13+'NSW Apr 2021'!N13+'NSW Apr 2021'!O13),(($C$5*F19/'NSW Apr 2021'!AR13-('NSW Apr 2021'!L13+'NSW Apr 2021'!M13+'NSW Apr 2021'!N13))*'NSW Apr 2021'!AF13/100)*'NSW Apr 2021'!AR13,('NSW Apr 2021'!O13*'NSW Apr 2021'!AF13/100)*'NSW Apr 2021'!AR13)),0)</f>
        <v>803.26818181818203</v>
      </c>
      <c r="Q19" s="151">
        <f>IF(AND('NSW Apr 2021'!P13&gt;0,'NSW Apr 2021'!P13&gt;0),IF($C$5*F19/'NSW Apr 2021'!AR13&lt;('NSW Apr 2021'!L13+'NSW Apr 2021'!M13+'NSW Apr 2021'!N13+'NSW Apr 2021'!O13),0,IF(($C$5*F19/'NSW Apr 2021'!AR13-'NSW Apr 2021'!L13+'NSW Apr 2021'!M13+'NSW Apr 2021'!N13+'NSW Apr 2021'!O13)&lt;=('NSW Apr 2021'!L13+'NSW Apr 2021'!M13+'NSW Apr 2021'!N13+'NSW Apr 2021'!O13+'NSW Apr 2021'!P13),(($C$5*F19/'NSW Apr 2021'!AR13-('NSW Apr 2021'!L13+'NSW Apr 2021'!M13+'NSW Apr 2021'!N13+'NSW Apr 2021'!O13))*'NSW Apr 2021'!AG13/100)*'NSW Apr 2021'!AR13,('NSW Apr 2021'!P13*'NSW Apr 2021'!AG13/100)*'NSW Apr 2021'!AR13)),0)</f>
        <v>0</v>
      </c>
      <c r="R19" s="151">
        <f>IF(AND('NSW Apr 2021'!P13&gt;0,'NSW Apr 2021'!O13&gt;0),IF(($C$5*F19/'NSW Apr 2021'!AR13&lt;SUM('NSW Apr 2021'!L13:P13)),(0),($C$5*F19/'NSW Apr 2021'!AR13-SUM('NSW Apr 2021'!L13:P13))*'NSW Apr 2021'!AB13/100)* 'NSW Apr 2021'!AR13,IF(AND('NSW Apr 2021'!O13&gt;0,'NSW Apr 2021'!P13=""),IF(($C$5*F19/'NSW Apr 2021'!AR13&lt; SUM('NSW Apr 2021'!L13:O13)),(0),($C$5*F19/'NSW Apr 2021'!AR13-SUM('NSW Apr 2021'!L13:O13))*'NSW Apr 2021'!AG13/100)* 'NSW Apr 2021'!AR13,IF(AND('NSW Apr 2021'!N13&gt;0,'NSW Apr 2021'!O13=""),IF(($C$5*F19/'NSW Apr 2021'!AR13&lt; SUM('NSW Apr 2021'!L13:N13)),(0),($C$5*F19/'NSW Apr 2021'!AR13-SUM('NSW Apr 2021'!L13:N13))*'NSW Apr 2021'!AF13/100)* 'NSW Apr 2021'!AR13,IF(AND('NSW Apr 2021'!M13&gt;0,'NSW Apr 2021'!N13=""),IF(($C$5*F19/'NSW Apr 2021'!AR13&lt;'NSW Apr 2021'!M13+'NSW Apr 2021'!L13),(0),(($C$5*F19/'NSW Apr 2021'!AR13-('NSW Apr 2021'!M13+'NSW Apr 2021'!L13))*'NSW Apr 2021'!AE13/100))*'NSW Apr 2021'!AR13,IF(AND('NSW Apr 2021'!L13&gt;0,'NSW Apr 2021'!M13=""&gt;0),IF(($C$5*F19/'NSW Apr 2021'!AR13&lt;'NSW Apr 2021'!L13),(0),($C$5*F19/'NSW Apr 2021'!AR13-'NSW Apr 2021'!L13)*'NSW Apr 2021'!AD13/100)*'NSW Apr 2021'!AR13,0)))))</f>
        <v>0</v>
      </c>
      <c r="S19" s="257">
        <f t="shared" si="4"/>
        <v>2491.2429090909095</v>
      </c>
      <c r="T19" s="294">
        <f t="shared" si="5"/>
        <v>2779.5929090909094</v>
      </c>
      <c r="U19" s="157">
        <f t="shared" si="6"/>
        <v>3057.5522000000005</v>
      </c>
      <c r="V19" s="156">
        <f>'NSW Apr 2021'!AT13</f>
        <v>10</v>
      </c>
      <c r="W19" s="156">
        <f>'NSW Apr 2021'!AU13</f>
        <v>0</v>
      </c>
      <c r="X19" s="156">
        <f>'NSW Apr 2021'!AV13</f>
        <v>0</v>
      </c>
      <c r="Y19" s="156">
        <f>'NSW Apr 2021'!AW13</f>
        <v>0</v>
      </c>
      <c r="Z19" s="294" t="str">
        <f t="shared" si="7"/>
        <v>Guaranteed off bill</v>
      </c>
      <c r="AA19" s="294" t="str">
        <f t="shared" si="8"/>
        <v>Exclusive</v>
      </c>
      <c r="AB19" s="292">
        <f t="shared" si="0"/>
        <v>2501.6336181818187</v>
      </c>
      <c r="AC19" s="292">
        <f t="shared" si="1"/>
        <v>2501.6336181818187</v>
      </c>
      <c r="AD19" s="372">
        <f t="shared" si="2"/>
        <v>2751.796980000001</v>
      </c>
      <c r="AE19" s="372">
        <f t="shared" si="2"/>
        <v>2751.796980000001</v>
      </c>
      <c r="AF19" s="235">
        <f>'NSW Apr 2021'!BF13</f>
        <v>12</v>
      </c>
      <c r="AG19" s="159" t="str">
        <f>'NSW Apr 2021'!BG13</f>
        <v>n</v>
      </c>
      <c r="AH19" s="340"/>
      <c r="AI19" s="340"/>
      <c r="AJ19" s="340"/>
      <c r="AK19" s="340"/>
      <c r="AL19" s="340"/>
      <c r="AM19" s="340"/>
      <c r="AN19" s="340"/>
      <c r="AO19" s="340"/>
      <c r="AP19" s="340"/>
      <c r="AQ19" s="340"/>
      <c r="AR19" s="340"/>
      <c r="AS19" s="340"/>
      <c r="AT19" s="340"/>
      <c r="AU19" s="340"/>
      <c r="AV19" s="347"/>
      <c r="AW19" s="347"/>
      <c r="AX19" s="347"/>
      <c r="AY19" s="347"/>
      <c r="AZ19" s="347"/>
      <c r="BA19" s="347"/>
      <c r="BB19" s="347"/>
      <c r="BC19" s="347"/>
      <c r="BD19" s="347"/>
      <c r="BE19" s="347"/>
      <c r="BF19" s="347"/>
      <c r="BG19" s="347"/>
      <c r="BH19" s="347"/>
      <c r="BI19" s="347"/>
      <c r="BJ19" s="347"/>
      <c r="BK19" s="347"/>
      <c r="BL19" s="347"/>
      <c r="BM19" s="347"/>
      <c r="BN19" s="347"/>
      <c r="BO19" s="347"/>
      <c r="BP19" s="347"/>
      <c r="BQ19" s="347"/>
      <c r="BR19" s="347"/>
      <c r="BS19" s="347"/>
      <c r="BT19" s="347"/>
      <c r="BU19" s="347"/>
      <c r="BV19" s="347"/>
      <c r="BW19" s="347"/>
      <c r="BX19" s="347"/>
      <c r="BY19" s="347"/>
      <c r="BZ19" s="347"/>
      <c r="CA19" s="347"/>
      <c r="CB19" s="347"/>
      <c r="CC19" s="347"/>
      <c r="CD19" s="347"/>
      <c r="CE19" s="347"/>
      <c r="CF19" s="347"/>
      <c r="CG19" s="347"/>
      <c r="CH19" s="347"/>
      <c r="CI19" s="347"/>
      <c r="CJ19" s="347"/>
      <c r="CK19" s="347"/>
      <c r="CL19" s="347"/>
      <c r="CM19" s="347"/>
      <c r="CN19" s="347"/>
      <c r="CO19" s="347"/>
      <c r="CP19" s="347"/>
      <c r="CQ19" s="347"/>
      <c r="CR19" s="347"/>
      <c r="CS19" s="347"/>
      <c r="CT19" s="347"/>
      <c r="CU19" s="347"/>
      <c r="CV19" s="347"/>
      <c r="CW19" s="347"/>
      <c r="CX19" s="347"/>
      <c r="CY19" s="347"/>
      <c r="CZ19" s="347"/>
      <c r="DA19" s="347"/>
      <c r="DB19" s="347"/>
      <c r="DC19" s="347"/>
      <c r="DD19" s="347"/>
      <c r="DE19" s="347"/>
      <c r="DF19" s="347"/>
      <c r="DG19" s="347"/>
      <c r="DH19" s="347"/>
      <c r="DI19" s="347"/>
      <c r="DJ19" s="347"/>
      <c r="DK19" s="347"/>
      <c r="DL19" s="347"/>
      <c r="DM19" s="347"/>
      <c r="DN19" s="347"/>
      <c r="DO19" s="347"/>
      <c r="DP19" s="347"/>
      <c r="DQ19" s="347"/>
      <c r="DR19" s="347"/>
      <c r="DS19" s="347"/>
      <c r="DT19" s="347"/>
      <c r="DU19" s="347"/>
      <c r="DV19" s="347"/>
      <c r="DW19" s="347"/>
      <c r="DX19" s="347"/>
      <c r="DY19" s="347"/>
      <c r="DZ19" s="347"/>
      <c r="EA19" s="347"/>
      <c r="EB19" s="347"/>
      <c r="EC19" s="347"/>
      <c r="ED19" s="347"/>
      <c r="EE19" s="347"/>
      <c r="EF19" s="347"/>
      <c r="EG19" s="347"/>
      <c r="EH19" s="347"/>
      <c r="EI19" s="347"/>
      <c r="EJ19" s="347"/>
      <c r="EK19" s="347"/>
      <c r="EL19" s="347"/>
      <c r="EM19" s="347"/>
      <c r="EN19" s="347"/>
      <c r="EO19" s="347"/>
      <c r="EP19" s="347"/>
      <c r="EQ19" s="347"/>
      <c r="ER19" s="347"/>
    </row>
    <row r="20" spans="1:148" s="285" customFormat="1" ht="23" customHeight="1" thickTop="1" thickBot="1">
      <c r="A20" s="236" t="str">
        <f>'NSW Apr 2021'!D14</f>
        <v>Tamworth</v>
      </c>
      <c r="B20" s="237" t="str">
        <f>'NSW Apr 2021'!F14</f>
        <v>Origin Energy</v>
      </c>
      <c r="C20" s="237" t="str">
        <f>'NSW Apr 2021'!G14</f>
        <v>Business Flexi</v>
      </c>
      <c r="D20" s="172">
        <f>365*'NSW Apr 2021'!H14/100</f>
        <v>338.46450000000004</v>
      </c>
      <c r="E20" s="289">
        <f>IF('NSW Apr 2021'!AQ14=3,0.5,IF('NSW Apr 2021'!AQ14=2,0.33,0))</f>
        <v>0.5</v>
      </c>
      <c r="F20" s="289">
        <f t="shared" si="3"/>
        <v>0.5</v>
      </c>
      <c r="G20" s="238">
        <f>IF('NSW Apr 2021'!K14="",($C$5*E20/'NSW Apr 2021'!AQ14*'NSW Apr 2021'!W14/100)*'NSW Apr 2021'!AQ14,IF($C$5*E20/'NSW Apr 2021'!AQ14&gt;='NSW Apr 2021'!L14,('NSW Apr 2021'!L14*'NSW Apr 2021'!W14/100)*'NSW Apr 2021'!AQ14,($C$5*E20/'NSW Apr 2021'!AQ14*'NSW Apr 2021'!W14/100)*'NSW Apr 2021'!AQ14))</f>
        <v>1735.0000000000005</v>
      </c>
      <c r="H20" s="238">
        <f>IF(AND('NSW Apr 2021'!L14&gt;0,'NSW Apr 2021'!M14&gt;0),IF($C$5*E20/'NSW Apr 2021'!AQ14&lt;'NSW Apr 2021'!L14,0,IF(($C$5*E20/'NSW Apr 2021'!AQ14-'NSW Apr 2021'!L14)&lt;=('NSW Apr 2021'!M14+'NSW Apr 2021'!L14),((($C$5*E20/'NSW Apr 2021'!AQ14-'NSW Apr 2021'!L14)*'NSW Apr 2021'!X14/100))*'NSW Apr 2021'!AQ14,((('NSW Apr 2021'!M14)*'NSW Apr 2021'!X14/100)*'NSW Apr 2021'!AQ14))),0)</f>
        <v>0</v>
      </c>
      <c r="I20" s="238">
        <f>IF(AND('NSW Apr 2021'!M14&gt;0,'NSW Apr 2021'!N14&gt;0),IF($C$5*E20/'NSW Apr 2021'!AQ14&lt;('NSW Apr 2021'!L14+'NSW Apr 2021'!M14),0,IF(($C$5*E20/'NSW Apr 2021'!AQ14-'NSW Apr 2021'!L14+'NSW Apr 2021'!M14)&lt;=('NSW Apr 2021'!L14+'NSW Apr 2021'!M14+'NSW Apr 2021'!N14),((($C$5*E20/'NSW Apr 2021'!AQ14-('NSW Apr 2021'!L14+'NSW Apr 2021'!M14))*'NSW Apr 2021'!Y14/100))*'NSW Apr 2021'!AQ14,('NSW Apr 2021'!N14*'NSW Apr 2021'!Y14/100)* 'NSW Apr 2021'!AQ14)),0)</f>
        <v>0</v>
      </c>
      <c r="J20" s="238">
        <f>IF(AND('NSW Apr 2021'!N14&gt;0,'NSW Apr 2021'!O14&gt;0),IF($C$5*E20/'NSW Apr 2021'!AQ14&lt;('NSW Apr 2021'!L14+'NSW Apr 2021'!M14+'NSW Apr 2021'!N14),0,IF(($C$5*E20/'NSW Apr 2021'!AQ14-'NSW Apr 2021'!L14+'NSW Apr 2021'!M14+'NSW Apr 2021'!N14)&lt;=('NSW Apr 2021'!L14+'NSW Apr 2021'!M14+'NSW Apr 2021'!N14+'NSW Apr 2021'!O14),(($C$5*E20/'NSW Apr 2021'!AQ14-('NSW Apr 2021'!L14+'NSW Apr 2021'!M14+'NSW Apr 2021'!N14))*'NSW Apr 2021'!Z14/100)*'NSW Apr 2021'!AQ14,('NSW Apr 2021'!O14*'NSW Apr 2021'!Z14/100)*'NSW Apr 2021'!AQ14)),0)</f>
        <v>0</v>
      </c>
      <c r="K20" s="238">
        <f>IF(AND('NSW Apr 2021'!O14&gt;0,'NSW Apr 2021'!P14&gt;0),IF($C$5*E20/'NSW Apr 2021'!AQ14&lt;('NSW Apr 2021'!L14+'NSW Apr 2021'!M14+'NSW Apr 2021'!N14+'NSW Apr 2021'!O14),0,IF(($C$5*E20/'NSW Apr 2021'!AQ14-'NSW Apr 2021'!L14+'NSW Apr 2021'!M14+'NSW Apr 2021'!N14+'NSW Apr 2021'!O14)&lt;=('NSW Apr 2021'!L14+'NSW Apr 2021'!M14+'NSW Apr 2021'!N14+'NSW Apr 2021'!O14+'NSW Apr 2021'!P14),(($C$5*E20/'NSW Apr 2021'!AQ14-('NSW Apr 2021'!L14+'NSW Apr 2021'!M14+'NSW Apr 2021'!N14+'NSW Apr 2021'!O14))*'NSW Apr 2021'!AA14/100)*'NSW Apr 2021'!AQ14,('NSW Apr 2021'!P14*'NSW Apr 2021'!AA14/100)*'NSW Apr 2021'!AQ14)),0)</f>
        <v>0</v>
      </c>
      <c r="L20" s="238">
        <f>IF(AND('NSW Apr 2021'!P14&gt;0,'NSW Apr 2021'!O14&gt;0),IF(($C$5*E20/'NSW Apr 2021'!AQ14&lt;SUM('NSW Apr 2021'!L14:P14)),(0),($C$5*E20/'NSW Apr 2021'!AQ14-SUM('NSW Apr 2021'!L14:P14))*'NSW Apr 2021'!AB14/100)* 'NSW Apr 2021'!AQ14,IF(AND('NSW Apr 2021'!O14&gt;0,'NSW Apr 2021'!P14=""),IF(($C$5*E20/'NSW Apr 2021'!AQ14&lt; SUM('NSW Apr 2021'!L14:O14)),(0),($C$5*E20/'NSW Apr 2021'!AQ14-SUM('NSW Apr 2021'!L14:O14))*'NSW Apr 2021'!AA14/100)* 'NSW Apr 2021'!AQ14,IF(AND('NSW Apr 2021'!N14&gt;0,'NSW Apr 2021'!O14=""),IF(($C$5*E20/'NSW Apr 2021'!AQ14&lt; SUM('NSW Apr 2021'!L14:N14)),(0),($C$5*E20/'NSW Apr 2021'!AQ14-SUM('NSW Apr 2021'!L14:N14))*'NSW Apr 2021'!Z14/100)* 'NSW Apr 2021'!AQ14,IF(AND('NSW Apr 2021'!M14&gt;0,'NSW Apr 2021'!N14=""),IF(($C$5*E20/'NSW Apr 2021'!AQ14&lt;'NSW Apr 2021'!M14+'NSW Apr 2021'!L14),(0),(($C$5*E20/'NSW Apr 2021'!AQ14-('NSW Apr 2021'!M14+'NSW Apr 2021'!L14))*'NSW Apr 2021'!Y14/100))*'NSW Apr 2021'!AQ14,IF(AND('NSW Apr 2021'!L14&gt;0,'NSW Apr 2021'!M14=""&gt;0),IF(($C$5*E20/'NSW Apr 2021'!AQ14&lt;'NSW Apr 2021'!L14),(0),($C$5*E20/'NSW Apr 2021'!AQ14-'NSW Apr 2021'!L14)*'NSW Apr 2021'!X14/100)*'NSW Apr 2021'!AQ14,0)))))</f>
        <v>0</v>
      </c>
      <c r="M20" s="238">
        <f>IF('NSW Apr 2021'!K14="",($C$5*F20/'NSW Apr 2021'!AR14*'NSW Apr 2021'!AC14/100)*'NSW Apr 2021'!AR14,IF($C$5*F20/'NSW Apr 2021'!AR14&gt;='NSW Apr 2021'!L14,('NSW Apr 2021'!L14*'NSW Apr 2021'!AC14/100)*'NSW Apr 2021'!AR14,($C$5*F20/'NSW Apr 2021'!AR14*'NSW Apr 2021'!AC14/100)*'NSW Apr 2021'!AR14))</f>
        <v>1735.0000000000005</v>
      </c>
      <c r="N20" s="238">
        <f>IF(AND('NSW Apr 2021'!L14&gt;0,'NSW Apr 2021'!M14&gt;0),IF($C$5*F20/'NSW Apr 2021'!AR14&lt;'NSW Apr 2021'!L14,0,IF(($C$5*F20/'NSW Apr 2021'!AR14-'NSW Apr 2021'!L14)&lt;=('NSW Apr 2021'!M14+'NSW Apr 2021'!L14),((($C$5*F20/'NSW Apr 2021'!AR14-'NSW Apr 2021'!L14)*'NSW Apr 2021'!AD14/100))*'NSW Apr 2021'!AR14,((('NSW Apr 2021'!M14)*'NSW Apr 2021'!AD14/100)*'NSW Apr 2021'!AR14))),0)</f>
        <v>0</v>
      </c>
      <c r="O20" s="238">
        <f>IF(AND('NSW Apr 2021'!M14&gt;0,'NSW Apr 2021'!N14&gt;0),IF($C$5*F20/'NSW Apr 2021'!AR14&lt;('NSW Apr 2021'!L14+'NSW Apr 2021'!M14),0,IF(($C$5*F20/'NSW Apr 2021'!AR14-'NSW Apr 2021'!L14+'NSW Apr 2021'!M14)&lt;=('NSW Apr 2021'!L14+'NSW Apr 2021'!M14+'NSW Apr 2021'!N14),((($C$5*F20/'NSW Apr 2021'!AR14-('NSW Apr 2021'!L14+'NSW Apr 2021'!M14))*'NSW Apr 2021'!AE14/100))*'NSW Apr 2021'!AR14,('NSW Apr 2021'!N14*'NSW Apr 2021'!AE14/100)*'NSW Apr 2021'!AR14)),0)</f>
        <v>0</v>
      </c>
      <c r="P20" s="238">
        <f>IF(AND('NSW Apr 2021'!N14&gt;0,'NSW Apr 2021'!O14&gt;0),IF($C$5*F20/'NSW Apr 2021'!AR14&lt;('NSW Apr 2021'!L14+'NSW Apr 2021'!M14+'NSW Apr 2021'!N14),0,IF(($C$5*F20/'NSW Apr 2021'!AR14-'NSW Apr 2021'!L14+'NSW Apr 2021'!M14+'NSW Apr 2021'!N14)&lt;=('NSW Apr 2021'!L14+'NSW Apr 2021'!M14+'NSW Apr 2021'!N14+'NSW Apr 2021'!O14),(($C$5*F20/'NSW Apr 2021'!AR14-('NSW Apr 2021'!L14+'NSW Apr 2021'!M14+'NSW Apr 2021'!N14))*'NSW Apr 2021'!AF14/100)*'NSW Apr 2021'!AR14,('NSW Apr 2021'!O14*'NSW Apr 2021'!AF14/100)*'NSW Apr 2021'!AR14)),0)</f>
        <v>0</v>
      </c>
      <c r="Q20" s="238">
        <f>IF(AND('NSW Apr 2021'!P14&gt;0,'NSW Apr 2021'!P14&gt;0),IF($C$5*F20/'NSW Apr 2021'!AR14&lt;('NSW Apr 2021'!L14+'NSW Apr 2021'!M14+'NSW Apr 2021'!N14+'NSW Apr 2021'!O14),0,IF(($C$5*F20/'NSW Apr 2021'!AR14-'NSW Apr 2021'!L14+'NSW Apr 2021'!M14+'NSW Apr 2021'!N14+'NSW Apr 2021'!O14)&lt;=('NSW Apr 2021'!L14+'NSW Apr 2021'!M14+'NSW Apr 2021'!N14+'NSW Apr 2021'!O14+'NSW Apr 2021'!P14),(($C$5*F20/'NSW Apr 2021'!AR14-('NSW Apr 2021'!L14+'NSW Apr 2021'!M14+'NSW Apr 2021'!N14+'NSW Apr 2021'!O14))*'NSW Apr 2021'!AG14/100)*'NSW Apr 2021'!AR14,('NSW Apr 2021'!P14*'NSW Apr 2021'!AG14/100)*'NSW Apr 2021'!AR14)),0)</f>
        <v>0</v>
      </c>
      <c r="R20" s="238">
        <f>IF(AND('NSW Apr 2021'!P14&gt;0,'NSW Apr 2021'!O14&gt;0),IF(($C$5*F20/'NSW Apr 2021'!AR14&lt;SUM('NSW Apr 2021'!L14:P14)),(0),($C$5*F20/'NSW Apr 2021'!AR14-SUM('NSW Apr 2021'!L14:P14))*'NSW Apr 2021'!AB14/100)* 'NSW Apr 2021'!AR14,IF(AND('NSW Apr 2021'!O14&gt;0,'NSW Apr 2021'!P14=""),IF(($C$5*F20/'NSW Apr 2021'!AR14&lt; SUM('NSW Apr 2021'!L14:O14)),(0),($C$5*F20/'NSW Apr 2021'!AR14-SUM('NSW Apr 2021'!L14:O14))*'NSW Apr 2021'!AG14/100)* 'NSW Apr 2021'!AR14,IF(AND('NSW Apr 2021'!N14&gt;0,'NSW Apr 2021'!O14=""),IF(($C$5*F20/'NSW Apr 2021'!AR14&lt; SUM('NSW Apr 2021'!L14:N14)),(0),($C$5*F20/'NSW Apr 2021'!AR14-SUM('NSW Apr 2021'!L14:N14))*'NSW Apr 2021'!AF14/100)* 'NSW Apr 2021'!AR14,IF(AND('NSW Apr 2021'!M14&gt;0,'NSW Apr 2021'!N14=""),IF(($C$5*F20/'NSW Apr 2021'!AR14&lt;'NSW Apr 2021'!M14+'NSW Apr 2021'!L14),(0),(($C$5*F20/'NSW Apr 2021'!AR14-('NSW Apr 2021'!M14+'NSW Apr 2021'!L14))*'NSW Apr 2021'!AE14/100))*'NSW Apr 2021'!AR14,IF(AND('NSW Apr 2021'!L14&gt;0,'NSW Apr 2021'!M14=""&gt;0),IF(($C$5*F20/'NSW Apr 2021'!AR14&lt;'NSW Apr 2021'!L14),(0),($C$5*F20/'NSW Apr 2021'!AR14-'NSW Apr 2021'!L14)*'NSW Apr 2021'!AD14/100)*'NSW Apr 2021'!AR14,0)))))</f>
        <v>0</v>
      </c>
      <c r="S20" s="298">
        <f t="shared" si="4"/>
        <v>3470.0000000000009</v>
      </c>
      <c r="T20" s="295">
        <f t="shared" si="5"/>
        <v>3808.464500000001</v>
      </c>
      <c r="U20" s="239">
        <f t="shared" si="6"/>
        <v>4189.310950000001</v>
      </c>
      <c r="V20" s="237">
        <f>'NSW Apr 2021'!AT14</f>
        <v>0</v>
      </c>
      <c r="W20" s="237">
        <f>'NSW Apr 2021'!AU14</f>
        <v>14</v>
      </c>
      <c r="X20" s="237">
        <f>'NSW Apr 2021'!AV14</f>
        <v>0</v>
      </c>
      <c r="Y20" s="237">
        <f>'NSW Apr 2021'!AW14</f>
        <v>0</v>
      </c>
      <c r="Z20" s="295" t="str">
        <f t="shared" si="7"/>
        <v>Guaranteed off usage</v>
      </c>
      <c r="AA20" s="295" t="str">
        <f t="shared" si="8"/>
        <v>Inclusive</v>
      </c>
      <c r="AB20" s="293">
        <f t="shared" si="0"/>
        <v>3322.6645000000003</v>
      </c>
      <c r="AC20" s="293">
        <f t="shared" si="1"/>
        <v>3322.6645000000003</v>
      </c>
      <c r="AD20" s="301">
        <f t="shared" si="2"/>
        <v>3654.9309500000008</v>
      </c>
      <c r="AE20" s="301">
        <f t="shared" si="2"/>
        <v>3654.9309500000008</v>
      </c>
      <c r="AF20" s="240">
        <f>'NSW Apr 2021'!BF14</f>
        <v>12</v>
      </c>
      <c r="AG20" s="241" t="str">
        <f>'NSW Apr 2021'!BG14</f>
        <v>n</v>
      </c>
      <c r="AH20" s="340"/>
      <c r="AI20" s="340"/>
      <c r="AJ20" s="340"/>
      <c r="AK20" s="340"/>
      <c r="AL20" s="340"/>
      <c r="AM20" s="340"/>
      <c r="AN20" s="340"/>
      <c r="AO20" s="340"/>
      <c r="AP20" s="340"/>
      <c r="AQ20" s="340"/>
      <c r="AR20" s="340"/>
      <c r="AS20" s="340"/>
      <c r="AT20" s="340"/>
      <c r="AU20" s="340"/>
      <c r="AV20" s="347"/>
      <c r="AW20" s="347"/>
      <c r="AX20" s="347"/>
      <c r="AY20" s="347"/>
      <c r="AZ20" s="347"/>
      <c r="BA20" s="347"/>
      <c r="BB20" s="347"/>
      <c r="BC20" s="347"/>
      <c r="BD20" s="347"/>
      <c r="BE20" s="347"/>
      <c r="BF20" s="347"/>
      <c r="BG20" s="347"/>
      <c r="BH20" s="347"/>
      <c r="BI20" s="347"/>
      <c r="BJ20" s="347"/>
      <c r="BK20" s="347"/>
      <c r="BL20" s="347"/>
      <c r="BM20" s="347"/>
      <c r="BN20" s="347"/>
      <c r="BO20" s="347"/>
      <c r="BP20" s="347"/>
      <c r="BQ20" s="347"/>
      <c r="BR20" s="347"/>
      <c r="BS20" s="347"/>
      <c r="BT20" s="347"/>
      <c r="BU20" s="347"/>
      <c r="BV20" s="347"/>
      <c r="BW20" s="347"/>
      <c r="BX20" s="347"/>
      <c r="BY20" s="347"/>
      <c r="BZ20" s="347"/>
      <c r="CA20" s="347"/>
      <c r="CB20" s="347"/>
      <c r="CC20" s="347"/>
      <c r="CD20" s="347"/>
      <c r="CE20" s="347"/>
      <c r="CF20" s="347"/>
      <c r="CG20" s="347"/>
      <c r="CH20" s="347"/>
      <c r="CI20" s="347"/>
      <c r="CJ20" s="347"/>
      <c r="CK20" s="347"/>
      <c r="CL20" s="347"/>
      <c r="CM20" s="347"/>
      <c r="CN20" s="347"/>
      <c r="CO20" s="347"/>
      <c r="CP20" s="347"/>
      <c r="CQ20" s="347"/>
      <c r="CR20" s="347"/>
      <c r="CS20" s="347"/>
      <c r="CT20" s="347"/>
      <c r="CU20" s="347"/>
      <c r="CV20" s="347"/>
      <c r="CW20" s="347"/>
      <c r="CX20" s="347"/>
      <c r="CY20" s="347"/>
      <c r="CZ20" s="347"/>
      <c r="DA20" s="347"/>
      <c r="DB20" s="347"/>
      <c r="DC20" s="347"/>
      <c r="DD20" s="347"/>
      <c r="DE20" s="347"/>
      <c r="DF20" s="347"/>
      <c r="DG20" s="347"/>
      <c r="DH20" s="347"/>
      <c r="DI20" s="347"/>
      <c r="DJ20" s="347"/>
      <c r="DK20" s="347"/>
      <c r="DL20" s="347"/>
      <c r="DM20" s="347"/>
      <c r="DN20" s="347"/>
      <c r="DO20" s="347"/>
      <c r="DP20" s="347"/>
      <c r="DQ20" s="347"/>
      <c r="DR20" s="347"/>
      <c r="DS20" s="347"/>
      <c r="DT20" s="347"/>
      <c r="DU20" s="347"/>
      <c r="DV20" s="347"/>
      <c r="DW20" s="347"/>
      <c r="DX20" s="347"/>
      <c r="DY20" s="347"/>
      <c r="DZ20" s="347"/>
      <c r="EA20" s="347"/>
      <c r="EB20" s="347"/>
      <c r="EC20" s="347"/>
      <c r="ED20" s="347"/>
      <c r="EE20" s="347"/>
      <c r="EF20" s="347"/>
      <c r="EG20" s="347"/>
      <c r="EH20" s="347"/>
      <c r="EI20" s="347"/>
      <c r="EJ20" s="347"/>
      <c r="EK20" s="347"/>
      <c r="EL20" s="347"/>
      <c r="EM20" s="347"/>
      <c r="EN20" s="347"/>
      <c r="EO20" s="347"/>
      <c r="EP20" s="347"/>
      <c r="EQ20" s="347"/>
      <c r="ER20" s="347"/>
    </row>
    <row r="21" spans="1:148" s="285" customFormat="1" ht="23" customHeight="1" thickTop="1">
      <c r="A21" s="442" t="str">
        <f>'NSW Apr 2021'!D15</f>
        <v>AGN Albury</v>
      </c>
      <c r="B21" s="156" t="str">
        <f>'NSW Apr 2021'!F15</f>
        <v>EnergyAustralia</v>
      </c>
      <c r="C21" s="156" t="str">
        <f>'NSW Apr 2021'!G15</f>
        <v>Total Plan</v>
      </c>
      <c r="D21" s="153">
        <f>365*'NSW Apr 2021'!H15/100</f>
        <v>311.71000000000004</v>
      </c>
      <c r="E21" s="288">
        <f>IF('NSW Apr 2021'!AQ15=3,0.5,IF('NSW Apr 2021'!AQ15=2,0.33,0))</f>
        <v>0.5</v>
      </c>
      <c r="F21" s="288">
        <f t="shared" si="3"/>
        <v>0.5</v>
      </c>
      <c r="G21" s="151">
        <f>IF('NSW Apr 2021'!K15="",($C$5*E21/'NSW Apr 2021'!AQ15*'NSW Apr 2021'!W15/100)*'NSW Apr 2021'!AQ15,IF($C$5*E21/'NSW Apr 2021'!AQ15&gt;='NSW Apr 2021'!L15,('NSW Apr 2021'!L15*'NSW Apr 2021'!W15/100)*'NSW Apr 2021'!AQ15,($C$5*E21/'NSW Apr 2021'!AQ15*'NSW Apr 2021'!W15/100)*'NSW Apr 2021'!AQ15))</f>
        <v>473.40000000000003</v>
      </c>
      <c r="H21" s="151">
        <f>IF(AND('NSW Apr 2021'!L15&gt;0,'NSW Apr 2021'!M15&gt;0),IF($C$5*E21/'NSW Apr 2021'!AQ15&lt;'NSW Apr 2021'!L15,0,IF(($C$5*E21/'NSW Apr 2021'!AQ15-'NSW Apr 2021'!L15)&lt;=('NSW Apr 2021'!M15+'NSW Apr 2021'!L15),((($C$5*E21/'NSW Apr 2021'!AQ15-'NSW Apr 2021'!L15)*'NSW Apr 2021'!X15/100))*'NSW Apr 2021'!AQ15,((('NSW Apr 2021'!M15)*'NSW Apr 2021'!X15/100)*'NSW Apr 2021'!AQ15))),0)</f>
        <v>758.40000000000009</v>
      </c>
      <c r="I21" s="151">
        <f>IF(AND('NSW Apr 2021'!M15&gt;0,'NSW Apr 2021'!N15&gt;0),IF($C$5*E21/'NSW Apr 2021'!AQ15&lt;('NSW Apr 2021'!L15+'NSW Apr 2021'!M15),0,IF(($C$5*E21/'NSW Apr 2021'!AQ15-'NSW Apr 2021'!L15+'NSW Apr 2021'!M15)&lt;=('NSW Apr 2021'!L15+'NSW Apr 2021'!M15+'NSW Apr 2021'!N15),((($C$5*E21/'NSW Apr 2021'!AQ15-('NSW Apr 2021'!L15+'NSW Apr 2021'!M15))*'NSW Apr 2021'!Y15/100))*'NSW Apr 2021'!AQ15,('NSW Apr 2021'!N15*'NSW Apr 2021'!Y15/100)* 'NSW Apr 2021'!AQ15)),0)</f>
        <v>327.60000000000002</v>
      </c>
      <c r="J21" s="151">
        <f>IF(AND('NSW Apr 2021'!N15&gt;0,'NSW Apr 2021'!O15&gt;0),IF($C$5*E21/'NSW Apr 2021'!AQ15&lt;('NSW Apr 2021'!L15+'NSW Apr 2021'!M15+'NSW Apr 2021'!N15),0,IF(($C$5*E21/'NSW Apr 2021'!AQ15-'NSW Apr 2021'!L15+'NSW Apr 2021'!M15+'NSW Apr 2021'!N15)&lt;=('NSW Apr 2021'!L15+'NSW Apr 2021'!M15+'NSW Apr 2021'!N15+'NSW Apr 2021'!O15),(($C$5*E21/'NSW Apr 2021'!AQ15-('NSW Apr 2021'!L15+'NSW Apr 2021'!M15+'NSW Apr 2021'!N15))*'NSW Apr 2021'!Z15/100)*'NSW Apr 2021'!AQ15,('NSW Apr 2021'!O15*'NSW Apr 2021'!Z15/100)*'NSW Apr 2021'!AQ15)),0)</f>
        <v>0</v>
      </c>
      <c r="K21" s="151">
        <f>IF(AND('NSW Apr 2021'!O15&gt;0,'NSW Apr 2021'!P15&gt;0),IF($C$5*E21/'NSW Apr 2021'!AQ15&lt;('NSW Apr 2021'!L15+'NSW Apr 2021'!M15+'NSW Apr 2021'!N15+'NSW Apr 2021'!O15),0,IF(($C$5*E21/'NSW Apr 2021'!AQ15-'NSW Apr 2021'!L15+'NSW Apr 2021'!M15+'NSW Apr 2021'!N15+'NSW Apr 2021'!O15)&lt;=('NSW Apr 2021'!L15+'NSW Apr 2021'!M15+'NSW Apr 2021'!N15+'NSW Apr 2021'!O15+'NSW Apr 2021'!P15),(($C$5*E21/'NSW Apr 2021'!AQ15-('NSW Apr 2021'!L15+'NSW Apr 2021'!M15+'NSW Apr 2021'!N15+'NSW Apr 2021'!O15))*'NSW Apr 2021'!AA15/100)*'NSW Apr 2021'!AQ15,('NSW Apr 2021'!P15*'NSW Apr 2021'!AA15/100)*'NSW Apr 2021'!AQ15)),0)</f>
        <v>0</v>
      </c>
      <c r="L21" s="151">
        <f>IF(AND('NSW Apr 2021'!P15&gt;0,'NSW Apr 2021'!O15&gt;0),IF(($C$5*E21/'NSW Apr 2021'!AQ15&lt;SUM('NSW Apr 2021'!L15:P15)),(0),($C$5*E21/'NSW Apr 2021'!AQ15-SUM('NSW Apr 2021'!L15:P15))*'NSW Apr 2021'!AB15/100)* 'NSW Apr 2021'!AQ15,IF(AND('NSW Apr 2021'!O15&gt;0,'NSW Apr 2021'!P15=""),IF(($C$5*E21/'NSW Apr 2021'!AQ15&lt; SUM('NSW Apr 2021'!L15:O15)),(0),($C$5*E21/'NSW Apr 2021'!AQ15-SUM('NSW Apr 2021'!L15:O15))*'NSW Apr 2021'!AA15/100)* 'NSW Apr 2021'!AQ15,IF(AND('NSW Apr 2021'!N15&gt;0,'NSW Apr 2021'!O15=""),IF(($C$5*E21/'NSW Apr 2021'!AQ15&lt; SUM('NSW Apr 2021'!L15:N15)),(0),($C$5*E21/'NSW Apr 2021'!AQ15-SUM('NSW Apr 2021'!L15:N15))*'NSW Apr 2021'!Z15/100)* 'NSW Apr 2021'!AQ15,IF(AND('NSW Apr 2021'!M15&gt;0,'NSW Apr 2021'!N15=""),IF(($C$5*E21/'NSW Apr 2021'!AQ15&lt;'NSW Apr 2021'!M15+'NSW Apr 2021'!L15),(0),(($C$5*E21/'NSW Apr 2021'!AQ15-('NSW Apr 2021'!M15+'NSW Apr 2021'!L15))*'NSW Apr 2021'!Y15/100))*'NSW Apr 2021'!AQ15,IF(AND('NSW Apr 2021'!L15&gt;0,'NSW Apr 2021'!M15=""&gt;0),IF(($C$5*E21/'NSW Apr 2021'!AQ15&lt;'NSW Apr 2021'!L15),(0),($C$5*E21/'NSW Apr 2021'!AQ15-'NSW Apr 2021'!L15)*'NSW Apr 2021'!X15/100)*'NSW Apr 2021'!AQ15,0)))))</f>
        <v>0</v>
      </c>
      <c r="M21" s="151">
        <f>IF('NSW Apr 2021'!K15="",($C$5*F21/'NSW Apr 2021'!AR15*'NSW Apr 2021'!AC15/100)*'NSW Apr 2021'!AR15,IF($C$5*F21/'NSW Apr 2021'!AR15&gt;='NSW Apr 2021'!L15,('NSW Apr 2021'!L15*'NSW Apr 2021'!AC15/100)*'NSW Apr 2021'!AR15,($C$5*F21/'NSW Apr 2021'!AR15*'NSW Apr 2021'!AC15/100)*'NSW Apr 2021'!AR15))</f>
        <v>473.40000000000003</v>
      </c>
      <c r="N21" s="151">
        <f>IF(AND('NSW Apr 2021'!L15&gt;0,'NSW Apr 2021'!M15&gt;0),IF($C$5*F21/'NSW Apr 2021'!AR15&lt;'NSW Apr 2021'!L15,0,IF(($C$5*F21/'NSW Apr 2021'!AR15-'NSW Apr 2021'!L15)&lt;=('NSW Apr 2021'!M15+'NSW Apr 2021'!L15),((($C$5*F21/'NSW Apr 2021'!AR15-'NSW Apr 2021'!L15)*'NSW Apr 2021'!AD15/100))*'NSW Apr 2021'!AR15,((('NSW Apr 2021'!M15)*'NSW Apr 2021'!AD15/100)*'NSW Apr 2021'!AR15))),0)</f>
        <v>758.40000000000009</v>
      </c>
      <c r="O21" s="151">
        <f>IF(AND('NSW Apr 2021'!M15&gt;0,'NSW Apr 2021'!N15&gt;0),IF($C$5*F21/'NSW Apr 2021'!AR15&lt;('NSW Apr 2021'!L15+'NSW Apr 2021'!M15),0,IF(($C$5*F21/'NSW Apr 2021'!AR15-'NSW Apr 2021'!L15+'NSW Apr 2021'!M15)&lt;=('NSW Apr 2021'!L15+'NSW Apr 2021'!M15+'NSW Apr 2021'!N15),((($C$5*F21/'NSW Apr 2021'!AR15-('NSW Apr 2021'!L15+'NSW Apr 2021'!M15))*'NSW Apr 2021'!AE15/100))*'NSW Apr 2021'!AR15,('NSW Apr 2021'!N15*'NSW Apr 2021'!AE15/100)*'NSW Apr 2021'!AR15)),0)</f>
        <v>327.60000000000002</v>
      </c>
      <c r="P21" s="151">
        <f>IF(AND('NSW Apr 2021'!N15&gt;0,'NSW Apr 2021'!O15&gt;0),IF($C$5*F21/'NSW Apr 2021'!AR15&lt;('NSW Apr 2021'!L15+'NSW Apr 2021'!M15+'NSW Apr 2021'!N15),0,IF(($C$5*F21/'NSW Apr 2021'!AR15-'NSW Apr 2021'!L15+'NSW Apr 2021'!M15+'NSW Apr 2021'!N15)&lt;=('NSW Apr 2021'!L15+'NSW Apr 2021'!M15+'NSW Apr 2021'!N15+'NSW Apr 2021'!O15),(($C$5*F21/'NSW Apr 2021'!AR15-('NSW Apr 2021'!L15+'NSW Apr 2021'!M15+'NSW Apr 2021'!N15))*'NSW Apr 2021'!AF15/100)*'NSW Apr 2021'!AR15,('NSW Apr 2021'!O15*'NSW Apr 2021'!AF15/100)*'NSW Apr 2021'!AR15)),0)</f>
        <v>0</v>
      </c>
      <c r="Q21" s="151">
        <f>IF(AND('NSW Apr 2021'!P15&gt;0,'NSW Apr 2021'!P15&gt;0),IF($C$5*F21/'NSW Apr 2021'!AR15&lt;('NSW Apr 2021'!L15+'NSW Apr 2021'!M15+'NSW Apr 2021'!N15+'NSW Apr 2021'!O15),0,IF(($C$5*F21/'NSW Apr 2021'!AR15-'NSW Apr 2021'!L15+'NSW Apr 2021'!M15+'NSW Apr 2021'!N15+'NSW Apr 2021'!O15)&lt;=('NSW Apr 2021'!L15+'NSW Apr 2021'!M15+'NSW Apr 2021'!N15+'NSW Apr 2021'!O15+'NSW Apr 2021'!P15),(($C$5*F21/'NSW Apr 2021'!AR15-('NSW Apr 2021'!L15+'NSW Apr 2021'!M15+'NSW Apr 2021'!N15+'NSW Apr 2021'!O15))*'NSW Apr 2021'!AG15/100)*'NSW Apr 2021'!AR15,('NSW Apr 2021'!P15*'NSW Apr 2021'!AG15/100)*'NSW Apr 2021'!AR15)),0)</f>
        <v>0</v>
      </c>
      <c r="R21" s="151">
        <f>IF(AND('NSW Apr 2021'!P15&gt;0,'NSW Apr 2021'!O15&gt;0),IF(($C$5*F21/'NSW Apr 2021'!AR15&lt;SUM('NSW Apr 2021'!L15:P15)),(0),($C$5*F21/'NSW Apr 2021'!AR15-SUM('NSW Apr 2021'!L15:P15))*'NSW Apr 2021'!AB15/100)* 'NSW Apr 2021'!AR15,IF(AND('NSW Apr 2021'!O15&gt;0,'NSW Apr 2021'!P15=""),IF(($C$5*F21/'NSW Apr 2021'!AR15&lt; SUM('NSW Apr 2021'!L15:O15)),(0),($C$5*F21/'NSW Apr 2021'!AR15-SUM('NSW Apr 2021'!L15:O15))*'NSW Apr 2021'!AG15/100)* 'NSW Apr 2021'!AR15,IF(AND('NSW Apr 2021'!N15&gt;0,'NSW Apr 2021'!O15=""),IF(($C$5*F21/'NSW Apr 2021'!AR15&lt; SUM('NSW Apr 2021'!L15:N15)),(0),($C$5*F21/'NSW Apr 2021'!AR15-SUM('NSW Apr 2021'!L15:N15))*'NSW Apr 2021'!AF15/100)* 'NSW Apr 2021'!AR15,IF(AND('NSW Apr 2021'!M15&gt;0,'NSW Apr 2021'!N15=""),IF(($C$5*F21/'NSW Apr 2021'!AR15&lt;'NSW Apr 2021'!M15+'NSW Apr 2021'!L15),(0),(($C$5*F21/'NSW Apr 2021'!AR15-('NSW Apr 2021'!M15+'NSW Apr 2021'!L15))*'NSW Apr 2021'!AE15/100))*'NSW Apr 2021'!AR15,IF(AND('NSW Apr 2021'!L15&gt;0,'NSW Apr 2021'!M15=""&gt;0),IF(($C$5*F21/'NSW Apr 2021'!AR15&lt;'NSW Apr 2021'!L15),(0),($C$5*F21/'NSW Apr 2021'!AR15-'NSW Apr 2021'!L15)*'NSW Apr 2021'!AD15/100)*'NSW Apr 2021'!AR15,0)))))</f>
        <v>0</v>
      </c>
      <c r="S21" s="257">
        <f t="shared" si="4"/>
        <v>3118.8</v>
      </c>
      <c r="T21" s="294">
        <f t="shared" si="5"/>
        <v>3430.51</v>
      </c>
      <c r="U21" s="157">
        <f t="shared" si="6"/>
        <v>3773.5610000000006</v>
      </c>
      <c r="V21" s="156">
        <f>'NSW Apr 2021'!AT15</f>
        <v>19</v>
      </c>
      <c r="W21" s="156">
        <f>'NSW Apr 2021'!AU15</f>
        <v>0</v>
      </c>
      <c r="X21" s="156">
        <f>'NSW Apr 2021'!AV15</f>
        <v>0</v>
      </c>
      <c r="Y21" s="156">
        <f>'NSW Apr 2021'!AW15</f>
        <v>0</v>
      </c>
      <c r="Z21" s="294" t="str">
        <f t="shared" si="7"/>
        <v>Guaranteed off bill</v>
      </c>
      <c r="AA21" s="294" t="str">
        <f t="shared" si="8"/>
        <v>Exclusive</v>
      </c>
      <c r="AB21" s="292">
        <f t="shared" si="0"/>
        <v>2778.7130999999999</v>
      </c>
      <c r="AC21" s="292">
        <f t="shared" si="1"/>
        <v>2778.7130999999999</v>
      </c>
      <c r="AD21" s="138">
        <f t="shared" si="2"/>
        <v>3056.5844100000004</v>
      </c>
      <c r="AE21" s="138">
        <f t="shared" si="2"/>
        <v>3056.5844100000004</v>
      </c>
      <c r="AF21" s="235">
        <f>'NSW Apr 2021'!BF15</f>
        <v>0</v>
      </c>
      <c r="AG21" s="159" t="str">
        <f>'NSW Apr 2021'!BG15</f>
        <v>n</v>
      </c>
      <c r="AH21" s="340"/>
      <c r="AI21" s="340"/>
      <c r="AJ21" s="340"/>
      <c r="AK21" s="340"/>
      <c r="AL21" s="340"/>
      <c r="AM21" s="340"/>
      <c r="AN21" s="340"/>
      <c r="AO21" s="340"/>
      <c r="AP21" s="340"/>
      <c r="AQ21" s="340"/>
      <c r="AR21" s="340"/>
      <c r="AS21" s="340"/>
      <c r="AT21" s="340"/>
      <c r="AU21" s="340"/>
      <c r="AV21" s="347"/>
      <c r="AW21" s="347"/>
      <c r="AX21" s="347"/>
      <c r="AY21" s="347"/>
      <c r="AZ21" s="347"/>
      <c r="BA21" s="347"/>
      <c r="BB21" s="347"/>
      <c r="BC21" s="347"/>
      <c r="BD21" s="347"/>
      <c r="BE21" s="347"/>
      <c r="BF21" s="347"/>
      <c r="BG21" s="347"/>
      <c r="BH21" s="347"/>
      <c r="BI21" s="347"/>
      <c r="BJ21" s="347"/>
      <c r="BK21" s="347"/>
      <c r="BL21" s="347"/>
      <c r="BM21" s="347"/>
      <c r="BN21" s="347"/>
      <c r="BO21" s="347"/>
      <c r="BP21" s="347"/>
      <c r="BQ21" s="347"/>
      <c r="BR21" s="347"/>
      <c r="BS21" s="347"/>
      <c r="BT21" s="347"/>
      <c r="BU21" s="347"/>
      <c r="BV21" s="347"/>
      <c r="BW21" s="347"/>
      <c r="BX21" s="347"/>
      <c r="BY21" s="347"/>
      <c r="BZ21" s="347"/>
      <c r="CA21" s="347"/>
      <c r="CB21" s="347"/>
      <c r="CC21" s="347"/>
      <c r="CD21" s="347"/>
      <c r="CE21" s="347"/>
      <c r="CF21" s="347"/>
      <c r="CG21" s="347"/>
      <c r="CH21" s="347"/>
      <c r="CI21" s="347"/>
      <c r="CJ21" s="347"/>
      <c r="CK21" s="347"/>
      <c r="CL21" s="347"/>
      <c r="CM21" s="347"/>
      <c r="CN21" s="347"/>
      <c r="CO21" s="347"/>
      <c r="CP21" s="347"/>
      <c r="CQ21" s="347"/>
      <c r="CR21" s="347"/>
      <c r="CS21" s="347"/>
      <c r="CT21" s="347"/>
      <c r="CU21" s="347"/>
      <c r="CV21" s="347"/>
      <c r="CW21" s="347"/>
      <c r="CX21" s="347"/>
      <c r="CY21" s="347"/>
      <c r="CZ21" s="347"/>
      <c r="DA21" s="347"/>
      <c r="DB21" s="347"/>
      <c r="DC21" s="347"/>
      <c r="DD21" s="347"/>
      <c r="DE21" s="347"/>
      <c r="DF21" s="347"/>
      <c r="DG21" s="347"/>
      <c r="DH21" s="347"/>
      <c r="DI21" s="347"/>
      <c r="DJ21" s="347"/>
      <c r="DK21" s="347"/>
      <c r="DL21" s="347"/>
      <c r="DM21" s="347"/>
      <c r="DN21" s="347"/>
      <c r="DO21" s="347"/>
      <c r="DP21" s="347"/>
      <c r="DQ21" s="347"/>
      <c r="DR21" s="347"/>
      <c r="DS21" s="347"/>
      <c r="DT21" s="347"/>
      <c r="DU21" s="347"/>
      <c r="DV21" s="347"/>
      <c r="DW21" s="347"/>
      <c r="DX21" s="347"/>
      <c r="DY21" s="347"/>
      <c r="DZ21" s="347"/>
      <c r="EA21" s="347"/>
      <c r="EB21" s="347"/>
      <c r="EC21" s="347"/>
      <c r="ED21" s="347"/>
      <c r="EE21" s="347"/>
      <c r="EF21" s="347"/>
      <c r="EG21" s="347"/>
      <c r="EH21" s="347"/>
      <c r="EI21" s="347"/>
      <c r="EJ21" s="347"/>
      <c r="EK21" s="347"/>
      <c r="EL21" s="347"/>
      <c r="EM21" s="347"/>
      <c r="EN21" s="347"/>
      <c r="EO21" s="347"/>
      <c r="EP21" s="347"/>
      <c r="EQ21" s="347"/>
      <c r="ER21" s="347"/>
    </row>
    <row r="22" spans="1:148" s="285" customFormat="1" ht="23" customHeight="1">
      <c r="A22" s="443"/>
      <c r="B22" s="148" t="str">
        <f>'NSW Apr 2021'!F16</f>
        <v>Origin Energy</v>
      </c>
      <c r="C22" s="148" t="str">
        <f>'NSW Apr 2021'!G16</f>
        <v>Business Flexi</v>
      </c>
      <c r="D22" s="153">
        <f>365*'NSW Apr 2021'!H16/100</f>
        <v>205.71400000000003</v>
      </c>
      <c r="E22" s="288">
        <f>IF('NSW Apr 2021'!AQ16=3,0.5,IF('NSW Apr 2021'!AQ16=2,0.33,0))</f>
        <v>0.5</v>
      </c>
      <c r="F22" s="288">
        <f t="shared" si="3"/>
        <v>0.5</v>
      </c>
      <c r="G22" s="153">
        <f>IF('NSW Apr 2021'!K16="",($C$5*E22/'NSW Apr 2021'!AQ16*'NSW Apr 2021'!W16/100)*'NSW Apr 2021'!AQ16,IF($C$5*E22/'NSW Apr 2021'!AQ16&gt;='NSW Apr 2021'!L16,('NSW Apr 2021'!L16*'NSW Apr 2021'!W16/100)*'NSW Apr 2021'!AQ16,($C$5*E22/'NSW Apr 2021'!AQ16*'NSW Apr 2021'!W16/100)*'NSW Apr 2021'!AQ16))</f>
        <v>977.27272727272725</v>
      </c>
      <c r="H22" s="153">
        <f>IF(AND('NSW Apr 2021'!L16&gt;0,'NSW Apr 2021'!M16&gt;0),IF($C$5*E22/'NSW Apr 2021'!AQ16&lt;'NSW Apr 2021'!L16,0,IF(($C$5*E22/'NSW Apr 2021'!AQ16-'NSW Apr 2021'!L16)&lt;=('NSW Apr 2021'!M16+'NSW Apr 2021'!L16),((($C$5*E22/'NSW Apr 2021'!AQ16-'NSW Apr 2021'!L16)*'NSW Apr 2021'!X16/100))*'NSW Apr 2021'!AQ16,((('NSW Apr 2021'!M16)*'NSW Apr 2021'!X16/100)*'NSW Apr 2021'!AQ16))),0)</f>
        <v>0</v>
      </c>
      <c r="I22" s="153">
        <f>IF(AND('NSW Apr 2021'!M16&gt;0,'NSW Apr 2021'!N16&gt;0),IF($C$5*E22/'NSW Apr 2021'!AQ16&lt;('NSW Apr 2021'!L16+'NSW Apr 2021'!M16),0,IF(($C$5*E22/'NSW Apr 2021'!AQ16-'NSW Apr 2021'!L16+'NSW Apr 2021'!M16)&lt;=('NSW Apr 2021'!L16+'NSW Apr 2021'!M16+'NSW Apr 2021'!N16),((($C$5*E22/'NSW Apr 2021'!AQ16-('NSW Apr 2021'!L16+'NSW Apr 2021'!M16))*'NSW Apr 2021'!Y16/100))*'NSW Apr 2021'!AQ16,('NSW Apr 2021'!N16*'NSW Apr 2021'!Y16/100)* 'NSW Apr 2021'!AQ16)),0)</f>
        <v>0</v>
      </c>
      <c r="J22" s="153">
        <f>IF(AND('NSW Apr 2021'!N16&gt;0,'NSW Apr 2021'!O16&gt;0),IF($C$5*E22/'NSW Apr 2021'!AQ16&lt;('NSW Apr 2021'!L16+'NSW Apr 2021'!M16+'NSW Apr 2021'!N16),0,IF(($C$5*E22/'NSW Apr 2021'!AQ16-'NSW Apr 2021'!L16+'NSW Apr 2021'!M16+'NSW Apr 2021'!N16)&lt;=('NSW Apr 2021'!L16+'NSW Apr 2021'!M16+'NSW Apr 2021'!N16+'NSW Apr 2021'!O16),(($C$5*E22/'NSW Apr 2021'!AQ16-('NSW Apr 2021'!L16+'NSW Apr 2021'!M16+'NSW Apr 2021'!N16))*'NSW Apr 2021'!Z16/100)*'NSW Apr 2021'!AQ16,('NSW Apr 2021'!O16*'NSW Apr 2021'!Z16/100)*'NSW Apr 2021'!AQ16)),0)</f>
        <v>0</v>
      </c>
      <c r="K22" s="153">
        <f>IF(AND('NSW Apr 2021'!O16&gt;0,'NSW Apr 2021'!P16&gt;0),IF($C$5*E22/'NSW Apr 2021'!AQ16&lt;('NSW Apr 2021'!L16+'NSW Apr 2021'!M16+'NSW Apr 2021'!N16+'NSW Apr 2021'!O16),0,IF(($C$5*E22/'NSW Apr 2021'!AQ16-'NSW Apr 2021'!L16+'NSW Apr 2021'!M16+'NSW Apr 2021'!N16+'NSW Apr 2021'!O16)&lt;=('NSW Apr 2021'!L16+'NSW Apr 2021'!M16+'NSW Apr 2021'!N16+'NSW Apr 2021'!O16+'NSW Apr 2021'!P16),(($C$5*E22/'NSW Apr 2021'!AQ16-('NSW Apr 2021'!L16+'NSW Apr 2021'!M16+'NSW Apr 2021'!N16+'NSW Apr 2021'!O16))*'NSW Apr 2021'!AA16/100)*'NSW Apr 2021'!AQ16,('NSW Apr 2021'!P16*'NSW Apr 2021'!AA16/100)*'NSW Apr 2021'!AQ16)),0)</f>
        <v>0</v>
      </c>
      <c r="L22" s="153">
        <f>IF(AND('NSW Apr 2021'!P16&gt;0,'NSW Apr 2021'!O16&gt;0),IF(($C$5*E22/'NSW Apr 2021'!AQ16&lt;SUM('NSW Apr 2021'!L16:P16)),(0),($C$5*E22/'NSW Apr 2021'!AQ16-SUM('NSW Apr 2021'!L16:P16))*'NSW Apr 2021'!AB16/100)* 'NSW Apr 2021'!AQ16,IF(AND('NSW Apr 2021'!O16&gt;0,'NSW Apr 2021'!P16=""),IF(($C$5*E22/'NSW Apr 2021'!AQ16&lt; SUM('NSW Apr 2021'!L16:O16)),(0),($C$5*E22/'NSW Apr 2021'!AQ16-SUM('NSW Apr 2021'!L16:O16))*'NSW Apr 2021'!AA16/100)* 'NSW Apr 2021'!AQ16,IF(AND('NSW Apr 2021'!N16&gt;0,'NSW Apr 2021'!O16=""),IF(($C$5*E22/'NSW Apr 2021'!AQ16&lt; SUM('NSW Apr 2021'!L16:N16)),(0),($C$5*E22/'NSW Apr 2021'!AQ16-SUM('NSW Apr 2021'!L16:N16))*'NSW Apr 2021'!Z16/100)* 'NSW Apr 2021'!AQ16,IF(AND('NSW Apr 2021'!M16&gt;0,'NSW Apr 2021'!N16=""),IF(($C$5*E22/'NSW Apr 2021'!AQ16&lt;'NSW Apr 2021'!M16+'NSW Apr 2021'!L16),(0),(($C$5*E22/'NSW Apr 2021'!AQ16-('NSW Apr 2021'!M16+'NSW Apr 2021'!L16))*'NSW Apr 2021'!Y16/100))*'NSW Apr 2021'!AQ16,IF(AND('NSW Apr 2021'!L16&gt;0,'NSW Apr 2021'!M16=""&gt;0),IF(($C$5*E22/'NSW Apr 2021'!AQ16&lt;'NSW Apr 2021'!L16),(0),($C$5*E22/'NSW Apr 2021'!AQ16-'NSW Apr 2021'!L16)*'NSW Apr 2021'!X16/100)*'NSW Apr 2021'!AQ16,0)))))</f>
        <v>0</v>
      </c>
      <c r="M22" s="153">
        <f>IF('NSW Apr 2021'!K16="",($C$5*F22/'NSW Apr 2021'!AR16*'NSW Apr 2021'!AC16/100)*'NSW Apr 2021'!AR16,IF($C$5*F22/'NSW Apr 2021'!AR16&gt;='NSW Apr 2021'!L16,('NSW Apr 2021'!L16*'NSW Apr 2021'!AC16/100)*'NSW Apr 2021'!AR16,($C$5*F22/'NSW Apr 2021'!AR16*'NSW Apr 2021'!AC16/100)*'NSW Apr 2021'!AR16))</f>
        <v>977.27272727272725</v>
      </c>
      <c r="N22" s="153">
        <f>IF(AND('NSW Apr 2021'!L16&gt;0,'NSW Apr 2021'!M16&gt;0),IF($C$5*F22/'NSW Apr 2021'!AR16&lt;'NSW Apr 2021'!L16,0,IF(($C$5*F22/'NSW Apr 2021'!AR16-'NSW Apr 2021'!L16)&lt;=('NSW Apr 2021'!M16+'NSW Apr 2021'!L16),((($C$5*F22/'NSW Apr 2021'!AR16-'NSW Apr 2021'!L16)*'NSW Apr 2021'!AD16/100))*'NSW Apr 2021'!AR16,((('NSW Apr 2021'!M16)*'NSW Apr 2021'!AD16/100)*'NSW Apr 2021'!AR16))),0)</f>
        <v>0</v>
      </c>
      <c r="O22" s="153">
        <f>IF(AND('NSW Apr 2021'!M16&gt;0,'NSW Apr 2021'!N16&gt;0),IF($C$5*F22/'NSW Apr 2021'!AR16&lt;('NSW Apr 2021'!L16+'NSW Apr 2021'!M16),0,IF(($C$5*F22/'NSW Apr 2021'!AR16-'NSW Apr 2021'!L16+'NSW Apr 2021'!M16)&lt;=('NSW Apr 2021'!L16+'NSW Apr 2021'!M16+'NSW Apr 2021'!N16),((($C$5*F22/'NSW Apr 2021'!AR16-('NSW Apr 2021'!L16+'NSW Apr 2021'!M16))*'NSW Apr 2021'!AE16/100))*'NSW Apr 2021'!AR16,('NSW Apr 2021'!N16*'NSW Apr 2021'!AE16/100)*'NSW Apr 2021'!AR16)),0)</f>
        <v>0</v>
      </c>
      <c r="P22" s="153">
        <f>IF(AND('NSW Apr 2021'!N16&gt;0,'NSW Apr 2021'!O16&gt;0),IF($C$5*F22/'NSW Apr 2021'!AR16&lt;('NSW Apr 2021'!L16+'NSW Apr 2021'!M16+'NSW Apr 2021'!N16),0,IF(($C$5*F22/'NSW Apr 2021'!AR16-'NSW Apr 2021'!L16+'NSW Apr 2021'!M16+'NSW Apr 2021'!N16)&lt;=('NSW Apr 2021'!L16+'NSW Apr 2021'!M16+'NSW Apr 2021'!N16+'NSW Apr 2021'!O16),(($C$5*F22/'NSW Apr 2021'!AR16-('NSW Apr 2021'!L16+'NSW Apr 2021'!M16+'NSW Apr 2021'!N16))*'NSW Apr 2021'!AF16/100)*'NSW Apr 2021'!AR16,('NSW Apr 2021'!O16*'NSW Apr 2021'!AF16/100)*'NSW Apr 2021'!AR16)),0)</f>
        <v>0</v>
      </c>
      <c r="Q22" s="153">
        <f>IF(AND('NSW Apr 2021'!P16&gt;0,'NSW Apr 2021'!P16&gt;0),IF($C$5*F22/'NSW Apr 2021'!AR16&lt;('NSW Apr 2021'!L16+'NSW Apr 2021'!M16+'NSW Apr 2021'!N16+'NSW Apr 2021'!O16),0,IF(($C$5*F22/'NSW Apr 2021'!AR16-'NSW Apr 2021'!L16+'NSW Apr 2021'!M16+'NSW Apr 2021'!N16+'NSW Apr 2021'!O16)&lt;=('NSW Apr 2021'!L16+'NSW Apr 2021'!M16+'NSW Apr 2021'!N16+'NSW Apr 2021'!O16+'NSW Apr 2021'!P16),(($C$5*F22/'NSW Apr 2021'!AR16-('NSW Apr 2021'!L16+'NSW Apr 2021'!M16+'NSW Apr 2021'!N16+'NSW Apr 2021'!O16))*'NSW Apr 2021'!AG16/100)*'NSW Apr 2021'!AR16,('NSW Apr 2021'!P16*'NSW Apr 2021'!AG16/100)*'NSW Apr 2021'!AR16)),0)</f>
        <v>0</v>
      </c>
      <c r="R22" s="153">
        <f>IF(AND('NSW Apr 2021'!P16&gt;0,'NSW Apr 2021'!O16&gt;0),IF(($C$5*F22/'NSW Apr 2021'!AR16&lt;SUM('NSW Apr 2021'!L16:P16)),(0),($C$5*F22/'NSW Apr 2021'!AR16-SUM('NSW Apr 2021'!L16:P16))*'NSW Apr 2021'!AB16/100)* 'NSW Apr 2021'!AR16,IF(AND('NSW Apr 2021'!O16&gt;0,'NSW Apr 2021'!P16=""),IF(($C$5*F22/'NSW Apr 2021'!AR16&lt; SUM('NSW Apr 2021'!L16:O16)),(0),($C$5*F22/'NSW Apr 2021'!AR16-SUM('NSW Apr 2021'!L16:O16))*'NSW Apr 2021'!AG16/100)* 'NSW Apr 2021'!AR16,IF(AND('NSW Apr 2021'!N16&gt;0,'NSW Apr 2021'!O16=""),IF(($C$5*F22/'NSW Apr 2021'!AR16&lt; SUM('NSW Apr 2021'!L16:N16)),(0),($C$5*F22/'NSW Apr 2021'!AR16-SUM('NSW Apr 2021'!L16:N16))*'NSW Apr 2021'!AF16/100)* 'NSW Apr 2021'!AR16,IF(AND('NSW Apr 2021'!M16&gt;0,'NSW Apr 2021'!N16=""),IF(($C$5*F22/'NSW Apr 2021'!AR16&lt;'NSW Apr 2021'!M16+'NSW Apr 2021'!L16),(0),(($C$5*F22/'NSW Apr 2021'!AR16-('NSW Apr 2021'!M16+'NSW Apr 2021'!L16))*'NSW Apr 2021'!AE16/100))*'NSW Apr 2021'!AR16,IF(AND('NSW Apr 2021'!L16&gt;0,'NSW Apr 2021'!M16=""&gt;0),IF(($C$5*F22/'NSW Apr 2021'!AR16&lt;'NSW Apr 2021'!L16),(0),($C$5*F22/'NSW Apr 2021'!AR16-'NSW Apr 2021'!L16)*'NSW Apr 2021'!AD16/100)*'NSW Apr 2021'!AR16,0)))))</f>
        <v>0</v>
      </c>
      <c r="S22" s="257">
        <f t="shared" si="4"/>
        <v>1954.5454545454545</v>
      </c>
      <c r="T22" s="292">
        <f t="shared" si="5"/>
        <v>2160.2594545454544</v>
      </c>
      <c r="U22" s="149">
        <f t="shared" si="6"/>
        <v>2376.2854000000002</v>
      </c>
      <c r="V22" s="148">
        <f>'NSW Apr 2021'!AT16</f>
        <v>0</v>
      </c>
      <c r="W22" s="148">
        <f>'NSW Apr 2021'!AU16</f>
        <v>14</v>
      </c>
      <c r="X22" s="148">
        <f>'NSW Apr 2021'!AV16</f>
        <v>0</v>
      </c>
      <c r="Y22" s="148">
        <f>'NSW Apr 2021'!AW16</f>
        <v>0</v>
      </c>
      <c r="Z22" s="292" t="str">
        <f t="shared" si="7"/>
        <v>Guaranteed off usage</v>
      </c>
      <c r="AA22" s="292" t="str">
        <f t="shared" si="8"/>
        <v>Inclusive</v>
      </c>
      <c r="AB22" s="292">
        <f t="shared" si="0"/>
        <v>1886.6230909090909</v>
      </c>
      <c r="AC22" s="292">
        <f t="shared" si="1"/>
        <v>1886.6230909090909</v>
      </c>
      <c r="AD22" s="267">
        <f t="shared" si="2"/>
        <v>2075.2854000000002</v>
      </c>
      <c r="AE22" s="267">
        <f t="shared" si="2"/>
        <v>2075.2854000000002</v>
      </c>
      <c r="AF22" s="226">
        <f>'NSW Apr 2021'!BF16</f>
        <v>12</v>
      </c>
      <c r="AG22" s="141" t="str">
        <f>'NSW Apr 2021'!BG16</f>
        <v>n</v>
      </c>
      <c r="AH22" s="340"/>
      <c r="AI22" s="340"/>
      <c r="AJ22" s="340"/>
      <c r="AK22" s="340"/>
      <c r="AL22" s="340"/>
      <c r="AM22" s="340"/>
      <c r="AN22" s="340"/>
      <c r="AO22" s="340"/>
      <c r="AP22" s="340"/>
      <c r="AQ22" s="340"/>
      <c r="AR22" s="340"/>
      <c r="AS22" s="340"/>
      <c r="AT22" s="340"/>
      <c r="AU22" s="340"/>
      <c r="AV22" s="347"/>
      <c r="AW22" s="347"/>
      <c r="AX22" s="347"/>
      <c r="AY22" s="347"/>
      <c r="AZ22" s="347"/>
      <c r="BA22" s="347"/>
      <c r="BB22" s="347"/>
      <c r="BC22" s="347"/>
      <c r="BD22" s="347"/>
      <c r="BE22" s="347"/>
      <c r="BF22" s="347"/>
      <c r="BG22" s="347"/>
      <c r="BH22" s="347"/>
      <c r="BI22" s="347"/>
      <c r="BJ22" s="347"/>
      <c r="BK22" s="347"/>
      <c r="BL22" s="347"/>
      <c r="BM22" s="347"/>
      <c r="BN22" s="347"/>
      <c r="BO22" s="347"/>
      <c r="BP22" s="347"/>
      <c r="BQ22" s="347"/>
      <c r="BR22" s="347"/>
      <c r="BS22" s="347"/>
      <c r="BT22" s="347"/>
      <c r="BU22" s="347"/>
      <c r="BV22" s="347"/>
      <c r="BW22" s="347"/>
      <c r="BX22" s="347"/>
      <c r="BY22" s="347"/>
      <c r="BZ22" s="347"/>
      <c r="CA22" s="347"/>
      <c r="CB22" s="347"/>
      <c r="CC22" s="347"/>
      <c r="CD22" s="347"/>
      <c r="CE22" s="347"/>
      <c r="CF22" s="347"/>
      <c r="CG22" s="347"/>
      <c r="CH22" s="347"/>
      <c r="CI22" s="347"/>
      <c r="CJ22" s="347"/>
      <c r="CK22" s="347"/>
      <c r="CL22" s="347"/>
      <c r="CM22" s="347"/>
      <c r="CN22" s="347"/>
      <c r="CO22" s="347"/>
      <c r="CP22" s="347"/>
      <c r="CQ22" s="347"/>
      <c r="CR22" s="347"/>
      <c r="CS22" s="347"/>
      <c r="CT22" s="347"/>
      <c r="CU22" s="347"/>
      <c r="CV22" s="347"/>
      <c r="CW22" s="347"/>
      <c r="CX22" s="347"/>
      <c r="CY22" s="347"/>
      <c r="CZ22" s="347"/>
      <c r="DA22" s="347"/>
      <c r="DB22" s="347"/>
      <c r="DC22" s="347"/>
      <c r="DD22" s="347"/>
      <c r="DE22" s="347"/>
      <c r="DF22" s="347"/>
      <c r="DG22" s="347"/>
      <c r="DH22" s="347"/>
      <c r="DI22" s="347"/>
      <c r="DJ22" s="347"/>
      <c r="DK22" s="347"/>
      <c r="DL22" s="347"/>
      <c r="DM22" s="347"/>
      <c r="DN22" s="347"/>
      <c r="DO22" s="347"/>
      <c r="DP22" s="347"/>
      <c r="DQ22" s="347"/>
      <c r="DR22" s="347"/>
      <c r="DS22" s="347"/>
      <c r="DT22" s="347"/>
      <c r="DU22" s="347"/>
      <c r="DV22" s="347"/>
      <c r="DW22" s="347"/>
      <c r="DX22" s="347"/>
      <c r="DY22" s="347"/>
      <c r="DZ22" s="347"/>
      <c r="EA22" s="347"/>
      <c r="EB22" s="347"/>
      <c r="EC22" s="347"/>
      <c r="ED22" s="347"/>
      <c r="EE22" s="347"/>
      <c r="EF22" s="347"/>
      <c r="EG22" s="347"/>
      <c r="EH22" s="347"/>
      <c r="EI22" s="347"/>
      <c r="EJ22" s="347"/>
      <c r="EK22" s="347"/>
      <c r="EL22" s="347"/>
      <c r="EM22" s="347"/>
      <c r="EN22" s="347"/>
      <c r="EO22" s="347"/>
      <c r="EP22" s="347"/>
      <c r="EQ22" s="347"/>
      <c r="ER22" s="347"/>
    </row>
    <row r="23" spans="1:148" s="285" customFormat="1" ht="23" customHeight="1" thickBot="1">
      <c r="A23" s="444"/>
      <c r="B23" s="171" t="str">
        <f>'NSW Apr 2021'!F17</f>
        <v>AGL</v>
      </c>
      <c r="C23" s="171" t="str">
        <f>'NSW Apr 2021'!G17</f>
        <v>Business Essentials Saver</v>
      </c>
      <c r="D23" s="172">
        <f>365*'NSW Apr 2021'!H17/100</f>
        <v>206.95500000000001</v>
      </c>
      <c r="E23" s="289">
        <f>IF('NSW Apr 2021'!AQ17=3,0.5,IF('NSW Apr 2021'!AQ17=2,0.33,0))</f>
        <v>0.5</v>
      </c>
      <c r="F23" s="289">
        <f t="shared" si="3"/>
        <v>0.5</v>
      </c>
      <c r="G23" s="172">
        <f>IF('NSW Apr 2021'!K17="",($C$5*E23/'NSW Apr 2021'!AQ17*'NSW Apr 2021'!W17/100)*'NSW Apr 2021'!AQ17,IF($C$5*E23/'NSW Apr 2021'!AQ17&gt;='NSW Apr 2021'!L17,('NSW Apr 2021'!L17*'NSW Apr 2021'!W17/100)*'NSW Apr 2021'!AQ17,($C$5*E23/'NSW Apr 2021'!AQ17*'NSW Apr 2021'!W17/100)*'NSW Apr 2021'!AQ17))</f>
        <v>180.81818181818178</v>
      </c>
      <c r="H23" s="172">
        <f>IF(AND('NSW Apr 2021'!L17&gt;0,'NSW Apr 2021'!M17&gt;0),IF($C$5*E23/'NSW Apr 2021'!AQ17&lt;'NSW Apr 2021'!L17,0,IF(($C$5*E23/'NSW Apr 2021'!AQ17-'NSW Apr 2021'!L17)&lt;=('NSW Apr 2021'!M17+'NSW Apr 2021'!L17),((($C$5*E23/'NSW Apr 2021'!AQ17-'NSW Apr 2021'!L17)*'NSW Apr 2021'!X17/100))*'NSW Apr 2021'!AQ17,((('NSW Apr 2021'!M17)*'NSW Apr 2021'!X17/100)*'NSW Apr 2021'!AQ17))),0)</f>
        <v>719.36363636363649</v>
      </c>
      <c r="I23" s="172">
        <f>IF(AND('NSW Apr 2021'!M17&gt;0,'NSW Apr 2021'!N17&gt;0),IF($C$5*E23/'NSW Apr 2021'!AQ17&lt;('NSW Apr 2021'!L17+'NSW Apr 2021'!M17),0,IF(($C$5*E23/'NSW Apr 2021'!AQ17-'NSW Apr 2021'!L17+'NSW Apr 2021'!M17)&lt;=('NSW Apr 2021'!L17+'NSW Apr 2021'!M17+'NSW Apr 2021'!N17),((($C$5*E23/'NSW Apr 2021'!AQ17-('NSW Apr 2021'!L17+'NSW Apr 2021'!M17))*'NSW Apr 2021'!Y17/100))*'NSW Apr 2021'!AQ17,('NSW Apr 2021'!N17*'NSW Apr 2021'!Y17/100)* 'NSW Apr 2021'!AQ17)),0)</f>
        <v>0</v>
      </c>
      <c r="J23" s="172">
        <f>IF(AND('NSW Apr 2021'!N17&gt;0,'NSW Apr 2021'!O17&gt;0),IF($C$5*E23/'NSW Apr 2021'!AQ17&lt;('NSW Apr 2021'!L17+'NSW Apr 2021'!M17+'NSW Apr 2021'!N17),0,IF(($C$5*E23/'NSW Apr 2021'!AQ17-'NSW Apr 2021'!L17+'NSW Apr 2021'!M17+'NSW Apr 2021'!N17)&lt;=('NSW Apr 2021'!L17+'NSW Apr 2021'!M17+'NSW Apr 2021'!N17+'NSW Apr 2021'!O17),(($C$5*E23/'NSW Apr 2021'!AQ17-('NSW Apr 2021'!L17+'NSW Apr 2021'!M17+'NSW Apr 2021'!N17))*'NSW Apr 2021'!Z17/100)*'NSW Apr 2021'!AQ17,('NSW Apr 2021'!O17*'NSW Apr 2021'!Z17/100)*'NSW Apr 2021'!AQ17)),0)</f>
        <v>0</v>
      </c>
      <c r="K23" s="172">
        <f>IF(AND('NSW Apr 2021'!O17&gt;0,'NSW Apr 2021'!P17&gt;0),IF($C$5*E23/'NSW Apr 2021'!AQ17&lt;('NSW Apr 2021'!L17+'NSW Apr 2021'!M17+'NSW Apr 2021'!N17+'NSW Apr 2021'!O17),0,IF(($C$5*E23/'NSW Apr 2021'!AQ17-'NSW Apr 2021'!L17+'NSW Apr 2021'!M17+'NSW Apr 2021'!N17+'NSW Apr 2021'!O17)&lt;=('NSW Apr 2021'!L17+'NSW Apr 2021'!M17+'NSW Apr 2021'!N17+'NSW Apr 2021'!O17+'NSW Apr 2021'!P17),(($C$5*E23/'NSW Apr 2021'!AQ17-('NSW Apr 2021'!L17+'NSW Apr 2021'!M17+'NSW Apr 2021'!N17+'NSW Apr 2021'!O17))*'NSW Apr 2021'!AA17/100)*'NSW Apr 2021'!AQ17,('NSW Apr 2021'!P17*'NSW Apr 2021'!AA17/100)*'NSW Apr 2021'!AQ17)),0)</f>
        <v>0</v>
      </c>
      <c r="L23" s="172">
        <f>IF(AND('NSW Apr 2021'!P17&gt;0,'NSW Apr 2021'!O17&gt;0),IF(($C$5*E23/'NSW Apr 2021'!AQ17&lt;SUM('NSW Apr 2021'!L17:P17)),(0),($C$5*E23/'NSW Apr 2021'!AQ17-SUM('NSW Apr 2021'!L17:P17))*'NSW Apr 2021'!AB17/100)* 'NSW Apr 2021'!AQ17,IF(AND('NSW Apr 2021'!O17&gt;0,'NSW Apr 2021'!P17=""),IF(($C$5*E23/'NSW Apr 2021'!AQ17&lt; SUM('NSW Apr 2021'!L17:O17)),(0),($C$5*E23/'NSW Apr 2021'!AQ17-SUM('NSW Apr 2021'!L17:O17))*'NSW Apr 2021'!AA17/100)* 'NSW Apr 2021'!AQ17,IF(AND('NSW Apr 2021'!N17&gt;0,'NSW Apr 2021'!O17=""),IF(($C$5*E23/'NSW Apr 2021'!AQ17&lt; SUM('NSW Apr 2021'!L17:N17)),(0),($C$5*E23/'NSW Apr 2021'!AQ17-SUM('NSW Apr 2021'!L17:N17))*'NSW Apr 2021'!Z17/100)* 'NSW Apr 2021'!AQ17,IF(AND('NSW Apr 2021'!M17&gt;0,'NSW Apr 2021'!N17=""),IF(($C$5*E23/'NSW Apr 2021'!AQ17&lt;'NSW Apr 2021'!M17+'NSW Apr 2021'!L17),(0),(($C$5*E23/'NSW Apr 2021'!AQ17-('NSW Apr 2021'!M17+'NSW Apr 2021'!L17))*'NSW Apr 2021'!Y17/100))*'NSW Apr 2021'!AQ17,IF(AND('NSW Apr 2021'!L17&gt;0,'NSW Apr 2021'!M17=""&gt;0),IF(($C$5*E23/'NSW Apr 2021'!AQ17&lt;'NSW Apr 2021'!L17),(0),($C$5*E23/'NSW Apr 2021'!AQ17-'NSW Apr 2021'!L17)*'NSW Apr 2021'!X17/100)*'NSW Apr 2021'!AQ17,0)))))</f>
        <v>0</v>
      </c>
      <c r="M23" s="172">
        <f>IF('NSW Apr 2021'!K17="",($C$5*F23/'NSW Apr 2021'!AR17*'NSW Apr 2021'!AC17/100)*'NSW Apr 2021'!AR17,IF($C$5*F23/'NSW Apr 2021'!AR17&gt;='NSW Apr 2021'!L17,('NSW Apr 2021'!L17*'NSW Apr 2021'!AC17/100)*'NSW Apr 2021'!AR17,($C$5*F23/'NSW Apr 2021'!AR17*'NSW Apr 2021'!AC17/100)*'NSW Apr 2021'!AR17))</f>
        <v>180.81818181818178</v>
      </c>
      <c r="N23" s="172">
        <f>IF(AND('NSW Apr 2021'!L17&gt;0,'NSW Apr 2021'!M17&gt;0),IF($C$5*F23/'NSW Apr 2021'!AR17&lt;'NSW Apr 2021'!L17,0,IF(($C$5*F23/'NSW Apr 2021'!AR17-'NSW Apr 2021'!L17)&lt;=('NSW Apr 2021'!M17+'NSW Apr 2021'!L17),((($C$5*F23/'NSW Apr 2021'!AR17-'NSW Apr 2021'!L17)*'NSW Apr 2021'!AD17/100))*'NSW Apr 2021'!AR17,((('NSW Apr 2021'!M17)*'NSW Apr 2021'!AD17/100)*'NSW Apr 2021'!AR17))),0)</f>
        <v>719.36363636363649</v>
      </c>
      <c r="O23" s="172">
        <f>IF(AND('NSW Apr 2021'!M17&gt;0,'NSW Apr 2021'!N17&gt;0),IF($C$5*F23/'NSW Apr 2021'!AR17&lt;('NSW Apr 2021'!L17+'NSW Apr 2021'!M17),0,IF(($C$5*F23/'NSW Apr 2021'!AR17-'NSW Apr 2021'!L17+'NSW Apr 2021'!M17)&lt;=('NSW Apr 2021'!L17+'NSW Apr 2021'!M17+'NSW Apr 2021'!N17),((($C$5*F23/'NSW Apr 2021'!AR17-('NSW Apr 2021'!L17+'NSW Apr 2021'!M17))*'NSW Apr 2021'!AE17/100))*'NSW Apr 2021'!AR17,('NSW Apr 2021'!N17*'NSW Apr 2021'!AE17/100)*'NSW Apr 2021'!AR17)),0)</f>
        <v>0</v>
      </c>
      <c r="P23" s="172">
        <f>IF(AND('NSW Apr 2021'!N17&gt;0,'NSW Apr 2021'!O17&gt;0),IF($C$5*F23/'NSW Apr 2021'!AR17&lt;('NSW Apr 2021'!L17+'NSW Apr 2021'!M17+'NSW Apr 2021'!N17),0,IF(($C$5*F23/'NSW Apr 2021'!AR17-'NSW Apr 2021'!L17+'NSW Apr 2021'!M17+'NSW Apr 2021'!N17)&lt;=('NSW Apr 2021'!L17+'NSW Apr 2021'!M17+'NSW Apr 2021'!N17+'NSW Apr 2021'!O17),(($C$5*F23/'NSW Apr 2021'!AR17-('NSW Apr 2021'!L17+'NSW Apr 2021'!M17+'NSW Apr 2021'!N17))*'NSW Apr 2021'!AF17/100)*'NSW Apr 2021'!AR17,('NSW Apr 2021'!O17*'NSW Apr 2021'!AF17/100)*'NSW Apr 2021'!AR17)),0)</f>
        <v>0</v>
      </c>
      <c r="Q23" s="172">
        <f>IF(AND('NSW Apr 2021'!P17&gt;0,'NSW Apr 2021'!P17&gt;0),IF($C$5*F23/'NSW Apr 2021'!AR17&lt;('NSW Apr 2021'!L17+'NSW Apr 2021'!M17+'NSW Apr 2021'!N17+'NSW Apr 2021'!O17),0,IF(($C$5*F23/'NSW Apr 2021'!AR17-'NSW Apr 2021'!L17+'NSW Apr 2021'!M17+'NSW Apr 2021'!N17+'NSW Apr 2021'!O17)&lt;=('NSW Apr 2021'!L17+'NSW Apr 2021'!M17+'NSW Apr 2021'!N17+'NSW Apr 2021'!O17+'NSW Apr 2021'!P17),(($C$5*F23/'NSW Apr 2021'!AR17-('NSW Apr 2021'!L17+'NSW Apr 2021'!M17+'NSW Apr 2021'!N17+'NSW Apr 2021'!O17))*'NSW Apr 2021'!AG17/100)*'NSW Apr 2021'!AR17,('NSW Apr 2021'!P17*'NSW Apr 2021'!AG17/100)*'NSW Apr 2021'!AR17)),0)</f>
        <v>0</v>
      </c>
      <c r="R23" s="172">
        <f>IF(AND('NSW Apr 2021'!P17&gt;0,'NSW Apr 2021'!O17&gt;0),IF(($C$5*F23/'NSW Apr 2021'!AR17&lt;SUM('NSW Apr 2021'!L17:P17)),(0),($C$5*F23/'NSW Apr 2021'!AR17-SUM('NSW Apr 2021'!L17:P17))*'NSW Apr 2021'!AB17/100)* 'NSW Apr 2021'!AR17,IF(AND('NSW Apr 2021'!O17&gt;0,'NSW Apr 2021'!P17=""),IF(($C$5*F23/'NSW Apr 2021'!AR17&lt; SUM('NSW Apr 2021'!L17:O17)),(0),($C$5*F23/'NSW Apr 2021'!AR17-SUM('NSW Apr 2021'!L17:O17))*'NSW Apr 2021'!AG17/100)* 'NSW Apr 2021'!AR17,IF(AND('NSW Apr 2021'!N17&gt;0,'NSW Apr 2021'!O17=""),IF(($C$5*F23/'NSW Apr 2021'!AR17&lt; SUM('NSW Apr 2021'!L17:N17)),(0),($C$5*F23/'NSW Apr 2021'!AR17-SUM('NSW Apr 2021'!L17:N17))*'NSW Apr 2021'!AF17/100)* 'NSW Apr 2021'!AR17,IF(AND('NSW Apr 2021'!M17&gt;0,'NSW Apr 2021'!N17=""),IF(($C$5*F23/'NSW Apr 2021'!AR17&lt;'NSW Apr 2021'!M17+'NSW Apr 2021'!L17),(0),(($C$5*F23/'NSW Apr 2021'!AR17-('NSW Apr 2021'!M17+'NSW Apr 2021'!L17))*'NSW Apr 2021'!AE17/100))*'NSW Apr 2021'!AR17,IF(AND('NSW Apr 2021'!L17&gt;0,'NSW Apr 2021'!M17=""&gt;0),IF(($C$5*F23/'NSW Apr 2021'!AR17&lt;'NSW Apr 2021'!L17),(0),($C$5*F23/'NSW Apr 2021'!AR17-'NSW Apr 2021'!L17)*'NSW Apr 2021'!AD17/100)*'NSW Apr 2021'!AR17,0)))))</f>
        <v>0</v>
      </c>
      <c r="S23" s="298">
        <f t="shared" si="4"/>
        <v>1800.3636363636365</v>
      </c>
      <c r="T23" s="293">
        <f t="shared" si="5"/>
        <v>2007.3186363636364</v>
      </c>
      <c r="U23" s="168">
        <f t="shared" si="6"/>
        <v>2208.0505000000003</v>
      </c>
      <c r="V23" s="171">
        <f>'NSW Apr 2021'!AT17</f>
        <v>0</v>
      </c>
      <c r="W23" s="171">
        <f>'NSW Apr 2021'!AU17</f>
        <v>0</v>
      </c>
      <c r="X23" s="171">
        <f>'NSW Apr 2021'!AV17</f>
        <v>0</v>
      </c>
      <c r="Y23" s="171">
        <f>'NSW Apr 2021'!AW17</f>
        <v>0</v>
      </c>
      <c r="Z23" s="293" t="str">
        <f t="shared" si="7"/>
        <v>No discount</v>
      </c>
      <c r="AA23" s="293" t="str">
        <f t="shared" si="8"/>
        <v>Exclusive</v>
      </c>
      <c r="AB23" s="293">
        <f t="shared" si="0"/>
        <v>2007.3186363636364</v>
      </c>
      <c r="AC23" s="293">
        <f t="shared" si="1"/>
        <v>2007.3186363636364</v>
      </c>
      <c r="AD23" s="301">
        <f t="shared" si="2"/>
        <v>2208.0505000000003</v>
      </c>
      <c r="AE23" s="301">
        <f t="shared" si="2"/>
        <v>2208.0505000000003</v>
      </c>
      <c r="AF23" s="234">
        <f>'NSW Apr 2021'!BF17</f>
        <v>0</v>
      </c>
      <c r="AG23" s="170" t="str">
        <f>'NSW Apr 2021'!BG17</f>
        <v>n</v>
      </c>
      <c r="AH23" s="340"/>
      <c r="AI23" s="340"/>
      <c r="AJ23" s="340"/>
      <c r="AK23" s="340"/>
      <c r="AL23" s="340"/>
      <c r="AM23" s="340"/>
      <c r="AN23" s="340"/>
      <c r="AO23" s="340"/>
      <c r="AP23" s="340"/>
      <c r="AQ23" s="340"/>
      <c r="AR23" s="340"/>
      <c r="AS23" s="340"/>
      <c r="AT23" s="340"/>
      <c r="AU23" s="340"/>
      <c r="AV23" s="347"/>
      <c r="AW23" s="347"/>
      <c r="AX23" s="347"/>
      <c r="AY23" s="347"/>
      <c r="AZ23" s="347"/>
      <c r="BA23" s="347"/>
      <c r="BB23" s="347"/>
      <c r="BC23" s="347"/>
      <c r="BD23" s="347"/>
      <c r="BE23" s="347"/>
      <c r="BF23" s="347"/>
      <c r="BG23" s="347"/>
      <c r="BH23" s="347"/>
      <c r="BI23" s="347"/>
      <c r="BJ23" s="347"/>
      <c r="BK23" s="347"/>
      <c r="BL23" s="347"/>
      <c r="BM23" s="347"/>
      <c r="BN23" s="347"/>
      <c r="BO23" s="347"/>
      <c r="BP23" s="347"/>
      <c r="BQ23" s="347"/>
      <c r="BR23" s="347"/>
      <c r="BS23" s="347"/>
      <c r="BT23" s="347"/>
      <c r="BU23" s="347"/>
      <c r="BV23" s="347"/>
      <c r="BW23" s="347"/>
      <c r="BX23" s="347"/>
      <c r="BY23" s="347"/>
      <c r="BZ23" s="347"/>
      <c r="CA23" s="347"/>
      <c r="CB23" s="347"/>
      <c r="CC23" s="347"/>
      <c r="CD23" s="347"/>
      <c r="CE23" s="347"/>
      <c r="CF23" s="347"/>
      <c r="CG23" s="347"/>
      <c r="CH23" s="347"/>
      <c r="CI23" s="347"/>
      <c r="CJ23" s="347"/>
      <c r="CK23" s="347"/>
      <c r="CL23" s="347"/>
      <c r="CM23" s="347"/>
      <c r="CN23" s="347"/>
      <c r="CO23" s="347"/>
      <c r="CP23" s="347"/>
      <c r="CQ23" s="347"/>
      <c r="CR23" s="347"/>
      <c r="CS23" s="347"/>
      <c r="CT23" s="347"/>
      <c r="CU23" s="347"/>
      <c r="CV23" s="347"/>
      <c r="CW23" s="347"/>
      <c r="CX23" s="347"/>
      <c r="CY23" s="347"/>
      <c r="CZ23" s="347"/>
      <c r="DA23" s="347"/>
      <c r="DB23" s="347"/>
      <c r="DC23" s="347"/>
      <c r="DD23" s="347"/>
      <c r="DE23" s="347"/>
      <c r="DF23" s="347"/>
      <c r="DG23" s="347"/>
      <c r="DH23" s="347"/>
      <c r="DI23" s="347"/>
      <c r="DJ23" s="347"/>
      <c r="DK23" s="347"/>
      <c r="DL23" s="347"/>
      <c r="DM23" s="347"/>
      <c r="DN23" s="347"/>
      <c r="DO23" s="347"/>
      <c r="DP23" s="347"/>
      <c r="DQ23" s="347"/>
      <c r="DR23" s="347"/>
      <c r="DS23" s="347"/>
      <c r="DT23" s="347"/>
      <c r="DU23" s="347"/>
      <c r="DV23" s="347"/>
      <c r="DW23" s="347"/>
      <c r="DX23" s="347"/>
      <c r="DY23" s="347"/>
      <c r="DZ23" s="347"/>
      <c r="EA23" s="347"/>
      <c r="EB23" s="347"/>
      <c r="EC23" s="347"/>
      <c r="ED23" s="347"/>
      <c r="EE23" s="347"/>
      <c r="EF23" s="347"/>
      <c r="EG23" s="347"/>
      <c r="EH23" s="347"/>
      <c r="EI23" s="347"/>
      <c r="EJ23" s="347"/>
      <c r="EK23" s="347"/>
      <c r="EL23" s="347"/>
      <c r="EM23" s="347"/>
      <c r="EN23" s="347"/>
      <c r="EO23" s="347"/>
      <c r="EP23" s="347"/>
      <c r="EQ23" s="347"/>
      <c r="ER23" s="347"/>
    </row>
    <row r="24" spans="1:148" s="285" customFormat="1" ht="23" customHeight="1" thickTop="1">
      <c r="A24" s="442" t="str">
        <f>'NSW Apr 2021'!D18</f>
        <v>AGN Cooma</v>
      </c>
      <c r="B24" s="156" t="str">
        <f>'NSW Apr 2021'!F18</f>
        <v>Origin Energy</v>
      </c>
      <c r="C24" s="156" t="str">
        <f>'NSW Apr 2021'!G18</f>
        <v>Business Flexi</v>
      </c>
      <c r="D24" s="151">
        <f>365*'NSW Apr 2021'!H18/100</f>
        <v>331.82150000000001</v>
      </c>
      <c r="E24" s="288">
        <f>IF('NSW Apr 2021'!AQ18=3,0.5,IF('NSW Apr 2021'!AQ18=2,0.33,0))</f>
        <v>0.5</v>
      </c>
      <c r="F24" s="288">
        <f t="shared" si="3"/>
        <v>0.5</v>
      </c>
      <c r="G24" s="151">
        <f>IF('NSW Apr 2021'!K18="",($C$5*E24/'NSW Apr 2021'!AQ18*'NSW Apr 2021'!W18/100)*'NSW Apr 2021'!AQ18,IF($C$5*E24/'NSW Apr 2021'!AQ18&gt;='NSW Apr 2021'!L18,('NSW Apr 2021'!L18*'NSW Apr 2021'!W18/100)*'NSW Apr 2021'!AQ18,($C$5*E24/'NSW Apr 2021'!AQ18*'NSW Apr 2021'!W18/100)*'NSW Apr 2021'!AQ18))</f>
        <v>1159.090909090909</v>
      </c>
      <c r="H24" s="151">
        <f>IF(AND('NSW Apr 2021'!L18&gt;0,'NSW Apr 2021'!M18&gt;0),IF($C$5*E24/'NSW Apr 2021'!AQ18&lt;'NSW Apr 2021'!L18,0,IF(($C$5*E24/'NSW Apr 2021'!AQ18-'NSW Apr 2021'!L18)&lt;=('NSW Apr 2021'!M18+'NSW Apr 2021'!L18),((($C$5*E24/'NSW Apr 2021'!AQ18-'NSW Apr 2021'!L18)*'NSW Apr 2021'!X18/100))*'NSW Apr 2021'!AQ18,((('NSW Apr 2021'!M18)*'NSW Apr 2021'!X18/100)*'NSW Apr 2021'!AQ18))),0)</f>
        <v>0</v>
      </c>
      <c r="I24" s="151">
        <f>IF(AND('NSW Apr 2021'!M18&gt;0,'NSW Apr 2021'!N18&gt;0),IF($C$5*E24/'NSW Apr 2021'!AQ18&lt;('NSW Apr 2021'!L18+'NSW Apr 2021'!M18),0,IF(($C$5*E24/'NSW Apr 2021'!AQ18-'NSW Apr 2021'!L18+'NSW Apr 2021'!M18)&lt;=('NSW Apr 2021'!L18+'NSW Apr 2021'!M18+'NSW Apr 2021'!N18),((($C$5*E24/'NSW Apr 2021'!AQ18-('NSW Apr 2021'!L18+'NSW Apr 2021'!M18))*'NSW Apr 2021'!Y18/100))*'NSW Apr 2021'!AQ18,('NSW Apr 2021'!N18*'NSW Apr 2021'!Y18/100)* 'NSW Apr 2021'!AQ18)),0)</f>
        <v>0</v>
      </c>
      <c r="J24" s="151">
        <f>IF(AND('NSW Apr 2021'!N18&gt;0,'NSW Apr 2021'!O18&gt;0),IF($C$5*E24/'NSW Apr 2021'!AQ18&lt;('NSW Apr 2021'!L18+'NSW Apr 2021'!M18+'NSW Apr 2021'!N18),0,IF(($C$5*E24/'NSW Apr 2021'!AQ18-'NSW Apr 2021'!L18+'NSW Apr 2021'!M18+'NSW Apr 2021'!N18)&lt;=('NSW Apr 2021'!L18+'NSW Apr 2021'!M18+'NSW Apr 2021'!N18+'NSW Apr 2021'!O18),(($C$5*E24/'NSW Apr 2021'!AQ18-('NSW Apr 2021'!L18+'NSW Apr 2021'!M18+'NSW Apr 2021'!N18))*'NSW Apr 2021'!Z18/100)*'NSW Apr 2021'!AQ18,('NSW Apr 2021'!O18*'NSW Apr 2021'!Z18/100)*'NSW Apr 2021'!AQ18)),0)</f>
        <v>0</v>
      </c>
      <c r="K24" s="151">
        <f>IF(AND('NSW Apr 2021'!O18&gt;0,'NSW Apr 2021'!P18&gt;0),IF($C$5*E24/'NSW Apr 2021'!AQ18&lt;('NSW Apr 2021'!L18+'NSW Apr 2021'!M18+'NSW Apr 2021'!N18+'NSW Apr 2021'!O18),0,IF(($C$5*E24/'NSW Apr 2021'!AQ18-'NSW Apr 2021'!L18+'NSW Apr 2021'!M18+'NSW Apr 2021'!N18+'NSW Apr 2021'!O18)&lt;=('NSW Apr 2021'!L18+'NSW Apr 2021'!M18+'NSW Apr 2021'!N18+'NSW Apr 2021'!O18+'NSW Apr 2021'!P18),(($C$5*E24/'NSW Apr 2021'!AQ18-('NSW Apr 2021'!L18+'NSW Apr 2021'!M18+'NSW Apr 2021'!N18+'NSW Apr 2021'!O18))*'NSW Apr 2021'!AA18/100)*'NSW Apr 2021'!AQ18,('NSW Apr 2021'!P18*'NSW Apr 2021'!AA18/100)*'NSW Apr 2021'!AQ18)),0)</f>
        <v>0</v>
      </c>
      <c r="L24" s="151">
        <f>IF(AND('NSW Apr 2021'!P18&gt;0,'NSW Apr 2021'!O18&gt;0),IF(($C$5*E24/'NSW Apr 2021'!AQ18&lt;SUM('NSW Apr 2021'!L18:P18)),(0),($C$5*E24/'NSW Apr 2021'!AQ18-SUM('NSW Apr 2021'!L18:P18))*'NSW Apr 2021'!AB18/100)* 'NSW Apr 2021'!AQ18,IF(AND('NSW Apr 2021'!O18&gt;0,'NSW Apr 2021'!P18=""),IF(($C$5*E24/'NSW Apr 2021'!AQ18&lt; SUM('NSW Apr 2021'!L18:O18)),(0),($C$5*E24/'NSW Apr 2021'!AQ18-SUM('NSW Apr 2021'!L18:O18))*'NSW Apr 2021'!AA18/100)* 'NSW Apr 2021'!AQ18,IF(AND('NSW Apr 2021'!N18&gt;0,'NSW Apr 2021'!O18=""),IF(($C$5*E24/'NSW Apr 2021'!AQ18&lt; SUM('NSW Apr 2021'!L18:N18)),(0),($C$5*E24/'NSW Apr 2021'!AQ18-SUM('NSW Apr 2021'!L18:N18))*'NSW Apr 2021'!Z18/100)* 'NSW Apr 2021'!AQ18,IF(AND('NSW Apr 2021'!M18&gt;0,'NSW Apr 2021'!N18=""),IF(($C$5*E24/'NSW Apr 2021'!AQ18&lt;'NSW Apr 2021'!M18+'NSW Apr 2021'!L18),(0),(($C$5*E24/'NSW Apr 2021'!AQ18-('NSW Apr 2021'!M18+'NSW Apr 2021'!L18))*'NSW Apr 2021'!Y18/100))*'NSW Apr 2021'!AQ18,IF(AND('NSW Apr 2021'!L18&gt;0,'NSW Apr 2021'!M18=""&gt;0),IF(($C$5*E24/'NSW Apr 2021'!AQ18&lt;'NSW Apr 2021'!L18),(0),($C$5*E24/'NSW Apr 2021'!AQ18-'NSW Apr 2021'!L18)*'NSW Apr 2021'!X18/100)*'NSW Apr 2021'!AQ18,0)))))</f>
        <v>0</v>
      </c>
      <c r="M24" s="151">
        <f>IF('NSW Apr 2021'!K18="",($C$5*F24/'NSW Apr 2021'!AR18*'NSW Apr 2021'!AC18/100)*'NSW Apr 2021'!AR18,IF($C$5*F24/'NSW Apr 2021'!AR18&gt;='NSW Apr 2021'!L18,('NSW Apr 2021'!L18*'NSW Apr 2021'!AC18/100)*'NSW Apr 2021'!AR18,($C$5*F24/'NSW Apr 2021'!AR18*'NSW Apr 2021'!AC18/100)*'NSW Apr 2021'!AR18))</f>
        <v>1159.090909090909</v>
      </c>
      <c r="N24" s="151">
        <f>IF(AND('NSW Apr 2021'!L18&gt;0,'NSW Apr 2021'!M18&gt;0),IF($C$5*F24/'NSW Apr 2021'!AR18&lt;'NSW Apr 2021'!L18,0,IF(($C$5*F24/'NSW Apr 2021'!AR18-'NSW Apr 2021'!L18)&lt;=('NSW Apr 2021'!M18+'NSW Apr 2021'!L18),((($C$5*F24/'NSW Apr 2021'!AR18-'NSW Apr 2021'!L18)*'NSW Apr 2021'!AD18/100))*'NSW Apr 2021'!AR18,((('NSW Apr 2021'!M18)*'NSW Apr 2021'!AD18/100)*'NSW Apr 2021'!AR18))),0)</f>
        <v>0</v>
      </c>
      <c r="O24" s="151">
        <f>IF(AND('NSW Apr 2021'!M18&gt;0,'NSW Apr 2021'!N18&gt;0),IF($C$5*F24/'NSW Apr 2021'!AR18&lt;('NSW Apr 2021'!L18+'NSW Apr 2021'!M18),0,IF(($C$5*F24/'NSW Apr 2021'!AR18-'NSW Apr 2021'!L18+'NSW Apr 2021'!M18)&lt;=('NSW Apr 2021'!L18+'NSW Apr 2021'!M18+'NSW Apr 2021'!N18),((($C$5*F24/'NSW Apr 2021'!AR18-('NSW Apr 2021'!L18+'NSW Apr 2021'!M18))*'NSW Apr 2021'!AE18/100))*'NSW Apr 2021'!AR18,('NSW Apr 2021'!N18*'NSW Apr 2021'!AE18/100)*'NSW Apr 2021'!AR18)),0)</f>
        <v>0</v>
      </c>
      <c r="P24" s="151">
        <f>IF(AND('NSW Apr 2021'!N18&gt;0,'NSW Apr 2021'!O18&gt;0),IF($C$5*F24/'NSW Apr 2021'!AR18&lt;('NSW Apr 2021'!L18+'NSW Apr 2021'!M18+'NSW Apr 2021'!N18),0,IF(($C$5*F24/'NSW Apr 2021'!AR18-'NSW Apr 2021'!L18+'NSW Apr 2021'!M18+'NSW Apr 2021'!N18)&lt;=('NSW Apr 2021'!L18+'NSW Apr 2021'!M18+'NSW Apr 2021'!N18+'NSW Apr 2021'!O18),(($C$5*F24/'NSW Apr 2021'!AR18-('NSW Apr 2021'!L18+'NSW Apr 2021'!M18+'NSW Apr 2021'!N18))*'NSW Apr 2021'!AF18/100)*'NSW Apr 2021'!AR18,('NSW Apr 2021'!O18*'NSW Apr 2021'!AF18/100)*'NSW Apr 2021'!AR18)),0)</f>
        <v>0</v>
      </c>
      <c r="Q24" s="151">
        <f>IF(AND('NSW Apr 2021'!P18&gt;0,'NSW Apr 2021'!P18&gt;0),IF($C$5*F24/'NSW Apr 2021'!AR18&lt;('NSW Apr 2021'!L18+'NSW Apr 2021'!M18+'NSW Apr 2021'!N18+'NSW Apr 2021'!O18),0,IF(($C$5*F24/'NSW Apr 2021'!AR18-'NSW Apr 2021'!L18+'NSW Apr 2021'!M18+'NSW Apr 2021'!N18+'NSW Apr 2021'!O18)&lt;=('NSW Apr 2021'!L18+'NSW Apr 2021'!M18+'NSW Apr 2021'!N18+'NSW Apr 2021'!O18+'NSW Apr 2021'!P18),(($C$5*F24/'NSW Apr 2021'!AR18-('NSW Apr 2021'!L18+'NSW Apr 2021'!M18+'NSW Apr 2021'!N18+'NSW Apr 2021'!O18))*'NSW Apr 2021'!AG18/100)*'NSW Apr 2021'!AR18,('NSW Apr 2021'!P18*'NSW Apr 2021'!AG18/100)*'NSW Apr 2021'!AR18)),0)</f>
        <v>0</v>
      </c>
      <c r="R24" s="151">
        <f>IF(AND('NSW Apr 2021'!P18&gt;0,'NSW Apr 2021'!O18&gt;0),IF(($C$5*F24/'NSW Apr 2021'!AR18&lt;SUM('NSW Apr 2021'!L18:P18)),(0),($C$5*F24/'NSW Apr 2021'!AR18-SUM('NSW Apr 2021'!L18:P18))*'NSW Apr 2021'!AB18/100)* 'NSW Apr 2021'!AR18,IF(AND('NSW Apr 2021'!O18&gt;0,'NSW Apr 2021'!P18=""),IF(($C$5*F24/'NSW Apr 2021'!AR18&lt; SUM('NSW Apr 2021'!L18:O18)),(0),($C$5*F24/'NSW Apr 2021'!AR18-SUM('NSW Apr 2021'!L18:O18))*'NSW Apr 2021'!AG18/100)* 'NSW Apr 2021'!AR18,IF(AND('NSW Apr 2021'!N18&gt;0,'NSW Apr 2021'!O18=""),IF(($C$5*F24/'NSW Apr 2021'!AR18&lt; SUM('NSW Apr 2021'!L18:N18)),(0),($C$5*F24/'NSW Apr 2021'!AR18-SUM('NSW Apr 2021'!L18:N18))*'NSW Apr 2021'!AF18/100)* 'NSW Apr 2021'!AR18,IF(AND('NSW Apr 2021'!M18&gt;0,'NSW Apr 2021'!N18=""),IF(($C$5*F24/'NSW Apr 2021'!AR18&lt;'NSW Apr 2021'!M18+'NSW Apr 2021'!L18),(0),(($C$5*F24/'NSW Apr 2021'!AR18-('NSW Apr 2021'!M18+'NSW Apr 2021'!L18))*'NSW Apr 2021'!AE18/100))*'NSW Apr 2021'!AR18,IF(AND('NSW Apr 2021'!L18&gt;0,'NSW Apr 2021'!M18=""&gt;0),IF(($C$5*F24/'NSW Apr 2021'!AR18&lt;'NSW Apr 2021'!L18),(0),($C$5*F24/'NSW Apr 2021'!AR18-'NSW Apr 2021'!L18)*'NSW Apr 2021'!AD18/100)*'NSW Apr 2021'!AR18,0)))))</f>
        <v>0</v>
      </c>
      <c r="S24" s="257">
        <f t="shared" si="4"/>
        <v>2318.181818181818</v>
      </c>
      <c r="T24" s="294">
        <f t="shared" si="5"/>
        <v>2650.003318181818</v>
      </c>
      <c r="U24" s="157">
        <f t="shared" si="6"/>
        <v>2915.0036500000001</v>
      </c>
      <c r="V24" s="156">
        <f>'NSW Apr 2021'!AT18</f>
        <v>0</v>
      </c>
      <c r="W24" s="156">
        <f>'NSW Apr 2021'!AU18</f>
        <v>14</v>
      </c>
      <c r="X24" s="156">
        <f>'NSW Apr 2021'!AV18</f>
        <v>0</v>
      </c>
      <c r="Y24" s="156">
        <f>'NSW Apr 2021'!AW18</f>
        <v>0</v>
      </c>
      <c r="Z24" s="294" t="str">
        <f t="shared" si="7"/>
        <v>Guaranteed off usage</v>
      </c>
      <c r="AA24" s="294" t="str">
        <f t="shared" si="8"/>
        <v>Inclusive</v>
      </c>
      <c r="AB24" s="292">
        <f t="shared" si="0"/>
        <v>2325.4578636363635</v>
      </c>
      <c r="AC24" s="292">
        <f t="shared" si="1"/>
        <v>2325.4578636363635</v>
      </c>
      <c r="AD24" s="267">
        <f t="shared" si="2"/>
        <v>2558.0036500000001</v>
      </c>
      <c r="AE24" s="267">
        <f t="shared" si="2"/>
        <v>2558.0036500000001</v>
      </c>
      <c r="AF24" s="235">
        <f>'NSW Apr 2021'!BF18</f>
        <v>12</v>
      </c>
      <c r="AG24" s="159" t="str">
        <f>'NSW Apr 2021'!BG18</f>
        <v>n</v>
      </c>
      <c r="AH24" s="340"/>
      <c r="AI24" s="340"/>
      <c r="AJ24" s="340"/>
      <c r="AK24" s="340"/>
      <c r="AL24" s="340"/>
      <c r="AM24" s="340"/>
      <c r="AN24" s="340"/>
      <c r="AO24" s="340"/>
      <c r="AP24" s="340"/>
      <c r="AQ24" s="340"/>
      <c r="AR24" s="340"/>
      <c r="AS24" s="340"/>
      <c r="AT24" s="340"/>
      <c r="AU24" s="340"/>
      <c r="AV24" s="347"/>
      <c r="AW24" s="347"/>
      <c r="AX24" s="347"/>
      <c r="AY24" s="347"/>
      <c r="AZ24" s="347"/>
      <c r="BA24" s="347"/>
      <c r="BB24" s="347"/>
      <c r="BC24" s="347"/>
      <c r="BD24" s="347"/>
      <c r="BE24" s="347"/>
      <c r="BF24" s="347"/>
      <c r="BG24" s="347"/>
      <c r="BH24" s="347"/>
      <c r="BI24" s="347"/>
      <c r="BJ24" s="347"/>
      <c r="BK24" s="347"/>
      <c r="BL24" s="347"/>
      <c r="BM24" s="347"/>
      <c r="BN24" s="347"/>
      <c r="BO24" s="347"/>
      <c r="BP24" s="347"/>
      <c r="BQ24" s="347"/>
      <c r="BR24" s="347"/>
      <c r="BS24" s="347"/>
      <c r="BT24" s="347"/>
      <c r="BU24" s="347"/>
      <c r="BV24" s="347"/>
      <c r="BW24" s="347"/>
      <c r="BX24" s="347"/>
      <c r="BY24" s="347"/>
      <c r="BZ24" s="347"/>
      <c r="CA24" s="347"/>
      <c r="CB24" s="347"/>
      <c r="CC24" s="347"/>
      <c r="CD24" s="347"/>
      <c r="CE24" s="347"/>
      <c r="CF24" s="347"/>
      <c r="CG24" s="347"/>
      <c r="CH24" s="347"/>
      <c r="CI24" s="347"/>
      <c r="CJ24" s="347"/>
      <c r="CK24" s="347"/>
      <c r="CL24" s="347"/>
      <c r="CM24" s="347"/>
      <c r="CN24" s="347"/>
      <c r="CO24" s="347"/>
      <c r="CP24" s="347"/>
      <c r="CQ24" s="347"/>
      <c r="CR24" s="347"/>
      <c r="CS24" s="347"/>
      <c r="CT24" s="347"/>
      <c r="CU24" s="347"/>
      <c r="CV24" s="347"/>
      <c r="CW24" s="347"/>
      <c r="CX24" s="347"/>
      <c r="CY24" s="347"/>
      <c r="CZ24" s="347"/>
      <c r="DA24" s="347"/>
      <c r="DB24" s="347"/>
      <c r="DC24" s="347"/>
      <c r="DD24" s="347"/>
      <c r="DE24" s="347"/>
      <c r="DF24" s="347"/>
      <c r="DG24" s="347"/>
      <c r="DH24" s="347"/>
      <c r="DI24" s="347"/>
      <c r="DJ24" s="347"/>
      <c r="DK24" s="347"/>
      <c r="DL24" s="347"/>
      <c r="DM24" s="347"/>
      <c r="DN24" s="347"/>
      <c r="DO24" s="347"/>
      <c r="DP24" s="347"/>
      <c r="DQ24" s="347"/>
      <c r="DR24" s="347"/>
      <c r="DS24" s="347"/>
      <c r="DT24" s="347"/>
      <c r="DU24" s="347"/>
      <c r="DV24" s="347"/>
      <c r="DW24" s="347"/>
      <c r="DX24" s="347"/>
      <c r="DY24" s="347"/>
      <c r="DZ24" s="347"/>
      <c r="EA24" s="347"/>
      <c r="EB24" s="347"/>
      <c r="EC24" s="347"/>
      <c r="ED24" s="347"/>
      <c r="EE24" s="347"/>
      <c r="EF24" s="347"/>
      <c r="EG24" s="347"/>
      <c r="EH24" s="347"/>
      <c r="EI24" s="347"/>
      <c r="EJ24" s="347"/>
      <c r="EK24" s="347"/>
      <c r="EL24" s="347"/>
      <c r="EM24" s="347"/>
      <c r="EN24" s="347"/>
      <c r="EO24" s="347"/>
      <c r="EP24" s="347"/>
      <c r="EQ24" s="347"/>
      <c r="ER24" s="347"/>
    </row>
    <row r="25" spans="1:148" s="285" customFormat="1" ht="23" customHeight="1" thickBot="1">
      <c r="A25" s="444"/>
      <c r="B25" s="171" t="str">
        <f>'NSW Apr 2021'!F19</f>
        <v>Red Energy</v>
      </c>
      <c r="C25" s="171" t="str">
        <f>'NSW Apr 2021'!G19</f>
        <v xml:space="preserve">Business Saver </v>
      </c>
      <c r="D25" s="172">
        <f>365*'NSW Apr 2021'!H19/100</f>
        <v>233.6</v>
      </c>
      <c r="E25" s="289">
        <f>IF('NSW Apr 2021'!AQ19=3,0.5,IF('NSW Apr 2021'!AQ19=2,0.33,0))</f>
        <v>0.5</v>
      </c>
      <c r="F25" s="289">
        <f t="shared" si="3"/>
        <v>0.5</v>
      </c>
      <c r="G25" s="172">
        <f>IF('NSW Apr 2021'!K19="",($C$5*E25/'NSW Apr 2021'!AQ19*'NSW Apr 2021'!W19/100)*'NSW Apr 2021'!AQ19,IF($C$5*E25/'NSW Apr 2021'!AQ19&gt;='NSW Apr 2021'!L19,('NSW Apr 2021'!L19*'NSW Apr 2021'!W19/100)*'NSW Apr 2021'!AQ19,($C$5*E25/'NSW Apr 2021'!AQ19*'NSW Apr 2021'!W19/100)*'NSW Apr 2021'!AQ19))</f>
        <v>1300</v>
      </c>
      <c r="H25" s="172">
        <f>IF(AND('NSW Apr 2021'!L19&gt;0,'NSW Apr 2021'!M19&gt;0),IF($C$5*E25/'NSW Apr 2021'!AQ19&lt;'NSW Apr 2021'!L19,0,IF(($C$5*E25/'NSW Apr 2021'!AQ19-'NSW Apr 2021'!L19)&lt;=('NSW Apr 2021'!M19+'NSW Apr 2021'!L19),((($C$5*E25/'NSW Apr 2021'!AQ19-'NSW Apr 2021'!L19)*'NSW Apr 2021'!X19/100))*'NSW Apr 2021'!AQ19,((('NSW Apr 2021'!M19)*'NSW Apr 2021'!X19/100)*'NSW Apr 2021'!AQ19))),0)</f>
        <v>0</v>
      </c>
      <c r="I25" s="172">
        <f>IF(AND('NSW Apr 2021'!M19&gt;0,'NSW Apr 2021'!N19&gt;0),IF($C$5*E25/'NSW Apr 2021'!AQ19&lt;('NSW Apr 2021'!L19+'NSW Apr 2021'!M19),0,IF(($C$5*E25/'NSW Apr 2021'!AQ19-'NSW Apr 2021'!L19+'NSW Apr 2021'!M19)&lt;=('NSW Apr 2021'!L19+'NSW Apr 2021'!M19+'NSW Apr 2021'!N19),((($C$5*E25/'NSW Apr 2021'!AQ19-('NSW Apr 2021'!L19+'NSW Apr 2021'!M19))*'NSW Apr 2021'!Y19/100))*'NSW Apr 2021'!AQ19,('NSW Apr 2021'!N19*'NSW Apr 2021'!Y19/100)* 'NSW Apr 2021'!AQ19)),0)</f>
        <v>0</v>
      </c>
      <c r="J25" s="172">
        <f>IF(AND('NSW Apr 2021'!N19&gt;0,'NSW Apr 2021'!O19&gt;0),IF($C$5*E25/'NSW Apr 2021'!AQ19&lt;('NSW Apr 2021'!L19+'NSW Apr 2021'!M19+'NSW Apr 2021'!N19),0,IF(($C$5*E25/'NSW Apr 2021'!AQ19-'NSW Apr 2021'!L19+'NSW Apr 2021'!M19+'NSW Apr 2021'!N19)&lt;=('NSW Apr 2021'!L19+'NSW Apr 2021'!M19+'NSW Apr 2021'!N19+'NSW Apr 2021'!O19),(($C$5*E25/'NSW Apr 2021'!AQ19-('NSW Apr 2021'!L19+'NSW Apr 2021'!M19+'NSW Apr 2021'!N19))*'NSW Apr 2021'!Z19/100)*'NSW Apr 2021'!AQ19,('NSW Apr 2021'!O19*'NSW Apr 2021'!Z19/100)*'NSW Apr 2021'!AQ19)),0)</f>
        <v>0</v>
      </c>
      <c r="K25" s="172">
        <f>IF(AND('NSW Apr 2021'!O19&gt;0,'NSW Apr 2021'!P19&gt;0),IF($C$5*E25/'NSW Apr 2021'!AQ19&lt;('NSW Apr 2021'!L19+'NSW Apr 2021'!M19+'NSW Apr 2021'!N19+'NSW Apr 2021'!O19),0,IF(($C$5*E25/'NSW Apr 2021'!AQ19-'NSW Apr 2021'!L19+'NSW Apr 2021'!M19+'NSW Apr 2021'!N19+'NSW Apr 2021'!O19)&lt;=('NSW Apr 2021'!L19+'NSW Apr 2021'!M19+'NSW Apr 2021'!N19+'NSW Apr 2021'!O19+'NSW Apr 2021'!P19),(($C$5*E25/'NSW Apr 2021'!AQ19-('NSW Apr 2021'!L19+'NSW Apr 2021'!M19+'NSW Apr 2021'!N19+'NSW Apr 2021'!O19))*'NSW Apr 2021'!AA19/100)*'NSW Apr 2021'!AQ19,('NSW Apr 2021'!P19*'NSW Apr 2021'!AA19/100)*'NSW Apr 2021'!AQ19)),0)</f>
        <v>0</v>
      </c>
      <c r="L25" s="172">
        <f>IF(AND('NSW Apr 2021'!P19&gt;0,'NSW Apr 2021'!O19&gt;0),IF(($C$5*E25/'NSW Apr 2021'!AQ19&lt;SUM('NSW Apr 2021'!L19:P19)),(0),($C$5*E25/'NSW Apr 2021'!AQ19-SUM('NSW Apr 2021'!L19:P19))*'NSW Apr 2021'!AB19/100)* 'NSW Apr 2021'!AQ19,IF(AND('NSW Apr 2021'!O19&gt;0,'NSW Apr 2021'!P19=""),IF(($C$5*E25/'NSW Apr 2021'!AQ19&lt; SUM('NSW Apr 2021'!L19:O19)),(0),($C$5*E25/'NSW Apr 2021'!AQ19-SUM('NSW Apr 2021'!L19:O19))*'NSW Apr 2021'!AA19/100)* 'NSW Apr 2021'!AQ19,IF(AND('NSW Apr 2021'!N19&gt;0,'NSW Apr 2021'!O19=""),IF(($C$5*E25/'NSW Apr 2021'!AQ19&lt; SUM('NSW Apr 2021'!L19:N19)),(0),($C$5*E25/'NSW Apr 2021'!AQ19-SUM('NSW Apr 2021'!L19:N19))*'NSW Apr 2021'!Z19/100)* 'NSW Apr 2021'!AQ19,IF(AND('NSW Apr 2021'!M19&gt;0,'NSW Apr 2021'!N19=""),IF(($C$5*E25/'NSW Apr 2021'!AQ19&lt;'NSW Apr 2021'!M19+'NSW Apr 2021'!L19),(0),(($C$5*E25/'NSW Apr 2021'!AQ19-('NSW Apr 2021'!M19+'NSW Apr 2021'!L19))*'NSW Apr 2021'!Y19/100))*'NSW Apr 2021'!AQ19,IF(AND('NSW Apr 2021'!L19&gt;0,'NSW Apr 2021'!M19=""&gt;0),IF(($C$5*E25/'NSW Apr 2021'!AQ19&lt;'NSW Apr 2021'!L19),(0),($C$5*E25/'NSW Apr 2021'!AQ19-'NSW Apr 2021'!L19)*'NSW Apr 2021'!X19/100)*'NSW Apr 2021'!AQ19,0)))))</f>
        <v>0</v>
      </c>
      <c r="M25" s="172">
        <f>IF('NSW Apr 2021'!K19="",($C$5*F25/'NSW Apr 2021'!AR19*'NSW Apr 2021'!AC19/100)*'NSW Apr 2021'!AR19,IF($C$5*F25/'NSW Apr 2021'!AR19&gt;='NSW Apr 2021'!L19,('NSW Apr 2021'!L19*'NSW Apr 2021'!AC19/100)*'NSW Apr 2021'!AR19,($C$5*F25/'NSW Apr 2021'!AR19*'NSW Apr 2021'!AC19/100)*'NSW Apr 2021'!AR19))</f>
        <v>1300</v>
      </c>
      <c r="N25" s="172">
        <f>IF(AND('NSW Apr 2021'!L19&gt;0,'NSW Apr 2021'!M19&gt;0),IF($C$5*F25/'NSW Apr 2021'!AR19&lt;'NSW Apr 2021'!L19,0,IF(($C$5*F25/'NSW Apr 2021'!AR19-'NSW Apr 2021'!L19)&lt;=('NSW Apr 2021'!M19+'NSW Apr 2021'!L19),((($C$5*F25/'NSW Apr 2021'!AR19-'NSW Apr 2021'!L19)*'NSW Apr 2021'!AD19/100))*'NSW Apr 2021'!AR19,((('NSW Apr 2021'!M19)*'NSW Apr 2021'!AD19/100)*'NSW Apr 2021'!AR19))),0)</f>
        <v>0</v>
      </c>
      <c r="O25" s="172">
        <f>IF(AND('NSW Apr 2021'!M19&gt;0,'NSW Apr 2021'!N19&gt;0),IF($C$5*F25/'NSW Apr 2021'!AR19&lt;('NSW Apr 2021'!L19+'NSW Apr 2021'!M19),0,IF(($C$5*F25/'NSW Apr 2021'!AR19-'NSW Apr 2021'!L19+'NSW Apr 2021'!M19)&lt;=('NSW Apr 2021'!L19+'NSW Apr 2021'!M19+'NSW Apr 2021'!N19),((($C$5*F25/'NSW Apr 2021'!AR19-('NSW Apr 2021'!L19+'NSW Apr 2021'!M19))*'NSW Apr 2021'!AE19/100))*'NSW Apr 2021'!AR19,('NSW Apr 2021'!N19*'NSW Apr 2021'!AE19/100)*'NSW Apr 2021'!AR19)),0)</f>
        <v>0</v>
      </c>
      <c r="P25" s="172">
        <f>IF(AND('NSW Apr 2021'!N19&gt;0,'NSW Apr 2021'!O19&gt;0),IF($C$5*F25/'NSW Apr 2021'!AR19&lt;('NSW Apr 2021'!L19+'NSW Apr 2021'!M19+'NSW Apr 2021'!N19),0,IF(($C$5*F25/'NSW Apr 2021'!AR19-'NSW Apr 2021'!L19+'NSW Apr 2021'!M19+'NSW Apr 2021'!N19)&lt;=('NSW Apr 2021'!L19+'NSW Apr 2021'!M19+'NSW Apr 2021'!N19+'NSW Apr 2021'!O19),(($C$5*F25/'NSW Apr 2021'!AR19-('NSW Apr 2021'!L19+'NSW Apr 2021'!M19+'NSW Apr 2021'!N19))*'NSW Apr 2021'!AF19/100)*'NSW Apr 2021'!AR19,('NSW Apr 2021'!O19*'NSW Apr 2021'!AF19/100)*'NSW Apr 2021'!AR19)),0)</f>
        <v>0</v>
      </c>
      <c r="Q25" s="172">
        <f>IF(AND('NSW Apr 2021'!P19&gt;0,'NSW Apr 2021'!P19&gt;0),IF($C$5*F25/'NSW Apr 2021'!AR19&lt;('NSW Apr 2021'!L19+'NSW Apr 2021'!M19+'NSW Apr 2021'!N19+'NSW Apr 2021'!O19),0,IF(($C$5*F25/'NSW Apr 2021'!AR19-'NSW Apr 2021'!L19+'NSW Apr 2021'!M19+'NSW Apr 2021'!N19+'NSW Apr 2021'!O19)&lt;=('NSW Apr 2021'!L19+'NSW Apr 2021'!M19+'NSW Apr 2021'!N19+'NSW Apr 2021'!O19+'NSW Apr 2021'!P19),(($C$5*F25/'NSW Apr 2021'!AR19-('NSW Apr 2021'!L19+'NSW Apr 2021'!M19+'NSW Apr 2021'!N19+'NSW Apr 2021'!O19))*'NSW Apr 2021'!AG19/100)*'NSW Apr 2021'!AR19,('NSW Apr 2021'!P19*'NSW Apr 2021'!AG19/100)*'NSW Apr 2021'!AR19)),0)</f>
        <v>0</v>
      </c>
      <c r="R25" s="172">
        <f>IF(AND('NSW Apr 2021'!P19&gt;0,'NSW Apr 2021'!O19&gt;0),IF(($C$5*F25/'NSW Apr 2021'!AR19&lt;SUM('NSW Apr 2021'!L19:P19)),(0),($C$5*F25/'NSW Apr 2021'!AR19-SUM('NSW Apr 2021'!L19:P19))*'NSW Apr 2021'!AB19/100)* 'NSW Apr 2021'!AR19,IF(AND('NSW Apr 2021'!O19&gt;0,'NSW Apr 2021'!P19=""),IF(($C$5*F25/'NSW Apr 2021'!AR19&lt; SUM('NSW Apr 2021'!L19:O19)),(0),($C$5*F25/'NSW Apr 2021'!AR19-SUM('NSW Apr 2021'!L19:O19))*'NSW Apr 2021'!AG19/100)* 'NSW Apr 2021'!AR19,IF(AND('NSW Apr 2021'!N19&gt;0,'NSW Apr 2021'!O19=""),IF(($C$5*F25/'NSW Apr 2021'!AR19&lt; SUM('NSW Apr 2021'!L19:N19)),(0),($C$5*F25/'NSW Apr 2021'!AR19-SUM('NSW Apr 2021'!L19:N19))*'NSW Apr 2021'!AF19/100)* 'NSW Apr 2021'!AR19,IF(AND('NSW Apr 2021'!M19&gt;0,'NSW Apr 2021'!N19=""),IF(($C$5*F25/'NSW Apr 2021'!AR19&lt;'NSW Apr 2021'!M19+'NSW Apr 2021'!L19),(0),(($C$5*F25/'NSW Apr 2021'!AR19-('NSW Apr 2021'!M19+'NSW Apr 2021'!L19))*'NSW Apr 2021'!AE19/100))*'NSW Apr 2021'!AR19,IF(AND('NSW Apr 2021'!L19&gt;0,'NSW Apr 2021'!M19=""&gt;0),IF(($C$5*F25/'NSW Apr 2021'!AR19&lt;'NSW Apr 2021'!L19),(0),($C$5*F25/'NSW Apr 2021'!AR19-'NSW Apr 2021'!L19)*'NSW Apr 2021'!AD19/100)*'NSW Apr 2021'!AR19,0)))))</f>
        <v>0</v>
      </c>
      <c r="S25" s="298">
        <f t="shared" si="4"/>
        <v>2600</v>
      </c>
      <c r="T25" s="293">
        <f t="shared" si="5"/>
        <v>2833.6</v>
      </c>
      <c r="U25" s="168">
        <f t="shared" si="6"/>
        <v>3116.96</v>
      </c>
      <c r="V25" s="171">
        <f>'NSW Apr 2021'!AT19</f>
        <v>0</v>
      </c>
      <c r="W25" s="171">
        <f>'NSW Apr 2021'!AU19</f>
        <v>0</v>
      </c>
      <c r="X25" s="171">
        <f>'NSW Apr 2021'!AV19</f>
        <v>0</v>
      </c>
      <c r="Y25" s="171">
        <f>'NSW Apr 2021'!AW19</f>
        <v>0</v>
      </c>
      <c r="Z25" s="293" t="str">
        <f t="shared" si="7"/>
        <v>No discount</v>
      </c>
      <c r="AA25" s="293" t="str">
        <f t="shared" si="8"/>
        <v>Inclusive</v>
      </c>
      <c r="AB25" s="293">
        <f t="shared" si="0"/>
        <v>2833.6</v>
      </c>
      <c r="AC25" s="293">
        <f t="shared" si="1"/>
        <v>2833.6</v>
      </c>
      <c r="AD25" s="301">
        <f t="shared" ref="AD25:AE32" si="29">AB25*1.1</f>
        <v>3116.96</v>
      </c>
      <c r="AE25" s="301">
        <f t="shared" si="29"/>
        <v>3116.96</v>
      </c>
      <c r="AF25" s="234">
        <f>'NSW Apr 2021'!BF19</f>
        <v>0</v>
      </c>
      <c r="AG25" s="170" t="str">
        <f>'NSW Apr 2021'!BG19</f>
        <v>n</v>
      </c>
      <c r="AH25" s="340"/>
      <c r="AI25" s="340"/>
      <c r="AJ25" s="340"/>
      <c r="AK25" s="340"/>
      <c r="AL25" s="340"/>
      <c r="AM25" s="340"/>
      <c r="AN25" s="340"/>
      <c r="AO25" s="340"/>
      <c r="AP25" s="340"/>
      <c r="AQ25" s="340"/>
      <c r="AR25" s="340"/>
      <c r="AS25" s="340"/>
      <c r="AT25" s="340"/>
      <c r="AU25" s="340"/>
      <c r="AV25" s="347"/>
      <c r="AW25" s="347"/>
      <c r="AX25" s="347"/>
      <c r="AY25" s="347"/>
      <c r="AZ25" s="347"/>
      <c r="BA25" s="347"/>
      <c r="BB25" s="347"/>
      <c r="BC25" s="347"/>
      <c r="BD25" s="347"/>
      <c r="BE25" s="347"/>
      <c r="BF25" s="347"/>
      <c r="BG25" s="347"/>
      <c r="BH25" s="347"/>
      <c r="BI25" s="347"/>
      <c r="BJ25" s="347"/>
      <c r="BK25" s="347"/>
      <c r="BL25" s="347"/>
      <c r="BM25" s="347"/>
      <c r="BN25" s="347"/>
      <c r="BO25" s="347"/>
      <c r="BP25" s="347"/>
      <c r="BQ25" s="347"/>
      <c r="BR25" s="347"/>
      <c r="BS25" s="347"/>
      <c r="BT25" s="347"/>
      <c r="BU25" s="347"/>
      <c r="BV25" s="347"/>
      <c r="BW25" s="347"/>
      <c r="BX25" s="347"/>
      <c r="BY25" s="347"/>
      <c r="BZ25" s="347"/>
      <c r="CA25" s="347"/>
      <c r="CB25" s="347"/>
      <c r="CC25" s="347"/>
      <c r="CD25" s="347"/>
      <c r="CE25" s="347"/>
      <c r="CF25" s="347"/>
      <c r="CG25" s="347"/>
      <c r="CH25" s="347"/>
      <c r="CI25" s="347"/>
      <c r="CJ25" s="347"/>
      <c r="CK25" s="347"/>
      <c r="CL25" s="347"/>
      <c r="CM25" s="347"/>
      <c r="CN25" s="347"/>
      <c r="CO25" s="347"/>
      <c r="CP25" s="347"/>
      <c r="CQ25" s="347"/>
      <c r="CR25" s="347"/>
      <c r="CS25" s="347"/>
      <c r="CT25" s="347"/>
      <c r="CU25" s="347"/>
      <c r="CV25" s="347"/>
      <c r="CW25" s="347"/>
      <c r="CX25" s="347"/>
      <c r="CY25" s="347"/>
      <c r="CZ25" s="347"/>
      <c r="DA25" s="347"/>
      <c r="DB25" s="347"/>
      <c r="DC25" s="347"/>
      <c r="DD25" s="347"/>
      <c r="DE25" s="347"/>
      <c r="DF25" s="347"/>
      <c r="DG25" s="347"/>
      <c r="DH25" s="347"/>
      <c r="DI25" s="347"/>
      <c r="DJ25" s="347"/>
      <c r="DK25" s="347"/>
      <c r="DL25" s="347"/>
      <c r="DM25" s="347"/>
      <c r="DN25" s="347"/>
      <c r="DO25" s="347"/>
      <c r="DP25" s="347"/>
      <c r="DQ25" s="347"/>
      <c r="DR25" s="347"/>
      <c r="DS25" s="347"/>
      <c r="DT25" s="347"/>
      <c r="DU25" s="347"/>
      <c r="DV25" s="347"/>
      <c r="DW25" s="347"/>
      <c r="DX25" s="347"/>
      <c r="DY25" s="347"/>
      <c r="DZ25" s="347"/>
      <c r="EA25" s="347"/>
      <c r="EB25" s="347"/>
      <c r="EC25" s="347"/>
      <c r="ED25" s="347"/>
      <c r="EE25" s="347"/>
      <c r="EF25" s="347"/>
      <c r="EG25" s="347"/>
      <c r="EH25" s="347"/>
      <c r="EI25" s="347"/>
      <c r="EJ25" s="347"/>
      <c r="EK25" s="347"/>
      <c r="EL25" s="347"/>
      <c r="EM25" s="347"/>
      <c r="EN25" s="347"/>
      <c r="EO25" s="347"/>
      <c r="EP25" s="347"/>
      <c r="EQ25" s="347"/>
      <c r="ER25" s="347"/>
    </row>
    <row r="26" spans="1:148" s="285" customFormat="1" ht="23" customHeight="1" thickTop="1" thickBot="1">
      <c r="A26" s="236" t="str">
        <f>'NSW Apr 2021'!D20</f>
        <v>AGN Holbrook</v>
      </c>
      <c r="B26" s="237" t="str">
        <f>'NSW Apr 2021'!F20</f>
        <v>Origin Energy</v>
      </c>
      <c r="C26" s="237" t="str">
        <f>'NSW Apr 2021'!G20</f>
        <v>Business Flexi</v>
      </c>
      <c r="D26" s="238">
        <f>365*'NSW Apr 2021'!H20/100</f>
        <v>248.857</v>
      </c>
      <c r="E26" s="289">
        <f>IF('NSW Apr 2021'!AQ20=3,0.5,IF('NSW Apr 2021'!AQ20=2,0.33,0))</f>
        <v>0.5</v>
      </c>
      <c r="F26" s="289">
        <f t="shared" si="3"/>
        <v>0.5</v>
      </c>
      <c r="G26" s="238">
        <f>IF('NSW Apr 2021'!K20="",($C$5*E26/'NSW Apr 2021'!AQ20*'NSW Apr 2021'!W20/100)*'NSW Apr 2021'!AQ20,IF($C$5*E26/'NSW Apr 2021'!AQ20&gt;='NSW Apr 2021'!L20,('NSW Apr 2021'!L20*'NSW Apr 2021'!W20/100)*'NSW Apr 2021'!AQ20,($C$5*E26/'NSW Apr 2021'!AQ20*'NSW Apr 2021'!W20/100)*'NSW Apr 2021'!AQ20))</f>
        <v>1159.090909090909</v>
      </c>
      <c r="H26" s="238">
        <f>IF(AND('NSW Apr 2021'!L20&gt;0,'NSW Apr 2021'!M20&gt;0),IF($C$5*E26/'NSW Apr 2021'!AQ20&lt;'NSW Apr 2021'!L20,0,IF(($C$5*E26/'NSW Apr 2021'!AQ20-'NSW Apr 2021'!L20)&lt;=('NSW Apr 2021'!M20+'NSW Apr 2021'!L20),((($C$5*E26/'NSW Apr 2021'!AQ20-'NSW Apr 2021'!L20)*'NSW Apr 2021'!X20/100))*'NSW Apr 2021'!AQ20,((('NSW Apr 2021'!M20)*'NSW Apr 2021'!X20/100)*'NSW Apr 2021'!AQ20))),0)</f>
        <v>0</v>
      </c>
      <c r="I26" s="238">
        <f>IF(AND('NSW Apr 2021'!M20&gt;0,'NSW Apr 2021'!N20&gt;0),IF($C$5*E26/'NSW Apr 2021'!AQ20&lt;('NSW Apr 2021'!L20+'NSW Apr 2021'!M20),0,IF(($C$5*E26/'NSW Apr 2021'!AQ20-'NSW Apr 2021'!L20+'NSW Apr 2021'!M20)&lt;=('NSW Apr 2021'!L20+'NSW Apr 2021'!M20+'NSW Apr 2021'!N20),((($C$5*E26/'NSW Apr 2021'!AQ20-('NSW Apr 2021'!L20+'NSW Apr 2021'!M20))*'NSW Apr 2021'!Y20/100))*'NSW Apr 2021'!AQ20,('NSW Apr 2021'!N20*'NSW Apr 2021'!Y20/100)* 'NSW Apr 2021'!AQ20)),0)</f>
        <v>0</v>
      </c>
      <c r="J26" s="238">
        <f>IF(AND('NSW Apr 2021'!N20&gt;0,'NSW Apr 2021'!O20&gt;0),IF($C$5*E26/'NSW Apr 2021'!AQ20&lt;('NSW Apr 2021'!L20+'NSW Apr 2021'!M20+'NSW Apr 2021'!N20),0,IF(($C$5*E26/'NSW Apr 2021'!AQ20-'NSW Apr 2021'!L20+'NSW Apr 2021'!M20+'NSW Apr 2021'!N20)&lt;=('NSW Apr 2021'!L20+'NSW Apr 2021'!M20+'NSW Apr 2021'!N20+'NSW Apr 2021'!O20),(($C$5*E26/'NSW Apr 2021'!AQ20-('NSW Apr 2021'!L20+'NSW Apr 2021'!M20+'NSW Apr 2021'!N20))*'NSW Apr 2021'!Z20/100)*'NSW Apr 2021'!AQ20,('NSW Apr 2021'!O20*'NSW Apr 2021'!Z20/100)*'NSW Apr 2021'!AQ20)),0)</f>
        <v>0</v>
      </c>
      <c r="K26" s="238">
        <f>IF(AND('NSW Apr 2021'!O20&gt;0,'NSW Apr 2021'!P20&gt;0),IF($C$5*E26/'NSW Apr 2021'!AQ20&lt;('NSW Apr 2021'!L20+'NSW Apr 2021'!M20+'NSW Apr 2021'!N20+'NSW Apr 2021'!O20),0,IF(($C$5*E26/'NSW Apr 2021'!AQ20-'NSW Apr 2021'!L20+'NSW Apr 2021'!M20+'NSW Apr 2021'!N20+'NSW Apr 2021'!O20)&lt;=('NSW Apr 2021'!L20+'NSW Apr 2021'!M20+'NSW Apr 2021'!N20+'NSW Apr 2021'!O20+'NSW Apr 2021'!P20),(($C$5*E26/'NSW Apr 2021'!AQ20-('NSW Apr 2021'!L20+'NSW Apr 2021'!M20+'NSW Apr 2021'!N20+'NSW Apr 2021'!O20))*'NSW Apr 2021'!AA20/100)*'NSW Apr 2021'!AQ20,('NSW Apr 2021'!P20*'NSW Apr 2021'!AA20/100)*'NSW Apr 2021'!AQ20)),0)</f>
        <v>0</v>
      </c>
      <c r="L26" s="238">
        <f>IF(AND('NSW Apr 2021'!P20&gt;0,'NSW Apr 2021'!O20&gt;0),IF(($C$5*E26/'NSW Apr 2021'!AQ20&lt;SUM('NSW Apr 2021'!L20:P20)),(0),($C$5*E26/'NSW Apr 2021'!AQ20-SUM('NSW Apr 2021'!L20:P20))*'NSW Apr 2021'!AB20/100)* 'NSW Apr 2021'!AQ20,IF(AND('NSW Apr 2021'!O20&gt;0,'NSW Apr 2021'!P20=""),IF(($C$5*E26/'NSW Apr 2021'!AQ20&lt; SUM('NSW Apr 2021'!L20:O20)),(0),($C$5*E26/'NSW Apr 2021'!AQ20-SUM('NSW Apr 2021'!L20:O20))*'NSW Apr 2021'!AA20/100)* 'NSW Apr 2021'!AQ20,IF(AND('NSW Apr 2021'!N20&gt;0,'NSW Apr 2021'!O20=""),IF(($C$5*E26/'NSW Apr 2021'!AQ20&lt; SUM('NSW Apr 2021'!L20:N20)),(0),($C$5*E26/'NSW Apr 2021'!AQ20-SUM('NSW Apr 2021'!L20:N20))*'NSW Apr 2021'!Z20/100)* 'NSW Apr 2021'!AQ20,IF(AND('NSW Apr 2021'!M20&gt;0,'NSW Apr 2021'!N20=""),IF(($C$5*E26/'NSW Apr 2021'!AQ20&lt;'NSW Apr 2021'!M20+'NSW Apr 2021'!L20),(0),(($C$5*E26/'NSW Apr 2021'!AQ20-('NSW Apr 2021'!M20+'NSW Apr 2021'!L20))*'NSW Apr 2021'!Y20/100))*'NSW Apr 2021'!AQ20,IF(AND('NSW Apr 2021'!L20&gt;0,'NSW Apr 2021'!M20=""&gt;0),IF(($C$5*E26/'NSW Apr 2021'!AQ20&lt;'NSW Apr 2021'!L20),(0),($C$5*E26/'NSW Apr 2021'!AQ20-'NSW Apr 2021'!L20)*'NSW Apr 2021'!X20/100)*'NSW Apr 2021'!AQ20,0)))))</f>
        <v>0</v>
      </c>
      <c r="M26" s="238">
        <f>IF('NSW Apr 2021'!K20="",($C$5*F26/'NSW Apr 2021'!AR20*'NSW Apr 2021'!AC20/100)*'NSW Apr 2021'!AR20,IF($C$5*F26/'NSW Apr 2021'!AR20&gt;='NSW Apr 2021'!L20,('NSW Apr 2021'!L20*'NSW Apr 2021'!AC20/100)*'NSW Apr 2021'!AR20,($C$5*F26/'NSW Apr 2021'!AR20*'NSW Apr 2021'!AC20/100)*'NSW Apr 2021'!AR20))</f>
        <v>1159.090909090909</v>
      </c>
      <c r="N26" s="238">
        <f>IF(AND('NSW Apr 2021'!L20&gt;0,'NSW Apr 2021'!M20&gt;0),IF($C$5*F26/'NSW Apr 2021'!AR20&lt;'NSW Apr 2021'!L20,0,IF(($C$5*F26/'NSW Apr 2021'!AR20-'NSW Apr 2021'!L20)&lt;=('NSW Apr 2021'!M20+'NSW Apr 2021'!L20),((($C$5*F26/'NSW Apr 2021'!AR20-'NSW Apr 2021'!L20)*'NSW Apr 2021'!AD20/100))*'NSW Apr 2021'!AR20,((('NSW Apr 2021'!M20)*'NSW Apr 2021'!AD20/100)*'NSW Apr 2021'!AR20))),0)</f>
        <v>0</v>
      </c>
      <c r="O26" s="238">
        <f>IF(AND('NSW Apr 2021'!M20&gt;0,'NSW Apr 2021'!N20&gt;0),IF($C$5*F26/'NSW Apr 2021'!AR20&lt;('NSW Apr 2021'!L20+'NSW Apr 2021'!M20),0,IF(($C$5*F26/'NSW Apr 2021'!AR20-'NSW Apr 2021'!L20+'NSW Apr 2021'!M20)&lt;=('NSW Apr 2021'!L20+'NSW Apr 2021'!M20+'NSW Apr 2021'!N20),((($C$5*F26/'NSW Apr 2021'!AR20-('NSW Apr 2021'!L20+'NSW Apr 2021'!M20))*'NSW Apr 2021'!AE20/100))*'NSW Apr 2021'!AR20,('NSW Apr 2021'!N20*'NSW Apr 2021'!AE20/100)*'NSW Apr 2021'!AR20)),0)</f>
        <v>0</v>
      </c>
      <c r="P26" s="238">
        <f>IF(AND('NSW Apr 2021'!N20&gt;0,'NSW Apr 2021'!O20&gt;0),IF($C$5*F26/'NSW Apr 2021'!AR20&lt;('NSW Apr 2021'!L20+'NSW Apr 2021'!M20+'NSW Apr 2021'!N20),0,IF(($C$5*F26/'NSW Apr 2021'!AR20-'NSW Apr 2021'!L20+'NSW Apr 2021'!M20+'NSW Apr 2021'!N20)&lt;=('NSW Apr 2021'!L20+'NSW Apr 2021'!M20+'NSW Apr 2021'!N20+'NSW Apr 2021'!O20),(($C$5*F26/'NSW Apr 2021'!AR20-('NSW Apr 2021'!L20+'NSW Apr 2021'!M20+'NSW Apr 2021'!N20))*'NSW Apr 2021'!AF20/100)*'NSW Apr 2021'!AR20,('NSW Apr 2021'!O20*'NSW Apr 2021'!AF20/100)*'NSW Apr 2021'!AR20)),0)</f>
        <v>0</v>
      </c>
      <c r="Q26" s="238">
        <f>IF(AND('NSW Apr 2021'!P20&gt;0,'NSW Apr 2021'!P20&gt;0),IF($C$5*F26/'NSW Apr 2021'!AR20&lt;('NSW Apr 2021'!L20+'NSW Apr 2021'!M20+'NSW Apr 2021'!N20+'NSW Apr 2021'!O20),0,IF(($C$5*F26/'NSW Apr 2021'!AR20-'NSW Apr 2021'!L20+'NSW Apr 2021'!M20+'NSW Apr 2021'!N20+'NSW Apr 2021'!O20)&lt;=('NSW Apr 2021'!L20+'NSW Apr 2021'!M20+'NSW Apr 2021'!N20+'NSW Apr 2021'!O20+'NSW Apr 2021'!P20),(($C$5*F26/'NSW Apr 2021'!AR20-('NSW Apr 2021'!L20+'NSW Apr 2021'!M20+'NSW Apr 2021'!N20+'NSW Apr 2021'!O20))*'NSW Apr 2021'!AG20/100)*'NSW Apr 2021'!AR20,('NSW Apr 2021'!P20*'NSW Apr 2021'!AG20/100)*'NSW Apr 2021'!AR20)),0)</f>
        <v>0</v>
      </c>
      <c r="R26" s="238">
        <f>IF(AND('NSW Apr 2021'!P20&gt;0,'NSW Apr 2021'!O20&gt;0),IF(($C$5*F26/'NSW Apr 2021'!AR20&lt;SUM('NSW Apr 2021'!L20:P20)),(0),($C$5*F26/'NSW Apr 2021'!AR20-SUM('NSW Apr 2021'!L20:P20))*'NSW Apr 2021'!AB20/100)* 'NSW Apr 2021'!AR20,IF(AND('NSW Apr 2021'!O20&gt;0,'NSW Apr 2021'!P20=""),IF(($C$5*F26/'NSW Apr 2021'!AR20&lt; SUM('NSW Apr 2021'!L20:O20)),(0),($C$5*F26/'NSW Apr 2021'!AR20-SUM('NSW Apr 2021'!L20:O20))*'NSW Apr 2021'!AG20/100)* 'NSW Apr 2021'!AR20,IF(AND('NSW Apr 2021'!N20&gt;0,'NSW Apr 2021'!O20=""),IF(($C$5*F26/'NSW Apr 2021'!AR20&lt; SUM('NSW Apr 2021'!L20:N20)),(0),($C$5*F26/'NSW Apr 2021'!AR20-SUM('NSW Apr 2021'!L20:N20))*'NSW Apr 2021'!AF20/100)* 'NSW Apr 2021'!AR20,IF(AND('NSW Apr 2021'!M20&gt;0,'NSW Apr 2021'!N20=""),IF(($C$5*F26/'NSW Apr 2021'!AR20&lt;'NSW Apr 2021'!M20+'NSW Apr 2021'!L20),(0),(($C$5*F26/'NSW Apr 2021'!AR20-('NSW Apr 2021'!M20+'NSW Apr 2021'!L20))*'NSW Apr 2021'!AE20/100))*'NSW Apr 2021'!AR20,IF(AND('NSW Apr 2021'!L20&gt;0,'NSW Apr 2021'!M20=""&gt;0),IF(($C$5*F26/'NSW Apr 2021'!AR20&lt;'NSW Apr 2021'!L20),(0),($C$5*F26/'NSW Apr 2021'!AR20-'NSW Apr 2021'!L20)*'NSW Apr 2021'!AD20/100)*'NSW Apr 2021'!AR20,0)))))</f>
        <v>0</v>
      </c>
      <c r="S26" s="298">
        <f t="shared" si="4"/>
        <v>2318.181818181818</v>
      </c>
      <c r="T26" s="295">
        <f t="shared" si="5"/>
        <v>2567.038818181818</v>
      </c>
      <c r="U26" s="239">
        <f t="shared" si="6"/>
        <v>2823.7427000000002</v>
      </c>
      <c r="V26" s="237">
        <f>'NSW Apr 2021'!AT20</f>
        <v>0</v>
      </c>
      <c r="W26" s="237">
        <f>'NSW Apr 2021'!AU20</f>
        <v>14</v>
      </c>
      <c r="X26" s="237">
        <f>'NSW Apr 2021'!AV20</f>
        <v>0</v>
      </c>
      <c r="Y26" s="237">
        <f>'NSW Apr 2021'!AW20</f>
        <v>0</v>
      </c>
      <c r="Z26" s="295" t="str">
        <f t="shared" si="7"/>
        <v>Guaranteed off usage</v>
      </c>
      <c r="AA26" s="295" t="str">
        <f t="shared" si="8"/>
        <v>Inclusive</v>
      </c>
      <c r="AB26" s="293">
        <f t="shared" si="0"/>
        <v>2242.4933636363635</v>
      </c>
      <c r="AC26" s="293">
        <f t="shared" si="1"/>
        <v>2242.4933636363635</v>
      </c>
      <c r="AD26" s="301">
        <f t="shared" si="29"/>
        <v>2466.7427000000002</v>
      </c>
      <c r="AE26" s="301">
        <f t="shared" si="29"/>
        <v>2466.7427000000002</v>
      </c>
      <c r="AF26" s="240">
        <f>'NSW Apr 2021'!BF20</f>
        <v>12</v>
      </c>
      <c r="AG26" s="241" t="str">
        <f>'NSW Apr 2021'!BG20</f>
        <v>n</v>
      </c>
      <c r="AH26" s="340"/>
      <c r="AI26" s="340"/>
      <c r="AJ26" s="340"/>
      <c r="AK26" s="340"/>
      <c r="AL26" s="340"/>
      <c r="AM26" s="340"/>
      <c r="AN26" s="340"/>
      <c r="AO26" s="340"/>
      <c r="AP26" s="340"/>
      <c r="AQ26" s="340"/>
      <c r="AR26" s="340"/>
      <c r="AS26" s="340"/>
      <c r="AT26" s="340"/>
      <c r="AU26" s="340"/>
      <c r="AV26" s="347"/>
      <c r="AW26" s="347"/>
      <c r="AX26" s="347"/>
      <c r="AY26" s="347"/>
      <c r="AZ26" s="347"/>
      <c r="BA26" s="347"/>
      <c r="BB26" s="347"/>
      <c r="BC26" s="347"/>
      <c r="BD26" s="347"/>
      <c r="BE26" s="347"/>
      <c r="BF26" s="347"/>
      <c r="BG26" s="347"/>
      <c r="BH26" s="347"/>
      <c r="BI26" s="347"/>
      <c r="BJ26" s="347"/>
      <c r="BK26" s="347"/>
      <c r="BL26" s="347"/>
      <c r="BM26" s="347"/>
      <c r="BN26" s="347"/>
      <c r="BO26" s="347"/>
      <c r="BP26" s="347"/>
      <c r="BQ26" s="347"/>
      <c r="BR26" s="347"/>
      <c r="BS26" s="347"/>
      <c r="BT26" s="347"/>
      <c r="BU26" s="347"/>
      <c r="BV26" s="347"/>
      <c r="BW26" s="347"/>
      <c r="BX26" s="347"/>
      <c r="BY26" s="347"/>
      <c r="BZ26" s="347"/>
      <c r="CA26" s="347"/>
      <c r="CB26" s="347"/>
      <c r="CC26" s="347"/>
      <c r="CD26" s="347"/>
      <c r="CE26" s="347"/>
      <c r="CF26" s="347"/>
      <c r="CG26" s="347"/>
      <c r="CH26" s="347"/>
      <c r="CI26" s="347"/>
      <c r="CJ26" s="347"/>
      <c r="CK26" s="347"/>
      <c r="CL26" s="347"/>
      <c r="CM26" s="347"/>
      <c r="CN26" s="347"/>
      <c r="CO26" s="347"/>
      <c r="CP26" s="347"/>
      <c r="CQ26" s="347"/>
      <c r="CR26" s="347"/>
      <c r="CS26" s="347"/>
      <c r="CT26" s="347"/>
      <c r="CU26" s="347"/>
      <c r="CV26" s="347"/>
      <c r="CW26" s="347"/>
      <c r="CX26" s="347"/>
      <c r="CY26" s="347"/>
      <c r="CZ26" s="347"/>
      <c r="DA26" s="347"/>
      <c r="DB26" s="347"/>
      <c r="DC26" s="347"/>
      <c r="DD26" s="347"/>
      <c r="DE26" s="347"/>
      <c r="DF26" s="347"/>
      <c r="DG26" s="347"/>
      <c r="DH26" s="347"/>
      <c r="DI26" s="347"/>
      <c r="DJ26" s="347"/>
      <c r="DK26" s="347"/>
      <c r="DL26" s="347"/>
      <c r="DM26" s="347"/>
      <c r="DN26" s="347"/>
      <c r="DO26" s="347"/>
      <c r="DP26" s="347"/>
      <c r="DQ26" s="347"/>
      <c r="DR26" s="347"/>
      <c r="DS26" s="347"/>
      <c r="DT26" s="347"/>
      <c r="DU26" s="347"/>
      <c r="DV26" s="347"/>
      <c r="DW26" s="347"/>
      <c r="DX26" s="347"/>
      <c r="DY26" s="347"/>
      <c r="DZ26" s="347"/>
      <c r="EA26" s="347"/>
      <c r="EB26" s="347"/>
      <c r="EC26" s="347"/>
      <c r="ED26" s="347"/>
      <c r="EE26" s="347"/>
      <c r="EF26" s="347"/>
      <c r="EG26" s="347"/>
      <c r="EH26" s="347"/>
      <c r="EI26" s="347"/>
      <c r="EJ26" s="347"/>
      <c r="EK26" s="347"/>
      <c r="EL26" s="347"/>
      <c r="EM26" s="347"/>
      <c r="EN26" s="347"/>
      <c r="EO26" s="347"/>
      <c r="EP26" s="347"/>
      <c r="EQ26" s="347"/>
      <c r="ER26" s="347"/>
    </row>
    <row r="27" spans="1:148" s="285" customFormat="1" ht="23" customHeight="1" thickTop="1">
      <c r="A27" s="442" t="str">
        <f>'NSW Apr 2021'!D21</f>
        <v>AGN Murray Valley</v>
      </c>
      <c r="B27" s="156" t="str">
        <f>'NSW Apr 2021'!F21</f>
        <v>EnergyAustralia</v>
      </c>
      <c r="C27" s="156" t="str">
        <f>'NSW Apr 2021'!G21</f>
        <v>Total Plan</v>
      </c>
      <c r="D27" s="151">
        <f>365*'NSW Apr 2021'!H21/100</f>
        <v>354.05</v>
      </c>
      <c r="E27" s="288">
        <f>IF('NSW Apr 2021'!AQ21=3,0.5,IF('NSW Apr 2021'!AQ21=2,0.33,0))</f>
        <v>0.5</v>
      </c>
      <c r="F27" s="288">
        <f t="shared" si="3"/>
        <v>0.5</v>
      </c>
      <c r="G27" s="151">
        <f>IF('NSW Apr 2021'!K21="",($C$5*E27/'NSW Apr 2021'!AQ21*'NSW Apr 2021'!W21/100)*'NSW Apr 2021'!AQ21,IF($C$5*E27/'NSW Apr 2021'!AQ21&gt;='NSW Apr 2021'!L21,('NSW Apr 2021'!L21*'NSW Apr 2021'!W21/100)*'NSW Apr 2021'!AQ21,($C$5*E27/'NSW Apr 2021'!AQ21*'NSW Apr 2021'!W21/100)*'NSW Apr 2021'!AQ21))</f>
        <v>509.40000000000003</v>
      </c>
      <c r="H27" s="151">
        <f>IF(AND('NSW Apr 2021'!L21&gt;0,'NSW Apr 2021'!M21&gt;0),IF($C$5*E27/'NSW Apr 2021'!AQ21&lt;'NSW Apr 2021'!L21,0,IF(($C$5*E27/'NSW Apr 2021'!AQ21-'NSW Apr 2021'!L21)&lt;=('NSW Apr 2021'!M21+'NSW Apr 2021'!L21),((($C$5*E27/'NSW Apr 2021'!AQ21-'NSW Apr 2021'!L21)*'NSW Apr 2021'!X21/100))*'NSW Apr 2021'!AQ21,((('NSW Apr 2021'!M21)*'NSW Apr 2021'!X21/100)*'NSW Apr 2021'!AQ21))),0)</f>
        <v>876.80000000000018</v>
      </c>
      <c r="I27" s="151">
        <f>IF(AND('NSW Apr 2021'!M21&gt;0,'NSW Apr 2021'!N21&gt;0),IF($C$5*E27/'NSW Apr 2021'!AQ21&lt;('NSW Apr 2021'!L21+'NSW Apr 2021'!M21),0,IF(($C$5*E27/'NSW Apr 2021'!AQ21-'NSW Apr 2021'!L21+'NSW Apr 2021'!M21)&lt;=('NSW Apr 2021'!L21+'NSW Apr 2021'!M21+'NSW Apr 2021'!N21),((($C$5*E27/'NSW Apr 2021'!AQ21-('NSW Apr 2021'!L21+'NSW Apr 2021'!M21))*'NSW Apr 2021'!Y21/100))*'NSW Apr 2021'!AQ21,('NSW Apr 2021'!N21*'NSW Apr 2021'!Y21/100)* 'NSW Apr 2021'!AQ21)),0)</f>
        <v>347.2000000000001</v>
      </c>
      <c r="J27" s="151">
        <f>IF(AND('NSW Apr 2021'!N21&gt;0,'NSW Apr 2021'!O21&gt;0),IF($C$5*E27/'NSW Apr 2021'!AQ21&lt;('NSW Apr 2021'!L21+'NSW Apr 2021'!M21+'NSW Apr 2021'!N21),0,IF(($C$5*E27/'NSW Apr 2021'!AQ21-'NSW Apr 2021'!L21+'NSW Apr 2021'!M21+'NSW Apr 2021'!N21)&lt;=('NSW Apr 2021'!L21+'NSW Apr 2021'!M21+'NSW Apr 2021'!N21+'NSW Apr 2021'!O21),(($C$5*E27/'NSW Apr 2021'!AQ21-('NSW Apr 2021'!L21+'NSW Apr 2021'!M21+'NSW Apr 2021'!N21))*'NSW Apr 2021'!Z21/100)*'NSW Apr 2021'!AQ21,('NSW Apr 2021'!O21*'NSW Apr 2021'!Z21/100)*'NSW Apr 2021'!AQ21)),0)</f>
        <v>0</v>
      </c>
      <c r="K27" s="151">
        <f>IF(AND('NSW Apr 2021'!O21&gt;0,'NSW Apr 2021'!P21&gt;0),IF($C$5*E27/'NSW Apr 2021'!AQ21&lt;('NSW Apr 2021'!L21+'NSW Apr 2021'!M21+'NSW Apr 2021'!N21+'NSW Apr 2021'!O21),0,IF(($C$5*E27/'NSW Apr 2021'!AQ21-'NSW Apr 2021'!L21+'NSW Apr 2021'!M21+'NSW Apr 2021'!N21+'NSW Apr 2021'!O21)&lt;=('NSW Apr 2021'!L21+'NSW Apr 2021'!M21+'NSW Apr 2021'!N21+'NSW Apr 2021'!O21+'NSW Apr 2021'!P21),(($C$5*E27/'NSW Apr 2021'!AQ21-('NSW Apr 2021'!L21+'NSW Apr 2021'!M21+'NSW Apr 2021'!N21+'NSW Apr 2021'!O21))*'NSW Apr 2021'!AA21/100)*'NSW Apr 2021'!AQ21,('NSW Apr 2021'!P21*'NSW Apr 2021'!AA21/100)*'NSW Apr 2021'!AQ21)),0)</f>
        <v>0</v>
      </c>
      <c r="L27" s="151">
        <f>IF(AND('NSW Apr 2021'!P21&gt;0,'NSW Apr 2021'!O21&gt;0),IF(($C$5*E27/'NSW Apr 2021'!AQ21&lt;SUM('NSW Apr 2021'!L21:P21)),(0),($C$5*E27/'NSW Apr 2021'!AQ21-SUM('NSW Apr 2021'!L21:P21))*'NSW Apr 2021'!AB21/100)* 'NSW Apr 2021'!AQ21,IF(AND('NSW Apr 2021'!O21&gt;0,'NSW Apr 2021'!P21=""),IF(($C$5*E27/'NSW Apr 2021'!AQ21&lt; SUM('NSW Apr 2021'!L21:O21)),(0),($C$5*E27/'NSW Apr 2021'!AQ21-SUM('NSW Apr 2021'!L21:O21))*'NSW Apr 2021'!AA21/100)* 'NSW Apr 2021'!AQ21,IF(AND('NSW Apr 2021'!N21&gt;0,'NSW Apr 2021'!O21=""),IF(($C$5*E27/'NSW Apr 2021'!AQ21&lt; SUM('NSW Apr 2021'!L21:N21)),(0),($C$5*E27/'NSW Apr 2021'!AQ21-SUM('NSW Apr 2021'!L21:N21))*'NSW Apr 2021'!Z21/100)* 'NSW Apr 2021'!AQ21,IF(AND('NSW Apr 2021'!M21&gt;0,'NSW Apr 2021'!N21=""),IF(($C$5*E27/'NSW Apr 2021'!AQ21&lt;'NSW Apr 2021'!M21+'NSW Apr 2021'!L21),(0),(($C$5*E27/'NSW Apr 2021'!AQ21-('NSW Apr 2021'!M21+'NSW Apr 2021'!L21))*'NSW Apr 2021'!Y21/100))*'NSW Apr 2021'!AQ21,IF(AND('NSW Apr 2021'!L21&gt;0,'NSW Apr 2021'!M21=""&gt;0),IF(($C$5*E27/'NSW Apr 2021'!AQ21&lt;'NSW Apr 2021'!L21),(0),($C$5*E27/'NSW Apr 2021'!AQ21-'NSW Apr 2021'!L21)*'NSW Apr 2021'!X21/100)*'NSW Apr 2021'!AQ21,0)))))</f>
        <v>0</v>
      </c>
      <c r="M27" s="151">
        <f>IF('NSW Apr 2021'!K21="",($C$5*F27/'NSW Apr 2021'!AR21*'NSW Apr 2021'!AC21/100)*'NSW Apr 2021'!AR21,IF($C$5*F27/'NSW Apr 2021'!AR21&gt;='NSW Apr 2021'!L21,('NSW Apr 2021'!L21*'NSW Apr 2021'!AC21/100)*'NSW Apr 2021'!AR21,($C$5*F27/'NSW Apr 2021'!AR21*'NSW Apr 2021'!AC21/100)*'NSW Apr 2021'!AR21))</f>
        <v>509.40000000000003</v>
      </c>
      <c r="N27" s="151">
        <f>IF(AND('NSW Apr 2021'!L21&gt;0,'NSW Apr 2021'!M21&gt;0),IF($C$5*F27/'NSW Apr 2021'!AR21&lt;'NSW Apr 2021'!L21,0,IF(($C$5*F27/'NSW Apr 2021'!AR21-'NSW Apr 2021'!L21)&lt;=('NSW Apr 2021'!M21+'NSW Apr 2021'!L21),((($C$5*F27/'NSW Apr 2021'!AR21-'NSW Apr 2021'!L21)*'NSW Apr 2021'!AD21/100))*'NSW Apr 2021'!AR21,((('NSW Apr 2021'!M21)*'NSW Apr 2021'!AD21/100)*'NSW Apr 2021'!AR21))),0)</f>
        <v>876.80000000000018</v>
      </c>
      <c r="O27" s="151">
        <f>IF(AND('NSW Apr 2021'!M21&gt;0,'NSW Apr 2021'!N21&gt;0),IF($C$5*F27/'NSW Apr 2021'!AR21&lt;('NSW Apr 2021'!L21+'NSW Apr 2021'!M21),0,IF(($C$5*F27/'NSW Apr 2021'!AR21-'NSW Apr 2021'!L21+'NSW Apr 2021'!M21)&lt;=('NSW Apr 2021'!L21+'NSW Apr 2021'!M21+'NSW Apr 2021'!N21),((($C$5*F27/'NSW Apr 2021'!AR21-('NSW Apr 2021'!L21+'NSW Apr 2021'!M21))*'NSW Apr 2021'!AE21/100))*'NSW Apr 2021'!AR21,('NSW Apr 2021'!N21*'NSW Apr 2021'!AE21/100)*'NSW Apr 2021'!AR21)),0)</f>
        <v>347.2000000000001</v>
      </c>
      <c r="P27" s="151">
        <f>IF(AND('NSW Apr 2021'!N21&gt;0,'NSW Apr 2021'!O21&gt;0),IF($C$5*F27/'NSW Apr 2021'!AR21&lt;('NSW Apr 2021'!L21+'NSW Apr 2021'!M21+'NSW Apr 2021'!N21),0,IF(($C$5*F27/'NSW Apr 2021'!AR21-'NSW Apr 2021'!L21+'NSW Apr 2021'!M21+'NSW Apr 2021'!N21)&lt;=('NSW Apr 2021'!L21+'NSW Apr 2021'!M21+'NSW Apr 2021'!N21+'NSW Apr 2021'!O21),(($C$5*F27/'NSW Apr 2021'!AR21-('NSW Apr 2021'!L21+'NSW Apr 2021'!M21+'NSW Apr 2021'!N21))*'NSW Apr 2021'!AF21/100)*'NSW Apr 2021'!AR21,('NSW Apr 2021'!O21*'NSW Apr 2021'!AF21/100)*'NSW Apr 2021'!AR21)),0)</f>
        <v>0</v>
      </c>
      <c r="Q27" s="151">
        <f>IF(AND('NSW Apr 2021'!P21&gt;0,'NSW Apr 2021'!P21&gt;0),IF($C$5*F27/'NSW Apr 2021'!AR21&lt;('NSW Apr 2021'!L21+'NSW Apr 2021'!M21+'NSW Apr 2021'!N21+'NSW Apr 2021'!O21),0,IF(($C$5*F27/'NSW Apr 2021'!AR21-'NSW Apr 2021'!L21+'NSW Apr 2021'!M21+'NSW Apr 2021'!N21+'NSW Apr 2021'!O21)&lt;=('NSW Apr 2021'!L21+'NSW Apr 2021'!M21+'NSW Apr 2021'!N21+'NSW Apr 2021'!O21+'NSW Apr 2021'!P21),(($C$5*F27/'NSW Apr 2021'!AR21-('NSW Apr 2021'!L21+'NSW Apr 2021'!M21+'NSW Apr 2021'!N21+'NSW Apr 2021'!O21))*'NSW Apr 2021'!AG21/100)*'NSW Apr 2021'!AR21,('NSW Apr 2021'!P21*'NSW Apr 2021'!AG21/100)*'NSW Apr 2021'!AR21)),0)</f>
        <v>0</v>
      </c>
      <c r="R27" s="151">
        <f>IF(AND('NSW Apr 2021'!P21&gt;0,'NSW Apr 2021'!O21&gt;0),IF(($C$5*F27/'NSW Apr 2021'!AR21&lt;SUM('NSW Apr 2021'!L21:P21)),(0),($C$5*F27/'NSW Apr 2021'!AR21-SUM('NSW Apr 2021'!L21:P21))*'NSW Apr 2021'!AB21/100)* 'NSW Apr 2021'!AR21,IF(AND('NSW Apr 2021'!O21&gt;0,'NSW Apr 2021'!P21=""),IF(($C$5*F27/'NSW Apr 2021'!AR21&lt; SUM('NSW Apr 2021'!L21:O21)),(0),($C$5*F27/'NSW Apr 2021'!AR21-SUM('NSW Apr 2021'!L21:O21))*'NSW Apr 2021'!AG21/100)* 'NSW Apr 2021'!AR21,IF(AND('NSW Apr 2021'!N21&gt;0,'NSW Apr 2021'!O21=""),IF(($C$5*F27/'NSW Apr 2021'!AR21&lt; SUM('NSW Apr 2021'!L21:N21)),(0),($C$5*F27/'NSW Apr 2021'!AR21-SUM('NSW Apr 2021'!L21:N21))*'NSW Apr 2021'!AF21/100)* 'NSW Apr 2021'!AR21,IF(AND('NSW Apr 2021'!M21&gt;0,'NSW Apr 2021'!N21=""),IF(($C$5*F27/'NSW Apr 2021'!AR21&lt;'NSW Apr 2021'!M21+'NSW Apr 2021'!L21),(0),(($C$5*F27/'NSW Apr 2021'!AR21-('NSW Apr 2021'!M21+'NSW Apr 2021'!L21))*'NSW Apr 2021'!AE21/100))*'NSW Apr 2021'!AR21,IF(AND('NSW Apr 2021'!L21&gt;0,'NSW Apr 2021'!M21=""&gt;0),IF(($C$5*F27/'NSW Apr 2021'!AR21&lt;'NSW Apr 2021'!L21),(0),($C$5*F27/'NSW Apr 2021'!AR21-'NSW Apr 2021'!L21)*'NSW Apr 2021'!AD21/100)*'NSW Apr 2021'!AR21,0)))))</f>
        <v>0</v>
      </c>
      <c r="S27" s="257">
        <f>SUM(G27:R27)</f>
        <v>3466.8000000000006</v>
      </c>
      <c r="T27" s="294">
        <f t="shared" si="5"/>
        <v>3820.8500000000008</v>
      </c>
      <c r="U27" s="157">
        <f t="shared" si="6"/>
        <v>4202.9350000000013</v>
      </c>
      <c r="V27" s="156">
        <f>'NSW Apr 2021'!AT21</f>
        <v>19</v>
      </c>
      <c r="W27" s="156">
        <f>'NSW Apr 2021'!AU21</f>
        <v>0</v>
      </c>
      <c r="X27" s="156">
        <f>'NSW Apr 2021'!AV21</f>
        <v>0</v>
      </c>
      <c r="Y27" s="156">
        <f>'NSW Apr 2021'!AW21</f>
        <v>0</v>
      </c>
      <c r="Z27" s="294" t="str">
        <f t="shared" si="7"/>
        <v>Guaranteed off bill</v>
      </c>
      <c r="AA27" s="294" t="str">
        <f t="shared" si="8"/>
        <v>Exclusive</v>
      </c>
      <c r="AB27" s="292">
        <f t="shared" si="0"/>
        <v>3094.8885000000009</v>
      </c>
      <c r="AC27" s="292">
        <f t="shared" si="1"/>
        <v>3094.8885000000009</v>
      </c>
      <c r="AD27" s="138">
        <f t="shared" si="29"/>
        <v>3404.3773500000011</v>
      </c>
      <c r="AE27" s="138">
        <f t="shared" si="29"/>
        <v>3404.3773500000011</v>
      </c>
      <c r="AF27" s="235">
        <f>'NSW Apr 2021'!BF21</f>
        <v>0</v>
      </c>
      <c r="AG27" s="159" t="str">
        <f>'NSW Apr 2021'!BG21</f>
        <v>n</v>
      </c>
      <c r="AH27" s="340"/>
      <c r="AI27" s="340"/>
      <c r="AJ27" s="340"/>
      <c r="AK27" s="340"/>
      <c r="AL27" s="340"/>
      <c r="AM27" s="340"/>
      <c r="AN27" s="340"/>
      <c r="AO27" s="340"/>
      <c r="AP27" s="340"/>
      <c r="AQ27" s="340"/>
      <c r="AR27" s="340"/>
      <c r="AS27" s="340"/>
      <c r="AT27" s="340"/>
      <c r="AU27" s="340"/>
      <c r="AV27" s="347"/>
      <c r="AW27" s="347"/>
      <c r="AX27" s="347"/>
      <c r="AY27" s="347"/>
      <c r="AZ27" s="347"/>
      <c r="BA27" s="347"/>
      <c r="BB27" s="347"/>
      <c r="BC27" s="347"/>
      <c r="BD27" s="347"/>
      <c r="BE27" s="347"/>
      <c r="BF27" s="347"/>
      <c r="BG27" s="347"/>
      <c r="BH27" s="347"/>
      <c r="BI27" s="347"/>
      <c r="BJ27" s="347"/>
      <c r="BK27" s="347"/>
      <c r="BL27" s="347"/>
      <c r="BM27" s="347"/>
      <c r="BN27" s="347"/>
      <c r="BO27" s="347"/>
      <c r="BP27" s="347"/>
      <c r="BQ27" s="347"/>
      <c r="BR27" s="347"/>
      <c r="BS27" s="347"/>
      <c r="BT27" s="347"/>
      <c r="BU27" s="347"/>
      <c r="BV27" s="347"/>
      <c r="BW27" s="347"/>
      <c r="BX27" s="347"/>
      <c r="BY27" s="347"/>
      <c r="BZ27" s="347"/>
      <c r="CA27" s="347"/>
      <c r="CB27" s="347"/>
      <c r="CC27" s="347"/>
      <c r="CD27" s="347"/>
      <c r="CE27" s="347"/>
      <c r="CF27" s="347"/>
      <c r="CG27" s="347"/>
      <c r="CH27" s="347"/>
      <c r="CI27" s="347"/>
      <c r="CJ27" s="347"/>
      <c r="CK27" s="347"/>
      <c r="CL27" s="347"/>
      <c r="CM27" s="347"/>
      <c r="CN27" s="347"/>
      <c r="CO27" s="347"/>
      <c r="CP27" s="347"/>
      <c r="CQ27" s="347"/>
      <c r="CR27" s="347"/>
      <c r="CS27" s="347"/>
      <c r="CT27" s="347"/>
      <c r="CU27" s="347"/>
      <c r="CV27" s="347"/>
      <c r="CW27" s="347"/>
      <c r="CX27" s="347"/>
      <c r="CY27" s="347"/>
      <c r="CZ27" s="347"/>
      <c r="DA27" s="347"/>
      <c r="DB27" s="347"/>
      <c r="DC27" s="347"/>
      <c r="DD27" s="347"/>
      <c r="DE27" s="347"/>
      <c r="DF27" s="347"/>
      <c r="DG27" s="347"/>
      <c r="DH27" s="347"/>
      <c r="DI27" s="347"/>
      <c r="DJ27" s="347"/>
      <c r="DK27" s="347"/>
      <c r="DL27" s="347"/>
      <c r="DM27" s="347"/>
      <c r="DN27" s="347"/>
      <c r="DO27" s="347"/>
      <c r="DP27" s="347"/>
      <c r="DQ27" s="347"/>
      <c r="DR27" s="347"/>
      <c r="DS27" s="347"/>
      <c r="DT27" s="347"/>
      <c r="DU27" s="347"/>
      <c r="DV27" s="347"/>
      <c r="DW27" s="347"/>
      <c r="DX27" s="347"/>
      <c r="DY27" s="347"/>
      <c r="DZ27" s="347"/>
      <c r="EA27" s="347"/>
      <c r="EB27" s="347"/>
      <c r="EC27" s="347"/>
      <c r="ED27" s="347"/>
      <c r="EE27" s="347"/>
      <c r="EF27" s="347"/>
      <c r="EG27" s="347"/>
      <c r="EH27" s="347"/>
      <c r="EI27" s="347"/>
      <c r="EJ27" s="347"/>
      <c r="EK27" s="347"/>
      <c r="EL27" s="347"/>
      <c r="EM27" s="347"/>
      <c r="EN27" s="347"/>
      <c r="EO27" s="347"/>
      <c r="EP27" s="347"/>
      <c r="EQ27" s="347"/>
      <c r="ER27" s="347"/>
    </row>
    <row r="28" spans="1:148" s="285" customFormat="1" ht="23" customHeight="1">
      <c r="A28" s="443"/>
      <c r="B28" s="148" t="str">
        <f>'NSW Apr 2021'!F22</f>
        <v>Origin Energy</v>
      </c>
      <c r="C28" s="148" t="str">
        <f>'NSW Apr 2021'!G22</f>
        <v>Business Flexi</v>
      </c>
      <c r="D28" s="153">
        <f>365*'NSW Apr 2021'!H22/100</f>
        <v>272.10750000000002</v>
      </c>
      <c r="E28" s="288">
        <f>IF('NSW Apr 2021'!AQ22=3,0.5,IF('NSW Apr 2021'!AQ22=2,0.33,0))</f>
        <v>0.5</v>
      </c>
      <c r="F28" s="288">
        <f t="shared" si="3"/>
        <v>0.5</v>
      </c>
      <c r="G28" s="153">
        <f>IF('NSW Apr 2021'!K22="",($C$5*E28/'NSW Apr 2021'!AQ22*'NSW Apr 2021'!W22/100)*'NSW Apr 2021'!AQ22,IF($C$5*E28/'NSW Apr 2021'!AQ22&gt;='NSW Apr 2021'!L22,('NSW Apr 2021'!L22*'NSW Apr 2021'!W22/100)*'NSW Apr 2021'!AQ22,($C$5*E28/'NSW Apr 2021'!AQ22*'NSW Apr 2021'!W22/100)*'NSW Apr 2021'!AQ22))</f>
        <v>1068.1818181818182</v>
      </c>
      <c r="H28" s="153">
        <f>IF(AND('NSW Apr 2021'!L22&gt;0,'NSW Apr 2021'!M22&gt;0),IF($C$5*E28/'NSW Apr 2021'!AQ22&lt;'NSW Apr 2021'!L22,0,IF(($C$5*E28/'NSW Apr 2021'!AQ22-'NSW Apr 2021'!L22)&lt;=('NSW Apr 2021'!M22+'NSW Apr 2021'!L22),((($C$5*E28/'NSW Apr 2021'!AQ22-'NSW Apr 2021'!L22)*'NSW Apr 2021'!X22/100))*'NSW Apr 2021'!AQ22,((('NSW Apr 2021'!M22)*'NSW Apr 2021'!X22/100)*'NSW Apr 2021'!AQ22))),0)</f>
        <v>0</v>
      </c>
      <c r="I28" s="153">
        <f>IF(AND('NSW Apr 2021'!M22&gt;0,'NSW Apr 2021'!N22&gt;0),IF($C$5*E28/'NSW Apr 2021'!AQ22&lt;('NSW Apr 2021'!L22+'NSW Apr 2021'!M22),0,IF(($C$5*E28/'NSW Apr 2021'!AQ22-'NSW Apr 2021'!L22+'NSW Apr 2021'!M22)&lt;=('NSW Apr 2021'!L22+'NSW Apr 2021'!M22+'NSW Apr 2021'!N22),((($C$5*E28/'NSW Apr 2021'!AQ22-('NSW Apr 2021'!L22+'NSW Apr 2021'!M22))*'NSW Apr 2021'!Y22/100))*'NSW Apr 2021'!AQ22,('NSW Apr 2021'!N22*'NSW Apr 2021'!Y22/100)* 'NSW Apr 2021'!AQ22)),0)</f>
        <v>0</v>
      </c>
      <c r="J28" s="153">
        <f>IF(AND('NSW Apr 2021'!N22&gt;0,'NSW Apr 2021'!O22&gt;0),IF($C$5*E28/'NSW Apr 2021'!AQ22&lt;('NSW Apr 2021'!L22+'NSW Apr 2021'!M22+'NSW Apr 2021'!N22),0,IF(($C$5*E28/'NSW Apr 2021'!AQ22-'NSW Apr 2021'!L22+'NSW Apr 2021'!M22+'NSW Apr 2021'!N22)&lt;=('NSW Apr 2021'!L22+'NSW Apr 2021'!M22+'NSW Apr 2021'!N22+'NSW Apr 2021'!O22),(($C$5*E28/'NSW Apr 2021'!AQ22-('NSW Apr 2021'!L22+'NSW Apr 2021'!M22+'NSW Apr 2021'!N22))*'NSW Apr 2021'!Z22/100)*'NSW Apr 2021'!AQ22,('NSW Apr 2021'!O22*'NSW Apr 2021'!Z22/100)*'NSW Apr 2021'!AQ22)),0)</f>
        <v>0</v>
      </c>
      <c r="K28" s="153">
        <f>IF(AND('NSW Apr 2021'!O22&gt;0,'NSW Apr 2021'!P22&gt;0),IF($C$5*E28/'NSW Apr 2021'!AQ22&lt;('NSW Apr 2021'!L22+'NSW Apr 2021'!M22+'NSW Apr 2021'!N22+'NSW Apr 2021'!O22),0,IF(($C$5*E28/'NSW Apr 2021'!AQ22-'NSW Apr 2021'!L22+'NSW Apr 2021'!M22+'NSW Apr 2021'!N22+'NSW Apr 2021'!O22)&lt;=('NSW Apr 2021'!L22+'NSW Apr 2021'!M22+'NSW Apr 2021'!N22+'NSW Apr 2021'!O22+'NSW Apr 2021'!P22),(($C$5*E28/'NSW Apr 2021'!AQ22-('NSW Apr 2021'!L22+'NSW Apr 2021'!M22+'NSW Apr 2021'!N22+'NSW Apr 2021'!O22))*'NSW Apr 2021'!AA22/100)*'NSW Apr 2021'!AQ22,('NSW Apr 2021'!P22*'NSW Apr 2021'!AA22/100)*'NSW Apr 2021'!AQ22)),0)</f>
        <v>0</v>
      </c>
      <c r="L28" s="153">
        <f>IF(AND('NSW Apr 2021'!P22&gt;0,'NSW Apr 2021'!O22&gt;0),IF(($C$5*E28/'NSW Apr 2021'!AQ22&lt;SUM('NSW Apr 2021'!L22:P22)),(0),($C$5*E28/'NSW Apr 2021'!AQ22-SUM('NSW Apr 2021'!L22:P22))*'NSW Apr 2021'!AB22/100)* 'NSW Apr 2021'!AQ22,IF(AND('NSW Apr 2021'!O22&gt;0,'NSW Apr 2021'!P22=""),IF(($C$5*E28/'NSW Apr 2021'!AQ22&lt; SUM('NSW Apr 2021'!L22:O22)),(0),($C$5*E28/'NSW Apr 2021'!AQ22-SUM('NSW Apr 2021'!L22:O22))*'NSW Apr 2021'!AA22/100)* 'NSW Apr 2021'!AQ22,IF(AND('NSW Apr 2021'!N22&gt;0,'NSW Apr 2021'!O22=""),IF(($C$5*E28/'NSW Apr 2021'!AQ22&lt; SUM('NSW Apr 2021'!L22:N22)),(0),($C$5*E28/'NSW Apr 2021'!AQ22-SUM('NSW Apr 2021'!L22:N22))*'NSW Apr 2021'!Z22/100)* 'NSW Apr 2021'!AQ22,IF(AND('NSW Apr 2021'!M22&gt;0,'NSW Apr 2021'!N22=""),IF(($C$5*E28/'NSW Apr 2021'!AQ22&lt;'NSW Apr 2021'!M22+'NSW Apr 2021'!L22),(0),(($C$5*E28/'NSW Apr 2021'!AQ22-('NSW Apr 2021'!M22+'NSW Apr 2021'!L22))*'NSW Apr 2021'!Y22/100))*'NSW Apr 2021'!AQ22,IF(AND('NSW Apr 2021'!L22&gt;0,'NSW Apr 2021'!M22=""&gt;0),IF(($C$5*E28/'NSW Apr 2021'!AQ22&lt;'NSW Apr 2021'!L22),(0),($C$5*E28/'NSW Apr 2021'!AQ22-'NSW Apr 2021'!L22)*'NSW Apr 2021'!X22/100)*'NSW Apr 2021'!AQ22,0)))))</f>
        <v>0</v>
      </c>
      <c r="M28" s="153">
        <f>IF('NSW Apr 2021'!K22="",($C$5*F28/'NSW Apr 2021'!AR22*'NSW Apr 2021'!AC22/100)*'NSW Apr 2021'!AR22,IF($C$5*F28/'NSW Apr 2021'!AR22&gt;='NSW Apr 2021'!L22,('NSW Apr 2021'!L22*'NSW Apr 2021'!AC22/100)*'NSW Apr 2021'!AR22,($C$5*F28/'NSW Apr 2021'!AR22*'NSW Apr 2021'!AC22/100)*'NSW Apr 2021'!AR22))</f>
        <v>1068.1818181818182</v>
      </c>
      <c r="N28" s="153">
        <f>IF(AND('NSW Apr 2021'!L22&gt;0,'NSW Apr 2021'!M22&gt;0),IF($C$5*F28/'NSW Apr 2021'!AR22&lt;'NSW Apr 2021'!L22,0,IF(($C$5*F28/'NSW Apr 2021'!AR22-'NSW Apr 2021'!L22)&lt;=('NSW Apr 2021'!M22+'NSW Apr 2021'!L22),((($C$5*F28/'NSW Apr 2021'!AR22-'NSW Apr 2021'!L22)*'NSW Apr 2021'!AD22/100))*'NSW Apr 2021'!AR22,((('NSW Apr 2021'!M22)*'NSW Apr 2021'!AD22/100)*'NSW Apr 2021'!AR22))),0)</f>
        <v>0</v>
      </c>
      <c r="O28" s="153">
        <f>IF(AND('NSW Apr 2021'!M22&gt;0,'NSW Apr 2021'!N22&gt;0),IF($C$5*F28/'NSW Apr 2021'!AR22&lt;('NSW Apr 2021'!L22+'NSW Apr 2021'!M22),0,IF(($C$5*F28/'NSW Apr 2021'!AR22-'NSW Apr 2021'!L22+'NSW Apr 2021'!M22)&lt;=('NSW Apr 2021'!L22+'NSW Apr 2021'!M22+'NSW Apr 2021'!N22),((($C$5*F28/'NSW Apr 2021'!AR22-('NSW Apr 2021'!L22+'NSW Apr 2021'!M22))*'NSW Apr 2021'!AE22/100))*'NSW Apr 2021'!AR22,('NSW Apr 2021'!N22*'NSW Apr 2021'!AE22/100)*'NSW Apr 2021'!AR22)),0)</f>
        <v>0</v>
      </c>
      <c r="P28" s="153">
        <f>IF(AND('NSW Apr 2021'!N22&gt;0,'NSW Apr 2021'!O22&gt;0),IF($C$5*F28/'NSW Apr 2021'!AR22&lt;('NSW Apr 2021'!L22+'NSW Apr 2021'!M22+'NSW Apr 2021'!N22),0,IF(($C$5*F28/'NSW Apr 2021'!AR22-'NSW Apr 2021'!L22+'NSW Apr 2021'!M22+'NSW Apr 2021'!N22)&lt;=('NSW Apr 2021'!L22+'NSW Apr 2021'!M22+'NSW Apr 2021'!N22+'NSW Apr 2021'!O22),(($C$5*F28/'NSW Apr 2021'!AR22-('NSW Apr 2021'!L22+'NSW Apr 2021'!M22+'NSW Apr 2021'!N22))*'NSW Apr 2021'!AF22/100)*'NSW Apr 2021'!AR22,('NSW Apr 2021'!O22*'NSW Apr 2021'!AF22/100)*'NSW Apr 2021'!AR22)),0)</f>
        <v>0</v>
      </c>
      <c r="Q28" s="153">
        <f>IF(AND('NSW Apr 2021'!P22&gt;0,'NSW Apr 2021'!P22&gt;0),IF($C$5*F28/'NSW Apr 2021'!AR22&lt;('NSW Apr 2021'!L22+'NSW Apr 2021'!M22+'NSW Apr 2021'!N22+'NSW Apr 2021'!O22),0,IF(($C$5*F28/'NSW Apr 2021'!AR22-'NSW Apr 2021'!L22+'NSW Apr 2021'!M22+'NSW Apr 2021'!N22+'NSW Apr 2021'!O22)&lt;=('NSW Apr 2021'!L22+'NSW Apr 2021'!M22+'NSW Apr 2021'!N22+'NSW Apr 2021'!O22+'NSW Apr 2021'!P22),(($C$5*F28/'NSW Apr 2021'!AR22-('NSW Apr 2021'!L22+'NSW Apr 2021'!M22+'NSW Apr 2021'!N22+'NSW Apr 2021'!O22))*'NSW Apr 2021'!AG22/100)*'NSW Apr 2021'!AR22,('NSW Apr 2021'!P22*'NSW Apr 2021'!AG22/100)*'NSW Apr 2021'!AR22)),0)</f>
        <v>0</v>
      </c>
      <c r="R28" s="153">
        <f>IF(AND('NSW Apr 2021'!P22&gt;0,'NSW Apr 2021'!O22&gt;0),IF(($C$5*F28/'NSW Apr 2021'!AR22&lt;SUM('NSW Apr 2021'!L22:P22)),(0),($C$5*F28/'NSW Apr 2021'!AR22-SUM('NSW Apr 2021'!L22:P22))*'NSW Apr 2021'!AB22/100)* 'NSW Apr 2021'!AR22,IF(AND('NSW Apr 2021'!O22&gt;0,'NSW Apr 2021'!P22=""),IF(($C$5*F28/'NSW Apr 2021'!AR22&lt; SUM('NSW Apr 2021'!L22:O22)),(0),($C$5*F28/'NSW Apr 2021'!AR22-SUM('NSW Apr 2021'!L22:O22))*'NSW Apr 2021'!AG22/100)* 'NSW Apr 2021'!AR22,IF(AND('NSW Apr 2021'!N22&gt;0,'NSW Apr 2021'!O22=""),IF(($C$5*F28/'NSW Apr 2021'!AR22&lt; SUM('NSW Apr 2021'!L22:N22)),(0),($C$5*F28/'NSW Apr 2021'!AR22-SUM('NSW Apr 2021'!L22:N22))*'NSW Apr 2021'!AF22/100)* 'NSW Apr 2021'!AR22,IF(AND('NSW Apr 2021'!M22&gt;0,'NSW Apr 2021'!N22=""),IF(($C$5*F28/'NSW Apr 2021'!AR22&lt;'NSW Apr 2021'!M22+'NSW Apr 2021'!L22),(0),(($C$5*F28/'NSW Apr 2021'!AR22-('NSW Apr 2021'!M22+'NSW Apr 2021'!L22))*'NSW Apr 2021'!AE22/100))*'NSW Apr 2021'!AR22,IF(AND('NSW Apr 2021'!L22&gt;0,'NSW Apr 2021'!M22=""&gt;0),IF(($C$5*F28/'NSW Apr 2021'!AR22&lt;'NSW Apr 2021'!L22),(0),($C$5*F28/'NSW Apr 2021'!AR22-'NSW Apr 2021'!L22)*'NSW Apr 2021'!AD22/100)*'NSW Apr 2021'!AR22,0)))))</f>
        <v>0</v>
      </c>
      <c r="S28" s="257">
        <f t="shared" si="4"/>
        <v>2136.3636363636365</v>
      </c>
      <c r="T28" s="292">
        <f t="shared" si="5"/>
        <v>2408.4711363636366</v>
      </c>
      <c r="U28" s="149">
        <f t="shared" si="6"/>
        <v>2649.3182500000003</v>
      </c>
      <c r="V28" s="148">
        <f>'NSW Apr 2021'!AT22</f>
        <v>0</v>
      </c>
      <c r="W28" s="148">
        <f>'NSW Apr 2021'!AU22</f>
        <v>14</v>
      </c>
      <c r="X28" s="148">
        <f>'NSW Apr 2021'!AV22</f>
        <v>0</v>
      </c>
      <c r="Y28" s="148">
        <f>'NSW Apr 2021'!AW22</f>
        <v>0</v>
      </c>
      <c r="Z28" s="292" t="str">
        <f t="shared" si="7"/>
        <v>Guaranteed off usage</v>
      </c>
      <c r="AA28" s="292" t="str">
        <f t="shared" si="8"/>
        <v>Inclusive</v>
      </c>
      <c r="AB28" s="292">
        <f t="shared" si="0"/>
        <v>2109.3802272727276</v>
      </c>
      <c r="AC28" s="292">
        <f t="shared" si="1"/>
        <v>2109.3802272727276</v>
      </c>
      <c r="AD28" s="267">
        <f t="shared" si="29"/>
        <v>2320.3182500000007</v>
      </c>
      <c r="AE28" s="267">
        <f t="shared" si="29"/>
        <v>2320.3182500000007</v>
      </c>
      <c r="AF28" s="226">
        <f>'NSW Apr 2021'!BF21</f>
        <v>0</v>
      </c>
      <c r="AG28" s="141" t="str">
        <f>'NSW Apr 2021'!BG21</f>
        <v>n</v>
      </c>
      <c r="AH28" s="340"/>
      <c r="AI28" s="340"/>
      <c r="AJ28" s="340"/>
      <c r="AK28" s="340"/>
      <c r="AL28" s="340"/>
      <c r="AM28" s="340"/>
      <c r="AN28" s="340"/>
      <c r="AO28" s="340"/>
      <c r="AP28" s="340"/>
      <c r="AQ28" s="340"/>
      <c r="AR28" s="340"/>
      <c r="AS28" s="340"/>
      <c r="AT28" s="340"/>
      <c r="AU28" s="340"/>
      <c r="AV28" s="347"/>
      <c r="AW28" s="347"/>
      <c r="AX28" s="347"/>
      <c r="AY28" s="347"/>
      <c r="AZ28" s="347"/>
      <c r="BA28" s="347"/>
      <c r="BB28" s="347"/>
      <c r="BC28" s="347"/>
      <c r="BD28" s="347"/>
      <c r="BE28" s="347"/>
      <c r="BF28" s="347"/>
      <c r="BG28" s="347"/>
      <c r="BH28" s="347"/>
      <c r="BI28" s="347"/>
      <c r="BJ28" s="347"/>
      <c r="BK28" s="347"/>
      <c r="BL28" s="347"/>
      <c r="BM28" s="347"/>
      <c r="BN28" s="347"/>
      <c r="BO28" s="347"/>
      <c r="BP28" s="347"/>
      <c r="BQ28" s="347"/>
      <c r="BR28" s="347"/>
      <c r="BS28" s="347"/>
      <c r="BT28" s="347"/>
      <c r="BU28" s="347"/>
      <c r="BV28" s="347"/>
      <c r="BW28" s="347"/>
      <c r="BX28" s="347"/>
      <c r="BY28" s="347"/>
      <c r="BZ28" s="347"/>
      <c r="CA28" s="347"/>
      <c r="CB28" s="347"/>
      <c r="CC28" s="347"/>
      <c r="CD28" s="347"/>
      <c r="CE28" s="347"/>
      <c r="CF28" s="347"/>
      <c r="CG28" s="347"/>
      <c r="CH28" s="347"/>
      <c r="CI28" s="347"/>
      <c r="CJ28" s="347"/>
      <c r="CK28" s="347"/>
      <c r="CL28" s="347"/>
      <c r="CM28" s="347"/>
      <c r="CN28" s="347"/>
      <c r="CO28" s="347"/>
      <c r="CP28" s="347"/>
      <c r="CQ28" s="347"/>
      <c r="CR28" s="347"/>
      <c r="CS28" s="347"/>
      <c r="CT28" s="347"/>
      <c r="CU28" s="347"/>
      <c r="CV28" s="347"/>
      <c r="CW28" s="347"/>
      <c r="CX28" s="347"/>
      <c r="CY28" s="347"/>
      <c r="CZ28" s="347"/>
      <c r="DA28" s="347"/>
      <c r="DB28" s="347"/>
      <c r="DC28" s="347"/>
      <c r="DD28" s="347"/>
      <c r="DE28" s="347"/>
      <c r="DF28" s="347"/>
      <c r="DG28" s="347"/>
      <c r="DH28" s="347"/>
      <c r="DI28" s="347"/>
      <c r="DJ28" s="347"/>
      <c r="DK28" s="347"/>
      <c r="DL28" s="347"/>
      <c r="DM28" s="347"/>
      <c r="DN28" s="347"/>
      <c r="DO28" s="347"/>
      <c r="DP28" s="347"/>
      <c r="DQ28" s="347"/>
      <c r="DR28" s="347"/>
      <c r="DS28" s="347"/>
      <c r="DT28" s="347"/>
      <c r="DU28" s="347"/>
      <c r="DV28" s="347"/>
      <c r="DW28" s="347"/>
      <c r="DX28" s="347"/>
      <c r="DY28" s="347"/>
      <c r="DZ28" s="347"/>
      <c r="EA28" s="347"/>
      <c r="EB28" s="347"/>
      <c r="EC28" s="347"/>
      <c r="ED28" s="347"/>
      <c r="EE28" s="347"/>
      <c r="EF28" s="347"/>
      <c r="EG28" s="347"/>
      <c r="EH28" s="347"/>
      <c r="EI28" s="347"/>
      <c r="EJ28" s="347"/>
      <c r="EK28" s="347"/>
      <c r="EL28" s="347"/>
      <c r="EM28" s="347"/>
      <c r="EN28" s="347"/>
      <c r="EO28" s="347"/>
      <c r="EP28" s="347"/>
      <c r="EQ28" s="347"/>
      <c r="ER28" s="347"/>
    </row>
    <row r="29" spans="1:148" s="285" customFormat="1" ht="23" customHeight="1" thickBot="1">
      <c r="A29" s="444"/>
      <c r="B29" s="171" t="str">
        <f>'NSW Apr 2021'!F23</f>
        <v>AGL</v>
      </c>
      <c r="C29" s="171" t="str">
        <f>'NSW Apr 2021'!G23</f>
        <v>Business Essentials Saver</v>
      </c>
      <c r="D29" s="172">
        <f>365*'NSW Apr 2021'!H23/100</f>
        <v>272.78772727272718</v>
      </c>
      <c r="E29" s="289">
        <f>IF('NSW Apr 2021'!AQ23=3,0.5,IF('NSW Apr 2021'!AQ23=2,0.33,0))</f>
        <v>0.5</v>
      </c>
      <c r="F29" s="289">
        <f t="shared" si="3"/>
        <v>0.5</v>
      </c>
      <c r="G29" s="172">
        <f>IF('NSW Apr 2021'!K23="",($C$5*E29/'NSW Apr 2021'!AQ23*'NSW Apr 2021'!W23/100)*'NSW Apr 2021'!AQ23,IF($C$5*E29/'NSW Apr 2021'!AQ23&gt;='NSW Apr 2021'!L23,('NSW Apr 2021'!L23*'NSW Apr 2021'!W23/100)*'NSW Apr 2021'!AQ23,($C$5*E29/'NSW Apr 2021'!AQ23*'NSW Apr 2021'!W23/100)*'NSW Apr 2021'!AQ23))</f>
        <v>189</v>
      </c>
      <c r="H29" s="172">
        <f>IF(AND('NSW Apr 2021'!L23&gt;0,'NSW Apr 2021'!M23&gt;0),IF($C$5*E29/'NSW Apr 2021'!AQ23&lt;'NSW Apr 2021'!L23,0,IF(($C$5*E29/'NSW Apr 2021'!AQ23-'NSW Apr 2021'!L23)&lt;=('NSW Apr 2021'!M23+'NSW Apr 2021'!L23),((($C$5*E29/'NSW Apr 2021'!AQ23-'NSW Apr 2021'!L23)*'NSW Apr 2021'!X23/100))*'NSW Apr 2021'!AQ23,((('NSW Apr 2021'!M23)*'NSW Apr 2021'!X23/100)*'NSW Apr 2021'!AQ23))),0)</f>
        <v>790.18181818181813</v>
      </c>
      <c r="I29" s="172">
        <f>IF(AND('NSW Apr 2021'!M23&gt;0,'NSW Apr 2021'!N23&gt;0),IF($C$5*E29/'NSW Apr 2021'!AQ23&lt;('NSW Apr 2021'!L23+'NSW Apr 2021'!M23),0,IF(($C$5*E29/'NSW Apr 2021'!AQ23-'NSW Apr 2021'!L23+'NSW Apr 2021'!M23)&lt;=('NSW Apr 2021'!L23+'NSW Apr 2021'!M23+'NSW Apr 2021'!N23),((($C$5*E29/'NSW Apr 2021'!AQ23-('NSW Apr 2021'!L23+'NSW Apr 2021'!M23))*'NSW Apr 2021'!Y23/100))*'NSW Apr 2021'!AQ23,('NSW Apr 2021'!N23*'NSW Apr 2021'!Y23/100)* 'NSW Apr 2021'!AQ23)),0)</f>
        <v>0</v>
      </c>
      <c r="J29" s="172">
        <f>IF(AND('NSW Apr 2021'!N23&gt;0,'NSW Apr 2021'!O23&gt;0),IF($C$5*E29/'NSW Apr 2021'!AQ23&lt;('NSW Apr 2021'!L23+'NSW Apr 2021'!M23+'NSW Apr 2021'!N23),0,IF(($C$5*E29/'NSW Apr 2021'!AQ23-'NSW Apr 2021'!L23+'NSW Apr 2021'!M23+'NSW Apr 2021'!N23)&lt;=('NSW Apr 2021'!L23+'NSW Apr 2021'!M23+'NSW Apr 2021'!N23+'NSW Apr 2021'!O23),(($C$5*E29/'NSW Apr 2021'!AQ23-('NSW Apr 2021'!L23+'NSW Apr 2021'!M23+'NSW Apr 2021'!N23))*'NSW Apr 2021'!Z23/100)*'NSW Apr 2021'!AQ23,('NSW Apr 2021'!O23*'NSW Apr 2021'!Z23/100)*'NSW Apr 2021'!AQ23)),0)</f>
        <v>0</v>
      </c>
      <c r="K29" s="172">
        <f>IF(AND('NSW Apr 2021'!O23&gt;0,'NSW Apr 2021'!P23&gt;0),IF($C$5*E29/'NSW Apr 2021'!AQ23&lt;('NSW Apr 2021'!L23+'NSW Apr 2021'!M23+'NSW Apr 2021'!N23+'NSW Apr 2021'!O23),0,IF(($C$5*E29/'NSW Apr 2021'!AQ23-'NSW Apr 2021'!L23+'NSW Apr 2021'!M23+'NSW Apr 2021'!N23+'NSW Apr 2021'!O23)&lt;=('NSW Apr 2021'!L23+'NSW Apr 2021'!M23+'NSW Apr 2021'!N23+'NSW Apr 2021'!O23+'NSW Apr 2021'!P23),(($C$5*E29/'NSW Apr 2021'!AQ23-('NSW Apr 2021'!L23+'NSW Apr 2021'!M23+'NSW Apr 2021'!N23+'NSW Apr 2021'!O23))*'NSW Apr 2021'!AA23/100)*'NSW Apr 2021'!AQ23,('NSW Apr 2021'!P23*'NSW Apr 2021'!AA23/100)*'NSW Apr 2021'!AQ23)),0)</f>
        <v>0</v>
      </c>
      <c r="L29" s="172">
        <f>IF(AND('NSW Apr 2021'!P23&gt;0,'NSW Apr 2021'!O23&gt;0),IF(($C$5*E29/'NSW Apr 2021'!AQ23&lt;SUM('NSW Apr 2021'!L23:P23)),(0),($C$5*E29/'NSW Apr 2021'!AQ23-SUM('NSW Apr 2021'!L23:P23))*'NSW Apr 2021'!AB23/100)* 'NSW Apr 2021'!AQ23,IF(AND('NSW Apr 2021'!O23&gt;0,'NSW Apr 2021'!P23=""),IF(($C$5*E29/'NSW Apr 2021'!AQ23&lt; SUM('NSW Apr 2021'!L23:O23)),(0),($C$5*E29/'NSW Apr 2021'!AQ23-SUM('NSW Apr 2021'!L23:O23))*'NSW Apr 2021'!AA23/100)* 'NSW Apr 2021'!AQ23,IF(AND('NSW Apr 2021'!N23&gt;0,'NSW Apr 2021'!O23=""),IF(($C$5*E29/'NSW Apr 2021'!AQ23&lt; SUM('NSW Apr 2021'!L23:N23)),(0),($C$5*E29/'NSW Apr 2021'!AQ23-SUM('NSW Apr 2021'!L23:N23))*'NSW Apr 2021'!Z23/100)* 'NSW Apr 2021'!AQ23,IF(AND('NSW Apr 2021'!M23&gt;0,'NSW Apr 2021'!N23=""),IF(($C$5*E29/'NSW Apr 2021'!AQ23&lt;'NSW Apr 2021'!M23+'NSW Apr 2021'!L23),(0),(($C$5*E29/'NSW Apr 2021'!AQ23-('NSW Apr 2021'!M23+'NSW Apr 2021'!L23))*'NSW Apr 2021'!Y23/100))*'NSW Apr 2021'!AQ23,IF(AND('NSW Apr 2021'!L23&gt;0,'NSW Apr 2021'!M23=""&gt;0),IF(($C$5*E29/'NSW Apr 2021'!AQ23&lt;'NSW Apr 2021'!L23),(0),($C$5*E29/'NSW Apr 2021'!AQ23-'NSW Apr 2021'!L23)*'NSW Apr 2021'!X23/100)*'NSW Apr 2021'!AQ23,0)))))</f>
        <v>0</v>
      </c>
      <c r="M29" s="172">
        <f>IF('NSW Apr 2021'!K23="",($C$5*F29/'NSW Apr 2021'!AR23*'NSW Apr 2021'!AC23/100)*'NSW Apr 2021'!AR23,IF($C$5*F29/'NSW Apr 2021'!AR23&gt;='NSW Apr 2021'!L23,('NSW Apr 2021'!L23*'NSW Apr 2021'!AC23/100)*'NSW Apr 2021'!AR23,($C$5*F29/'NSW Apr 2021'!AR23*'NSW Apr 2021'!AC23/100)*'NSW Apr 2021'!AR23))</f>
        <v>189</v>
      </c>
      <c r="N29" s="172">
        <f>IF(AND('NSW Apr 2021'!L23&gt;0,'NSW Apr 2021'!M23&gt;0),IF($C$5*F29/'NSW Apr 2021'!AR23&lt;'NSW Apr 2021'!L23,0,IF(($C$5*F29/'NSW Apr 2021'!AR23-'NSW Apr 2021'!L23)&lt;=('NSW Apr 2021'!M23+'NSW Apr 2021'!L23),((($C$5*F29/'NSW Apr 2021'!AR23-'NSW Apr 2021'!L23)*'NSW Apr 2021'!AD23/100))*'NSW Apr 2021'!AR23,((('NSW Apr 2021'!M23)*'NSW Apr 2021'!AD23/100)*'NSW Apr 2021'!AR23))),0)</f>
        <v>790.18181818181813</v>
      </c>
      <c r="O29" s="172">
        <f>IF(AND('NSW Apr 2021'!M23&gt;0,'NSW Apr 2021'!N23&gt;0),IF($C$5*F29/'NSW Apr 2021'!AR23&lt;('NSW Apr 2021'!L23+'NSW Apr 2021'!M23),0,IF(($C$5*F29/'NSW Apr 2021'!AR23-'NSW Apr 2021'!L23+'NSW Apr 2021'!M23)&lt;=('NSW Apr 2021'!L23+'NSW Apr 2021'!M23+'NSW Apr 2021'!N23),((($C$5*F29/'NSW Apr 2021'!AR23-('NSW Apr 2021'!L23+'NSW Apr 2021'!M23))*'NSW Apr 2021'!AE23/100))*'NSW Apr 2021'!AR23,('NSW Apr 2021'!N23*'NSW Apr 2021'!AE23/100)*'NSW Apr 2021'!AR23)),0)</f>
        <v>0</v>
      </c>
      <c r="P29" s="172">
        <f>IF(AND('NSW Apr 2021'!N23&gt;0,'NSW Apr 2021'!O23&gt;0),IF($C$5*F29/'NSW Apr 2021'!AR23&lt;('NSW Apr 2021'!L23+'NSW Apr 2021'!M23+'NSW Apr 2021'!N23),0,IF(($C$5*F29/'NSW Apr 2021'!AR23-'NSW Apr 2021'!L23+'NSW Apr 2021'!M23+'NSW Apr 2021'!N23)&lt;=('NSW Apr 2021'!L23+'NSW Apr 2021'!M23+'NSW Apr 2021'!N23+'NSW Apr 2021'!O23),(($C$5*F29/'NSW Apr 2021'!AR23-('NSW Apr 2021'!L23+'NSW Apr 2021'!M23+'NSW Apr 2021'!N23))*'NSW Apr 2021'!AF23/100)*'NSW Apr 2021'!AR23,('NSW Apr 2021'!O23*'NSW Apr 2021'!AF23/100)*'NSW Apr 2021'!AR23)),0)</f>
        <v>0</v>
      </c>
      <c r="Q29" s="172">
        <f>IF(AND('NSW Apr 2021'!P23&gt;0,'NSW Apr 2021'!P23&gt;0),IF($C$5*F29/'NSW Apr 2021'!AR23&lt;('NSW Apr 2021'!L23+'NSW Apr 2021'!M23+'NSW Apr 2021'!N23+'NSW Apr 2021'!O23),0,IF(($C$5*F29/'NSW Apr 2021'!AR23-'NSW Apr 2021'!L23+'NSW Apr 2021'!M23+'NSW Apr 2021'!N23+'NSW Apr 2021'!O23)&lt;=('NSW Apr 2021'!L23+'NSW Apr 2021'!M23+'NSW Apr 2021'!N23+'NSW Apr 2021'!O23+'NSW Apr 2021'!P23),(($C$5*F29/'NSW Apr 2021'!AR23-('NSW Apr 2021'!L23+'NSW Apr 2021'!M23+'NSW Apr 2021'!N23+'NSW Apr 2021'!O23))*'NSW Apr 2021'!AG23/100)*'NSW Apr 2021'!AR23,('NSW Apr 2021'!P23*'NSW Apr 2021'!AG23/100)*'NSW Apr 2021'!AR23)),0)</f>
        <v>0</v>
      </c>
      <c r="R29" s="172">
        <f>IF(AND('NSW Apr 2021'!P23&gt;0,'NSW Apr 2021'!O23&gt;0),IF(($C$5*F29/'NSW Apr 2021'!AR23&lt;SUM('NSW Apr 2021'!L23:P23)),(0),($C$5*F29/'NSW Apr 2021'!AR23-SUM('NSW Apr 2021'!L23:P23))*'NSW Apr 2021'!AB23/100)* 'NSW Apr 2021'!AR23,IF(AND('NSW Apr 2021'!O23&gt;0,'NSW Apr 2021'!P23=""),IF(($C$5*F29/'NSW Apr 2021'!AR23&lt; SUM('NSW Apr 2021'!L23:O23)),(0),($C$5*F29/'NSW Apr 2021'!AR23-SUM('NSW Apr 2021'!L23:O23))*'NSW Apr 2021'!AG23/100)* 'NSW Apr 2021'!AR23,IF(AND('NSW Apr 2021'!N23&gt;0,'NSW Apr 2021'!O23=""),IF(($C$5*F29/'NSW Apr 2021'!AR23&lt; SUM('NSW Apr 2021'!L23:N23)),(0),($C$5*F29/'NSW Apr 2021'!AR23-SUM('NSW Apr 2021'!L23:N23))*'NSW Apr 2021'!AF23/100)* 'NSW Apr 2021'!AR23,IF(AND('NSW Apr 2021'!M23&gt;0,'NSW Apr 2021'!N23=""),IF(($C$5*F29/'NSW Apr 2021'!AR23&lt;'NSW Apr 2021'!M23+'NSW Apr 2021'!L23),(0),(($C$5*F29/'NSW Apr 2021'!AR23-('NSW Apr 2021'!M23+'NSW Apr 2021'!L23))*'NSW Apr 2021'!AE23/100))*'NSW Apr 2021'!AR23,IF(AND('NSW Apr 2021'!L23&gt;0,'NSW Apr 2021'!M23=""&gt;0),IF(($C$5*F29/'NSW Apr 2021'!AR23&lt;'NSW Apr 2021'!L23),(0),($C$5*F29/'NSW Apr 2021'!AR23-'NSW Apr 2021'!L23)*'NSW Apr 2021'!AD23/100)*'NSW Apr 2021'!AR23,0)))))</f>
        <v>0</v>
      </c>
      <c r="S29" s="298">
        <f t="shared" si="4"/>
        <v>1958.363636363636</v>
      </c>
      <c r="T29" s="293">
        <f t="shared" si="5"/>
        <v>2231.1513636363634</v>
      </c>
      <c r="U29" s="168">
        <f t="shared" si="6"/>
        <v>2454.2664999999997</v>
      </c>
      <c r="V29" s="171">
        <f>'NSW Apr 2021'!AT23</f>
        <v>0</v>
      </c>
      <c r="W29" s="171">
        <f>'NSW Apr 2021'!AU23</f>
        <v>0</v>
      </c>
      <c r="X29" s="171">
        <f>'NSW Apr 2021'!AV23</f>
        <v>0</v>
      </c>
      <c r="Y29" s="171">
        <f>'NSW Apr 2021'!AW23</f>
        <v>0</v>
      </c>
      <c r="Z29" s="293" t="str">
        <f t="shared" si="7"/>
        <v>No discount</v>
      </c>
      <c r="AA29" s="293" t="str">
        <f t="shared" si="8"/>
        <v>Exclusive</v>
      </c>
      <c r="AB29" s="293">
        <f t="shared" si="0"/>
        <v>2231.1513636363634</v>
      </c>
      <c r="AC29" s="293">
        <f t="shared" si="1"/>
        <v>2231.1513636363634</v>
      </c>
      <c r="AD29" s="301">
        <f t="shared" si="29"/>
        <v>2454.2664999999997</v>
      </c>
      <c r="AE29" s="301">
        <f t="shared" si="29"/>
        <v>2454.2664999999997</v>
      </c>
      <c r="AF29" s="234">
        <f>'NSW Apr 2021'!BF22</f>
        <v>12</v>
      </c>
      <c r="AG29" s="170" t="str">
        <f>'NSW Apr 2021'!BG22</f>
        <v>n</v>
      </c>
      <c r="AH29" s="340"/>
      <c r="AI29" s="340"/>
      <c r="AJ29" s="340"/>
      <c r="AK29" s="340"/>
      <c r="AL29" s="340"/>
      <c r="AM29" s="340"/>
      <c r="AN29" s="340"/>
      <c r="AO29" s="340"/>
      <c r="AP29" s="340"/>
      <c r="AQ29" s="340"/>
      <c r="AR29" s="340"/>
      <c r="AS29" s="340"/>
      <c r="AT29" s="340"/>
      <c r="AU29" s="340"/>
      <c r="AV29" s="347"/>
      <c r="AW29" s="347"/>
      <c r="AX29" s="347"/>
      <c r="AY29" s="347"/>
      <c r="AZ29" s="347"/>
      <c r="BA29" s="347"/>
      <c r="BB29" s="347"/>
      <c r="BC29" s="347"/>
      <c r="BD29" s="347"/>
      <c r="BE29" s="347"/>
      <c r="BF29" s="347"/>
      <c r="BG29" s="347"/>
      <c r="BH29" s="347"/>
      <c r="BI29" s="347"/>
      <c r="BJ29" s="347"/>
      <c r="BK29" s="347"/>
      <c r="BL29" s="347"/>
      <c r="BM29" s="347"/>
      <c r="BN29" s="347"/>
      <c r="BO29" s="347"/>
      <c r="BP29" s="347"/>
      <c r="BQ29" s="347"/>
      <c r="BR29" s="347"/>
      <c r="BS29" s="347"/>
      <c r="BT29" s="347"/>
      <c r="BU29" s="347"/>
      <c r="BV29" s="347"/>
      <c r="BW29" s="347"/>
      <c r="BX29" s="347"/>
      <c r="BY29" s="347"/>
      <c r="BZ29" s="347"/>
      <c r="CA29" s="347"/>
      <c r="CB29" s="347"/>
      <c r="CC29" s="347"/>
      <c r="CD29" s="347"/>
      <c r="CE29" s="347"/>
      <c r="CF29" s="347"/>
      <c r="CG29" s="347"/>
      <c r="CH29" s="347"/>
      <c r="CI29" s="347"/>
      <c r="CJ29" s="347"/>
      <c r="CK29" s="347"/>
      <c r="CL29" s="347"/>
      <c r="CM29" s="347"/>
      <c r="CN29" s="347"/>
      <c r="CO29" s="347"/>
      <c r="CP29" s="347"/>
      <c r="CQ29" s="347"/>
      <c r="CR29" s="347"/>
      <c r="CS29" s="347"/>
      <c r="CT29" s="347"/>
      <c r="CU29" s="347"/>
      <c r="CV29" s="347"/>
      <c r="CW29" s="347"/>
      <c r="CX29" s="347"/>
      <c r="CY29" s="347"/>
      <c r="CZ29" s="347"/>
      <c r="DA29" s="347"/>
      <c r="DB29" s="347"/>
      <c r="DC29" s="347"/>
      <c r="DD29" s="347"/>
      <c r="DE29" s="347"/>
      <c r="DF29" s="347"/>
      <c r="DG29" s="347"/>
      <c r="DH29" s="347"/>
      <c r="DI29" s="347"/>
      <c r="DJ29" s="347"/>
      <c r="DK29" s="347"/>
      <c r="DL29" s="347"/>
      <c r="DM29" s="347"/>
      <c r="DN29" s="347"/>
      <c r="DO29" s="347"/>
      <c r="DP29" s="347"/>
      <c r="DQ29" s="347"/>
      <c r="DR29" s="347"/>
      <c r="DS29" s="347"/>
      <c r="DT29" s="347"/>
      <c r="DU29" s="347"/>
      <c r="DV29" s="347"/>
      <c r="DW29" s="347"/>
      <c r="DX29" s="347"/>
      <c r="DY29" s="347"/>
      <c r="DZ29" s="347"/>
      <c r="EA29" s="347"/>
      <c r="EB29" s="347"/>
      <c r="EC29" s="347"/>
      <c r="ED29" s="347"/>
      <c r="EE29" s="347"/>
      <c r="EF29" s="347"/>
      <c r="EG29" s="347"/>
      <c r="EH29" s="347"/>
      <c r="EI29" s="347"/>
      <c r="EJ29" s="347"/>
      <c r="EK29" s="347"/>
      <c r="EL29" s="347"/>
      <c r="EM29" s="347"/>
      <c r="EN29" s="347"/>
      <c r="EO29" s="347"/>
      <c r="EP29" s="347"/>
      <c r="EQ29" s="347"/>
      <c r="ER29" s="347"/>
    </row>
    <row r="30" spans="1:148" s="285" customFormat="1" ht="23" customHeight="1" thickTop="1">
      <c r="A30" s="442" t="str">
        <f>'NSW Apr 2021'!D24</f>
        <v>AGN Tumut</v>
      </c>
      <c r="B30" s="156" t="str">
        <f>'NSW Apr 2021'!F24</f>
        <v>Origin Energy</v>
      </c>
      <c r="C30" s="156" t="str">
        <f>'NSW Apr 2021'!G24</f>
        <v>Business Flexi</v>
      </c>
      <c r="D30" s="151">
        <f>365*'NSW Apr 2021'!H24/100</f>
        <v>331.82150000000001</v>
      </c>
      <c r="E30" s="288">
        <f>IF('NSW Apr 2021'!AQ24=3,0.5,IF('NSW Apr 2021'!AQ24=2,0.33,0))</f>
        <v>0.5</v>
      </c>
      <c r="F30" s="288">
        <f t="shared" si="3"/>
        <v>0.5</v>
      </c>
      <c r="G30" s="151">
        <f>IF('NSW Apr 2021'!K24="",($C$5*E30/'NSW Apr 2021'!AQ24*'NSW Apr 2021'!W24/100)*'NSW Apr 2021'!AQ24,IF($C$5*E30/'NSW Apr 2021'!AQ24&gt;='NSW Apr 2021'!L24,('NSW Apr 2021'!L24*'NSW Apr 2021'!W24/100)*'NSW Apr 2021'!AQ24,($C$5*E30/'NSW Apr 2021'!AQ24*'NSW Apr 2021'!W24/100)*'NSW Apr 2021'!AQ24))</f>
        <v>1159.090909090909</v>
      </c>
      <c r="H30" s="151">
        <f>IF(AND('NSW Apr 2021'!L24&gt;0,'NSW Apr 2021'!M24&gt;0),IF($C$5*E30/'NSW Apr 2021'!AQ24&lt;'NSW Apr 2021'!L24,0,IF(($C$5*E30/'NSW Apr 2021'!AQ24-'NSW Apr 2021'!L24)&lt;=('NSW Apr 2021'!M24+'NSW Apr 2021'!L24),((($C$5*E30/'NSW Apr 2021'!AQ24-'NSW Apr 2021'!L24)*'NSW Apr 2021'!X24/100))*'NSW Apr 2021'!AQ24,((('NSW Apr 2021'!M24)*'NSW Apr 2021'!X24/100)*'NSW Apr 2021'!AQ24))),0)</f>
        <v>0</v>
      </c>
      <c r="I30" s="151">
        <f>IF(AND('NSW Apr 2021'!M24&gt;0,'NSW Apr 2021'!N24&gt;0),IF($C$5*E30/'NSW Apr 2021'!AQ24&lt;('NSW Apr 2021'!L24+'NSW Apr 2021'!M24),0,IF(($C$5*E30/'NSW Apr 2021'!AQ24-'NSW Apr 2021'!L24+'NSW Apr 2021'!M24)&lt;=('NSW Apr 2021'!L24+'NSW Apr 2021'!M24+'NSW Apr 2021'!N24),((($C$5*E30/'NSW Apr 2021'!AQ24-('NSW Apr 2021'!L24+'NSW Apr 2021'!M24))*'NSW Apr 2021'!Y24/100))*'NSW Apr 2021'!AQ24,('NSW Apr 2021'!N24*'NSW Apr 2021'!Y24/100)* 'NSW Apr 2021'!AQ24)),0)</f>
        <v>0</v>
      </c>
      <c r="J30" s="151">
        <f>IF(AND('NSW Apr 2021'!N24&gt;0,'NSW Apr 2021'!O24&gt;0),IF($C$5*E30/'NSW Apr 2021'!AQ24&lt;('NSW Apr 2021'!L24+'NSW Apr 2021'!M24+'NSW Apr 2021'!N24),0,IF(($C$5*E30/'NSW Apr 2021'!AQ24-'NSW Apr 2021'!L24+'NSW Apr 2021'!M24+'NSW Apr 2021'!N24)&lt;=('NSW Apr 2021'!L24+'NSW Apr 2021'!M24+'NSW Apr 2021'!N24+'NSW Apr 2021'!O24),(($C$5*E30/'NSW Apr 2021'!AQ24-('NSW Apr 2021'!L24+'NSW Apr 2021'!M24+'NSW Apr 2021'!N24))*'NSW Apr 2021'!Z24/100)*'NSW Apr 2021'!AQ24,('NSW Apr 2021'!O24*'NSW Apr 2021'!Z24/100)*'NSW Apr 2021'!AQ24)),0)</f>
        <v>0</v>
      </c>
      <c r="K30" s="151">
        <f>IF(AND('NSW Apr 2021'!O24&gt;0,'NSW Apr 2021'!P24&gt;0),IF($C$5*E30/'NSW Apr 2021'!AQ24&lt;('NSW Apr 2021'!L24+'NSW Apr 2021'!M24+'NSW Apr 2021'!N24+'NSW Apr 2021'!O24),0,IF(($C$5*E30/'NSW Apr 2021'!AQ24-'NSW Apr 2021'!L24+'NSW Apr 2021'!M24+'NSW Apr 2021'!N24+'NSW Apr 2021'!O24)&lt;=('NSW Apr 2021'!L24+'NSW Apr 2021'!M24+'NSW Apr 2021'!N24+'NSW Apr 2021'!O24+'NSW Apr 2021'!P24),(($C$5*E30/'NSW Apr 2021'!AQ24-('NSW Apr 2021'!L24+'NSW Apr 2021'!M24+'NSW Apr 2021'!N24+'NSW Apr 2021'!O24))*'NSW Apr 2021'!AA24/100)*'NSW Apr 2021'!AQ24,('NSW Apr 2021'!P24*'NSW Apr 2021'!AA24/100)*'NSW Apr 2021'!AQ24)),0)</f>
        <v>0</v>
      </c>
      <c r="L30" s="151">
        <f>IF(AND('NSW Apr 2021'!P24&gt;0,'NSW Apr 2021'!O24&gt;0),IF(($C$5*E30/'NSW Apr 2021'!AQ24&lt;SUM('NSW Apr 2021'!L24:P24)),(0),($C$5*E30/'NSW Apr 2021'!AQ24-SUM('NSW Apr 2021'!L24:P24))*'NSW Apr 2021'!AB24/100)* 'NSW Apr 2021'!AQ24,IF(AND('NSW Apr 2021'!O24&gt;0,'NSW Apr 2021'!P24=""),IF(($C$5*E30/'NSW Apr 2021'!AQ24&lt; SUM('NSW Apr 2021'!L24:O24)),(0),($C$5*E30/'NSW Apr 2021'!AQ24-SUM('NSW Apr 2021'!L24:O24))*'NSW Apr 2021'!AA24/100)* 'NSW Apr 2021'!AQ24,IF(AND('NSW Apr 2021'!N24&gt;0,'NSW Apr 2021'!O24=""),IF(($C$5*E30/'NSW Apr 2021'!AQ24&lt; SUM('NSW Apr 2021'!L24:N24)),(0),($C$5*E30/'NSW Apr 2021'!AQ24-SUM('NSW Apr 2021'!L24:N24))*'NSW Apr 2021'!Z24/100)* 'NSW Apr 2021'!AQ24,IF(AND('NSW Apr 2021'!M24&gt;0,'NSW Apr 2021'!N24=""),IF(($C$5*E30/'NSW Apr 2021'!AQ24&lt;'NSW Apr 2021'!M24+'NSW Apr 2021'!L24),(0),(($C$5*E30/'NSW Apr 2021'!AQ24-('NSW Apr 2021'!M24+'NSW Apr 2021'!L24))*'NSW Apr 2021'!Y24/100))*'NSW Apr 2021'!AQ24,IF(AND('NSW Apr 2021'!L24&gt;0,'NSW Apr 2021'!M24=""&gt;0),IF(($C$5*E30/'NSW Apr 2021'!AQ24&lt;'NSW Apr 2021'!L24),(0),($C$5*E30/'NSW Apr 2021'!AQ24-'NSW Apr 2021'!L24)*'NSW Apr 2021'!X24/100)*'NSW Apr 2021'!AQ24,0)))))</f>
        <v>0</v>
      </c>
      <c r="M30" s="151">
        <f>IF('NSW Apr 2021'!K24="",($C$5*F30/'NSW Apr 2021'!AR24*'NSW Apr 2021'!AC24/100)*'NSW Apr 2021'!AR24,IF($C$5*F30/'NSW Apr 2021'!AR24&gt;='NSW Apr 2021'!L24,('NSW Apr 2021'!L24*'NSW Apr 2021'!AC24/100)*'NSW Apr 2021'!AR24,($C$5*F30/'NSW Apr 2021'!AR24*'NSW Apr 2021'!AC24/100)*'NSW Apr 2021'!AR24))</f>
        <v>1159.090909090909</v>
      </c>
      <c r="N30" s="151">
        <f>IF(AND('NSW Apr 2021'!L24&gt;0,'NSW Apr 2021'!M24&gt;0),IF($C$5*F30/'NSW Apr 2021'!AR24&lt;'NSW Apr 2021'!L24,0,IF(($C$5*F30/'NSW Apr 2021'!AR24-'NSW Apr 2021'!L24)&lt;=('NSW Apr 2021'!M24+'NSW Apr 2021'!L24),((($C$5*F30/'NSW Apr 2021'!AR24-'NSW Apr 2021'!L24)*'NSW Apr 2021'!AD24/100))*'NSW Apr 2021'!AR24,((('NSW Apr 2021'!M24)*'NSW Apr 2021'!AD24/100)*'NSW Apr 2021'!AR24))),0)</f>
        <v>0</v>
      </c>
      <c r="O30" s="151">
        <f>IF(AND('NSW Apr 2021'!M24&gt;0,'NSW Apr 2021'!N24&gt;0),IF($C$5*F30/'NSW Apr 2021'!AR24&lt;('NSW Apr 2021'!L24+'NSW Apr 2021'!M24),0,IF(($C$5*F30/'NSW Apr 2021'!AR24-'NSW Apr 2021'!L24+'NSW Apr 2021'!M24)&lt;=('NSW Apr 2021'!L24+'NSW Apr 2021'!M24+'NSW Apr 2021'!N24),((($C$5*F30/'NSW Apr 2021'!AR24-('NSW Apr 2021'!L24+'NSW Apr 2021'!M24))*'NSW Apr 2021'!AE24/100))*'NSW Apr 2021'!AR24,('NSW Apr 2021'!N24*'NSW Apr 2021'!AE24/100)*'NSW Apr 2021'!AR24)),0)</f>
        <v>0</v>
      </c>
      <c r="P30" s="151">
        <f>IF(AND('NSW Apr 2021'!N24&gt;0,'NSW Apr 2021'!O24&gt;0),IF($C$5*F30/'NSW Apr 2021'!AR24&lt;('NSW Apr 2021'!L24+'NSW Apr 2021'!M24+'NSW Apr 2021'!N24),0,IF(($C$5*F30/'NSW Apr 2021'!AR24-'NSW Apr 2021'!L24+'NSW Apr 2021'!M24+'NSW Apr 2021'!N24)&lt;=('NSW Apr 2021'!L24+'NSW Apr 2021'!M24+'NSW Apr 2021'!N24+'NSW Apr 2021'!O24),(($C$5*F30/'NSW Apr 2021'!AR24-('NSW Apr 2021'!L24+'NSW Apr 2021'!M24+'NSW Apr 2021'!N24))*'NSW Apr 2021'!AF24/100)*'NSW Apr 2021'!AR24,('NSW Apr 2021'!O24*'NSW Apr 2021'!AF24/100)*'NSW Apr 2021'!AR24)),0)</f>
        <v>0</v>
      </c>
      <c r="Q30" s="151">
        <f>IF(AND('NSW Apr 2021'!P24&gt;0,'NSW Apr 2021'!P24&gt;0),IF($C$5*F30/'NSW Apr 2021'!AR24&lt;('NSW Apr 2021'!L24+'NSW Apr 2021'!M24+'NSW Apr 2021'!N24+'NSW Apr 2021'!O24),0,IF(($C$5*F30/'NSW Apr 2021'!AR24-'NSW Apr 2021'!L24+'NSW Apr 2021'!M24+'NSW Apr 2021'!N24+'NSW Apr 2021'!O24)&lt;=('NSW Apr 2021'!L24+'NSW Apr 2021'!M24+'NSW Apr 2021'!N24+'NSW Apr 2021'!O24+'NSW Apr 2021'!P24),(($C$5*F30/'NSW Apr 2021'!AR24-('NSW Apr 2021'!L24+'NSW Apr 2021'!M24+'NSW Apr 2021'!N24+'NSW Apr 2021'!O24))*'NSW Apr 2021'!AG24/100)*'NSW Apr 2021'!AR24,('NSW Apr 2021'!P24*'NSW Apr 2021'!AG24/100)*'NSW Apr 2021'!AR24)),0)</f>
        <v>0</v>
      </c>
      <c r="R30" s="151">
        <f>IF(AND('NSW Apr 2021'!P24&gt;0,'NSW Apr 2021'!O24&gt;0),IF(($C$5*F30/'NSW Apr 2021'!AR24&lt;SUM('NSW Apr 2021'!L24:P24)),(0),($C$5*F30/'NSW Apr 2021'!AR24-SUM('NSW Apr 2021'!L24:P24))*'NSW Apr 2021'!AB24/100)* 'NSW Apr 2021'!AR24,IF(AND('NSW Apr 2021'!O24&gt;0,'NSW Apr 2021'!P24=""),IF(($C$5*F30/'NSW Apr 2021'!AR24&lt; SUM('NSW Apr 2021'!L24:O24)),(0),($C$5*F30/'NSW Apr 2021'!AR24-SUM('NSW Apr 2021'!L24:O24))*'NSW Apr 2021'!AG24/100)* 'NSW Apr 2021'!AR24,IF(AND('NSW Apr 2021'!N24&gt;0,'NSW Apr 2021'!O24=""),IF(($C$5*F30/'NSW Apr 2021'!AR24&lt; SUM('NSW Apr 2021'!L24:N24)),(0),($C$5*F30/'NSW Apr 2021'!AR24-SUM('NSW Apr 2021'!L24:N24))*'NSW Apr 2021'!AF24/100)* 'NSW Apr 2021'!AR24,IF(AND('NSW Apr 2021'!M24&gt;0,'NSW Apr 2021'!N24=""),IF(($C$5*F30/'NSW Apr 2021'!AR24&lt;'NSW Apr 2021'!M24+'NSW Apr 2021'!L24),(0),(($C$5*F30/'NSW Apr 2021'!AR24-('NSW Apr 2021'!M24+'NSW Apr 2021'!L24))*'NSW Apr 2021'!AE24/100))*'NSW Apr 2021'!AR24,IF(AND('NSW Apr 2021'!L24&gt;0,'NSW Apr 2021'!M24=""&gt;0),IF(($C$5*F30/'NSW Apr 2021'!AR24&lt;'NSW Apr 2021'!L24),(0),($C$5*F30/'NSW Apr 2021'!AR24-'NSW Apr 2021'!L24)*'NSW Apr 2021'!AD24/100)*'NSW Apr 2021'!AR24,0)))))</f>
        <v>0</v>
      </c>
      <c r="S30" s="257">
        <f t="shared" si="4"/>
        <v>2318.181818181818</v>
      </c>
      <c r="T30" s="294">
        <f t="shared" si="5"/>
        <v>2650.003318181818</v>
      </c>
      <c r="U30" s="157">
        <f t="shared" si="6"/>
        <v>2915.0036500000001</v>
      </c>
      <c r="V30" s="156">
        <f>'NSW Apr 2021'!AT24</f>
        <v>0</v>
      </c>
      <c r="W30" s="156">
        <f>'NSW Apr 2021'!AU24</f>
        <v>14</v>
      </c>
      <c r="X30" s="156">
        <f>'NSW Apr 2021'!AV24</f>
        <v>0</v>
      </c>
      <c r="Y30" s="156">
        <f>'NSW Apr 2021'!AW24</f>
        <v>0</v>
      </c>
      <c r="Z30" s="294" t="str">
        <f t="shared" si="7"/>
        <v>Guaranteed off usage</v>
      </c>
      <c r="AA30" s="294" t="str">
        <f t="shared" si="8"/>
        <v>Inclusive</v>
      </c>
      <c r="AB30" s="292">
        <f t="shared" si="0"/>
        <v>2325.4578636363635</v>
      </c>
      <c r="AC30" s="292">
        <f t="shared" si="1"/>
        <v>2325.4578636363635</v>
      </c>
      <c r="AD30" s="267">
        <f t="shared" si="29"/>
        <v>2558.0036500000001</v>
      </c>
      <c r="AE30" s="267">
        <f t="shared" si="29"/>
        <v>2558.0036500000001</v>
      </c>
      <c r="AF30" s="235">
        <f>'NSW Apr 2021'!BF23</f>
        <v>0</v>
      </c>
      <c r="AG30" s="159" t="str">
        <f>'NSW Apr 2021'!BG23</f>
        <v>n</v>
      </c>
      <c r="AH30" s="340"/>
      <c r="AI30" s="340"/>
      <c r="AJ30" s="340"/>
      <c r="AK30" s="340"/>
      <c r="AL30" s="340"/>
      <c r="AM30" s="340"/>
      <c r="AN30" s="340"/>
      <c r="AO30" s="340"/>
      <c r="AP30" s="340"/>
      <c r="AQ30" s="340"/>
      <c r="AR30" s="340"/>
      <c r="AS30" s="340"/>
      <c r="AT30" s="340"/>
      <c r="AU30" s="340"/>
      <c r="AV30" s="347"/>
      <c r="AW30" s="347"/>
      <c r="AX30" s="347"/>
      <c r="AY30" s="347"/>
      <c r="AZ30" s="347"/>
      <c r="BA30" s="347"/>
      <c r="BB30" s="347"/>
      <c r="BC30" s="347"/>
      <c r="BD30" s="347"/>
      <c r="BE30" s="347"/>
      <c r="BF30" s="347"/>
      <c r="BG30" s="347"/>
      <c r="BH30" s="347"/>
      <c r="BI30" s="347"/>
      <c r="BJ30" s="347"/>
      <c r="BK30" s="347"/>
      <c r="BL30" s="347"/>
      <c r="BM30" s="347"/>
      <c r="BN30" s="347"/>
      <c r="BO30" s="347"/>
      <c r="BP30" s="347"/>
      <c r="BQ30" s="347"/>
      <c r="BR30" s="347"/>
      <c r="BS30" s="347"/>
      <c r="BT30" s="347"/>
      <c r="BU30" s="347"/>
      <c r="BV30" s="347"/>
      <c r="BW30" s="347"/>
      <c r="BX30" s="347"/>
      <c r="BY30" s="347"/>
      <c r="BZ30" s="347"/>
      <c r="CA30" s="347"/>
      <c r="CB30" s="347"/>
      <c r="CC30" s="347"/>
      <c r="CD30" s="347"/>
      <c r="CE30" s="347"/>
      <c r="CF30" s="347"/>
      <c r="CG30" s="347"/>
      <c r="CH30" s="347"/>
      <c r="CI30" s="347"/>
      <c r="CJ30" s="347"/>
      <c r="CK30" s="347"/>
      <c r="CL30" s="347"/>
      <c r="CM30" s="347"/>
      <c r="CN30" s="347"/>
      <c r="CO30" s="347"/>
      <c r="CP30" s="347"/>
      <c r="CQ30" s="347"/>
      <c r="CR30" s="347"/>
      <c r="CS30" s="347"/>
      <c r="CT30" s="347"/>
      <c r="CU30" s="347"/>
      <c r="CV30" s="347"/>
      <c r="CW30" s="347"/>
      <c r="CX30" s="347"/>
      <c r="CY30" s="347"/>
      <c r="CZ30" s="347"/>
      <c r="DA30" s="347"/>
      <c r="DB30" s="347"/>
      <c r="DC30" s="347"/>
      <c r="DD30" s="347"/>
      <c r="DE30" s="347"/>
      <c r="DF30" s="347"/>
      <c r="DG30" s="347"/>
      <c r="DH30" s="347"/>
      <c r="DI30" s="347"/>
      <c r="DJ30" s="347"/>
      <c r="DK30" s="347"/>
      <c r="DL30" s="347"/>
      <c r="DM30" s="347"/>
      <c r="DN30" s="347"/>
      <c r="DO30" s="347"/>
      <c r="DP30" s="347"/>
      <c r="DQ30" s="347"/>
      <c r="DR30" s="347"/>
      <c r="DS30" s="347"/>
      <c r="DT30" s="347"/>
      <c r="DU30" s="347"/>
      <c r="DV30" s="347"/>
      <c r="DW30" s="347"/>
      <c r="DX30" s="347"/>
      <c r="DY30" s="347"/>
      <c r="DZ30" s="347"/>
      <c r="EA30" s="347"/>
      <c r="EB30" s="347"/>
      <c r="EC30" s="347"/>
      <c r="ED30" s="347"/>
      <c r="EE30" s="347"/>
      <c r="EF30" s="347"/>
      <c r="EG30" s="347"/>
      <c r="EH30" s="347"/>
      <c r="EI30" s="347"/>
      <c r="EJ30" s="347"/>
      <c r="EK30" s="347"/>
      <c r="EL30" s="347"/>
      <c r="EM30" s="347"/>
      <c r="EN30" s="347"/>
      <c r="EO30" s="347"/>
      <c r="EP30" s="347"/>
      <c r="EQ30" s="347"/>
      <c r="ER30" s="347"/>
    </row>
    <row r="31" spans="1:148" s="285" customFormat="1" ht="23" customHeight="1" thickBot="1">
      <c r="A31" s="444"/>
      <c r="B31" s="171" t="str">
        <f>'NSW Apr 2021'!F25</f>
        <v>Red Energy</v>
      </c>
      <c r="C31" s="171" t="str">
        <f>'NSW Apr 2021'!G25</f>
        <v xml:space="preserve">Business Saver </v>
      </c>
      <c r="D31" s="172">
        <f>365*'NSW Apr 2021'!H25/100</f>
        <v>270.10000000000002</v>
      </c>
      <c r="E31" s="289">
        <f>IF('NSW Apr 2021'!AQ25=3,0.5,IF('NSW Apr 2021'!AQ25=2,0.33,0))</f>
        <v>0.5</v>
      </c>
      <c r="F31" s="289">
        <f t="shared" si="3"/>
        <v>0.5</v>
      </c>
      <c r="G31" s="172">
        <f>IF('NSW Apr 2021'!K25="",($C$5*E31/'NSW Apr 2021'!AQ25*'NSW Apr 2021'!W25/100)*'NSW Apr 2021'!AQ25,IF($C$5*E31/'NSW Apr 2021'!AQ25&gt;='NSW Apr 2021'!L25,('NSW Apr 2021'!L25*'NSW Apr 2021'!W25/100)*'NSW Apr 2021'!AQ25,($C$5*E31/'NSW Apr 2021'!AQ25*'NSW Apr 2021'!W25/100)*'NSW Apr 2021'!AQ25))</f>
        <v>1350.0000000000002</v>
      </c>
      <c r="H31" s="172">
        <f>IF(AND('NSW Apr 2021'!L25&gt;0,'NSW Apr 2021'!M25&gt;0),IF($C$5*E31/'NSW Apr 2021'!AQ25&lt;'NSW Apr 2021'!L25,0,IF(($C$5*E31/'NSW Apr 2021'!AQ25-'NSW Apr 2021'!L25)&lt;=('NSW Apr 2021'!M25+'NSW Apr 2021'!L25),((($C$5*E31/'NSW Apr 2021'!AQ25-'NSW Apr 2021'!L25)*'NSW Apr 2021'!X25/100))*'NSW Apr 2021'!AQ25,((('NSW Apr 2021'!M25)*'NSW Apr 2021'!X25/100)*'NSW Apr 2021'!AQ25))),0)</f>
        <v>0</v>
      </c>
      <c r="I31" s="172">
        <f>IF(AND('NSW Apr 2021'!M25&gt;0,'NSW Apr 2021'!N25&gt;0),IF($C$5*E31/'NSW Apr 2021'!AQ25&lt;('NSW Apr 2021'!L25+'NSW Apr 2021'!M25),0,IF(($C$5*E31/'NSW Apr 2021'!AQ25-'NSW Apr 2021'!L25+'NSW Apr 2021'!M25)&lt;=('NSW Apr 2021'!L25+'NSW Apr 2021'!M25+'NSW Apr 2021'!N25),((($C$5*E31/'NSW Apr 2021'!AQ25-('NSW Apr 2021'!L25+'NSW Apr 2021'!M25))*'NSW Apr 2021'!Y25/100))*'NSW Apr 2021'!AQ25,('NSW Apr 2021'!N25*'NSW Apr 2021'!Y25/100)* 'NSW Apr 2021'!AQ25)),0)</f>
        <v>0</v>
      </c>
      <c r="J31" s="172">
        <f>IF(AND('NSW Apr 2021'!N25&gt;0,'NSW Apr 2021'!O25&gt;0),IF($C$5*E31/'NSW Apr 2021'!AQ25&lt;('NSW Apr 2021'!L25+'NSW Apr 2021'!M25+'NSW Apr 2021'!N25),0,IF(($C$5*E31/'NSW Apr 2021'!AQ25-'NSW Apr 2021'!L25+'NSW Apr 2021'!M25+'NSW Apr 2021'!N25)&lt;=('NSW Apr 2021'!L25+'NSW Apr 2021'!M25+'NSW Apr 2021'!N25+'NSW Apr 2021'!O25),(($C$5*E31/'NSW Apr 2021'!AQ25-('NSW Apr 2021'!L25+'NSW Apr 2021'!M25+'NSW Apr 2021'!N25))*'NSW Apr 2021'!Z25/100)*'NSW Apr 2021'!AQ25,('NSW Apr 2021'!O25*'NSW Apr 2021'!Z25/100)*'NSW Apr 2021'!AQ25)),0)</f>
        <v>0</v>
      </c>
      <c r="K31" s="172">
        <f>IF(AND('NSW Apr 2021'!O25&gt;0,'NSW Apr 2021'!P25&gt;0),IF($C$5*E31/'NSW Apr 2021'!AQ25&lt;('NSW Apr 2021'!L25+'NSW Apr 2021'!M25+'NSW Apr 2021'!N25+'NSW Apr 2021'!O25),0,IF(($C$5*E31/'NSW Apr 2021'!AQ25-'NSW Apr 2021'!L25+'NSW Apr 2021'!M25+'NSW Apr 2021'!N25+'NSW Apr 2021'!O25)&lt;=('NSW Apr 2021'!L25+'NSW Apr 2021'!M25+'NSW Apr 2021'!N25+'NSW Apr 2021'!O25+'NSW Apr 2021'!P25),(($C$5*E31/'NSW Apr 2021'!AQ25-('NSW Apr 2021'!L25+'NSW Apr 2021'!M25+'NSW Apr 2021'!N25+'NSW Apr 2021'!O25))*'NSW Apr 2021'!AA25/100)*'NSW Apr 2021'!AQ25,('NSW Apr 2021'!P25*'NSW Apr 2021'!AA25/100)*'NSW Apr 2021'!AQ25)),0)</f>
        <v>0</v>
      </c>
      <c r="L31" s="172">
        <f>IF(AND('NSW Apr 2021'!P25&gt;0,'NSW Apr 2021'!O25&gt;0),IF(($C$5*E31/'NSW Apr 2021'!AQ25&lt;SUM('NSW Apr 2021'!L25:P25)),(0),($C$5*E31/'NSW Apr 2021'!AQ25-SUM('NSW Apr 2021'!L25:P25))*'NSW Apr 2021'!AB25/100)* 'NSW Apr 2021'!AQ25,IF(AND('NSW Apr 2021'!O25&gt;0,'NSW Apr 2021'!P25=""),IF(($C$5*E31/'NSW Apr 2021'!AQ25&lt; SUM('NSW Apr 2021'!L25:O25)),(0),($C$5*E31/'NSW Apr 2021'!AQ25-SUM('NSW Apr 2021'!L25:O25))*'NSW Apr 2021'!AA25/100)* 'NSW Apr 2021'!AQ25,IF(AND('NSW Apr 2021'!N25&gt;0,'NSW Apr 2021'!O25=""),IF(($C$5*E31/'NSW Apr 2021'!AQ25&lt; SUM('NSW Apr 2021'!L25:N25)),(0),($C$5*E31/'NSW Apr 2021'!AQ25-SUM('NSW Apr 2021'!L25:N25))*'NSW Apr 2021'!Z25/100)* 'NSW Apr 2021'!AQ25,IF(AND('NSW Apr 2021'!M25&gt;0,'NSW Apr 2021'!N25=""),IF(($C$5*E31/'NSW Apr 2021'!AQ25&lt;'NSW Apr 2021'!M25+'NSW Apr 2021'!L25),(0),(($C$5*E31/'NSW Apr 2021'!AQ25-('NSW Apr 2021'!M25+'NSW Apr 2021'!L25))*'NSW Apr 2021'!Y25/100))*'NSW Apr 2021'!AQ25,IF(AND('NSW Apr 2021'!L25&gt;0,'NSW Apr 2021'!M25=""&gt;0),IF(($C$5*E31/'NSW Apr 2021'!AQ25&lt;'NSW Apr 2021'!L25),(0),($C$5*E31/'NSW Apr 2021'!AQ25-'NSW Apr 2021'!L25)*'NSW Apr 2021'!X25/100)*'NSW Apr 2021'!AQ25,0)))))</f>
        <v>0</v>
      </c>
      <c r="M31" s="172">
        <f>IF('NSW Apr 2021'!K25="",($C$5*F31/'NSW Apr 2021'!AR25*'NSW Apr 2021'!AC25/100)*'NSW Apr 2021'!AR25,IF($C$5*F31/'NSW Apr 2021'!AR25&gt;='NSW Apr 2021'!L25,('NSW Apr 2021'!L25*'NSW Apr 2021'!AC25/100)*'NSW Apr 2021'!AR25,($C$5*F31/'NSW Apr 2021'!AR25*'NSW Apr 2021'!AC25/100)*'NSW Apr 2021'!AR25))</f>
        <v>1350.0000000000002</v>
      </c>
      <c r="N31" s="172">
        <f>IF(AND('NSW Apr 2021'!L25&gt;0,'NSW Apr 2021'!M25&gt;0),IF($C$5*F31/'NSW Apr 2021'!AR25&lt;'NSW Apr 2021'!L25,0,IF(($C$5*F31/'NSW Apr 2021'!AR25-'NSW Apr 2021'!L25)&lt;=('NSW Apr 2021'!M25+'NSW Apr 2021'!L25),((($C$5*F31/'NSW Apr 2021'!AR25-'NSW Apr 2021'!L25)*'NSW Apr 2021'!AD25/100))*'NSW Apr 2021'!AR25,((('NSW Apr 2021'!M25)*'NSW Apr 2021'!AD25/100)*'NSW Apr 2021'!AR25))),0)</f>
        <v>0</v>
      </c>
      <c r="O31" s="172">
        <f>IF(AND('NSW Apr 2021'!M25&gt;0,'NSW Apr 2021'!N25&gt;0),IF($C$5*F31/'NSW Apr 2021'!AR25&lt;('NSW Apr 2021'!L25+'NSW Apr 2021'!M25),0,IF(($C$5*F31/'NSW Apr 2021'!AR25-'NSW Apr 2021'!L25+'NSW Apr 2021'!M25)&lt;=('NSW Apr 2021'!L25+'NSW Apr 2021'!M25+'NSW Apr 2021'!N25),((($C$5*F31/'NSW Apr 2021'!AR25-('NSW Apr 2021'!L25+'NSW Apr 2021'!M25))*'NSW Apr 2021'!AE25/100))*'NSW Apr 2021'!AR25,('NSW Apr 2021'!N25*'NSW Apr 2021'!AE25/100)*'NSW Apr 2021'!AR25)),0)</f>
        <v>0</v>
      </c>
      <c r="P31" s="172">
        <f>IF(AND('NSW Apr 2021'!N25&gt;0,'NSW Apr 2021'!O25&gt;0),IF($C$5*F31/'NSW Apr 2021'!AR25&lt;('NSW Apr 2021'!L25+'NSW Apr 2021'!M25+'NSW Apr 2021'!N25),0,IF(($C$5*F31/'NSW Apr 2021'!AR25-'NSW Apr 2021'!L25+'NSW Apr 2021'!M25+'NSW Apr 2021'!N25)&lt;=('NSW Apr 2021'!L25+'NSW Apr 2021'!M25+'NSW Apr 2021'!N25+'NSW Apr 2021'!O25),(($C$5*F31/'NSW Apr 2021'!AR25-('NSW Apr 2021'!L25+'NSW Apr 2021'!M25+'NSW Apr 2021'!N25))*'NSW Apr 2021'!AF25/100)*'NSW Apr 2021'!AR25,('NSW Apr 2021'!O25*'NSW Apr 2021'!AF25/100)*'NSW Apr 2021'!AR25)),0)</f>
        <v>0</v>
      </c>
      <c r="Q31" s="172">
        <f>IF(AND('NSW Apr 2021'!P25&gt;0,'NSW Apr 2021'!P25&gt;0),IF($C$5*F31/'NSW Apr 2021'!AR25&lt;('NSW Apr 2021'!L25+'NSW Apr 2021'!M25+'NSW Apr 2021'!N25+'NSW Apr 2021'!O25),0,IF(($C$5*F31/'NSW Apr 2021'!AR25-'NSW Apr 2021'!L25+'NSW Apr 2021'!M25+'NSW Apr 2021'!N25+'NSW Apr 2021'!O25)&lt;=('NSW Apr 2021'!L25+'NSW Apr 2021'!M25+'NSW Apr 2021'!N25+'NSW Apr 2021'!O25+'NSW Apr 2021'!P25),(($C$5*F31/'NSW Apr 2021'!AR25-('NSW Apr 2021'!L25+'NSW Apr 2021'!M25+'NSW Apr 2021'!N25+'NSW Apr 2021'!O25))*'NSW Apr 2021'!AG25/100)*'NSW Apr 2021'!AR25,('NSW Apr 2021'!P25*'NSW Apr 2021'!AG25/100)*'NSW Apr 2021'!AR25)),0)</f>
        <v>0</v>
      </c>
      <c r="R31" s="172">
        <f>IF(AND('NSW Apr 2021'!P25&gt;0,'NSW Apr 2021'!O25&gt;0),IF(($C$5*F31/'NSW Apr 2021'!AR25&lt;SUM('NSW Apr 2021'!L25:P25)),(0),($C$5*F31/'NSW Apr 2021'!AR25-SUM('NSW Apr 2021'!L25:P25))*'NSW Apr 2021'!AB25/100)* 'NSW Apr 2021'!AR25,IF(AND('NSW Apr 2021'!O25&gt;0,'NSW Apr 2021'!P25=""),IF(($C$5*F31/'NSW Apr 2021'!AR25&lt; SUM('NSW Apr 2021'!L25:O25)),(0),($C$5*F31/'NSW Apr 2021'!AR25-SUM('NSW Apr 2021'!L25:O25))*'NSW Apr 2021'!AG25/100)* 'NSW Apr 2021'!AR25,IF(AND('NSW Apr 2021'!N25&gt;0,'NSW Apr 2021'!O25=""),IF(($C$5*F31/'NSW Apr 2021'!AR25&lt; SUM('NSW Apr 2021'!L25:N25)),(0),($C$5*F31/'NSW Apr 2021'!AR25-SUM('NSW Apr 2021'!L25:N25))*'NSW Apr 2021'!AF25/100)* 'NSW Apr 2021'!AR25,IF(AND('NSW Apr 2021'!M25&gt;0,'NSW Apr 2021'!N25=""),IF(($C$5*F31/'NSW Apr 2021'!AR25&lt;'NSW Apr 2021'!M25+'NSW Apr 2021'!L25),(0),(($C$5*F31/'NSW Apr 2021'!AR25-('NSW Apr 2021'!M25+'NSW Apr 2021'!L25))*'NSW Apr 2021'!AE25/100))*'NSW Apr 2021'!AR25,IF(AND('NSW Apr 2021'!L25&gt;0,'NSW Apr 2021'!M25=""&gt;0),IF(($C$5*F31/'NSW Apr 2021'!AR25&lt;'NSW Apr 2021'!L25),(0),($C$5*F31/'NSW Apr 2021'!AR25-'NSW Apr 2021'!L25)*'NSW Apr 2021'!AD25/100)*'NSW Apr 2021'!AR25,0)))))</f>
        <v>0</v>
      </c>
      <c r="S31" s="298">
        <f t="shared" si="4"/>
        <v>2700.0000000000005</v>
      </c>
      <c r="T31" s="293">
        <f t="shared" si="5"/>
        <v>2970.1000000000004</v>
      </c>
      <c r="U31" s="168">
        <f t="shared" si="6"/>
        <v>3267.1100000000006</v>
      </c>
      <c r="V31" s="171">
        <f>'NSW Apr 2021'!AT25</f>
        <v>0</v>
      </c>
      <c r="W31" s="171">
        <f>'NSW Apr 2021'!AU25</f>
        <v>0</v>
      </c>
      <c r="X31" s="171">
        <f>'NSW Apr 2021'!AV25</f>
        <v>0</v>
      </c>
      <c r="Y31" s="171">
        <f>'NSW Apr 2021'!AW25</f>
        <v>0</v>
      </c>
      <c r="Z31" s="293" t="str">
        <f t="shared" si="7"/>
        <v>No discount</v>
      </c>
      <c r="AA31" s="293" t="str">
        <f t="shared" si="8"/>
        <v>Inclusive</v>
      </c>
      <c r="AB31" s="293">
        <f t="shared" si="0"/>
        <v>2970.1000000000004</v>
      </c>
      <c r="AC31" s="293">
        <f t="shared" si="1"/>
        <v>2970.1000000000004</v>
      </c>
      <c r="AD31" s="301">
        <f t="shared" si="29"/>
        <v>3267.1100000000006</v>
      </c>
      <c r="AE31" s="301">
        <f t="shared" si="29"/>
        <v>3267.1100000000006</v>
      </c>
      <c r="AF31" s="234">
        <f>'NSW Apr 2021'!BF24</f>
        <v>12</v>
      </c>
      <c r="AG31" s="170" t="str">
        <f>'NSW Apr 2021'!BG24</f>
        <v>n</v>
      </c>
      <c r="AH31" s="340"/>
      <c r="AI31" s="340"/>
      <c r="AJ31" s="340"/>
      <c r="AK31" s="340"/>
      <c r="AL31" s="340"/>
      <c r="AM31" s="340"/>
      <c r="AN31" s="340"/>
      <c r="AO31" s="340"/>
      <c r="AP31" s="340"/>
      <c r="AQ31" s="340"/>
      <c r="AR31" s="340"/>
      <c r="AS31" s="340"/>
      <c r="AT31" s="340"/>
      <c r="AU31" s="340"/>
      <c r="AV31" s="347"/>
      <c r="AW31" s="347"/>
      <c r="AX31" s="347"/>
      <c r="AY31" s="347"/>
      <c r="AZ31" s="347"/>
      <c r="BA31" s="347"/>
      <c r="BB31" s="347"/>
      <c r="BC31" s="347"/>
      <c r="BD31" s="347"/>
      <c r="BE31" s="347"/>
      <c r="BF31" s="347"/>
      <c r="BG31" s="347"/>
      <c r="BH31" s="347"/>
      <c r="BI31" s="347"/>
      <c r="BJ31" s="347"/>
      <c r="BK31" s="347"/>
      <c r="BL31" s="347"/>
      <c r="BM31" s="347"/>
      <c r="BN31" s="347"/>
      <c r="BO31" s="347"/>
      <c r="BP31" s="347"/>
      <c r="BQ31" s="347"/>
      <c r="BR31" s="347"/>
      <c r="BS31" s="347"/>
      <c r="BT31" s="347"/>
      <c r="BU31" s="347"/>
      <c r="BV31" s="347"/>
      <c r="BW31" s="347"/>
      <c r="BX31" s="347"/>
      <c r="BY31" s="347"/>
      <c r="BZ31" s="347"/>
      <c r="CA31" s="347"/>
      <c r="CB31" s="347"/>
      <c r="CC31" s="347"/>
      <c r="CD31" s="347"/>
      <c r="CE31" s="347"/>
      <c r="CF31" s="347"/>
      <c r="CG31" s="347"/>
      <c r="CH31" s="347"/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/>
      <c r="CY31" s="347"/>
      <c r="CZ31" s="347"/>
      <c r="DA31" s="347"/>
      <c r="DB31" s="347"/>
      <c r="DC31" s="347"/>
      <c r="DD31" s="347"/>
      <c r="DE31" s="347"/>
      <c r="DF31" s="347"/>
      <c r="DG31" s="347"/>
      <c r="DH31" s="347"/>
      <c r="DI31" s="347"/>
      <c r="DJ31" s="347"/>
      <c r="DK31" s="347"/>
      <c r="DL31" s="347"/>
      <c r="DM31" s="347"/>
      <c r="DN31" s="347"/>
      <c r="DO31" s="347"/>
      <c r="DP31" s="347"/>
      <c r="DQ31" s="347"/>
      <c r="DR31" s="347"/>
      <c r="DS31" s="347"/>
      <c r="DT31" s="347"/>
      <c r="DU31" s="347"/>
      <c r="DV31" s="347"/>
      <c r="DW31" s="347"/>
      <c r="DX31" s="347"/>
      <c r="DY31" s="347"/>
      <c r="DZ31" s="347"/>
      <c r="EA31" s="347"/>
      <c r="EB31" s="347"/>
      <c r="EC31" s="347"/>
      <c r="ED31" s="347"/>
      <c r="EE31" s="347"/>
      <c r="EF31" s="347"/>
      <c r="EG31" s="347"/>
      <c r="EH31" s="347"/>
      <c r="EI31" s="347"/>
      <c r="EJ31" s="347"/>
      <c r="EK31" s="347"/>
      <c r="EL31" s="347"/>
      <c r="EM31" s="347"/>
      <c r="EN31" s="347"/>
      <c r="EO31" s="347"/>
      <c r="EP31" s="347"/>
      <c r="EQ31" s="347"/>
      <c r="ER31" s="347"/>
    </row>
    <row r="32" spans="1:148" s="285" customFormat="1" ht="23" customHeight="1" thickTop="1" thickBot="1">
      <c r="A32" s="233" t="str">
        <f>'NSW Apr 2021'!D26</f>
        <v>AGN Wagga Wagga</v>
      </c>
      <c r="B32" s="186" t="str">
        <f>'NSW Apr 2021'!F26</f>
        <v>Origin Energy</v>
      </c>
      <c r="C32" s="186" t="str">
        <f>'NSW Apr 2021'!G26</f>
        <v>Business Flexi</v>
      </c>
      <c r="D32" s="183">
        <f>365*'NSW Apr 2021'!H26/100</f>
        <v>418.10750000000002</v>
      </c>
      <c r="E32" s="290">
        <f>IF('NSW Apr 2021'!AQ26=3,0.5,IF('NSW Apr 2021'!AQ26=2,0.33,0))</f>
        <v>0.5</v>
      </c>
      <c r="F32" s="290">
        <f t="shared" si="3"/>
        <v>0.5</v>
      </c>
      <c r="G32" s="183">
        <f>IF('NSW Apr 2021'!K26="",($C$5*E32/'NSW Apr 2021'!AQ26*'NSW Apr 2021'!W26/100)*'NSW Apr 2021'!AQ26,IF($C$5*E32/'NSW Apr 2021'!AQ26&gt;='NSW Apr 2021'!L26,('NSW Apr 2021'!L26*'NSW Apr 2021'!W26/100)*'NSW Apr 2021'!AQ26,($C$5*E32/'NSW Apr 2021'!AQ26*'NSW Apr 2021'!W26/100)*'NSW Apr 2021'!AQ26))</f>
        <v>850.00000000000011</v>
      </c>
      <c r="H32" s="183">
        <f>IF(AND('NSW Apr 2021'!L26&gt;0,'NSW Apr 2021'!M26&gt;0),IF($C$5*E32/'NSW Apr 2021'!AQ26&lt;'NSW Apr 2021'!L26,0,IF(($C$5*E32/'NSW Apr 2021'!AQ26-'NSW Apr 2021'!L26)&lt;=('NSW Apr 2021'!M26+'NSW Apr 2021'!L26),((($C$5*E32/'NSW Apr 2021'!AQ26-'NSW Apr 2021'!L26)*'NSW Apr 2021'!X26/100))*'NSW Apr 2021'!AQ26,((('NSW Apr 2021'!M26)*'NSW Apr 2021'!X26/100)*'NSW Apr 2021'!AQ26))),0)</f>
        <v>0</v>
      </c>
      <c r="I32" s="183">
        <f>IF(AND('NSW Apr 2021'!M26&gt;0,'NSW Apr 2021'!N26&gt;0),IF($C$5*E32/'NSW Apr 2021'!AQ26&lt;('NSW Apr 2021'!L26+'NSW Apr 2021'!M26),0,IF(($C$5*E32/'NSW Apr 2021'!AQ26-'NSW Apr 2021'!L26+'NSW Apr 2021'!M26)&lt;=('NSW Apr 2021'!L26+'NSW Apr 2021'!M26+'NSW Apr 2021'!N26),((($C$5*E32/'NSW Apr 2021'!AQ26-('NSW Apr 2021'!L26+'NSW Apr 2021'!M26))*'NSW Apr 2021'!Y26/100))*'NSW Apr 2021'!AQ26,('NSW Apr 2021'!N26*'NSW Apr 2021'!Y26/100)* 'NSW Apr 2021'!AQ26)),0)</f>
        <v>0</v>
      </c>
      <c r="J32" s="183">
        <f>IF(AND('NSW Apr 2021'!N26&gt;0,'NSW Apr 2021'!O26&gt;0),IF($C$5*E32/'NSW Apr 2021'!AQ26&lt;('NSW Apr 2021'!L26+'NSW Apr 2021'!M26+'NSW Apr 2021'!N26),0,IF(($C$5*E32/'NSW Apr 2021'!AQ26-'NSW Apr 2021'!L26+'NSW Apr 2021'!M26+'NSW Apr 2021'!N26)&lt;=('NSW Apr 2021'!L26+'NSW Apr 2021'!M26+'NSW Apr 2021'!N26+'NSW Apr 2021'!O26),(($C$5*E32/'NSW Apr 2021'!AQ26-('NSW Apr 2021'!L26+'NSW Apr 2021'!M26+'NSW Apr 2021'!N26))*'NSW Apr 2021'!Z26/100)*'NSW Apr 2021'!AQ26,('NSW Apr 2021'!O26*'NSW Apr 2021'!Z26/100)*'NSW Apr 2021'!AQ26)),0)</f>
        <v>0</v>
      </c>
      <c r="K32" s="183">
        <f>IF(AND('NSW Apr 2021'!O26&gt;0,'NSW Apr 2021'!P26&gt;0),IF($C$5*E32/'NSW Apr 2021'!AQ26&lt;('NSW Apr 2021'!L26+'NSW Apr 2021'!M26+'NSW Apr 2021'!N26+'NSW Apr 2021'!O26),0,IF(($C$5*E32/'NSW Apr 2021'!AQ26-'NSW Apr 2021'!L26+'NSW Apr 2021'!M26+'NSW Apr 2021'!N26+'NSW Apr 2021'!O26)&lt;=('NSW Apr 2021'!L26+'NSW Apr 2021'!M26+'NSW Apr 2021'!N26+'NSW Apr 2021'!O26+'NSW Apr 2021'!P26),(($C$5*E32/'NSW Apr 2021'!AQ26-('NSW Apr 2021'!L26+'NSW Apr 2021'!M26+'NSW Apr 2021'!N26+'NSW Apr 2021'!O26))*'NSW Apr 2021'!AA26/100)*'NSW Apr 2021'!AQ26,('NSW Apr 2021'!P26*'NSW Apr 2021'!AA26/100)*'NSW Apr 2021'!AQ26)),0)</f>
        <v>0</v>
      </c>
      <c r="L32" s="183">
        <f>IF(AND('NSW Apr 2021'!P26&gt;0,'NSW Apr 2021'!O26&gt;0),IF(($C$5*E32/'NSW Apr 2021'!AQ26&lt;SUM('NSW Apr 2021'!L26:P26)),(0),($C$5*E32/'NSW Apr 2021'!AQ26-SUM('NSW Apr 2021'!L26:P26))*'NSW Apr 2021'!AB26/100)* 'NSW Apr 2021'!AQ26,IF(AND('NSW Apr 2021'!O26&gt;0,'NSW Apr 2021'!P26=""),IF(($C$5*E32/'NSW Apr 2021'!AQ26&lt; SUM('NSW Apr 2021'!L26:O26)),(0),($C$5*E32/'NSW Apr 2021'!AQ26-SUM('NSW Apr 2021'!L26:O26))*'NSW Apr 2021'!AA26/100)* 'NSW Apr 2021'!AQ26,IF(AND('NSW Apr 2021'!N26&gt;0,'NSW Apr 2021'!O26=""),IF(($C$5*E32/'NSW Apr 2021'!AQ26&lt; SUM('NSW Apr 2021'!L26:N26)),(0),($C$5*E32/'NSW Apr 2021'!AQ26-SUM('NSW Apr 2021'!L26:N26))*'NSW Apr 2021'!Z26/100)* 'NSW Apr 2021'!AQ26,IF(AND('NSW Apr 2021'!M26&gt;0,'NSW Apr 2021'!N26=""),IF(($C$5*E32/'NSW Apr 2021'!AQ26&lt;'NSW Apr 2021'!M26+'NSW Apr 2021'!L26),(0),(($C$5*E32/'NSW Apr 2021'!AQ26-('NSW Apr 2021'!M26+'NSW Apr 2021'!L26))*'NSW Apr 2021'!Y26/100))*'NSW Apr 2021'!AQ26,IF(AND('NSW Apr 2021'!L26&gt;0,'NSW Apr 2021'!M26=""&gt;0),IF(($C$5*E32/'NSW Apr 2021'!AQ26&lt;'NSW Apr 2021'!L26),(0),($C$5*E32/'NSW Apr 2021'!AQ26-'NSW Apr 2021'!L26)*'NSW Apr 2021'!X26/100)*'NSW Apr 2021'!AQ26,0)))))</f>
        <v>0</v>
      </c>
      <c r="M32" s="183">
        <f>IF('NSW Apr 2021'!K26="",($C$5*F32/'NSW Apr 2021'!AR26*'NSW Apr 2021'!AC26/100)*'NSW Apr 2021'!AR26,IF($C$5*F32/'NSW Apr 2021'!AR26&gt;='NSW Apr 2021'!L26,('NSW Apr 2021'!L26*'NSW Apr 2021'!AC26/100)*'NSW Apr 2021'!AR26,($C$5*F32/'NSW Apr 2021'!AR26*'NSW Apr 2021'!AC26/100)*'NSW Apr 2021'!AR26))</f>
        <v>850.00000000000011</v>
      </c>
      <c r="N32" s="183">
        <f>IF(AND('NSW Apr 2021'!L26&gt;0,'NSW Apr 2021'!M26&gt;0),IF($C$5*F32/'NSW Apr 2021'!AR26&lt;'NSW Apr 2021'!L26,0,IF(($C$5*F32/'NSW Apr 2021'!AR26-'NSW Apr 2021'!L26)&lt;=('NSW Apr 2021'!M26+'NSW Apr 2021'!L26),((($C$5*F32/'NSW Apr 2021'!AR26-'NSW Apr 2021'!L26)*'NSW Apr 2021'!AD26/100))*'NSW Apr 2021'!AR26,((('NSW Apr 2021'!M26)*'NSW Apr 2021'!AD26/100)*'NSW Apr 2021'!AR26))),0)</f>
        <v>0</v>
      </c>
      <c r="O32" s="183">
        <f>IF(AND('NSW Apr 2021'!M26&gt;0,'NSW Apr 2021'!N26&gt;0),IF($C$5*F32/'NSW Apr 2021'!AR26&lt;('NSW Apr 2021'!L26+'NSW Apr 2021'!M26),0,IF(($C$5*F32/'NSW Apr 2021'!AR26-'NSW Apr 2021'!L26+'NSW Apr 2021'!M26)&lt;=('NSW Apr 2021'!L26+'NSW Apr 2021'!M26+'NSW Apr 2021'!N26),((($C$5*F32/'NSW Apr 2021'!AR26-('NSW Apr 2021'!L26+'NSW Apr 2021'!M26))*'NSW Apr 2021'!AE26/100))*'NSW Apr 2021'!AR26,('NSW Apr 2021'!N26*'NSW Apr 2021'!AE26/100)*'NSW Apr 2021'!AR26)),0)</f>
        <v>0</v>
      </c>
      <c r="P32" s="183">
        <f>IF(AND('NSW Apr 2021'!N26&gt;0,'NSW Apr 2021'!O26&gt;0),IF($C$5*F32/'NSW Apr 2021'!AR26&lt;('NSW Apr 2021'!L26+'NSW Apr 2021'!M26+'NSW Apr 2021'!N26),0,IF(($C$5*F32/'NSW Apr 2021'!AR26-'NSW Apr 2021'!L26+'NSW Apr 2021'!M26+'NSW Apr 2021'!N26)&lt;=('NSW Apr 2021'!L26+'NSW Apr 2021'!M26+'NSW Apr 2021'!N26+'NSW Apr 2021'!O26),(($C$5*F32/'NSW Apr 2021'!AR26-('NSW Apr 2021'!L26+'NSW Apr 2021'!M26+'NSW Apr 2021'!N26))*'NSW Apr 2021'!AF26/100)*'NSW Apr 2021'!AR26,('NSW Apr 2021'!O26*'NSW Apr 2021'!AF26/100)*'NSW Apr 2021'!AR26)),0)</f>
        <v>0</v>
      </c>
      <c r="Q32" s="183">
        <f>IF(AND('NSW Apr 2021'!P26&gt;0,'NSW Apr 2021'!P26&gt;0),IF($C$5*F32/'NSW Apr 2021'!AR26&lt;('NSW Apr 2021'!L26+'NSW Apr 2021'!M26+'NSW Apr 2021'!N26+'NSW Apr 2021'!O26),0,IF(($C$5*F32/'NSW Apr 2021'!AR26-'NSW Apr 2021'!L26+'NSW Apr 2021'!M26+'NSW Apr 2021'!N26+'NSW Apr 2021'!O26)&lt;=('NSW Apr 2021'!L26+'NSW Apr 2021'!M26+'NSW Apr 2021'!N26+'NSW Apr 2021'!O26+'NSW Apr 2021'!P26),(($C$5*F32/'NSW Apr 2021'!AR26-('NSW Apr 2021'!L26+'NSW Apr 2021'!M26+'NSW Apr 2021'!N26+'NSW Apr 2021'!O26))*'NSW Apr 2021'!AG26/100)*'NSW Apr 2021'!AR26,('NSW Apr 2021'!P26*'NSW Apr 2021'!AG26/100)*'NSW Apr 2021'!AR26)),0)</f>
        <v>0</v>
      </c>
      <c r="R32" s="183">
        <f>IF(AND('NSW Apr 2021'!P26&gt;0,'NSW Apr 2021'!O26&gt;0),IF(($C$5*F32/'NSW Apr 2021'!AR26&lt;SUM('NSW Apr 2021'!L26:P26)),(0),($C$5*F32/'NSW Apr 2021'!AR26-SUM('NSW Apr 2021'!L26:P26))*'NSW Apr 2021'!AB26/100)* 'NSW Apr 2021'!AR26,IF(AND('NSW Apr 2021'!O26&gt;0,'NSW Apr 2021'!P26=""),IF(($C$5*F32/'NSW Apr 2021'!AR26&lt; SUM('NSW Apr 2021'!L26:O26)),(0),($C$5*F32/'NSW Apr 2021'!AR26-SUM('NSW Apr 2021'!L26:O26))*'NSW Apr 2021'!AG26/100)* 'NSW Apr 2021'!AR26,IF(AND('NSW Apr 2021'!N26&gt;0,'NSW Apr 2021'!O26=""),IF(($C$5*F32/'NSW Apr 2021'!AR26&lt; SUM('NSW Apr 2021'!L26:N26)),(0),($C$5*F32/'NSW Apr 2021'!AR26-SUM('NSW Apr 2021'!L26:N26))*'NSW Apr 2021'!AF26/100)* 'NSW Apr 2021'!AR26,IF(AND('NSW Apr 2021'!M26&gt;0,'NSW Apr 2021'!N26=""),IF(($C$5*F32/'NSW Apr 2021'!AR26&lt;'NSW Apr 2021'!M26+'NSW Apr 2021'!L26),(0),(($C$5*F32/'NSW Apr 2021'!AR26-('NSW Apr 2021'!M26+'NSW Apr 2021'!L26))*'NSW Apr 2021'!AE26/100))*'NSW Apr 2021'!AR26,IF(AND('NSW Apr 2021'!L26&gt;0,'NSW Apr 2021'!M26=""&gt;0),IF(($C$5*F32/'NSW Apr 2021'!AR26&lt;'NSW Apr 2021'!L26),(0),($C$5*F32/'NSW Apr 2021'!AR26-'NSW Apr 2021'!L26)*'NSW Apr 2021'!AD26/100)*'NSW Apr 2021'!AR26,0)))))</f>
        <v>0</v>
      </c>
      <c r="S32" s="297">
        <f t="shared" si="4"/>
        <v>1700.0000000000002</v>
      </c>
      <c r="T32" s="296">
        <f t="shared" si="5"/>
        <v>2118.1075000000001</v>
      </c>
      <c r="U32" s="187">
        <f t="shared" si="6"/>
        <v>2329.9182500000002</v>
      </c>
      <c r="V32" s="186">
        <f>'NSW Apr 2021'!AT26</f>
        <v>0</v>
      </c>
      <c r="W32" s="186">
        <f>'NSW Apr 2021'!AU26</f>
        <v>14</v>
      </c>
      <c r="X32" s="186">
        <f>'NSW Apr 2021'!AV26</f>
        <v>0</v>
      </c>
      <c r="Y32" s="186">
        <f>'NSW Apr 2021'!AW26</f>
        <v>0</v>
      </c>
      <c r="Z32" s="296" t="str">
        <f t="shared" si="7"/>
        <v>Guaranteed off usage</v>
      </c>
      <c r="AA32" s="296" t="str">
        <f t="shared" si="8"/>
        <v>Inclusive</v>
      </c>
      <c r="AB32" s="302">
        <f t="shared" si="0"/>
        <v>1880.1074999999998</v>
      </c>
      <c r="AC32" s="302">
        <f t="shared" si="1"/>
        <v>1880.1074999999998</v>
      </c>
      <c r="AD32" s="303">
        <f t="shared" si="29"/>
        <v>2068.11825</v>
      </c>
      <c r="AE32" s="303">
        <f t="shared" si="29"/>
        <v>2068.11825</v>
      </c>
      <c r="AF32" s="232">
        <f>'NSW Apr 2021'!BF25</f>
        <v>0</v>
      </c>
      <c r="AG32" s="189" t="str">
        <f>'NSW Apr 2021'!BG25</f>
        <v>n</v>
      </c>
      <c r="AH32" s="340"/>
      <c r="AI32" s="340"/>
      <c r="AJ32" s="340"/>
      <c r="AK32" s="340"/>
      <c r="AL32" s="340"/>
      <c r="AM32" s="340"/>
      <c r="AN32" s="340"/>
      <c r="AO32" s="340"/>
      <c r="AP32" s="340"/>
      <c r="AQ32" s="340"/>
      <c r="AR32" s="340"/>
      <c r="AS32" s="340"/>
      <c r="AT32" s="340"/>
      <c r="AU32" s="340"/>
      <c r="AV32" s="347"/>
      <c r="AW32" s="347"/>
      <c r="AX32" s="347"/>
      <c r="AY32" s="347"/>
      <c r="AZ32" s="347"/>
      <c r="BA32" s="347"/>
      <c r="BB32" s="347"/>
      <c r="BC32" s="347"/>
      <c r="BD32" s="347"/>
      <c r="BE32" s="347"/>
      <c r="BF32" s="347"/>
      <c r="BG32" s="347"/>
      <c r="BH32" s="347"/>
      <c r="BI32" s="347"/>
      <c r="BJ32" s="347"/>
      <c r="BK32" s="347"/>
      <c r="BL32" s="347"/>
      <c r="BM32" s="347"/>
      <c r="BN32" s="347"/>
      <c r="BO32" s="347"/>
      <c r="BP32" s="347"/>
      <c r="BQ32" s="347"/>
      <c r="BR32" s="347"/>
      <c r="BS32" s="347"/>
      <c r="BT32" s="347"/>
      <c r="BU32" s="347"/>
      <c r="BV32" s="347"/>
      <c r="BW32" s="347"/>
      <c r="BX32" s="347"/>
      <c r="BY32" s="347"/>
      <c r="BZ32" s="347"/>
      <c r="CA32" s="347"/>
      <c r="CB32" s="347"/>
      <c r="CC32" s="347"/>
      <c r="CD32" s="347"/>
      <c r="CE32" s="347"/>
      <c r="CF32" s="347"/>
      <c r="CG32" s="347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347"/>
      <c r="CY32" s="347"/>
      <c r="CZ32" s="347"/>
      <c r="DA32" s="347"/>
      <c r="DB32" s="347"/>
      <c r="DC32" s="347"/>
      <c r="DD32" s="347"/>
      <c r="DE32" s="347"/>
      <c r="DF32" s="347"/>
      <c r="DG32" s="347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347"/>
      <c r="EC32" s="347"/>
      <c r="ED32" s="347"/>
      <c r="EE32" s="347"/>
      <c r="EF32" s="347"/>
      <c r="EG32" s="347"/>
      <c r="EH32" s="347"/>
      <c r="EI32" s="347"/>
      <c r="EJ32" s="347"/>
      <c r="EK32" s="347"/>
      <c r="EL32" s="347"/>
      <c r="EM32" s="347"/>
      <c r="EN32" s="347"/>
      <c r="EO32" s="347"/>
      <c r="EP32" s="347"/>
      <c r="EQ32" s="347"/>
      <c r="ER32" s="347"/>
    </row>
    <row r="33" spans="1:47" s="285" customFormat="1" ht="14">
      <c r="A33" s="343"/>
      <c r="B33" s="343"/>
      <c r="C33" s="343"/>
      <c r="D33" s="343"/>
      <c r="E33" s="345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  <c r="R33" s="343"/>
      <c r="S33" s="343"/>
      <c r="T33" s="343"/>
      <c r="U33" s="346"/>
      <c r="V33" s="343"/>
      <c r="W33" s="343"/>
      <c r="X33" s="343"/>
      <c r="Y33" s="343"/>
      <c r="Z33" s="343"/>
      <c r="AA33" s="343"/>
      <c r="AB33" s="343"/>
      <c r="AC33" s="343"/>
      <c r="AD33" s="343"/>
      <c r="AE33" s="343"/>
      <c r="AF33" s="343"/>
      <c r="AG33" s="343"/>
      <c r="AH33" s="343"/>
      <c r="AI33" s="343"/>
      <c r="AJ33" s="343"/>
      <c r="AK33" s="343"/>
      <c r="AL33" s="343"/>
      <c r="AM33" s="343"/>
      <c r="AN33" s="343"/>
      <c r="AO33" s="343"/>
      <c r="AP33" s="343"/>
      <c r="AQ33" s="343"/>
      <c r="AR33" s="343"/>
      <c r="AS33" s="343"/>
      <c r="AT33" s="343"/>
      <c r="AU33" s="343"/>
    </row>
    <row r="34" spans="1:47" s="285" customFormat="1" ht="14">
      <c r="A34" s="343"/>
      <c r="B34" s="343"/>
      <c r="C34" s="343"/>
      <c r="D34" s="343"/>
      <c r="E34" s="345"/>
      <c r="F34" s="343"/>
      <c r="G34" s="343"/>
      <c r="H34" s="343"/>
      <c r="I34" s="343"/>
      <c r="J34" s="343"/>
      <c r="K34" s="343"/>
      <c r="L34" s="343"/>
      <c r="M34" s="343"/>
      <c r="N34" s="343"/>
      <c r="O34" s="343"/>
      <c r="P34" s="343"/>
      <c r="Q34" s="343"/>
      <c r="R34" s="343"/>
      <c r="S34" s="343"/>
      <c r="T34" s="343"/>
      <c r="U34" s="346"/>
      <c r="V34" s="343"/>
      <c r="W34" s="343"/>
      <c r="X34" s="343"/>
      <c r="Y34" s="343"/>
      <c r="Z34" s="343"/>
      <c r="AA34" s="343"/>
      <c r="AB34" s="343"/>
      <c r="AC34" s="343"/>
      <c r="AD34" s="343"/>
      <c r="AE34" s="343"/>
      <c r="AF34" s="343"/>
      <c r="AG34" s="343"/>
      <c r="AH34" s="343"/>
      <c r="AI34" s="343"/>
      <c r="AJ34" s="343"/>
      <c r="AK34" s="343"/>
      <c r="AL34" s="343"/>
      <c r="AM34" s="343"/>
      <c r="AN34" s="343"/>
      <c r="AO34" s="343"/>
      <c r="AP34" s="343"/>
      <c r="AQ34" s="343"/>
      <c r="AR34" s="343"/>
      <c r="AS34" s="343"/>
      <c r="AT34" s="343"/>
      <c r="AU34" s="343"/>
    </row>
    <row r="35" spans="1:47" s="285" customFormat="1" ht="14">
      <c r="A35" s="343"/>
      <c r="B35" s="343"/>
      <c r="C35" s="343"/>
      <c r="D35" s="343"/>
      <c r="E35" s="345"/>
      <c r="F35" s="343"/>
      <c r="G35" s="343"/>
      <c r="H35" s="343"/>
      <c r="I35" s="343"/>
      <c r="J35" s="343"/>
      <c r="K35" s="343"/>
      <c r="L35" s="343"/>
      <c r="M35" s="343"/>
      <c r="N35" s="343"/>
      <c r="O35" s="343"/>
      <c r="P35" s="343"/>
      <c r="Q35" s="343"/>
      <c r="R35" s="343"/>
      <c r="S35" s="343"/>
      <c r="T35" s="343"/>
      <c r="U35" s="346"/>
      <c r="V35" s="343"/>
      <c r="W35" s="343"/>
      <c r="X35" s="343"/>
      <c r="Y35" s="343"/>
      <c r="Z35" s="343"/>
      <c r="AA35" s="343"/>
      <c r="AB35" s="343"/>
      <c r="AC35" s="343"/>
      <c r="AD35" s="343"/>
      <c r="AE35" s="343"/>
      <c r="AF35" s="343"/>
      <c r="AG35" s="343"/>
      <c r="AH35" s="343"/>
      <c r="AI35" s="343"/>
      <c r="AJ35" s="343"/>
      <c r="AK35" s="343"/>
      <c r="AL35" s="343"/>
      <c r="AM35" s="343"/>
      <c r="AN35" s="343"/>
      <c r="AO35" s="343"/>
      <c r="AP35" s="343"/>
      <c r="AQ35" s="343"/>
      <c r="AR35" s="343"/>
      <c r="AS35" s="343"/>
      <c r="AT35" s="343"/>
      <c r="AU35" s="343"/>
    </row>
    <row r="36" spans="1:47" s="285" customFormat="1" ht="14">
      <c r="A36" s="343"/>
      <c r="B36" s="343"/>
      <c r="C36" s="343"/>
      <c r="D36" s="343"/>
      <c r="E36" s="345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  <c r="R36" s="343"/>
      <c r="S36" s="343"/>
      <c r="T36" s="343"/>
      <c r="U36" s="346"/>
      <c r="V36" s="343"/>
      <c r="W36" s="343"/>
      <c r="X36" s="343"/>
      <c r="Y36" s="343"/>
      <c r="Z36" s="343"/>
      <c r="AA36" s="343"/>
      <c r="AB36" s="343"/>
      <c r="AC36" s="343"/>
      <c r="AD36" s="343"/>
      <c r="AE36" s="343"/>
      <c r="AF36" s="343"/>
      <c r="AG36" s="343"/>
      <c r="AH36" s="343"/>
      <c r="AI36" s="343"/>
      <c r="AJ36" s="343"/>
      <c r="AK36" s="343"/>
      <c r="AL36" s="343"/>
      <c r="AM36" s="343"/>
      <c r="AN36" s="343"/>
      <c r="AO36" s="343"/>
      <c r="AP36" s="343"/>
      <c r="AQ36" s="343"/>
      <c r="AR36" s="343"/>
      <c r="AS36" s="343"/>
      <c r="AT36" s="343"/>
      <c r="AU36" s="343"/>
    </row>
    <row r="37" spans="1:47" s="285" customFormat="1" ht="14">
      <c r="A37" s="343"/>
      <c r="B37" s="343"/>
      <c r="C37" s="343"/>
      <c r="D37" s="343"/>
      <c r="E37" s="345"/>
      <c r="F37" s="343"/>
      <c r="G37" s="343"/>
      <c r="H37" s="343"/>
      <c r="I37" s="343"/>
      <c r="J37" s="343"/>
      <c r="K37" s="343"/>
      <c r="L37" s="343"/>
      <c r="M37" s="343"/>
      <c r="N37" s="343"/>
      <c r="O37" s="343"/>
      <c r="P37" s="343"/>
      <c r="Q37" s="343"/>
      <c r="R37" s="343"/>
      <c r="S37" s="343"/>
      <c r="T37" s="343"/>
      <c r="U37" s="346"/>
      <c r="V37" s="343"/>
      <c r="W37" s="343"/>
      <c r="X37" s="343"/>
      <c r="Y37" s="343"/>
      <c r="Z37" s="343"/>
      <c r="AA37" s="343"/>
      <c r="AB37" s="343"/>
      <c r="AC37" s="343"/>
      <c r="AD37" s="343"/>
      <c r="AE37" s="343"/>
      <c r="AF37" s="343"/>
      <c r="AG37" s="343"/>
      <c r="AH37" s="343"/>
      <c r="AI37" s="343"/>
      <c r="AJ37" s="343"/>
      <c r="AK37" s="343"/>
      <c r="AL37" s="343"/>
      <c r="AM37" s="343"/>
      <c r="AN37" s="343"/>
      <c r="AO37" s="343"/>
      <c r="AP37" s="343"/>
      <c r="AQ37" s="343"/>
      <c r="AR37" s="343"/>
      <c r="AS37" s="343"/>
      <c r="AT37" s="343"/>
      <c r="AU37" s="343"/>
    </row>
    <row r="38" spans="1:47" s="285" customFormat="1" ht="14">
      <c r="A38" s="343"/>
      <c r="B38" s="343"/>
      <c r="C38" s="343"/>
      <c r="D38" s="343"/>
      <c r="E38" s="345"/>
      <c r="F38" s="343"/>
      <c r="G38" s="343"/>
      <c r="H38" s="343"/>
      <c r="I38" s="343"/>
      <c r="J38" s="343"/>
      <c r="K38" s="343"/>
      <c r="L38" s="343"/>
      <c r="M38" s="343"/>
      <c r="N38" s="343"/>
      <c r="O38" s="343"/>
      <c r="P38" s="343"/>
      <c r="Q38" s="343"/>
      <c r="R38" s="343"/>
      <c r="S38" s="343"/>
      <c r="T38" s="343"/>
      <c r="U38" s="346"/>
      <c r="V38" s="343"/>
      <c r="W38" s="343"/>
      <c r="X38" s="343"/>
      <c r="Y38" s="343"/>
      <c r="Z38" s="343"/>
      <c r="AA38" s="343"/>
      <c r="AB38" s="343"/>
      <c r="AC38" s="343"/>
      <c r="AD38" s="343"/>
      <c r="AE38" s="343"/>
      <c r="AF38" s="343"/>
      <c r="AG38" s="343"/>
      <c r="AH38" s="343"/>
      <c r="AI38" s="343"/>
      <c r="AJ38" s="343"/>
      <c r="AK38" s="343"/>
      <c r="AL38" s="343"/>
      <c r="AM38" s="343"/>
      <c r="AN38" s="343"/>
      <c r="AO38" s="343"/>
      <c r="AP38" s="343"/>
      <c r="AQ38" s="343"/>
      <c r="AR38" s="343"/>
      <c r="AS38" s="343"/>
      <c r="AT38" s="343"/>
      <c r="AU38" s="343"/>
    </row>
    <row r="39" spans="1:47" s="285" customFormat="1" ht="14">
      <c r="A39" s="343"/>
      <c r="B39" s="343"/>
      <c r="C39" s="343"/>
      <c r="D39" s="343"/>
      <c r="E39" s="345"/>
      <c r="F39" s="343"/>
      <c r="G39" s="343"/>
      <c r="H39" s="343"/>
      <c r="I39" s="343"/>
      <c r="J39" s="343"/>
      <c r="K39" s="343"/>
      <c r="L39" s="343"/>
      <c r="M39" s="343"/>
      <c r="N39" s="343"/>
      <c r="O39" s="343"/>
      <c r="P39" s="343"/>
      <c r="Q39" s="343"/>
      <c r="R39" s="343"/>
      <c r="S39" s="343"/>
      <c r="T39" s="343"/>
      <c r="U39" s="346"/>
      <c r="V39" s="343"/>
      <c r="W39" s="343"/>
      <c r="X39" s="343"/>
      <c r="Y39" s="343"/>
      <c r="Z39" s="343"/>
      <c r="AA39" s="343"/>
      <c r="AB39" s="343"/>
      <c r="AC39" s="343"/>
      <c r="AD39" s="343"/>
      <c r="AE39" s="343"/>
      <c r="AF39" s="343"/>
      <c r="AG39" s="343"/>
      <c r="AH39" s="343"/>
      <c r="AI39" s="343"/>
      <c r="AJ39" s="343"/>
      <c r="AK39" s="343"/>
      <c r="AL39" s="343"/>
      <c r="AM39" s="343"/>
      <c r="AN39" s="343"/>
      <c r="AO39" s="343"/>
      <c r="AP39" s="343"/>
      <c r="AQ39" s="343"/>
      <c r="AR39" s="343"/>
      <c r="AS39" s="343"/>
      <c r="AT39" s="343"/>
      <c r="AU39" s="343"/>
    </row>
    <row r="40" spans="1:47" s="285" customFormat="1" ht="14">
      <c r="A40" s="343"/>
      <c r="B40" s="343"/>
      <c r="C40" s="343"/>
      <c r="D40" s="343"/>
      <c r="E40" s="345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  <c r="R40" s="343"/>
      <c r="S40" s="343"/>
      <c r="T40" s="343"/>
      <c r="U40" s="346"/>
      <c r="V40" s="343"/>
      <c r="W40" s="343"/>
      <c r="X40" s="343"/>
      <c r="Y40" s="343"/>
      <c r="Z40" s="343"/>
      <c r="AA40" s="343"/>
      <c r="AB40" s="343"/>
      <c r="AC40" s="343"/>
      <c r="AD40" s="343"/>
      <c r="AE40" s="343"/>
      <c r="AF40" s="343"/>
      <c r="AG40" s="343"/>
      <c r="AH40" s="343"/>
      <c r="AI40" s="343"/>
      <c r="AJ40" s="343"/>
      <c r="AK40" s="343"/>
      <c r="AL40" s="343"/>
      <c r="AM40" s="343"/>
      <c r="AN40" s="343"/>
      <c r="AO40" s="343"/>
      <c r="AP40" s="343"/>
      <c r="AQ40" s="343"/>
      <c r="AR40" s="343"/>
      <c r="AS40" s="343"/>
      <c r="AT40" s="343"/>
      <c r="AU40" s="343"/>
    </row>
    <row r="41" spans="1:47" s="285" customFormat="1" ht="14">
      <c r="A41" s="343"/>
      <c r="B41" s="343"/>
      <c r="C41" s="343"/>
      <c r="D41" s="343"/>
      <c r="E41" s="345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3"/>
      <c r="Q41" s="343"/>
      <c r="R41" s="343"/>
      <c r="S41" s="343"/>
      <c r="T41" s="343"/>
      <c r="U41" s="346"/>
      <c r="V41" s="343"/>
      <c r="W41" s="343"/>
      <c r="X41" s="343"/>
      <c r="Y41" s="343"/>
      <c r="Z41" s="343"/>
      <c r="AA41" s="343"/>
      <c r="AB41" s="343"/>
      <c r="AC41" s="343"/>
      <c r="AD41" s="343"/>
      <c r="AE41" s="343"/>
      <c r="AF41" s="343"/>
      <c r="AG41" s="343"/>
      <c r="AH41" s="343"/>
      <c r="AI41" s="343"/>
      <c r="AJ41" s="343"/>
      <c r="AK41" s="343"/>
      <c r="AL41" s="343"/>
      <c r="AM41" s="343"/>
      <c r="AN41" s="343"/>
      <c r="AO41" s="343"/>
      <c r="AP41" s="343"/>
      <c r="AQ41" s="343"/>
      <c r="AR41" s="343"/>
      <c r="AS41" s="343"/>
      <c r="AT41" s="343"/>
      <c r="AU41" s="343"/>
    </row>
    <row r="42" spans="1:47" s="285" customFormat="1" ht="14">
      <c r="A42" s="343"/>
      <c r="B42" s="343"/>
      <c r="C42" s="343"/>
      <c r="D42" s="343"/>
      <c r="E42" s="345"/>
      <c r="F42" s="343"/>
      <c r="G42" s="343"/>
      <c r="H42" s="343"/>
      <c r="I42" s="343"/>
      <c r="J42" s="343"/>
      <c r="K42" s="343"/>
      <c r="L42" s="343"/>
      <c r="M42" s="343"/>
      <c r="N42" s="343"/>
      <c r="O42" s="343"/>
      <c r="P42" s="343"/>
      <c r="Q42" s="343"/>
      <c r="R42" s="343"/>
      <c r="S42" s="343"/>
      <c r="T42" s="343"/>
      <c r="U42" s="346"/>
      <c r="V42" s="343"/>
      <c r="W42" s="343"/>
      <c r="X42" s="343"/>
      <c r="Y42" s="343"/>
      <c r="Z42" s="343"/>
      <c r="AA42" s="343"/>
      <c r="AB42" s="343"/>
      <c r="AC42" s="343"/>
      <c r="AD42" s="343"/>
      <c r="AE42" s="343"/>
      <c r="AF42" s="343"/>
      <c r="AG42" s="343"/>
      <c r="AH42" s="343"/>
      <c r="AI42" s="343"/>
      <c r="AJ42" s="343"/>
      <c r="AK42" s="343"/>
      <c r="AL42" s="343"/>
      <c r="AM42" s="343"/>
      <c r="AN42" s="343"/>
      <c r="AO42" s="343"/>
      <c r="AP42" s="343"/>
      <c r="AQ42" s="343"/>
      <c r="AR42" s="343"/>
      <c r="AS42" s="343"/>
      <c r="AT42" s="343"/>
      <c r="AU42" s="343"/>
    </row>
    <row r="43" spans="1:47" s="285" customFormat="1" ht="14">
      <c r="A43" s="343"/>
      <c r="B43" s="343"/>
      <c r="C43" s="343"/>
      <c r="D43" s="343"/>
      <c r="E43" s="345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3"/>
      <c r="Q43" s="343"/>
      <c r="R43" s="343"/>
      <c r="S43" s="343"/>
      <c r="T43" s="343"/>
      <c r="U43" s="346"/>
      <c r="V43" s="343"/>
      <c r="W43" s="343"/>
      <c r="X43" s="343"/>
      <c r="Y43" s="343"/>
      <c r="Z43" s="343"/>
      <c r="AA43" s="343"/>
      <c r="AB43" s="343"/>
      <c r="AC43" s="343"/>
      <c r="AD43" s="343"/>
      <c r="AE43" s="343"/>
      <c r="AF43" s="343"/>
      <c r="AG43" s="343"/>
      <c r="AH43" s="343"/>
      <c r="AI43" s="343"/>
      <c r="AJ43" s="343"/>
      <c r="AK43" s="343"/>
      <c r="AL43" s="343"/>
      <c r="AM43" s="343"/>
      <c r="AN43" s="343"/>
      <c r="AO43" s="343"/>
      <c r="AP43" s="343"/>
      <c r="AQ43" s="343"/>
      <c r="AR43" s="343"/>
      <c r="AS43" s="343"/>
      <c r="AT43" s="343"/>
      <c r="AU43" s="343"/>
    </row>
    <row r="44" spans="1:47" s="285" customFormat="1" ht="14">
      <c r="A44" s="343"/>
      <c r="B44" s="343"/>
      <c r="C44" s="343"/>
      <c r="D44" s="343"/>
      <c r="E44" s="345"/>
      <c r="F44" s="343"/>
      <c r="G44" s="343"/>
      <c r="H44" s="343"/>
      <c r="I44" s="343"/>
      <c r="J44" s="343"/>
      <c r="K44" s="343"/>
      <c r="L44" s="343"/>
      <c r="M44" s="343"/>
      <c r="N44" s="343"/>
      <c r="O44" s="343"/>
      <c r="P44" s="343"/>
      <c r="Q44" s="343"/>
      <c r="R44" s="343"/>
      <c r="S44" s="343"/>
      <c r="T44" s="343"/>
      <c r="U44" s="346"/>
      <c r="V44" s="343"/>
      <c r="W44" s="343"/>
      <c r="X44" s="343"/>
      <c r="Y44" s="343"/>
      <c r="Z44" s="343"/>
      <c r="AA44" s="343"/>
      <c r="AB44" s="343"/>
      <c r="AC44" s="343"/>
      <c r="AD44" s="343"/>
      <c r="AE44" s="343"/>
      <c r="AF44" s="343"/>
      <c r="AG44" s="343"/>
      <c r="AH44" s="343"/>
      <c r="AI44" s="343"/>
      <c r="AJ44" s="343"/>
      <c r="AK44" s="343"/>
      <c r="AL44" s="343"/>
      <c r="AM44" s="343"/>
      <c r="AN44" s="343"/>
      <c r="AO44" s="343"/>
      <c r="AP44" s="343"/>
      <c r="AQ44" s="343"/>
      <c r="AR44" s="343"/>
      <c r="AS44" s="343"/>
      <c r="AT44" s="343"/>
      <c r="AU44" s="343"/>
    </row>
    <row r="45" spans="1:47" s="285" customFormat="1" ht="14">
      <c r="A45" s="343"/>
      <c r="B45" s="343"/>
      <c r="C45" s="343"/>
      <c r="D45" s="343"/>
      <c r="E45" s="345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  <c r="R45" s="343"/>
      <c r="S45" s="343"/>
      <c r="T45" s="343"/>
      <c r="U45" s="346"/>
      <c r="V45" s="343"/>
      <c r="W45" s="343"/>
      <c r="X45" s="343"/>
      <c r="Y45" s="343"/>
      <c r="Z45" s="343"/>
      <c r="AA45" s="343"/>
      <c r="AB45" s="343"/>
      <c r="AC45" s="343"/>
      <c r="AD45" s="343"/>
      <c r="AE45" s="343"/>
      <c r="AF45" s="343"/>
      <c r="AG45" s="343"/>
      <c r="AH45" s="343"/>
      <c r="AI45" s="343"/>
      <c r="AJ45" s="343"/>
      <c r="AK45" s="343"/>
      <c r="AL45" s="343"/>
      <c r="AM45" s="343"/>
      <c r="AN45" s="343"/>
      <c r="AO45" s="343"/>
      <c r="AP45" s="343"/>
      <c r="AQ45" s="343"/>
      <c r="AR45" s="343"/>
      <c r="AS45" s="343"/>
      <c r="AT45" s="343"/>
      <c r="AU45" s="343"/>
    </row>
    <row r="46" spans="1:47" s="285" customFormat="1" ht="14">
      <c r="A46" s="343"/>
      <c r="B46" s="343"/>
      <c r="C46" s="343"/>
      <c r="D46" s="343"/>
      <c r="E46" s="345"/>
      <c r="F46" s="343"/>
      <c r="G46" s="343"/>
      <c r="H46" s="343"/>
      <c r="I46" s="343"/>
      <c r="J46" s="343"/>
      <c r="K46" s="343"/>
      <c r="L46" s="343"/>
      <c r="M46" s="343"/>
      <c r="N46" s="343"/>
      <c r="O46" s="343"/>
      <c r="P46" s="343"/>
      <c r="Q46" s="343"/>
      <c r="R46" s="343"/>
      <c r="S46" s="343"/>
      <c r="T46" s="343"/>
      <c r="U46" s="346"/>
      <c r="V46" s="343"/>
      <c r="W46" s="343"/>
      <c r="X46" s="343"/>
      <c r="Y46" s="343"/>
      <c r="Z46" s="343"/>
      <c r="AA46" s="343"/>
      <c r="AB46" s="343"/>
      <c r="AC46" s="343"/>
      <c r="AD46" s="343"/>
      <c r="AE46" s="343"/>
      <c r="AF46" s="343"/>
      <c r="AG46" s="343"/>
      <c r="AH46" s="343"/>
      <c r="AI46" s="343"/>
      <c r="AJ46" s="343"/>
      <c r="AK46" s="343"/>
      <c r="AL46" s="343"/>
      <c r="AM46" s="343"/>
      <c r="AN46" s="343"/>
      <c r="AO46" s="343"/>
      <c r="AP46" s="343"/>
      <c r="AQ46" s="343"/>
      <c r="AR46" s="343"/>
      <c r="AS46" s="343"/>
      <c r="AT46" s="343"/>
      <c r="AU46" s="343"/>
    </row>
    <row r="47" spans="1:47" s="285" customFormat="1" ht="14">
      <c r="A47" s="343"/>
      <c r="B47" s="343"/>
      <c r="C47" s="343"/>
      <c r="D47" s="343"/>
      <c r="E47" s="345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6"/>
      <c r="V47" s="343"/>
      <c r="W47" s="343"/>
      <c r="X47" s="343"/>
      <c r="Y47" s="343"/>
      <c r="Z47" s="343"/>
      <c r="AA47" s="343"/>
      <c r="AB47" s="343"/>
      <c r="AC47" s="343"/>
      <c r="AD47" s="343"/>
      <c r="AE47" s="343"/>
      <c r="AF47" s="343"/>
      <c r="AG47" s="343"/>
      <c r="AH47" s="343"/>
      <c r="AI47" s="343"/>
      <c r="AJ47" s="343"/>
      <c r="AK47" s="343"/>
      <c r="AL47" s="343"/>
      <c r="AM47" s="343"/>
      <c r="AN47" s="343"/>
      <c r="AO47" s="343"/>
      <c r="AP47" s="343"/>
      <c r="AQ47" s="343"/>
      <c r="AR47" s="343"/>
      <c r="AS47" s="343"/>
      <c r="AT47" s="343"/>
      <c r="AU47" s="343"/>
    </row>
    <row r="48" spans="1:47" s="285" customFormat="1" ht="14">
      <c r="A48" s="343"/>
      <c r="B48" s="343"/>
      <c r="C48" s="343"/>
      <c r="D48" s="343"/>
      <c r="E48" s="345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6"/>
      <c r="V48" s="343"/>
      <c r="W48" s="343"/>
      <c r="X48" s="343"/>
      <c r="Y48" s="343"/>
      <c r="Z48" s="343"/>
      <c r="AA48" s="343"/>
      <c r="AB48" s="343"/>
      <c r="AC48" s="343"/>
      <c r="AD48" s="343"/>
      <c r="AE48" s="343"/>
      <c r="AF48" s="343"/>
      <c r="AG48" s="343"/>
      <c r="AH48" s="343"/>
      <c r="AI48" s="343"/>
      <c r="AJ48" s="343"/>
      <c r="AK48" s="343"/>
      <c r="AL48" s="343"/>
      <c r="AM48" s="343"/>
      <c r="AN48" s="343"/>
      <c r="AO48" s="343"/>
      <c r="AP48" s="343"/>
      <c r="AQ48" s="343"/>
      <c r="AR48" s="343"/>
      <c r="AS48" s="343"/>
      <c r="AT48" s="343"/>
      <c r="AU48" s="343"/>
    </row>
    <row r="49" spans="1:47" s="285" customFormat="1" ht="14">
      <c r="A49" s="343"/>
      <c r="B49" s="343"/>
      <c r="C49" s="343"/>
      <c r="D49" s="343"/>
      <c r="E49" s="345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6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</row>
    <row r="50" spans="1:47" s="285" customFormat="1" ht="14">
      <c r="A50" s="343"/>
      <c r="B50" s="343"/>
      <c r="C50" s="343"/>
      <c r="D50" s="343"/>
      <c r="E50" s="345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6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</row>
    <row r="51" spans="1:47" s="285" customFormat="1" ht="14">
      <c r="A51" s="343"/>
      <c r="B51" s="343"/>
      <c r="C51" s="343"/>
      <c r="D51" s="343"/>
      <c r="E51" s="345"/>
      <c r="F51" s="343"/>
      <c r="G51" s="343"/>
      <c r="H51" s="343"/>
      <c r="I51" s="343"/>
      <c r="J51" s="343"/>
      <c r="K51" s="343"/>
      <c r="L51" s="343"/>
      <c r="M51" s="343"/>
      <c r="N51" s="343"/>
      <c r="O51" s="343"/>
      <c r="P51" s="343"/>
      <c r="Q51" s="343"/>
      <c r="R51" s="343"/>
      <c r="S51" s="343"/>
      <c r="T51" s="343"/>
      <c r="U51" s="346"/>
      <c r="V51" s="343"/>
      <c r="W51" s="343"/>
      <c r="X51" s="343"/>
      <c r="Y51" s="343"/>
      <c r="Z51" s="343"/>
      <c r="AA51" s="343"/>
      <c r="AB51" s="343"/>
      <c r="AC51" s="343"/>
      <c r="AD51" s="343"/>
      <c r="AE51" s="343"/>
      <c r="AF51" s="343"/>
      <c r="AG51" s="343"/>
      <c r="AH51" s="343"/>
      <c r="AI51" s="343"/>
      <c r="AJ51" s="343"/>
      <c r="AK51" s="343"/>
      <c r="AL51" s="343"/>
      <c r="AM51" s="343"/>
      <c r="AN51" s="343"/>
      <c r="AO51" s="343"/>
      <c r="AP51" s="343"/>
      <c r="AQ51" s="343"/>
      <c r="AR51" s="343"/>
      <c r="AS51" s="343"/>
      <c r="AT51" s="343"/>
      <c r="AU51" s="343"/>
    </row>
    <row r="52" spans="1:47" s="285" customFormat="1" ht="14">
      <c r="A52" s="343"/>
      <c r="B52" s="343"/>
      <c r="C52" s="343"/>
      <c r="D52" s="343"/>
      <c r="E52" s="345"/>
      <c r="F52" s="343"/>
      <c r="G52" s="343"/>
      <c r="H52" s="343"/>
      <c r="I52" s="343"/>
      <c r="J52" s="343"/>
      <c r="K52" s="343"/>
      <c r="L52" s="343"/>
      <c r="M52" s="343"/>
      <c r="N52" s="343"/>
      <c r="O52" s="343"/>
      <c r="P52" s="343"/>
      <c r="Q52" s="343"/>
      <c r="R52" s="343"/>
      <c r="S52" s="343"/>
      <c r="T52" s="343"/>
      <c r="U52" s="346"/>
      <c r="V52" s="343"/>
      <c r="W52" s="343"/>
      <c r="X52" s="343"/>
      <c r="Y52" s="343"/>
      <c r="Z52" s="343"/>
      <c r="AA52" s="343"/>
      <c r="AB52" s="343"/>
      <c r="AC52" s="343"/>
      <c r="AD52" s="343"/>
      <c r="AE52" s="343"/>
      <c r="AF52" s="343"/>
      <c r="AG52" s="343"/>
      <c r="AH52" s="343"/>
      <c r="AI52" s="343"/>
      <c r="AJ52" s="343"/>
      <c r="AK52" s="343"/>
      <c r="AL52" s="343"/>
      <c r="AM52" s="343"/>
      <c r="AN52" s="343"/>
      <c r="AO52" s="343"/>
      <c r="AP52" s="343"/>
      <c r="AQ52" s="343"/>
      <c r="AR52" s="343"/>
      <c r="AS52" s="343"/>
      <c r="AT52" s="343"/>
      <c r="AU52" s="343"/>
    </row>
    <row r="53" spans="1:47" s="285" customFormat="1" ht="14">
      <c r="A53" s="343"/>
      <c r="B53" s="343"/>
      <c r="C53" s="343"/>
      <c r="D53" s="343"/>
      <c r="E53" s="345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3"/>
      <c r="S53" s="343"/>
      <c r="T53" s="343"/>
      <c r="U53" s="346"/>
      <c r="V53" s="343"/>
      <c r="W53" s="343"/>
      <c r="X53" s="343"/>
      <c r="Y53" s="343"/>
      <c r="Z53" s="343"/>
      <c r="AA53" s="343"/>
      <c r="AB53" s="343"/>
      <c r="AC53" s="343"/>
      <c r="AD53" s="343"/>
      <c r="AE53" s="343"/>
      <c r="AF53" s="343"/>
      <c r="AG53" s="343"/>
      <c r="AH53" s="343"/>
      <c r="AI53" s="343"/>
      <c r="AJ53" s="343"/>
      <c r="AK53" s="343"/>
      <c r="AL53" s="343"/>
      <c r="AM53" s="343"/>
      <c r="AN53" s="343"/>
      <c r="AO53" s="343"/>
      <c r="AP53" s="343"/>
      <c r="AQ53" s="343"/>
      <c r="AR53" s="343"/>
      <c r="AS53" s="343"/>
      <c r="AT53" s="343"/>
      <c r="AU53" s="343"/>
    </row>
    <row r="54" spans="1:47" s="285" customFormat="1" ht="14">
      <c r="A54" s="343"/>
      <c r="B54" s="343"/>
      <c r="C54" s="343"/>
      <c r="D54" s="343"/>
      <c r="E54" s="345"/>
      <c r="F54" s="343"/>
      <c r="G54" s="343"/>
      <c r="H54" s="343"/>
      <c r="I54" s="343"/>
      <c r="J54" s="343"/>
      <c r="K54" s="343"/>
      <c r="L54" s="343"/>
      <c r="M54" s="343"/>
      <c r="N54" s="343"/>
      <c r="O54" s="343"/>
      <c r="P54" s="343"/>
      <c r="Q54" s="343"/>
      <c r="R54" s="343"/>
      <c r="S54" s="343"/>
      <c r="T54" s="343"/>
      <c r="U54" s="346"/>
      <c r="V54" s="343"/>
      <c r="W54" s="343"/>
      <c r="X54" s="343"/>
      <c r="Y54" s="343"/>
      <c r="Z54" s="343"/>
      <c r="AA54" s="343"/>
      <c r="AB54" s="343"/>
      <c r="AC54" s="343"/>
      <c r="AD54" s="343"/>
      <c r="AE54" s="343"/>
      <c r="AF54" s="343"/>
      <c r="AG54" s="343"/>
      <c r="AH54" s="343"/>
      <c r="AI54" s="343"/>
      <c r="AJ54" s="343"/>
      <c r="AK54" s="343"/>
      <c r="AL54" s="343"/>
      <c r="AM54" s="343"/>
      <c r="AN54" s="343"/>
      <c r="AO54" s="343"/>
      <c r="AP54" s="343"/>
      <c r="AQ54" s="343"/>
      <c r="AR54" s="343"/>
      <c r="AS54" s="343"/>
      <c r="AT54" s="343"/>
      <c r="AU54" s="343"/>
    </row>
    <row r="55" spans="1:47" s="285" customFormat="1" ht="14">
      <c r="A55" s="343"/>
      <c r="B55" s="343"/>
      <c r="C55" s="343"/>
      <c r="D55" s="343"/>
      <c r="E55" s="345"/>
      <c r="F55" s="343"/>
      <c r="G55" s="343"/>
      <c r="H55" s="343"/>
      <c r="I55" s="343"/>
      <c r="J55" s="343"/>
      <c r="K55" s="343"/>
      <c r="L55" s="343"/>
      <c r="M55" s="343"/>
      <c r="N55" s="343"/>
      <c r="O55" s="343"/>
      <c r="P55" s="343"/>
      <c r="Q55" s="343"/>
      <c r="R55" s="343"/>
      <c r="S55" s="343"/>
      <c r="T55" s="343"/>
      <c r="U55" s="346"/>
      <c r="V55" s="343"/>
      <c r="W55" s="343"/>
      <c r="X55" s="343"/>
      <c r="Y55" s="343"/>
      <c r="Z55" s="343"/>
      <c r="AA55" s="343"/>
      <c r="AB55" s="343"/>
      <c r="AC55" s="343"/>
      <c r="AD55" s="343"/>
      <c r="AE55" s="343"/>
      <c r="AF55" s="343"/>
      <c r="AG55" s="343"/>
      <c r="AH55" s="343"/>
      <c r="AI55" s="343"/>
      <c r="AJ55" s="343"/>
      <c r="AK55" s="343"/>
      <c r="AL55" s="343"/>
      <c r="AM55" s="343"/>
      <c r="AN55" s="343"/>
      <c r="AO55" s="343"/>
      <c r="AP55" s="343"/>
      <c r="AQ55" s="343"/>
      <c r="AR55" s="343"/>
      <c r="AS55" s="343"/>
      <c r="AT55" s="343"/>
      <c r="AU55" s="343"/>
    </row>
    <row r="56" spans="1:47" s="285" customFormat="1" ht="14">
      <c r="A56" s="343"/>
      <c r="B56" s="343"/>
      <c r="C56" s="343"/>
      <c r="D56" s="343"/>
      <c r="E56" s="345"/>
      <c r="F56" s="343"/>
      <c r="G56" s="343"/>
      <c r="H56" s="343"/>
      <c r="I56" s="343"/>
      <c r="J56" s="343"/>
      <c r="K56" s="343"/>
      <c r="L56" s="343"/>
      <c r="M56" s="343"/>
      <c r="N56" s="343"/>
      <c r="O56" s="343"/>
      <c r="P56" s="343"/>
      <c r="Q56" s="343"/>
      <c r="R56" s="343"/>
      <c r="S56" s="343"/>
      <c r="T56" s="343"/>
      <c r="U56" s="346"/>
      <c r="V56" s="343"/>
      <c r="W56" s="343"/>
      <c r="X56" s="343"/>
      <c r="Y56" s="343"/>
      <c r="Z56" s="343"/>
      <c r="AA56" s="343"/>
      <c r="AB56" s="343"/>
      <c r="AC56" s="343"/>
      <c r="AD56" s="343"/>
      <c r="AE56" s="343"/>
      <c r="AF56" s="343"/>
      <c r="AG56" s="343"/>
      <c r="AH56" s="343"/>
      <c r="AI56" s="343"/>
      <c r="AJ56" s="343"/>
      <c r="AK56" s="343"/>
      <c r="AL56" s="343"/>
      <c r="AM56" s="343"/>
      <c r="AN56" s="343"/>
      <c r="AO56" s="343"/>
      <c r="AP56" s="343"/>
      <c r="AQ56" s="343"/>
      <c r="AR56" s="343"/>
      <c r="AS56" s="343"/>
      <c r="AT56" s="343"/>
      <c r="AU56" s="343"/>
    </row>
    <row r="57" spans="1:47" s="285" customFormat="1" ht="14">
      <c r="A57" s="343"/>
      <c r="B57" s="343"/>
      <c r="C57" s="343"/>
      <c r="D57" s="343"/>
      <c r="E57" s="345"/>
      <c r="F57" s="343"/>
      <c r="G57" s="343"/>
      <c r="H57" s="343"/>
      <c r="I57" s="343"/>
      <c r="J57" s="343"/>
      <c r="K57" s="343"/>
      <c r="L57" s="343"/>
      <c r="M57" s="343"/>
      <c r="N57" s="343"/>
      <c r="O57" s="343"/>
      <c r="P57" s="343"/>
      <c r="Q57" s="343"/>
      <c r="R57" s="343"/>
      <c r="S57" s="343"/>
      <c r="T57" s="343"/>
      <c r="U57" s="346"/>
      <c r="V57" s="343"/>
      <c r="W57" s="343"/>
      <c r="X57" s="343"/>
      <c r="Y57" s="343"/>
      <c r="Z57" s="343"/>
      <c r="AA57" s="343"/>
      <c r="AB57" s="343"/>
      <c r="AC57" s="343"/>
      <c r="AD57" s="343"/>
      <c r="AE57" s="343"/>
      <c r="AF57" s="343"/>
      <c r="AG57" s="343"/>
      <c r="AH57" s="343"/>
      <c r="AI57" s="343"/>
      <c r="AJ57" s="343"/>
      <c r="AK57" s="343"/>
      <c r="AL57" s="343"/>
      <c r="AM57" s="343"/>
      <c r="AN57" s="343"/>
      <c r="AO57" s="343"/>
      <c r="AP57" s="343"/>
      <c r="AQ57" s="343"/>
      <c r="AR57" s="343"/>
      <c r="AS57" s="343"/>
      <c r="AT57" s="343"/>
      <c r="AU57" s="343"/>
    </row>
    <row r="58" spans="1:47" s="285" customFormat="1" ht="14">
      <c r="A58" s="343"/>
      <c r="B58" s="343"/>
      <c r="C58" s="343"/>
      <c r="D58" s="343"/>
      <c r="E58" s="345"/>
      <c r="F58" s="343"/>
      <c r="G58" s="343"/>
      <c r="H58" s="343"/>
      <c r="I58" s="343"/>
      <c r="J58" s="343"/>
      <c r="K58" s="343"/>
      <c r="L58" s="343"/>
      <c r="M58" s="343"/>
      <c r="N58" s="343"/>
      <c r="O58" s="343"/>
      <c r="P58" s="343"/>
      <c r="Q58" s="343"/>
      <c r="R58" s="343"/>
      <c r="S58" s="343"/>
      <c r="T58" s="343"/>
      <c r="U58" s="346"/>
      <c r="V58" s="343"/>
      <c r="W58" s="343"/>
      <c r="X58" s="343"/>
      <c r="Y58" s="343"/>
      <c r="Z58" s="343"/>
      <c r="AA58" s="343"/>
      <c r="AB58" s="343"/>
      <c r="AC58" s="343"/>
      <c r="AD58" s="343"/>
      <c r="AE58" s="343"/>
      <c r="AF58" s="343"/>
      <c r="AG58" s="343"/>
      <c r="AH58" s="343"/>
      <c r="AI58" s="343"/>
      <c r="AJ58" s="343"/>
      <c r="AK58" s="343"/>
      <c r="AL58" s="343"/>
      <c r="AM58" s="343"/>
      <c r="AN58" s="343"/>
      <c r="AO58" s="343"/>
      <c r="AP58" s="343"/>
      <c r="AQ58" s="343"/>
      <c r="AR58" s="343"/>
      <c r="AS58" s="343"/>
      <c r="AT58" s="343"/>
      <c r="AU58" s="343"/>
    </row>
    <row r="59" spans="1:47" s="285" customFormat="1" ht="14">
      <c r="A59" s="343"/>
      <c r="B59" s="343"/>
      <c r="C59" s="343"/>
      <c r="D59" s="343"/>
      <c r="E59" s="345"/>
      <c r="F59" s="343"/>
      <c r="G59" s="343"/>
      <c r="H59" s="343"/>
      <c r="I59" s="343"/>
      <c r="J59" s="343"/>
      <c r="K59" s="343"/>
      <c r="L59" s="343"/>
      <c r="M59" s="343"/>
      <c r="N59" s="343"/>
      <c r="O59" s="343"/>
      <c r="P59" s="343"/>
      <c r="Q59" s="343"/>
      <c r="R59" s="343"/>
      <c r="S59" s="343"/>
      <c r="T59" s="343"/>
      <c r="U59" s="346"/>
      <c r="V59" s="343"/>
      <c r="W59" s="343"/>
      <c r="X59" s="343"/>
      <c r="Y59" s="343"/>
      <c r="Z59" s="343"/>
      <c r="AA59" s="343"/>
      <c r="AB59" s="343"/>
      <c r="AC59" s="343"/>
      <c r="AD59" s="343"/>
      <c r="AE59" s="343"/>
      <c r="AF59" s="343"/>
      <c r="AG59" s="343"/>
      <c r="AH59" s="343"/>
      <c r="AI59" s="343"/>
      <c r="AJ59" s="343"/>
      <c r="AK59" s="343"/>
      <c r="AL59" s="343"/>
      <c r="AM59" s="343"/>
      <c r="AN59" s="343"/>
      <c r="AO59" s="343"/>
      <c r="AP59" s="343"/>
      <c r="AQ59" s="343"/>
      <c r="AR59" s="343"/>
      <c r="AS59" s="343"/>
      <c r="AT59" s="343"/>
      <c r="AU59" s="343"/>
    </row>
    <row r="60" spans="1:47" s="285" customFormat="1" ht="14">
      <c r="A60" s="343"/>
      <c r="B60" s="343"/>
      <c r="C60" s="343"/>
      <c r="D60" s="343"/>
      <c r="E60" s="345"/>
      <c r="F60" s="343"/>
      <c r="G60" s="343"/>
      <c r="H60" s="343"/>
      <c r="I60" s="343"/>
      <c r="J60" s="343"/>
      <c r="K60" s="343"/>
      <c r="L60" s="343"/>
      <c r="M60" s="343"/>
      <c r="N60" s="343"/>
      <c r="O60" s="343"/>
      <c r="P60" s="343"/>
      <c r="Q60" s="343"/>
      <c r="R60" s="343"/>
      <c r="S60" s="343"/>
      <c r="T60" s="343"/>
      <c r="U60" s="346"/>
      <c r="V60" s="343"/>
      <c r="W60" s="343"/>
      <c r="X60" s="343"/>
      <c r="Y60" s="343"/>
      <c r="Z60" s="343"/>
      <c r="AA60" s="343"/>
      <c r="AB60" s="343"/>
      <c r="AC60" s="343"/>
      <c r="AD60" s="343"/>
      <c r="AE60" s="343"/>
      <c r="AF60" s="343"/>
      <c r="AG60" s="343"/>
      <c r="AH60" s="343"/>
      <c r="AI60" s="343"/>
      <c r="AJ60" s="343"/>
      <c r="AK60" s="343"/>
      <c r="AL60" s="343"/>
      <c r="AM60" s="343"/>
      <c r="AN60" s="343"/>
      <c r="AO60" s="343"/>
      <c r="AP60" s="343"/>
      <c r="AQ60" s="343"/>
      <c r="AR60" s="343"/>
      <c r="AS60" s="343"/>
      <c r="AT60" s="343"/>
      <c r="AU60" s="343"/>
    </row>
    <row r="61" spans="1:47" s="285" customFormat="1" ht="14">
      <c r="A61" s="343"/>
      <c r="B61" s="343"/>
      <c r="C61" s="343"/>
      <c r="D61" s="343"/>
      <c r="E61" s="345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3"/>
      <c r="T61" s="343"/>
      <c r="U61" s="346"/>
      <c r="V61" s="343"/>
      <c r="W61" s="343"/>
      <c r="X61" s="343"/>
      <c r="Y61" s="343"/>
      <c r="Z61" s="343"/>
      <c r="AA61" s="343"/>
      <c r="AB61" s="343"/>
      <c r="AC61" s="343"/>
      <c r="AD61" s="343"/>
      <c r="AE61" s="343"/>
      <c r="AF61" s="343"/>
      <c r="AG61" s="343"/>
      <c r="AH61" s="343"/>
      <c r="AI61" s="343"/>
      <c r="AJ61" s="343"/>
      <c r="AK61" s="343"/>
      <c r="AL61" s="343"/>
      <c r="AM61" s="343"/>
      <c r="AN61" s="343"/>
      <c r="AO61" s="343"/>
      <c r="AP61" s="343"/>
      <c r="AQ61" s="343"/>
      <c r="AR61" s="343"/>
      <c r="AS61" s="343"/>
      <c r="AT61" s="343"/>
      <c r="AU61" s="343"/>
    </row>
    <row r="62" spans="1:47" s="285" customFormat="1" ht="14">
      <c r="A62" s="343"/>
      <c r="B62" s="343"/>
      <c r="C62" s="343"/>
      <c r="D62" s="343"/>
      <c r="E62" s="345"/>
      <c r="F62" s="343"/>
      <c r="G62" s="343"/>
      <c r="H62" s="343"/>
      <c r="I62" s="343"/>
      <c r="J62" s="343"/>
      <c r="K62" s="343"/>
      <c r="L62" s="343"/>
      <c r="M62" s="343"/>
      <c r="N62" s="343"/>
      <c r="O62" s="343"/>
      <c r="P62" s="343"/>
      <c r="Q62" s="343"/>
      <c r="R62" s="343"/>
      <c r="S62" s="343"/>
      <c r="T62" s="343"/>
      <c r="U62" s="346"/>
      <c r="V62" s="343"/>
      <c r="W62" s="343"/>
      <c r="X62" s="343"/>
      <c r="Y62" s="343"/>
      <c r="Z62" s="343"/>
      <c r="AA62" s="343"/>
      <c r="AB62" s="343"/>
      <c r="AC62" s="343"/>
      <c r="AD62" s="343"/>
      <c r="AE62" s="343"/>
      <c r="AF62" s="343"/>
      <c r="AG62" s="343"/>
      <c r="AH62" s="343"/>
      <c r="AI62" s="343"/>
      <c r="AJ62" s="343"/>
      <c r="AK62" s="343"/>
      <c r="AL62" s="343"/>
      <c r="AM62" s="343"/>
      <c r="AN62" s="343"/>
      <c r="AO62" s="343"/>
      <c r="AP62" s="343"/>
      <c r="AQ62" s="343"/>
      <c r="AR62" s="343"/>
      <c r="AS62" s="343"/>
      <c r="AT62" s="343"/>
      <c r="AU62" s="343"/>
    </row>
    <row r="63" spans="1:47" s="285" customFormat="1" ht="14">
      <c r="A63" s="343"/>
      <c r="B63" s="343"/>
      <c r="C63" s="343"/>
      <c r="D63" s="343"/>
      <c r="E63" s="345"/>
      <c r="F63" s="343"/>
      <c r="G63" s="343"/>
      <c r="H63" s="343"/>
      <c r="I63" s="343"/>
      <c r="J63" s="343"/>
      <c r="K63" s="343"/>
      <c r="L63" s="343"/>
      <c r="M63" s="343"/>
      <c r="N63" s="343"/>
      <c r="O63" s="343"/>
      <c r="P63" s="343"/>
      <c r="Q63" s="343"/>
      <c r="R63" s="343"/>
      <c r="S63" s="343"/>
      <c r="T63" s="343"/>
      <c r="U63" s="346"/>
      <c r="V63" s="343"/>
      <c r="W63" s="343"/>
      <c r="X63" s="343"/>
      <c r="Y63" s="343"/>
      <c r="Z63" s="343"/>
      <c r="AA63" s="343"/>
      <c r="AB63" s="343"/>
      <c r="AC63" s="343"/>
      <c r="AD63" s="343"/>
      <c r="AE63" s="343"/>
      <c r="AF63" s="343"/>
      <c r="AG63" s="343"/>
      <c r="AH63" s="343"/>
      <c r="AI63" s="343"/>
      <c r="AJ63" s="343"/>
      <c r="AK63" s="343"/>
      <c r="AL63" s="343"/>
      <c r="AM63" s="343"/>
      <c r="AN63" s="343"/>
      <c r="AO63" s="343"/>
      <c r="AP63" s="343"/>
      <c r="AQ63" s="343"/>
      <c r="AR63" s="343"/>
      <c r="AS63" s="343"/>
      <c r="AT63" s="343"/>
      <c r="AU63" s="343"/>
    </row>
    <row r="64" spans="1:47" s="285" customFormat="1" ht="14">
      <c r="A64" s="343"/>
      <c r="B64" s="343"/>
      <c r="C64" s="343"/>
      <c r="D64" s="343"/>
      <c r="E64" s="345"/>
      <c r="F64" s="343"/>
      <c r="G64" s="343"/>
      <c r="H64" s="343"/>
      <c r="I64" s="343"/>
      <c r="J64" s="343"/>
      <c r="K64" s="343"/>
      <c r="L64" s="343"/>
      <c r="M64" s="343"/>
      <c r="N64" s="343"/>
      <c r="O64" s="343"/>
      <c r="P64" s="343"/>
      <c r="Q64" s="343"/>
      <c r="R64" s="343"/>
      <c r="S64" s="343"/>
      <c r="T64" s="343"/>
      <c r="U64" s="346"/>
      <c r="V64" s="343"/>
      <c r="W64" s="343"/>
      <c r="X64" s="343"/>
      <c r="Y64" s="343"/>
      <c r="Z64" s="343"/>
      <c r="AA64" s="343"/>
      <c r="AB64" s="343"/>
      <c r="AC64" s="343"/>
      <c r="AD64" s="343"/>
      <c r="AE64" s="343"/>
      <c r="AF64" s="343"/>
      <c r="AG64" s="343"/>
      <c r="AH64" s="343"/>
      <c r="AI64" s="343"/>
      <c r="AJ64" s="343"/>
      <c r="AK64" s="343"/>
      <c r="AL64" s="343"/>
      <c r="AM64" s="343"/>
      <c r="AN64" s="343"/>
      <c r="AO64" s="343"/>
      <c r="AP64" s="343"/>
      <c r="AQ64" s="343"/>
      <c r="AR64" s="343"/>
      <c r="AS64" s="343"/>
      <c r="AT64" s="343"/>
      <c r="AU64" s="343"/>
    </row>
    <row r="65" spans="1:47" s="285" customFormat="1" ht="14">
      <c r="A65" s="343"/>
      <c r="B65" s="343"/>
      <c r="C65" s="343"/>
      <c r="D65" s="343"/>
      <c r="E65" s="345"/>
      <c r="F65" s="343"/>
      <c r="G65" s="343"/>
      <c r="H65" s="343"/>
      <c r="I65" s="343"/>
      <c r="J65" s="343"/>
      <c r="K65" s="343"/>
      <c r="L65" s="343"/>
      <c r="M65" s="343"/>
      <c r="N65" s="343"/>
      <c r="O65" s="343"/>
      <c r="P65" s="343"/>
      <c r="Q65" s="343"/>
      <c r="R65" s="343"/>
      <c r="S65" s="343"/>
      <c r="T65" s="343"/>
      <c r="U65" s="346"/>
      <c r="V65" s="343"/>
      <c r="W65" s="343"/>
      <c r="X65" s="343"/>
      <c r="Y65" s="343"/>
      <c r="Z65" s="343"/>
      <c r="AA65" s="343"/>
      <c r="AB65" s="343"/>
      <c r="AC65" s="343"/>
      <c r="AD65" s="343"/>
      <c r="AE65" s="343"/>
      <c r="AF65" s="343"/>
      <c r="AG65" s="343"/>
      <c r="AH65" s="343"/>
      <c r="AI65" s="343"/>
      <c r="AJ65" s="343"/>
      <c r="AK65" s="343"/>
      <c r="AL65" s="343"/>
      <c r="AM65" s="343"/>
      <c r="AN65" s="343"/>
      <c r="AO65" s="343"/>
      <c r="AP65" s="343"/>
      <c r="AQ65" s="343"/>
      <c r="AR65" s="343"/>
      <c r="AS65" s="343"/>
      <c r="AT65" s="343"/>
      <c r="AU65" s="343"/>
    </row>
    <row r="66" spans="1:47" s="285" customFormat="1" ht="14">
      <c r="A66" s="343"/>
      <c r="B66" s="343"/>
      <c r="C66" s="343"/>
      <c r="D66" s="343"/>
      <c r="E66" s="345"/>
      <c r="F66" s="343"/>
      <c r="G66" s="343"/>
      <c r="H66" s="343"/>
      <c r="I66" s="343"/>
      <c r="J66" s="343"/>
      <c r="K66" s="343"/>
      <c r="L66" s="343"/>
      <c r="M66" s="343"/>
      <c r="N66" s="343"/>
      <c r="O66" s="343"/>
      <c r="P66" s="343"/>
      <c r="Q66" s="343"/>
      <c r="R66" s="343"/>
      <c r="S66" s="343"/>
      <c r="T66" s="343"/>
      <c r="U66" s="346"/>
      <c r="V66" s="343"/>
      <c r="W66" s="343"/>
      <c r="X66" s="343"/>
      <c r="Y66" s="343"/>
      <c r="Z66" s="343"/>
      <c r="AA66" s="343"/>
      <c r="AB66" s="343"/>
      <c r="AC66" s="343"/>
      <c r="AD66" s="343"/>
      <c r="AE66" s="343"/>
      <c r="AF66" s="343"/>
      <c r="AG66" s="343"/>
      <c r="AH66" s="343"/>
      <c r="AI66" s="343"/>
      <c r="AJ66" s="343"/>
      <c r="AK66" s="343"/>
      <c r="AL66" s="343"/>
      <c r="AM66" s="343"/>
      <c r="AN66" s="343"/>
      <c r="AO66" s="343"/>
      <c r="AP66" s="343"/>
      <c r="AQ66" s="343"/>
      <c r="AR66" s="343"/>
      <c r="AS66" s="343"/>
      <c r="AT66" s="343"/>
      <c r="AU66" s="343"/>
    </row>
    <row r="67" spans="1:47" s="285" customFormat="1" ht="14">
      <c r="A67" s="343"/>
      <c r="B67" s="343"/>
      <c r="C67" s="343"/>
      <c r="D67" s="343"/>
      <c r="E67" s="345"/>
      <c r="F67" s="343"/>
      <c r="G67" s="343"/>
      <c r="H67" s="343"/>
      <c r="I67" s="343"/>
      <c r="J67" s="343"/>
      <c r="K67" s="343"/>
      <c r="L67" s="343"/>
      <c r="M67" s="343"/>
      <c r="N67" s="343"/>
      <c r="O67" s="343"/>
      <c r="P67" s="343"/>
      <c r="Q67" s="343"/>
      <c r="R67" s="343"/>
      <c r="S67" s="343"/>
      <c r="T67" s="343"/>
      <c r="U67" s="346"/>
      <c r="V67" s="343"/>
      <c r="W67" s="343"/>
      <c r="X67" s="343"/>
      <c r="Y67" s="343"/>
      <c r="Z67" s="343"/>
      <c r="AA67" s="343"/>
      <c r="AB67" s="343"/>
      <c r="AC67" s="343"/>
      <c r="AD67" s="343"/>
      <c r="AE67" s="343"/>
      <c r="AF67" s="343"/>
      <c r="AG67" s="343"/>
      <c r="AH67" s="343"/>
      <c r="AI67" s="343"/>
      <c r="AJ67" s="343"/>
      <c r="AK67" s="343"/>
      <c r="AL67" s="343"/>
      <c r="AM67" s="343"/>
      <c r="AN67" s="343"/>
      <c r="AO67" s="343"/>
      <c r="AP67" s="343"/>
      <c r="AQ67" s="343"/>
      <c r="AR67" s="343"/>
      <c r="AS67" s="343"/>
      <c r="AT67" s="343"/>
      <c r="AU67" s="343"/>
    </row>
    <row r="68" spans="1:47" s="285" customFormat="1" ht="14">
      <c r="A68" s="343"/>
      <c r="B68" s="343"/>
      <c r="C68" s="343"/>
      <c r="D68" s="343"/>
      <c r="E68" s="345"/>
      <c r="F68" s="343"/>
      <c r="G68" s="343"/>
      <c r="H68" s="343"/>
      <c r="I68" s="343"/>
      <c r="J68" s="343"/>
      <c r="K68" s="343"/>
      <c r="L68" s="343"/>
      <c r="M68" s="343"/>
      <c r="N68" s="343"/>
      <c r="O68" s="343"/>
      <c r="P68" s="343"/>
      <c r="Q68" s="343"/>
      <c r="R68" s="343"/>
      <c r="S68" s="343"/>
      <c r="T68" s="343"/>
      <c r="U68" s="346"/>
      <c r="V68" s="343"/>
      <c r="W68" s="343"/>
      <c r="X68" s="343"/>
      <c r="Y68" s="343"/>
      <c r="Z68" s="343"/>
      <c r="AA68" s="343"/>
      <c r="AB68" s="343"/>
      <c r="AC68" s="343"/>
      <c r="AD68" s="343"/>
      <c r="AE68" s="343"/>
      <c r="AF68" s="343"/>
      <c r="AG68" s="343"/>
      <c r="AH68" s="343"/>
      <c r="AI68" s="343"/>
      <c r="AJ68" s="343"/>
      <c r="AK68" s="343"/>
      <c r="AL68" s="343"/>
      <c r="AM68" s="343"/>
      <c r="AN68" s="343"/>
      <c r="AO68" s="343"/>
      <c r="AP68" s="343"/>
      <c r="AQ68" s="343"/>
      <c r="AR68" s="343"/>
      <c r="AS68" s="343"/>
      <c r="AT68" s="343"/>
      <c r="AU68" s="343"/>
    </row>
    <row r="69" spans="1:47" s="285" customFormat="1" ht="14">
      <c r="A69" s="343"/>
      <c r="B69" s="343"/>
      <c r="C69" s="343"/>
      <c r="D69" s="343"/>
      <c r="E69" s="345"/>
      <c r="F69" s="343"/>
      <c r="G69" s="343"/>
      <c r="H69" s="343"/>
      <c r="I69" s="343"/>
      <c r="J69" s="343"/>
      <c r="K69" s="343"/>
      <c r="L69" s="343"/>
      <c r="M69" s="343"/>
      <c r="N69" s="343"/>
      <c r="O69" s="343"/>
      <c r="P69" s="343"/>
      <c r="Q69" s="343"/>
      <c r="R69" s="343"/>
      <c r="S69" s="343"/>
      <c r="T69" s="343"/>
      <c r="U69" s="346"/>
      <c r="V69" s="343"/>
      <c r="W69" s="343"/>
      <c r="X69" s="343"/>
      <c r="Y69" s="343"/>
      <c r="Z69" s="343"/>
      <c r="AA69" s="343"/>
      <c r="AB69" s="343"/>
      <c r="AC69" s="343"/>
      <c r="AD69" s="343"/>
      <c r="AE69" s="343"/>
      <c r="AF69" s="343"/>
      <c r="AG69" s="343"/>
      <c r="AH69" s="343"/>
      <c r="AI69" s="343"/>
      <c r="AJ69" s="343"/>
      <c r="AK69" s="343"/>
      <c r="AL69" s="343"/>
      <c r="AM69" s="343"/>
      <c r="AN69" s="343"/>
      <c r="AO69" s="343"/>
      <c r="AP69" s="343"/>
      <c r="AQ69" s="343"/>
      <c r="AR69" s="343"/>
      <c r="AS69" s="343"/>
      <c r="AT69" s="343"/>
      <c r="AU69" s="343"/>
    </row>
    <row r="70" spans="1:47" s="285" customFormat="1" ht="14">
      <c r="A70" s="343"/>
      <c r="B70" s="343"/>
      <c r="C70" s="343"/>
      <c r="D70" s="343"/>
      <c r="E70" s="345"/>
      <c r="F70" s="343"/>
      <c r="G70" s="343"/>
      <c r="H70" s="343"/>
      <c r="I70" s="343"/>
      <c r="J70" s="343"/>
      <c r="K70" s="343"/>
      <c r="L70" s="343"/>
      <c r="M70" s="343"/>
      <c r="N70" s="343"/>
      <c r="O70" s="343"/>
      <c r="P70" s="343"/>
      <c r="Q70" s="343"/>
      <c r="R70" s="343"/>
      <c r="S70" s="343"/>
      <c r="T70" s="343"/>
      <c r="U70" s="346"/>
      <c r="V70" s="343"/>
      <c r="W70" s="343"/>
      <c r="X70" s="343"/>
      <c r="Y70" s="343"/>
      <c r="Z70" s="343"/>
      <c r="AA70" s="343"/>
      <c r="AB70" s="343"/>
      <c r="AC70" s="343"/>
      <c r="AD70" s="343"/>
      <c r="AE70" s="343"/>
      <c r="AF70" s="343"/>
      <c r="AG70" s="343"/>
      <c r="AH70" s="343"/>
      <c r="AI70" s="343"/>
      <c r="AJ70" s="343"/>
      <c r="AK70" s="343"/>
      <c r="AL70" s="343"/>
      <c r="AM70" s="343"/>
      <c r="AN70" s="343"/>
      <c r="AO70" s="343"/>
      <c r="AP70" s="343"/>
      <c r="AQ70" s="343"/>
      <c r="AR70" s="343"/>
      <c r="AS70" s="343"/>
      <c r="AT70" s="343"/>
      <c r="AU70" s="343"/>
    </row>
    <row r="71" spans="1:47" s="285" customFormat="1" ht="14">
      <c r="A71" s="343"/>
      <c r="B71" s="343"/>
      <c r="C71" s="343"/>
      <c r="D71" s="343"/>
      <c r="E71" s="345"/>
      <c r="F71" s="343"/>
      <c r="G71" s="343"/>
      <c r="H71" s="343"/>
      <c r="I71" s="343"/>
      <c r="J71" s="343"/>
      <c r="K71" s="343"/>
      <c r="L71" s="343"/>
      <c r="M71" s="343"/>
      <c r="N71" s="343"/>
      <c r="O71" s="343"/>
      <c r="P71" s="343"/>
      <c r="Q71" s="343"/>
      <c r="R71" s="343"/>
      <c r="S71" s="343"/>
      <c r="T71" s="343"/>
      <c r="U71" s="346"/>
      <c r="V71" s="343"/>
      <c r="W71" s="343"/>
      <c r="X71" s="343"/>
      <c r="Y71" s="343"/>
      <c r="Z71" s="343"/>
      <c r="AA71" s="343"/>
      <c r="AB71" s="343"/>
      <c r="AC71" s="343"/>
      <c r="AD71" s="343"/>
      <c r="AE71" s="343"/>
      <c r="AF71" s="343"/>
      <c r="AG71" s="343"/>
      <c r="AH71" s="343"/>
      <c r="AI71" s="343"/>
      <c r="AJ71" s="343"/>
      <c r="AK71" s="343"/>
      <c r="AL71" s="343"/>
      <c r="AM71" s="343"/>
      <c r="AN71" s="343"/>
      <c r="AO71" s="343"/>
      <c r="AP71" s="343"/>
      <c r="AQ71" s="343"/>
      <c r="AR71" s="343"/>
      <c r="AS71" s="343"/>
      <c r="AT71" s="343"/>
      <c r="AU71" s="343"/>
    </row>
  </sheetData>
  <sheetProtection algorithmName="SHA-512" hashValue="oeOrAaAy5Ue1/kZ5LFVg9VYzCL8cqu2K6QcUtW5QUwpMfuRTA++kqzC7UOi7/BaiNRLyTX8I5V3DTeyHZGyBGg==" saltValue="YZn+ecS11Yn659om2JzSdQ==" spinCount="100000" sheet="1" objects="1" scenarios="1"/>
  <mergeCells count="6">
    <mergeCell ref="A8:A15"/>
    <mergeCell ref="A30:A31"/>
    <mergeCell ref="A16:A17"/>
    <mergeCell ref="A21:A23"/>
    <mergeCell ref="A24:A25"/>
    <mergeCell ref="A27:A29"/>
  </mergeCells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97929-3910-0840-B558-869EB5B5E824}">
  <sheetPr codeName="Sheet19">
    <tabColor theme="7" tint="0.39997558519241921"/>
  </sheetPr>
  <dimension ref="A1:ER31"/>
  <sheetViews>
    <sheetView zoomScaleNormal="100" workbookViewId="0">
      <selection activeCell="A17" sqref="A17:XFD17"/>
    </sheetView>
  </sheetViews>
  <sheetFormatPr baseColWidth="10" defaultRowHeight="14"/>
  <cols>
    <col min="1" max="1" width="24.1640625" style="328" customWidth="1"/>
    <col min="2" max="2" width="16.1640625" style="328" customWidth="1"/>
    <col min="3" max="3" width="23.1640625" style="328" bestFit="1" customWidth="1"/>
    <col min="4" max="4" width="12.1640625" style="328" customWidth="1"/>
    <col min="5" max="5" width="12.1640625" style="330" hidden="1" customWidth="1"/>
    <col min="6" max="6" width="12.1640625" style="328" hidden="1" customWidth="1"/>
    <col min="7" max="18" width="12.1640625" style="328" customWidth="1"/>
    <col min="19" max="19" width="13" style="328" hidden="1" customWidth="1"/>
    <col min="20" max="20" width="12" style="328" hidden="1" customWidth="1"/>
    <col min="21" max="21" width="12" style="331" customWidth="1"/>
    <col min="22" max="25" width="12" style="328" customWidth="1"/>
    <col min="26" max="29" width="12" style="328" hidden="1" customWidth="1"/>
    <col min="30" max="33" width="12" style="328" customWidth="1"/>
    <col min="34" max="43" width="12.1640625" style="328" customWidth="1"/>
    <col min="44" max="16384" width="10.83203125" style="328"/>
  </cols>
  <sheetData>
    <row r="1" spans="1:148">
      <c r="A1" s="325" t="s">
        <v>55</v>
      </c>
      <c r="B1" s="325"/>
      <c r="C1" s="325"/>
      <c r="D1" s="325"/>
      <c r="E1" s="326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325"/>
      <c r="Q1" s="325"/>
      <c r="R1" s="325"/>
      <c r="S1" s="325"/>
      <c r="T1" s="325"/>
      <c r="U1" s="327"/>
      <c r="V1" s="325"/>
      <c r="W1" s="325"/>
      <c r="X1" s="325"/>
      <c r="Y1" s="325"/>
      <c r="Z1" s="325"/>
      <c r="AA1" s="325"/>
      <c r="AB1" s="325"/>
      <c r="AC1" s="325"/>
      <c r="AD1" s="325"/>
      <c r="AE1" s="325"/>
      <c r="AF1" s="325"/>
      <c r="AG1" s="325"/>
      <c r="AH1" s="325"/>
      <c r="AI1" s="325"/>
      <c r="AJ1" s="325"/>
      <c r="AK1" s="325"/>
      <c r="AL1" s="325"/>
      <c r="AM1" s="325"/>
      <c r="AN1" s="325"/>
      <c r="AO1" s="325"/>
      <c r="AP1" s="325"/>
      <c r="AQ1" s="325"/>
      <c r="AR1" s="325"/>
      <c r="AS1" s="325"/>
      <c r="AT1" s="325"/>
      <c r="AU1" s="325"/>
      <c r="AV1" s="325"/>
      <c r="AW1" s="325"/>
      <c r="AX1" s="325"/>
      <c r="AY1" s="325"/>
      <c r="AZ1" s="325"/>
      <c r="BA1" s="325"/>
      <c r="BB1" s="325"/>
      <c r="BC1" s="325"/>
      <c r="BD1" s="325"/>
      <c r="BE1" s="325"/>
      <c r="BF1" s="325"/>
      <c r="BG1" s="325"/>
      <c r="BH1" s="325"/>
      <c r="BI1" s="325"/>
      <c r="BJ1" s="325"/>
      <c r="BK1" s="325"/>
      <c r="BL1" s="325"/>
      <c r="BM1" s="325"/>
      <c r="BN1" s="325"/>
      <c r="BO1" s="325"/>
      <c r="BP1" s="325"/>
      <c r="BQ1" s="325"/>
      <c r="BR1" s="325"/>
      <c r="BS1" s="325"/>
      <c r="BT1" s="325"/>
      <c r="BU1" s="325"/>
      <c r="BV1" s="325"/>
      <c r="BW1" s="325"/>
      <c r="BX1" s="325"/>
      <c r="BY1" s="325"/>
      <c r="BZ1" s="325"/>
      <c r="CA1" s="325"/>
      <c r="CB1" s="325"/>
      <c r="CC1" s="325"/>
      <c r="CD1" s="325"/>
      <c r="CE1" s="325"/>
      <c r="CF1" s="325"/>
      <c r="CG1" s="325"/>
      <c r="CH1" s="325"/>
      <c r="CI1" s="325"/>
      <c r="CJ1" s="325"/>
      <c r="CK1" s="325"/>
      <c r="CL1" s="325"/>
      <c r="CM1" s="325"/>
      <c r="CN1" s="325"/>
      <c r="CO1" s="325"/>
      <c r="CP1" s="325"/>
      <c r="CQ1" s="325"/>
      <c r="CR1" s="325"/>
      <c r="CS1" s="325"/>
      <c r="CT1" s="325"/>
      <c r="CU1" s="325"/>
      <c r="CV1" s="325"/>
      <c r="CW1" s="325"/>
      <c r="CX1" s="325"/>
      <c r="CY1" s="325"/>
      <c r="CZ1" s="325"/>
      <c r="DA1" s="325"/>
      <c r="DB1" s="325"/>
      <c r="DC1" s="325"/>
      <c r="DD1" s="325"/>
      <c r="DE1" s="325"/>
      <c r="DF1" s="325"/>
      <c r="DG1" s="325"/>
      <c r="DH1" s="325"/>
      <c r="DI1" s="325"/>
      <c r="DJ1" s="325"/>
      <c r="DK1" s="325"/>
      <c r="DL1" s="325"/>
      <c r="DM1" s="325"/>
      <c r="DN1" s="325"/>
      <c r="DO1" s="325"/>
      <c r="DP1" s="325"/>
      <c r="DQ1" s="325"/>
      <c r="DR1" s="325"/>
      <c r="DS1" s="325"/>
      <c r="DT1" s="325"/>
      <c r="DU1" s="325"/>
      <c r="DV1" s="325"/>
      <c r="DW1" s="325"/>
      <c r="DX1" s="325"/>
      <c r="DY1" s="325"/>
      <c r="DZ1" s="325"/>
      <c r="EA1" s="325"/>
      <c r="EB1" s="325"/>
      <c r="EC1" s="325"/>
      <c r="ED1" s="325"/>
      <c r="EE1" s="325"/>
      <c r="EF1" s="325"/>
      <c r="EG1" s="325"/>
      <c r="EH1" s="325"/>
      <c r="EI1" s="325"/>
      <c r="EJ1" s="325"/>
      <c r="EK1" s="325"/>
      <c r="EL1" s="325"/>
      <c r="EM1" s="325"/>
      <c r="EN1" s="325"/>
      <c r="EO1" s="325"/>
      <c r="EP1" s="325"/>
      <c r="EQ1" s="325"/>
      <c r="ER1" s="325"/>
    </row>
    <row r="2" spans="1:148">
      <c r="A2" s="327" t="s">
        <v>94</v>
      </c>
      <c r="B2" s="325"/>
      <c r="C2" s="325"/>
      <c r="D2" s="325"/>
      <c r="E2" s="326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7"/>
      <c r="V2" s="325"/>
      <c r="W2" s="325"/>
      <c r="X2" s="325"/>
      <c r="Y2" s="325"/>
      <c r="Z2" s="325"/>
      <c r="AA2" s="325"/>
      <c r="AB2" s="325"/>
      <c r="AC2" s="325"/>
      <c r="AD2" s="325"/>
      <c r="AE2" s="325"/>
      <c r="AF2" s="325"/>
      <c r="AG2" s="325"/>
      <c r="AH2" s="325"/>
      <c r="AI2" s="325"/>
      <c r="AJ2" s="325"/>
      <c r="AK2" s="325"/>
      <c r="AL2" s="325"/>
      <c r="AM2" s="325"/>
      <c r="AN2" s="325"/>
      <c r="AO2" s="325"/>
      <c r="AP2" s="325"/>
      <c r="AQ2" s="325"/>
      <c r="AR2" s="325"/>
      <c r="AS2" s="325"/>
      <c r="AT2" s="325"/>
      <c r="AU2" s="325"/>
      <c r="AV2" s="325"/>
      <c r="AW2" s="325"/>
      <c r="AX2" s="325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325"/>
      <c r="DH2" s="325"/>
      <c r="DI2" s="325"/>
      <c r="DJ2" s="325"/>
      <c r="DK2" s="325"/>
      <c r="DL2" s="325"/>
      <c r="DM2" s="325"/>
      <c r="DN2" s="325"/>
      <c r="DO2" s="325"/>
      <c r="DP2" s="325"/>
      <c r="DQ2" s="325"/>
      <c r="DR2" s="325"/>
      <c r="DS2" s="325"/>
      <c r="DT2" s="325"/>
      <c r="DU2" s="325"/>
      <c r="DV2" s="325"/>
      <c r="DW2" s="325"/>
      <c r="DX2" s="325"/>
      <c r="DY2" s="325"/>
      <c r="DZ2" s="325"/>
      <c r="EA2" s="325"/>
      <c r="EB2" s="325"/>
      <c r="EC2" s="325"/>
      <c r="ED2" s="325"/>
      <c r="EE2" s="325"/>
      <c r="EF2" s="325"/>
      <c r="EG2" s="325"/>
      <c r="EH2" s="325"/>
      <c r="EI2" s="325"/>
      <c r="EJ2" s="325"/>
      <c r="EK2" s="325"/>
      <c r="EL2" s="325"/>
      <c r="EM2" s="325"/>
      <c r="EN2" s="325"/>
      <c r="EO2" s="325"/>
      <c r="EP2" s="325"/>
      <c r="EQ2" s="325"/>
      <c r="ER2" s="325"/>
    </row>
    <row r="3" spans="1:148" ht="15" thickBot="1">
      <c r="A3" s="325"/>
      <c r="B3" s="329"/>
      <c r="C3" s="325"/>
      <c r="D3" s="325"/>
      <c r="E3" s="326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7"/>
      <c r="V3" s="325"/>
      <c r="W3" s="325"/>
      <c r="X3" s="325"/>
      <c r="Y3" s="325"/>
      <c r="Z3" s="325"/>
      <c r="AA3" s="325"/>
      <c r="AB3" s="325"/>
      <c r="AC3" s="325"/>
      <c r="AD3" s="325"/>
      <c r="AE3" s="325"/>
      <c r="AF3" s="325"/>
      <c r="AG3" s="325"/>
      <c r="AH3" s="325"/>
      <c r="AI3" s="325"/>
      <c r="AJ3" s="325"/>
      <c r="AK3" s="325"/>
      <c r="AL3" s="325"/>
      <c r="AM3" s="325"/>
      <c r="AN3" s="325"/>
      <c r="AO3" s="325"/>
      <c r="AP3" s="325"/>
      <c r="AQ3" s="325"/>
      <c r="AR3" s="325"/>
      <c r="AS3" s="325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5"/>
      <c r="BO3" s="325"/>
      <c r="BP3" s="325"/>
      <c r="BQ3" s="325"/>
      <c r="BR3" s="325"/>
      <c r="BS3" s="325"/>
      <c r="BT3" s="325"/>
      <c r="BU3" s="325"/>
      <c r="BV3" s="325"/>
      <c r="BW3" s="325"/>
      <c r="BX3" s="325"/>
      <c r="BY3" s="325"/>
      <c r="BZ3" s="325"/>
      <c r="CA3" s="325"/>
      <c r="CB3" s="325"/>
      <c r="CC3" s="325"/>
      <c r="CD3" s="325"/>
      <c r="CE3" s="325"/>
      <c r="CF3" s="325"/>
      <c r="CG3" s="325"/>
      <c r="CH3" s="325"/>
      <c r="CI3" s="325"/>
      <c r="CJ3" s="325"/>
      <c r="CK3" s="325"/>
      <c r="CL3" s="325"/>
      <c r="CM3" s="325"/>
      <c r="CN3" s="325"/>
      <c r="CO3" s="325"/>
      <c r="CP3" s="325"/>
      <c r="CQ3" s="325"/>
      <c r="CR3" s="325"/>
      <c r="CS3" s="325"/>
      <c r="CT3" s="325"/>
      <c r="CU3" s="325"/>
      <c r="CV3" s="325"/>
      <c r="CW3" s="325"/>
      <c r="CX3" s="325"/>
      <c r="CY3" s="325"/>
      <c r="CZ3" s="325"/>
      <c r="DA3" s="325"/>
      <c r="DB3" s="325"/>
      <c r="DC3" s="325"/>
      <c r="DD3" s="325"/>
      <c r="DE3" s="325"/>
      <c r="DF3" s="325"/>
      <c r="DG3" s="325"/>
      <c r="DH3" s="325"/>
      <c r="DI3" s="325"/>
      <c r="DJ3" s="325"/>
      <c r="DK3" s="325"/>
      <c r="DL3" s="325"/>
      <c r="DM3" s="325"/>
      <c r="DN3" s="325"/>
      <c r="DO3" s="325"/>
      <c r="DP3" s="325"/>
      <c r="DQ3" s="325"/>
      <c r="DR3" s="325"/>
      <c r="DS3" s="325"/>
      <c r="DT3" s="325"/>
      <c r="DU3" s="325"/>
      <c r="DV3" s="325"/>
      <c r="DW3" s="325"/>
      <c r="DX3" s="325"/>
      <c r="DY3" s="325"/>
      <c r="DZ3" s="325"/>
      <c r="EA3" s="325"/>
      <c r="EB3" s="325"/>
      <c r="EC3" s="325"/>
      <c r="ED3" s="325"/>
      <c r="EE3" s="325"/>
      <c r="EF3" s="325"/>
      <c r="EG3" s="325"/>
      <c r="EH3" s="325"/>
      <c r="EI3" s="325"/>
      <c r="EJ3" s="325"/>
      <c r="EK3" s="325"/>
      <c r="EL3" s="325"/>
      <c r="EM3" s="325"/>
      <c r="EN3" s="325"/>
      <c r="EO3" s="325"/>
      <c r="EP3" s="325"/>
      <c r="EQ3" s="325"/>
      <c r="ER3" s="325"/>
    </row>
    <row r="4" spans="1:148">
      <c r="A4" s="91" t="s">
        <v>50</v>
      </c>
      <c r="B4" s="92"/>
      <c r="C4" s="92"/>
      <c r="D4" s="92"/>
      <c r="E4" s="254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258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3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25"/>
      <c r="CW4" s="325"/>
      <c r="CX4" s="325"/>
      <c r="CY4" s="325"/>
      <c r="CZ4" s="325"/>
      <c r="DA4" s="325"/>
      <c r="DB4" s="325"/>
      <c r="DC4" s="325"/>
      <c r="DD4" s="325"/>
      <c r="DE4" s="325"/>
      <c r="DF4" s="325"/>
      <c r="DG4" s="325"/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25"/>
      <c r="DZ4" s="325"/>
      <c r="EA4" s="325"/>
      <c r="EB4" s="325"/>
      <c r="EC4" s="325"/>
      <c r="ED4" s="325"/>
      <c r="EE4" s="325"/>
      <c r="EF4" s="325"/>
      <c r="EG4" s="325"/>
      <c r="EH4" s="325"/>
      <c r="EI4" s="325"/>
      <c r="EJ4" s="325"/>
      <c r="EK4" s="325"/>
      <c r="EL4" s="325"/>
      <c r="EM4" s="325"/>
      <c r="EN4" s="325"/>
      <c r="EO4" s="325"/>
      <c r="EP4" s="325"/>
      <c r="EQ4" s="325"/>
      <c r="ER4" s="325"/>
    </row>
    <row r="5" spans="1:148">
      <c r="A5" s="94" t="s">
        <v>292</v>
      </c>
      <c r="B5" s="70"/>
      <c r="C5" s="101">
        <v>100000</v>
      </c>
      <c r="D5" s="95"/>
      <c r="E5" s="70"/>
      <c r="F5" s="95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259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96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25"/>
      <c r="CW5" s="325"/>
      <c r="CX5" s="325"/>
      <c r="CY5" s="325"/>
      <c r="CZ5" s="325"/>
      <c r="DA5" s="325"/>
      <c r="DB5" s="325"/>
      <c r="DC5" s="325"/>
      <c r="DD5" s="325"/>
      <c r="DE5" s="325"/>
      <c r="DF5" s="325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5"/>
      <c r="DZ5" s="325"/>
      <c r="EA5" s="325"/>
      <c r="EB5" s="325"/>
      <c r="EC5" s="325"/>
      <c r="ED5" s="325"/>
      <c r="EE5" s="325"/>
      <c r="EF5" s="325"/>
      <c r="EG5" s="325"/>
      <c r="EH5" s="325"/>
      <c r="EI5" s="325"/>
      <c r="EJ5" s="325"/>
      <c r="EK5" s="325"/>
      <c r="EL5" s="325"/>
      <c r="EM5" s="325"/>
      <c r="EN5" s="325"/>
      <c r="EO5" s="325"/>
      <c r="EP5" s="325"/>
      <c r="EQ5" s="325"/>
      <c r="ER5" s="325"/>
    </row>
    <row r="6" spans="1:148">
      <c r="A6" s="34" t="s">
        <v>131</v>
      </c>
      <c r="B6" s="70"/>
      <c r="C6" s="70"/>
      <c r="D6" s="70"/>
      <c r="E6" s="256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259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96"/>
      <c r="AH6" s="325"/>
      <c r="AI6" s="325"/>
      <c r="AJ6" s="325"/>
      <c r="AK6" s="325"/>
      <c r="AL6" s="325"/>
      <c r="AM6" s="325"/>
      <c r="AN6" s="325"/>
      <c r="AO6" s="325"/>
      <c r="AP6" s="325"/>
      <c r="AQ6" s="325"/>
      <c r="AR6" s="325"/>
      <c r="AS6" s="325"/>
      <c r="AT6" s="325"/>
      <c r="AU6" s="325"/>
      <c r="AV6" s="325"/>
      <c r="AW6" s="325"/>
      <c r="AX6" s="325"/>
      <c r="AY6" s="325"/>
      <c r="AZ6" s="325"/>
      <c r="BA6" s="325"/>
      <c r="BB6" s="325"/>
      <c r="BC6" s="325"/>
      <c r="BD6" s="325"/>
      <c r="BE6" s="325"/>
      <c r="BF6" s="325"/>
      <c r="BG6" s="325"/>
      <c r="BH6" s="325"/>
      <c r="BI6" s="325"/>
      <c r="BJ6" s="325"/>
      <c r="BK6" s="325"/>
      <c r="BL6" s="325"/>
      <c r="BM6" s="325"/>
      <c r="BN6" s="325"/>
      <c r="BO6" s="325"/>
      <c r="BP6" s="325"/>
      <c r="BQ6" s="325"/>
      <c r="BR6" s="325"/>
      <c r="BS6" s="325"/>
      <c r="BT6" s="325"/>
      <c r="BU6" s="325"/>
      <c r="BV6" s="325"/>
      <c r="BW6" s="325"/>
      <c r="BX6" s="325"/>
      <c r="BY6" s="325"/>
      <c r="BZ6" s="325"/>
      <c r="CA6" s="325"/>
      <c r="CB6" s="325"/>
      <c r="CC6" s="325"/>
      <c r="CD6" s="325"/>
      <c r="CE6" s="325"/>
      <c r="CF6" s="325"/>
      <c r="CG6" s="325"/>
      <c r="CH6" s="325"/>
      <c r="CI6" s="325"/>
      <c r="CJ6" s="325"/>
      <c r="CK6" s="325"/>
      <c r="CL6" s="325"/>
      <c r="CM6" s="325"/>
      <c r="CN6" s="325"/>
      <c r="CO6" s="325"/>
      <c r="CP6" s="325"/>
      <c r="CQ6" s="325"/>
      <c r="CR6" s="325"/>
      <c r="CS6" s="325"/>
      <c r="CT6" s="325"/>
      <c r="CU6" s="325"/>
      <c r="CV6" s="325"/>
      <c r="CW6" s="325"/>
      <c r="CX6" s="325"/>
      <c r="CY6" s="325"/>
      <c r="CZ6" s="325"/>
      <c r="DA6" s="325"/>
      <c r="DB6" s="325"/>
      <c r="DC6" s="325"/>
      <c r="DD6" s="325"/>
      <c r="DE6" s="325"/>
      <c r="DF6" s="325"/>
      <c r="DG6" s="325"/>
      <c r="DH6" s="325"/>
      <c r="DI6" s="325"/>
      <c r="DJ6" s="325"/>
      <c r="DK6" s="325"/>
      <c r="DL6" s="325"/>
      <c r="DM6" s="325"/>
      <c r="DN6" s="325"/>
      <c r="DO6" s="325"/>
      <c r="DP6" s="325"/>
      <c r="DQ6" s="325"/>
      <c r="DR6" s="325"/>
      <c r="DS6" s="325"/>
      <c r="DT6" s="325"/>
      <c r="DU6" s="325"/>
      <c r="DV6" s="325"/>
      <c r="DW6" s="325"/>
      <c r="DX6" s="325"/>
      <c r="DY6" s="325"/>
      <c r="DZ6" s="325"/>
      <c r="EA6" s="325"/>
      <c r="EB6" s="325"/>
      <c r="EC6" s="325"/>
      <c r="ED6" s="325"/>
      <c r="EE6" s="325"/>
      <c r="EF6" s="325"/>
      <c r="EG6" s="325"/>
      <c r="EH6" s="325"/>
      <c r="EI6" s="325"/>
      <c r="EJ6" s="325"/>
      <c r="EK6" s="325"/>
      <c r="EL6" s="325"/>
      <c r="EM6" s="325"/>
      <c r="EN6" s="325"/>
      <c r="EO6" s="325"/>
      <c r="EP6" s="325"/>
      <c r="EQ6" s="325"/>
      <c r="ER6" s="325"/>
    </row>
    <row r="7" spans="1:148" ht="75">
      <c r="A7" s="286" t="s">
        <v>99</v>
      </c>
      <c r="B7" s="311" t="s">
        <v>51</v>
      </c>
      <c r="C7" s="312" t="s">
        <v>52</v>
      </c>
      <c r="D7" s="127" t="s">
        <v>194</v>
      </c>
      <c r="E7" s="287" t="s">
        <v>285</v>
      </c>
      <c r="F7" s="287" t="s">
        <v>286</v>
      </c>
      <c r="G7" s="127" t="s">
        <v>140</v>
      </c>
      <c r="H7" s="127" t="s">
        <v>141</v>
      </c>
      <c r="I7" s="127" t="s">
        <v>142</v>
      </c>
      <c r="J7" s="127" t="s">
        <v>143</v>
      </c>
      <c r="K7" s="127" t="s">
        <v>138</v>
      </c>
      <c r="L7" s="127" t="s">
        <v>90</v>
      </c>
      <c r="M7" s="127" t="s">
        <v>195</v>
      </c>
      <c r="N7" s="127" t="s">
        <v>91</v>
      </c>
      <c r="O7" s="127" t="s">
        <v>92</v>
      </c>
      <c r="P7" s="127" t="s">
        <v>93</v>
      </c>
      <c r="Q7" s="127" t="s">
        <v>139</v>
      </c>
      <c r="R7" s="127" t="s">
        <v>49</v>
      </c>
      <c r="S7" s="291" t="s">
        <v>287</v>
      </c>
      <c r="T7" s="291" t="s">
        <v>84</v>
      </c>
      <c r="U7" s="128" t="s">
        <v>288</v>
      </c>
      <c r="V7" s="129" t="s">
        <v>82</v>
      </c>
      <c r="W7" s="129" t="s">
        <v>83</v>
      </c>
      <c r="X7" s="129" t="s">
        <v>56</v>
      </c>
      <c r="Y7" s="129" t="s">
        <v>22</v>
      </c>
      <c r="Z7" s="299" t="s">
        <v>289</v>
      </c>
      <c r="AA7" s="299" t="s">
        <v>290</v>
      </c>
      <c r="AB7" s="300" t="s">
        <v>58</v>
      </c>
      <c r="AC7" s="300" t="s">
        <v>65</v>
      </c>
      <c r="AD7" s="130" t="s">
        <v>53</v>
      </c>
      <c r="AE7" s="130" t="s">
        <v>54</v>
      </c>
      <c r="AF7" s="131" t="s">
        <v>74</v>
      </c>
      <c r="AG7" s="132" t="s">
        <v>33</v>
      </c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5"/>
      <c r="BQ7" s="325"/>
      <c r="BR7" s="325"/>
      <c r="BS7" s="325"/>
      <c r="BT7" s="325"/>
      <c r="BU7" s="325"/>
      <c r="BV7" s="325"/>
      <c r="BW7" s="325"/>
      <c r="BX7" s="325"/>
      <c r="BY7" s="325"/>
      <c r="BZ7" s="325"/>
      <c r="CA7" s="325"/>
      <c r="CB7" s="325"/>
      <c r="CC7" s="325"/>
      <c r="CD7" s="325"/>
      <c r="CE7" s="325"/>
      <c r="CF7" s="325"/>
      <c r="CG7" s="325"/>
      <c r="CH7" s="325"/>
      <c r="CI7" s="325"/>
      <c r="CJ7" s="325"/>
      <c r="CK7" s="325"/>
      <c r="CL7" s="325"/>
      <c r="CM7" s="325"/>
      <c r="CN7" s="325"/>
      <c r="CO7" s="325"/>
      <c r="CP7" s="325"/>
      <c r="CQ7" s="325"/>
      <c r="CR7" s="325"/>
      <c r="CS7" s="325"/>
      <c r="CT7" s="325"/>
      <c r="CU7" s="325"/>
      <c r="CV7" s="325"/>
      <c r="CW7" s="325"/>
      <c r="CX7" s="325"/>
      <c r="CY7" s="325"/>
      <c r="CZ7" s="325"/>
      <c r="DA7" s="325"/>
      <c r="DB7" s="325"/>
      <c r="DC7" s="325"/>
      <c r="DD7" s="325"/>
      <c r="DE7" s="325"/>
      <c r="DF7" s="325"/>
      <c r="DG7" s="325"/>
      <c r="DH7" s="325"/>
      <c r="DI7" s="325"/>
      <c r="DJ7" s="325"/>
      <c r="DK7" s="325"/>
      <c r="DL7" s="325"/>
      <c r="DM7" s="325"/>
      <c r="DN7" s="325"/>
      <c r="DO7" s="325"/>
      <c r="DP7" s="325"/>
      <c r="DQ7" s="325"/>
      <c r="DR7" s="325"/>
      <c r="DS7" s="325"/>
      <c r="DT7" s="325"/>
      <c r="DU7" s="325"/>
      <c r="DV7" s="325"/>
      <c r="DW7" s="325"/>
      <c r="DX7" s="325"/>
      <c r="DY7" s="325"/>
      <c r="DZ7" s="325"/>
      <c r="EA7" s="325"/>
      <c r="EB7" s="325"/>
      <c r="EC7" s="325"/>
      <c r="ED7" s="325"/>
      <c r="EE7" s="325"/>
      <c r="EF7" s="325"/>
      <c r="EG7" s="325"/>
      <c r="EH7" s="325"/>
      <c r="EI7" s="325"/>
      <c r="EJ7" s="325"/>
      <c r="EK7" s="325"/>
      <c r="EL7" s="325"/>
      <c r="EM7" s="325"/>
      <c r="EN7" s="325"/>
      <c r="EO7" s="325"/>
      <c r="EP7" s="325"/>
      <c r="EQ7" s="325"/>
      <c r="ER7" s="325"/>
    </row>
    <row r="8" spans="1:148" ht="23" customHeight="1">
      <c r="A8" s="443" t="str">
        <f>'NSW Oct 2020'!D2</f>
        <v>Jemena Sydney</v>
      </c>
      <c r="B8" s="148" t="str">
        <f>'NSW Oct 2020'!F2</f>
        <v>AGL</v>
      </c>
      <c r="C8" s="148" t="str">
        <f>'NSW Oct 2020'!G2</f>
        <v>Business Essentials Saver</v>
      </c>
      <c r="D8" s="153">
        <f>365*'NSW Oct 2020'!H2/100</f>
        <v>255.90150000000003</v>
      </c>
      <c r="E8" s="288">
        <f>IF('NSW Oct 2020'!AQ2=3,0.5,IF('NSW Oct 2020'!AQ2=2,0.33,0))</f>
        <v>0.5</v>
      </c>
      <c r="F8" s="288">
        <f>1-E8</f>
        <v>0.5</v>
      </c>
      <c r="G8" s="153">
        <f>IF('NSW Oct 2020'!K2="",($C$5*E8/'NSW Oct 2020'!AQ2*'NSW Oct 2020'!W2/100)*'NSW Oct 2020'!AQ2,IF($C$5*E8/'NSW Oct 2020'!AQ2&gt;='NSW Oct 2020'!L2,('NSW Oct 2020'!L2*'NSW Oct 2020'!W2/100)*'NSW Oct 2020'!AQ2,($C$5*E8/'NSW Oct 2020'!AQ2*'NSW Oct 2020'!W2/100)*'NSW Oct 2020'!AQ2))</f>
        <v>89.156999999999996</v>
      </c>
      <c r="H8" s="153">
        <f>IF(AND('NSW Oct 2020'!L2&gt;0,'NSW Oct 2020'!M2&gt;0),IF($C$5*E8/'NSW Oct 2020'!AQ2&lt;'NSW Oct 2020'!L2,0,IF(($C$5*E8/'NSW Oct 2020'!AQ2-'NSW Oct 2020'!L2)&lt;=('NSW Oct 2020'!M2+'NSW Oct 2020'!L2),((($C$5*E8/'NSW Oct 2020'!AQ2-'NSW Oct 2020'!L2)*'NSW Oct 2020'!X2/100))*'NSW Oct 2020'!AQ2,((('NSW Oct 2020'!M2)*'NSW Oct 2020'!X2/100)*'NSW Oct 2020'!AQ2))),0)</f>
        <v>84.053454545454542</v>
      </c>
      <c r="I8" s="153">
        <f>IF(AND('NSW Oct 2020'!M2&gt;0,'NSW Oct 2020'!N2&gt;0),IF($C$5*E8/'NSW Oct 2020'!AQ2&lt;('NSW Oct 2020'!L2+'NSW Oct 2020'!M2),0,IF(($C$5*E8/'NSW Oct 2020'!AQ2-'NSW Oct 2020'!L2+'NSW Oct 2020'!M2)&lt;=('NSW Oct 2020'!L2+'NSW Oct 2020'!M2+'NSW Oct 2020'!N2),((($C$5*E8/'NSW Oct 2020'!AQ2-('NSW Oct 2020'!L2+'NSW Oct 2020'!M2))*'NSW Oct 2020'!Y2/100))*'NSW Oct 2020'!AQ2,('NSW Oct 2020'!N2*'NSW Oct 2020'!Y2/100)* 'NSW Oct 2020'!AQ2)),0)</f>
        <v>200.94300000000004</v>
      </c>
      <c r="J8" s="153">
        <f>IF(AND('NSW Oct 2020'!N2&gt;0,'NSW Oct 2020'!O2&gt;0),IF($C$5*E8/'NSW Oct 2020'!AQ2&lt;('NSW Oct 2020'!L2+'NSW Oct 2020'!M2+'NSW Oct 2020'!N2),0,IF(($C$5*E8/'NSW Oct 2020'!AQ2-'NSW Oct 2020'!L2+'NSW Oct 2020'!M2+'NSW Oct 2020'!N2)&lt;=('NSW Oct 2020'!L2+'NSW Oct 2020'!M2+'NSW Oct 2020'!N2+'NSW Oct 2020'!O2),(($C$5*E8/'NSW Oct 2020'!AQ2-('NSW Oct 2020'!L2+'NSW Oct 2020'!M2+'NSW Oct 2020'!N2))*'NSW Oct 2020'!Z2/100)*'NSW Oct 2020'!AQ2,('NSW Oct 2020'!O2*'NSW Oct 2020'!Z2/100)*'NSW Oct 2020'!AQ2)),0)</f>
        <v>754.2136363636364</v>
      </c>
      <c r="K8" s="153">
        <f>IF(AND('NSW Oct 2020'!O2&gt;0,'NSW Oct 2020'!P2&gt;0),IF($C$5*E8/'NSW Oct 2020'!AQ2&lt;('NSW Oct 2020'!L2+'NSW Oct 2020'!M2+'NSW Oct 2020'!N2+'NSW Oct 2020'!O2),0,IF(($C$5*E8/'NSW Oct 2020'!AQ2-'NSW Oct 2020'!L2+'NSW Oct 2020'!M2+'NSW Oct 2020'!N2+'NSW Oct 2020'!O2)&lt;=('NSW Oct 2020'!L2+'NSW Oct 2020'!M2+'NSW Oct 2020'!N2+'NSW Oct 2020'!O2+'NSW Oct 2020'!P2),(($C$5*E8/'NSW Oct 2020'!AQ2-('NSW Oct 2020'!L2+'NSW Oct 2020'!M2+'NSW Oct 2020'!N2+'NSW Oct 2020'!O2))*'NSW Oct 2020'!AA2/100)*'NSW Oct 2020'!AQ2,('NSW Oct 2020'!P2*'NSW Oct 2020'!AA2/100)*'NSW Oct 2020'!AQ2)),0)</f>
        <v>0</v>
      </c>
      <c r="L8" s="153">
        <f>IF(AND('NSW Oct 2020'!P2&gt;0,'NSW Oct 2020'!O2&gt;0),IF(($C$5*E8/'NSW Oct 2020'!AQ2&lt;SUM('NSW Oct 2020'!L2:P2)),(0),($C$5*E8/'NSW Oct 2020'!AQ2-SUM('NSW Oct 2020'!L2:P2))*'NSW Oct 2020'!AB2/100)* 'NSW Oct 2020'!AQ2,IF(AND('NSW Oct 2020'!O2&gt;0,'NSW Oct 2020'!P2=""),IF(($C$5*E8/'NSW Oct 2020'!AQ2&lt; SUM('NSW Oct 2020'!L2:O2)),(0),($C$5*E8/'NSW Oct 2020'!AQ2-SUM('NSW Oct 2020'!L2:O2))*'NSW Oct 2020'!AA2/100)* 'NSW Oct 2020'!AQ2,IF(AND('NSW Oct 2020'!N2&gt;0,'NSW Oct 2020'!O2=""),IF(($C$5*E8/'NSW Oct 2020'!AQ2&lt; SUM('NSW Oct 2020'!L2:N2)),(0),($C$5*E8/'NSW Oct 2020'!AQ2-SUM('NSW Oct 2020'!L2:N2))*'NSW Oct 2020'!Z2/100)* 'NSW Oct 2020'!AQ2,IF(AND('NSW Oct 2020'!M2&gt;0,'NSW Oct 2020'!N2=""),IF(($C$5*E8/'NSW Oct 2020'!AQ2&lt;'NSW Oct 2020'!M2+'NSW Oct 2020'!L2),(0),(($C$5*E8/'NSW Oct 2020'!AQ2-('NSW Oct 2020'!M2+'NSW Oct 2020'!L2))*'NSW Oct 2020'!Y2/100))*'NSW Oct 2020'!AQ2,IF(AND('NSW Oct 2020'!L2&gt;0,'NSW Oct 2020'!M2=""&gt;0),IF(($C$5*E8/'NSW Oct 2020'!AQ2&lt;'NSW Oct 2020'!L2),(0),($C$5*E8/'NSW Oct 2020'!AQ2-'NSW Oct 2020'!L2)*'NSW Oct 2020'!X2/100)*'NSW Oct 2020'!AQ2,0)))))</f>
        <v>0</v>
      </c>
      <c r="M8" s="153">
        <f>IF('NSW Oct 2020'!K2="",($C$5*F8/'NSW Oct 2020'!AR2*'NSW Oct 2020'!AC2/100)*'NSW Oct 2020'!AR2,IF($C$5*F8/'NSW Oct 2020'!AR2&gt;='NSW Oct 2020'!L2,('NSW Oct 2020'!L2*'NSW Oct 2020'!AC2/100)*'NSW Oct 2020'!AR2,($C$5*F8/'NSW Oct 2020'!AR2*'NSW Oct 2020'!AC2/100)*'NSW Oct 2020'!AR2))</f>
        <v>89.156999999999996</v>
      </c>
      <c r="N8" s="153">
        <f>IF(AND('NSW Oct 2020'!L2&gt;0,'NSW Oct 2020'!M2&gt;0),IF($C$5*F8/'NSW Oct 2020'!AR2&lt;'NSW Oct 2020'!L2,0,IF(($C$5*F8/'NSW Oct 2020'!AR2-'NSW Oct 2020'!L2)&lt;=('NSW Oct 2020'!M2+'NSW Oct 2020'!L2),((($C$5*F8/'NSW Oct 2020'!AR2-'NSW Oct 2020'!L2)*'NSW Oct 2020'!AD2/100))*'NSW Oct 2020'!AR2,((('NSW Oct 2020'!M2)*'NSW Oct 2020'!AD2/100)*'NSW Oct 2020'!AR2))),0)</f>
        <v>84.053454545454542</v>
      </c>
      <c r="O8" s="153">
        <f>IF(AND('NSW Oct 2020'!M2&gt;0,'NSW Oct 2020'!N2&gt;0),IF($C$5*F8/'NSW Oct 2020'!AR2&lt;('NSW Oct 2020'!L2+'NSW Oct 2020'!M2),0,IF(($C$5*F8/'NSW Oct 2020'!AR2-'NSW Oct 2020'!L2+'NSW Oct 2020'!M2)&lt;=('NSW Oct 2020'!L2+'NSW Oct 2020'!M2+'NSW Oct 2020'!N2),((($C$5*F8/'NSW Oct 2020'!AR2-('NSW Oct 2020'!L2+'NSW Oct 2020'!M2))*'NSW Oct 2020'!AE2/100))*'NSW Oct 2020'!AR2,('NSW Oct 2020'!N2*'NSW Oct 2020'!AE2/100)*'NSW Oct 2020'!AR2)),0)</f>
        <v>200.94300000000004</v>
      </c>
      <c r="P8" s="153">
        <f>IF(AND('NSW Oct 2020'!N2&gt;0,'NSW Oct 2020'!O2&gt;0),IF($C$5*F8/'NSW Oct 2020'!AR2&lt;('NSW Oct 2020'!L2+'NSW Oct 2020'!M2+'NSW Oct 2020'!N2),0,IF(($C$5*F8/'NSW Oct 2020'!AR2-'NSW Oct 2020'!L2+'NSW Oct 2020'!M2+'NSW Oct 2020'!N2)&lt;=('NSW Oct 2020'!L2+'NSW Oct 2020'!M2+'NSW Oct 2020'!N2+'NSW Oct 2020'!O2),(($C$5*F8/'NSW Oct 2020'!AR2-('NSW Oct 2020'!L2+'NSW Oct 2020'!M2+'NSW Oct 2020'!N2))*'NSW Oct 2020'!AF2/100)*'NSW Oct 2020'!AR2,('NSW Oct 2020'!O2*'NSW Oct 2020'!AF2/100)*'NSW Oct 2020'!AR2)),0)</f>
        <v>754.2136363636364</v>
      </c>
      <c r="Q8" s="153">
        <f>IF(AND('NSW Oct 2020'!P2&gt;0,'NSW Oct 2020'!P2&gt;0),IF($C$5*F8/'NSW Oct 2020'!AR2&lt;('NSW Oct 2020'!L2+'NSW Oct 2020'!M2+'NSW Oct 2020'!N2+'NSW Oct 2020'!O2),0,IF(($C$5*F8/'NSW Oct 2020'!AR2-'NSW Oct 2020'!L2+'NSW Oct 2020'!M2+'NSW Oct 2020'!N2+'NSW Oct 2020'!O2)&lt;=('NSW Oct 2020'!L2+'NSW Oct 2020'!M2+'NSW Oct 2020'!N2+'NSW Oct 2020'!O2+'NSW Oct 2020'!P2),(($C$5*F8/'NSW Oct 2020'!AR2-('NSW Oct 2020'!L2+'NSW Oct 2020'!M2+'NSW Oct 2020'!N2+'NSW Oct 2020'!O2))*'NSW Oct 2020'!AG2/100)*'NSW Oct 2020'!AR2,('NSW Oct 2020'!P2*'NSW Oct 2020'!AG2/100)*'NSW Oct 2020'!AR2)),0)</f>
        <v>0</v>
      </c>
      <c r="R8" s="153">
        <f>IF(AND('NSW Oct 2020'!P2&gt;0,'NSW Oct 2020'!O2&gt;0),IF(($C$5*F8/'NSW Oct 2020'!AR2&lt;SUM('NSW Oct 2020'!L2:P2)),(0),($C$5*F8/'NSW Oct 2020'!AR2-SUM('NSW Oct 2020'!L2:P2))*'NSW Oct 2020'!AB2/100)* 'NSW Oct 2020'!AR2,IF(AND('NSW Oct 2020'!O2&gt;0,'NSW Oct 2020'!P2=""),IF(($C$5*F8/'NSW Oct 2020'!AR2&lt; SUM('NSW Oct 2020'!L2:O2)),(0),($C$5*F8/'NSW Oct 2020'!AR2-SUM('NSW Oct 2020'!L2:O2))*'NSW Oct 2020'!AG2/100)* 'NSW Oct 2020'!AR2,IF(AND('NSW Oct 2020'!N2&gt;0,'NSW Oct 2020'!O2=""),IF(($C$5*F8/'NSW Oct 2020'!AR2&lt; SUM('NSW Oct 2020'!L2:N2)),(0),($C$5*F8/'NSW Oct 2020'!AR2-SUM('NSW Oct 2020'!L2:N2))*'NSW Oct 2020'!AF2/100)* 'NSW Oct 2020'!AR2,IF(AND('NSW Oct 2020'!M2&gt;0,'NSW Oct 2020'!N2=""),IF(($C$5*F8/'NSW Oct 2020'!AR2&lt;'NSW Oct 2020'!M2+'NSW Oct 2020'!L2),(0),(($C$5*F8/'NSW Oct 2020'!AR2-('NSW Oct 2020'!M2+'NSW Oct 2020'!L2))*'NSW Oct 2020'!AE2/100))*'NSW Oct 2020'!AR2,IF(AND('NSW Oct 2020'!L2&gt;0,'NSW Oct 2020'!M2=""&gt;0),IF(($C$5*F8/'NSW Oct 2020'!AR2&lt;'NSW Oct 2020'!L2),(0),($C$5*F8/'NSW Oct 2020'!AR2-'NSW Oct 2020'!L2)*'NSW Oct 2020'!AD2/100)*'NSW Oct 2020'!AR2,0)))))</f>
        <v>0</v>
      </c>
      <c r="S8" s="257">
        <f>SUM(G8:R8)</f>
        <v>2256.7341818181822</v>
      </c>
      <c r="T8" s="292">
        <f>S8+D8</f>
        <v>2512.6356818181821</v>
      </c>
      <c r="U8" s="149">
        <f>T8*1.1</f>
        <v>2763.8992500000004</v>
      </c>
      <c r="V8" s="148">
        <f>'NSW Oct 2020'!AT2</f>
        <v>0</v>
      </c>
      <c r="W8" s="148">
        <f>'NSW Oct 2020'!AU2</f>
        <v>0</v>
      </c>
      <c r="X8" s="148">
        <f>'NSW Oct 2020'!AV2</f>
        <v>0</v>
      </c>
      <c r="Y8" s="148">
        <f>'NSW Oct 2020'!AW2</f>
        <v>0</v>
      </c>
      <c r="Z8" s="292" t="str">
        <f>IF(SUM(V8:Y8)=0,"No discount",IF(V8&gt;0,"Guaranteed off bill",IF(W8&gt;0,"Guaranteed off usage",IF(X8&gt;0,"Pay-on-time off bill","Pay-on-time off usage"))))</f>
        <v>No discount</v>
      </c>
      <c r="AA8" s="292" t="str">
        <f>IF(OR(B8="Origin Energy",B8="Red Energy",B8="Powershop"),"Inclusive","Exclusive")</f>
        <v>Exclusive</v>
      </c>
      <c r="AB8" s="266">
        <f t="shared" ref="AB8:AB31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2512.6356818181821</v>
      </c>
      <c r="AC8" s="266">
        <f t="shared" ref="AC8:AC31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2512.6356818181821</v>
      </c>
      <c r="AD8" s="267">
        <f t="shared" ref="AD8:AE22" si="2">AB8*1.1</f>
        <v>2763.8992500000004</v>
      </c>
      <c r="AE8" s="267">
        <f t="shared" si="2"/>
        <v>2763.8992500000004</v>
      </c>
      <c r="AF8" s="226">
        <f>'NSW Oct 2020'!BF2</f>
        <v>0</v>
      </c>
      <c r="AG8" s="141" t="str">
        <f>'NSW Oct 2020'!BG2</f>
        <v>n</v>
      </c>
      <c r="AH8" s="325"/>
      <c r="AI8" s="325"/>
      <c r="AJ8" s="325"/>
      <c r="AK8" s="325"/>
      <c r="AL8" s="325"/>
      <c r="AM8" s="325"/>
      <c r="AN8" s="325"/>
      <c r="AO8" s="325"/>
      <c r="AP8" s="325"/>
      <c r="AQ8" s="325"/>
      <c r="AR8" s="325"/>
      <c r="AS8" s="325"/>
      <c r="AT8" s="325"/>
      <c r="AU8" s="325"/>
      <c r="AV8" s="325"/>
      <c r="AW8" s="325"/>
      <c r="AX8" s="325"/>
      <c r="AY8" s="325"/>
      <c r="AZ8" s="325"/>
      <c r="BA8" s="325"/>
      <c r="BB8" s="325"/>
      <c r="BC8" s="325"/>
      <c r="BD8" s="325"/>
      <c r="BE8" s="325"/>
      <c r="BF8" s="325"/>
      <c r="BG8" s="325"/>
      <c r="BH8" s="325"/>
      <c r="BI8" s="325"/>
      <c r="BJ8" s="325"/>
      <c r="BK8" s="325"/>
      <c r="BL8" s="325"/>
      <c r="BM8" s="325"/>
      <c r="BN8" s="325"/>
      <c r="BO8" s="325"/>
      <c r="BP8" s="325"/>
      <c r="BQ8" s="325"/>
      <c r="BR8" s="325"/>
      <c r="BS8" s="325"/>
      <c r="BT8" s="325"/>
      <c r="BU8" s="325"/>
      <c r="BV8" s="325"/>
      <c r="BW8" s="325"/>
      <c r="BX8" s="325"/>
      <c r="BY8" s="325"/>
      <c r="BZ8" s="325"/>
      <c r="CA8" s="325"/>
      <c r="CB8" s="325"/>
      <c r="CC8" s="325"/>
      <c r="CD8" s="325"/>
      <c r="CE8" s="325"/>
      <c r="CF8" s="325"/>
      <c r="CG8" s="325"/>
      <c r="CH8" s="325"/>
      <c r="CI8" s="325"/>
      <c r="CJ8" s="325"/>
      <c r="CK8" s="325"/>
      <c r="CL8" s="325"/>
      <c r="CM8" s="325"/>
      <c r="CN8" s="325"/>
      <c r="CO8" s="325"/>
      <c r="CP8" s="325"/>
      <c r="CQ8" s="325"/>
      <c r="CR8" s="325"/>
      <c r="CS8" s="325"/>
      <c r="CT8" s="325"/>
      <c r="CU8" s="325"/>
      <c r="CV8" s="325"/>
      <c r="CW8" s="325"/>
      <c r="CX8" s="325"/>
      <c r="CY8" s="325"/>
      <c r="CZ8" s="325"/>
      <c r="DA8" s="325"/>
      <c r="DB8" s="325"/>
      <c r="DC8" s="325"/>
      <c r="DD8" s="325"/>
      <c r="DE8" s="325"/>
      <c r="DF8" s="325"/>
      <c r="DG8" s="325"/>
      <c r="DH8" s="325"/>
      <c r="DI8" s="325"/>
      <c r="DJ8" s="325"/>
      <c r="DK8" s="325"/>
      <c r="DL8" s="325"/>
      <c r="DM8" s="325"/>
      <c r="DN8" s="325"/>
      <c r="DO8" s="325"/>
      <c r="DP8" s="325"/>
      <c r="DQ8" s="325"/>
      <c r="DR8" s="325"/>
      <c r="DS8" s="325"/>
      <c r="DT8" s="325"/>
      <c r="DU8" s="325"/>
      <c r="DV8" s="325"/>
      <c r="DW8" s="325"/>
      <c r="DX8" s="325"/>
      <c r="DY8" s="325"/>
      <c r="DZ8" s="325"/>
      <c r="EA8" s="325"/>
      <c r="EB8" s="325"/>
      <c r="EC8" s="325"/>
      <c r="ED8" s="325"/>
      <c r="EE8" s="325"/>
      <c r="EF8" s="325"/>
      <c r="EG8" s="325"/>
      <c r="EH8" s="325"/>
      <c r="EI8" s="325"/>
      <c r="EJ8" s="325"/>
      <c r="EK8" s="325"/>
      <c r="EL8" s="325"/>
      <c r="EM8" s="325"/>
      <c r="EN8" s="325"/>
      <c r="EO8" s="325"/>
      <c r="EP8" s="325"/>
      <c r="EQ8" s="325"/>
      <c r="ER8" s="325"/>
    </row>
    <row r="9" spans="1:148" ht="23" customHeight="1">
      <c r="A9" s="443"/>
      <c r="B9" s="148" t="str">
        <f>'NSW Oct 2020'!F3</f>
        <v>Covau</v>
      </c>
      <c r="C9" s="148" t="str">
        <f>'NSW Oct 2020'!G3</f>
        <v>Business Freedom Plus</v>
      </c>
      <c r="D9" s="153">
        <f>365*'NSW Oct 2020'!H3/100</f>
        <v>336.60300000000001</v>
      </c>
      <c r="E9" s="288">
        <f>IF('NSW Oct 2020'!AQ3=3,0.5,IF('NSW Oct 2020'!AQ3=2,0.33,0))</f>
        <v>0.5</v>
      </c>
      <c r="F9" s="288">
        <f t="shared" ref="F9:F31" si="3">1-E9</f>
        <v>0.5</v>
      </c>
      <c r="G9" s="153">
        <f>IF('NSW Oct 2020'!K3="",($C$5*E9/'NSW Oct 2020'!AQ3*'NSW Oct 2020'!W3/100)*'NSW Oct 2020'!AQ3,IF($C$5*E9/'NSW Oct 2020'!AQ3&gt;='NSW Oct 2020'!L3,('NSW Oct 2020'!L3*'NSW Oct 2020'!W3/100)*'NSW Oct 2020'!AQ3,($C$5*E9/'NSW Oct 2020'!AQ3*'NSW Oct 2020'!W3/100)*'NSW Oct 2020'!AQ3))</f>
        <v>134.24399999999997</v>
      </c>
      <c r="H9" s="153">
        <f>IF(AND('NSW Oct 2020'!L3&gt;0,'NSW Oct 2020'!M3&gt;0),IF($C$5*E9/'NSW Oct 2020'!AQ3&lt;'NSW Oct 2020'!L3,0,IF(($C$5*E9/'NSW Oct 2020'!AQ3-'NSW Oct 2020'!L3)&lt;=('NSW Oct 2020'!M3+'NSW Oct 2020'!L3),((($C$5*E9/'NSW Oct 2020'!AQ3-'NSW Oct 2020'!L3)*'NSW Oct 2020'!X3/100))*'NSW Oct 2020'!AQ3,((('NSW Oct 2020'!M3)*'NSW Oct 2020'!X3/100)*'NSW Oct 2020'!AQ3))),0)</f>
        <v>106.401</v>
      </c>
      <c r="I9" s="153">
        <f>IF(AND('NSW Oct 2020'!M3&gt;0,'NSW Oct 2020'!N3&gt;0),IF($C$5*E9/'NSW Oct 2020'!AQ3&lt;('NSW Oct 2020'!L3+'NSW Oct 2020'!M3),0,IF(($C$5*E9/'NSW Oct 2020'!AQ3-'NSW Oct 2020'!L3+'NSW Oct 2020'!M3)&lt;=('NSW Oct 2020'!L3+'NSW Oct 2020'!M3+'NSW Oct 2020'!N3),((($C$5*E9/'NSW Oct 2020'!AQ3-('NSW Oct 2020'!L3+'NSW Oct 2020'!M3))*'NSW Oct 2020'!Y3/100))*'NSW Oct 2020'!AQ3,('NSW Oct 2020'!N3*'NSW Oct 2020'!Y3/100)* 'NSW Oct 2020'!AQ3)),0)</f>
        <v>239.679</v>
      </c>
      <c r="J9" s="153">
        <f>IF(AND('NSW Oct 2020'!N3&gt;0,'NSW Oct 2020'!O3&gt;0),IF($C$5*E9/'NSW Oct 2020'!AQ3&lt;('NSW Oct 2020'!L3+'NSW Oct 2020'!M3+'NSW Oct 2020'!N3),0,IF(($C$5*E9/'NSW Oct 2020'!AQ3-'NSW Oct 2020'!L3+'NSW Oct 2020'!M3+'NSW Oct 2020'!N3)&lt;=('NSW Oct 2020'!L3+'NSW Oct 2020'!M3+'NSW Oct 2020'!N3+'NSW Oct 2020'!O3),(($C$5*E9/'NSW Oct 2020'!AQ3-('NSW Oct 2020'!L3+'NSW Oct 2020'!M3+'NSW Oct 2020'!N3))*'NSW Oct 2020'!Z3/100)*'NSW Oct 2020'!AQ3,('NSW Oct 2020'!O3*'NSW Oct 2020'!Z3/100)*'NSW Oct 2020'!AQ3)),0)</f>
        <v>843.12500000000023</v>
      </c>
      <c r="K9" s="153">
        <f>IF(AND('NSW Oct 2020'!O3&gt;0,'NSW Oct 2020'!P3&gt;0),IF($C$5*E9/'NSW Oct 2020'!AQ3&lt;('NSW Oct 2020'!L3+'NSW Oct 2020'!M3+'NSW Oct 2020'!N3+'NSW Oct 2020'!O3),0,IF(($C$5*E9/'NSW Oct 2020'!AQ3-'NSW Oct 2020'!L3+'NSW Oct 2020'!M3+'NSW Oct 2020'!N3+'NSW Oct 2020'!O3)&lt;=('NSW Oct 2020'!L3+'NSW Oct 2020'!M3+'NSW Oct 2020'!N3+'NSW Oct 2020'!O3+'NSW Oct 2020'!P3),(($C$5*E9/'NSW Oct 2020'!AQ3-('NSW Oct 2020'!L3+'NSW Oct 2020'!M3+'NSW Oct 2020'!N3+'NSW Oct 2020'!O3))*'NSW Oct 2020'!AA3/100)*'NSW Oct 2020'!AQ3,('NSW Oct 2020'!P3*'NSW Oct 2020'!AA3/100)*'NSW Oct 2020'!AQ3)),0)</f>
        <v>0</v>
      </c>
      <c r="L9" s="153">
        <f>IF(AND('NSW Oct 2020'!P3&gt;0,'NSW Oct 2020'!O3&gt;0),IF(($C$5*E9/'NSW Oct 2020'!AQ3&lt;SUM('NSW Oct 2020'!L3:P3)),(0),($C$5*E9/'NSW Oct 2020'!AQ3-SUM('NSW Oct 2020'!L3:P3))*'NSW Oct 2020'!AB3/100)* 'NSW Oct 2020'!AQ3,IF(AND('NSW Oct 2020'!O3&gt;0,'NSW Oct 2020'!P3=""),IF(($C$5*E9/'NSW Oct 2020'!AQ3&lt; SUM('NSW Oct 2020'!L3:O3)),(0),($C$5*E9/'NSW Oct 2020'!AQ3-SUM('NSW Oct 2020'!L3:O3))*'NSW Oct 2020'!AA3/100)* 'NSW Oct 2020'!AQ3,IF(AND('NSW Oct 2020'!N3&gt;0,'NSW Oct 2020'!O3=""),IF(($C$5*E9/'NSW Oct 2020'!AQ3&lt; SUM('NSW Oct 2020'!L3:N3)),(0),($C$5*E9/'NSW Oct 2020'!AQ3-SUM('NSW Oct 2020'!L3:N3))*'NSW Oct 2020'!Z3/100)* 'NSW Oct 2020'!AQ3,IF(AND('NSW Oct 2020'!M3&gt;0,'NSW Oct 2020'!N3=""),IF(($C$5*E9/'NSW Oct 2020'!AQ3&lt;'NSW Oct 2020'!M3+'NSW Oct 2020'!L3),(0),(($C$5*E9/'NSW Oct 2020'!AQ3-('NSW Oct 2020'!M3+'NSW Oct 2020'!L3))*'NSW Oct 2020'!Y3/100))*'NSW Oct 2020'!AQ3,IF(AND('NSW Oct 2020'!L3&gt;0,'NSW Oct 2020'!M3=""&gt;0),IF(($C$5*E9/'NSW Oct 2020'!AQ3&lt;'NSW Oct 2020'!L3),(0),($C$5*E9/'NSW Oct 2020'!AQ3-'NSW Oct 2020'!L3)*'NSW Oct 2020'!X3/100)*'NSW Oct 2020'!AQ3,0)))))</f>
        <v>0</v>
      </c>
      <c r="M9" s="153">
        <f>IF('NSW Oct 2020'!K3="",($C$5*F9/'NSW Oct 2020'!AR3*'NSW Oct 2020'!AC3/100)*'NSW Oct 2020'!AR3,IF($C$5*F9/'NSW Oct 2020'!AR3&gt;='NSW Oct 2020'!L3,('NSW Oct 2020'!L3*'NSW Oct 2020'!AC3/100)*'NSW Oct 2020'!AR3,($C$5*F9/'NSW Oct 2020'!AR3*'NSW Oct 2020'!AC3/100)*'NSW Oct 2020'!AR3))</f>
        <v>134.24399999999997</v>
      </c>
      <c r="N9" s="153">
        <f>IF(AND('NSW Oct 2020'!L3&gt;0,'NSW Oct 2020'!M3&gt;0),IF($C$5*F9/'NSW Oct 2020'!AR3&lt;'NSW Oct 2020'!L3,0,IF(($C$5*F9/'NSW Oct 2020'!AR3-'NSW Oct 2020'!L3)&lt;=('NSW Oct 2020'!M3+'NSW Oct 2020'!L3),((($C$5*F9/'NSW Oct 2020'!AR3-'NSW Oct 2020'!L3)*'NSW Oct 2020'!AD3/100))*'NSW Oct 2020'!AR3,((('NSW Oct 2020'!M3)*'NSW Oct 2020'!AD3/100)*'NSW Oct 2020'!AR3))),0)</f>
        <v>106.401</v>
      </c>
      <c r="O9" s="153">
        <f>IF(AND('NSW Oct 2020'!M3&gt;0,'NSW Oct 2020'!N3&gt;0),IF($C$5*F9/'NSW Oct 2020'!AR3&lt;('NSW Oct 2020'!L3+'NSW Oct 2020'!M3),0,IF(($C$5*F9/'NSW Oct 2020'!AR3-'NSW Oct 2020'!L3+'NSW Oct 2020'!M3)&lt;=('NSW Oct 2020'!L3+'NSW Oct 2020'!M3+'NSW Oct 2020'!N3),((($C$5*F9/'NSW Oct 2020'!AR3-('NSW Oct 2020'!L3+'NSW Oct 2020'!M3))*'NSW Oct 2020'!AE3/100))*'NSW Oct 2020'!AR3,('NSW Oct 2020'!N3*'NSW Oct 2020'!AE3/100)*'NSW Oct 2020'!AR3)),0)</f>
        <v>239.679</v>
      </c>
      <c r="P9" s="153">
        <f>IF(AND('NSW Oct 2020'!N3&gt;0,'NSW Oct 2020'!O3&gt;0),IF($C$5*F9/'NSW Oct 2020'!AR3&lt;('NSW Oct 2020'!L3+'NSW Oct 2020'!M3+'NSW Oct 2020'!N3),0,IF(($C$5*F9/'NSW Oct 2020'!AR3-'NSW Oct 2020'!L3+'NSW Oct 2020'!M3+'NSW Oct 2020'!N3)&lt;=('NSW Oct 2020'!L3+'NSW Oct 2020'!M3+'NSW Oct 2020'!N3+'NSW Oct 2020'!O3),(($C$5*F9/'NSW Oct 2020'!AR3-('NSW Oct 2020'!L3+'NSW Oct 2020'!M3+'NSW Oct 2020'!N3))*'NSW Oct 2020'!AF3/100)*'NSW Oct 2020'!AR3,('NSW Oct 2020'!O3*'NSW Oct 2020'!AF3/100)*'NSW Oct 2020'!AR3)),0)</f>
        <v>843.12500000000023</v>
      </c>
      <c r="Q9" s="153">
        <f>IF(AND('NSW Oct 2020'!P3&gt;0,'NSW Oct 2020'!P3&gt;0),IF($C$5*F9/'NSW Oct 2020'!AR3&lt;('NSW Oct 2020'!L3+'NSW Oct 2020'!M3+'NSW Oct 2020'!N3+'NSW Oct 2020'!O3),0,IF(($C$5*F9/'NSW Oct 2020'!AR3-'NSW Oct 2020'!L3+'NSW Oct 2020'!M3+'NSW Oct 2020'!N3+'NSW Oct 2020'!O3)&lt;=('NSW Oct 2020'!L3+'NSW Oct 2020'!M3+'NSW Oct 2020'!N3+'NSW Oct 2020'!O3+'NSW Oct 2020'!P3),(($C$5*F9/'NSW Oct 2020'!AR3-('NSW Oct 2020'!L3+'NSW Oct 2020'!M3+'NSW Oct 2020'!N3+'NSW Oct 2020'!O3))*'NSW Oct 2020'!AG3/100)*'NSW Oct 2020'!AR3,('NSW Oct 2020'!P3*'NSW Oct 2020'!AG3/100)*'NSW Oct 2020'!AR3)),0)</f>
        <v>0</v>
      </c>
      <c r="R9" s="153">
        <f>IF(AND('NSW Oct 2020'!P3&gt;0,'NSW Oct 2020'!O3&gt;0),IF(($C$5*F9/'NSW Oct 2020'!AR3&lt;SUM('NSW Oct 2020'!L3:P3)),(0),($C$5*F9/'NSW Oct 2020'!AR3-SUM('NSW Oct 2020'!L3:P3))*'NSW Oct 2020'!AB3/100)* 'NSW Oct 2020'!AR3,IF(AND('NSW Oct 2020'!O3&gt;0,'NSW Oct 2020'!P3=""),IF(($C$5*F9/'NSW Oct 2020'!AR3&lt; SUM('NSW Oct 2020'!L3:O3)),(0),($C$5*F9/'NSW Oct 2020'!AR3-SUM('NSW Oct 2020'!L3:O3))*'NSW Oct 2020'!AG3/100)* 'NSW Oct 2020'!AR3,IF(AND('NSW Oct 2020'!N3&gt;0,'NSW Oct 2020'!O3=""),IF(($C$5*F9/'NSW Oct 2020'!AR3&lt; SUM('NSW Oct 2020'!L3:N3)),(0),($C$5*F9/'NSW Oct 2020'!AR3-SUM('NSW Oct 2020'!L3:N3))*'NSW Oct 2020'!AF3/100)* 'NSW Oct 2020'!AR3,IF(AND('NSW Oct 2020'!M3&gt;0,'NSW Oct 2020'!N3=""),IF(($C$5*F9/'NSW Oct 2020'!AR3&lt;'NSW Oct 2020'!M3+'NSW Oct 2020'!L3),(0),(($C$5*F9/'NSW Oct 2020'!AR3-('NSW Oct 2020'!M3+'NSW Oct 2020'!L3))*'NSW Oct 2020'!AE3/100))*'NSW Oct 2020'!AR3,IF(AND('NSW Oct 2020'!L3&gt;0,'NSW Oct 2020'!M3=""&gt;0),IF(($C$5*F9/'NSW Oct 2020'!AR3&lt;'NSW Oct 2020'!L3),(0),($C$5*F9/'NSW Oct 2020'!AR3-'NSW Oct 2020'!L3)*'NSW Oct 2020'!AD3/100)*'NSW Oct 2020'!AR3,0)))))</f>
        <v>0</v>
      </c>
      <c r="S9" s="257">
        <f t="shared" ref="S9:S31" si="4">SUM(G9:R9)</f>
        <v>2646.8980000000001</v>
      </c>
      <c r="T9" s="292">
        <f t="shared" ref="T9:T31" si="5">S9+D9</f>
        <v>2983.5010000000002</v>
      </c>
      <c r="U9" s="149">
        <f t="shared" ref="U9:U31" si="6">T9*1.1</f>
        <v>3281.8511000000003</v>
      </c>
      <c r="V9" s="148">
        <f>'NSW Oct 2020'!AT3</f>
        <v>25</v>
      </c>
      <c r="W9" s="148">
        <f>'NSW Oct 2020'!AU3</f>
        <v>0</v>
      </c>
      <c r="X9" s="148">
        <f>'NSW Oct 2020'!AV3</f>
        <v>0</v>
      </c>
      <c r="Y9" s="148">
        <f>'NSW Oct 2020'!AW3</f>
        <v>0</v>
      </c>
      <c r="Z9" s="292" t="str">
        <f>IF(SUM(V9:Y9)=0,"No discount",IF(V9&gt;0,"Guaranteed off bill",IF(W9&gt;0,"Guaranteed off usage",IF(X9&gt;0,"Pay-on-time off bill","Pay-on-time off usage"))))</f>
        <v>Guaranteed off bill</v>
      </c>
      <c r="AA9" s="292" t="str">
        <f>IF(OR(B9="Origin Energy",B9="Red Energy",B9="Powershop"),"Inclusive","Exclusive")</f>
        <v>Exclusive</v>
      </c>
      <c r="AB9" s="266">
        <f t="shared" si="0"/>
        <v>2237.6257500000002</v>
      </c>
      <c r="AC9" s="266">
        <f t="shared" si="1"/>
        <v>2237.6257500000002</v>
      </c>
      <c r="AD9" s="267">
        <f t="shared" si="2"/>
        <v>2461.3883250000003</v>
      </c>
      <c r="AE9" s="267">
        <f t="shared" si="2"/>
        <v>2461.3883250000003</v>
      </c>
      <c r="AF9" s="226">
        <f>'NSW Oct 2020'!BF3</f>
        <v>0</v>
      </c>
      <c r="AG9" s="141" t="str">
        <f>'NSW Oct 2020'!BG3</f>
        <v>n</v>
      </c>
      <c r="AH9" s="325"/>
      <c r="AI9" s="325"/>
      <c r="AJ9" s="325"/>
      <c r="AK9" s="325"/>
      <c r="AL9" s="325"/>
      <c r="AM9" s="325"/>
      <c r="AN9" s="325"/>
      <c r="AO9" s="325"/>
      <c r="AP9" s="325"/>
      <c r="AQ9" s="325"/>
      <c r="AR9" s="325"/>
      <c r="AS9" s="325"/>
      <c r="AT9" s="325"/>
      <c r="AU9" s="325"/>
      <c r="AV9" s="325"/>
      <c r="AW9" s="325"/>
      <c r="AX9" s="325"/>
      <c r="AY9" s="325"/>
      <c r="AZ9" s="325"/>
      <c r="BA9" s="325"/>
      <c r="BB9" s="325"/>
      <c r="BC9" s="325"/>
      <c r="BD9" s="325"/>
      <c r="BE9" s="325"/>
      <c r="BF9" s="325"/>
      <c r="BG9" s="325"/>
      <c r="BH9" s="325"/>
      <c r="BI9" s="325"/>
      <c r="BJ9" s="325"/>
      <c r="BK9" s="325"/>
      <c r="BL9" s="325"/>
      <c r="BM9" s="325"/>
      <c r="BN9" s="325"/>
      <c r="BO9" s="325"/>
      <c r="BP9" s="325"/>
      <c r="BQ9" s="325"/>
      <c r="BR9" s="325"/>
      <c r="BS9" s="325"/>
      <c r="BT9" s="325"/>
      <c r="BU9" s="325"/>
      <c r="BV9" s="325"/>
      <c r="BW9" s="325"/>
      <c r="BX9" s="325"/>
      <c r="BY9" s="325"/>
      <c r="BZ9" s="325"/>
      <c r="CA9" s="325"/>
      <c r="CB9" s="325"/>
      <c r="CC9" s="325"/>
      <c r="CD9" s="325"/>
      <c r="CE9" s="325"/>
      <c r="CF9" s="325"/>
      <c r="CG9" s="325"/>
      <c r="CH9" s="325"/>
      <c r="CI9" s="325"/>
      <c r="CJ9" s="325"/>
      <c r="CK9" s="325"/>
      <c r="CL9" s="325"/>
      <c r="CM9" s="325"/>
      <c r="CN9" s="325"/>
      <c r="CO9" s="325"/>
      <c r="CP9" s="325"/>
      <c r="CQ9" s="325"/>
      <c r="CR9" s="325"/>
      <c r="CS9" s="325"/>
      <c r="CT9" s="325"/>
      <c r="CU9" s="325"/>
      <c r="CV9" s="325"/>
      <c r="CW9" s="325"/>
      <c r="CX9" s="325"/>
      <c r="CY9" s="325"/>
      <c r="CZ9" s="325"/>
      <c r="DA9" s="325"/>
      <c r="DB9" s="325"/>
      <c r="DC9" s="325"/>
      <c r="DD9" s="325"/>
      <c r="DE9" s="325"/>
      <c r="DF9" s="325"/>
      <c r="DG9" s="325"/>
      <c r="DH9" s="325"/>
      <c r="DI9" s="325"/>
      <c r="DJ9" s="325"/>
      <c r="DK9" s="325"/>
      <c r="DL9" s="325"/>
      <c r="DM9" s="325"/>
      <c r="DN9" s="325"/>
      <c r="DO9" s="325"/>
      <c r="DP9" s="325"/>
      <c r="DQ9" s="325"/>
      <c r="DR9" s="325"/>
      <c r="DS9" s="325"/>
      <c r="DT9" s="325"/>
      <c r="DU9" s="325"/>
      <c r="DV9" s="325"/>
      <c r="DW9" s="325"/>
      <c r="DX9" s="325"/>
      <c r="DY9" s="325"/>
      <c r="DZ9" s="325"/>
      <c r="EA9" s="325"/>
      <c r="EB9" s="325"/>
      <c r="EC9" s="325"/>
      <c r="ED9" s="325"/>
      <c r="EE9" s="325"/>
      <c r="EF9" s="325"/>
      <c r="EG9" s="325"/>
      <c r="EH9" s="325"/>
      <c r="EI9" s="325"/>
      <c r="EJ9" s="325"/>
      <c r="EK9" s="325"/>
      <c r="EL9" s="325"/>
      <c r="EM9" s="325"/>
      <c r="EN9" s="325"/>
      <c r="EO9" s="325"/>
      <c r="EP9" s="325"/>
      <c r="EQ9" s="325"/>
      <c r="ER9" s="325"/>
    </row>
    <row r="10" spans="1:148" ht="23" customHeight="1">
      <c r="A10" s="443"/>
      <c r="B10" s="148" t="str">
        <f>'NSW Oct 2020'!F4</f>
        <v>EnergyAustralia</v>
      </c>
      <c r="C10" s="148" t="str">
        <f>'NSW Oct 2020'!G4</f>
        <v>Total Plan</v>
      </c>
      <c r="D10" s="153">
        <f>365*'NSW Oct 2020'!H4/100</f>
        <v>250.755</v>
      </c>
      <c r="E10" s="288">
        <f>IF('NSW Oct 2020'!AQ4=3,0.5,IF('NSW Oct 2020'!AQ4=2,0.33,0))</f>
        <v>0.5</v>
      </c>
      <c r="F10" s="288">
        <f t="shared" si="3"/>
        <v>0.5</v>
      </c>
      <c r="G10" s="153">
        <f>IF('NSW Oct 2020'!K4="",($C$5*E10/'NSW Oct 2020'!AQ4*'NSW Oct 2020'!W4/100)*'NSW Oct 2020'!AQ4,IF($C$5*E10/'NSW Oct 2020'!AQ4&gt;='NSW Oct 2020'!L4,('NSW Oct 2020'!L4*'NSW Oct 2020'!W4/100)*'NSW Oct 2020'!AQ4,($C$5*E10/'NSW Oct 2020'!AQ4*'NSW Oct 2020'!W4/100)*'NSW Oct 2020'!AQ4))</f>
        <v>147.12599999999998</v>
      </c>
      <c r="H10" s="153">
        <f>IF(AND('NSW Oct 2020'!L4&gt;0,'NSW Oct 2020'!M4&gt;0),IF($C$5*E10/'NSW Oct 2020'!AQ4&lt;'NSW Oct 2020'!L4,0,IF(($C$5*E10/'NSW Oct 2020'!AQ4-'NSW Oct 2020'!L4)&lt;=('NSW Oct 2020'!M4+'NSW Oct 2020'!L4),((($C$5*E10/'NSW Oct 2020'!AQ4-'NSW Oct 2020'!L4)*'NSW Oct 2020'!X4/100))*'NSW Oct 2020'!AQ4,((('NSW Oct 2020'!M4)*'NSW Oct 2020'!X4/100)*'NSW Oct 2020'!AQ4))),0)</f>
        <v>104.06618181818183</v>
      </c>
      <c r="I10" s="153">
        <f>IF(AND('NSW Oct 2020'!M4&gt;0,'NSW Oct 2020'!N4&gt;0),IF($C$5*E10/'NSW Oct 2020'!AQ4&lt;('NSW Oct 2020'!L4+'NSW Oct 2020'!M4),0,IF(($C$5*E10/'NSW Oct 2020'!AQ4-'NSW Oct 2020'!L4+'NSW Oct 2020'!M4)&lt;=('NSW Oct 2020'!L4+'NSW Oct 2020'!M4+'NSW Oct 2020'!N4),((($C$5*E10/'NSW Oct 2020'!AQ4-('NSW Oct 2020'!L4+'NSW Oct 2020'!M4))*'NSW Oct 2020'!Y4/100))*'NSW Oct 2020'!AQ4,('NSW Oct 2020'!N4*'NSW Oct 2020'!Y4/100)* 'NSW Oct 2020'!AQ4)),0)</f>
        <v>238.06499999999997</v>
      </c>
      <c r="J10" s="153">
        <f>IF(AND('NSW Oct 2020'!N4&gt;0,'NSW Oct 2020'!O4&gt;0),IF($C$5*E10/'NSW Oct 2020'!AQ4&lt;('NSW Oct 2020'!L4+'NSW Oct 2020'!M4+'NSW Oct 2020'!N4),0,IF(($C$5*E10/'NSW Oct 2020'!AQ4-'NSW Oct 2020'!L4+'NSW Oct 2020'!M4+'NSW Oct 2020'!N4)&lt;=('NSW Oct 2020'!L4+'NSW Oct 2020'!M4+'NSW Oct 2020'!N4+'NSW Oct 2020'!O4),(($C$5*E10/'NSW Oct 2020'!AQ4-('NSW Oct 2020'!L4+'NSW Oct 2020'!M4+'NSW Oct 2020'!N4))*'NSW Oct 2020'!Z4/100)*'NSW Oct 2020'!AQ4,('NSW Oct 2020'!O4*'NSW Oct 2020'!Z4/100)*'NSW Oct 2020'!AQ4)),0)</f>
        <v>898.31136363636369</v>
      </c>
      <c r="K10" s="153">
        <f>IF(AND('NSW Oct 2020'!O4&gt;0,'NSW Oct 2020'!P4&gt;0),IF($C$5*E10/'NSW Oct 2020'!AQ4&lt;('NSW Oct 2020'!L4+'NSW Oct 2020'!M4+'NSW Oct 2020'!N4+'NSW Oct 2020'!O4),0,IF(($C$5*E10/'NSW Oct 2020'!AQ4-'NSW Oct 2020'!L4+'NSW Oct 2020'!M4+'NSW Oct 2020'!N4+'NSW Oct 2020'!O4)&lt;=('NSW Oct 2020'!L4+'NSW Oct 2020'!M4+'NSW Oct 2020'!N4+'NSW Oct 2020'!O4+'NSW Oct 2020'!P4),(($C$5*E10/'NSW Oct 2020'!AQ4-('NSW Oct 2020'!L4+'NSW Oct 2020'!M4+'NSW Oct 2020'!N4+'NSW Oct 2020'!O4))*'NSW Oct 2020'!AA4/100)*'NSW Oct 2020'!AQ4,('NSW Oct 2020'!P4*'NSW Oct 2020'!AA4/100)*'NSW Oct 2020'!AQ4)),0)</f>
        <v>0</v>
      </c>
      <c r="L10" s="153">
        <f>IF(AND('NSW Oct 2020'!P4&gt;0,'NSW Oct 2020'!O4&gt;0),IF(($C$5*E10/'NSW Oct 2020'!AQ4&lt;SUM('NSW Oct 2020'!L4:P4)),(0),($C$5*E10/'NSW Oct 2020'!AQ4-SUM('NSW Oct 2020'!L4:P4))*'NSW Oct 2020'!AB4/100)* 'NSW Oct 2020'!AQ4,IF(AND('NSW Oct 2020'!O4&gt;0,'NSW Oct 2020'!P4=""),IF(($C$5*E10/'NSW Oct 2020'!AQ4&lt; SUM('NSW Oct 2020'!L4:O4)),(0),($C$5*E10/'NSW Oct 2020'!AQ4-SUM('NSW Oct 2020'!L4:O4))*'NSW Oct 2020'!AA4/100)* 'NSW Oct 2020'!AQ4,IF(AND('NSW Oct 2020'!N4&gt;0,'NSW Oct 2020'!O4=""),IF(($C$5*E10/'NSW Oct 2020'!AQ4&lt; SUM('NSW Oct 2020'!L4:N4)),(0),($C$5*E10/'NSW Oct 2020'!AQ4-SUM('NSW Oct 2020'!L4:N4))*'NSW Oct 2020'!Z4/100)* 'NSW Oct 2020'!AQ4,IF(AND('NSW Oct 2020'!M4&gt;0,'NSW Oct 2020'!N4=""),IF(($C$5*E10/'NSW Oct 2020'!AQ4&lt;'NSW Oct 2020'!M4+'NSW Oct 2020'!L4),(0),(($C$5*E10/'NSW Oct 2020'!AQ4-('NSW Oct 2020'!M4+'NSW Oct 2020'!L4))*'NSW Oct 2020'!Y4/100))*'NSW Oct 2020'!AQ4,IF(AND('NSW Oct 2020'!L4&gt;0,'NSW Oct 2020'!M4=""&gt;0),IF(($C$5*E10/'NSW Oct 2020'!AQ4&lt;'NSW Oct 2020'!L4),(0),($C$5*E10/'NSW Oct 2020'!AQ4-'NSW Oct 2020'!L4)*'NSW Oct 2020'!X4/100)*'NSW Oct 2020'!AQ4,0)))))</f>
        <v>0</v>
      </c>
      <c r="M10" s="153">
        <f>IF('NSW Oct 2020'!K4="",($C$5*F10/'NSW Oct 2020'!AR4*'NSW Oct 2020'!AC4/100)*'NSW Oct 2020'!AR4,IF($C$5*F10/'NSW Oct 2020'!AR4&gt;='NSW Oct 2020'!L4,('NSW Oct 2020'!L4*'NSW Oct 2020'!AC4/100)*'NSW Oct 2020'!AR4,($C$5*F10/'NSW Oct 2020'!AR4*'NSW Oct 2020'!AC4/100)*'NSW Oct 2020'!AR4))</f>
        <v>147.12599999999998</v>
      </c>
      <c r="N10" s="153">
        <f>IF(AND('NSW Oct 2020'!L4&gt;0,'NSW Oct 2020'!M4&gt;0),IF($C$5*F10/'NSW Oct 2020'!AR4&lt;'NSW Oct 2020'!L4,0,IF(($C$5*F10/'NSW Oct 2020'!AR4-'NSW Oct 2020'!L4)&lt;=('NSW Oct 2020'!M4+'NSW Oct 2020'!L4),((($C$5*F10/'NSW Oct 2020'!AR4-'NSW Oct 2020'!L4)*'NSW Oct 2020'!AD4/100))*'NSW Oct 2020'!AR4,((('NSW Oct 2020'!M4)*'NSW Oct 2020'!AD4/100)*'NSW Oct 2020'!AR4))),0)</f>
        <v>104.06618181818183</v>
      </c>
      <c r="O10" s="153">
        <f>IF(AND('NSW Oct 2020'!M4&gt;0,'NSW Oct 2020'!N4&gt;0),IF($C$5*F10/'NSW Oct 2020'!AR4&lt;('NSW Oct 2020'!L4+'NSW Oct 2020'!M4),0,IF(($C$5*F10/'NSW Oct 2020'!AR4-'NSW Oct 2020'!L4+'NSW Oct 2020'!M4)&lt;=('NSW Oct 2020'!L4+'NSW Oct 2020'!M4+'NSW Oct 2020'!N4),((($C$5*F10/'NSW Oct 2020'!AR4-('NSW Oct 2020'!L4+'NSW Oct 2020'!M4))*'NSW Oct 2020'!AE4/100))*'NSW Oct 2020'!AR4,('NSW Oct 2020'!N4*'NSW Oct 2020'!AE4/100)*'NSW Oct 2020'!AR4)),0)</f>
        <v>238.06499999999997</v>
      </c>
      <c r="P10" s="153">
        <f>IF(AND('NSW Oct 2020'!N4&gt;0,'NSW Oct 2020'!O4&gt;0),IF($C$5*F10/'NSW Oct 2020'!AR4&lt;('NSW Oct 2020'!L4+'NSW Oct 2020'!M4+'NSW Oct 2020'!N4),0,IF(($C$5*F10/'NSW Oct 2020'!AR4-'NSW Oct 2020'!L4+'NSW Oct 2020'!M4+'NSW Oct 2020'!N4)&lt;=('NSW Oct 2020'!L4+'NSW Oct 2020'!M4+'NSW Oct 2020'!N4+'NSW Oct 2020'!O4),(($C$5*F10/'NSW Oct 2020'!AR4-('NSW Oct 2020'!L4+'NSW Oct 2020'!M4+'NSW Oct 2020'!N4))*'NSW Oct 2020'!AF4/100)*'NSW Oct 2020'!AR4,('NSW Oct 2020'!O4*'NSW Oct 2020'!AF4/100)*'NSW Oct 2020'!AR4)),0)</f>
        <v>898.31136363636369</v>
      </c>
      <c r="Q10" s="153">
        <f>IF(AND('NSW Oct 2020'!P4&gt;0,'NSW Oct 2020'!P4&gt;0),IF($C$5*F10/'NSW Oct 2020'!AR4&lt;('NSW Oct 2020'!L4+'NSW Oct 2020'!M4+'NSW Oct 2020'!N4+'NSW Oct 2020'!O4),0,IF(($C$5*F10/'NSW Oct 2020'!AR4-'NSW Oct 2020'!L4+'NSW Oct 2020'!M4+'NSW Oct 2020'!N4+'NSW Oct 2020'!O4)&lt;=('NSW Oct 2020'!L4+'NSW Oct 2020'!M4+'NSW Oct 2020'!N4+'NSW Oct 2020'!O4+'NSW Oct 2020'!P4),(($C$5*F10/'NSW Oct 2020'!AR4-('NSW Oct 2020'!L4+'NSW Oct 2020'!M4+'NSW Oct 2020'!N4+'NSW Oct 2020'!O4))*'NSW Oct 2020'!AG4/100)*'NSW Oct 2020'!AR4,('NSW Oct 2020'!P4*'NSW Oct 2020'!AG4/100)*'NSW Oct 2020'!AR4)),0)</f>
        <v>0</v>
      </c>
      <c r="R10" s="153">
        <f>IF(AND('NSW Oct 2020'!P4&gt;0,'NSW Oct 2020'!O4&gt;0),IF(($C$5*F10/'NSW Oct 2020'!AR4&lt;SUM('NSW Oct 2020'!L4:P4)),(0),($C$5*F10/'NSW Oct 2020'!AR4-SUM('NSW Oct 2020'!L4:P4))*'NSW Oct 2020'!AB4/100)* 'NSW Oct 2020'!AR4,IF(AND('NSW Oct 2020'!O4&gt;0,'NSW Oct 2020'!P4=""),IF(($C$5*F10/'NSW Oct 2020'!AR4&lt; SUM('NSW Oct 2020'!L4:O4)),(0),($C$5*F10/'NSW Oct 2020'!AR4-SUM('NSW Oct 2020'!L4:O4))*'NSW Oct 2020'!AG4/100)* 'NSW Oct 2020'!AR4,IF(AND('NSW Oct 2020'!N4&gt;0,'NSW Oct 2020'!O4=""),IF(($C$5*F10/'NSW Oct 2020'!AR4&lt; SUM('NSW Oct 2020'!L4:N4)),(0),($C$5*F10/'NSW Oct 2020'!AR4-SUM('NSW Oct 2020'!L4:N4))*'NSW Oct 2020'!AF4/100)* 'NSW Oct 2020'!AR4,IF(AND('NSW Oct 2020'!M4&gt;0,'NSW Oct 2020'!N4=""),IF(($C$5*F10/'NSW Oct 2020'!AR4&lt;'NSW Oct 2020'!M4+'NSW Oct 2020'!L4),(0),(($C$5*F10/'NSW Oct 2020'!AR4-('NSW Oct 2020'!M4+'NSW Oct 2020'!L4))*'NSW Oct 2020'!AE4/100))*'NSW Oct 2020'!AR4,IF(AND('NSW Oct 2020'!L4&gt;0,'NSW Oct 2020'!M4=""&gt;0),IF(($C$5*F10/'NSW Oct 2020'!AR4&lt;'NSW Oct 2020'!L4),(0),($C$5*F10/'NSW Oct 2020'!AR4-'NSW Oct 2020'!L4)*'NSW Oct 2020'!AD4/100)*'NSW Oct 2020'!AR4,0)))))</f>
        <v>0</v>
      </c>
      <c r="S10" s="257">
        <f t="shared" si="4"/>
        <v>2775.1370909090911</v>
      </c>
      <c r="T10" s="292">
        <f t="shared" si="5"/>
        <v>3025.8920909090912</v>
      </c>
      <c r="U10" s="149">
        <f t="shared" si="6"/>
        <v>3328.4813000000004</v>
      </c>
      <c r="V10" s="148">
        <f>'NSW Oct 2020'!AT4</f>
        <v>19</v>
      </c>
      <c r="W10" s="148">
        <f>'NSW Oct 2020'!AU4</f>
        <v>0</v>
      </c>
      <c r="X10" s="148">
        <f>'NSW Oct 2020'!AV4</f>
        <v>0</v>
      </c>
      <c r="Y10" s="148">
        <f>'NSW Oct 2020'!AW4</f>
        <v>0</v>
      </c>
      <c r="Z10" s="292" t="str">
        <f t="shared" ref="Z10:Z31" si="7">IF(SUM(V10:Y10)=0,"No discount",IF(V10&gt;0,"Guaranteed off bill",IF(W10&gt;0,"Guaranteed off usage",IF(X10&gt;0,"Pay-on-time off bill","Pay-on-time off usage"))))</f>
        <v>Guaranteed off bill</v>
      </c>
      <c r="AA10" s="292" t="str">
        <f t="shared" ref="AA10:AA31" si="8">IF(OR(B10="Origin Energy",B10="Red Energy",B10="Powershop"),"Inclusive","Exclusive")</f>
        <v>Exclusive</v>
      </c>
      <c r="AB10" s="266">
        <f t="shared" si="0"/>
        <v>2450.9725936363639</v>
      </c>
      <c r="AC10" s="266">
        <f t="shared" si="1"/>
        <v>2450.9725936363639</v>
      </c>
      <c r="AD10" s="267">
        <f t="shared" si="2"/>
        <v>2696.0698530000004</v>
      </c>
      <c r="AE10" s="267">
        <f t="shared" si="2"/>
        <v>2696.0698530000004</v>
      </c>
      <c r="AF10" s="226">
        <f>'NSW Oct 2020'!BF4</f>
        <v>0</v>
      </c>
      <c r="AG10" s="141" t="str">
        <f>'NSW Oct 2020'!BG4</f>
        <v>n</v>
      </c>
      <c r="AH10" s="325"/>
      <c r="AI10" s="325"/>
      <c r="AJ10" s="325"/>
      <c r="AK10" s="325"/>
      <c r="AL10" s="325"/>
      <c r="AM10" s="325"/>
      <c r="AN10" s="325"/>
      <c r="AO10" s="325"/>
      <c r="AP10" s="325"/>
      <c r="AQ10" s="325"/>
      <c r="AR10" s="325"/>
      <c r="AS10" s="325"/>
      <c r="AT10" s="325"/>
      <c r="AU10" s="325"/>
      <c r="AV10" s="325"/>
      <c r="AW10" s="325"/>
      <c r="AX10" s="325"/>
      <c r="AY10" s="325"/>
      <c r="AZ10" s="325"/>
      <c r="BA10" s="325"/>
      <c r="BB10" s="325"/>
      <c r="BC10" s="325"/>
      <c r="BD10" s="325"/>
      <c r="BE10" s="325"/>
      <c r="BF10" s="325"/>
      <c r="BG10" s="325"/>
      <c r="BH10" s="325"/>
      <c r="BI10" s="325"/>
      <c r="BJ10" s="325"/>
      <c r="BK10" s="325"/>
      <c r="BL10" s="325"/>
      <c r="BM10" s="325"/>
      <c r="BN10" s="325"/>
      <c r="BO10" s="325"/>
      <c r="BP10" s="325"/>
      <c r="BQ10" s="325"/>
      <c r="BR10" s="325"/>
      <c r="BS10" s="325"/>
      <c r="BT10" s="325"/>
      <c r="BU10" s="325"/>
      <c r="BV10" s="325"/>
      <c r="BW10" s="325"/>
      <c r="BX10" s="325"/>
      <c r="BY10" s="325"/>
      <c r="BZ10" s="325"/>
      <c r="CA10" s="325"/>
      <c r="CB10" s="325"/>
      <c r="CC10" s="325"/>
      <c r="CD10" s="325"/>
      <c r="CE10" s="325"/>
      <c r="CF10" s="325"/>
      <c r="CG10" s="325"/>
      <c r="CH10" s="325"/>
      <c r="CI10" s="325"/>
      <c r="CJ10" s="325"/>
      <c r="CK10" s="325"/>
      <c r="CL10" s="325"/>
      <c r="CM10" s="325"/>
      <c r="CN10" s="325"/>
      <c r="CO10" s="325"/>
      <c r="CP10" s="325"/>
      <c r="CQ10" s="325"/>
      <c r="CR10" s="325"/>
      <c r="CS10" s="325"/>
      <c r="CT10" s="325"/>
      <c r="CU10" s="325"/>
      <c r="CV10" s="325"/>
      <c r="CW10" s="325"/>
      <c r="CX10" s="325"/>
      <c r="CY10" s="325"/>
      <c r="CZ10" s="325"/>
      <c r="DA10" s="325"/>
      <c r="DB10" s="325"/>
      <c r="DC10" s="325"/>
      <c r="DD10" s="325"/>
      <c r="DE10" s="325"/>
      <c r="DF10" s="325"/>
      <c r="DG10" s="325"/>
      <c r="DH10" s="325"/>
      <c r="DI10" s="325"/>
      <c r="DJ10" s="325"/>
      <c r="DK10" s="325"/>
      <c r="DL10" s="325"/>
      <c r="DM10" s="325"/>
      <c r="DN10" s="325"/>
      <c r="DO10" s="325"/>
      <c r="DP10" s="325"/>
      <c r="DQ10" s="325"/>
      <c r="DR10" s="325"/>
      <c r="DS10" s="325"/>
      <c r="DT10" s="325"/>
      <c r="DU10" s="325"/>
      <c r="DV10" s="325"/>
      <c r="DW10" s="325"/>
      <c r="DX10" s="325"/>
      <c r="DY10" s="325"/>
      <c r="DZ10" s="325"/>
      <c r="EA10" s="325"/>
      <c r="EB10" s="325"/>
      <c r="EC10" s="325"/>
      <c r="ED10" s="325"/>
      <c r="EE10" s="325"/>
      <c r="EF10" s="325"/>
      <c r="EG10" s="325"/>
      <c r="EH10" s="325"/>
      <c r="EI10" s="325"/>
      <c r="EJ10" s="325"/>
      <c r="EK10" s="325"/>
      <c r="EL10" s="325"/>
      <c r="EM10" s="325"/>
      <c r="EN10" s="325"/>
      <c r="EO10" s="325"/>
      <c r="EP10" s="325"/>
      <c r="EQ10" s="325"/>
      <c r="ER10" s="325"/>
    </row>
    <row r="11" spans="1:148" ht="23" customHeight="1">
      <c r="A11" s="443"/>
      <c r="B11" s="148" t="str">
        <f>'NSW Oct 2020'!F5</f>
        <v>Origin Energy</v>
      </c>
      <c r="C11" s="148" t="str">
        <f>'NSW Oct 2020'!G5</f>
        <v>Business Flexi</v>
      </c>
      <c r="D11" s="153">
        <f>365*'NSW Oct 2020'!H5/100</f>
        <v>238.89250000000001</v>
      </c>
      <c r="E11" s="288">
        <f>IF('NSW Oct 2020'!AQ5=3,0.5,IF('NSW Oct 2020'!AQ5=2,0.33,0))</f>
        <v>0.5</v>
      </c>
      <c r="F11" s="288">
        <f t="shared" si="3"/>
        <v>0.5</v>
      </c>
      <c r="G11" s="153">
        <f>IF('NSW Oct 2020'!K5="",($C$5*E11/'NSW Oct 2020'!AQ5*'NSW Oct 2020'!W5/100)*'NSW Oct 2020'!AQ5,IF($C$5*E11/'NSW Oct 2020'!AQ5&gt;='NSW Oct 2020'!L5,('NSW Oct 2020'!L5*'NSW Oct 2020'!W5/100)*'NSW Oct 2020'!AQ5,($C$5*E11/'NSW Oct 2020'!AQ5*'NSW Oct 2020'!W5/100)*'NSW Oct 2020'!AQ5))</f>
        <v>130.51500000000001</v>
      </c>
      <c r="H11" s="153">
        <f>IF(AND('NSW Oct 2020'!L5&gt;0,'NSW Oct 2020'!M5&gt;0),IF($C$5*E11/'NSW Oct 2020'!AQ5&lt;'NSW Oct 2020'!L5,0,IF(($C$5*E11/'NSW Oct 2020'!AQ5-'NSW Oct 2020'!L5)&lt;=('NSW Oct 2020'!M5+'NSW Oct 2020'!L5),((($C$5*E11/'NSW Oct 2020'!AQ5-'NSW Oct 2020'!L5)*'NSW Oct 2020'!X5/100))*'NSW Oct 2020'!AQ5,((('NSW Oct 2020'!M5)*'NSW Oct 2020'!X5/100)*'NSW Oct 2020'!AQ5))),0)</f>
        <v>1013.7555454545455</v>
      </c>
      <c r="I11" s="153">
        <f>IF(AND('NSW Oct 2020'!M5&gt;0,'NSW Oct 2020'!N5&gt;0),IF($C$5*E11/'NSW Oct 2020'!AQ5&lt;('NSW Oct 2020'!L5+'NSW Oct 2020'!M5),0,IF(($C$5*E11/'NSW Oct 2020'!AQ5-'NSW Oct 2020'!L5+'NSW Oct 2020'!M5)&lt;=('NSW Oct 2020'!L5+'NSW Oct 2020'!M5+'NSW Oct 2020'!N5),((($C$5*E11/'NSW Oct 2020'!AQ5-('NSW Oct 2020'!L5+'NSW Oct 2020'!M5))*'NSW Oct 2020'!Y5/100))*'NSW Oct 2020'!AQ5,('NSW Oct 2020'!N5*'NSW Oct 2020'!Y5/100)* 'NSW Oct 2020'!AQ5)),0)</f>
        <v>0</v>
      </c>
      <c r="J11" s="153">
        <f>IF(AND('NSW Oct 2020'!N5&gt;0,'NSW Oct 2020'!O5&gt;0),IF($C$5*E11/'NSW Oct 2020'!AQ5&lt;('NSW Oct 2020'!L5+'NSW Oct 2020'!M5+'NSW Oct 2020'!N5),0,IF(($C$5*E11/'NSW Oct 2020'!AQ5-'NSW Oct 2020'!L5+'NSW Oct 2020'!M5+'NSW Oct 2020'!N5)&lt;=('NSW Oct 2020'!L5+'NSW Oct 2020'!M5+'NSW Oct 2020'!N5+'NSW Oct 2020'!O5),(($C$5*E11/'NSW Oct 2020'!AQ5-('NSW Oct 2020'!L5+'NSW Oct 2020'!M5+'NSW Oct 2020'!N5))*'NSW Oct 2020'!Z5/100)*'NSW Oct 2020'!AQ5,('NSW Oct 2020'!O5*'NSW Oct 2020'!Z5/100)*'NSW Oct 2020'!AQ5)),0)</f>
        <v>0</v>
      </c>
      <c r="K11" s="153">
        <f>IF(AND('NSW Oct 2020'!O5&gt;0,'NSW Oct 2020'!P5&gt;0),IF($C$5*E11/'NSW Oct 2020'!AQ5&lt;('NSW Oct 2020'!L5+'NSW Oct 2020'!M5+'NSW Oct 2020'!N5+'NSW Oct 2020'!O5),0,IF(($C$5*E11/'NSW Oct 2020'!AQ5-'NSW Oct 2020'!L5+'NSW Oct 2020'!M5+'NSW Oct 2020'!N5+'NSW Oct 2020'!O5)&lt;=('NSW Oct 2020'!L5+'NSW Oct 2020'!M5+'NSW Oct 2020'!N5+'NSW Oct 2020'!O5+'NSW Oct 2020'!P5),(($C$5*E11/'NSW Oct 2020'!AQ5-('NSW Oct 2020'!L5+'NSW Oct 2020'!M5+'NSW Oct 2020'!N5+'NSW Oct 2020'!O5))*'NSW Oct 2020'!AA5/100)*'NSW Oct 2020'!AQ5,('NSW Oct 2020'!P5*'NSW Oct 2020'!AA5/100)*'NSW Oct 2020'!AQ5)),0)</f>
        <v>0</v>
      </c>
      <c r="L11" s="153">
        <f>IF(AND('NSW Oct 2020'!P5&gt;0,'NSW Oct 2020'!O5&gt;0),IF(($C$5*E11/'NSW Oct 2020'!AQ5&lt;SUM('NSW Oct 2020'!L5:P5)),(0),($C$5*E11/'NSW Oct 2020'!AQ5-SUM('NSW Oct 2020'!L5:P5))*'NSW Oct 2020'!AB5/100)* 'NSW Oct 2020'!AQ5,IF(AND('NSW Oct 2020'!O5&gt;0,'NSW Oct 2020'!P5=""),IF(($C$5*E11/'NSW Oct 2020'!AQ5&lt; SUM('NSW Oct 2020'!L5:O5)),(0),($C$5*E11/'NSW Oct 2020'!AQ5-SUM('NSW Oct 2020'!L5:O5))*'NSW Oct 2020'!AA5/100)* 'NSW Oct 2020'!AQ5,IF(AND('NSW Oct 2020'!N5&gt;0,'NSW Oct 2020'!O5=""),IF(($C$5*E11/'NSW Oct 2020'!AQ5&lt; SUM('NSW Oct 2020'!L5:N5)),(0),($C$5*E11/'NSW Oct 2020'!AQ5-SUM('NSW Oct 2020'!L5:N5))*'NSW Oct 2020'!Z5/100)* 'NSW Oct 2020'!AQ5,IF(AND('NSW Oct 2020'!M5&gt;0,'NSW Oct 2020'!N5=""),IF(($C$5*E11/'NSW Oct 2020'!AQ5&lt;'NSW Oct 2020'!M5+'NSW Oct 2020'!L5),(0),(($C$5*E11/'NSW Oct 2020'!AQ5-('NSW Oct 2020'!M5+'NSW Oct 2020'!L5))*'NSW Oct 2020'!Y5/100))*'NSW Oct 2020'!AQ5,IF(AND('NSW Oct 2020'!L5&gt;0,'NSW Oct 2020'!M5=""&gt;0),IF(($C$5*E11/'NSW Oct 2020'!AQ5&lt;'NSW Oct 2020'!L5),(0),($C$5*E11/'NSW Oct 2020'!AQ5-'NSW Oct 2020'!L5)*'NSW Oct 2020'!X5/100)*'NSW Oct 2020'!AQ5,0)))))</f>
        <v>0</v>
      </c>
      <c r="M11" s="153">
        <f>IF('NSW Oct 2020'!K5="",($C$5*F11/'NSW Oct 2020'!AR5*'NSW Oct 2020'!AC5/100)*'NSW Oct 2020'!AR5,IF($C$5*F11/'NSW Oct 2020'!AR5&gt;='NSW Oct 2020'!L5,('NSW Oct 2020'!L5*'NSW Oct 2020'!AC5/100)*'NSW Oct 2020'!AR5,($C$5*F11/'NSW Oct 2020'!AR5*'NSW Oct 2020'!AC5/100)*'NSW Oct 2020'!AR5))</f>
        <v>130.51500000000001</v>
      </c>
      <c r="N11" s="153">
        <f>IF(AND('NSW Oct 2020'!L5&gt;0,'NSW Oct 2020'!M5&gt;0),IF($C$5*F11/'NSW Oct 2020'!AR5&lt;'NSW Oct 2020'!L5,0,IF(($C$5*F11/'NSW Oct 2020'!AR5-'NSW Oct 2020'!L5)&lt;=('NSW Oct 2020'!M5+'NSW Oct 2020'!L5),((($C$5*F11/'NSW Oct 2020'!AR5-'NSW Oct 2020'!L5)*'NSW Oct 2020'!AD5/100))*'NSW Oct 2020'!AR5,((('NSW Oct 2020'!M5)*'NSW Oct 2020'!AD5/100)*'NSW Oct 2020'!AR5))),0)</f>
        <v>1013.7555454545455</v>
      </c>
      <c r="O11" s="153">
        <f>IF(AND('NSW Oct 2020'!M5&gt;0,'NSW Oct 2020'!N5&gt;0),IF($C$5*F11/'NSW Oct 2020'!AR5&lt;('NSW Oct 2020'!L5+'NSW Oct 2020'!M5),0,IF(($C$5*F11/'NSW Oct 2020'!AR5-'NSW Oct 2020'!L5+'NSW Oct 2020'!M5)&lt;=('NSW Oct 2020'!L5+'NSW Oct 2020'!M5+'NSW Oct 2020'!N5),((($C$5*F11/'NSW Oct 2020'!AR5-('NSW Oct 2020'!L5+'NSW Oct 2020'!M5))*'NSW Oct 2020'!AE5/100))*'NSW Oct 2020'!AR5,('NSW Oct 2020'!N5*'NSW Oct 2020'!AE5/100)*'NSW Oct 2020'!AR5)),0)</f>
        <v>0</v>
      </c>
      <c r="P11" s="153">
        <f>IF(AND('NSW Oct 2020'!N5&gt;0,'NSW Oct 2020'!O5&gt;0),IF($C$5*F11/'NSW Oct 2020'!AR5&lt;('NSW Oct 2020'!L5+'NSW Oct 2020'!M5+'NSW Oct 2020'!N5),0,IF(($C$5*F11/'NSW Oct 2020'!AR5-'NSW Oct 2020'!L5+'NSW Oct 2020'!M5+'NSW Oct 2020'!N5)&lt;=('NSW Oct 2020'!L5+'NSW Oct 2020'!M5+'NSW Oct 2020'!N5+'NSW Oct 2020'!O5),(($C$5*F11/'NSW Oct 2020'!AR5-('NSW Oct 2020'!L5+'NSW Oct 2020'!M5+'NSW Oct 2020'!N5))*'NSW Oct 2020'!AF5/100)*'NSW Oct 2020'!AR5,('NSW Oct 2020'!O5*'NSW Oct 2020'!AF5/100)*'NSW Oct 2020'!AR5)),0)</f>
        <v>0</v>
      </c>
      <c r="Q11" s="153">
        <f>IF(AND('NSW Oct 2020'!P5&gt;0,'NSW Oct 2020'!P5&gt;0),IF($C$5*F11/'NSW Oct 2020'!AR5&lt;('NSW Oct 2020'!L5+'NSW Oct 2020'!M5+'NSW Oct 2020'!N5+'NSW Oct 2020'!O5),0,IF(($C$5*F11/'NSW Oct 2020'!AR5-'NSW Oct 2020'!L5+'NSW Oct 2020'!M5+'NSW Oct 2020'!N5+'NSW Oct 2020'!O5)&lt;=('NSW Oct 2020'!L5+'NSW Oct 2020'!M5+'NSW Oct 2020'!N5+'NSW Oct 2020'!O5+'NSW Oct 2020'!P5),(($C$5*F11/'NSW Oct 2020'!AR5-('NSW Oct 2020'!L5+'NSW Oct 2020'!M5+'NSW Oct 2020'!N5+'NSW Oct 2020'!O5))*'NSW Oct 2020'!AG5/100)*'NSW Oct 2020'!AR5,('NSW Oct 2020'!P5*'NSW Oct 2020'!AG5/100)*'NSW Oct 2020'!AR5)),0)</f>
        <v>0</v>
      </c>
      <c r="R11" s="153">
        <f>IF(AND('NSW Oct 2020'!P5&gt;0,'NSW Oct 2020'!O5&gt;0),IF(($C$5*F11/'NSW Oct 2020'!AR5&lt;SUM('NSW Oct 2020'!L5:P5)),(0),($C$5*F11/'NSW Oct 2020'!AR5-SUM('NSW Oct 2020'!L5:P5))*'NSW Oct 2020'!AB5/100)* 'NSW Oct 2020'!AR5,IF(AND('NSW Oct 2020'!O5&gt;0,'NSW Oct 2020'!P5=""),IF(($C$5*F11/'NSW Oct 2020'!AR5&lt; SUM('NSW Oct 2020'!L5:O5)),(0),($C$5*F11/'NSW Oct 2020'!AR5-SUM('NSW Oct 2020'!L5:O5))*'NSW Oct 2020'!AG5/100)* 'NSW Oct 2020'!AR5,IF(AND('NSW Oct 2020'!N5&gt;0,'NSW Oct 2020'!O5=""),IF(($C$5*F11/'NSW Oct 2020'!AR5&lt; SUM('NSW Oct 2020'!L5:N5)),(0),($C$5*F11/'NSW Oct 2020'!AR5-SUM('NSW Oct 2020'!L5:N5))*'NSW Oct 2020'!AF5/100)* 'NSW Oct 2020'!AR5,IF(AND('NSW Oct 2020'!M5&gt;0,'NSW Oct 2020'!N5=""),IF(($C$5*F11/'NSW Oct 2020'!AR5&lt;'NSW Oct 2020'!M5+'NSW Oct 2020'!L5),(0),(($C$5*F11/'NSW Oct 2020'!AR5-('NSW Oct 2020'!M5+'NSW Oct 2020'!L5))*'NSW Oct 2020'!AE5/100))*'NSW Oct 2020'!AR5,IF(AND('NSW Oct 2020'!L5&gt;0,'NSW Oct 2020'!M5=""&gt;0),IF(($C$5*F11/'NSW Oct 2020'!AR5&lt;'NSW Oct 2020'!L5),(0),($C$5*F11/'NSW Oct 2020'!AR5-'NSW Oct 2020'!L5)*'NSW Oct 2020'!AD5/100)*'NSW Oct 2020'!AR5,0)))))</f>
        <v>0</v>
      </c>
      <c r="S11" s="257">
        <f t="shared" si="4"/>
        <v>2288.5410909090911</v>
      </c>
      <c r="T11" s="292">
        <f t="shared" si="5"/>
        <v>2527.433590909091</v>
      </c>
      <c r="U11" s="149">
        <f t="shared" si="6"/>
        <v>2780.1769500000005</v>
      </c>
      <c r="V11" s="148">
        <f>'NSW Oct 2020'!AT5</f>
        <v>12</v>
      </c>
      <c r="W11" s="148">
        <f>'NSW Oct 2020'!AU5</f>
        <v>0</v>
      </c>
      <c r="X11" s="148">
        <f>'NSW Oct 2020'!AV5</f>
        <v>0</v>
      </c>
      <c r="Y11" s="148">
        <f>'NSW Oct 2020'!AW5</f>
        <v>0</v>
      </c>
      <c r="Z11" s="292" t="str">
        <f t="shared" si="7"/>
        <v>Guaranteed off bill</v>
      </c>
      <c r="AA11" s="292" t="str">
        <f t="shared" si="8"/>
        <v>Inclusive</v>
      </c>
      <c r="AB11" s="266">
        <f t="shared" si="0"/>
        <v>2224.14156</v>
      </c>
      <c r="AC11" s="266">
        <f t="shared" si="1"/>
        <v>2224.14156</v>
      </c>
      <c r="AD11" s="267">
        <f t="shared" si="2"/>
        <v>2446.5557160000003</v>
      </c>
      <c r="AE11" s="267">
        <f t="shared" si="2"/>
        <v>2446.5557160000003</v>
      </c>
      <c r="AF11" s="226">
        <f>'NSW Oct 2020'!BF5</f>
        <v>12</v>
      </c>
      <c r="AG11" s="141" t="str">
        <f>'NSW Oct 2020'!BG5</f>
        <v>n</v>
      </c>
      <c r="AH11" s="325"/>
      <c r="AI11" s="325"/>
      <c r="AJ11" s="325"/>
      <c r="AK11" s="325"/>
      <c r="AL11" s="325"/>
      <c r="AM11" s="325"/>
      <c r="AN11" s="325"/>
      <c r="AO11" s="325"/>
      <c r="AP11" s="325"/>
      <c r="AQ11" s="325"/>
      <c r="AR11" s="325"/>
      <c r="AS11" s="325"/>
      <c r="AT11" s="325"/>
      <c r="AU11" s="325"/>
      <c r="AV11" s="325"/>
      <c r="AW11" s="325"/>
      <c r="AX11" s="325"/>
      <c r="AY11" s="325"/>
      <c r="AZ11" s="325"/>
      <c r="BA11" s="325"/>
      <c r="BB11" s="325"/>
      <c r="BC11" s="325"/>
      <c r="BD11" s="325"/>
      <c r="BE11" s="325"/>
      <c r="BF11" s="325"/>
      <c r="BG11" s="325"/>
      <c r="BH11" s="325"/>
      <c r="BI11" s="325"/>
      <c r="BJ11" s="325"/>
      <c r="BK11" s="325"/>
      <c r="BL11" s="325"/>
      <c r="BM11" s="325"/>
      <c r="BN11" s="325"/>
      <c r="BO11" s="325"/>
      <c r="BP11" s="325"/>
      <c r="BQ11" s="325"/>
      <c r="BR11" s="325"/>
      <c r="BS11" s="325"/>
      <c r="BT11" s="325"/>
      <c r="BU11" s="325"/>
      <c r="BV11" s="325"/>
      <c r="BW11" s="325"/>
      <c r="BX11" s="325"/>
      <c r="BY11" s="325"/>
      <c r="BZ11" s="325"/>
      <c r="CA11" s="325"/>
      <c r="CB11" s="325"/>
      <c r="CC11" s="325"/>
      <c r="CD11" s="325"/>
      <c r="CE11" s="325"/>
      <c r="CF11" s="325"/>
      <c r="CG11" s="325"/>
      <c r="CH11" s="325"/>
      <c r="CI11" s="325"/>
      <c r="CJ11" s="325"/>
      <c r="CK11" s="325"/>
      <c r="CL11" s="325"/>
      <c r="CM11" s="325"/>
      <c r="CN11" s="325"/>
      <c r="CO11" s="325"/>
      <c r="CP11" s="325"/>
      <c r="CQ11" s="325"/>
      <c r="CR11" s="325"/>
      <c r="CS11" s="325"/>
      <c r="CT11" s="325"/>
      <c r="CU11" s="325"/>
      <c r="CV11" s="325"/>
      <c r="CW11" s="325"/>
      <c r="CX11" s="325"/>
      <c r="CY11" s="325"/>
      <c r="CZ11" s="325"/>
      <c r="DA11" s="325"/>
      <c r="DB11" s="325"/>
      <c r="DC11" s="325"/>
      <c r="DD11" s="325"/>
      <c r="DE11" s="325"/>
      <c r="DF11" s="325"/>
      <c r="DG11" s="325"/>
      <c r="DH11" s="325"/>
      <c r="DI11" s="325"/>
      <c r="DJ11" s="325"/>
      <c r="DK11" s="325"/>
      <c r="DL11" s="325"/>
      <c r="DM11" s="325"/>
      <c r="DN11" s="325"/>
      <c r="DO11" s="325"/>
      <c r="DP11" s="325"/>
      <c r="DQ11" s="325"/>
      <c r="DR11" s="325"/>
      <c r="DS11" s="325"/>
      <c r="DT11" s="325"/>
      <c r="DU11" s="325"/>
      <c r="DV11" s="325"/>
      <c r="DW11" s="325"/>
      <c r="DX11" s="325"/>
      <c r="DY11" s="325"/>
      <c r="DZ11" s="325"/>
      <c r="EA11" s="325"/>
      <c r="EB11" s="325"/>
      <c r="EC11" s="325"/>
      <c r="ED11" s="325"/>
      <c r="EE11" s="325"/>
      <c r="EF11" s="325"/>
      <c r="EG11" s="325"/>
      <c r="EH11" s="325"/>
      <c r="EI11" s="325"/>
      <c r="EJ11" s="325"/>
      <c r="EK11" s="325"/>
      <c r="EL11" s="325"/>
      <c r="EM11" s="325"/>
      <c r="EN11" s="325"/>
      <c r="EO11" s="325"/>
      <c r="EP11" s="325"/>
      <c r="EQ11" s="325"/>
      <c r="ER11" s="325"/>
    </row>
    <row r="12" spans="1:148" ht="23" customHeight="1">
      <c r="A12" s="443"/>
      <c r="B12" s="148" t="str">
        <f>'NSW Oct 2020'!F6</f>
        <v>Red Energy</v>
      </c>
      <c r="C12" s="148" t="str">
        <f>'NSW Oct 2020'!G6</f>
        <v xml:space="preserve">Business Saver </v>
      </c>
      <c r="D12" s="153">
        <f>365*'NSW Oct 2020'!H6/100</f>
        <v>215.31350000000003</v>
      </c>
      <c r="E12" s="288">
        <f>IF('NSW Oct 2020'!AQ6=3,0.5,IF('NSW Oct 2020'!AQ6=2,0.33,0))</f>
        <v>0.5</v>
      </c>
      <c r="F12" s="288">
        <f t="shared" si="3"/>
        <v>0.5</v>
      </c>
      <c r="G12" s="153">
        <f>IF('NSW Oct 2020'!K6="",($C$5*E12/'NSW Oct 2020'!AQ6*'NSW Oct 2020'!W6/100)*'NSW Oct 2020'!AQ6,IF($C$5*E12/'NSW Oct 2020'!AQ6&gt;='NSW Oct 2020'!L6,('NSW Oct 2020'!L6*'NSW Oct 2020'!W6/100)*'NSW Oct 2020'!AQ6,($C$5*E12/'NSW Oct 2020'!AQ6*'NSW Oct 2020'!W6/100)*'NSW Oct 2020'!AQ6))</f>
        <v>111.53100000000001</v>
      </c>
      <c r="H12" s="153">
        <f>IF(AND('NSW Oct 2020'!L6&gt;0,'NSW Oct 2020'!M6&gt;0),IF($C$5*E12/'NSW Oct 2020'!AQ6&lt;'NSW Oct 2020'!L6,0,IF(($C$5*E12/'NSW Oct 2020'!AQ6-'NSW Oct 2020'!L6)&lt;=('NSW Oct 2020'!M6+'NSW Oct 2020'!L6),((($C$5*E12/'NSW Oct 2020'!AQ6-'NSW Oct 2020'!L6)*'NSW Oct 2020'!X6/100))*'NSW Oct 2020'!AQ6,((('NSW Oct 2020'!M6)*'NSW Oct 2020'!X6/100)*'NSW Oct 2020'!AQ6))),0)</f>
        <v>80.050909090909073</v>
      </c>
      <c r="I12" s="153">
        <f>IF(AND('NSW Oct 2020'!M6&gt;0,'NSW Oct 2020'!N6&gt;0),IF($C$5*E12/'NSW Oct 2020'!AQ6&lt;('NSW Oct 2020'!L6+'NSW Oct 2020'!M6),0,IF(($C$5*E12/'NSW Oct 2020'!AQ6-'NSW Oct 2020'!L6+'NSW Oct 2020'!M6)&lt;=('NSW Oct 2020'!L6+'NSW Oct 2020'!M6+'NSW Oct 2020'!N6),((($C$5*E12/'NSW Oct 2020'!AQ6-('NSW Oct 2020'!L6+'NSW Oct 2020'!M6))*'NSW Oct 2020'!Y6/100))*'NSW Oct 2020'!AQ6,('NSW Oct 2020'!N6*'NSW Oct 2020'!Y6/100)* 'NSW Oct 2020'!AQ6)),0)</f>
        <v>177.54</v>
      </c>
      <c r="J12" s="153">
        <f>IF(AND('NSW Oct 2020'!N6&gt;0,'NSW Oct 2020'!O6&gt;0),IF($C$5*E12/'NSW Oct 2020'!AQ6&lt;('NSW Oct 2020'!L6+'NSW Oct 2020'!M6+'NSW Oct 2020'!N6),0,IF(($C$5*E12/'NSW Oct 2020'!AQ6-'NSW Oct 2020'!L6+'NSW Oct 2020'!M6+'NSW Oct 2020'!N6)&lt;=('NSW Oct 2020'!L6+'NSW Oct 2020'!M6+'NSW Oct 2020'!N6+'NSW Oct 2020'!O6),(($C$5*E12/'NSW Oct 2020'!AQ6-('NSW Oct 2020'!L6+'NSW Oct 2020'!M6+'NSW Oct 2020'!N6))*'NSW Oct 2020'!Z6/100)*'NSW Oct 2020'!AQ6,('NSW Oct 2020'!O6*'NSW Oct 2020'!Z6/100)*'NSW Oct 2020'!AQ6)),0)</f>
        <v>659.1704545454545</v>
      </c>
      <c r="K12" s="153">
        <f>IF(AND('NSW Oct 2020'!O6&gt;0,'NSW Oct 2020'!P6&gt;0),IF($C$5*E12/'NSW Oct 2020'!AQ6&lt;('NSW Oct 2020'!L6+'NSW Oct 2020'!M6+'NSW Oct 2020'!N6+'NSW Oct 2020'!O6),0,IF(($C$5*E12/'NSW Oct 2020'!AQ6-'NSW Oct 2020'!L6+'NSW Oct 2020'!M6+'NSW Oct 2020'!N6+'NSW Oct 2020'!O6)&lt;=('NSW Oct 2020'!L6+'NSW Oct 2020'!M6+'NSW Oct 2020'!N6+'NSW Oct 2020'!O6+'NSW Oct 2020'!P6),(($C$5*E12/'NSW Oct 2020'!AQ6-('NSW Oct 2020'!L6+'NSW Oct 2020'!M6+'NSW Oct 2020'!N6+'NSW Oct 2020'!O6))*'NSW Oct 2020'!AA6/100)*'NSW Oct 2020'!AQ6,('NSW Oct 2020'!P6*'NSW Oct 2020'!AA6/100)*'NSW Oct 2020'!AQ6)),0)</f>
        <v>0</v>
      </c>
      <c r="L12" s="153">
        <f>IF(AND('NSW Oct 2020'!P6&gt;0,'NSW Oct 2020'!O6&gt;0),IF(($C$5*E12/'NSW Oct 2020'!AQ6&lt;SUM('NSW Oct 2020'!L6:P6)),(0),($C$5*E12/'NSW Oct 2020'!AQ6-SUM('NSW Oct 2020'!L6:P6))*'NSW Oct 2020'!AB6/100)* 'NSW Oct 2020'!AQ6,IF(AND('NSW Oct 2020'!O6&gt;0,'NSW Oct 2020'!P6=""),IF(($C$5*E12/'NSW Oct 2020'!AQ6&lt; SUM('NSW Oct 2020'!L6:O6)),(0),($C$5*E12/'NSW Oct 2020'!AQ6-SUM('NSW Oct 2020'!L6:O6))*'NSW Oct 2020'!AA6/100)* 'NSW Oct 2020'!AQ6,IF(AND('NSW Oct 2020'!N6&gt;0,'NSW Oct 2020'!O6=""),IF(($C$5*E12/'NSW Oct 2020'!AQ6&lt; SUM('NSW Oct 2020'!L6:N6)),(0),($C$5*E12/'NSW Oct 2020'!AQ6-SUM('NSW Oct 2020'!L6:N6))*'NSW Oct 2020'!Z6/100)* 'NSW Oct 2020'!AQ6,IF(AND('NSW Oct 2020'!M6&gt;0,'NSW Oct 2020'!N6=""),IF(($C$5*E12/'NSW Oct 2020'!AQ6&lt;'NSW Oct 2020'!M6+'NSW Oct 2020'!L6),(0),(($C$5*E12/'NSW Oct 2020'!AQ6-('NSW Oct 2020'!M6+'NSW Oct 2020'!L6))*'NSW Oct 2020'!Y6/100))*'NSW Oct 2020'!AQ6,IF(AND('NSW Oct 2020'!L6&gt;0,'NSW Oct 2020'!M6=""&gt;0),IF(($C$5*E12/'NSW Oct 2020'!AQ6&lt;'NSW Oct 2020'!L6),(0),($C$5*E12/'NSW Oct 2020'!AQ6-'NSW Oct 2020'!L6)*'NSW Oct 2020'!X6/100)*'NSW Oct 2020'!AQ6,0)))))</f>
        <v>0</v>
      </c>
      <c r="M12" s="153">
        <f>IF('NSW Oct 2020'!K6="",($C$5*F12/'NSW Oct 2020'!AR6*'NSW Oct 2020'!AC6/100)*'NSW Oct 2020'!AR6,IF($C$5*F12/'NSW Oct 2020'!AR6&gt;='NSW Oct 2020'!L6,('NSW Oct 2020'!L6*'NSW Oct 2020'!AC6/100)*'NSW Oct 2020'!AR6,($C$5*F12/'NSW Oct 2020'!AR6*'NSW Oct 2020'!AC6/100)*'NSW Oct 2020'!AR6))</f>
        <v>111.53100000000001</v>
      </c>
      <c r="N12" s="153">
        <f>IF(AND('NSW Oct 2020'!L6&gt;0,'NSW Oct 2020'!M6&gt;0),IF($C$5*F12/'NSW Oct 2020'!AR6&lt;'NSW Oct 2020'!L6,0,IF(($C$5*F12/'NSW Oct 2020'!AR6-'NSW Oct 2020'!L6)&lt;=('NSW Oct 2020'!M6+'NSW Oct 2020'!L6),((($C$5*F12/'NSW Oct 2020'!AR6-'NSW Oct 2020'!L6)*'NSW Oct 2020'!AD6/100))*'NSW Oct 2020'!AR6,((('NSW Oct 2020'!M6)*'NSW Oct 2020'!AD6/100)*'NSW Oct 2020'!AR6))),0)</f>
        <v>80.050909090909073</v>
      </c>
      <c r="O12" s="153">
        <f>IF(AND('NSW Oct 2020'!M6&gt;0,'NSW Oct 2020'!N6&gt;0),IF($C$5*F12/'NSW Oct 2020'!AR6&lt;('NSW Oct 2020'!L6+'NSW Oct 2020'!M6),0,IF(($C$5*F12/'NSW Oct 2020'!AR6-'NSW Oct 2020'!L6+'NSW Oct 2020'!M6)&lt;=('NSW Oct 2020'!L6+'NSW Oct 2020'!M6+'NSW Oct 2020'!N6),((($C$5*F12/'NSW Oct 2020'!AR6-('NSW Oct 2020'!L6+'NSW Oct 2020'!M6))*'NSW Oct 2020'!AE6/100))*'NSW Oct 2020'!AR6,('NSW Oct 2020'!N6*'NSW Oct 2020'!AE6/100)*'NSW Oct 2020'!AR6)),0)</f>
        <v>177.54</v>
      </c>
      <c r="P12" s="153">
        <f>IF(AND('NSW Oct 2020'!N6&gt;0,'NSW Oct 2020'!O6&gt;0),IF($C$5*F12/'NSW Oct 2020'!AR6&lt;('NSW Oct 2020'!L6+'NSW Oct 2020'!M6+'NSW Oct 2020'!N6),0,IF(($C$5*F12/'NSW Oct 2020'!AR6-'NSW Oct 2020'!L6+'NSW Oct 2020'!M6+'NSW Oct 2020'!N6)&lt;=('NSW Oct 2020'!L6+'NSW Oct 2020'!M6+'NSW Oct 2020'!N6+'NSW Oct 2020'!O6),(($C$5*F12/'NSW Oct 2020'!AR6-('NSW Oct 2020'!L6+'NSW Oct 2020'!M6+'NSW Oct 2020'!N6))*'NSW Oct 2020'!AF6/100)*'NSW Oct 2020'!AR6,('NSW Oct 2020'!O6*'NSW Oct 2020'!AF6/100)*'NSW Oct 2020'!AR6)),0)</f>
        <v>659.1704545454545</v>
      </c>
      <c r="Q12" s="153">
        <f>IF(AND('NSW Oct 2020'!P6&gt;0,'NSW Oct 2020'!P6&gt;0),IF($C$5*F12/'NSW Oct 2020'!AR6&lt;('NSW Oct 2020'!L6+'NSW Oct 2020'!M6+'NSW Oct 2020'!N6+'NSW Oct 2020'!O6),0,IF(($C$5*F12/'NSW Oct 2020'!AR6-'NSW Oct 2020'!L6+'NSW Oct 2020'!M6+'NSW Oct 2020'!N6+'NSW Oct 2020'!O6)&lt;=('NSW Oct 2020'!L6+'NSW Oct 2020'!M6+'NSW Oct 2020'!N6+'NSW Oct 2020'!O6+'NSW Oct 2020'!P6),(($C$5*F12/'NSW Oct 2020'!AR6-('NSW Oct 2020'!L6+'NSW Oct 2020'!M6+'NSW Oct 2020'!N6+'NSW Oct 2020'!O6))*'NSW Oct 2020'!AG6/100)*'NSW Oct 2020'!AR6,('NSW Oct 2020'!P6*'NSW Oct 2020'!AG6/100)*'NSW Oct 2020'!AR6)),0)</f>
        <v>0</v>
      </c>
      <c r="R12" s="153">
        <f>IF(AND('NSW Oct 2020'!P6&gt;0,'NSW Oct 2020'!O6&gt;0),IF(($C$5*F12/'NSW Oct 2020'!AR6&lt;SUM('NSW Oct 2020'!L6:P6)),(0),($C$5*F12/'NSW Oct 2020'!AR6-SUM('NSW Oct 2020'!L6:P6))*'NSW Oct 2020'!AB6/100)* 'NSW Oct 2020'!AR6,IF(AND('NSW Oct 2020'!O6&gt;0,'NSW Oct 2020'!P6=""),IF(($C$5*F12/'NSW Oct 2020'!AR6&lt; SUM('NSW Oct 2020'!L6:O6)),(0),($C$5*F12/'NSW Oct 2020'!AR6-SUM('NSW Oct 2020'!L6:O6))*'NSW Oct 2020'!AG6/100)* 'NSW Oct 2020'!AR6,IF(AND('NSW Oct 2020'!N6&gt;0,'NSW Oct 2020'!O6=""),IF(($C$5*F12/'NSW Oct 2020'!AR6&lt; SUM('NSW Oct 2020'!L6:N6)),(0),($C$5*F12/'NSW Oct 2020'!AR6-SUM('NSW Oct 2020'!L6:N6))*'NSW Oct 2020'!AF6/100)* 'NSW Oct 2020'!AR6,IF(AND('NSW Oct 2020'!M6&gt;0,'NSW Oct 2020'!N6=""),IF(($C$5*F12/'NSW Oct 2020'!AR6&lt;'NSW Oct 2020'!M6+'NSW Oct 2020'!L6),(0),(($C$5*F12/'NSW Oct 2020'!AR6-('NSW Oct 2020'!M6+'NSW Oct 2020'!L6))*'NSW Oct 2020'!AE6/100))*'NSW Oct 2020'!AR6,IF(AND('NSW Oct 2020'!L6&gt;0,'NSW Oct 2020'!M6=""&gt;0),IF(($C$5*F12/'NSW Oct 2020'!AR6&lt;'NSW Oct 2020'!L6),(0),($C$5*F12/'NSW Oct 2020'!AR6-'NSW Oct 2020'!L6)*'NSW Oct 2020'!AD6/100)*'NSW Oct 2020'!AR6,0)))))</f>
        <v>0</v>
      </c>
      <c r="S12" s="257">
        <f t="shared" si="4"/>
        <v>2056.5847272727269</v>
      </c>
      <c r="T12" s="292">
        <f t="shared" si="5"/>
        <v>2271.8982272727271</v>
      </c>
      <c r="U12" s="149">
        <f t="shared" si="6"/>
        <v>2499.0880499999998</v>
      </c>
      <c r="V12" s="148">
        <f>'NSW Oct 2020'!AT6</f>
        <v>0</v>
      </c>
      <c r="W12" s="148">
        <f>'NSW Oct 2020'!AU6</f>
        <v>0</v>
      </c>
      <c r="X12" s="148">
        <f>'NSW Oct 2020'!AV6</f>
        <v>0</v>
      </c>
      <c r="Y12" s="148">
        <f>'NSW Oct 2020'!AW6</f>
        <v>0</v>
      </c>
      <c r="Z12" s="292" t="str">
        <f t="shared" si="7"/>
        <v>No discount</v>
      </c>
      <c r="AA12" s="292" t="str">
        <f t="shared" si="8"/>
        <v>Inclusive</v>
      </c>
      <c r="AB12" s="266">
        <f t="shared" si="0"/>
        <v>2271.8982272727271</v>
      </c>
      <c r="AC12" s="266">
        <f t="shared" si="1"/>
        <v>2271.8982272727271</v>
      </c>
      <c r="AD12" s="267">
        <f t="shared" si="2"/>
        <v>2499.0880499999998</v>
      </c>
      <c r="AE12" s="267">
        <f t="shared" si="2"/>
        <v>2499.0880499999998</v>
      </c>
      <c r="AF12" s="226">
        <f>'NSW Oct 2020'!BF6</f>
        <v>0</v>
      </c>
      <c r="AG12" s="141" t="str">
        <f>'NSW Oct 2020'!BG6</f>
        <v>n</v>
      </c>
      <c r="AH12" s="325"/>
      <c r="AI12" s="325"/>
      <c r="AJ12" s="325"/>
      <c r="AK12" s="325"/>
      <c r="AL12" s="325"/>
      <c r="AM12" s="325"/>
      <c r="AN12" s="325"/>
      <c r="AO12" s="325"/>
      <c r="AP12" s="325"/>
      <c r="AQ12" s="325"/>
      <c r="AR12" s="325"/>
      <c r="AS12" s="325"/>
      <c r="AT12" s="325"/>
      <c r="AU12" s="325"/>
      <c r="AV12" s="325"/>
      <c r="AW12" s="325"/>
      <c r="AX12" s="325"/>
      <c r="AY12" s="325"/>
      <c r="AZ12" s="325"/>
      <c r="BA12" s="325"/>
      <c r="BB12" s="325"/>
      <c r="BC12" s="325"/>
      <c r="BD12" s="325"/>
      <c r="BE12" s="325"/>
      <c r="BF12" s="325"/>
      <c r="BG12" s="325"/>
      <c r="BH12" s="325"/>
      <c r="BI12" s="325"/>
      <c r="BJ12" s="325"/>
      <c r="BK12" s="325"/>
      <c r="BL12" s="325"/>
      <c r="BM12" s="325"/>
      <c r="BN12" s="325"/>
      <c r="BO12" s="325"/>
      <c r="BP12" s="325"/>
      <c r="BQ12" s="325"/>
      <c r="BR12" s="325"/>
      <c r="BS12" s="325"/>
      <c r="BT12" s="325"/>
      <c r="BU12" s="325"/>
      <c r="BV12" s="325"/>
      <c r="BW12" s="325"/>
      <c r="BX12" s="325"/>
      <c r="BY12" s="325"/>
      <c r="BZ12" s="325"/>
      <c r="CA12" s="325"/>
      <c r="CB12" s="325"/>
      <c r="CC12" s="325"/>
      <c r="CD12" s="325"/>
      <c r="CE12" s="325"/>
      <c r="CF12" s="325"/>
      <c r="CG12" s="325"/>
      <c r="CH12" s="325"/>
      <c r="CI12" s="325"/>
      <c r="CJ12" s="325"/>
      <c r="CK12" s="325"/>
      <c r="CL12" s="325"/>
      <c r="CM12" s="325"/>
      <c r="CN12" s="325"/>
      <c r="CO12" s="325"/>
      <c r="CP12" s="325"/>
      <c r="CQ12" s="325"/>
      <c r="CR12" s="325"/>
      <c r="CS12" s="325"/>
      <c r="CT12" s="325"/>
      <c r="CU12" s="325"/>
      <c r="CV12" s="325"/>
      <c r="CW12" s="325"/>
      <c r="CX12" s="325"/>
      <c r="CY12" s="325"/>
      <c r="CZ12" s="325"/>
      <c r="DA12" s="325"/>
      <c r="DB12" s="325"/>
      <c r="DC12" s="325"/>
      <c r="DD12" s="325"/>
      <c r="DE12" s="325"/>
      <c r="DF12" s="325"/>
      <c r="DG12" s="325"/>
      <c r="DH12" s="325"/>
      <c r="DI12" s="325"/>
      <c r="DJ12" s="325"/>
      <c r="DK12" s="325"/>
      <c r="DL12" s="325"/>
      <c r="DM12" s="325"/>
      <c r="DN12" s="325"/>
      <c r="DO12" s="325"/>
      <c r="DP12" s="325"/>
      <c r="DQ12" s="325"/>
      <c r="DR12" s="325"/>
      <c r="DS12" s="325"/>
      <c r="DT12" s="325"/>
      <c r="DU12" s="325"/>
      <c r="DV12" s="325"/>
      <c r="DW12" s="325"/>
      <c r="DX12" s="325"/>
      <c r="DY12" s="325"/>
      <c r="DZ12" s="325"/>
      <c r="EA12" s="325"/>
      <c r="EB12" s="325"/>
      <c r="EC12" s="325"/>
      <c r="ED12" s="325"/>
      <c r="EE12" s="325"/>
      <c r="EF12" s="325"/>
      <c r="EG12" s="325"/>
      <c r="EH12" s="325"/>
      <c r="EI12" s="325"/>
      <c r="EJ12" s="325"/>
      <c r="EK12" s="325"/>
      <c r="EL12" s="325"/>
      <c r="EM12" s="325"/>
      <c r="EN12" s="325"/>
      <c r="EO12" s="325"/>
      <c r="EP12" s="325"/>
      <c r="EQ12" s="325"/>
      <c r="ER12" s="325"/>
    </row>
    <row r="13" spans="1:148" ht="23" customHeight="1">
      <c r="A13" s="443"/>
      <c r="B13" s="148" t="str">
        <f>'NSW Oct 2020'!F7</f>
        <v>Click Energy</v>
      </c>
      <c r="C13" s="148" t="str">
        <f>'NSW Oct 2020'!G7</f>
        <v xml:space="preserve">Business Pin Gas </v>
      </c>
      <c r="D13" s="153">
        <f>365*'NSW Oct 2020'!H7/100</f>
        <v>122.42100000000001</v>
      </c>
      <c r="E13" s="288">
        <f>IF('NSW Oct 2020'!AQ7=3,0.5,IF('NSW Oct 2020'!AQ7=2,0.33,0))</f>
        <v>0.5</v>
      </c>
      <c r="F13" s="288">
        <f t="shared" si="3"/>
        <v>0.5</v>
      </c>
      <c r="G13" s="153">
        <f>IF('NSW Oct 2020'!K7="",($C$5*E13/'NSW Oct 2020'!AQ7*'NSW Oct 2020'!W7/100)*'NSW Oct 2020'!AQ7,IF($C$5*E13/'NSW Oct 2020'!AQ7&gt;='NSW Oct 2020'!L7,('NSW Oct 2020'!L7*'NSW Oct 2020'!W7/100)*'NSW Oct 2020'!AQ7,($C$5*E13/'NSW Oct 2020'!AQ7*'NSW Oct 2020'!W7/100)*'NSW Oct 2020'!AQ7))</f>
        <v>95.597999999999999</v>
      </c>
      <c r="H13" s="153">
        <f>IF(AND('NSW Oct 2020'!L7&gt;0,'NSW Oct 2020'!M7&gt;0),IF($C$5*E13/'NSW Oct 2020'!AQ7&lt;'NSW Oct 2020'!L7,0,IF(($C$5*E13/'NSW Oct 2020'!AQ7-'NSW Oct 2020'!L7)&lt;=('NSW Oct 2020'!M7+'NSW Oct 2020'!L7),((($C$5*E13/'NSW Oct 2020'!AQ7-'NSW Oct 2020'!L7)*'NSW Oct 2020'!X7/100))*'NSW Oct 2020'!AQ7,((('NSW Oct 2020'!M7)*'NSW Oct 2020'!X7/100)*'NSW Oct 2020'!AQ7))),0)</f>
        <v>83.052818181818182</v>
      </c>
      <c r="I13" s="153">
        <f>IF(AND('NSW Oct 2020'!M7&gt;0,'NSW Oct 2020'!N7&gt;0),IF($C$5*E13/'NSW Oct 2020'!AQ7&lt;('NSW Oct 2020'!L7+'NSW Oct 2020'!M7),0,IF(($C$5*E13/'NSW Oct 2020'!AQ7-'NSW Oct 2020'!L7+'NSW Oct 2020'!M7)&lt;=('NSW Oct 2020'!L7+'NSW Oct 2020'!M7+'NSW Oct 2020'!N7),((($C$5*E13/'NSW Oct 2020'!AQ7-('NSW Oct 2020'!L7+'NSW Oct 2020'!M7))*'NSW Oct 2020'!Y7/100))*'NSW Oct 2020'!AQ7,('NSW Oct 2020'!N7*'NSW Oct 2020'!Y7/100)* 'NSW Oct 2020'!AQ7)),0)</f>
        <v>185.68772727272724</v>
      </c>
      <c r="J13" s="153">
        <f>IF(AND('NSW Oct 2020'!N7&gt;0,'NSW Oct 2020'!O7&gt;0),IF($C$5*E13/'NSW Oct 2020'!AQ7&lt;('NSW Oct 2020'!L7+'NSW Oct 2020'!M7+'NSW Oct 2020'!N7),0,IF(($C$5*E13/'NSW Oct 2020'!AQ7-'NSW Oct 2020'!L7+'NSW Oct 2020'!M7+'NSW Oct 2020'!N7)&lt;=('NSW Oct 2020'!L7+'NSW Oct 2020'!M7+'NSW Oct 2020'!N7+'NSW Oct 2020'!O7),(($C$5*E13/'NSW Oct 2020'!AQ7-('NSW Oct 2020'!L7+'NSW Oct 2020'!M7+'NSW Oct 2020'!N7))*'NSW Oct 2020'!Z7/100)*'NSW Oct 2020'!AQ7,('NSW Oct 2020'!O7*'NSW Oct 2020'!Z7/100)*'NSW Oct 2020'!AQ7)),0)</f>
        <v>763.17500000000007</v>
      </c>
      <c r="K13" s="153">
        <f>IF(AND('NSW Oct 2020'!O7&gt;0,'NSW Oct 2020'!P7&gt;0),IF($C$5*E13/'NSW Oct 2020'!AQ7&lt;('NSW Oct 2020'!L7+'NSW Oct 2020'!M7+'NSW Oct 2020'!N7+'NSW Oct 2020'!O7),0,IF(($C$5*E13/'NSW Oct 2020'!AQ7-'NSW Oct 2020'!L7+'NSW Oct 2020'!M7+'NSW Oct 2020'!N7+'NSW Oct 2020'!O7)&lt;=('NSW Oct 2020'!L7+'NSW Oct 2020'!M7+'NSW Oct 2020'!N7+'NSW Oct 2020'!O7+'NSW Oct 2020'!P7),(($C$5*E13/'NSW Oct 2020'!AQ7-('NSW Oct 2020'!L7+'NSW Oct 2020'!M7+'NSW Oct 2020'!N7+'NSW Oct 2020'!O7))*'NSW Oct 2020'!AA7/100)*'NSW Oct 2020'!AQ7,('NSW Oct 2020'!P7*'NSW Oct 2020'!AA7/100)*'NSW Oct 2020'!AQ7)),0)</f>
        <v>0</v>
      </c>
      <c r="L13" s="153">
        <f>IF(AND('NSW Oct 2020'!P7&gt;0,'NSW Oct 2020'!O7&gt;0),IF(($C$5*E13/'NSW Oct 2020'!AQ7&lt;SUM('NSW Oct 2020'!L7:P7)),(0),($C$5*E13/'NSW Oct 2020'!AQ7-SUM('NSW Oct 2020'!L7:P7))*'NSW Oct 2020'!AB7/100)* 'NSW Oct 2020'!AQ7,IF(AND('NSW Oct 2020'!O7&gt;0,'NSW Oct 2020'!P7=""),IF(($C$5*E13/'NSW Oct 2020'!AQ7&lt; SUM('NSW Oct 2020'!L7:O7)),(0),($C$5*E13/'NSW Oct 2020'!AQ7-SUM('NSW Oct 2020'!L7:O7))*'NSW Oct 2020'!AA7/100)* 'NSW Oct 2020'!AQ7,IF(AND('NSW Oct 2020'!N7&gt;0,'NSW Oct 2020'!O7=""),IF(($C$5*E13/'NSW Oct 2020'!AQ7&lt; SUM('NSW Oct 2020'!L7:N7)),(0),($C$5*E13/'NSW Oct 2020'!AQ7-SUM('NSW Oct 2020'!L7:N7))*'NSW Oct 2020'!Z7/100)* 'NSW Oct 2020'!AQ7,IF(AND('NSW Oct 2020'!M7&gt;0,'NSW Oct 2020'!N7=""),IF(($C$5*E13/'NSW Oct 2020'!AQ7&lt;'NSW Oct 2020'!M7+'NSW Oct 2020'!L7),(0),(($C$5*E13/'NSW Oct 2020'!AQ7-('NSW Oct 2020'!M7+'NSW Oct 2020'!L7))*'NSW Oct 2020'!Y7/100))*'NSW Oct 2020'!AQ7,IF(AND('NSW Oct 2020'!L7&gt;0,'NSW Oct 2020'!M7=""&gt;0),IF(($C$5*E13/'NSW Oct 2020'!AQ7&lt;'NSW Oct 2020'!L7),(0),($C$5*E13/'NSW Oct 2020'!AQ7-'NSW Oct 2020'!L7)*'NSW Oct 2020'!X7/100)*'NSW Oct 2020'!AQ7,0)))))</f>
        <v>0</v>
      </c>
      <c r="M13" s="153">
        <f>IF('NSW Oct 2020'!K7="",($C$5*F13/'NSW Oct 2020'!AR7*'NSW Oct 2020'!AC7/100)*'NSW Oct 2020'!AR7,IF($C$5*F13/'NSW Oct 2020'!AR7&gt;='NSW Oct 2020'!L7,('NSW Oct 2020'!L7*'NSW Oct 2020'!AC7/100)*'NSW Oct 2020'!AR7,($C$5*F13/'NSW Oct 2020'!AR7*'NSW Oct 2020'!AC7/100)*'NSW Oct 2020'!AR7))</f>
        <v>95.597999999999999</v>
      </c>
      <c r="N13" s="153">
        <f>IF(AND('NSW Oct 2020'!L7&gt;0,'NSW Oct 2020'!M7&gt;0),IF($C$5*F13/'NSW Oct 2020'!AR7&lt;'NSW Oct 2020'!L7,0,IF(($C$5*F13/'NSW Oct 2020'!AR7-'NSW Oct 2020'!L7)&lt;=('NSW Oct 2020'!M7+'NSW Oct 2020'!L7),((($C$5*F13/'NSW Oct 2020'!AR7-'NSW Oct 2020'!L7)*'NSW Oct 2020'!AD7/100))*'NSW Oct 2020'!AR7,((('NSW Oct 2020'!M7)*'NSW Oct 2020'!AD7/100)*'NSW Oct 2020'!AR7))),0)</f>
        <v>83.052818181818182</v>
      </c>
      <c r="O13" s="153">
        <f>IF(AND('NSW Oct 2020'!M7&gt;0,'NSW Oct 2020'!N7&gt;0),IF($C$5*F13/'NSW Oct 2020'!AR7&lt;('NSW Oct 2020'!L7+'NSW Oct 2020'!M7),0,IF(($C$5*F13/'NSW Oct 2020'!AR7-'NSW Oct 2020'!L7+'NSW Oct 2020'!M7)&lt;=('NSW Oct 2020'!L7+'NSW Oct 2020'!M7+'NSW Oct 2020'!N7),((($C$5*F13/'NSW Oct 2020'!AR7-('NSW Oct 2020'!L7+'NSW Oct 2020'!M7))*'NSW Oct 2020'!AE7/100))*'NSW Oct 2020'!AR7,('NSW Oct 2020'!N7*'NSW Oct 2020'!AE7/100)*'NSW Oct 2020'!AR7)),0)</f>
        <v>185.68772727272724</v>
      </c>
      <c r="P13" s="153">
        <f>IF(AND('NSW Oct 2020'!N7&gt;0,'NSW Oct 2020'!O7&gt;0),IF($C$5*F13/'NSW Oct 2020'!AR7&lt;('NSW Oct 2020'!L7+'NSW Oct 2020'!M7+'NSW Oct 2020'!N7),0,IF(($C$5*F13/'NSW Oct 2020'!AR7-'NSW Oct 2020'!L7+'NSW Oct 2020'!M7+'NSW Oct 2020'!N7)&lt;=('NSW Oct 2020'!L7+'NSW Oct 2020'!M7+'NSW Oct 2020'!N7+'NSW Oct 2020'!O7),(($C$5*F13/'NSW Oct 2020'!AR7-('NSW Oct 2020'!L7+'NSW Oct 2020'!M7+'NSW Oct 2020'!N7))*'NSW Oct 2020'!AF7/100)*'NSW Oct 2020'!AR7,('NSW Oct 2020'!O7*'NSW Oct 2020'!AF7/100)*'NSW Oct 2020'!AR7)),0)</f>
        <v>763.17500000000007</v>
      </c>
      <c r="Q13" s="153">
        <f>IF(AND('NSW Oct 2020'!P7&gt;0,'NSW Oct 2020'!P7&gt;0),IF($C$5*F13/'NSW Oct 2020'!AR7&lt;('NSW Oct 2020'!L7+'NSW Oct 2020'!M7+'NSW Oct 2020'!N7+'NSW Oct 2020'!O7),0,IF(($C$5*F13/'NSW Oct 2020'!AR7-'NSW Oct 2020'!L7+'NSW Oct 2020'!M7+'NSW Oct 2020'!N7+'NSW Oct 2020'!O7)&lt;=('NSW Oct 2020'!L7+'NSW Oct 2020'!M7+'NSW Oct 2020'!N7+'NSW Oct 2020'!O7+'NSW Oct 2020'!P7),(($C$5*F13/'NSW Oct 2020'!AR7-('NSW Oct 2020'!L7+'NSW Oct 2020'!M7+'NSW Oct 2020'!N7+'NSW Oct 2020'!O7))*'NSW Oct 2020'!AG7/100)*'NSW Oct 2020'!AR7,('NSW Oct 2020'!P7*'NSW Oct 2020'!AG7/100)*'NSW Oct 2020'!AR7)),0)</f>
        <v>0</v>
      </c>
      <c r="R13" s="153">
        <f>IF(AND('NSW Oct 2020'!P7&gt;0,'NSW Oct 2020'!O7&gt;0),IF(($C$5*F13/'NSW Oct 2020'!AR7&lt;SUM('NSW Oct 2020'!L7:P7)),(0),($C$5*F13/'NSW Oct 2020'!AR7-SUM('NSW Oct 2020'!L7:P7))*'NSW Oct 2020'!AB7/100)* 'NSW Oct 2020'!AR7,IF(AND('NSW Oct 2020'!O7&gt;0,'NSW Oct 2020'!P7=""),IF(($C$5*F13/'NSW Oct 2020'!AR7&lt; SUM('NSW Oct 2020'!L7:O7)),(0),($C$5*F13/'NSW Oct 2020'!AR7-SUM('NSW Oct 2020'!L7:O7))*'NSW Oct 2020'!AG7/100)* 'NSW Oct 2020'!AR7,IF(AND('NSW Oct 2020'!N7&gt;0,'NSW Oct 2020'!O7=""),IF(($C$5*F13/'NSW Oct 2020'!AR7&lt; SUM('NSW Oct 2020'!L7:N7)),(0),($C$5*F13/'NSW Oct 2020'!AR7-SUM('NSW Oct 2020'!L7:N7))*'NSW Oct 2020'!AF7/100)* 'NSW Oct 2020'!AR7,IF(AND('NSW Oct 2020'!M7&gt;0,'NSW Oct 2020'!N7=""),IF(($C$5*F13/'NSW Oct 2020'!AR7&lt;'NSW Oct 2020'!M7+'NSW Oct 2020'!L7),(0),(($C$5*F13/'NSW Oct 2020'!AR7-('NSW Oct 2020'!M7+'NSW Oct 2020'!L7))*'NSW Oct 2020'!AE7/100))*'NSW Oct 2020'!AR7,IF(AND('NSW Oct 2020'!L7&gt;0,'NSW Oct 2020'!M7=""&gt;0),IF(($C$5*F13/'NSW Oct 2020'!AR7&lt;'NSW Oct 2020'!L7),(0),($C$5*F13/'NSW Oct 2020'!AR7-'NSW Oct 2020'!L7)*'NSW Oct 2020'!AD7/100)*'NSW Oct 2020'!AR7,0)))))</f>
        <v>0</v>
      </c>
      <c r="S13" s="257">
        <f t="shared" si="4"/>
        <v>2255.0270909090909</v>
      </c>
      <c r="T13" s="292">
        <f t="shared" si="5"/>
        <v>2377.4480909090908</v>
      </c>
      <c r="U13" s="149">
        <f t="shared" si="6"/>
        <v>2615.1929</v>
      </c>
      <c r="V13" s="148">
        <f>'NSW Oct 2020'!AT7</f>
        <v>0</v>
      </c>
      <c r="W13" s="148">
        <f>'NSW Oct 2020'!AU7</f>
        <v>0</v>
      </c>
      <c r="X13" s="148">
        <f>'NSW Oct 2020'!AV7</f>
        <v>0</v>
      </c>
      <c r="Y13" s="148">
        <f>'NSW Oct 2020'!AW7</f>
        <v>0</v>
      </c>
      <c r="Z13" s="292" t="str">
        <f t="shared" si="7"/>
        <v>No discount</v>
      </c>
      <c r="AA13" s="292" t="str">
        <f t="shared" si="8"/>
        <v>Exclusive</v>
      </c>
      <c r="AB13" s="266">
        <f t="shared" si="0"/>
        <v>2377.4480909090908</v>
      </c>
      <c r="AC13" s="266">
        <f t="shared" si="1"/>
        <v>2377.4480909090908</v>
      </c>
      <c r="AD13" s="267">
        <f t="shared" si="2"/>
        <v>2615.1929</v>
      </c>
      <c r="AE13" s="267">
        <f t="shared" si="2"/>
        <v>2615.1929</v>
      </c>
      <c r="AF13" s="226">
        <f>'NSW Oct 2020'!BF7</f>
        <v>0</v>
      </c>
      <c r="AG13" s="141" t="str">
        <f>'NSW Oct 2020'!BG7</f>
        <v>n</v>
      </c>
      <c r="AH13" s="325"/>
      <c r="AI13" s="325"/>
      <c r="AJ13" s="325"/>
      <c r="AK13" s="325"/>
      <c r="AL13" s="325"/>
      <c r="AM13" s="325"/>
      <c r="AN13" s="325"/>
      <c r="AO13" s="325"/>
      <c r="AP13" s="325"/>
      <c r="AQ13" s="325"/>
      <c r="AR13" s="325"/>
      <c r="AS13" s="325"/>
      <c r="AT13" s="325"/>
      <c r="AU13" s="325"/>
      <c r="AV13" s="325"/>
      <c r="AW13" s="325"/>
      <c r="AX13" s="325"/>
      <c r="AY13" s="325"/>
      <c r="AZ13" s="325"/>
      <c r="BA13" s="325"/>
      <c r="BB13" s="325"/>
      <c r="BC13" s="325"/>
      <c r="BD13" s="325"/>
      <c r="BE13" s="325"/>
      <c r="BF13" s="325"/>
      <c r="BG13" s="325"/>
      <c r="BH13" s="325"/>
      <c r="BI13" s="325"/>
      <c r="BJ13" s="325"/>
      <c r="BK13" s="325"/>
      <c r="BL13" s="325"/>
      <c r="BM13" s="325"/>
      <c r="BN13" s="325"/>
      <c r="BO13" s="325"/>
      <c r="BP13" s="325"/>
      <c r="BQ13" s="325"/>
      <c r="BR13" s="325"/>
      <c r="BS13" s="325"/>
      <c r="BT13" s="325"/>
      <c r="BU13" s="325"/>
      <c r="BV13" s="325"/>
      <c r="BW13" s="325"/>
      <c r="BX13" s="325"/>
      <c r="BY13" s="325"/>
      <c r="BZ13" s="325"/>
      <c r="CA13" s="325"/>
      <c r="CB13" s="325"/>
      <c r="CC13" s="325"/>
      <c r="CD13" s="325"/>
      <c r="CE13" s="325"/>
      <c r="CF13" s="325"/>
      <c r="CG13" s="325"/>
      <c r="CH13" s="325"/>
      <c r="CI13" s="325"/>
      <c r="CJ13" s="325"/>
      <c r="CK13" s="325"/>
      <c r="CL13" s="325"/>
      <c r="CM13" s="325"/>
      <c r="CN13" s="325"/>
      <c r="CO13" s="325"/>
      <c r="CP13" s="325"/>
      <c r="CQ13" s="325"/>
      <c r="CR13" s="325"/>
      <c r="CS13" s="325"/>
      <c r="CT13" s="325"/>
      <c r="CU13" s="325"/>
      <c r="CV13" s="325"/>
      <c r="CW13" s="325"/>
      <c r="CX13" s="325"/>
      <c r="CY13" s="325"/>
      <c r="CZ13" s="325"/>
      <c r="DA13" s="325"/>
      <c r="DB13" s="325"/>
      <c r="DC13" s="325"/>
      <c r="DD13" s="325"/>
      <c r="DE13" s="325"/>
      <c r="DF13" s="325"/>
      <c r="DG13" s="325"/>
      <c r="DH13" s="325"/>
      <c r="DI13" s="325"/>
      <c r="DJ13" s="325"/>
      <c r="DK13" s="325"/>
      <c r="DL13" s="325"/>
      <c r="DM13" s="325"/>
      <c r="DN13" s="325"/>
      <c r="DO13" s="325"/>
      <c r="DP13" s="325"/>
      <c r="DQ13" s="325"/>
      <c r="DR13" s="325"/>
      <c r="DS13" s="325"/>
      <c r="DT13" s="325"/>
      <c r="DU13" s="325"/>
      <c r="DV13" s="325"/>
      <c r="DW13" s="325"/>
      <c r="DX13" s="325"/>
      <c r="DY13" s="325"/>
      <c r="DZ13" s="325"/>
      <c r="EA13" s="325"/>
      <c r="EB13" s="325"/>
      <c r="EC13" s="325"/>
      <c r="ED13" s="325"/>
      <c r="EE13" s="325"/>
      <c r="EF13" s="325"/>
      <c r="EG13" s="325"/>
      <c r="EH13" s="325"/>
      <c r="EI13" s="325"/>
      <c r="EJ13" s="325"/>
      <c r="EK13" s="325"/>
      <c r="EL13" s="325"/>
      <c r="EM13" s="325"/>
      <c r="EN13" s="325"/>
      <c r="EO13" s="325"/>
      <c r="EP13" s="325"/>
      <c r="EQ13" s="325"/>
      <c r="ER13" s="325"/>
    </row>
    <row r="14" spans="1:148" ht="23" customHeight="1" thickBot="1">
      <c r="A14" s="444"/>
      <c r="B14" s="171" t="str">
        <f>'NSW Oct 2020'!F8</f>
        <v>Simply Energy</v>
      </c>
      <c r="C14" s="171" t="str">
        <f>'NSW Oct 2020'!G8</f>
        <v xml:space="preserve">Business Saver </v>
      </c>
      <c r="D14" s="172">
        <f>365*'NSW Oct 2020'!H8/100</f>
        <v>229.76750000000001</v>
      </c>
      <c r="E14" s="289">
        <f>IF('NSW Oct 2020'!AQ8=3,0.5,IF('NSW Oct 2020'!AQ8=2,0.33,0))</f>
        <v>0.5</v>
      </c>
      <c r="F14" s="289">
        <f t="shared" si="3"/>
        <v>0.5</v>
      </c>
      <c r="G14" s="172">
        <f>IF('NSW Oct 2020'!K8="",($C$5*E14/'NSW Oct 2020'!AQ8*'NSW Oct 2020'!W8/100)*'NSW Oct 2020'!AQ8,IF($C$5*E14/'NSW Oct 2020'!AQ8&gt;='NSW Oct 2020'!L8,('NSW Oct 2020'!L8*'NSW Oct 2020'!W8/100)*'NSW Oct 2020'!AQ8,($C$5*E14/'NSW Oct 2020'!AQ8*'NSW Oct 2020'!W8/100)*'NSW Oct 2020'!AQ8))</f>
        <v>121.70099999999998</v>
      </c>
      <c r="H14" s="172">
        <f>IF(AND('NSW Oct 2020'!L8&gt;0,'NSW Oct 2020'!M8&gt;0),IF($C$5*E14/'NSW Oct 2020'!AQ8&lt;'NSW Oct 2020'!L8,0,IF(($C$5*E14/'NSW Oct 2020'!AQ8-'NSW Oct 2020'!L8)&lt;=('NSW Oct 2020'!M8+'NSW Oct 2020'!L8),((($C$5*E14/'NSW Oct 2020'!AQ8-'NSW Oct 2020'!L8)*'NSW Oct 2020'!X8/100))*'NSW Oct 2020'!AQ8,((('NSW Oct 2020'!M8)*'NSW Oct 2020'!X8/100)*'NSW Oct 2020'!AQ8))),0)</f>
        <v>74.380636363636356</v>
      </c>
      <c r="I14" s="172">
        <f>IF(AND('NSW Oct 2020'!M8&gt;0,'NSW Oct 2020'!N8&gt;0),IF($C$5*E14/'NSW Oct 2020'!AQ8&lt;('NSW Oct 2020'!L8+'NSW Oct 2020'!M8),0,IF(($C$5*E14/'NSW Oct 2020'!AQ8-'NSW Oct 2020'!L8+'NSW Oct 2020'!M8)&lt;=('NSW Oct 2020'!L8+'NSW Oct 2020'!M8+'NSW Oct 2020'!N8),((($C$5*E14/'NSW Oct 2020'!AQ8-('NSW Oct 2020'!L8+'NSW Oct 2020'!M8))*'NSW Oct 2020'!Y8/100))*'NSW Oct 2020'!AQ8,('NSW Oct 2020'!N8*'NSW Oct 2020'!Y8/100)* 'NSW Oct 2020'!AQ8)),0)</f>
        <v>175.92599999999999</v>
      </c>
      <c r="J14" s="172">
        <f>IF(AND('NSW Oct 2020'!N8&gt;0,'NSW Oct 2020'!O8&gt;0),IF($C$5*E14/'NSW Oct 2020'!AQ8&lt;('NSW Oct 2020'!L8+'NSW Oct 2020'!M8+'NSW Oct 2020'!N8),0,IF(($C$5*E14/'NSW Oct 2020'!AQ8-'NSW Oct 2020'!L8+'NSW Oct 2020'!M8+'NSW Oct 2020'!N8)&lt;=('NSW Oct 2020'!L8+'NSW Oct 2020'!M8+'NSW Oct 2020'!N8+'NSW Oct 2020'!O8),(($C$5*E14/'NSW Oct 2020'!AQ8-('NSW Oct 2020'!L8+'NSW Oct 2020'!M8+'NSW Oct 2020'!N8))*'NSW Oct 2020'!Z8/100)*'NSW Oct 2020'!AQ8,('NSW Oct 2020'!O8*'NSW Oct 2020'!Z8/100)*'NSW Oct 2020'!AQ8)),0)</f>
        <v>665.30227272727268</v>
      </c>
      <c r="K14" s="172">
        <f>IF(AND('NSW Oct 2020'!O8&gt;0,'NSW Oct 2020'!P8&gt;0),IF($C$5*E14/'NSW Oct 2020'!AQ8&lt;('NSW Oct 2020'!L8+'NSW Oct 2020'!M8+'NSW Oct 2020'!N8+'NSW Oct 2020'!O8),0,IF(($C$5*E14/'NSW Oct 2020'!AQ8-'NSW Oct 2020'!L8+'NSW Oct 2020'!M8+'NSW Oct 2020'!N8+'NSW Oct 2020'!O8)&lt;=('NSW Oct 2020'!L8+'NSW Oct 2020'!M8+'NSW Oct 2020'!N8+'NSW Oct 2020'!O8+'NSW Oct 2020'!P8),(($C$5*E14/'NSW Oct 2020'!AQ8-('NSW Oct 2020'!L8+'NSW Oct 2020'!M8+'NSW Oct 2020'!N8+'NSW Oct 2020'!O8))*'NSW Oct 2020'!AA8/100)*'NSW Oct 2020'!AQ8,('NSW Oct 2020'!P8*'NSW Oct 2020'!AA8/100)*'NSW Oct 2020'!AQ8)),0)</f>
        <v>0</v>
      </c>
      <c r="L14" s="172">
        <f>IF(AND('NSW Oct 2020'!P8&gt;0,'NSW Oct 2020'!O8&gt;0),IF(($C$5*E14/'NSW Oct 2020'!AQ8&lt;SUM('NSW Oct 2020'!L8:P8)),(0),($C$5*E14/'NSW Oct 2020'!AQ8-SUM('NSW Oct 2020'!L8:P8))*'NSW Oct 2020'!AB8/100)* 'NSW Oct 2020'!AQ8,IF(AND('NSW Oct 2020'!O8&gt;0,'NSW Oct 2020'!P8=""),IF(($C$5*E14/'NSW Oct 2020'!AQ8&lt; SUM('NSW Oct 2020'!L8:O8)),(0),($C$5*E14/'NSW Oct 2020'!AQ8-SUM('NSW Oct 2020'!L8:O8))*'NSW Oct 2020'!AA8/100)* 'NSW Oct 2020'!AQ8,IF(AND('NSW Oct 2020'!N8&gt;0,'NSW Oct 2020'!O8=""),IF(($C$5*E14/'NSW Oct 2020'!AQ8&lt; SUM('NSW Oct 2020'!L8:N8)),(0),($C$5*E14/'NSW Oct 2020'!AQ8-SUM('NSW Oct 2020'!L8:N8))*'NSW Oct 2020'!Z8/100)* 'NSW Oct 2020'!AQ8,IF(AND('NSW Oct 2020'!M8&gt;0,'NSW Oct 2020'!N8=""),IF(($C$5*E14/'NSW Oct 2020'!AQ8&lt;'NSW Oct 2020'!M8+'NSW Oct 2020'!L8),(0),(($C$5*E14/'NSW Oct 2020'!AQ8-('NSW Oct 2020'!M8+'NSW Oct 2020'!L8))*'NSW Oct 2020'!Y8/100))*'NSW Oct 2020'!AQ8,IF(AND('NSW Oct 2020'!L8&gt;0,'NSW Oct 2020'!M8=""&gt;0),IF(($C$5*E14/'NSW Oct 2020'!AQ8&lt;'NSW Oct 2020'!L8),(0),($C$5*E14/'NSW Oct 2020'!AQ8-'NSW Oct 2020'!L8)*'NSW Oct 2020'!X8/100)*'NSW Oct 2020'!AQ8,0)))))</f>
        <v>0</v>
      </c>
      <c r="M14" s="172">
        <f>IF('NSW Oct 2020'!K8="",($C$5*F14/'NSW Oct 2020'!AR8*'NSW Oct 2020'!AC8/100)*'NSW Oct 2020'!AR8,IF($C$5*F14/'NSW Oct 2020'!AR8&gt;='NSW Oct 2020'!L8,('NSW Oct 2020'!L8*'NSW Oct 2020'!AC8/100)*'NSW Oct 2020'!AR8,($C$5*F14/'NSW Oct 2020'!AR8*'NSW Oct 2020'!AC8/100)*'NSW Oct 2020'!AR8))</f>
        <v>121.70099999999998</v>
      </c>
      <c r="N14" s="172">
        <f>IF(AND('NSW Oct 2020'!L8&gt;0,'NSW Oct 2020'!M8&gt;0),IF($C$5*F14/'NSW Oct 2020'!AR8&lt;'NSW Oct 2020'!L8,0,IF(($C$5*F14/'NSW Oct 2020'!AR8-'NSW Oct 2020'!L8)&lt;=('NSW Oct 2020'!M8+'NSW Oct 2020'!L8),((($C$5*F14/'NSW Oct 2020'!AR8-'NSW Oct 2020'!L8)*'NSW Oct 2020'!AD8/100))*'NSW Oct 2020'!AR8,((('NSW Oct 2020'!M8)*'NSW Oct 2020'!AD8/100)*'NSW Oct 2020'!AR8))),0)</f>
        <v>74.380636363636356</v>
      </c>
      <c r="O14" s="172">
        <f>IF(AND('NSW Oct 2020'!M8&gt;0,'NSW Oct 2020'!N8&gt;0),IF($C$5*F14/'NSW Oct 2020'!AR8&lt;('NSW Oct 2020'!L8+'NSW Oct 2020'!M8),0,IF(($C$5*F14/'NSW Oct 2020'!AR8-'NSW Oct 2020'!L8+'NSW Oct 2020'!M8)&lt;=('NSW Oct 2020'!L8+'NSW Oct 2020'!M8+'NSW Oct 2020'!N8),((($C$5*F14/'NSW Oct 2020'!AR8-('NSW Oct 2020'!L8+'NSW Oct 2020'!M8))*'NSW Oct 2020'!AE8/100))*'NSW Oct 2020'!AR8,('NSW Oct 2020'!N8*'NSW Oct 2020'!AE8/100)*'NSW Oct 2020'!AR8)),0)</f>
        <v>175.92599999999999</v>
      </c>
      <c r="P14" s="172">
        <f>IF(AND('NSW Oct 2020'!N8&gt;0,'NSW Oct 2020'!O8&gt;0),IF($C$5*F14/'NSW Oct 2020'!AR8&lt;('NSW Oct 2020'!L8+'NSW Oct 2020'!M8+'NSW Oct 2020'!N8),0,IF(($C$5*F14/'NSW Oct 2020'!AR8-'NSW Oct 2020'!L8+'NSW Oct 2020'!M8+'NSW Oct 2020'!N8)&lt;=('NSW Oct 2020'!L8+'NSW Oct 2020'!M8+'NSW Oct 2020'!N8+'NSW Oct 2020'!O8),(($C$5*F14/'NSW Oct 2020'!AR8-('NSW Oct 2020'!L8+'NSW Oct 2020'!M8+'NSW Oct 2020'!N8))*'NSW Oct 2020'!AF8/100)*'NSW Oct 2020'!AR8,('NSW Oct 2020'!O8*'NSW Oct 2020'!AF8/100)*'NSW Oct 2020'!AR8)),0)</f>
        <v>665.30227272727268</v>
      </c>
      <c r="Q14" s="172">
        <f>IF(AND('NSW Oct 2020'!P8&gt;0,'NSW Oct 2020'!P8&gt;0),IF($C$5*F14/'NSW Oct 2020'!AR8&lt;('NSW Oct 2020'!L8+'NSW Oct 2020'!M8+'NSW Oct 2020'!N8+'NSW Oct 2020'!O8),0,IF(($C$5*F14/'NSW Oct 2020'!AR8-'NSW Oct 2020'!L8+'NSW Oct 2020'!M8+'NSW Oct 2020'!N8+'NSW Oct 2020'!O8)&lt;=('NSW Oct 2020'!L8+'NSW Oct 2020'!M8+'NSW Oct 2020'!N8+'NSW Oct 2020'!O8+'NSW Oct 2020'!P8),(($C$5*F14/'NSW Oct 2020'!AR8-('NSW Oct 2020'!L8+'NSW Oct 2020'!M8+'NSW Oct 2020'!N8+'NSW Oct 2020'!O8))*'NSW Oct 2020'!AG8/100)*'NSW Oct 2020'!AR8,('NSW Oct 2020'!P8*'NSW Oct 2020'!AG8/100)*'NSW Oct 2020'!AR8)),0)</f>
        <v>0</v>
      </c>
      <c r="R14" s="172">
        <f>IF(AND('NSW Oct 2020'!P8&gt;0,'NSW Oct 2020'!O8&gt;0),IF(($C$5*F14/'NSW Oct 2020'!AR8&lt;SUM('NSW Oct 2020'!L8:P8)),(0),($C$5*F14/'NSW Oct 2020'!AR8-SUM('NSW Oct 2020'!L8:P8))*'NSW Oct 2020'!AB8/100)* 'NSW Oct 2020'!AR8,IF(AND('NSW Oct 2020'!O8&gt;0,'NSW Oct 2020'!P8=""),IF(($C$5*F14/'NSW Oct 2020'!AR8&lt; SUM('NSW Oct 2020'!L8:O8)),(0),($C$5*F14/'NSW Oct 2020'!AR8-SUM('NSW Oct 2020'!L8:O8))*'NSW Oct 2020'!AG8/100)* 'NSW Oct 2020'!AR8,IF(AND('NSW Oct 2020'!N8&gt;0,'NSW Oct 2020'!O8=""),IF(($C$5*F14/'NSW Oct 2020'!AR8&lt; SUM('NSW Oct 2020'!L8:N8)),(0),($C$5*F14/'NSW Oct 2020'!AR8-SUM('NSW Oct 2020'!L8:N8))*'NSW Oct 2020'!AF8/100)* 'NSW Oct 2020'!AR8,IF(AND('NSW Oct 2020'!M8&gt;0,'NSW Oct 2020'!N8=""),IF(($C$5*F14/'NSW Oct 2020'!AR8&lt;'NSW Oct 2020'!M8+'NSW Oct 2020'!L8),(0),(($C$5*F14/'NSW Oct 2020'!AR8-('NSW Oct 2020'!M8+'NSW Oct 2020'!L8))*'NSW Oct 2020'!AE8/100))*'NSW Oct 2020'!AR8,IF(AND('NSW Oct 2020'!L8&gt;0,'NSW Oct 2020'!M8=""&gt;0),IF(($C$5*F14/'NSW Oct 2020'!AR8&lt;'NSW Oct 2020'!L8),(0),($C$5*F14/'NSW Oct 2020'!AR8-'NSW Oct 2020'!L8)*'NSW Oct 2020'!AD8/100)*'NSW Oct 2020'!AR8,0)))))</f>
        <v>0</v>
      </c>
      <c r="S14" s="298">
        <f t="shared" si="4"/>
        <v>2074.6198181818181</v>
      </c>
      <c r="T14" s="293">
        <f t="shared" si="5"/>
        <v>2304.387318181818</v>
      </c>
      <c r="U14" s="168">
        <f t="shared" si="6"/>
        <v>2534.8260500000001</v>
      </c>
      <c r="V14" s="171">
        <f>'NSW Oct 2020'!AT8</f>
        <v>21</v>
      </c>
      <c r="W14" s="171">
        <f>'NSW Oct 2020'!AU8</f>
        <v>0</v>
      </c>
      <c r="X14" s="171">
        <f>'NSW Oct 2020'!AV8</f>
        <v>0</v>
      </c>
      <c r="Y14" s="171">
        <f>'NSW Oct 2020'!AW8</f>
        <v>0</v>
      </c>
      <c r="Z14" s="293" t="str">
        <f t="shared" si="7"/>
        <v>Guaranteed off bill</v>
      </c>
      <c r="AA14" s="293" t="str">
        <f t="shared" si="8"/>
        <v>Exclusive</v>
      </c>
      <c r="AB14" s="293">
        <f t="shared" si="0"/>
        <v>1820.4659813636363</v>
      </c>
      <c r="AC14" s="293">
        <f t="shared" si="1"/>
        <v>1820.4659813636363</v>
      </c>
      <c r="AD14" s="301">
        <f t="shared" si="2"/>
        <v>2002.5125795000001</v>
      </c>
      <c r="AE14" s="301">
        <f t="shared" si="2"/>
        <v>2002.5125795000001</v>
      </c>
      <c r="AF14" s="234">
        <f>'NSW Oct 2020'!BF8</f>
        <v>0</v>
      </c>
      <c r="AG14" s="170" t="str">
        <f>'NSW Oct 2020'!BG8</f>
        <v>n</v>
      </c>
      <c r="AH14" s="325"/>
      <c r="AI14" s="325"/>
      <c r="AJ14" s="325"/>
      <c r="AK14" s="325"/>
      <c r="AL14" s="325"/>
      <c r="AM14" s="325"/>
      <c r="AN14" s="325"/>
      <c r="AO14" s="325"/>
      <c r="AP14" s="325"/>
      <c r="AQ14" s="325"/>
      <c r="AR14" s="325"/>
      <c r="AS14" s="325"/>
      <c r="AT14" s="325"/>
      <c r="AU14" s="325"/>
      <c r="AV14" s="325"/>
      <c r="AW14" s="325"/>
      <c r="AX14" s="325"/>
      <c r="AY14" s="325"/>
      <c r="AZ14" s="325"/>
      <c r="BA14" s="325"/>
      <c r="BB14" s="325"/>
      <c r="BC14" s="325"/>
      <c r="BD14" s="325"/>
      <c r="BE14" s="325"/>
      <c r="BF14" s="325"/>
      <c r="BG14" s="325"/>
      <c r="BH14" s="325"/>
      <c r="BI14" s="325"/>
      <c r="BJ14" s="325"/>
      <c r="BK14" s="325"/>
      <c r="BL14" s="325"/>
      <c r="BM14" s="325"/>
      <c r="BN14" s="325"/>
      <c r="BO14" s="325"/>
      <c r="BP14" s="325"/>
      <c r="BQ14" s="325"/>
      <c r="BR14" s="325"/>
      <c r="BS14" s="325"/>
      <c r="BT14" s="325"/>
      <c r="BU14" s="325"/>
      <c r="BV14" s="325"/>
      <c r="BW14" s="325"/>
      <c r="BX14" s="325"/>
      <c r="BY14" s="325"/>
      <c r="BZ14" s="325"/>
      <c r="CA14" s="325"/>
      <c r="CB14" s="325"/>
      <c r="CC14" s="325"/>
      <c r="CD14" s="325"/>
      <c r="CE14" s="325"/>
      <c r="CF14" s="325"/>
      <c r="CG14" s="325"/>
      <c r="CH14" s="325"/>
      <c r="CI14" s="325"/>
      <c r="CJ14" s="325"/>
      <c r="CK14" s="325"/>
      <c r="CL14" s="325"/>
      <c r="CM14" s="325"/>
      <c r="CN14" s="325"/>
      <c r="CO14" s="325"/>
      <c r="CP14" s="325"/>
      <c r="CQ14" s="325"/>
      <c r="CR14" s="325"/>
      <c r="CS14" s="325"/>
      <c r="CT14" s="325"/>
      <c r="CU14" s="325"/>
      <c r="CV14" s="325"/>
      <c r="CW14" s="325"/>
      <c r="CX14" s="325"/>
      <c r="CY14" s="325"/>
      <c r="CZ14" s="325"/>
      <c r="DA14" s="325"/>
      <c r="DB14" s="325"/>
      <c r="DC14" s="325"/>
      <c r="DD14" s="325"/>
      <c r="DE14" s="325"/>
      <c r="DF14" s="325"/>
      <c r="DG14" s="325"/>
      <c r="DH14" s="325"/>
      <c r="DI14" s="325"/>
      <c r="DJ14" s="325"/>
      <c r="DK14" s="325"/>
      <c r="DL14" s="325"/>
      <c r="DM14" s="325"/>
      <c r="DN14" s="325"/>
      <c r="DO14" s="325"/>
      <c r="DP14" s="325"/>
      <c r="DQ14" s="325"/>
      <c r="DR14" s="325"/>
      <c r="DS14" s="325"/>
      <c r="DT14" s="325"/>
      <c r="DU14" s="325"/>
      <c r="DV14" s="325"/>
      <c r="DW14" s="325"/>
      <c r="DX14" s="325"/>
      <c r="DY14" s="325"/>
      <c r="DZ14" s="325"/>
      <c r="EA14" s="325"/>
      <c r="EB14" s="325"/>
      <c r="EC14" s="325"/>
      <c r="ED14" s="325"/>
      <c r="EE14" s="325"/>
      <c r="EF14" s="325"/>
      <c r="EG14" s="325"/>
      <c r="EH14" s="325"/>
      <c r="EI14" s="325"/>
      <c r="EJ14" s="325"/>
      <c r="EK14" s="325"/>
      <c r="EL14" s="325"/>
      <c r="EM14" s="325"/>
      <c r="EN14" s="325"/>
      <c r="EO14" s="325"/>
      <c r="EP14" s="325"/>
      <c r="EQ14" s="325"/>
      <c r="ER14" s="325"/>
    </row>
    <row r="15" spans="1:148" ht="23" customHeight="1" thickTop="1">
      <c r="A15" s="442" t="str">
        <f>'NSW Oct 2020'!D9</f>
        <v xml:space="preserve">ActewAGL Queanbeyan </v>
      </c>
      <c r="B15" s="156" t="str">
        <f>'NSW Oct 2020'!F9</f>
        <v>ActewAGL</v>
      </c>
      <c r="C15" s="156" t="str">
        <f>'NSW Oct 2020'!G9</f>
        <v>Business plan</v>
      </c>
      <c r="D15" s="153">
        <f>365*'NSW Oct 2020'!H9/100</f>
        <v>350.14450000000005</v>
      </c>
      <c r="E15" s="288">
        <f>IF('NSW Oct 2020'!AQ9=3,0.5,IF('NSW Oct 2020'!AQ9=2,0.33,0))</f>
        <v>0.5</v>
      </c>
      <c r="F15" s="288">
        <f t="shared" si="3"/>
        <v>0.5</v>
      </c>
      <c r="G15" s="151">
        <f>IF('NSW Oct 2020'!K9="",($C$5*E15/'NSW Oct 2020'!AQ9*'NSW Oct 2020'!W9/100)*'NSW Oct 2020'!AQ9,IF($C$5*E15/'NSW Oct 2020'!AQ9&gt;='NSW Oct 2020'!L9,('NSW Oct 2020'!L9*'NSW Oct 2020'!W9/100)*'NSW Oct 2020'!AQ9,($C$5*E15/'NSW Oct 2020'!AQ9*'NSW Oct 2020'!W9/100)*'NSW Oct 2020'!AQ9))</f>
        <v>394.09199999999998</v>
      </c>
      <c r="H15" s="151">
        <f>IF(AND('NSW Oct 2020'!L9&gt;0,'NSW Oct 2020'!M9&gt;0),IF($C$5*E15/'NSW Oct 2020'!AQ9&lt;'NSW Oct 2020'!L9,0,IF(($C$5*E15/'NSW Oct 2020'!AQ9-'NSW Oct 2020'!L9)&lt;=('NSW Oct 2020'!M9+'NSW Oct 2020'!L9),((($C$5*E15/'NSW Oct 2020'!AQ9-'NSW Oct 2020'!L9)*'NSW Oct 2020'!X9/100))*'NSW Oct 2020'!AQ9,((('NSW Oct 2020'!M9)*'NSW Oct 2020'!X9/100)*'NSW Oct 2020'!AQ9))),0)</f>
        <v>866.904</v>
      </c>
      <c r="I15" s="151">
        <f>IF(AND('NSW Oct 2020'!M9&gt;0,'NSW Oct 2020'!N9&gt;0),IF($C$5*E15/'NSW Oct 2020'!AQ9&lt;('NSW Oct 2020'!L9+'NSW Oct 2020'!M9),0,IF(($C$5*E15/'NSW Oct 2020'!AQ9-'NSW Oct 2020'!L9+'NSW Oct 2020'!M9)&lt;=('NSW Oct 2020'!L9+'NSW Oct 2020'!M9+'NSW Oct 2020'!N9),((($C$5*E15/'NSW Oct 2020'!AQ9-('NSW Oct 2020'!L9+'NSW Oct 2020'!M9))*'NSW Oct 2020'!Y9/100))*'NSW Oct 2020'!AQ9,('NSW Oct 2020'!N9*'NSW Oct 2020'!Y9/100)* 'NSW Oct 2020'!AQ9)),0)</f>
        <v>0</v>
      </c>
      <c r="J15" s="151">
        <f>IF(AND('NSW Oct 2020'!N9&gt;0,'NSW Oct 2020'!O9&gt;0),IF($C$5*E15/'NSW Oct 2020'!AQ9&lt;('NSW Oct 2020'!L9+'NSW Oct 2020'!M9+'NSW Oct 2020'!N9),0,IF(($C$5*E15/'NSW Oct 2020'!AQ9-'NSW Oct 2020'!L9+'NSW Oct 2020'!M9+'NSW Oct 2020'!N9)&lt;=('NSW Oct 2020'!L9+'NSW Oct 2020'!M9+'NSW Oct 2020'!N9+'NSW Oct 2020'!O9),(($C$5*E15/'NSW Oct 2020'!AQ9-('NSW Oct 2020'!L9+'NSW Oct 2020'!M9+'NSW Oct 2020'!N9))*'NSW Oct 2020'!Z9/100)*'NSW Oct 2020'!AQ9,('NSW Oct 2020'!O9*'NSW Oct 2020'!Z9/100)*'NSW Oct 2020'!AQ9)),0)</f>
        <v>0</v>
      </c>
      <c r="K15" s="151">
        <f>IF(AND('NSW Oct 2020'!O9&gt;0,'NSW Oct 2020'!P9&gt;0),IF($C$5*E15/'NSW Oct 2020'!AQ9&lt;('NSW Oct 2020'!L9+'NSW Oct 2020'!M9+'NSW Oct 2020'!N9+'NSW Oct 2020'!O9),0,IF(($C$5*E15/'NSW Oct 2020'!AQ9-'NSW Oct 2020'!L9+'NSW Oct 2020'!M9+'NSW Oct 2020'!N9+'NSW Oct 2020'!O9)&lt;=('NSW Oct 2020'!L9+'NSW Oct 2020'!M9+'NSW Oct 2020'!N9+'NSW Oct 2020'!O9+'NSW Oct 2020'!P9),(($C$5*E15/'NSW Oct 2020'!AQ9-('NSW Oct 2020'!L9+'NSW Oct 2020'!M9+'NSW Oct 2020'!N9+'NSW Oct 2020'!O9))*'NSW Oct 2020'!AA9/100)*'NSW Oct 2020'!AQ9,('NSW Oct 2020'!P9*'NSW Oct 2020'!AA9/100)*'NSW Oct 2020'!AQ9)),0)</f>
        <v>0</v>
      </c>
      <c r="L15" s="151">
        <f>IF(AND('NSW Oct 2020'!P9&gt;0,'NSW Oct 2020'!O9&gt;0),IF(($C$5*E15/'NSW Oct 2020'!AQ9&lt;SUM('NSW Oct 2020'!L9:P9)),(0),($C$5*E15/'NSW Oct 2020'!AQ9-SUM('NSW Oct 2020'!L9:P9))*'NSW Oct 2020'!AB9/100)* 'NSW Oct 2020'!AQ9,IF(AND('NSW Oct 2020'!O9&gt;0,'NSW Oct 2020'!P9=""),IF(($C$5*E15/'NSW Oct 2020'!AQ9&lt; SUM('NSW Oct 2020'!L9:O9)),(0),($C$5*E15/'NSW Oct 2020'!AQ9-SUM('NSW Oct 2020'!L9:O9))*'NSW Oct 2020'!AA9/100)* 'NSW Oct 2020'!AQ9,IF(AND('NSW Oct 2020'!N9&gt;0,'NSW Oct 2020'!O9=""),IF(($C$5*E15/'NSW Oct 2020'!AQ9&lt; SUM('NSW Oct 2020'!L9:N9)),(0),($C$5*E15/'NSW Oct 2020'!AQ9-SUM('NSW Oct 2020'!L9:N9))*'NSW Oct 2020'!Z9/100)* 'NSW Oct 2020'!AQ9,IF(AND('NSW Oct 2020'!M9&gt;0,'NSW Oct 2020'!N9=""),IF(($C$5*E15/'NSW Oct 2020'!AQ9&lt;'NSW Oct 2020'!M9+'NSW Oct 2020'!L9),(0),(($C$5*E15/'NSW Oct 2020'!AQ9-('NSW Oct 2020'!M9+'NSW Oct 2020'!L9))*'NSW Oct 2020'!Y9/100))*'NSW Oct 2020'!AQ9,IF(AND('NSW Oct 2020'!L9&gt;0,'NSW Oct 2020'!M9=""&gt;0),IF(($C$5*E15/'NSW Oct 2020'!AQ9&lt;'NSW Oct 2020'!L9),(0),($C$5*E15/'NSW Oct 2020'!AQ9-'NSW Oct 2020'!L9)*'NSW Oct 2020'!X9/100)*'NSW Oct 2020'!AQ9,0)))))</f>
        <v>0</v>
      </c>
      <c r="M15" s="151">
        <f>IF('NSW Oct 2020'!K9="",($C$5*F15/'NSW Oct 2020'!AR9*'NSW Oct 2020'!AC9/100)*'NSW Oct 2020'!AR9,IF($C$5*F15/'NSW Oct 2020'!AR9&gt;='NSW Oct 2020'!L9,('NSW Oct 2020'!L9*'NSW Oct 2020'!AC9/100)*'NSW Oct 2020'!AR9,($C$5*F15/'NSW Oct 2020'!AR9*'NSW Oct 2020'!AC9/100)*'NSW Oct 2020'!AR9))</f>
        <v>394.09199999999998</v>
      </c>
      <c r="N15" s="151">
        <f>IF(AND('NSW Oct 2020'!L9&gt;0,'NSW Oct 2020'!M9&gt;0),IF($C$5*F15/'NSW Oct 2020'!AR9&lt;'NSW Oct 2020'!L9,0,IF(($C$5*F15/'NSW Oct 2020'!AR9-'NSW Oct 2020'!L9)&lt;=('NSW Oct 2020'!M9+'NSW Oct 2020'!L9),((($C$5*F15/'NSW Oct 2020'!AR9-'NSW Oct 2020'!L9)*'NSW Oct 2020'!AD9/100))*'NSW Oct 2020'!AR9,((('NSW Oct 2020'!M9)*'NSW Oct 2020'!AD9/100)*'NSW Oct 2020'!AR9))),0)</f>
        <v>866.904</v>
      </c>
      <c r="O15" s="151">
        <f>IF(AND('NSW Oct 2020'!M9&gt;0,'NSW Oct 2020'!N9&gt;0),IF($C$5*F15/'NSW Oct 2020'!AR9&lt;('NSW Oct 2020'!L9+'NSW Oct 2020'!M9),0,IF(($C$5*F15/'NSW Oct 2020'!AR9-'NSW Oct 2020'!L9+'NSW Oct 2020'!M9)&lt;=('NSW Oct 2020'!L9+'NSW Oct 2020'!M9+'NSW Oct 2020'!N9),((($C$5*F15/'NSW Oct 2020'!AR9-('NSW Oct 2020'!L9+'NSW Oct 2020'!M9))*'NSW Oct 2020'!AE9/100))*'NSW Oct 2020'!AR9,('NSW Oct 2020'!N9*'NSW Oct 2020'!AE9/100)*'NSW Oct 2020'!AR9)),0)</f>
        <v>0</v>
      </c>
      <c r="P15" s="151">
        <f>IF(AND('NSW Oct 2020'!N9&gt;0,'NSW Oct 2020'!O9&gt;0),IF($C$5*F15/'NSW Oct 2020'!AR9&lt;('NSW Oct 2020'!L9+'NSW Oct 2020'!M9+'NSW Oct 2020'!N9),0,IF(($C$5*F15/'NSW Oct 2020'!AR9-'NSW Oct 2020'!L9+'NSW Oct 2020'!M9+'NSW Oct 2020'!N9)&lt;=('NSW Oct 2020'!L9+'NSW Oct 2020'!M9+'NSW Oct 2020'!N9+'NSW Oct 2020'!O9),(($C$5*F15/'NSW Oct 2020'!AR9-('NSW Oct 2020'!L9+'NSW Oct 2020'!M9+'NSW Oct 2020'!N9))*'NSW Oct 2020'!AF9/100)*'NSW Oct 2020'!AR9,('NSW Oct 2020'!O9*'NSW Oct 2020'!AF9/100)*'NSW Oct 2020'!AR9)),0)</f>
        <v>0</v>
      </c>
      <c r="Q15" s="151">
        <f>IF(AND('NSW Oct 2020'!P9&gt;0,'NSW Oct 2020'!P9&gt;0),IF($C$5*F15/'NSW Oct 2020'!AR9&lt;('NSW Oct 2020'!L9+'NSW Oct 2020'!M9+'NSW Oct 2020'!N9+'NSW Oct 2020'!O9),0,IF(($C$5*F15/'NSW Oct 2020'!AR9-'NSW Oct 2020'!L9+'NSW Oct 2020'!M9+'NSW Oct 2020'!N9+'NSW Oct 2020'!O9)&lt;=('NSW Oct 2020'!L9+'NSW Oct 2020'!M9+'NSW Oct 2020'!N9+'NSW Oct 2020'!O9+'NSW Oct 2020'!P9),(($C$5*F15/'NSW Oct 2020'!AR9-('NSW Oct 2020'!L9+'NSW Oct 2020'!M9+'NSW Oct 2020'!N9+'NSW Oct 2020'!O9))*'NSW Oct 2020'!AG9/100)*'NSW Oct 2020'!AR9,('NSW Oct 2020'!P9*'NSW Oct 2020'!AG9/100)*'NSW Oct 2020'!AR9)),0)</f>
        <v>0</v>
      </c>
      <c r="R15" s="151">
        <f>IF(AND('NSW Oct 2020'!P9&gt;0,'NSW Oct 2020'!O9&gt;0),IF(($C$5*F15/'NSW Oct 2020'!AR9&lt;SUM('NSW Oct 2020'!L9:P9)),(0),($C$5*F15/'NSW Oct 2020'!AR9-SUM('NSW Oct 2020'!L9:P9))*'NSW Oct 2020'!AB9/100)* 'NSW Oct 2020'!AR9,IF(AND('NSW Oct 2020'!O9&gt;0,'NSW Oct 2020'!P9=""),IF(($C$5*F15/'NSW Oct 2020'!AR9&lt; SUM('NSW Oct 2020'!L9:O9)),(0),($C$5*F15/'NSW Oct 2020'!AR9-SUM('NSW Oct 2020'!L9:O9))*'NSW Oct 2020'!AG9/100)* 'NSW Oct 2020'!AR9,IF(AND('NSW Oct 2020'!N9&gt;0,'NSW Oct 2020'!O9=""),IF(($C$5*F15/'NSW Oct 2020'!AR9&lt; SUM('NSW Oct 2020'!L9:N9)),(0),($C$5*F15/'NSW Oct 2020'!AR9-SUM('NSW Oct 2020'!L9:N9))*'NSW Oct 2020'!AF9/100)* 'NSW Oct 2020'!AR9,IF(AND('NSW Oct 2020'!M9&gt;0,'NSW Oct 2020'!N9=""),IF(($C$5*F15/'NSW Oct 2020'!AR9&lt;'NSW Oct 2020'!M9+'NSW Oct 2020'!L9),(0),(($C$5*F15/'NSW Oct 2020'!AR9-('NSW Oct 2020'!M9+'NSW Oct 2020'!L9))*'NSW Oct 2020'!AE9/100))*'NSW Oct 2020'!AR9,IF(AND('NSW Oct 2020'!L9&gt;0,'NSW Oct 2020'!M9=""&gt;0),IF(($C$5*F15/'NSW Oct 2020'!AR9&lt;'NSW Oct 2020'!L9),(0),($C$5*F15/'NSW Oct 2020'!AR9-'NSW Oct 2020'!L9)*'NSW Oct 2020'!AD9/100)*'NSW Oct 2020'!AR9,0)))))</f>
        <v>0</v>
      </c>
      <c r="S15" s="257">
        <f t="shared" si="4"/>
        <v>2521.9920000000002</v>
      </c>
      <c r="T15" s="294">
        <f t="shared" si="5"/>
        <v>2872.1365000000001</v>
      </c>
      <c r="U15" s="157">
        <f t="shared" si="6"/>
        <v>3159.3501500000002</v>
      </c>
      <c r="V15" s="156">
        <f>'NSW Oct 2020'!AT9</f>
        <v>10</v>
      </c>
      <c r="W15" s="156">
        <f>'NSW Oct 2020'!AU9</f>
        <v>0</v>
      </c>
      <c r="X15" s="156">
        <f>'NSW Oct 2020'!AV9</f>
        <v>0</v>
      </c>
      <c r="Y15" s="156">
        <f>'NSW Oct 2020'!AW9</f>
        <v>0</v>
      </c>
      <c r="Z15" s="294" t="str">
        <f t="shared" si="7"/>
        <v>Guaranteed off bill</v>
      </c>
      <c r="AA15" s="294" t="str">
        <f t="shared" si="8"/>
        <v>Exclusive</v>
      </c>
      <c r="AB15" s="266">
        <f t="shared" si="0"/>
        <v>2584.9228499999999</v>
      </c>
      <c r="AC15" s="266">
        <f t="shared" si="1"/>
        <v>2584.9228499999999</v>
      </c>
      <c r="AD15" s="267">
        <f t="shared" si="2"/>
        <v>2843.4151350000002</v>
      </c>
      <c r="AE15" s="267">
        <f t="shared" si="2"/>
        <v>2843.4151350000002</v>
      </c>
      <c r="AF15" s="235">
        <f>'NSW Oct 2020'!BF9</f>
        <v>12</v>
      </c>
      <c r="AG15" s="159" t="str">
        <f>'NSW Oct 2020'!BG9</f>
        <v>n</v>
      </c>
      <c r="AH15" s="325"/>
      <c r="AI15" s="325"/>
      <c r="AJ15" s="325"/>
      <c r="AK15" s="325"/>
      <c r="AL15" s="325"/>
      <c r="AM15" s="325"/>
      <c r="AN15" s="325"/>
      <c r="AO15" s="325"/>
      <c r="AP15" s="325"/>
      <c r="AQ15" s="325"/>
      <c r="AR15" s="325"/>
      <c r="AS15" s="325"/>
      <c r="AT15" s="325"/>
      <c r="AU15" s="325"/>
      <c r="AV15" s="325"/>
      <c r="AW15" s="325"/>
      <c r="AX15" s="325"/>
      <c r="AY15" s="325"/>
      <c r="AZ15" s="325"/>
      <c r="BA15" s="325"/>
      <c r="BB15" s="325"/>
      <c r="BC15" s="325"/>
      <c r="BD15" s="325"/>
      <c r="BE15" s="325"/>
      <c r="BF15" s="325"/>
      <c r="BG15" s="325"/>
      <c r="BH15" s="325"/>
      <c r="BI15" s="325"/>
      <c r="BJ15" s="325"/>
      <c r="BK15" s="325"/>
      <c r="BL15" s="325"/>
      <c r="BM15" s="325"/>
      <c r="BN15" s="325"/>
      <c r="BO15" s="325"/>
      <c r="BP15" s="325"/>
      <c r="BQ15" s="325"/>
      <c r="BR15" s="325"/>
      <c r="BS15" s="325"/>
      <c r="BT15" s="325"/>
      <c r="BU15" s="325"/>
      <c r="BV15" s="325"/>
      <c r="BW15" s="325"/>
      <c r="BX15" s="325"/>
      <c r="BY15" s="325"/>
      <c r="BZ15" s="325"/>
      <c r="CA15" s="325"/>
      <c r="CB15" s="325"/>
      <c r="CC15" s="325"/>
      <c r="CD15" s="325"/>
      <c r="CE15" s="325"/>
      <c r="CF15" s="325"/>
      <c r="CG15" s="325"/>
      <c r="CH15" s="325"/>
      <c r="CI15" s="325"/>
      <c r="CJ15" s="325"/>
      <c r="CK15" s="325"/>
      <c r="CL15" s="325"/>
      <c r="CM15" s="325"/>
      <c r="CN15" s="325"/>
      <c r="CO15" s="325"/>
      <c r="CP15" s="325"/>
      <c r="CQ15" s="325"/>
      <c r="CR15" s="325"/>
      <c r="CS15" s="325"/>
      <c r="CT15" s="325"/>
      <c r="CU15" s="325"/>
      <c r="CV15" s="325"/>
      <c r="CW15" s="325"/>
      <c r="CX15" s="325"/>
      <c r="CY15" s="325"/>
      <c r="CZ15" s="325"/>
      <c r="DA15" s="325"/>
      <c r="DB15" s="325"/>
      <c r="DC15" s="325"/>
      <c r="DD15" s="325"/>
      <c r="DE15" s="325"/>
      <c r="DF15" s="325"/>
      <c r="DG15" s="325"/>
      <c r="DH15" s="325"/>
      <c r="DI15" s="325"/>
      <c r="DJ15" s="325"/>
      <c r="DK15" s="325"/>
      <c r="DL15" s="325"/>
      <c r="DM15" s="325"/>
      <c r="DN15" s="325"/>
      <c r="DO15" s="325"/>
      <c r="DP15" s="325"/>
      <c r="DQ15" s="325"/>
      <c r="DR15" s="325"/>
      <c r="DS15" s="325"/>
      <c r="DT15" s="325"/>
      <c r="DU15" s="325"/>
      <c r="DV15" s="325"/>
      <c r="DW15" s="325"/>
      <c r="DX15" s="325"/>
      <c r="DY15" s="325"/>
      <c r="DZ15" s="325"/>
      <c r="EA15" s="325"/>
      <c r="EB15" s="325"/>
      <c r="EC15" s="325"/>
      <c r="ED15" s="325"/>
      <c r="EE15" s="325"/>
      <c r="EF15" s="325"/>
      <c r="EG15" s="325"/>
      <c r="EH15" s="325"/>
      <c r="EI15" s="325"/>
      <c r="EJ15" s="325"/>
      <c r="EK15" s="325"/>
      <c r="EL15" s="325"/>
      <c r="EM15" s="325"/>
      <c r="EN15" s="325"/>
      <c r="EO15" s="325"/>
      <c r="EP15" s="325"/>
      <c r="EQ15" s="325"/>
      <c r="ER15" s="325"/>
    </row>
    <row r="16" spans="1:148" ht="23" customHeight="1" thickBot="1">
      <c r="A16" s="444"/>
      <c r="B16" s="171" t="str">
        <f>'NSW Oct 2020'!F10</f>
        <v>EnergyAustralia</v>
      </c>
      <c r="C16" s="171" t="str">
        <f>'NSW Oct 2020'!G10</f>
        <v>Total Plan</v>
      </c>
      <c r="D16" s="172">
        <f>365*'NSW Oct 2020'!H10/100</f>
        <v>308.06000000000006</v>
      </c>
      <c r="E16" s="289">
        <f>IF('NSW Oct 2020'!AQ10=3,0.5,IF('NSW Oct 2020'!AQ10=2,0.33,0))</f>
        <v>0.5</v>
      </c>
      <c r="F16" s="289">
        <f t="shared" si="3"/>
        <v>0.5</v>
      </c>
      <c r="G16" s="172">
        <f>IF('NSW Oct 2020'!K10="",($C$5*E16/'NSW Oct 2020'!AQ10*'NSW Oct 2020'!W10/100)*'NSW Oct 2020'!AQ10,IF($C$5*E16/'NSW Oct 2020'!AQ10&gt;='NSW Oct 2020'!L10,('NSW Oct 2020'!L10*'NSW Oct 2020'!W10/100)*'NSW Oct 2020'!AQ10,($C$5*E16/'NSW Oct 2020'!AQ10*'NSW Oct 2020'!W10/100)*'NSW Oct 2020'!AQ10))</f>
        <v>214.52111999999997</v>
      </c>
      <c r="H16" s="172">
        <f>IF(AND('NSW Oct 2020'!L10&gt;0,'NSW Oct 2020'!M10&gt;0),IF($C$5*E16/'NSW Oct 2020'!AQ10&lt;'NSW Oct 2020'!L10,0,IF(($C$5*E16/'NSW Oct 2020'!AQ10-'NSW Oct 2020'!L10)&lt;=('NSW Oct 2020'!M10+'NSW Oct 2020'!L10),((($C$5*E16/'NSW Oct 2020'!AQ10-'NSW Oct 2020'!L10)*'NSW Oct 2020'!X10/100))*'NSW Oct 2020'!AQ10,((('NSW Oct 2020'!M10)*'NSW Oct 2020'!X10/100)*'NSW Oct 2020'!AQ10))),0)</f>
        <v>1124.711808</v>
      </c>
      <c r="I16" s="172">
        <f>IF(AND('NSW Oct 2020'!M10&gt;0,'NSW Oct 2020'!N10&gt;0),IF($C$5*E16/'NSW Oct 2020'!AQ10&lt;('NSW Oct 2020'!L10+'NSW Oct 2020'!M10),0,IF(($C$5*E16/'NSW Oct 2020'!AQ10-'NSW Oct 2020'!L10+'NSW Oct 2020'!M10)&lt;=('NSW Oct 2020'!L10+'NSW Oct 2020'!M10+'NSW Oct 2020'!N10),((($C$5*E16/'NSW Oct 2020'!AQ10-('NSW Oct 2020'!L10+'NSW Oct 2020'!M10))*'NSW Oct 2020'!Y10/100))*'NSW Oct 2020'!AQ10,('NSW Oct 2020'!N10*'NSW Oct 2020'!Y10/100)* 'NSW Oct 2020'!AQ10)),0)</f>
        <v>0</v>
      </c>
      <c r="J16" s="172">
        <f>IF(AND('NSW Oct 2020'!N10&gt;0,'NSW Oct 2020'!O10&gt;0),IF($C$5*E16/'NSW Oct 2020'!AQ10&lt;('NSW Oct 2020'!L10+'NSW Oct 2020'!M10+'NSW Oct 2020'!N10),0,IF(($C$5*E16/'NSW Oct 2020'!AQ10-'NSW Oct 2020'!L10+'NSW Oct 2020'!M10+'NSW Oct 2020'!N10)&lt;=('NSW Oct 2020'!L10+'NSW Oct 2020'!M10+'NSW Oct 2020'!N10+'NSW Oct 2020'!O10),(($C$5*E16/'NSW Oct 2020'!AQ10-('NSW Oct 2020'!L10+'NSW Oct 2020'!M10+'NSW Oct 2020'!N10))*'NSW Oct 2020'!Z10/100)*'NSW Oct 2020'!AQ10,('NSW Oct 2020'!O10*'NSW Oct 2020'!Z10/100)*'NSW Oct 2020'!AQ10)),0)</f>
        <v>0</v>
      </c>
      <c r="K16" s="172">
        <f>IF(AND('NSW Oct 2020'!O10&gt;0,'NSW Oct 2020'!P10&gt;0),IF($C$5*E16/'NSW Oct 2020'!AQ10&lt;('NSW Oct 2020'!L10+'NSW Oct 2020'!M10+'NSW Oct 2020'!N10+'NSW Oct 2020'!O10),0,IF(($C$5*E16/'NSW Oct 2020'!AQ10-'NSW Oct 2020'!L10+'NSW Oct 2020'!M10+'NSW Oct 2020'!N10+'NSW Oct 2020'!O10)&lt;=('NSW Oct 2020'!L10+'NSW Oct 2020'!M10+'NSW Oct 2020'!N10+'NSW Oct 2020'!O10+'NSW Oct 2020'!P10),(($C$5*E16/'NSW Oct 2020'!AQ10-('NSW Oct 2020'!L10+'NSW Oct 2020'!M10+'NSW Oct 2020'!N10+'NSW Oct 2020'!O10))*'NSW Oct 2020'!AA10/100)*'NSW Oct 2020'!AQ10,('NSW Oct 2020'!P10*'NSW Oct 2020'!AA10/100)*'NSW Oct 2020'!AQ10)),0)</f>
        <v>0</v>
      </c>
      <c r="L16" s="172">
        <f>IF(AND('NSW Oct 2020'!P10&gt;0,'NSW Oct 2020'!O10&gt;0),IF(($C$5*E16/'NSW Oct 2020'!AQ10&lt;SUM('NSW Oct 2020'!L10:P10)),(0),($C$5*E16/'NSW Oct 2020'!AQ10-SUM('NSW Oct 2020'!L10:P10))*'NSW Oct 2020'!AB10/100)* 'NSW Oct 2020'!AQ10,IF(AND('NSW Oct 2020'!O10&gt;0,'NSW Oct 2020'!P10=""),IF(($C$5*E16/'NSW Oct 2020'!AQ10&lt; SUM('NSW Oct 2020'!L10:O10)),(0),($C$5*E16/'NSW Oct 2020'!AQ10-SUM('NSW Oct 2020'!L10:O10))*'NSW Oct 2020'!AA10/100)* 'NSW Oct 2020'!AQ10,IF(AND('NSW Oct 2020'!N10&gt;0,'NSW Oct 2020'!O10=""),IF(($C$5*E16/'NSW Oct 2020'!AQ10&lt; SUM('NSW Oct 2020'!L10:N10)),(0),($C$5*E16/'NSW Oct 2020'!AQ10-SUM('NSW Oct 2020'!L10:N10))*'NSW Oct 2020'!Z10/100)* 'NSW Oct 2020'!AQ10,IF(AND('NSW Oct 2020'!M10&gt;0,'NSW Oct 2020'!N10=""),IF(($C$5*E16/'NSW Oct 2020'!AQ10&lt;'NSW Oct 2020'!M10+'NSW Oct 2020'!L10),(0),(($C$5*E16/'NSW Oct 2020'!AQ10-('NSW Oct 2020'!M10+'NSW Oct 2020'!L10))*'NSW Oct 2020'!Y10/100))*'NSW Oct 2020'!AQ10,IF(AND('NSW Oct 2020'!L10&gt;0,'NSW Oct 2020'!M10=""&gt;0),IF(($C$5*E16/'NSW Oct 2020'!AQ10&lt;'NSW Oct 2020'!L10),(0),($C$5*E16/'NSW Oct 2020'!AQ10-'NSW Oct 2020'!L10)*'NSW Oct 2020'!X10/100)*'NSW Oct 2020'!AQ10,0)))))</f>
        <v>0</v>
      </c>
      <c r="M16" s="172">
        <f>IF('NSW Oct 2020'!K10="",($C$5*F16/'NSW Oct 2020'!AR10*'NSW Oct 2020'!AC10/100)*'NSW Oct 2020'!AR10,IF($C$5*F16/'NSW Oct 2020'!AR10&gt;='NSW Oct 2020'!L10,('NSW Oct 2020'!L10*'NSW Oct 2020'!AC10/100)*'NSW Oct 2020'!AR10,($C$5*F16/'NSW Oct 2020'!AR10*'NSW Oct 2020'!AC10/100)*'NSW Oct 2020'!AR10))</f>
        <v>214.52111999999997</v>
      </c>
      <c r="N16" s="172">
        <f>IF(AND('NSW Oct 2020'!L10&gt;0,'NSW Oct 2020'!M10&gt;0),IF($C$5*F16/'NSW Oct 2020'!AR10&lt;'NSW Oct 2020'!L10,0,IF(($C$5*F16/'NSW Oct 2020'!AR10-'NSW Oct 2020'!L10)&lt;=('NSW Oct 2020'!M10+'NSW Oct 2020'!L10),((($C$5*F16/'NSW Oct 2020'!AR10-'NSW Oct 2020'!L10)*'NSW Oct 2020'!AD10/100))*'NSW Oct 2020'!AR10,((('NSW Oct 2020'!M10)*'NSW Oct 2020'!AD10/100)*'NSW Oct 2020'!AR10))),0)</f>
        <v>1124.711808</v>
      </c>
      <c r="O16" s="172">
        <f>IF(AND('NSW Oct 2020'!M10&gt;0,'NSW Oct 2020'!N10&gt;0),IF($C$5*F16/'NSW Oct 2020'!AR10&lt;('NSW Oct 2020'!L10+'NSW Oct 2020'!M10),0,IF(($C$5*F16/'NSW Oct 2020'!AR10-'NSW Oct 2020'!L10+'NSW Oct 2020'!M10)&lt;=('NSW Oct 2020'!L10+'NSW Oct 2020'!M10+'NSW Oct 2020'!N10),((($C$5*F16/'NSW Oct 2020'!AR10-('NSW Oct 2020'!L10+'NSW Oct 2020'!M10))*'NSW Oct 2020'!AE10/100))*'NSW Oct 2020'!AR10,('NSW Oct 2020'!N10*'NSW Oct 2020'!AE10/100)*'NSW Oct 2020'!AR10)),0)</f>
        <v>0</v>
      </c>
      <c r="P16" s="172">
        <f>IF(AND('NSW Oct 2020'!N10&gt;0,'NSW Oct 2020'!O10&gt;0),IF($C$5*F16/'NSW Oct 2020'!AR10&lt;('NSW Oct 2020'!L10+'NSW Oct 2020'!M10+'NSW Oct 2020'!N10),0,IF(($C$5*F16/'NSW Oct 2020'!AR10-'NSW Oct 2020'!L10+'NSW Oct 2020'!M10+'NSW Oct 2020'!N10)&lt;=('NSW Oct 2020'!L10+'NSW Oct 2020'!M10+'NSW Oct 2020'!N10+'NSW Oct 2020'!O10),(($C$5*F16/'NSW Oct 2020'!AR10-('NSW Oct 2020'!L10+'NSW Oct 2020'!M10+'NSW Oct 2020'!N10))*'NSW Oct 2020'!AF10/100)*'NSW Oct 2020'!AR10,('NSW Oct 2020'!O10*'NSW Oct 2020'!AF10/100)*'NSW Oct 2020'!AR10)),0)</f>
        <v>0</v>
      </c>
      <c r="Q16" s="172">
        <f>IF(AND('NSW Oct 2020'!P10&gt;0,'NSW Oct 2020'!P10&gt;0),IF($C$5*F16/'NSW Oct 2020'!AR10&lt;('NSW Oct 2020'!L10+'NSW Oct 2020'!M10+'NSW Oct 2020'!N10+'NSW Oct 2020'!O10),0,IF(($C$5*F16/'NSW Oct 2020'!AR10-'NSW Oct 2020'!L10+'NSW Oct 2020'!M10+'NSW Oct 2020'!N10+'NSW Oct 2020'!O10)&lt;=('NSW Oct 2020'!L10+'NSW Oct 2020'!M10+'NSW Oct 2020'!N10+'NSW Oct 2020'!O10+'NSW Oct 2020'!P10),(($C$5*F16/'NSW Oct 2020'!AR10-('NSW Oct 2020'!L10+'NSW Oct 2020'!M10+'NSW Oct 2020'!N10+'NSW Oct 2020'!O10))*'NSW Oct 2020'!AG10/100)*'NSW Oct 2020'!AR10,('NSW Oct 2020'!P10*'NSW Oct 2020'!AG10/100)*'NSW Oct 2020'!AR10)),0)</f>
        <v>0</v>
      </c>
      <c r="R16" s="172">
        <f>IF(AND('NSW Oct 2020'!P10&gt;0,'NSW Oct 2020'!O10&gt;0),IF(($C$5*F16/'NSW Oct 2020'!AR10&lt;SUM('NSW Oct 2020'!L10:P10)),(0),($C$5*F16/'NSW Oct 2020'!AR10-SUM('NSW Oct 2020'!L10:P10))*'NSW Oct 2020'!AB10/100)* 'NSW Oct 2020'!AR10,IF(AND('NSW Oct 2020'!O10&gt;0,'NSW Oct 2020'!P10=""),IF(($C$5*F16/'NSW Oct 2020'!AR10&lt; SUM('NSW Oct 2020'!L10:O10)),(0),($C$5*F16/'NSW Oct 2020'!AR10-SUM('NSW Oct 2020'!L10:O10))*'NSW Oct 2020'!AG10/100)* 'NSW Oct 2020'!AR10,IF(AND('NSW Oct 2020'!N10&gt;0,'NSW Oct 2020'!O10=""),IF(($C$5*F16/'NSW Oct 2020'!AR10&lt; SUM('NSW Oct 2020'!L10:N10)),(0),($C$5*F16/'NSW Oct 2020'!AR10-SUM('NSW Oct 2020'!L10:N10))*'NSW Oct 2020'!AF10/100)* 'NSW Oct 2020'!AR10,IF(AND('NSW Oct 2020'!M10&gt;0,'NSW Oct 2020'!N10=""),IF(($C$5*F16/'NSW Oct 2020'!AR10&lt;'NSW Oct 2020'!M10+'NSW Oct 2020'!L10),(0),(($C$5*F16/'NSW Oct 2020'!AR10-('NSW Oct 2020'!M10+'NSW Oct 2020'!L10))*'NSW Oct 2020'!AE10/100))*'NSW Oct 2020'!AR10,IF(AND('NSW Oct 2020'!L10&gt;0,'NSW Oct 2020'!M10=""&gt;0),IF(($C$5*F16/'NSW Oct 2020'!AR10&lt;'NSW Oct 2020'!L10),(0),($C$5*F16/'NSW Oct 2020'!AR10-'NSW Oct 2020'!L10)*'NSW Oct 2020'!AD10/100)*'NSW Oct 2020'!AR10,0)))))</f>
        <v>0</v>
      </c>
      <c r="S16" s="298">
        <f t="shared" si="4"/>
        <v>2678.4658559999998</v>
      </c>
      <c r="T16" s="293">
        <f t="shared" si="5"/>
        <v>2986.5258559999997</v>
      </c>
      <c r="U16" s="168">
        <f t="shared" si="6"/>
        <v>3285.1784416</v>
      </c>
      <c r="V16" s="171">
        <f>'NSW Oct 2020'!AT10</f>
        <v>19</v>
      </c>
      <c r="W16" s="171">
        <f>'NSW Oct 2020'!AU10</f>
        <v>0</v>
      </c>
      <c r="X16" s="171">
        <f>'NSW Oct 2020'!AV10</f>
        <v>0</v>
      </c>
      <c r="Y16" s="171">
        <f>'NSW Oct 2020'!AW10</f>
        <v>0</v>
      </c>
      <c r="Z16" s="293" t="str">
        <f t="shared" si="7"/>
        <v>Guaranteed off bill</v>
      </c>
      <c r="AA16" s="293" t="str">
        <f t="shared" si="8"/>
        <v>Exclusive</v>
      </c>
      <c r="AB16" s="293">
        <f t="shared" si="0"/>
        <v>2419.0859433599999</v>
      </c>
      <c r="AC16" s="293">
        <f t="shared" si="1"/>
        <v>2419.0859433599999</v>
      </c>
      <c r="AD16" s="301">
        <f t="shared" si="2"/>
        <v>2660.994537696</v>
      </c>
      <c r="AE16" s="301">
        <f t="shared" si="2"/>
        <v>2660.994537696</v>
      </c>
      <c r="AF16" s="234">
        <f>'NSW Oct 2020'!BF10</f>
        <v>0</v>
      </c>
      <c r="AG16" s="170" t="str">
        <f>'NSW Oct 2020'!BG10</f>
        <v>n</v>
      </c>
      <c r="AH16" s="325"/>
      <c r="AI16" s="325"/>
      <c r="AJ16" s="325"/>
      <c r="AK16" s="325"/>
      <c r="AL16" s="325"/>
      <c r="AM16" s="325"/>
      <c r="AN16" s="325"/>
      <c r="AO16" s="325"/>
      <c r="AP16" s="325"/>
      <c r="AQ16" s="325"/>
      <c r="AR16" s="325"/>
      <c r="AS16" s="325"/>
      <c r="AT16" s="325"/>
      <c r="AU16" s="325"/>
      <c r="AV16" s="325"/>
      <c r="AW16" s="325"/>
      <c r="AX16" s="325"/>
      <c r="AY16" s="325"/>
      <c r="AZ16" s="325"/>
      <c r="BA16" s="325"/>
      <c r="BB16" s="325"/>
      <c r="BC16" s="325"/>
      <c r="BD16" s="325"/>
      <c r="BE16" s="325"/>
      <c r="BF16" s="325"/>
      <c r="BG16" s="325"/>
      <c r="BH16" s="325"/>
      <c r="BI16" s="325"/>
      <c r="BJ16" s="325"/>
      <c r="BK16" s="325"/>
      <c r="BL16" s="325"/>
      <c r="BM16" s="325"/>
      <c r="BN16" s="325"/>
      <c r="BO16" s="325"/>
      <c r="BP16" s="325"/>
      <c r="BQ16" s="325"/>
      <c r="BR16" s="325"/>
      <c r="BS16" s="325"/>
      <c r="BT16" s="325"/>
      <c r="BU16" s="325"/>
      <c r="BV16" s="325"/>
      <c r="BW16" s="325"/>
      <c r="BX16" s="325"/>
      <c r="BY16" s="325"/>
      <c r="BZ16" s="325"/>
      <c r="CA16" s="325"/>
      <c r="CB16" s="325"/>
      <c r="CC16" s="325"/>
      <c r="CD16" s="325"/>
      <c r="CE16" s="325"/>
      <c r="CF16" s="325"/>
      <c r="CG16" s="325"/>
      <c r="CH16" s="325"/>
      <c r="CI16" s="325"/>
      <c r="CJ16" s="325"/>
      <c r="CK16" s="325"/>
      <c r="CL16" s="325"/>
      <c r="CM16" s="325"/>
      <c r="CN16" s="325"/>
      <c r="CO16" s="325"/>
      <c r="CP16" s="325"/>
      <c r="CQ16" s="325"/>
      <c r="CR16" s="325"/>
      <c r="CS16" s="325"/>
      <c r="CT16" s="325"/>
      <c r="CU16" s="325"/>
      <c r="CV16" s="325"/>
      <c r="CW16" s="325"/>
      <c r="CX16" s="325"/>
      <c r="CY16" s="325"/>
      <c r="CZ16" s="325"/>
      <c r="DA16" s="325"/>
      <c r="DB16" s="325"/>
      <c r="DC16" s="325"/>
      <c r="DD16" s="325"/>
      <c r="DE16" s="325"/>
      <c r="DF16" s="325"/>
      <c r="DG16" s="325"/>
      <c r="DH16" s="325"/>
      <c r="DI16" s="325"/>
      <c r="DJ16" s="325"/>
      <c r="DK16" s="325"/>
      <c r="DL16" s="325"/>
      <c r="DM16" s="325"/>
      <c r="DN16" s="325"/>
      <c r="DO16" s="325"/>
      <c r="DP16" s="325"/>
      <c r="DQ16" s="325"/>
      <c r="DR16" s="325"/>
      <c r="DS16" s="325"/>
      <c r="DT16" s="325"/>
      <c r="DU16" s="325"/>
      <c r="DV16" s="325"/>
      <c r="DW16" s="325"/>
      <c r="DX16" s="325"/>
      <c r="DY16" s="325"/>
      <c r="DZ16" s="325"/>
      <c r="EA16" s="325"/>
      <c r="EB16" s="325"/>
      <c r="EC16" s="325"/>
      <c r="ED16" s="325"/>
      <c r="EE16" s="325"/>
      <c r="EF16" s="325"/>
      <c r="EG16" s="325"/>
      <c r="EH16" s="325"/>
      <c r="EI16" s="325"/>
      <c r="EJ16" s="325"/>
      <c r="EK16" s="325"/>
      <c r="EL16" s="325"/>
      <c r="EM16" s="325"/>
      <c r="EN16" s="325"/>
      <c r="EO16" s="325"/>
      <c r="EP16" s="325"/>
      <c r="EQ16" s="325"/>
      <c r="ER16" s="325"/>
    </row>
    <row r="17" spans="1:148" ht="23" customHeight="1" thickTop="1" thickBot="1">
      <c r="A17" s="236" t="str">
        <f>'NSW Oct 2020'!D11</f>
        <v>ActewAGL Shoalhaven</v>
      </c>
      <c r="B17" s="237" t="str">
        <f>'NSW Oct 2020'!F11</f>
        <v>ActewAGL</v>
      </c>
      <c r="C17" s="237" t="str">
        <f>'NSW Oct 2020'!G11</f>
        <v>Standard plan</v>
      </c>
      <c r="D17" s="172">
        <f>365*'NSW Oct 2020'!H11/100</f>
        <v>375.03750000000002</v>
      </c>
      <c r="E17" s="289">
        <f>IF('NSW Oct 2020'!AQ11=3,0.5,IF('NSW Oct 2020'!AQ11=2,0.33,0))</f>
        <v>0.5</v>
      </c>
      <c r="F17" s="289">
        <f t="shared" si="3"/>
        <v>0.5</v>
      </c>
      <c r="G17" s="238">
        <f>IF('NSW Oct 2020'!K11="",($C$5*E17/'NSW Oct 2020'!AQ11*'NSW Oct 2020'!W11/100)*'NSW Oct 2020'!AQ11,IF($C$5*E17/'NSW Oct 2020'!AQ11&gt;='NSW Oct 2020'!L11,('NSW Oct 2020'!L11*'NSW Oct 2020'!W11/100)*'NSW Oct 2020'!AQ11,($C$5*E17/'NSW Oct 2020'!AQ11*'NSW Oct 2020'!W11/100)*'NSW Oct 2020'!AQ11))</f>
        <v>1427.2727272727273</v>
      </c>
      <c r="H17" s="238">
        <f>IF(AND('NSW Oct 2020'!L11&gt;0,'NSW Oct 2020'!M11&gt;0),IF($C$5*E17/'NSW Oct 2020'!AQ11&lt;'NSW Oct 2020'!L11,0,IF(($C$5*E17/'NSW Oct 2020'!AQ11-'NSW Oct 2020'!L11)&lt;=('NSW Oct 2020'!M11+'NSW Oct 2020'!L11),((($C$5*E17/'NSW Oct 2020'!AQ11-'NSW Oct 2020'!L11)*'NSW Oct 2020'!X11/100))*'NSW Oct 2020'!AQ11,((('NSW Oct 2020'!M11)*'NSW Oct 2020'!X11/100)*'NSW Oct 2020'!AQ11))),0)</f>
        <v>0</v>
      </c>
      <c r="I17" s="238">
        <f>IF(AND('NSW Oct 2020'!M11&gt;0,'NSW Oct 2020'!N11&gt;0),IF($C$5*E17/'NSW Oct 2020'!AQ11&lt;('NSW Oct 2020'!L11+'NSW Oct 2020'!M11),0,IF(($C$5*E17/'NSW Oct 2020'!AQ11-'NSW Oct 2020'!L11+'NSW Oct 2020'!M11)&lt;=('NSW Oct 2020'!L11+'NSW Oct 2020'!M11+'NSW Oct 2020'!N11),((($C$5*E17/'NSW Oct 2020'!AQ11-('NSW Oct 2020'!L11+'NSW Oct 2020'!M11))*'NSW Oct 2020'!Y11/100))*'NSW Oct 2020'!AQ11,('NSW Oct 2020'!N11*'NSW Oct 2020'!Y11/100)* 'NSW Oct 2020'!AQ11)),0)</f>
        <v>0</v>
      </c>
      <c r="J17" s="238">
        <f>IF(AND('NSW Oct 2020'!N11&gt;0,'NSW Oct 2020'!O11&gt;0),IF($C$5*E17/'NSW Oct 2020'!AQ11&lt;('NSW Oct 2020'!L11+'NSW Oct 2020'!M11+'NSW Oct 2020'!N11),0,IF(($C$5*E17/'NSW Oct 2020'!AQ11-'NSW Oct 2020'!L11+'NSW Oct 2020'!M11+'NSW Oct 2020'!N11)&lt;=('NSW Oct 2020'!L11+'NSW Oct 2020'!M11+'NSW Oct 2020'!N11+'NSW Oct 2020'!O11),(($C$5*E17/'NSW Oct 2020'!AQ11-('NSW Oct 2020'!L11+'NSW Oct 2020'!M11+'NSW Oct 2020'!N11))*'NSW Oct 2020'!Z11/100)*'NSW Oct 2020'!AQ11,('NSW Oct 2020'!O11*'NSW Oct 2020'!Z11/100)*'NSW Oct 2020'!AQ11)),0)</f>
        <v>0</v>
      </c>
      <c r="K17" s="238">
        <f>IF(AND('NSW Oct 2020'!O11&gt;0,'NSW Oct 2020'!P11&gt;0),IF($C$5*E17/'NSW Oct 2020'!AQ11&lt;('NSW Oct 2020'!L11+'NSW Oct 2020'!M11+'NSW Oct 2020'!N11+'NSW Oct 2020'!O11),0,IF(($C$5*E17/'NSW Oct 2020'!AQ11-'NSW Oct 2020'!L11+'NSW Oct 2020'!M11+'NSW Oct 2020'!N11+'NSW Oct 2020'!O11)&lt;=('NSW Oct 2020'!L11+'NSW Oct 2020'!M11+'NSW Oct 2020'!N11+'NSW Oct 2020'!O11+'NSW Oct 2020'!P11),(($C$5*E17/'NSW Oct 2020'!AQ11-('NSW Oct 2020'!L11+'NSW Oct 2020'!M11+'NSW Oct 2020'!N11+'NSW Oct 2020'!O11))*'NSW Oct 2020'!AA11/100)*'NSW Oct 2020'!AQ11,('NSW Oct 2020'!P11*'NSW Oct 2020'!AA11/100)*'NSW Oct 2020'!AQ11)),0)</f>
        <v>0</v>
      </c>
      <c r="L17" s="238">
        <f>IF(AND('NSW Oct 2020'!P11&gt;0,'NSW Oct 2020'!O11&gt;0),IF(($C$5*E17/'NSW Oct 2020'!AQ11&lt;SUM('NSW Oct 2020'!L11:P11)),(0),($C$5*E17/'NSW Oct 2020'!AQ11-SUM('NSW Oct 2020'!L11:P11))*'NSW Oct 2020'!AB11/100)* 'NSW Oct 2020'!AQ11,IF(AND('NSW Oct 2020'!O11&gt;0,'NSW Oct 2020'!P11=""),IF(($C$5*E17/'NSW Oct 2020'!AQ11&lt; SUM('NSW Oct 2020'!L11:O11)),(0),($C$5*E17/'NSW Oct 2020'!AQ11-SUM('NSW Oct 2020'!L11:O11))*'NSW Oct 2020'!AA11/100)* 'NSW Oct 2020'!AQ11,IF(AND('NSW Oct 2020'!N11&gt;0,'NSW Oct 2020'!O11=""),IF(($C$5*E17/'NSW Oct 2020'!AQ11&lt; SUM('NSW Oct 2020'!L11:N11)),(0),($C$5*E17/'NSW Oct 2020'!AQ11-SUM('NSW Oct 2020'!L11:N11))*'NSW Oct 2020'!Z11/100)* 'NSW Oct 2020'!AQ11,IF(AND('NSW Oct 2020'!M11&gt;0,'NSW Oct 2020'!N11=""),IF(($C$5*E17/'NSW Oct 2020'!AQ11&lt;'NSW Oct 2020'!M11+'NSW Oct 2020'!L11),(0),(($C$5*E17/'NSW Oct 2020'!AQ11-('NSW Oct 2020'!M11+'NSW Oct 2020'!L11))*'NSW Oct 2020'!Y11/100))*'NSW Oct 2020'!AQ11,IF(AND('NSW Oct 2020'!L11&gt;0,'NSW Oct 2020'!M11=""&gt;0),IF(($C$5*E17/'NSW Oct 2020'!AQ11&lt;'NSW Oct 2020'!L11),(0),($C$5*E17/'NSW Oct 2020'!AQ11-'NSW Oct 2020'!L11)*'NSW Oct 2020'!X11/100)*'NSW Oct 2020'!AQ11,0)))))</f>
        <v>0</v>
      </c>
      <c r="M17" s="238">
        <f>IF('NSW Oct 2020'!K11="",($C$5*F17/'NSW Oct 2020'!AR11*'NSW Oct 2020'!AC11/100)*'NSW Oct 2020'!AR11,IF($C$5*F17/'NSW Oct 2020'!AR11&gt;='NSW Oct 2020'!L11,('NSW Oct 2020'!L11*'NSW Oct 2020'!AC11/100)*'NSW Oct 2020'!AR11,($C$5*F17/'NSW Oct 2020'!AR11*'NSW Oct 2020'!AC11/100)*'NSW Oct 2020'!AR11))</f>
        <v>1427.2727272727273</v>
      </c>
      <c r="N17" s="238">
        <f>IF(AND('NSW Oct 2020'!L11&gt;0,'NSW Oct 2020'!M11&gt;0),IF($C$5*F17/'NSW Oct 2020'!AR11&lt;'NSW Oct 2020'!L11,0,IF(($C$5*F17/'NSW Oct 2020'!AR11-'NSW Oct 2020'!L11)&lt;=('NSW Oct 2020'!M11+'NSW Oct 2020'!L11),((($C$5*F17/'NSW Oct 2020'!AR11-'NSW Oct 2020'!L11)*'NSW Oct 2020'!AD11/100))*'NSW Oct 2020'!AR11,((('NSW Oct 2020'!M11)*'NSW Oct 2020'!AD11/100)*'NSW Oct 2020'!AR11))),0)</f>
        <v>0</v>
      </c>
      <c r="O17" s="238">
        <f>IF(AND('NSW Oct 2020'!M11&gt;0,'NSW Oct 2020'!N11&gt;0),IF($C$5*F17/'NSW Oct 2020'!AR11&lt;('NSW Oct 2020'!L11+'NSW Oct 2020'!M11),0,IF(($C$5*F17/'NSW Oct 2020'!AR11-'NSW Oct 2020'!L11+'NSW Oct 2020'!M11)&lt;=('NSW Oct 2020'!L11+'NSW Oct 2020'!M11+'NSW Oct 2020'!N11),((($C$5*F17/'NSW Oct 2020'!AR11-('NSW Oct 2020'!L11+'NSW Oct 2020'!M11))*'NSW Oct 2020'!AE11/100))*'NSW Oct 2020'!AR11,('NSW Oct 2020'!N11*'NSW Oct 2020'!AE11/100)*'NSW Oct 2020'!AR11)),0)</f>
        <v>0</v>
      </c>
      <c r="P17" s="238">
        <f>IF(AND('NSW Oct 2020'!N11&gt;0,'NSW Oct 2020'!O11&gt;0),IF($C$5*F17/'NSW Oct 2020'!AR11&lt;('NSW Oct 2020'!L11+'NSW Oct 2020'!M11+'NSW Oct 2020'!N11),0,IF(($C$5*F17/'NSW Oct 2020'!AR11-'NSW Oct 2020'!L11+'NSW Oct 2020'!M11+'NSW Oct 2020'!N11)&lt;=('NSW Oct 2020'!L11+'NSW Oct 2020'!M11+'NSW Oct 2020'!N11+'NSW Oct 2020'!O11),(($C$5*F17/'NSW Oct 2020'!AR11-('NSW Oct 2020'!L11+'NSW Oct 2020'!M11+'NSW Oct 2020'!N11))*'NSW Oct 2020'!AF11/100)*'NSW Oct 2020'!AR11,('NSW Oct 2020'!O11*'NSW Oct 2020'!AF11/100)*'NSW Oct 2020'!AR11)),0)</f>
        <v>0</v>
      </c>
      <c r="Q17" s="238">
        <f>IF(AND('NSW Oct 2020'!P11&gt;0,'NSW Oct 2020'!P11&gt;0),IF($C$5*F17/'NSW Oct 2020'!AR11&lt;('NSW Oct 2020'!L11+'NSW Oct 2020'!M11+'NSW Oct 2020'!N11+'NSW Oct 2020'!O11),0,IF(($C$5*F17/'NSW Oct 2020'!AR11-'NSW Oct 2020'!L11+'NSW Oct 2020'!M11+'NSW Oct 2020'!N11+'NSW Oct 2020'!O11)&lt;=('NSW Oct 2020'!L11+'NSW Oct 2020'!M11+'NSW Oct 2020'!N11+'NSW Oct 2020'!O11+'NSW Oct 2020'!P11),(($C$5*F17/'NSW Oct 2020'!AR11-('NSW Oct 2020'!L11+'NSW Oct 2020'!M11+'NSW Oct 2020'!N11+'NSW Oct 2020'!O11))*'NSW Oct 2020'!AG11/100)*'NSW Oct 2020'!AR11,('NSW Oct 2020'!P11*'NSW Oct 2020'!AG11/100)*'NSW Oct 2020'!AR11)),0)</f>
        <v>0</v>
      </c>
      <c r="R17" s="238">
        <f>IF(AND('NSW Oct 2020'!P11&gt;0,'NSW Oct 2020'!O11&gt;0),IF(($C$5*F17/'NSW Oct 2020'!AR11&lt;SUM('NSW Oct 2020'!L11:P11)),(0),($C$5*F17/'NSW Oct 2020'!AR11-SUM('NSW Oct 2020'!L11:P11))*'NSW Oct 2020'!AB11/100)* 'NSW Oct 2020'!AR11,IF(AND('NSW Oct 2020'!O11&gt;0,'NSW Oct 2020'!P11=""),IF(($C$5*F17/'NSW Oct 2020'!AR11&lt; SUM('NSW Oct 2020'!L11:O11)),(0),($C$5*F17/'NSW Oct 2020'!AR11-SUM('NSW Oct 2020'!L11:O11))*'NSW Oct 2020'!AG11/100)* 'NSW Oct 2020'!AR11,IF(AND('NSW Oct 2020'!N11&gt;0,'NSW Oct 2020'!O11=""),IF(($C$5*F17/'NSW Oct 2020'!AR11&lt; SUM('NSW Oct 2020'!L11:N11)),(0),($C$5*F17/'NSW Oct 2020'!AR11-SUM('NSW Oct 2020'!L11:N11))*'NSW Oct 2020'!AF11/100)* 'NSW Oct 2020'!AR11,IF(AND('NSW Oct 2020'!M11&gt;0,'NSW Oct 2020'!N11=""),IF(($C$5*F17/'NSW Oct 2020'!AR11&lt;'NSW Oct 2020'!M11+'NSW Oct 2020'!L11),(0),(($C$5*F17/'NSW Oct 2020'!AR11-('NSW Oct 2020'!M11+'NSW Oct 2020'!L11))*'NSW Oct 2020'!AE11/100))*'NSW Oct 2020'!AR11,IF(AND('NSW Oct 2020'!L11&gt;0,'NSW Oct 2020'!M11=""&gt;0),IF(($C$5*F17/'NSW Oct 2020'!AR11&lt;'NSW Oct 2020'!L11),(0),($C$5*F17/'NSW Oct 2020'!AR11-'NSW Oct 2020'!L11)*'NSW Oct 2020'!AD11/100)*'NSW Oct 2020'!AR11,0)))))</f>
        <v>0</v>
      </c>
      <c r="S17" s="298">
        <f t="shared" si="4"/>
        <v>2854.5454545454545</v>
      </c>
      <c r="T17" s="295">
        <f t="shared" si="5"/>
        <v>3229.5829545454544</v>
      </c>
      <c r="U17" s="239">
        <f t="shared" si="6"/>
        <v>3552.5412500000002</v>
      </c>
      <c r="V17" s="237">
        <f>'NSW Oct 2020'!AT11</f>
        <v>0</v>
      </c>
      <c r="W17" s="237">
        <f>'NSW Oct 2020'!AU11</f>
        <v>0</v>
      </c>
      <c r="X17" s="237">
        <f>'NSW Oct 2020'!AV11</f>
        <v>0</v>
      </c>
      <c r="Y17" s="237">
        <f>'NSW Oct 2020'!AW11</f>
        <v>0</v>
      </c>
      <c r="Z17" s="295" t="str">
        <f t="shared" si="7"/>
        <v>No discount</v>
      </c>
      <c r="AA17" s="295" t="str">
        <f t="shared" si="8"/>
        <v>Exclusive</v>
      </c>
      <c r="AB17" s="293">
        <f t="shared" si="0"/>
        <v>3229.5829545454544</v>
      </c>
      <c r="AC17" s="293">
        <f t="shared" si="1"/>
        <v>3229.5829545454544</v>
      </c>
      <c r="AD17" s="301">
        <f t="shared" si="2"/>
        <v>3552.5412500000002</v>
      </c>
      <c r="AE17" s="301">
        <f t="shared" si="2"/>
        <v>3552.5412500000002</v>
      </c>
      <c r="AF17" s="240">
        <f>'NSW Oct 2020'!BF11</f>
        <v>0</v>
      </c>
      <c r="AG17" s="241" t="str">
        <f>'NSW Oct 2020'!BG11</f>
        <v>n</v>
      </c>
      <c r="AH17" s="325"/>
      <c r="AI17" s="325"/>
      <c r="AJ17" s="325"/>
      <c r="AK17" s="325"/>
      <c r="AL17" s="325"/>
      <c r="AM17" s="325"/>
      <c r="AN17" s="325"/>
      <c r="AO17" s="325"/>
      <c r="AP17" s="325"/>
      <c r="AQ17" s="325"/>
      <c r="AR17" s="325"/>
      <c r="AS17" s="325"/>
      <c r="AT17" s="325"/>
      <c r="AU17" s="325"/>
      <c r="AV17" s="325"/>
      <c r="AW17" s="325"/>
      <c r="AX17" s="325"/>
      <c r="AY17" s="325"/>
      <c r="AZ17" s="325"/>
      <c r="BA17" s="325"/>
      <c r="BB17" s="325"/>
      <c r="BC17" s="325"/>
      <c r="BD17" s="325"/>
      <c r="BE17" s="325"/>
      <c r="BF17" s="325"/>
      <c r="BG17" s="325"/>
      <c r="BH17" s="325"/>
      <c r="BI17" s="325"/>
      <c r="BJ17" s="325"/>
      <c r="BK17" s="325"/>
      <c r="BL17" s="325"/>
      <c r="BM17" s="325"/>
      <c r="BN17" s="325"/>
      <c r="BO17" s="325"/>
      <c r="BP17" s="325"/>
      <c r="BQ17" s="325"/>
      <c r="BR17" s="325"/>
      <c r="BS17" s="325"/>
      <c r="BT17" s="325"/>
      <c r="BU17" s="325"/>
      <c r="BV17" s="325"/>
      <c r="BW17" s="325"/>
      <c r="BX17" s="325"/>
      <c r="BY17" s="325"/>
      <c r="BZ17" s="325"/>
      <c r="CA17" s="325"/>
      <c r="CB17" s="325"/>
      <c r="CC17" s="325"/>
      <c r="CD17" s="325"/>
      <c r="CE17" s="325"/>
      <c r="CF17" s="325"/>
      <c r="CG17" s="325"/>
      <c r="CH17" s="325"/>
      <c r="CI17" s="325"/>
      <c r="CJ17" s="325"/>
      <c r="CK17" s="325"/>
      <c r="CL17" s="325"/>
      <c r="CM17" s="325"/>
      <c r="CN17" s="325"/>
      <c r="CO17" s="325"/>
      <c r="CP17" s="325"/>
      <c r="CQ17" s="325"/>
      <c r="CR17" s="325"/>
      <c r="CS17" s="325"/>
      <c r="CT17" s="325"/>
      <c r="CU17" s="325"/>
      <c r="CV17" s="325"/>
      <c r="CW17" s="325"/>
      <c r="CX17" s="325"/>
      <c r="CY17" s="325"/>
      <c r="CZ17" s="325"/>
      <c r="DA17" s="325"/>
      <c r="DB17" s="325"/>
      <c r="DC17" s="325"/>
      <c r="DD17" s="325"/>
      <c r="DE17" s="325"/>
      <c r="DF17" s="325"/>
      <c r="DG17" s="325"/>
      <c r="DH17" s="325"/>
      <c r="DI17" s="325"/>
      <c r="DJ17" s="325"/>
      <c r="DK17" s="325"/>
      <c r="DL17" s="325"/>
      <c r="DM17" s="325"/>
      <c r="DN17" s="325"/>
      <c r="DO17" s="325"/>
      <c r="DP17" s="325"/>
      <c r="DQ17" s="325"/>
      <c r="DR17" s="325"/>
      <c r="DS17" s="325"/>
      <c r="DT17" s="325"/>
      <c r="DU17" s="325"/>
      <c r="DV17" s="325"/>
      <c r="DW17" s="325"/>
      <c r="DX17" s="325"/>
      <c r="DY17" s="325"/>
      <c r="DZ17" s="325"/>
      <c r="EA17" s="325"/>
      <c r="EB17" s="325"/>
      <c r="EC17" s="325"/>
      <c r="ED17" s="325"/>
      <c r="EE17" s="325"/>
      <c r="EF17" s="325"/>
      <c r="EG17" s="325"/>
      <c r="EH17" s="325"/>
      <c r="EI17" s="325"/>
      <c r="EJ17" s="325"/>
      <c r="EK17" s="325"/>
      <c r="EL17" s="325"/>
      <c r="EM17" s="325"/>
      <c r="EN17" s="325"/>
      <c r="EO17" s="325"/>
      <c r="EP17" s="325"/>
      <c r="EQ17" s="325"/>
      <c r="ER17" s="325"/>
    </row>
    <row r="18" spans="1:148" ht="23" customHeight="1" thickTop="1" thickBot="1">
      <c r="A18" s="334" t="str">
        <f>'NSW Oct 2020'!D12</f>
        <v>Capital Region</v>
      </c>
      <c r="B18" s="156" t="str">
        <f>'NSW Oct 2020'!F12</f>
        <v>ActewAGL</v>
      </c>
      <c r="C18" s="156" t="str">
        <f>'NSW Oct 2020'!G12</f>
        <v>Business plan</v>
      </c>
      <c r="D18" s="238">
        <f>365*'NSW Oct 2020'!H12/100</f>
        <v>288.35000000000002</v>
      </c>
      <c r="E18" s="288">
        <f>IF('NSW Oct 2020'!AQ12=3,0.5,IF('NSW Oct 2020'!AQ12=2,0.33,0))</f>
        <v>0.5</v>
      </c>
      <c r="F18" s="288">
        <f t="shared" si="3"/>
        <v>0.5</v>
      </c>
      <c r="G18" s="151">
        <f>IF('NSW Oct 2020'!K12="",($C$5*E18/'NSW Oct 2020'!AQ12*'NSW Oct 2020'!W12/100)*'NSW Oct 2020'!AQ12,IF($C$5*E18/'NSW Oct 2020'!AQ12&gt;='NSW Oct 2020'!L12,('NSW Oct 2020'!L12*'NSW Oct 2020'!W12/100)*'NSW Oct 2020'!AQ12,($C$5*E18/'NSW Oct 2020'!AQ12*'NSW Oct 2020'!W12/100)*'NSW Oct 2020'!AQ12))</f>
        <v>137.63399999999999</v>
      </c>
      <c r="H18" s="151">
        <f>IF(AND('NSW Oct 2020'!L12&gt;0,'NSW Oct 2020'!M12&gt;0),IF($C$5*E18/'NSW Oct 2020'!AQ12&lt;'NSW Oct 2020'!L12,0,IF(($C$5*E18/'NSW Oct 2020'!AQ12-'NSW Oct 2020'!L12)&lt;=('NSW Oct 2020'!M12+'NSW Oct 2020'!L12),((($C$5*E18/'NSW Oct 2020'!AQ12-'NSW Oct 2020'!L12)*'NSW Oct 2020'!X12/100))*'NSW Oct 2020'!AQ12,((('NSW Oct 2020'!M12)*'NSW Oct 2020'!X12/100)*'NSW Oct 2020'!AQ12))),0)</f>
        <v>90.057272727272732</v>
      </c>
      <c r="I18" s="151">
        <f>IF(AND('NSW Oct 2020'!M12&gt;0,'NSW Oct 2020'!N12&gt;0),IF($C$5*E18/'NSW Oct 2020'!AQ12&lt;('NSW Oct 2020'!L12+'NSW Oct 2020'!M12),0,IF(($C$5*E18/'NSW Oct 2020'!AQ12-'NSW Oct 2020'!L12+'NSW Oct 2020'!M12)&lt;=('NSW Oct 2020'!L12+'NSW Oct 2020'!M12+'NSW Oct 2020'!N12),((($C$5*E18/'NSW Oct 2020'!AQ12-('NSW Oct 2020'!L12+'NSW Oct 2020'!M12))*'NSW Oct 2020'!Y12/100))*'NSW Oct 2020'!AQ12,('NSW Oct 2020'!N12*'NSW Oct 2020'!Y12/100)* 'NSW Oct 2020'!AQ12)),0)</f>
        <v>214.66200000000001</v>
      </c>
      <c r="J18" s="151">
        <f>IF(AND('NSW Oct 2020'!N12&gt;0,'NSW Oct 2020'!O12&gt;0),IF($C$5*E18/'NSW Oct 2020'!AQ12&lt;('NSW Oct 2020'!L12+'NSW Oct 2020'!M12+'NSW Oct 2020'!N12),0,IF(($C$5*E18/'NSW Oct 2020'!AQ12-'NSW Oct 2020'!L12+'NSW Oct 2020'!M12+'NSW Oct 2020'!N12)&lt;=('NSW Oct 2020'!L12+'NSW Oct 2020'!M12+'NSW Oct 2020'!N12+'NSW Oct 2020'!O12),(($C$5*E18/'NSW Oct 2020'!AQ12-('NSW Oct 2020'!L12+'NSW Oct 2020'!M12+'NSW Oct 2020'!N12))*'NSW Oct 2020'!Z12/100)*'NSW Oct 2020'!AQ12,('NSW Oct 2020'!O12*'NSW Oct 2020'!Z12/100)*'NSW Oct 2020'!AQ12)),0)</f>
        <v>803.26818181818203</v>
      </c>
      <c r="K18" s="151">
        <f>IF(AND('NSW Oct 2020'!O12&gt;0,'NSW Oct 2020'!P12&gt;0),IF($C$5*E18/'NSW Oct 2020'!AQ12&lt;('NSW Oct 2020'!L12+'NSW Oct 2020'!M12+'NSW Oct 2020'!N12+'NSW Oct 2020'!O12),0,IF(($C$5*E18/'NSW Oct 2020'!AQ12-'NSW Oct 2020'!L12+'NSW Oct 2020'!M12+'NSW Oct 2020'!N12+'NSW Oct 2020'!O12)&lt;=('NSW Oct 2020'!L12+'NSW Oct 2020'!M12+'NSW Oct 2020'!N12+'NSW Oct 2020'!O12+'NSW Oct 2020'!P12),(($C$5*E18/'NSW Oct 2020'!AQ12-('NSW Oct 2020'!L12+'NSW Oct 2020'!M12+'NSW Oct 2020'!N12+'NSW Oct 2020'!O12))*'NSW Oct 2020'!AA12/100)*'NSW Oct 2020'!AQ12,('NSW Oct 2020'!P12*'NSW Oct 2020'!AA12/100)*'NSW Oct 2020'!AQ12)),0)</f>
        <v>0</v>
      </c>
      <c r="L18" s="151">
        <f>IF(AND('NSW Oct 2020'!P12&gt;0,'NSW Oct 2020'!O12&gt;0),IF(($C$5*E18/'NSW Oct 2020'!AQ12&lt;SUM('NSW Oct 2020'!L12:P12)),(0),($C$5*E18/'NSW Oct 2020'!AQ12-SUM('NSW Oct 2020'!L12:P12))*'NSW Oct 2020'!AB12/100)* 'NSW Oct 2020'!AQ12,IF(AND('NSW Oct 2020'!O12&gt;0,'NSW Oct 2020'!P12=""),IF(($C$5*E18/'NSW Oct 2020'!AQ12&lt; SUM('NSW Oct 2020'!L12:O12)),(0),($C$5*E18/'NSW Oct 2020'!AQ12-SUM('NSW Oct 2020'!L12:O12))*'NSW Oct 2020'!AA12/100)* 'NSW Oct 2020'!AQ12,IF(AND('NSW Oct 2020'!N12&gt;0,'NSW Oct 2020'!O12=""),IF(($C$5*E18/'NSW Oct 2020'!AQ12&lt; SUM('NSW Oct 2020'!L12:N12)),(0),($C$5*E18/'NSW Oct 2020'!AQ12-SUM('NSW Oct 2020'!L12:N12))*'NSW Oct 2020'!Z12/100)* 'NSW Oct 2020'!AQ12,IF(AND('NSW Oct 2020'!M12&gt;0,'NSW Oct 2020'!N12=""),IF(($C$5*E18/'NSW Oct 2020'!AQ12&lt;'NSW Oct 2020'!M12+'NSW Oct 2020'!L12),(0),(($C$5*E18/'NSW Oct 2020'!AQ12-('NSW Oct 2020'!M12+'NSW Oct 2020'!L12))*'NSW Oct 2020'!Y12/100))*'NSW Oct 2020'!AQ12,IF(AND('NSW Oct 2020'!L12&gt;0,'NSW Oct 2020'!M12=""&gt;0),IF(($C$5*E18/'NSW Oct 2020'!AQ12&lt;'NSW Oct 2020'!L12),(0),($C$5*E18/'NSW Oct 2020'!AQ12-'NSW Oct 2020'!L12)*'NSW Oct 2020'!X12/100)*'NSW Oct 2020'!AQ12,0)))))</f>
        <v>0</v>
      </c>
      <c r="M18" s="151">
        <f>IF('NSW Oct 2020'!K12="",($C$5*F18/'NSW Oct 2020'!AR12*'NSW Oct 2020'!AC12/100)*'NSW Oct 2020'!AR12,IF($C$5*F18/'NSW Oct 2020'!AR12&gt;='NSW Oct 2020'!L12,('NSW Oct 2020'!L12*'NSW Oct 2020'!AC12/100)*'NSW Oct 2020'!AR12,($C$5*F18/'NSW Oct 2020'!AR12*'NSW Oct 2020'!AC12/100)*'NSW Oct 2020'!AR12))</f>
        <v>137.63399999999999</v>
      </c>
      <c r="N18" s="151">
        <f>IF(AND('NSW Oct 2020'!L12&gt;0,'NSW Oct 2020'!M12&gt;0),IF($C$5*F18/'NSW Oct 2020'!AR12&lt;'NSW Oct 2020'!L12,0,IF(($C$5*F18/'NSW Oct 2020'!AR12-'NSW Oct 2020'!L12)&lt;=('NSW Oct 2020'!M12+'NSW Oct 2020'!L12),((($C$5*F18/'NSW Oct 2020'!AR12-'NSW Oct 2020'!L12)*'NSW Oct 2020'!AD12/100))*'NSW Oct 2020'!AR12,((('NSW Oct 2020'!M12)*'NSW Oct 2020'!AD12/100)*'NSW Oct 2020'!AR12))),0)</f>
        <v>90.057272727272732</v>
      </c>
      <c r="O18" s="151">
        <f>IF(AND('NSW Oct 2020'!M12&gt;0,'NSW Oct 2020'!N12&gt;0),IF($C$5*F18/'NSW Oct 2020'!AR12&lt;('NSW Oct 2020'!L12+'NSW Oct 2020'!M12),0,IF(($C$5*F18/'NSW Oct 2020'!AR12-'NSW Oct 2020'!L12+'NSW Oct 2020'!M12)&lt;=('NSW Oct 2020'!L12+'NSW Oct 2020'!M12+'NSW Oct 2020'!N12),((($C$5*F18/'NSW Oct 2020'!AR12-('NSW Oct 2020'!L12+'NSW Oct 2020'!M12))*'NSW Oct 2020'!AE12/100))*'NSW Oct 2020'!AR12,('NSW Oct 2020'!N12*'NSW Oct 2020'!AE12/100)*'NSW Oct 2020'!AR12)),0)</f>
        <v>214.66200000000001</v>
      </c>
      <c r="P18" s="151">
        <f>IF(AND('NSW Oct 2020'!N12&gt;0,'NSW Oct 2020'!O12&gt;0),IF($C$5*F18/'NSW Oct 2020'!AR12&lt;('NSW Oct 2020'!L12+'NSW Oct 2020'!M12+'NSW Oct 2020'!N12),0,IF(($C$5*F18/'NSW Oct 2020'!AR12-'NSW Oct 2020'!L12+'NSW Oct 2020'!M12+'NSW Oct 2020'!N12)&lt;=('NSW Oct 2020'!L12+'NSW Oct 2020'!M12+'NSW Oct 2020'!N12+'NSW Oct 2020'!O12),(($C$5*F18/'NSW Oct 2020'!AR12-('NSW Oct 2020'!L12+'NSW Oct 2020'!M12+'NSW Oct 2020'!N12))*'NSW Oct 2020'!AF12/100)*'NSW Oct 2020'!AR12,('NSW Oct 2020'!O12*'NSW Oct 2020'!AF12/100)*'NSW Oct 2020'!AR12)),0)</f>
        <v>803.26818181818203</v>
      </c>
      <c r="Q18" s="151">
        <f>IF(AND('NSW Oct 2020'!P12&gt;0,'NSW Oct 2020'!P12&gt;0),IF($C$5*F18/'NSW Oct 2020'!AR12&lt;('NSW Oct 2020'!L12+'NSW Oct 2020'!M12+'NSW Oct 2020'!N12+'NSW Oct 2020'!O12),0,IF(($C$5*F18/'NSW Oct 2020'!AR12-'NSW Oct 2020'!L12+'NSW Oct 2020'!M12+'NSW Oct 2020'!N12+'NSW Oct 2020'!O12)&lt;=('NSW Oct 2020'!L12+'NSW Oct 2020'!M12+'NSW Oct 2020'!N12+'NSW Oct 2020'!O12+'NSW Oct 2020'!P12),(($C$5*F18/'NSW Oct 2020'!AR12-('NSW Oct 2020'!L12+'NSW Oct 2020'!M12+'NSW Oct 2020'!N12+'NSW Oct 2020'!O12))*'NSW Oct 2020'!AG12/100)*'NSW Oct 2020'!AR12,('NSW Oct 2020'!P12*'NSW Oct 2020'!AG12/100)*'NSW Oct 2020'!AR12)),0)</f>
        <v>0</v>
      </c>
      <c r="R18" s="151">
        <f>IF(AND('NSW Oct 2020'!P12&gt;0,'NSW Oct 2020'!O12&gt;0),IF(($C$5*F18/'NSW Oct 2020'!AR12&lt;SUM('NSW Oct 2020'!L12:P12)),(0),($C$5*F18/'NSW Oct 2020'!AR12-SUM('NSW Oct 2020'!L12:P12))*'NSW Oct 2020'!AB12/100)* 'NSW Oct 2020'!AR12,IF(AND('NSW Oct 2020'!O12&gt;0,'NSW Oct 2020'!P12=""),IF(($C$5*F18/'NSW Oct 2020'!AR12&lt; SUM('NSW Oct 2020'!L12:O12)),(0),($C$5*F18/'NSW Oct 2020'!AR12-SUM('NSW Oct 2020'!L12:O12))*'NSW Oct 2020'!AG12/100)* 'NSW Oct 2020'!AR12,IF(AND('NSW Oct 2020'!N12&gt;0,'NSW Oct 2020'!O12=""),IF(($C$5*F18/'NSW Oct 2020'!AR12&lt; SUM('NSW Oct 2020'!L12:N12)),(0),($C$5*F18/'NSW Oct 2020'!AR12-SUM('NSW Oct 2020'!L12:N12))*'NSW Oct 2020'!AF12/100)* 'NSW Oct 2020'!AR12,IF(AND('NSW Oct 2020'!M12&gt;0,'NSW Oct 2020'!N12=""),IF(($C$5*F18/'NSW Oct 2020'!AR12&lt;'NSW Oct 2020'!M12+'NSW Oct 2020'!L12),(0),(($C$5*F18/'NSW Oct 2020'!AR12-('NSW Oct 2020'!M12+'NSW Oct 2020'!L12))*'NSW Oct 2020'!AE12/100))*'NSW Oct 2020'!AR12,IF(AND('NSW Oct 2020'!L12&gt;0,'NSW Oct 2020'!M12=""&gt;0),IF(($C$5*F18/'NSW Oct 2020'!AR12&lt;'NSW Oct 2020'!L12),(0),($C$5*F18/'NSW Oct 2020'!AR12-'NSW Oct 2020'!L12)*'NSW Oct 2020'!AD12/100)*'NSW Oct 2020'!AR12,0)))))</f>
        <v>0</v>
      </c>
      <c r="S18" s="257">
        <f t="shared" si="4"/>
        <v>2491.2429090909095</v>
      </c>
      <c r="T18" s="294">
        <f t="shared" si="5"/>
        <v>2779.5929090909094</v>
      </c>
      <c r="U18" s="157">
        <f t="shared" si="6"/>
        <v>3057.5522000000005</v>
      </c>
      <c r="V18" s="156">
        <f>'NSW Oct 2020'!AT12</f>
        <v>10</v>
      </c>
      <c r="W18" s="156">
        <f>'NSW Oct 2020'!AU12</f>
        <v>0</v>
      </c>
      <c r="X18" s="156">
        <f>'NSW Oct 2020'!AV12</f>
        <v>0</v>
      </c>
      <c r="Y18" s="156">
        <f>'NSW Oct 2020'!AW12</f>
        <v>0</v>
      </c>
      <c r="Z18" s="294" t="str">
        <f t="shared" si="7"/>
        <v>Guaranteed off bill</v>
      </c>
      <c r="AA18" s="294" t="str">
        <f t="shared" si="8"/>
        <v>Exclusive</v>
      </c>
      <c r="AB18" s="266">
        <f t="shared" si="0"/>
        <v>2501.6336181818187</v>
      </c>
      <c r="AC18" s="266">
        <f t="shared" si="1"/>
        <v>2501.6336181818187</v>
      </c>
      <c r="AD18" s="267">
        <f t="shared" si="2"/>
        <v>2751.796980000001</v>
      </c>
      <c r="AE18" s="267">
        <f t="shared" si="2"/>
        <v>2751.796980000001</v>
      </c>
      <c r="AF18" s="235">
        <f>'NSW Oct 2020'!BF12</f>
        <v>12</v>
      </c>
      <c r="AG18" s="159" t="str">
        <f>'NSW Oct 2020'!BG12</f>
        <v>n</v>
      </c>
      <c r="AH18" s="325"/>
      <c r="AI18" s="325"/>
      <c r="AJ18" s="325"/>
      <c r="AK18" s="325"/>
      <c r="AL18" s="325"/>
      <c r="AM18" s="325"/>
      <c r="AN18" s="325"/>
      <c r="AO18" s="325"/>
      <c r="AP18" s="325"/>
      <c r="AQ18" s="325"/>
      <c r="AR18" s="325"/>
      <c r="AS18" s="325"/>
      <c r="AT18" s="325"/>
      <c r="AU18" s="325"/>
      <c r="AV18" s="325"/>
      <c r="AW18" s="325"/>
      <c r="AX18" s="325"/>
      <c r="AY18" s="325"/>
      <c r="AZ18" s="325"/>
      <c r="BA18" s="325"/>
      <c r="BB18" s="325"/>
      <c r="BC18" s="325"/>
      <c r="BD18" s="325"/>
      <c r="BE18" s="325"/>
      <c r="BF18" s="325"/>
      <c r="BG18" s="325"/>
      <c r="BH18" s="325"/>
      <c r="BI18" s="325"/>
      <c r="BJ18" s="325"/>
      <c r="BK18" s="325"/>
      <c r="BL18" s="325"/>
      <c r="BM18" s="325"/>
      <c r="BN18" s="325"/>
      <c r="BO18" s="325"/>
      <c r="BP18" s="325"/>
      <c r="BQ18" s="325"/>
      <c r="BR18" s="325"/>
      <c r="BS18" s="325"/>
      <c r="BT18" s="325"/>
      <c r="BU18" s="325"/>
      <c r="BV18" s="325"/>
      <c r="BW18" s="325"/>
      <c r="BX18" s="325"/>
      <c r="BY18" s="325"/>
      <c r="BZ18" s="325"/>
      <c r="CA18" s="325"/>
      <c r="CB18" s="325"/>
      <c r="CC18" s="325"/>
      <c r="CD18" s="325"/>
      <c r="CE18" s="325"/>
      <c r="CF18" s="325"/>
      <c r="CG18" s="325"/>
      <c r="CH18" s="325"/>
      <c r="CI18" s="325"/>
      <c r="CJ18" s="325"/>
      <c r="CK18" s="325"/>
      <c r="CL18" s="325"/>
      <c r="CM18" s="325"/>
      <c r="CN18" s="325"/>
      <c r="CO18" s="325"/>
      <c r="CP18" s="325"/>
      <c r="CQ18" s="325"/>
      <c r="CR18" s="325"/>
      <c r="CS18" s="325"/>
      <c r="CT18" s="325"/>
      <c r="CU18" s="325"/>
      <c r="CV18" s="325"/>
      <c r="CW18" s="325"/>
      <c r="CX18" s="325"/>
      <c r="CY18" s="325"/>
      <c r="CZ18" s="325"/>
      <c r="DA18" s="325"/>
      <c r="DB18" s="325"/>
      <c r="DC18" s="325"/>
      <c r="DD18" s="325"/>
      <c r="DE18" s="325"/>
      <c r="DF18" s="325"/>
      <c r="DG18" s="325"/>
      <c r="DH18" s="325"/>
      <c r="DI18" s="325"/>
      <c r="DJ18" s="325"/>
      <c r="DK18" s="325"/>
      <c r="DL18" s="325"/>
      <c r="DM18" s="325"/>
      <c r="DN18" s="325"/>
      <c r="DO18" s="325"/>
      <c r="DP18" s="325"/>
      <c r="DQ18" s="325"/>
      <c r="DR18" s="325"/>
      <c r="DS18" s="325"/>
      <c r="DT18" s="325"/>
      <c r="DU18" s="325"/>
      <c r="DV18" s="325"/>
      <c r="DW18" s="325"/>
      <c r="DX18" s="325"/>
      <c r="DY18" s="325"/>
      <c r="DZ18" s="325"/>
      <c r="EA18" s="325"/>
      <c r="EB18" s="325"/>
      <c r="EC18" s="325"/>
      <c r="ED18" s="325"/>
      <c r="EE18" s="325"/>
      <c r="EF18" s="325"/>
      <c r="EG18" s="325"/>
      <c r="EH18" s="325"/>
      <c r="EI18" s="325"/>
      <c r="EJ18" s="325"/>
      <c r="EK18" s="325"/>
      <c r="EL18" s="325"/>
      <c r="EM18" s="325"/>
      <c r="EN18" s="325"/>
      <c r="EO18" s="325"/>
      <c r="EP18" s="325"/>
      <c r="EQ18" s="325"/>
      <c r="ER18" s="325"/>
    </row>
    <row r="19" spans="1:148" ht="23" customHeight="1" thickTop="1" thickBot="1">
      <c r="A19" s="236" t="str">
        <f>'NSW Oct 2020'!D13</f>
        <v>Tamworth</v>
      </c>
      <c r="B19" s="237" t="str">
        <f>'NSW Oct 2020'!F13</f>
        <v>Origin Energy</v>
      </c>
      <c r="C19" s="237" t="str">
        <f>'NSW Oct 2020'!G13</f>
        <v>Business Flexi</v>
      </c>
      <c r="D19" s="172">
        <f>365*'NSW Oct 2020'!H13/100</f>
        <v>338.46450000000004</v>
      </c>
      <c r="E19" s="289">
        <f>IF('NSW Oct 2020'!AQ13=3,0.5,IF('NSW Oct 2020'!AQ13=2,0.33,0))</f>
        <v>0.5</v>
      </c>
      <c r="F19" s="289">
        <f t="shared" si="3"/>
        <v>0.5</v>
      </c>
      <c r="G19" s="238">
        <f>IF('NSW Oct 2020'!K13="",($C$5*E19/'NSW Oct 2020'!AQ13*'NSW Oct 2020'!W13/100)*'NSW Oct 2020'!AQ13,IF($C$5*E19/'NSW Oct 2020'!AQ13&gt;='NSW Oct 2020'!L13,('NSW Oct 2020'!L13*'NSW Oct 2020'!W13/100)*'NSW Oct 2020'!AQ13,($C$5*E19/'NSW Oct 2020'!AQ13*'NSW Oct 2020'!W13/100)*'NSW Oct 2020'!AQ13))</f>
        <v>1735.0000000000005</v>
      </c>
      <c r="H19" s="238">
        <f>IF(AND('NSW Oct 2020'!L13&gt;0,'NSW Oct 2020'!M13&gt;0),IF($C$5*E19/'NSW Oct 2020'!AQ13&lt;'NSW Oct 2020'!L13,0,IF(($C$5*E19/'NSW Oct 2020'!AQ13-'NSW Oct 2020'!L13)&lt;=('NSW Oct 2020'!M13+'NSW Oct 2020'!L13),((($C$5*E19/'NSW Oct 2020'!AQ13-'NSW Oct 2020'!L13)*'NSW Oct 2020'!X13/100))*'NSW Oct 2020'!AQ13,((('NSW Oct 2020'!M13)*'NSW Oct 2020'!X13/100)*'NSW Oct 2020'!AQ13))),0)</f>
        <v>0</v>
      </c>
      <c r="I19" s="238">
        <f>IF(AND('NSW Oct 2020'!M13&gt;0,'NSW Oct 2020'!N13&gt;0),IF($C$5*E19/'NSW Oct 2020'!AQ13&lt;('NSW Oct 2020'!L13+'NSW Oct 2020'!M13),0,IF(($C$5*E19/'NSW Oct 2020'!AQ13-'NSW Oct 2020'!L13+'NSW Oct 2020'!M13)&lt;=('NSW Oct 2020'!L13+'NSW Oct 2020'!M13+'NSW Oct 2020'!N13),((($C$5*E19/'NSW Oct 2020'!AQ13-('NSW Oct 2020'!L13+'NSW Oct 2020'!M13))*'NSW Oct 2020'!Y13/100))*'NSW Oct 2020'!AQ13,('NSW Oct 2020'!N13*'NSW Oct 2020'!Y13/100)* 'NSW Oct 2020'!AQ13)),0)</f>
        <v>0</v>
      </c>
      <c r="J19" s="238">
        <f>IF(AND('NSW Oct 2020'!N13&gt;0,'NSW Oct 2020'!O13&gt;0),IF($C$5*E19/'NSW Oct 2020'!AQ13&lt;('NSW Oct 2020'!L13+'NSW Oct 2020'!M13+'NSW Oct 2020'!N13),0,IF(($C$5*E19/'NSW Oct 2020'!AQ13-'NSW Oct 2020'!L13+'NSW Oct 2020'!M13+'NSW Oct 2020'!N13)&lt;=('NSW Oct 2020'!L13+'NSW Oct 2020'!M13+'NSW Oct 2020'!N13+'NSW Oct 2020'!O13),(($C$5*E19/'NSW Oct 2020'!AQ13-('NSW Oct 2020'!L13+'NSW Oct 2020'!M13+'NSW Oct 2020'!N13))*'NSW Oct 2020'!Z13/100)*'NSW Oct 2020'!AQ13,('NSW Oct 2020'!O13*'NSW Oct 2020'!Z13/100)*'NSW Oct 2020'!AQ13)),0)</f>
        <v>0</v>
      </c>
      <c r="K19" s="238">
        <f>IF(AND('NSW Oct 2020'!O13&gt;0,'NSW Oct 2020'!P13&gt;0),IF($C$5*E19/'NSW Oct 2020'!AQ13&lt;('NSW Oct 2020'!L13+'NSW Oct 2020'!M13+'NSW Oct 2020'!N13+'NSW Oct 2020'!O13),0,IF(($C$5*E19/'NSW Oct 2020'!AQ13-'NSW Oct 2020'!L13+'NSW Oct 2020'!M13+'NSW Oct 2020'!N13+'NSW Oct 2020'!O13)&lt;=('NSW Oct 2020'!L13+'NSW Oct 2020'!M13+'NSW Oct 2020'!N13+'NSW Oct 2020'!O13+'NSW Oct 2020'!P13),(($C$5*E19/'NSW Oct 2020'!AQ13-('NSW Oct 2020'!L13+'NSW Oct 2020'!M13+'NSW Oct 2020'!N13+'NSW Oct 2020'!O13))*'NSW Oct 2020'!AA13/100)*'NSW Oct 2020'!AQ13,('NSW Oct 2020'!P13*'NSW Oct 2020'!AA13/100)*'NSW Oct 2020'!AQ13)),0)</f>
        <v>0</v>
      </c>
      <c r="L19" s="238">
        <f>IF(AND('NSW Oct 2020'!P13&gt;0,'NSW Oct 2020'!O13&gt;0),IF(($C$5*E19/'NSW Oct 2020'!AQ13&lt;SUM('NSW Oct 2020'!L13:P13)),(0),($C$5*E19/'NSW Oct 2020'!AQ13-SUM('NSW Oct 2020'!L13:P13))*'NSW Oct 2020'!AB13/100)* 'NSW Oct 2020'!AQ13,IF(AND('NSW Oct 2020'!O13&gt;0,'NSW Oct 2020'!P13=""),IF(($C$5*E19/'NSW Oct 2020'!AQ13&lt; SUM('NSW Oct 2020'!L13:O13)),(0),($C$5*E19/'NSW Oct 2020'!AQ13-SUM('NSW Oct 2020'!L13:O13))*'NSW Oct 2020'!AA13/100)* 'NSW Oct 2020'!AQ13,IF(AND('NSW Oct 2020'!N13&gt;0,'NSW Oct 2020'!O13=""),IF(($C$5*E19/'NSW Oct 2020'!AQ13&lt; SUM('NSW Oct 2020'!L13:N13)),(0),($C$5*E19/'NSW Oct 2020'!AQ13-SUM('NSW Oct 2020'!L13:N13))*'NSW Oct 2020'!Z13/100)* 'NSW Oct 2020'!AQ13,IF(AND('NSW Oct 2020'!M13&gt;0,'NSW Oct 2020'!N13=""),IF(($C$5*E19/'NSW Oct 2020'!AQ13&lt;'NSW Oct 2020'!M13+'NSW Oct 2020'!L13),(0),(($C$5*E19/'NSW Oct 2020'!AQ13-('NSW Oct 2020'!M13+'NSW Oct 2020'!L13))*'NSW Oct 2020'!Y13/100))*'NSW Oct 2020'!AQ13,IF(AND('NSW Oct 2020'!L13&gt;0,'NSW Oct 2020'!M13=""&gt;0),IF(($C$5*E19/'NSW Oct 2020'!AQ13&lt;'NSW Oct 2020'!L13),(0),($C$5*E19/'NSW Oct 2020'!AQ13-'NSW Oct 2020'!L13)*'NSW Oct 2020'!X13/100)*'NSW Oct 2020'!AQ13,0)))))</f>
        <v>0</v>
      </c>
      <c r="M19" s="238">
        <f>IF('NSW Oct 2020'!K13="",($C$5*F19/'NSW Oct 2020'!AR13*'NSW Oct 2020'!AC13/100)*'NSW Oct 2020'!AR13,IF($C$5*F19/'NSW Oct 2020'!AR13&gt;='NSW Oct 2020'!L13,('NSW Oct 2020'!L13*'NSW Oct 2020'!AC13/100)*'NSW Oct 2020'!AR13,($C$5*F19/'NSW Oct 2020'!AR13*'NSW Oct 2020'!AC13/100)*'NSW Oct 2020'!AR13))</f>
        <v>1735.0000000000005</v>
      </c>
      <c r="N19" s="238">
        <f>IF(AND('NSW Oct 2020'!L13&gt;0,'NSW Oct 2020'!M13&gt;0),IF($C$5*F19/'NSW Oct 2020'!AR13&lt;'NSW Oct 2020'!L13,0,IF(($C$5*F19/'NSW Oct 2020'!AR13-'NSW Oct 2020'!L13)&lt;=('NSW Oct 2020'!M13+'NSW Oct 2020'!L13),((($C$5*F19/'NSW Oct 2020'!AR13-'NSW Oct 2020'!L13)*'NSW Oct 2020'!AD13/100))*'NSW Oct 2020'!AR13,((('NSW Oct 2020'!M13)*'NSW Oct 2020'!AD13/100)*'NSW Oct 2020'!AR13))),0)</f>
        <v>0</v>
      </c>
      <c r="O19" s="238">
        <f>IF(AND('NSW Oct 2020'!M13&gt;0,'NSW Oct 2020'!N13&gt;0),IF($C$5*F19/'NSW Oct 2020'!AR13&lt;('NSW Oct 2020'!L13+'NSW Oct 2020'!M13),0,IF(($C$5*F19/'NSW Oct 2020'!AR13-'NSW Oct 2020'!L13+'NSW Oct 2020'!M13)&lt;=('NSW Oct 2020'!L13+'NSW Oct 2020'!M13+'NSW Oct 2020'!N13),((($C$5*F19/'NSW Oct 2020'!AR13-('NSW Oct 2020'!L13+'NSW Oct 2020'!M13))*'NSW Oct 2020'!AE13/100))*'NSW Oct 2020'!AR13,('NSW Oct 2020'!N13*'NSW Oct 2020'!AE13/100)*'NSW Oct 2020'!AR13)),0)</f>
        <v>0</v>
      </c>
      <c r="P19" s="238">
        <f>IF(AND('NSW Oct 2020'!N13&gt;0,'NSW Oct 2020'!O13&gt;0),IF($C$5*F19/'NSW Oct 2020'!AR13&lt;('NSW Oct 2020'!L13+'NSW Oct 2020'!M13+'NSW Oct 2020'!N13),0,IF(($C$5*F19/'NSW Oct 2020'!AR13-'NSW Oct 2020'!L13+'NSW Oct 2020'!M13+'NSW Oct 2020'!N13)&lt;=('NSW Oct 2020'!L13+'NSW Oct 2020'!M13+'NSW Oct 2020'!N13+'NSW Oct 2020'!O13),(($C$5*F19/'NSW Oct 2020'!AR13-('NSW Oct 2020'!L13+'NSW Oct 2020'!M13+'NSW Oct 2020'!N13))*'NSW Oct 2020'!AF13/100)*'NSW Oct 2020'!AR13,('NSW Oct 2020'!O13*'NSW Oct 2020'!AF13/100)*'NSW Oct 2020'!AR13)),0)</f>
        <v>0</v>
      </c>
      <c r="Q19" s="238">
        <f>IF(AND('NSW Oct 2020'!P13&gt;0,'NSW Oct 2020'!P13&gt;0),IF($C$5*F19/'NSW Oct 2020'!AR13&lt;('NSW Oct 2020'!L13+'NSW Oct 2020'!M13+'NSW Oct 2020'!N13+'NSW Oct 2020'!O13),0,IF(($C$5*F19/'NSW Oct 2020'!AR13-'NSW Oct 2020'!L13+'NSW Oct 2020'!M13+'NSW Oct 2020'!N13+'NSW Oct 2020'!O13)&lt;=('NSW Oct 2020'!L13+'NSW Oct 2020'!M13+'NSW Oct 2020'!N13+'NSW Oct 2020'!O13+'NSW Oct 2020'!P13),(($C$5*F19/'NSW Oct 2020'!AR13-('NSW Oct 2020'!L13+'NSW Oct 2020'!M13+'NSW Oct 2020'!N13+'NSW Oct 2020'!O13))*'NSW Oct 2020'!AG13/100)*'NSW Oct 2020'!AR13,('NSW Oct 2020'!P13*'NSW Oct 2020'!AG13/100)*'NSW Oct 2020'!AR13)),0)</f>
        <v>0</v>
      </c>
      <c r="R19" s="238">
        <f>IF(AND('NSW Oct 2020'!P13&gt;0,'NSW Oct 2020'!O13&gt;0),IF(($C$5*F19/'NSW Oct 2020'!AR13&lt;SUM('NSW Oct 2020'!L13:P13)),(0),($C$5*F19/'NSW Oct 2020'!AR13-SUM('NSW Oct 2020'!L13:P13))*'NSW Oct 2020'!AB13/100)* 'NSW Oct 2020'!AR13,IF(AND('NSW Oct 2020'!O13&gt;0,'NSW Oct 2020'!P13=""),IF(($C$5*F19/'NSW Oct 2020'!AR13&lt; SUM('NSW Oct 2020'!L13:O13)),(0),($C$5*F19/'NSW Oct 2020'!AR13-SUM('NSW Oct 2020'!L13:O13))*'NSW Oct 2020'!AG13/100)* 'NSW Oct 2020'!AR13,IF(AND('NSW Oct 2020'!N13&gt;0,'NSW Oct 2020'!O13=""),IF(($C$5*F19/'NSW Oct 2020'!AR13&lt; SUM('NSW Oct 2020'!L13:N13)),(0),($C$5*F19/'NSW Oct 2020'!AR13-SUM('NSW Oct 2020'!L13:N13))*'NSW Oct 2020'!AF13/100)* 'NSW Oct 2020'!AR13,IF(AND('NSW Oct 2020'!M13&gt;0,'NSW Oct 2020'!N13=""),IF(($C$5*F19/'NSW Oct 2020'!AR13&lt;'NSW Oct 2020'!M13+'NSW Oct 2020'!L13),(0),(($C$5*F19/'NSW Oct 2020'!AR13-('NSW Oct 2020'!M13+'NSW Oct 2020'!L13))*'NSW Oct 2020'!AE13/100))*'NSW Oct 2020'!AR13,IF(AND('NSW Oct 2020'!L13&gt;0,'NSW Oct 2020'!M13=""&gt;0),IF(($C$5*F19/'NSW Oct 2020'!AR13&lt;'NSW Oct 2020'!L13),(0),($C$5*F19/'NSW Oct 2020'!AR13-'NSW Oct 2020'!L13)*'NSW Oct 2020'!AD13/100)*'NSW Oct 2020'!AR13,0)))))</f>
        <v>0</v>
      </c>
      <c r="S19" s="298">
        <f t="shared" si="4"/>
        <v>3470.0000000000009</v>
      </c>
      <c r="T19" s="295">
        <f t="shared" si="5"/>
        <v>3808.464500000001</v>
      </c>
      <c r="U19" s="239">
        <f t="shared" si="6"/>
        <v>4189.310950000001</v>
      </c>
      <c r="V19" s="237">
        <f>'NSW Oct 2020'!AT13</f>
        <v>12</v>
      </c>
      <c r="W19" s="237">
        <f>'NSW Oct 2020'!AU13</f>
        <v>0</v>
      </c>
      <c r="X19" s="237">
        <f>'NSW Oct 2020'!AV13</f>
        <v>0</v>
      </c>
      <c r="Y19" s="237">
        <f>'NSW Oct 2020'!AW13</f>
        <v>0</v>
      </c>
      <c r="Z19" s="295" t="str">
        <f t="shared" si="7"/>
        <v>Guaranteed off bill</v>
      </c>
      <c r="AA19" s="295" t="str">
        <f t="shared" si="8"/>
        <v>Inclusive</v>
      </c>
      <c r="AB19" s="293">
        <f t="shared" si="0"/>
        <v>3351.4487600000007</v>
      </c>
      <c r="AC19" s="293">
        <f t="shared" si="1"/>
        <v>3351.4487600000007</v>
      </c>
      <c r="AD19" s="301">
        <f t="shared" si="2"/>
        <v>3686.593636000001</v>
      </c>
      <c r="AE19" s="301">
        <f t="shared" si="2"/>
        <v>3686.593636000001</v>
      </c>
      <c r="AF19" s="240">
        <f>'NSW Oct 2020'!BF13</f>
        <v>12</v>
      </c>
      <c r="AG19" s="241" t="str">
        <f>'NSW Oct 2020'!BG13</f>
        <v>n</v>
      </c>
      <c r="AH19" s="325"/>
      <c r="AI19" s="325"/>
      <c r="AJ19" s="325"/>
      <c r="AK19" s="325"/>
      <c r="AL19" s="325"/>
      <c r="AM19" s="325"/>
      <c r="AN19" s="325"/>
      <c r="AO19" s="325"/>
      <c r="AP19" s="325"/>
      <c r="AQ19" s="325"/>
      <c r="AR19" s="325"/>
      <c r="AS19" s="325"/>
      <c r="AT19" s="325"/>
      <c r="AU19" s="325"/>
      <c r="AV19" s="325"/>
      <c r="AW19" s="325"/>
      <c r="AX19" s="325"/>
      <c r="AY19" s="325"/>
      <c r="AZ19" s="325"/>
      <c r="BA19" s="325"/>
      <c r="BB19" s="325"/>
      <c r="BC19" s="325"/>
      <c r="BD19" s="325"/>
      <c r="BE19" s="325"/>
      <c r="BF19" s="325"/>
      <c r="BG19" s="325"/>
      <c r="BH19" s="325"/>
      <c r="BI19" s="325"/>
      <c r="BJ19" s="325"/>
      <c r="BK19" s="325"/>
      <c r="BL19" s="325"/>
      <c r="BM19" s="325"/>
      <c r="BN19" s="325"/>
      <c r="BO19" s="325"/>
      <c r="BP19" s="325"/>
      <c r="BQ19" s="325"/>
      <c r="BR19" s="325"/>
      <c r="BS19" s="325"/>
      <c r="BT19" s="325"/>
      <c r="BU19" s="325"/>
      <c r="BV19" s="325"/>
      <c r="BW19" s="325"/>
      <c r="BX19" s="325"/>
      <c r="BY19" s="325"/>
      <c r="BZ19" s="325"/>
      <c r="CA19" s="325"/>
      <c r="CB19" s="325"/>
      <c r="CC19" s="325"/>
      <c r="CD19" s="325"/>
      <c r="CE19" s="325"/>
      <c r="CF19" s="325"/>
      <c r="CG19" s="325"/>
      <c r="CH19" s="325"/>
      <c r="CI19" s="325"/>
      <c r="CJ19" s="325"/>
      <c r="CK19" s="325"/>
      <c r="CL19" s="325"/>
      <c r="CM19" s="325"/>
      <c r="CN19" s="325"/>
      <c r="CO19" s="325"/>
      <c r="CP19" s="325"/>
      <c r="CQ19" s="325"/>
      <c r="CR19" s="325"/>
      <c r="CS19" s="325"/>
      <c r="CT19" s="325"/>
      <c r="CU19" s="325"/>
      <c r="CV19" s="325"/>
      <c r="CW19" s="325"/>
      <c r="CX19" s="325"/>
      <c r="CY19" s="325"/>
      <c r="CZ19" s="325"/>
      <c r="DA19" s="325"/>
      <c r="DB19" s="325"/>
      <c r="DC19" s="325"/>
      <c r="DD19" s="325"/>
      <c r="DE19" s="325"/>
      <c r="DF19" s="325"/>
      <c r="DG19" s="325"/>
      <c r="DH19" s="325"/>
      <c r="DI19" s="325"/>
      <c r="DJ19" s="325"/>
      <c r="DK19" s="325"/>
      <c r="DL19" s="325"/>
      <c r="DM19" s="325"/>
      <c r="DN19" s="325"/>
      <c r="DO19" s="325"/>
      <c r="DP19" s="325"/>
      <c r="DQ19" s="325"/>
      <c r="DR19" s="325"/>
      <c r="DS19" s="325"/>
      <c r="DT19" s="325"/>
      <c r="DU19" s="325"/>
      <c r="DV19" s="325"/>
      <c r="DW19" s="325"/>
      <c r="DX19" s="325"/>
      <c r="DY19" s="325"/>
      <c r="DZ19" s="325"/>
      <c r="EA19" s="325"/>
      <c r="EB19" s="325"/>
      <c r="EC19" s="325"/>
      <c r="ED19" s="325"/>
      <c r="EE19" s="325"/>
      <c r="EF19" s="325"/>
      <c r="EG19" s="325"/>
      <c r="EH19" s="325"/>
      <c r="EI19" s="325"/>
      <c r="EJ19" s="325"/>
      <c r="EK19" s="325"/>
      <c r="EL19" s="325"/>
      <c r="EM19" s="325"/>
      <c r="EN19" s="325"/>
      <c r="EO19" s="325"/>
      <c r="EP19" s="325"/>
      <c r="EQ19" s="325"/>
      <c r="ER19" s="325"/>
    </row>
    <row r="20" spans="1:148" ht="23" customHeight="1" thickTop="1">
      <c r="A20" s="442" t="str">
        <f>'NSW Oct 2020'!D14</f>
        <v>AGN Albury</v>
      </c>
      <c r="B20" s="156" t="str">
        <f>'NSW Oct 2020'!F14</f>
        <v>EnergyAustralia</v>
      </c>
      <c r="C20" s="156" t="str">
        <f>'NSW Oct 2020'!G14</f>
        <v>Total Plan</v>
      </c>
      <c r="D20" s="153">
        <f>365*'NSW Oct 2020'!H14/100</f>
        <v>311.71000000000004</v>
      </c>
      <c r="E20" s="288">
        <f>IF('NSW Oct 2020'!AQ14=3,0.5,IF('NSW Oct 2020'!AQ14=2,0.33,0))</f>
        <v>0.5</v>
      </c>
      <c r="F20" s="288">
        <f t="shared" si="3"/>
        <v>0.5</v>
      </c>
      <c r="G20" s="151">
        <f>IF('NSW Oct 2020'!K14="",($C$5*E20/'NSW Oct 2020'!AQ14*'NSW Oct 2020'!W14/100)*'NSW Oct 2020'!AQ14,IF($C$5*E20/'NSW Oct 2020'!AQ14&gt;='NSW Oct 2020'!L14,('NSW Oct 2020'!L14*'NSW Oct 2020'!W14/100)*'NSW Oct 2020'!AQ14,($C$5*E20/'NSW Oct 2020'!AQ14*'NSW Oct 2020'!W14/100)*'NSW Oct 2020'!AQ14))</f>
        <v>473.40000000000003</v>
      </c>
      <c r="H20" s="151">
        <f>IF(AND('NSW Oct 2020'!L14&gt;0,'NSW Oct 2020'!M14&gt;0),IF($C$5*E20/'NSW Oct 2020'!AQ14&lt;'NSW Oct 2020'!L14,0,IF(($C$5*E20/'NSW Oct 2020'!AQ14-'NSW Oct 2020'!L14)&lt;=('NSW Oct 2020'!M14+'NSW Oct 2020'!L14),((($C$5*E20/'NSW Oct 2020'!AQ14-'NSW Oct 2020'!L14)*'NSW Oct 2020'!X14/100))*'NSW Oct 2020'!AQ14,((('NSW Oct 2020'!M14)*'NSW Oct 2020'!X14/100)*'NSW Oct 2020'!AQ14))),0)</f>
        <v>758.40000000000009</v>
      </c>
      <c r="I20" s="151">
        <f>IF(AND('NSW Oct 2020'!M14&gt;0,'NSW Oct 2020'!N14&gt;0),IF($C$5*E20/'NSW Oct 2020'!AQ14&lt;('NSW Oct 2020'!L14+'NSW Oct 2020'!M14),0,IF(($C$5*E20/'NSW Oct 2020'!AQ14-'NSW Oct 2020'!L14+'NSW Oct 2020'!M14)&lt;=('NSW Oct 2020'!L14+'NSW Oct 2020'!M14+'NSW Oct 2020'!N14),((($C$5*E20/'NSW Oct 2020'!AQ14-('NSW Oct 2020'!L14+'NSW Oct 2020'!M14))*'NSW Oct 2020'!Y14/100))*'NSW Oct 2020'!AQ14,('NSW Oct 2020'!N14*'NSW Oct 2020'!Y14/100)* 'NSW Oct 2020'!AQ14)),0)</f>
        <v>327.60000000000002</v>
      </c>
      <c r="J20" s="151">
        <f>IF(AND('NSW Oct 2020'!N14&gt;0,'NSW Oct 2020'!O14&gt;0),IF($C$5*E20/'NSW Oct 2020'!AQ14&lt;('NSW Oct 2020'!L14+'NSW Oct 2020'!M14+'NSW Oct 2020'!N14),0,IF(($C$5*E20/'NSW Oct 2020'!AQ14-'NSW Oct 2020'!L14+'NSW Oct 2020'!M14+'NSW Oct 2020'!N14)&lt;=('NSW Oct 2020'!L14+'NSW Oct 2020'!M14+'NSW Oct 2020'!N14+'NSW Oct 2020'!O14),(($C$5*E20/'NSW Oct 2020'!AQ14-('NSW Oct 2020'!L14+'NSW Oct 2020'!M14+'NSW Oct 2020'!N14))*'NSW Oct 2020'!Z14/100)*'NSW Oct 2020'!AQ14,('NSW Oct 2020'!O14*'NSW Oct 2020'!Z14/100)*'NSW Oct 2020'!AQ14)),0)</f>
        <v>0</v>
      </c>
      <c r="K20" s="151">
        <f>IF(AND('NSW Oct 2020'!O14&gt;0,'NSW Oct 2020'!P14&gt;0),IF($C$5*E20/'NSW Oct 2020'!AQ14&lt;('NSW Oct 2020'!L14+'NSW Oct 2020'!M14+'NSW Oct 2020'!N14+'NSW Oct 2020'!O14),0,IF(($C$5*E20/'NSW Oct 2020'!AQ14-'NSW Oct 2020'!L14+'NSW Oct 2020'!M14+'NSW Oct 2020'!N14+'NSW Oct 2020'!O14)&lt;=('NSW Oct 2020'!L14+'NSW Oct 2020'!M14+'NSW Oct 2020'!N14+'NSW Oct 2020'!O14+'NSW Oct 2020'!P14),(($C$5*E20/'NSW Oct 2020'!AQ14-('NSW Oct 2020'!L14+'NSW Oct 2020'!M14+'NSW Oct 2020'!N14+'NSW Oct 2020'!O14))*'NSW Oct 2020'!AA14/100)*'NSW Oct 2020'!AQ14,('NSW Oct 2020'!P14*'NSW Oct 2020'!AA14/100)*'NSW Oct 2020'!AQ14)),0)</f>
        <v>0</v>
      </c>
      <c r="L20" s="151">
        <f>IF(AND('NSW Oct 2020'!P14&gt;0,'NSW Oct 2020'!O14&gt;0),IF(($C$5*E20/'NSW Oct 2020'!AQ14&lt;SUM('NSW Oct 2020'!L14:P14)),(0),($C$5*E20/'NSW Oct 2020'!AQ14-SUM('NSW Oct 2020'!L14:P14))*'NSW Oct 2020'!AB14/100)* 'NSW Oct 2020'!AQ14,IF(AND('NSW Oct 2020'!O14&gt;0,'NSW Oct 2020'!P14=""),IF(($C$5*E20/'NSW Oct 2020'!AQ14&lt; SUM('NSW Oct 2020'!L14:O14)),(0),($C$5*E20/'NSW Oct 2020'!AQ14-SUM('NSW Oct 2020'!L14:O14))*'NSW Oct 2020'!AA14/100)* 'NSW Oct 2020'!AQ14,IF(AND('NSW Oct 2020'!N14&gt;0,'NSW Oct 2020'!O14=""),IF(($C$5*E20/'NSW Oct 2020'!AQ14&lt; SUM('NSW Oct 2020'!L14:N14)),(0),($C$5*E20/'NSW Oct 2020'!AQ14-SUM('NSW Oct 2020'!L14:N14))*'NSW Oct 2020'!Z14/100)* 'NSW Oct 2020'!AQ14,IF(AND('NSW Oct 2020'!M14&gt;0,'NSW Oct 2020'!N14=""),IF(($C$5*E20/'NSW Oct 2020'!AQ14&lt;'NSW Oct 2020'!M14+'NSW Oct 2020'!L14),(0),(($C$5*E20/'NSW Oct 2020'!AQ14-('NSW Oct 2020'!M14+'NSW Oct 2020'!L14))*'NSW Oct 2020'!Y14/100))*'NSW Oct 2020'!AQ14,IF(AND('NSW Oct 2020'!L14&gt;0,'NSW Oct 2020'!M14=""&gt;0),IF(($C$5*E20/'NSW Oct 2020'!AQ14&lt;'NSW Oct 2020'!L14),(0),($C$5*E20/'NSW Oct 2020'!AQ14-'NSW Oct 2020'!L14)*'NSW Oct 2020'!X14/100)*'NSW Oct 2020'!AQ14,0)))))</f>
        <v>0</v>
      </c>
      <c r="M20" s="151">
        <f>IF('NSW Oct 2020'!K14="",($C$5*F20/'NSW Oct 2020'!AR14*'NSW Oct 2020'!AC14/100)*'NSW Oct 2020'!AR14,IF($C$5*F20/'NSW Oct 2020'!AR14&gt;='NSW Oct 2020'!L14,('NSW Oct 2020'!L14*'NSW Oct 2020'!AC14/100)*'NSW Oct 2020'!AR14,($C$5*F20/'NSW Oct 2020'!AR14*'NSW Oct 2020'!AC14/100)*'NSW Oct 2020'!AR14))</f>
        <v>473.40000000000003</v>
      </c>
      <c r="N20" s="151">
        <f>IF(AND('NSW Oct 2020'!L14&gt;0,'NSW Oct 2020'!M14&gt;0),IF($C$5*F20/'NSW Oct 2020'!AR14&lt;'NSW Oct 2020'!L14,0,IF(($C$5*F20/'NSW Oct 2020'!AR14-'NSW Oct 2020'!L14)&lt;=('NSW Oct 2020'!M14+'NSW Oct 2020'!L14),((($C$5*F20/'NSW Oct 2020'!AR14-'NSW Oct 2020'!L14)*'NSW Oct 2020'!AD14/100))*'NSW Oct 2020'!AR14,((('NSW Oct 2020'!M14)*'NSW Oct 2020'!AD14/100)*'NSW Oct 2020'!AR14))),0)</f>
        <v>758.40000000000009</v>
      </c>
      <c r="O20" s="151">
        <f>IF(AND('NSW Oct 2020'!M14&gt;0,'NSW Oct 2020'!N14&gt;0),IF($C$5*F20/'NSW Oct 2020'!AR14&lt;('NSW Oct 2020'!L14+'NSW Oct 2020'!M14),0,IF(($C$5*F20/'NSW Oct 2020'!AR14-'NSW Oct 2020'!L14+'NSW Oct 2020'!M14)&lt;=('NSW Oct 2020'!L14+'NSW Oct 2020'!M14+'NSW Oct 2020'!N14),((($C$5*F20/'NSW Oct 2020'!AR14-('NSW Oct 2020'!L14+'NSW Oct 2020'!M14))*'NSW Oct 2020'!AE14/100))*'NSW Oct 2020'!AR14,('NSW Oct 2020'!N14*'NSW Oct 2020'!AE14/100)*'NSW Oct 2020'!AR14)),0)</f>
        <v>327.60000000000002</v>
      </c>
      <c r="P20" s="151">
        <f>IF(AND('NSW Oct 2020'!N14&gt;0,'NSW Oct 2020'!O14&gt;0),IF($C$5*F20/'NSW Oct 2020'!AR14&lt;('NSW Oct 2020'!L14+'NSW Oct 2020'!M14+'NSW Oct 2020'!N14),0,IF(($C$5*F20/'NSW Oct 2020'!AR14-'NSW Oct 2020'!L14+'NSW Oct 2020'!M14+'NSW Oct 2020'!N14)&lt;=('NSW Oct 2020'!L14+'NSW Oct 2020'!M14+'NSW Oct 2020'!N14+'NSW Oct 2020'!O14),(($C$5*F20/'NSW Oct 2020'!AR14-('NSW Oct 2020'!L14+'NSW Oct 2020'!M14+'NSW Oct 2020'!N14))*'NSW Oct 2020'!AF14/100)*'NSW Oct 2020'!AR14,('NSW Oct 2020'!O14*'NSW Oct 2020'!AF14/100)*'NSW Oct 2020'!AR14)),0)</f>
        <v>0</v>
      </c>
      <c r="Q20" s="151">
        <f>IF(AND('NSW Oct 2020'!P14&gt;0,'NSW Oct 2020'!P14&gt;0),IF($C$5*F20/'NSW Oct 2020'!AR14&lt;('NSW Oct 2020'!L14+'NSW Oct 2020'!M14+'NSW Oct 2020'!N14+'NSW Oct 2020'!O14),0,IF(($C$5*F20/'NSW Oct 2020'!AR14-'NSW Oct 2020'!L14+'NSW Oct 2020'!M14+'NSW Oct 2020'!N14+'NSW Oct 2020'!O14)&lt;=('NSW Oct 2020'!L14+'NSW Oct 2020'!M14+'NSW Oct 2020'!N14+'NSW Oct 2020'!O14+'NSW Oct 2020'!P14),(($C$5*F20/'NSW Oct 2020'!AR14-('NSW Oct 2020'!L14+'NSW Oct 2020'!M14+'NSW Oct 2020'!N14+'NSW Oct 2020'!O14))*'NSW Oct 2020'!AG14/100)*'NSW Oct 2020'!AR14,('NSW Oct 2020'!P14*'NSW Oct 2020'!AG14/100)*'NSW Oct 2020'!AR14)),0)</f>
        <v>0</v>
      </c>
      <c r="R20" s="151">
        <f>IF(AND('NSW Oct 2020'!P14&gt;0,'NSW Oct 2020'!O14&gt;0),IF(($C$5*F20/'NSW Oct 2020'!AR14&lt;SUM('NSW Oct 2020'!L14:P14)),(0),($C$5*F20/'NSW Oct 2020'!AR14-SUM('NSW Oct 2020'!L14:P14))*'NSW Oct 2020'!AB14/100)* 'NSW Oct 2020'!AR14,IF(AND('NSW Oct 2020'!O14&gt;0,'NSW Oct 2020'!P14=""),IF(($C$5*F20/'NSW Oct 2020'!AR14&lt; SUM('NSW Oct 2020'!L14:O14)),(0),($C$5*F20/'NSW Oct 2020'!AR14-SUM('NSW Oct 2020'!L14:O14))*'NSW Oct 2020'!AG14/100)* 'NSW Oct 2020'!AR14,IF(AND('NSW Oct 2020'!N14&gt;0,'NSW Oct 2020'!O14=""),IF(($C$5*F20/'NSW Oct 2020'!AR14&lt; SUM('NSW Oct 2020'!L14:N14)),(0),($C$5*F20/'NSW Oct 2020'!AR14-SUM('NSW Oct 2020'!L14:N14))*'NSW Oct 2020'!AF14/100)* 'NSW Oct 2020'!AR14,IF(AND('NSW Oct 2020'!M14&gt;0,'NSW Oct 2020'!N14=""),IF(($C$5*F20/'NSW Oct 2020'!AR14&lt;'NSW Oct 2020'!M14+'NSW Oct 2020'!L14),(0),(($C$5*F20/'NSW Oct 2020'!AR14-('NSW Oct 2020'!M14+'NSW Oct 2020'!L14))*'NSW Oct 2020'!AE14/100))*'NSW Oct 2020'!AR14,IF(AND('NSW Oct 2020'!L14&gt;0,'NSW Oct 2020'!M14=""&gt;0),IF(($C$5*F20/'NSW Oct 2020'!AR14&lt;'NSW Oct 2020'!L14),(0),($C$5*F20/'NSW Oct 2020'!AR14-'NSW Oct 2020'!L14)*'NSW Oct 2020'!AD14/100)*'NSW Oct 2020'!AR14,0)))))</f>
        <v>0</v>
      </c>
      <c r="S20" s="257">
        <f t="shared" si="4"/>
        <v>3118.8</v>
      </c>
      <c r="T20" s="294">
        <f t="shared" si="5"/>
        <v>3430.51</v>
      </c>
      <c r="U20" s="157">
        <f t="shared" si="6"/>
        <v>3773.5610000000006</v>
      </c>
      <c r="V20" s="156">
        <f>'NSW Oct 2020'!AT14</f>
        <v>19</v>
      </c>
      <c r="W20" s="156">
        <f>'NSW Oct 2020'!AU14</f>
        <v>0</v>
      </c>
      <c r="X20" s="156">
        <f>'NSW Oct 2020'!AV14</f>
        <v>0</v>
      </c>
      <c r="Y20" s="156">
        <f>'NSW Oct 2020'!AW14</f>
        <v>0</v>
      </c>
      <c r="Z20" s="294" t="str">
        <f t="shared" si="7"/>
        <v>Guaranteed off bill</v>
      </c>
      <c r="AA20" s="294" t="str">
        <f t="shared" si="8"/>
        <v>Exclusive</v>
      </c>
      <c r="AB20" s="266">
        <f t="shared" si="0"/>
        <v>2778.7130999999999</v>
      </c>
      <c r="AC20" s="266">
        <f t="shared" si="1"/>
        <v>2778.7130999999999</v>
      </c>
      <c r="AD20" s="138">
        <f t="shared" si="2"/>
        <v>3056.5844100000004</v>
      </c>
      <c r="AE20" s="138">
        <f t="shared" si="2"/>
        <v>3056.5844100000004</v>
      </c>
      <c r="AF20" s="235">
        <f>'NSW Oct 2020'!BF14</f>
        <v>0</v>
      </c>
      <c r="AG20" s="159" t="str">
        <f>'NSW Oct 2020'!BG14</f>
        <v>n</v>
      </c>
      <c r="AH20" s="325"/>
      <c r="AI20" s="325"/>
      <c r="AJ20" s="325"/>
      <c r="AK20" s="325"/>
      <c r="AL20" s="325"/>
      <c r="AM20" s="325"/>
      <c r="AN20" s="325"/>
      <c r="AO20" s="325"/>
      <c r="AP20" s="325"/>
      <c r="AQ20" s="325"/>
      <c r="AR20" s="325"/>
      <c r="AS20" s="325"/>
      <c r="AT20" s="325"/>
      <c r="AU20" s="325"/>
      <c r="AV20" s="325"/>
      <c r="AW20" s="325"/>
      <c r="AX20" s="325"/>
      <c r="AY20" s="325"/>
      <c r="AZ20" s="325"/>
      <c r="BA20" s="325"/>
      <c r="BB20" s="325"/>
      <c r="BC20" s="325"/>
      <c r="BD20" s="325"/>
      <c r="BE20" s="325"/>
      <c r="BF20" s="325"/>
      <c r="BG20" s="325"/>
      <c r="BH20" s="325"/>
      <c r="BI20" s="325"/>
      <c r="BJ20" s="325"/>
      <c r="BK20" s="325"/>
      <c r="BL20" s="325"/>
      <c r="BM20" s="325"/>
      <c r="BN20" s="325"/>
      <c r="BO20" s="325"/>
      <c r="BP20" s="325"/>
      <c r="BQ20" s="325"/>
      <c r="BR20" s="325"/>
      <c r="BS20" s="325"/>
      <c r="BT20" s="325"/>
      <c r="BU20" s="325"/>
      <c r="BV20" s="325"/>
      <c r="BW20" s="325"/>
      <c r="BX20" s="325"/>
      <c r="BY20" s="325"/>
      <c r="BZ20" s="325"/>
      <c r="CA20" s="325"/>
      <c r="CB20" s="325"/>
      <c r="CC20" s="325"/>
      <c r="CD20" s="325"/>
      <c r="CE20" s="325"/>
      <c r="CF20" s="325"/>
      <c r="CG20" s="325"/>
      <c r="CH20" s="325"/>
      <c r="CI20" s="325"/>
      <c r="CJ20" s="325"/>
      <c r="CK20" s="325"/>
      <c r="CL20" s="325"/>
      <c r="CM20" s="325"/>
      <c r="CN20" s="325"/>
      <c r="CO20" s="325"/>
      <c r="CP20" s="325"/>
      <c r="CQ20" s="325"/>
      <c r="CR20" s="325"/>
      <c r="CS20" s="325"/>
      <c r="CT20" s="325"/>
      <c r="CU20" s="325"/>
      <c r="CV20" s="325"/>
      <c r="CW20" s="325"/>
      <c r="CX20" s="325"/>
      <c r="CY20" s="325"/>
      <c r="CZ20" s="325"/>
      <c r="DA20" s="325"/>
      <c r="DB20" s="325"/>
      <c r="DC20" s="325"/>
      <c r="DD20" s="325"/>
      <c r="DE20" s="325"/>
      <c r="DF20" s="325"/>
      <c r="DG20" s="325"/>
      <c r="DH20" s="325"/>
      <c r="DI20" s="325"/>
      <c r="DJ20" s="325"/>
      <c r="DK20" s="325"/>
      <c r="DL20" s="325"/>
      <c r="DM20" s="325"/>
      <c r="DN20" s="325"/>
      <c r="DO20" s="325"/>
      <c r="DP20" s="325"/>
      <c r="DQ20" s="325"/>
      <c r="DR20" s="325"/>
      <c r="DS20" s="325"/>
      <c r="DT20" s="325"/>
      <c r="DU20" s="325"/>
      <c r="DV20" s="325"/>
      <c r="DW20" s="325"/>
      <c r="DX20" s="325"/>
      <c r="DY20" s="325"/>
      <c r="DZ20" s="325"/>
      <c r="EA20" s="325"/>
      <c r="EB20" s="325"/>
      <c r="EC20" s="325"/>
      <c r="ED20" s="325"/>
      <c r="EE20" s="325"/>
      <c r="EF20" s="325"/>
      <c r="EG20" s="325"/>
      <c r="EH20" s="325"/>
      <c r="EI20" s="325"/>
      <c r="EJ20" s="325"/>
      <c r="EK20" s="325"/>
      <c r="EL20" s="325"/>
      <c r="EM20" s="325"/>
      <c r="EN20" s="325"/>
      <c r="EO20" s="325"/>
      <c r="EP20" s="325"/>
      <c r="EQ20" s="325"/>
      <c r="ER20" s="325"/>
    </row>
    <row r="21" spans="1:148" ht="23" customHeight="1">
      <c r="A21" s="443"/>
      <c r="B21" s="148" t="str">
        <f>'NSW Oct 2020'!F15</f>
        <v>Origin Energy</v>
      </c>
      <c r="C21" s="148" t="str">
        <f>'NSW Oct 2020'!G15</f>
        <v>Business Flexi</v>
      </c>
      <c r="D21" s="153">
        <f>365*'NSW Oct 2020'!H15/100</f>
        <v>205.71400000000003</v>
      </c>
      <c r="E21" s="288">
        <f>IF('NSW Oct 2020'!AQ15=3,0.5,IF('NSW Oct 2020'!AQ15=2,0.33,0))</f>
        <v>0.5</v>
      </c>
      <c r="F21" s="288">
        <f t="shared" si="3"/>
        <v>0.5</v>
      </c>
      <c r="G21" s="153">
        <f>IF('NSW Oct 2020'!K15="",($C$5*E21/'NSW Oct 2020'!AQ15*'NSW Oct 2020'!W15/100)*'NSW Oct 2020'!AQ15,IF($C$5*E21/'NSW Oct 2020'!AQ15&gt;='NSW Oct 2020'!L15,('NSW Oct 2020'!L15*'NSW Oct 2020'!W15/100)*'NSW Oct 2020'!AQ15,($C$5*E21/'NSW Oct 2020'!AQ15*'NSW Oct 2020'!W15/100)*'NSW Oct 2020'!AQ15))</f>
        <v>977.27272727272725</v>
      </c>
      <c r="H21" s="153">
        <f>IF(AND('NSW Oct 2020'!L15&gt;0,'NSW Oct 2020'!M15&gt;0),IF($C$5*E21/'NSW Oct 2020'!AQ15&lt;'NSW Oct 2020'!L15,0,IF(($C$5*E21/'NSW Oct 2020'!AQ15-'NSW Oct 2020'!L15)&lt;=('NSW Oct 2020'!M15+'NSW Oct 2020'!L15),((($C$5*E21/'NSW Oct 2020'!AQ15-'NSW Oct 2020'!L15)*'NSW Oct 2020'!X15/100))*'NSW Oct 2020'!AQ15,((('NSW Oct 2020'!M15)*'NSW Oct 2020'!X15/100)*'NSW Oct 2020'!AQ15))),0)</f>
        <v>0</v>
      </c>
      <c r="I21" s="153">
        <f>IF(AND('NSW Oct 2020'!M15&gt;0,'NSW Oct 2020'!N15&gt;0),IF($C$5*E21/'NSW Oct 2020'!AQ15&lt;('NSW Oct 2020'!L15+'NSW Oct 2020'!M15),0,IF(($C$5*E21/'NSW Oct 2020'!AQ15-'NSW Oct 2020'!L15+'NSW Oct 2020'!M15)&lt;=('NSW Oct 2020'!L15+'NSW Oct 2020'!M15+'NSW Oct 2020'!N15),((($C$5*E21/'NSW Oct 2020'!AQ15-('NSW Oct 2020'!L15+'NSW Oct 2020'!M15))*'NSW Oct 2020'!Y15/100))*'NSW Oct 2020'!AQ15,('NSW Oct 2020'!N15*'NSW Oct 2020'!Y15/100)* 'NSW Oct 2020'!AQ15)),0)</f>
        <v>0</v>
      </c>
      <c r="J21" s="153">
        <f>IF(AND('NSW Oct 2020'!N15&gt;0,'NSW Oct 2020'!O15&gt;0),IF($C$5*E21/'NSW Oct 2020'!AQ15&lt;('NSW Oct 2020'!L15+'NSW Oct 2020'!M15+'NSW Oct 2020'!N15),0,IF(($C$5*E21/'NSW Oct 2020'!AQ15-'NSW Oct 2020'!L15+'NSW Oct 2020'!M15+'NSW Oct 2020'!N15)&lt;=('NSW Oct 2020'!L15+'NSW Oct 2020'!M15+'NSW Oct 2020'!N15+'NSW Oct 2020'!O15),(($C$5*E21/'NSW Oct 2020'!AQ15-('NSW Oct 2020'!L15+'NSW Oct 2020'!M15+'NSW Oct 2020'!N15))*'NSW Oct 2020'!Z15/100)*'NSW Oct 2020'!AQ15,('NSW Oct 2020'!O15*'NSW Oct 2020'!Z15/100)*'NSW Oct 2020'!AQ15)),0)</f>
        <v>0</v>
      </c>
      <c r="K21" s="153">
        <f>IF(AND('NSW Oct 2020'!O15&gt;0,'NSW Oct 2020'!P15&gt;0),IF($C$5*E21/'NSW Oct 2020'!AQ15&lt;('NSW Oct 2020'!L15+'NSW Oct 2020'!M15+'NSW Oct 2020'!N15+'NSW Oct 2020'!O15),0,IF(($C$5*E21/'NSW Oct 2020'!AQ15-'NSW Oct 2020'!L15+'NSW Oct 2020'!M15+'NSW Oct 2020'!N15+'NSW Oct 2020'!O15)&lt;=('NSW Oct 2020'!L15+'NSW Oct 2020'!M15+'NSW Oct 2020'!N15+'NSW Oct 2020'!O15+'NSW Oct 2020'!P15),(($C$5*E21/'NSW Oct 2020'!AQ15-('NSW Oct 2020'!L15+'NSW Oct 2020'!M15+'NSW Oct 2020'!N15+'NSW Oct 2020'!O15))*'NSW Oct 2020'!AA15/100)*'NSW Oct 2020'!AQ15,('NSW Oct 2020'!P15*'NSW Oct 2020'!AA15/100)*'NSW Oct 2020'!AQ15)),0)</f>
        <v>0</v>
      </c>
      <c r="L21" s="153">
        <f>IF(AND('NSW Oct 2020'!P15&gt;0,'NSW Oct 2020'!O15&gt;0),IF(($C$5*E21/'NSW Oct 2020'!AQ15&lt;SUM('NSW Oct 2020'!L15:P15)),(0),($C$5*E21/'NSW Oct 2020'!AQ15-SUM('NSW Oct 2020'!L15:P15))*'NSW Oct 2020'!AB15/100)* 'NSW Oct 2020'!AQ15,IF(AND('NSW Oct 2020'!O15&gt;0,'NSW Oct 2020'!P15=""),IF(($C$5*E21/'NSW Oct 2020'!AQ15&lt; SUM('NSW Oct 2020'!L15:O15)),(0),($C$5*E21/'NSW Oct 2020'!AQ15-SUM('NSW Oct 2020'!L15:O15))*'NSW Oct 2020'!AA15/100)* 'NSW Oct 2020'!AQ15,IF(AND('NSW Oct 2020'!N15&gt;0,'NSW Oct 2020'!O15=""),IF(($C$5*E21/'NSW Oct 2020'!AQ15&lt; SUM('NSW Oct 2020'!L15:N15)),(0),($C$5*E21/'NSW Oct 2020'!AQ15-SUM('NSW Oct 2020'!L15:N15))*'NSW Oct 2020'!Z15/100)* 'NSW Oct 2020'!AQ15,IF(AND('NSW Oct 2020'!M15&gt;0,'NSW Oct 2020'!N15=""),IF(($C$5*E21/'NSW Oct 2020'!AQ15&lt;'NSW Oct 2020'!M15+'NSW Oct 2020'!L15),(0),(($C$5*E21/'NSW Oct 2020'!AQ15-('NSW Oct 2020'!M15+'NSW Oct 2020'!L15))*'NSW Oct 2020'!Y15/100))*'NSW Oct 2020'!AQ15,IF(AND('NSW Oct 2020'!L15&gt;0,'NSW Oct 2020'!M15=""&gt;0),IF(($C$5*E21/'NSW Oct 2020'!AQ15&lt;'NSW Oct 2020'!L15),(0),($C$5*E21/'NSW Oct 2020'!AQ15-'NSW Oct 2020'!L15)*'NSW Oct 2020'!X15/100)*'NSW Oct 2020'!AQ15,0)))))</f>
        <v>0</v>
      </c>
      <c r="M21" s="153">
        <f>IF('NSW Oct 2020'!K15="",($C$5*F21/'NSW Oct 2020'!AR15*'NSW Oct 2020'!AC15/100)*'NSW Oct 2020'!AR15,IF($C$5*F21/'NSW Oct 2020'!AR15&gt;='NSW Oct 2020'!L15,('NSW Oct 2020'!L15*'NSW Oct 2020'!AC15/100)*'NSW Oct 2020'!AR15,($C$5*F21/'NSW Oct 2020'!AR15*'NSW Oct 2020'!AC15/100)*'NSW Oct 2020'!AR15))</f>
        <v>977.27272727272725</v>
      </c>
      <c r="N21" s="153">
        <f>IF(AND('NSW Oct 2020'!L15&gt;0,'NSW Oct 2020'!M15&gt;0),IF($C$5*F21/'NSW Oct 2020'!AR15&lt;'NSW Oct 2020'!L15,0,IF(($C$5*F21/'NSW Oct 2020'!AR15-'NSW Oct 2020'!L15)&lt;=('NSW Oct 2020'!M15+'NSW Oct 2020'!L15),((($C$5*F21/'NSW Oct 2020'!AR15-'NSW Oct 2020'!L15)*'NSW Oct 2020'!AD15/100))*'NSW Oct 2020'!AR15,((('NSW Oct 2020'!M15)*'NSW Oct 2020'!AD15/100)*'NSW Oct 2020'!AR15))),0)</f>
        <v>0</v>
      </c>
      <c r="O21" s="153">
        <f>IF(AND('NSW Oct 2020'!M15&gt;0,'NSW Oct 2020'!N15&gt;0),IF($C$5*F21/'NSW Oct 2020'!AR15&lt;('NSW Oct 2020'!L15+'NSW Oct 2020'!M15),0,IF(($C$5*F21/'NSW Oct 2020'!AR15-'NSW Oct 2020'!L15+'NSW Oct 2020'!M15)&lt;=('NSW Oct 2020'!L15+'NSW Oct 2020'!M15+'NSW Oct 2020'!N15),((($C$5*F21/'NSW Oct 2020'!AR15-('NSW Oct 2020'!L15+'NSW Oct 2020'!M15))*'NSW Oct 2020'!AE15/100))*'NSW Oct 2020'!AR15,('NSW Oct 2020'!N15*'NSW Oct 2020'!AE15/100)*'NSW Oct 2020'!AR15)),0)</f>
        <v>0</v>
      </c>
      <c r="P21" s="153">
        <f>IF(AND('NSW Oct 2020'!N15&gt;0,'NSW Oct 2020'!O15&gt;0),IF($C$5*F21/'NSW Oct 2020'!AR15&lt;('NSW Oct 2020'!L15+'NSW Oct 2020'!M15+'NSW Oct 2020'!N15),0,IF(($C$5*F21/'NSW Oct 2020'!AR15-'NSW Oct 2020'!L15+'NSW Oct 2020'!M15+'NSW Oct 2020'!N15)&lt;=('NSW Oct 2020'!L15+'NSW Oct 2020'!M15+'NSW Oct 2020'!N15+'NSW Oct 2020'!O15),(($C$5*F21/'NSW Oct 2020'!AR15-('NSW Oct 2020'!L15+'NSW Oct 2020'!M15+'NSW Oct 2020'!N15))*'NSW Oct 2020'!AF15/100)*'NSW Oct 2020'!AR15,('NSW Oct 2020'!O15*'NSW Oct 2020'!AF15/100)*'NSW Oct 2020'!AR15)),0)</f>
        <v>0</v>
      </c>
      <c r="Q21" s="153">
        <f>IF(AND('NSW Oct 2020'!P15&gt;0,'NSW Oct 2020'!P15&gt;0),IF($C$5*F21/'NSW Oct 2020'!AR15&lt;('NSW Oct 2020'!L15+'NSW Oct 2020'!M15+'NSW Oct 2020'!N15+'NSW Oct 2020'!O15),0,IF(($C$5*F21/'NSW Oct 2020'!AR15-'NSW Oct 2020'!L15+'NSW Oct 2020'!M15+'NSW Oct 2020'!N15+'NSW Oct 2020'!O15)&lt;=('NSW Oct 2020'!L15+'NSW Oct 2020'!M15+'NSW Oct 2020'!N15+'NSW Oct 2020'!O15+'NSW Oct 2020'!P15),(($C$5*F21/'NSW Oct 2020'!AR15-('NSW Oct 2020'!L15+'NSW Oct 2020'!M15+'NSW Oct 2020'!N15+'NSW Oct 2020'!O15))*'NSW Oct 2020'!AG15/100)*'NSW Oct 2020'!AR15,('NSW Oct 2020'!P15*'NSW Oct 2020'!AG15/100)*'NSW Oct 2020'!AR15)),0)</f>
        <v>0</v>
      </c>
      <c r="R21" s="153">
        <f>IF(AND('NSW Oct 2020'!P15&gt;0,'NSW Oct 2020'!O15&gt;0),IF(($C$5*F21/'NSW Oct 2020'!AR15&lt;SUM('NSW Oct 2020'!L15:P15)),(0),($C$5*F21/'NSW Oct 2020'!AR15-SUM('NSW Oct 2020'!L15:P15))*'NSW Oct 2020'!AB15/100)* 'NSW Oct 2020'!AR15,IF(AND('NSW Oct 2020'!O15&gt;0,'NSW Oct 2020'!P15=""),IF(($C$5*F21/'NSW Oct 2020'!AR15&lt; SUM('NSW Oct 2020'!L15:O15)),(0),($C$5*F21/'NSW Oct 2020'!AR15-SUM('NSW Oct 2020'!L15:O15))*'NSW Oct 2020'!AG15/100)* 'NSW Oct 2020'!AR15,IF(AND('NSW Oct 2020'!N15&gt;0,'NSW Oct 2020'!O15=""),IF(($C$5*F21/'NSW Oct 2020'!AR15&lt; SUM('NSW Oct 2020'!L15:N15)),(0),($C$5*F21/'NSW Oct 2020'!AR15-SUM('NSW Oct 2020'!L15:N15))*'NSW Oct 2020'!AF15/100)* 'NSW Oct 2020'!AR15,IF(AND('NSW Oct 2020'!M15&gt;0,'NSW Oct 2020'!N15=""),IF(($C$5*F21/'NSW Oct 2020'!AR15&lt;'NSW Oct 2020'!M15+'NSW Oct 2020'!L15),(0),(($C$5*F21/'NSW Oct 2020'!AR15-('NSW Oct 2020'!M15+'NSW Oct 2020'!L15))*'NSW Oct 2020'!AE15/100))*'NSW Oct 2020'!AR15,IF(AND('NSW Oct 2020'!L15&gt;0,'NSW Oct 2020'!M15=""&gt;0),IF(($C$5*F21/'NSW Oct 2020'!AR15&lt;'NSW Oct 2020'!L15),(0),($C$5*F21/'NSW Oct 2020'!AR15-'NSW Oct 2020'!L15)*'NSW Oct 2020'!AD15/100)*'NSW Oct 2020'!AR15,0)))))</f>
        <v>0</v>
      </c>
      <c r="S21" s="257">
        <f t="shared" si="4"/>
        <v>1954.5454545454545</v>
      </c>
      <c r="T21" s="292">
        <f t="shared" si="5"/>
        <v>2160.2594545454544</v>
      </c>
      <c r="U21" s="149">
        <f t="shared" si="6"/>
        <v>2376.2854000000002</v>
      </c>
      <c r="V21" s="148">
        <f>'NSW Oct 2020'!AT15</f>
        <v>12</v>
      </c>
      <c r="W21" s="148">
        <f>'NSW Oct 2020'!AU15</f>
        <v>0</v>
      </c>
      <c r="X21" s="148">
        <f>'NSW Oct 2020'!AV15</f>
        <v>0</v>
      </c>
      <c r="Y21" s="148">
        <f>'NSW Oct 2020'!AW15</f>
        <v>0</v>
      </c>
      <c r="Z21" s="292" t="str">
        <f t="shared" si="7"/>
        <v>Guaranteed off bill</v>
      </c>
      <c r="AA21" s="292" t="str">
        <f t="shared" si="8"/>
        <v>Inclusive</v>
      </c>
      <c r="AB21" s="266">
        <f t="shared" si="0"/>
        <v>1901.0283200000001</v>
      </c>
      <c r="AC21" s="266">
        <f t="shared" si="1"/>
        <v>1901.0283200000001</v>
      </c>
      <c r="AD21" s="267">
        <f t="shared" si="2"/>
        <v>2091.1311520000004</v>
      </c>
      <c r="AE21" s="267">
        <f t="shared" si="2"/>
        <v>2091.1311520000004</v>
      </c>
      <c r="AF21" s="226">
        <f>'NSW Oct 2020'!BF15</f>
        <v>12</v>
      </c>
      <c r="AG21" s="141" t="str">
        <f>'NSW Oct 2020'!BG15</f>
        <v>n</v>
      </c>
      <c r="AH21" s="325"/>
      <c r="AI21" s="325"/>
      <c r="AJ21" s="325"/>
      <c r="AK21" s="325"/>
      <c r="AL21" s="325"/>
      <c r="AM21" s="325"/>
      <c r="AN21" s="325"/>
      <c r="AO21" s="325"/>
      <c r="AP21" s="325"/>
      <c r="AQ21" s="325"/>
      <c r="AR21" s="325"/>
      <c r="AS21" s="325"/>
      <c r="AT21" s="325"/>
      <c r="AU21" s="325"/>
      <c r="AV21" s="325"/>
      <c r="AW21" s="325"/>
      <c r="AX21" s="325"/>
      <c r="AY21" s="325"/>
      <c r="AZ21" s="325"/>
      <c r="BA21" s="325"/>
      <c r="BB21" s="325"/>
      <c r="BC21" s="325"/>
      <c r="BD21" s="325"/>
      <c r="BE21" s="325"/>
      <c r="BF21" s="325"/>
      <c r="BG21" s="325"/>
      <c r="BH21" s="325"/>
      <c r="BI21" s="325"/>
      <c r="BJ21" s="325"/>
      <c r="BK21" s="325"/>
      <c r="BL21" s="325"/>
      <c r="BM21" s="325"/>
      <c r="BN21" s="325"/>
      <c r="BO21" s="325"/>
      <c r="BP21" s="325"/>
      <c r="BQ21" s="325"/>
      <c r="BR21" s="325"/>
      <c r="BS21" s="325"/>
      <c r="BT21" s="325"/>
      <c r="BU21" s="325"/>
      <c r="BV21" s="325"/>
      <c r="BW21" s="325"/>
      <c r="BX21" s="325"/>
      <c r="BY21" s="325"/>
      <c r="BZ21" s="325"/>
      <c r="CA21" s="325"/>
      <c r="CB21" s="325"/>
      <c r="CC21" s="325"/>
      <c r="CD21" s="325"/>
      <c r="CE21" s="325"/>
      <c r="CF21" s="325"/>
      <c r="CG21" s="325"/>
      <c r="CH21" s="325"/>
      <c r="CI21" s="325"/>
      <c r="CJ21" s="325"/>
      <c r="CK21" s="325"/>
      <c r="CL21" s="325"/>
      <c r="CM21" s="325"/>
      <c r="CN21" s="325"/>
      <c r="CO21" s="325"/>
      <c r="CP21" s="325"/>
      <c r="CQ21" s="325"/>
      <c r="CR21" s="325"/>
      <c r="CS21" s="325"/>
      <c r="CT21" s="325"/>
      <c r="CU21" s="325"/>
      <c r="CV21" s="325"/>
      <c r="CW21" s="325"/>
      <c r="CX21" s="325"/>
      <c r="CY21" s="325"/>
      <c r="CZ21" s="325"/>
      <c r="DA21" s="325"/>
      <c r="DB21" s="325"/>
      <c r="DC21" s="325"/>
      <c r="DD21" s="325"/>
      <c r="DE21" s="325"/>
      <c r="DF21" s="325"/>
      <c r="DG21" s="325"/>
      <c r="DH21" s="325"/>
      <c r="DI21" s="325"/>
      <c r="DJ21" s="325"/>
      <c r="DK21" s="325"/>
      <c r="DL21" s="325"/>
      <c r="DM21" s="325"/>
      <c r="DN21" s="325"/>
      <c r="DO21" s="325"/>
      <c r="DP21" s="325"/>
      <c r="DQ21" s="325"/>
      <c r="DR21" s="325"/>
      <c r="DS21" s="325"/>
      <c r="DT21" s="325"/>
      <c r="DU21" s="325"/>
      <c r="DV21" s="325"/>
      <c r="DW21" s="325"/>
      <c r="DX21" s="325"/>
      <c r="DY21" s="325"/>
      <c r="DZ21" s="325"/>
      <c r="EA21" s="325"/>
      <c r="EB21" s="325"/>
      <c r="EC21" s="325"/>
      <c r="ED21" s="325"/>
      <c r="EE21" s="325"/>
      <c r="EF21" s="325"/>
      <c r="EG21" s="325"/>
      <c r="EH21" s="325"/>
      <c r="EI21" s="325"/>
      <c r="EJ21" s="325"/>
      <c r="EK21" s="325"/>
      <c r="EL21" s="325"/>
      <c r="EM21" s="325"/>
      <c r="EN21" s="325"/>
      <c r="EO21" s="325"/>
      <c r="EP21" s="325"/>
      <c r="EQ21" s="325"/>
      <c r="ER21" s="325"/>
    </row>
    <row r="22" spans="1:148" ht="23" customHeight="1" thickBot="1">
      <c r="A22" s="444"/>
      <c r="B22" s="171" t="str">
        <f>'NSW Oct 2020'!F16</f>
        <v>AGL</v>
      </c>
      <c r="C22" s="171" t="str">
        <f>'NSW Oct 2020'!G16</f>
        <v>Business Essentials Saver</v>
      </c>
      <c r="D22" s="172">
        <f>365*'NSW Oct 2020'!H16/100</f>
        <v>224.11</v>
      </c>
      <c r="E22" s="289">
        <f>IF('NSW Oct 2020'!AQ16=3,0.5,IF('NSW Oct 2020'!AQ16=2,0.33,0))</f>
        <v>0.5</v>
      </c>
      <c r="F22" s="289">
        <f t="shared" si="3"/>
        <v>0.5</v>
      </c>
      <c r="G22" s="172">
        <f>IF('NSW Oct 2020'!K16="",($C$5*E22/'NSW Oct 2020'!AQ16*'NSW Oct 2020'!W16/100)*'NSW Oct 2020'!AQ16,IF($C$5*E22/'NSW Oct 2020'!AQ16&gt;='NSW Oct 2020'!L16,('NSW Oct 2020'!L16*'NSW Oct 2020'!W16/100)*'NSW Oct 2020'!AQ16,($C$5*E22/'NSW Oct 2020'!AQ16*'NSW Oct 2020'!W16/100)*'NSW Oct 2020'!AQ16))</f>
        <v>181.63636363636363</v>
      </c>
      <c r="H22" s="172">
        <f>IF(AND('NSW Oct 2020'!L16&gt;0,'NSW Oct 2020'!M16&gt;0),IF($C$5*E22/'NSW Oct 2020'!AQ16&lt;'NSW Oct 2020'!L16,0,IF(($C$5*E22/'NSW Oct 2020'!AQ16-'NSW Oct 2020'!L16)&lt;=('NSW Oct 2020'!M16+'NSW Oct 2020'!L16),((($C$5*E22/'NSW Oct 2020'!AQ16-'NSW Oct 2020'!L16)*'NSW Oct 2020'!X16/100))*'NSW Oct 2020'!AQ16,((('NSW Oct 2020'!M16)*'NSW Oct 2020'!X16/100)*'NSW Oct 2020'!AQ16))),0)</f>
        <v>723.09090909090912</v>
      </c>
      <c r="I22" s="172">
        <f>IF(AND('NSW Oct 2020'!M16&gt;0,'NSW Oct 2020'!N16&gt;0),IF($C$5*E22/'NSW Oct 2020'!AQ16&lt;('NSW Oct 2020'!L16+'NSW Oct 2020'!M16),0,IF(($C$5*E22/'NSW Oct 2020'!AQ16-'NSW Oct 2020'!L16+'NSW Oct 2020'!M16)&lt;=('NSW Oct 2020'!L16+'NSW Oct 2020'!M16+'NSW Oct 2020'!N16),((($C$5*E22/'NSW Oct 2020'!AQ16-('NSW Oct 2020'!L16+'NSW Oct 2020'!M16))*'NSW Oct 2020'!Y16/100))*'NSW Oct 2020'!AQ16,('NSW Oct 2020'!N16*'NSW Oct 2020'!Y16/100)* 'NSW Oct 2020'!AQ16)),0)</f>
        <v>0</v>
      </c>
      <c r="J22" s="172">
        <f>IF(AND('NSW Oct 2020'!N16&gt;0,'NSW Oct 2020'!O16&gt;0),IF($C$5*E22/'NSW Oct 2020'!AQ16&lt;('NSW Oct 2020'!L16+'NSW Oct 2020'!M16+'NSW Oct 2020'!N16),0,IF(($C$5*E22/'NSW Oct 2020'!AQ16-'NSW Oct 2020'!L16+'NSW Oct 2020'!M16+'NSW Oct 2020'!N16)&lt;=('NSW Oct 2020'!L16+'NSW Oct 2020'!M16+'NSW Oct 2020'!N16+'NSW Oct 2020'!O16),(($C$5*E22/'NSW Oct 2020'!AQ16-('NSW Oct 2020'!L16+'NSW Oct 2020'!M16+'NSW Oct 2020'!N16))*'NSW Oct 2020'!Z16/100)*'NSW Oct 2020'!AQ16,('NSW Oct 2020'!O16*'NSW Oct 2020'!Z16/100)*'NSW Oct 2020'!AQ16)),0)</f>
        <v>0</v>
      </c>
      <c r="K22" s="172">
        <f>IF(AND('NSW Oct 2020'!O16&gt;0,'NSW Oct 2020'!P16&gt;0),IF($C$5*E22/'NSW Oct 2020'!AQ16&lt;('NSW Oct 2020'!L16+'NSW Oct 2020'!M16+'NSW Oct 2020'!N16+'NSW Oct 2020'!O16),0,IF(($C$5*E22/'NSW Oct 2020'!AQ16-'NSW Oct 2020'!L16+'NSW Oct 2020'!M16+'NSW Oct 2020'!N16+'NSW Oct 2020'!O16)&lt;=('NSW Oct 2020'!L16+'NSW Oct 2020'!M16+'NSW Oct 2020'!N16+'NSW Oct 2020'!O16+'NSW Oct 2020'!P16),(($C$5*E22/'NSW Oct 2020'!AQ16-('NSW Oct 2020'!L16+'NSW Oct 2020'!M16+'NSW Oct 2020'!N16+'NSW Oct 2020'!O16))*'NSW Oct 2020'!AA16/100)*'NSW Oct 2020'!AQ16,('NSW Oct 2020'!P16*'NSW Oct 2020'!AA16/100)*'NSW Oct 2020'!AQ16)),0)</f>
        <v>0</v>
      </c>
      <c r="L22" s="172">
        <f>IF(AND('NSW Oct 2020'!P16&gt;0,'NSW Oct 2020'!O16&gt;0),IF(($C$5*E22/'NSW Oct 2020'!AQ16&lt;SUM('NSW Oct 2020'!L16:P16)),(0),($C$5*E22/'NSW Oct 2020'!AQ16-SUM('NSW Oct 2020'!L16:P16))*'NSW Oct 2020'!AB16/100)* 'NSW Oct 2020'!AQ16,IF(AND('NSW Oct 2020'!O16&gt;0,'NSW Oct 2020'!P16=""),IF(($C$5*E22/'NSW Oct 2020'!AQ16&lt; SUM('NSW Oct 2020'!L16:O16)),(0),($C$5*E22/'NSW Oct 2020'!AQ16-SUM('NSW Oct 2020'!L16:O16))*'NSW Oct 2020'!AA16/100)* 'NSW Oct 2020'!AQ16,IF(AND('NSW Oct 2020'!N16&gt;0,'NSW Oct 2020'!O16=""),IF(($C$5*E22/'NSW Oct 2020'!AQ16&lt; SUM('NSW Oct 2020'!L16:N16)),(0),($C$5*E22/'NSW Oct 2020'!AQ16-SUM('NSW Oct 2020'!L16:N16))*'NSW Oct 2020'!Z16/100)* 'NSW Oct 2020'!AQ16,IF(AND('NSW Oct 2020'!M16&gt;0,'NSW Oct 2020'!N16=""),IF(($C$5*E22/'NSW Oct 2020'!AQ16&lt;'NSW Oct 2020'!M16+'NSW Oct 2020'!L16),(0),(($C$5*E22/'NSW Oct 2020'!AQ16-('NSW Oct 2020'!M16+'NSW Oct 2020'!L16))*'NSW Oct 2020'!Y16/100))*'NSW Oct 2020'!AQ16,IF(AND('NSW Oct 2020'!L16&gt;0,'NSW Oct 2020'!M16=""&gt;0),IF(($C$5*E22/'NSW Oct 2020'!AQ16&lt;'NSW Oct 2020'!L16),(0),($C$5*E22/'NSW Oct 2020'!AQ16-'NSW Oct 2020'!L16)*'NSW Oct 2020'!X16/100)*'NSW Oct 2020'!AQ16,0)))))</f>
        <v>0</v>
      </c>
      <c r="M22" s="172">
        <f>IF('NSW Oct 2020'!K16="",($C$5*F22/'NSW Oct 2020'!AR16*'NSW Oct 2020'!AC16/100)*'NSW Oct 2020'!AR16,IF($C$5*F22/'NSW Oct 2020'!AR16&gt;='NSW Oct 2020'!L16,('NSW Oct 2020'!L16*'NSW Oct 2020'!AC16/100)*'NSW Oct 2020'!AR16,($C$5*F22/'NSW Oct 2020'!AR16*'NSW Oct 2020'!AC16/100)*'NSW Oct 2020'!AR16))</f>
        <v>181.63636363636363</v>
      </c>
      <c r="N22" s="172">
        <f>IF(AND('NSW Oct 2020'!L16&gt;0,'NSW Oct 2020'!M16&gt;0),IF($C$5*F22/'NSW Oct 2020'!AR16&lt;'NSW Oct 2020'!L16,0,IF(($C$5*F22/'NSW Oct 2020'!AR16-'NSW Oct 2020'!L16)&lt;=('NSW Oct 2020'!M16+'NSW Oct 2020'!L16),((($C$5*F22/'NSW Oct 2020'!AR16-'NSW Oct 2020'!L16)*'NSW Oct 2020'!AD16/100))*'NSW Oct 2020'!AR16,((('NSW Oct 2020'!M16)*'NSW Oct 2020'!AD16/100)*'NSW Oct 2020'!AR16))),0)</f>
        <v>723.09090909090912</v>
      </c>
      <c r="O22" s="172">
        <f>IF(AND('NSW Oct 2020'!M16&gt;0,'NSW Oct 2020'!N16&gt;0),IF($C$5*F22/'NSW Oct 2020'!AR16&lt;('NSW Oct 2020'!L16+'NSW Oct 2020'!M16),0,IF(($C$5*F22/'NSW Oct 2020'!AR16-'NSW Oct 2020'!L16+'NSW Oct 2020'!M16)&lt;=('NSW Oct 2020'!L16+'NSW Oct 2020'!M16+'NSW Oct 2020'!N16),((($C$5*F22/'NSW Oct 2020'!AR16-('NSW Oct 2020'!L16+'NSW Oct 2020'!M16))*'NSW Oct 2020'!AE16/100))*'NSW Oct 2020'!AR16,('NSW Oct 2020'!N16*'NSW Oct 2020'!AE16/100)*'NSW Oct 2020'!AR16)),0)</f>
        <v>0</v>
      </c>
      <c r="P22" s="172">
        <f>IF(AND('NSW Oct 2020'!N16&gt;0,'NSW Oct 2020'!O16&gt;0),IF($C$5*F22/'NSW Oct 2020'!AR16&lt;('NSW Oct 2020'!L16+'NSW Oct 2020'!M16+'NSW Oct 2020'!N16),0,IF(($C$5*F22/'NSW Oct 2020'!AR16-'NSW Oct 2020'!L16+'NSW Oct 2020'!M16+'NSW Oct 2020'!N16)&lt;=('NSW Oct 2020'!L16+'NSW Oct 2020'!M16+'NSW Oct 2020'!N16+'NSW Oct 2020'!O16),(($C$5*F22/'NSW Oct 2020'!AR16-('NSW Oct 2020'!L16+'NSW Oct 2020'!M16+'NSW Oct 2020'!N16))*'NSW Oct 2020'!AF16/100)*'NSW Oct 2020'!AR16,('NSW Oct 2020'!O16*'NSW Oct 2020'!AF16/100)*'NSW Oct 2020'!AR16)),0)</f>
        <v>0</v>
      </c>
      <c r="Q22" s="172">
        <f>IF(AND('NSW Oct 2020'!P16&gt;0,'NSW Oct 2020'!P16&gt;0),IF($C$5*F22/'NSW Oct 2020'!AR16&lt;('NSW Oct 2020'!L16+'NSW Oct 2020'!M16+'NSW Oct 2020'!N16+'NSW Oct 2020'!O16),0,IF(($C$5*F22/'NSW Oct 2020'!AR16-'NSW Oct 2020'!L16+'NSW Oct 2020'!M16+'NSW Oct 2020'!N16+'NSW Oct 2020'!O16)&lt;=('NSW Oct 2020'!L16+'NSW Oct 2020'!M16+'NSW Oct 2020'!N16+'NSW Oct 2020'!O16+'NSW Oct 2020'!P16),(($C$5*F22/'NSW Oct 2020'!AR16-('NSW Oct 2020'!L16+'NSW Oct 2020'!M16+'NSW Oct 2020'!N16+'NSW Oct 2020'!O16))*'NSW Oct 2020'!AG16/100)*'NSW Oct 2020'!AR16,('NSW Oct 2020'!P16*'NSW Oct 2020'!AG16/100)*'NSW Oct 2020'!AR16)),0)</f>
        <v>0</v>
      </c>
      <c r="R22" s="172">
        <f>IF(AND('NSW Oct 2020'!P16&gt;0,'NSW Oct 2020'!O16&gt;0),IF(($C$5*F22/'NSW Oct 2020'!AR16&lt;SUM('NSW Oct 2020'!L16:P16)),(0),($C$5*F22/'NSW Oct 2020'!AR16-SUM('NSW Oct 2020'!L16:P16))*'NSW Oct 2020'!AB16/100)* 'NSW Oct 2020'!AR16,IF(AND('NSW Oct 2020'!O16&gt;0,'NSW Oct 2020'!P16=""),IF(($C$5*F22/'NSW Oct 2020'!AR16&lt; SUM('NSW Oct 2020'!L16:O16)),(0),($C$5*F22/'NSW Oct 2020'!AR16-SUM('NSW Oct 2020'!L16:O16))*'NSW Oct 2020'!AG16/100)* 'NSW Oct 2020'!AR16,IF(AND('NSW Oct 2020'!N16&gt;0,'NSW Oct 2020'!O16=""),IF(($C$5*F22/'NSW Oct 2020'!AR16&lt; SUM('NSW Oct 2020'!L16:N16)),(0),($C$5*F22/'NSW Oct 2020'!AR16-SUM('NSW Oct 2020'!L16:N16))*'NSW Oct 2020'!AF16/100)* 'NSW Oct 2020'!AR16,IF(AND('NSW Oct 2020'!M16&gt;0,'NSW Oct 2020'!N16=""),IF(($C$5*F22/'NSW Oct 2020'!AR16&lt;'NSW Oct 2020'!M16+'NSW Oct 2020'!L16),(0),(($C$5*F22/'NSW Oct 2020'!AR16-('NSW Oct 2020'!M16+'NSW Oct 2020'!L16))*'NSW Oct 2020'!AE16/100))*'NSW Oct 2020'!AR16,IF(AND('NSW Oct 2020'!L16&gt;0,'NSW Oct 2020'!M16=""&gt;0),IF(($C$5*F22/'NSW Oct 2020'!AR16&lt;'NSW Oct 2020'!L16),(0),($C$5*F22/'NSW Oct 2020'!AR16-'NSW Oct 2020'!L16)*'NSW Oct 2020'!AD16/100)*'NSW Oct 2020'!AR16,0)))))</f>
        <v>0</v>
      </c>
      <c r="S22" s="298">
        <f t="shared" si="4"/>
        <v>1809.4545454545455</v>
      </c>
      <c r="T22" s="293">
        <f t="shared" si="5"/>
        <v>2033.5645454545456</v>
      </c>
      <c r="U22" s="168">
        <f t="shared" si="6"/>
        <v>2236.9210000000003</v>
      </c>
      <c r="V22" s="171">
        <f>'NSW Oct 2020'!AT16</f>
        <v>0</v>
      </c>
      <c r="W22" s="171">
        <f>'NSW Oct 2020'!AU16</f>
        <v>0</v>
      </c>
      <c r="X22" s="171">
        <f>'NSW Oct 2020'!AV16</f>
        <v>0</v>
      </c>
      <c r="Y22" s="171">
        <f>'NSW Oct 2020'!AW16</f>
        <v>0</v>
      </c>
      <c r="Z22" s="293" t="str">
        <f t="shared" si="7"/>
        <v>No discount</v>
      </c>
      <c r="AA22" s="293" t="str">
        <f t="shared" si="8"/>
        <v>Exclusive</v>
      </c>
      <c r="AB22" s="293">
        <f t="shared" si="0"/>
        <v>2033.5645454545456</v>
      </c>
      <c r="AC22" s="293">
        <f t="shared" si="1"/>
        <v>2033.5645454545456</v>
      </c>
      <c r="AD22" s="301">
        <f t="shared" si="2"/>
        <v>2236.9210000000003</v>
      </c>
      <c r="AE22" s="301">
        <f t="shared" si="2"/>
        <v>2236.9210000000003</v>
      </c>
      <c r="AF22" s="234">
        <f>'NSW Oct 2020'!BF16</f>
        <v>0</v>
      </c>
      <c r="AG22" s="170" t="str">
        <f>'NSW Oct 2020'!BG16</f>
        <v>n</v>
      </c>
      <c r="AH22" s="325"/>
      <c r="AI22" s="325"/>
      <c r="AJ22" s="325"/>
      <c r="AK22" s="325"/>
      <c r="AL22" s="325"/>
      <c r="AM22" s="325"/>
      <c r="AN22" s="325"/>
      <c r="AO22" s="325"/>
      <c r="AP22" s="325"/>
      <c r="AQ22" s="325"/>
      <c r="AR22" s="325"/>
      <c r="AS22" s="325"/>
      <c r="AT22" s="325"/>
      <c r="AU22" s="325"/>
      <c r="AV22" s="325"/>
      <c r="AW22" s="325"/>
      <c r="AX22" s="325"/>
      <c r="AY22" s="325"/>
      <c r="AZ22" s="325"/>
      <c r="BA22" s="325"/>
      <c r="BB22" s="325"/>
      <c r="BC22" s="325"/>
      <c r="BD22" s="325"/>
      <c r="BE22" s="325"/>
      <c r="BF22" s="325"/>
      <c r="BG22" s="325"/>
      <c r="BH22" s="325"/>
      <c r="BI22" s="325"/>
      <c r="BJ22" s="325"/>
      <c r="BK22" s="325"/>
      <c r="BL22" s="325"/>
      <c r="BM22" s="325"/>
      <c r="BN22" s="325"/>
      <c r="BO22" s="325"/>
      <c r="BP22" s="325"/>
      <c r="BQ22" s="325"/>
      <c r="BR22" s="325"/>
      <c r="BS22" s="325"/>
      <c r="BT22" s="325"/>
      <c r="BU22" s="325"/>
      <c r="BV22" s="325"/>
      <c r="BW22" s="325"/>
      <c r="BX22" s="325"/>
      <c r="BY22" s="325"/>
      <c r="BZ22" s="325"/>
      <c r="CA22" s="325"/>
      <c r="CB22" s="325"/>
      <c r="CC22" s="325"/>
      <c r="CD22" s="325"/>
      <c r="CE22" s="325"/>
      <c r="CF22" s="325"/>
      <c r="CG22" s="325"/>
      <c r="CH22" s="325"/>
      <c r="CI22" s="325"/>
      <c r="CJ22" s="325"/>
      <c r="CK22" s="325"/>
      <c r="CL22" s="325"/>
      <c r="CM22" s="325"/>
      <c r="CN22" s="325"/>
      <c r="CO22" s="325"/>
      <c r="CP22" s="325"/>
      <c r="CQ22" s="325"/>
      <c r="CR22" s="325"/>
      <c r="CS22" s="325"/>
      <c r="CT22" s="325"/>
      <c r="CU22" s="325"/>
      <c r="CV22" s="325"/>
      <c r="CW22" s="325"/>
      <c r="CX22" s="325"/>
      <c r="CY22" s="325"/>
      <c r="CZ22" s="325"/>
      <c r="DA22" s="325"/>
      <c r="DB22" s="325"/>
      <c r="DC22" s="325"/>
      <c r="DD22" s="325"/>
      <c r="DE22" s="325"/>
      <c r="DF22" s="325"/>
      <c r="DG22" s="325"/>
      <c r="DH22" s="325"/>
      <c r="DI22" s="325"/>
      <c r="DJ22" s="325"/>
      <c r="DK22" s="325"/>
      <c r="DL22" s="325"/>
      <c r="DM22" s="325"/>
      <c r="DN22" s="325"/>
      <c r="DO22" s="325"/>
      <c r="DP22" s="325"/>
      <c r="DQ22" s="325"/>
      <c r="DR22" s="325"/>
      <c r="DS22" s="325"/>
      <c r="DT22" s="325"/>
      <c r="DU22" s="325"/>
      <c r="DV22" s="325"/>
      <c r="DW22" s="325"/>
      <c r="DX22" s="325"/>
      <c r="DY22" s="325"/>
      <c r="DZ22" s="325"/>
      <c r="EA22" s="325"/>
      <c r="EB22" s="325"/>
      <c r="EC22" s="325"/>
      <c r="ED22" s="325"/>
      <c r="EE22" s="325"/>
      <c r="EF22" s="325"/>
      <c r="EG22" s="325"/>
      <c r="EH22" s="325"/>
      <c r="EI22" s="325"/>
      <c r="EJ22" s="325"/>
      <c r="EK22" s="325"/>
      <c r="EL22" s="325"/>
      <c r="EM22" s="325"/>
      <c r="EN22" s="325"/>
      <c r="EO22" s="325"/>
      <c r="EP22" s="325"/>
      <c r="EQ22" s="325"/>
      <c r="ER22" s="325"/>
    </row>
    <row r="23" spans="1:148" ht="23" customHeight="1" thickTop="1">
      <c r="A23" s="442" t="str">
        <f>'NSW Oct 2020'!D17</f>
        <v>AGN Cooma</v>
      </c>
      <c r="B23" s="156" t="str">
        <f>'NSW Oct 2020'!F17</f>
        <v>Origin Energy</v>
      </c>
      <c r="C23" s="156" t="str">
        <f>'NSW Oct 2020'!G17</f>
        <v>Business Flexi</v>
      </c>
      <c r="D23" s="151">
        <f>365*'NSW Oct 2020'!H17/100</f>
        <v>331.82150000000001</v>
      </c>
      <c r="E23" s="288">
        <f>IF('NSW Oct 2020'!AQ17=3,0.5,IF('NSW Oct 2020'!AQ17=2,0.33,0))</f>
        <v>0.5</v>
      </c>
      <c r="F23" s="288">
        <f t="shared" si="3"/>
        <v>0.5</v>
      </c>
      <c r="G23" s="151">
        <f>IF('NSW Oct 2020'!K17="",($C$5*E23/'NSW Oct 2020'!AQ17*'NSW Oct 2020'!W17/100)*'NSW Oct 2020'!AQ17,IF($C$5*E23/'NSW Oct 2020'!AQ17&gt;='NSW Oct 2020'!L17,('NSW Oct 2020'!L17*'NSW Oct 2020'!W17/100)*'NSW Oct 2020'!AQ17,($C$5*E23/'NSW Oct 2020'!AQ17*'NSW Oct 2020'!W17/100)*'NSW Oct 2020'!AQ17))</f>
        <v>1159.090909090909</v>
      </c>
      <c r="H23" s="151">
        <f>IF(AND('NSW Oct 2020'!L17&gt;0,'NSW Oct 2020'!M17&gt;0),IF($C$5*E23/'NSW Oct 2020'!AQ17&lt;'NSW Oct 2020'!L17,0,IF(($C$5*E23/'NSW Oct 2020'!AQ17-'NSW Oct 2020'!L17)&lt;=('NSW Oct 2020'!M17+'NSW Oct 2020'!L17),((($C$5*E23/'NSW Oct 2020'!AQ17-'NSW Oct 2020'!L17)*'NSW Oct 2020'!X17/100))*'NSW Oct 2020'!AQ17,((('NSW Oct 2020'!M17)*'NSW Oct 2020'!X17/100)*'NSW Oct 2020'!AQ17))),0)</f>
        <v>0</v>
      </c>
      <c r="I23" s="151">
        <f>IF(AND('NSW Oct 2020'!M17&gt;0,'NSW Oct 2020'!N17&gt;0),IF($C$5*E23/'NSW Oct 2020'!AQ17&lt;('NSW Oct 2020'!L17+'NSW Oct 2020'!M17),0,IF(($C$5*E23/'NSW Oct 2020'!AQ17-'NSW Oct 2020'!L17+'NSW Oct 2020'!M17)&lt;=('NSW Oct 2020'!L17+'NSW Oct 2020'!M17+'NSW Oct 2020'!N17),((($C$5*E23/'NSW Oct 2020'!AQ17-('NSW Oct 2020'!L17+'NSW Oct 2020'!M17))*'NSW Oct 2020'!Y17/100))*'NSW Oct 2020'!AQ17,('NSW Oct 2020'!N17*'NSW Oct 2020'!Y17/100)* 'NSW Oct 2020'!AQ17)),0)</f>
        <v>0</v>
      </c>
      <c r="J23" s="151">
        <f>IF(AND('NSW Oct 2020'!N17&gt;0,'NSW Oct 2020'!O17&gt;0),IF($C$5*E23/'NSW Oct 2020'!AQ17&lt;('NSW Oct 2020'!L17+'NSW Oct 2020'!M17+'NSW Oct 2020'!N17),0,IF(($C$5*E23/'NSW Oct 2020'!AQ17-'NSW Oct 2020'!L17+'NSW Oct 2020'!M17+'NSW Oct 2020'!N17)&lt;=('NSW Oct 2020'!L17+'NSW Oct 2020'!M17+'NSW Oct 2020'!N17+'NSW Oct 2020'!O17),(($C$5*E23/'NSW Oct 2020'!AQ17-('NSW Oct 2020'!L17+'NSW Oct 2020'!M17+'NSW Oct 2020'!N17))*'NSW Oct 2020'!Z17/100)*'NSW Oct 2020'!AQ17,('NSW Oct 2020'!O17*'NSW Oct 2020'!Z17/100)*'NSW Oct 2020'!AQ17)),0)</f>
        <v>0</v>
      </c>
      <c r="K23" s="151">
        <f>IF(AND('NSW Oct 2020'!O17&gt;0,'NSW Oct 2020'!P17&gt;0),IF($C$5*E23/'NSW Oct 2020'!AQ17&lt;('NSW Oct 2020'!L17+'NSW Oct 2020'!M17+'NSW Oct 2020'!N17+'NSW Oct 2020'!O17),0,IF(($C$5*E23/'NSW Oct 2020'!AQ17-'NSW Oct 2020'!L17+'NSW Oct 2020'!M17+'NSW Oct 2020'!N17+'NSW Oct 2020'!O17)&lt;=('NSW Oct 2020'!L17+'NSW Oct 2020'!M17+'NSW Oct 2020'!N17+'NSW Oct 2020'!O17+'NSW Oct 2020'!P17),(($C$5*E23/'NSW Oct 2020'!AQ17-('NSW Oct 2020'!L17+'NSW Oct 2020'!M17+'NSW Oct 2020'!N17+'NSW Oct 2020'!O17))*'NSW Oct 2020'!AA17/100)*'NSW Oct 2020'!AQ17,('NSW Oct 2020'!P17*'NSW Oct 2020'!AA17/100)*'NSW Oct 2020'!AQ17)),0)</f>
        <v>0</v>
      </c>
      <c r="L23" s="151">
        <f>IF(AND('NSW Oct 2020'!P17&gt;0,'NSW Oct 2020'!O17&gt;0),IF(($C$5*E23/'NSW Oct 2020'!AQ17&lt;SUM('NSW Oct 2020'!L17:P17)),(0),($C$5*E23/'NSW Oct 2020'!AQ17-SUM('NSW Oct 2020'!L17:P17))*'NSW Oct 2020'!AB17/100)* 'NSW Oct 2020'!AQ17,IF(AND('NSW Oct 2020'!O17&gt;0,'NSW Oct 2020'!P17=""),IF(($C$5*E23/'NSW Oct 2020'!AQ17&lt; SUM('NSW Oct 2020'!L17:O17)),(0),($C$5*E23/'NSW Oct 2020'!AQ17-SUM('NSW Oct 2020'!L17:O17))*'NSW Oct 2020'!AA17/100)* 'NSW Oct 2020'!AQ17,IF(AND('NSW Oct 2020'!N17&gt;0,'NSW Oct 2020'!O17=""),IF(($C$5*E23/'NSW Oct 2020'!AQ17&lt; SUM('NSW Oct 2020'!L17:N17)),(0),($C$5*E23/'NSW Oct 2020'!AQ17-SUM('NSW Oct 2020'!L17:N17))*'NSW Oct 2020'!Z17/100)* 'NSW Oct 2020'!AQ17,IF(AND('NSW Oct 2020'!M17&gt;0,'NSW Oct 2020'!N17=""),IF(($C$5*E23/'NSW Oct 2020'!AQ17&lt;'NSW Oct 2020'!M17+'NSW Oct 2020'!L17),(0),(($C$5*E23/'NSW Oct 2020'!AQ17-('NSW Oct 2020'!M17+'NSW Oct 2020'!L17))*'NSW Oct 2020'!Y17/100))*'NSW Oct 2020'!AQ17,IF(AND('NSW Oct 2020'!L17&gt;0,'NSW Oct 2020'!M17=""&gt;0),IF(($C$5*E23/'NSW Oct 2020'!AQ17&lt;'NSW Oct 2020'!L17),(0),($C$5*E23/'NSW Oct 2020'!AQ17-'NSW Oct 2020'!L17)*'NSW Oct 2020'!X17/100)*'NSW Oct 2020'!AQ17,0)))))</f>
        <v>0</v>
      </c>
      <c r="M23" s="151">
        <f>IF('NSW Oct 2020'!K17="",($C$5*F23/'NSW Oct 2020'!AR17*'NSW Oct 2020'!AC17/100)*'NSW Oct 2020'!AR17,IF($C$5*F23/'NSW Oct 2020'!AR17&gt;='NSW Oct 2020'!L17,('NSW Oct 2020'!L17*'NSW Oct 2020'!AC17/100)*'NSW Oct 2020'!AR17,($C$5*F23/'NSW Oct 2020'!AR17*'NSW Oct 2020'!AC17/100)*'NSW Oct 2020'!AR17))</f>
        <v>1159.090909090909</v>
      </c>
      <c r="N23" s="151">
        <f>IF(AND('NSW Oct 2020'!L17&gt;0,'NSW Oct 2020'!M17&gt;0),IF($C$5*F23/'NSW Oct 2020'!AR17&lt;'NSW Oct 2020'!L17,0,IF(($C$5*F23/'NSW Oct 2020'!AR17-'NSW Oct 2020'!L17)&lt;=('NSW Oct 2020'!M17+'NSW Oct 2020'!L17),((($C$5*F23/'NSW Oct 2020'!AR17-'NSW Oct 2020'!L17)*'NSW Oct 2020'!AD17/100))*'NSW Oct 2020'!AR17,((('NSW Oct 2020'!M17)*'NSW Oct 2020'!AD17/100)*'NSW Oct 2020'!AR17))),0)</f>
        <v>0</v>
      </c>
      <c r="O23" s="151">
        <f>IF(AND('NSW Oct 2020'!M17&gt;0,'NSW Oct 2020'!N17&gt;0),IF($C$5*F23/'NSW Oct 2020'!AR17&lt;('NSW Oct 2020'!L17+'NSW Oct 2020'!M17),0,IF(($C$5*F23/'NSW Oct 2020'!AR17-'NSW Oct 2020'!L17+'NSW Oct 2020'!M17)&lt;=('NSW Oct 2020'!L17+'NSW Oct 2020'!M17+'NSW Oct 2020'!N17),((($C$5*F23/'NSW Oct 2020'!AR17-('NSW Oct 2020'!L17+'NSW Oct 2020'!M17))*'NSW Oct 2020'!AE17/100))*'NSW Oct 2020'!AR17,('NSW Oct 2020'!N17*'NSW Oct 2020'!AE17/100)*'NSW Oct 2020'!AR17)),0)</f>
        <v>0</v>
      </c>
      <c r="P23" s="151">
        <f>IF(AND('NSW Oct 2020'!N17&gt;0,'NSW Oct 2020'!O17&gt;0),IF($C$5*F23/'NSW Oct 2020'!AR17&lt;('NSW Oct 2020'!L17+'NSW Oct 2020'!M17+'NSW Oct 2020'!N17),0,IF(($C$5*F23/'NSW Oct 2020'!AR17-'NSW Oct 2020'!L17+'NSW Oct 2020'!M17+'NSW Oct 2020'!N17)&lt;=('NSW Oct 2020'!L17+'NSW Oct 2020'!M17+'NSW Oct 2020'!N17+'NSW Oct 2020'!O17),(($C$5*F23/'NSW Oct 2020'!AR17-('NSW Oct 2020'!L17+'NSW Oct 2020'!M17+'NSW Oct 2020'!N17))*'NSW Oct 2020'!AF17/100)*'NSW Oct 2020'!AR17,('NSW Oct 2020'!O17*'NSW Oct 2020'!AF17/100)*'NSW Oct 2020'!AR17)),0)</f>
        <v>0</v>
      </c>
      <c r="Q23" s="151">
        <f>IF(AND('NSW Oct 2020'!P17&gt;0,'NSW Oct 2020'!P17&gt;0),IF($C$5*F23/'NSW Oct 2020'!AR17&lt;('NSW Oct 2020'!L17+'NSW Oct 2020'!M17+'NSW Oct 2020'!N17+'NSW Oct 2020'!O17),0,IF(($C$5*F23/'NSW Oct 2020'!AR17-'NSW Oct 2020'!L17+'NSW Oct 2020'!M17+'NSW Oct 2020'!N17+'NSW Oct 2020'!O17)&lt;=('NSW Oct 2020'!L17+'NSW Oct 2020'!M17+'NSW Oct 2020'!N17+'NSW Oct 2020'!O17+'NSW Oct 2020'!P17),(($C$5*F23/'NSW Oct 2020'!AR17-('NSW Oct 2020'!L17+'NSW Oct 2020'!M17+'NSW Oct 2020'!N17+'NSW Oct 2020'!O17))*'NSW Oct 2020'!AG17/100)*'NSW Oct 2020'!AR17,('NSW Oct 2020'!P17*'NSW Oct 2020'!AG17/100)*'NSW Oct 2020'!AR17)),0)</f>
        <v>0</v>
      </c>
      <c r="R23" s="151">
        <f>IF(AND('NSW Oct 2020'!P17&gt;0,'NSW Oct 2020'!O17&gt;0),IF(($C$5*F23/'NSW Oct 2020'!AR17&lt;SUM('NSW Oct 2020'!L17:P17)),(0),($C$5*F23/'NSW Oct 2020'!AR17-SUM('NSW Oct 2020'!L17:P17))*'NSW Oct 2020'!AB17/100)* 'NSW Oct 2020'!AR17,IF(AND('NSW Oct 2020'!O17&gt;0,'NSW Oct 2020'!P17=""),IF(($C$5*F23/'NSW Oct 2020'!AR17&lt; SUM('NSW Oct 2020'!L17:O17)),(0),($C$5*F23/'NSW Oct 2020'!AR17-SUM('NSW Oct 2020'!L17:O17))*'NSW Oct 2020'!AG17/100)* 'NSW Oct 2020'!AR17,IF(AND('NSW Oct 2020'!N17&gt;0,'NSW Oct 2020'!O17=""),IF(($C$5*F23/'NSW Oct 2020'!AR17&lt; SUM('NSW Oct 2020'!L17:N17)),(0),($C$5*F23/'NSW Oct 2020'!AR17-SUM('NSW Oct 2020'!L17:N17))*'NSW Oct 2020'!AF17/100)* 'NSW Oct 2020'!AR17,IF(AND('NSW Oct 2020'!M17&gt;0,'NSW Oct 2020'!N17=""),IF(($C$5*F23/'NSW Oct 2020'!AR17&lt;'NSW Oct 2020'!M17+'NSW Oct 2020'!L17),(0),(($C$5*F23/'NSW Oct 2020'!AR17-('NSW Oct 2020'!M17+'NSW Oct 2020'!L17))*'NSW Oct 2020'!AE17/100))*'NSW Oct 2020'!AR17,IF(AND('NSW Oct 2020'!L17&gt;0,'NSW Oct 2020'!M17=""&gt;0),IF(($C$5*F23/'NSW Oct 2020'!AR17&lt;'NSW Oct 2020'!L17),(0),($C$5*F23/'NSW Oct 2020'!AR17-'NSW Oct 2020'!L17)*'NSW Oct 2020'!AD17/100)*'NSW Oct 2020'!AR17,0)))))</f>
        <v>0</v>
      </c>
      <c r="S23" s="257">
        <f t="shared" si="4"/>
        <v>2318.181818181818</v>
      </c>
      <c r="T23" s="294">
        <f t="shared" si="5"/>
        <v>2650.003318181818</v>
      </c>
      <c r="U23" s="157">
        <f t="shared" si="6"/>
        <v>2915.0036500000001</v>
      </c>
      <c r="V23" s="156">
        <f>'NSW Oct 2020'!AT17</f>
        <v>12</v>
      </c>
      <c r="W23" s="156">
        <f>'NSW Oct 2020'!AU17</f>
        <v>0</v>
      </c>
      <c r="X23" s="156">
        <f>'NSW Oct 2020'!AV17</f>
        <v>0</v>
      </c>
      <c r="Y23" s="156">
        <f>'NSW Oct 2020'!AW17</f>
        <v>0</v>
      </c>
      <c r="Z23" s="294" t="str">
        <f t="shared" si="7"/>
        <v>Guaranteed off bill</v>
      </c>
      <c r="AA23" s="294" t="str">
        <f t="shared" si="8"/>
        <v>Inclusive</v>
      </c>
      <c r="AB23" s="266">
        <f t="shared" si="0"/>
        <v>2332.0029199999999</v>
      </c>
      <c r="AC23" s="266">
        <f t="shared" si="1"/>
        <v>2332.0029199999999</v>
      </c>
      <c r="AD23" s="267">
        <f t="shared" ref="AD23:AE31" si="9">AB23*1.1</f>
        <v>2565.2032119999999</v>
      </c>
      <c r="AE23" s="267">
        <f t="shared" si="9"/>
        <v>2565.2032119999999</v>
      </c>
      <c r="AF23" s="235">
        <f>'NSW Oct 2020'!BF17</f>
        <v>12</v>
      </c>
      <c r="AG23" s="159" t="str">
        <f>'NSW Oct 2020'!BG17</f>
        <v>n</v>
      </c>
      <c r="AH23" s="325"/>
      <c r="AI23" s="325"/>
      <c r="AJ23" s="325"/>
      <c r="AK23" s="325"/>
      <c r="AL23" s="325"/>
      <c r="AM23" s="325"/>
      <c r="AN23" s="325"/>
      <c r="AO23" s="325"/>
      <c r="AP23" s="325"/>
      <c r="AQ23" s="325"/>
      <c r="AR23" s="325"/>
      <c r="AS23" s="325"/>
      <c r="AT23" s="325"/>
      <c r="AU23" s="325"/>
      <c r="AV23" s="325"/>
      <c r="AW23" s="325"/>
      <c r="AX23" s="325"/>
      <c r="AY23" s="325"/>
      <c r="AZ23" s="325"/>
      <c r="BA23" s="325"/>
      <c r="BB23" s="325"/>
      <c r="BC23" s="325"/>
      <c r="BD23" s="325"/>
      <c r="BE23" s="325"/>
      <c r="BF23" s="325"/>
      <c r="BG23" s="325"/>
      <c r="BH23" s="325"/>
      <c r="BI23" s="325"/>
      <c r="BJ23" s="325"/>
      <c r="BK23" s="325"/>
      <c r="BL23" s="325"/>
      <c r="BM23" s="325"/>
      <c r="BN23" s="325"/>
      <c r="BO23" s="325"/>
      <c r="BP23" s="325"/>
      <c r="BQ23" s="325"/>
      <c r="BR23" s="325"/>
      <c r="BS23" s="325"/>
      <c r="BT23" s="325"/>
      <c r="BU23" s="325"/>
      <c r="BV23" s="325"/>
      <c r="BW23" s="325"/>
      <c r="BX23" s="325"/>
      <c r="BY23" s="325"/>
      <c r="BZ23" s="325"/>
      <c r="CA23" s="325"/>
      <c r="CB23" s="325"/>
      <c r="CC23" s="325"/>
      <c r="CD23" s="325"/>
      <c r="CE23" s="325"/>
      <c r="CF23" s="325"/>
      <c r="CG23" s="325"/>
      <c r="CH23" s="325"/>
      <c r="CI23" s="325"/>
      <c r="CJ23" s="325"/>
      <c r="CK23" s="325"/>
      <c r="CL23" s="325"/>
      <c r="CM23" s="325"/>
      <c r="CN23" s="325"/>
      <c r="CO23" s="325"/>
      <c r="CP23" s="325"/>
      <c r="CQ23" s="325"/>
      <c r="CR23" s="325"/>
      <c r="CS23" s="325"/>
      <c r="CT23" s="325"/>
      <c r="CU23" s="325"/>
      <c r="CV23" s="325"/>
      <c r="CW23" s="325"/>
      <c r="CX23" s="325"/>
      <c r="CY23" s="325"/>
      <c r="CZ23" s="325"/>
      <c r="DA23" s="325"/>
      <c r="DB23" s="325"/>
      <c r="DC23" s="325"/>
      <c r="DD23" s="325"/>
      <c r="DE23" s="325"/>
      <c r="DF23" s="325"/>
      <c r="DG23" s="325"/>
      <c r="DH23" s="325"/>
      <c r="DI23" s="325"/>
      <c r="DJ23" s="325"/>
      <c r="DK23" s="325"/>
      <c r="DL23" s="325"/>
      <c r="DM23" s="325"/>
      <c r="DN23" s="325"/>
      <c r="DO23" s="325"/>
      <c r="DP23" s="325"/>
      <c r="DQ23" s="325"/>
      <c r="DR23" s="325"/>
      <c r="DS23" s="325"/>
      <c r="DT23" s="325"/>
      <c r="DU23" s="325"/>
      <c r="DV23" s="325"/>
      <c r="DW23" s="325"/>
      <c r="DX23" s="325"/>
      <c r="DY23" s="325"/>
      <c r="DZ23" s="325"/>
      <c r="EA23" s="325"/>
      <c r="EB23" s="325"/>
      <c r="EC23" s="325"/>
      <c r="ED23" s="325"/>
      <c r="EE23" s="325"/>
      <c r="EF23" s="325"/>
      <c r="EG23" s="325"/>
      <c r="EH23" s="325"/>
      <c r="EI23" s="325"/>
      <c r="EJ23" s="325"/>
      <c r="EK23" s="325"/>
      <c r="EL23" s="325"/>
      <c r="EM23" s="325"/>
      <c r="EN23" s="325"/>
      <c r="EO23" s="325"/>
      <c r="EP23" s="325"/>
      <c r="EQ23" s="325"/>
      <c r="ER23" s="325"/>
    </row>
    <row r="24" spans="1:148" ht="23" customHeight="1" thickBot="1">
      <c r="A24" s="444"/>
      <c r="B24" s="171" t="str">
        <f>'NSW Oct 2020'!F18</f>
        <v>Red Energy</v>
      </c>
      <c r="C24" s="171" t="str">
        <f>'NSW Oct 2020'!G18</f>
        <v xml:space="preserve">Business Saver </v>
      </c>
      <c r="D24" s="172">
        <f>365*'NSW Oct 2020'!H18/100</f>
        <v>233.6</v>
      </c>
      <c r="E24" s="289">
        <f>IF('NSW Oct 2020'!AQ18=3,0.5,IF('NSW Oct 2020'!AQ18=2,0.33,0))</f>
        <v>0.5</v>
      </c>
      <c r="F24" s="289">
        <f t="shared" si="3"/>
        <v>0.5</v>
      </c>
      <c r="G24" s="172">
        <f>IF('NSW Oct 2020'!K18="",($C$5*E24/'NSW Oct 2020'!AQ18*'NSW Oct 2020'!W18/100)*'NSW Oct 2020'!AQ18,IF($C$5*E24/'NSW Oct 2020'!AQ18&gt;='NSW Oct 2020'!L18,('NSW Oct 2020'!L18*'NSW Oct 2020'!W18/100)*'NSW Oct 2020'!AQ18,($C$5*E24/'NSW Oct 2020'!AQ18*'NSW Oct 2020'!W18/100)*'NSW Oct 2020'!AQ18))</f>
        <v>1300</v>
      </c>
      <c r="H24" s="172">
        <f>IF(AND('NSW Oct 2020'!L18&gt;0,'NSW Oct 2020'!M18&gt;0),IF($C$5*E24/'NSW Oct 2020'!AQ18&lt;'NSW Oct 2020'!L18,0,IF(($C$5*E24/'NSW Oct 2020'!AQ18-'NSW Oct 2020'!L18)&lt;=('NSW Oct 2020'!M18+'NSW Oct 2020'!L18),((($C$5*E24/'NSW Oct 2020'!AQ18-'NSW Oct 2020'!L18)*'NSW Oct 2020'!X18/100))*'NSW Oct 2020'!AQ18,((('NSW Oct 2020'!M18)*'NSW Oct 2020'!X18/100)*'NSW Oct 2020'!AQ18))),0)</f>
        <v>0</v>
      </c>
      <c r="I24" s="172">
        <f>IF(AND('NSW Oct 2020'!M18&gt;0,'NSW Oct 2020'!N18&gt;0),IF($C$5*E24/'NSW Oct 2020'!AQ18&lt;('NSW Oct 2020'!L18+'NSW Oct 2020'!M18),0,IF(($C$5*E24/'NSW Oct 2020'!AQ18-'NSW Oct 2020'!L18+'NSW Oct 2020'!M18)&lt;=('NSW Oct 2020'!L18+'NSW Oct 2020'!M18+'NSW Oct 2020'!N18),((($C$5*E24/'NSW Oct 2020'!AQ18-('NSW Oct 2020'!L18+'NSW Oct 2020'!M18))*'NSW Oct 2020'!Y18/100))*'NSW Oct 2020'!AQ18,('NSW Oct 2020'!N18*'NSW Oct 2020'!Y18/100)* 'NSW Oct 2020'!AQ18)),0)</f>
        <v>0</v>
      </c>
      <c r="J24" s="172">
        <f>IF(AND('NSW Oct 2020'!N18&gt;0,'NSW Oct 2020'!O18&gt;0),IF($C$5*E24/'NSW Oct 2020'!AQ18&lt;('NSW Oct 2020'!L18+'NSW Oct 2020'!M18+'NSW Oct 2020'!N18),0,IF(($C$5*E24/'NSW Oct 2020'!AQ18-'NSW Oct 2020'!L18+'NSW Oct 2020'!M18+'NSW Oct 2020'!N18)&lt;=('NSW Oct 2020'!L18+'NSW Oct 2020'!M18+'NSW Oct 2020'!N18+'NSW Oct 2020'!O18),(($C$5*E24/'NSW Oct 2020'!AQ18-('NSW Oct 2020'!L18+'NSW Oct 2020'!M18+'NSW Oct 2020'!N18))*'NSW Oct 2020'!Z18/100)*'NSW Oct 2020'!AQ18,('NSW Oct 2020'!O18*'NSW Oct 2020'!Z18/100)*'NSW Oct 2020'!AQ18)),0)</f>
        <v>0</v>
      </c>
      <c r="K24" s="172">
        <f>IF(AND('NSW Oct 2020'!O18&gt;0,'NSW Oct 2020'!P18&gt;0),IF($C$5*E24/'NSW Oct 2020'!AQ18&lt;('NSW Oct 2020'!L18+'NSW Oct 2020'!M18+'NSW Oct 2020'!N18+'NSW Oct 2020'!O18),0,IF(($C$5*E24/'NSW Oct 2020'!AQ18-'NSW Oct 2020'!L18+'NSW Oct 2020'!M18+'NSW Oct 2020'!N18+'NSW Oct 2020'!O18)&lt;=('NSW Oct 2020'!L18+'NSW Oct 2020'!M18+'NSW Oct 2020'!N18+'NSW Oct 2020'!O18+'NSW Oct 2020'!P18),(($C$5*E24/'NSW Oct 2020'!AQ18-('NSW Oct 2020'!L18+'NSW Oct 2020'!M18+'NSW Oct 2020'!N18+'NSW Oct 2020'!O18))*'NSW Oct 2020'!AA18/100)*'NSW Oct 2020'!AQ18,('NSW Oct 2020'!P18*'NSW Oct 2020'!AA18/100)*'NSW Oct 2020'!AQ18)),0)</f>
        <v>0</v>
      </c>
      <c r="L24" s="172">
        <f>IF(AND('NSW Oct 2020'!P18&gt;0,'NSW Oct 2020'!O18&gt;0),IF(($C$5*E24/'NSW Oct 2020'!AQ18&lt;SUM('NSW Oct 2020'!L18:P18)),(0),($C$5*E24/'NSW Oct 2020'!AQ18-SUM('NSW Oct 2020'!L18:P18))*'NSW Oct 2020'!AB18/100)* 'NSW Oct 2020'!AQ18,IF(AND('NSW Oct 2020'!O18&gt;0,'NSW Oct 2020'!P18=""),IF(($C$5*E24/'NSW Oct 2020'!AQ18&lt; SUM('NSW Oct 2020'!L18:O18)),(0),($C$5*E24/'NSW Oct 2020'!AQ18-SUM('NSW Oct 2020'!L18:O18))*'NSW Oct 2020'!AA18/100)* 'NSW Oct 2020'!AQ18,IF(AND('NSW Oct 2020'!N18&gt;0,'NSW Oct 2020'!O18=""),IF(($C$5*E24/'NSW Oct 2020'!AQ18&lt; SUM('NSW Oct 2020'!L18:N18)),(0),($C$5*E24/'NSW Oct 2020'!AQ18-SUM('NSW Oct 2020'!L18:N18))*'NSW Oct 2020'!Z18/100)* 'NSW Oct 2020'!AQ18,IF(AND('NSW Oct 2020'!M18&gt;0,'NSW Oct 2020'!N18=""),IF(($C$5*E24/'NSW Oct 2020'!AQ18&lt;'NSW Oct 2020'!M18+'NSW Oct 2020'!L18),(0),(($C$5*E24/'NSW Oct 2020'!AQ18-('NSW Oct 2020'!M18+'NSW Oct 2020'!L18))*'NSW Oct 2020'!Y18/100))*'NSW Oct 2020'!AQ18,IF(AND('NSW Oct 2020'!L18&gt;0,'NSW Oct 2020'!M18=""&gt;0),IF(($C$5*E24/'NSW Oct 2020'!AQ18&lt;'NSW Oct 2020'!L18),(0),($C$5*E24/'NSW Oct 2020'!AQ18-'NSW Oct 2020'!L18)*'NSW Oct 2020'!X18/100)*'NSW Oct 2020'!AQ18,0)))))</f>
        <v>0</v>
      </c>
      <c r="M24" s="172">
        <f>IF('NSW Oct 2020'!K18="",($C$5*F24/'NSW Oct 2020'!AR18*'NSW Oct 2020'!AC18/100)*'NSW Oct 2020'!AR18,IF($C$5*F24/'NSW Oct 2020'!AR18&gt;='NSW Oct 2020'!L18,('NSW Oct 2020'!L18*'NSW Oct 2020'!AC18/100)*'NSW Oct 2020'!AR18,($C$5*F24/'NSW Oct 2020'!AR18*'NSW Oct 2020'!AC18/100)*'NSW Oct 2020'!AR18))</f>
        <v>1300</v>
      </c>
      <c r="N24" s="172">
        <f>IF(AND('NSW Oct 2020'!L18&gt;0,'NSW Oct 2020'!M18&gt;0),IF($C$5*F24/'NSW Oct 2020'!AR18&lt;'NSW Oct 2020'!L18,0,IF(($C$5*F24/'NSW Oct 2020'!AR18-'NSW Oct 2020'!L18)&lt;=('NSW Oct 2020'!M18+'NSW Oct 2020'!L18),((($C$5*F24/'NSW Oct 2020'!AR18-'NSW Oct 2020'!L18)*'NSW Oct 2020'!AD18/100))*'NSW Oct 2020'!AR18,((('NSW Oct 2020'!M18)*'NSW Oct 2020'!AD18/100)*'NSW Oct 2020'!AR18))),0)</f>
        <v>0</v>
      </c>
      <c r="O24" s="172">
        <f>IF(AND('NSW Oct 2020'!M18&gt;0,'NSW Oct 2020'!N18&gt;0),IF($C$5*F24/'NSW Oct 2020'!AR18&lt;('NSW Oct 2020'!L18+'NSW Oct 2020'!M18),0,IF(($C$5*F24/'NSW Oct 2020'!AR18-'NSW Oct 2020'!L18+'NSW Oct 2020'!M18)&lt;=('NSW Oct 2020'!L18+'NSW Oct 2020'!M18+'NSW Oct 2020'!N18),((($C$5*F24/'NSW Oct 2020'!AR18-('NSW Oct 2020'!L18+'NSW Oct 2020'!M18))*'NSW Oct 2020'!AE18/100))*'NSW Oct 2020'!AR18,('NSW Oct 2020'!N18*'NSW Oct 2020'!AE18/100)*'NSW Oct 2020'!AR18)),0)</f>
        <v>0</v>
      </c>
      <c r="P24" s="172">
        <f>IF(AND('NSW Oct 2020'!N18&gt;0,'NSW Oct 2020'!O18&gt;0),IF($C$5*F24/'NSW Oct 2020'!AR18&lt;('NSW Oct 2020'!L18+'NSW Oct 2020'!M18+'NSW Oct 2020'!N18),0,IF(($C$5*F24/'NSW Oct 2020'!AR18-'NSW Oct 2020'!L18+'NSW Oct 2020'!M18+'NSW Oct 2020'!N18)&lt;=('NSW Oct 2020'!L18+'NSW Oct 2020'!M18+'NSW Oct 2020'!N18+'NSW Oct 2020'!O18),(($C$5*F24/'NSW Oct 2020'!AR18-('NSW Oct 2020'!L18+'NSW Oct 2020'!M18+'NSW Oct 2020'!N18))*'NSW Oct 2020'!AF18/100)*'NSW Oct 2020'!AR18,('NSW Oct 2020'!O18*'NSW Oct 2020'!AF18/100)*'NSW Oct 2020'!AR18)),0)</f>
        <v>0</v>
      </c>
      <c r="Q24" s="172">
        <f>IF(AND('NSW Oct 2020'!P18&gt;0,'NSW Oct 2020'!P18&gt;0),IF($C$5*F24/'NSW Oct 2020'!AR18&lt;('NSW Oct 2020'!L18+'NSW Oct 2020'!M18+'NSW Oct 2020'!N18+'NSW Oct 2020'!O18),0,IF(($C$5*F24/'NSW Oct 2020'!AR18-'NSW Oct 2020'!L18+'NSW Oct 2020'!M18+'NSW Oct 2020'!N18+'NSW Oct 2020'!O18)&lt;=('NSW Oct 2020'!L18+'NSW Oct 2020'!M18+'NSW Oct 2020'!N18+'NSW Oct 2020'!O18+'NSW Oct 2020'!P18),(($C$5*F24/'NSW Oct 2020'!AR18-('NSW Oct 2020'!L18+'NSW Oct 2020'!M18+'NSW Oct 2020'!N18+'NSW Oct 2020'!O18))*'NSW Oct 2020'!AG18/100)*'NSW Oct 2020'!AR18,('NSW Oct 2020'!P18*'NSW Oct 2020'!AG18/100)*'NSW Oct 2020'!AR18)),0)</f>
        <v>0</v>
      </c>
      <c r="R24" s="172">
        <f>IF(AND('NSW Oct 2020'!P18&gt;0,'NSW Oct 2020'!O18&gt;0),IF(($C$5*F24/'NSW Oct 2020'!AR18&lt;SUM('NSW Oct 2020'!L18:P18)),(0),($C$5*F24/'NSW Oct 2020'!AR18-SUM('NSW Oct 2020'!L18:P18))*'NSW Oct 2020'!AB18/100)* 'NSW Oct 2020'!AR18,IF(AND('NSW Oct 2020'!O18&gt;0,'NSW Oct 2020'!P18=""),IF(($C$5*F24/'NSW Oct 2020'!AR18&lt; SUM('NSW Oct 2020'!L18:O18)),(0),($C$5*F24/'NSW Oct 2020'!AR18-SUM('NSW Oct 2020'!L18:O18))*'NSW Oct 2020'!AG18/100)* 'NSW Oct 2020'!AR18,IF(AND('NSW Oct 2020'!N18&gt;0,'NSW Oct 2020'!O18=""),IF(($C$5*F24/'NSW Oct 2020'!AR18&lt; SUM('NSW Oct 2020'!L18:N18)),(0),($C$5*F24/'NSW Oct 2020'!AR18-SUM('NSW Oct 2020'!L18:N18))*'NSW Oct 2020'!AF18/100)* 'NSW Oct 2020'!AR18,IF(AND('NSW Oct 2020'!M18&gt;0,'NSW Oct 2020'!N18=""),IF(($C$5*F24/'NSW Oct 2020'!AR18&lt;'NSW Oct 2020'!M18+'NSW Oct 2020'!L18),(0),(($C$5*F24/'NSW Oct 2020'!AR18-('NSW Oct 2020'!M18+'NSW Oct 2020'!L18))*'NSW Oct 2020'!AE18/100))*'NSW Oct 2020'!AR18,IF(AND('NSW Oct 2020'!L18&gt;0,'NSW Oct 2020'!M18=""&gt;0),IF(($C$5*F24/'NSW Oct 2020'!AR18&lt;'NSW Oct 2020'!L18),(0),($C$5*F24/'NSW Oct 2020'!AR18-'NSW Oct 2020'!L18)*'NSW Oct 2020'!AD18/100)*'NSW Oct 2020'!AR18,0)))))</f>
        <v>0</v>
      </c>
      <c r="S24" s="298">
        <f t="shared" si="4"/>
        <v>2600</v>
      </c>
      <c r="T24" s="293">
        <f t="shared" si="5"/>
        <v>2833.6</v>
      </c>
      <c r="U24" s="168">
        <f t="shared" si="6"/>
        <v>3116.96</v>
      </c>
      <c r="V24" s="171">
        <f>'NSW Oct 2020'!AT18</f>
        <v>0</v>
      </c>
      <c r="W24" s="171">
        <f>'NSW Oct 2020'!AU18</f>
        <v>0</v>
      </c>
      <c r="X24" s="171">
        <f>'NSW Oct 2020'!AV18</f>
        <v>0</v>
      </c>
      <c r="Y24" s="171">
        <f>'NSW Oct 2020'!AW18</f>
        <v>0</v>
      </c>
      <c r="Z24" s="293" t="str">
        <f t="shared" si="7"/>
        <v>No discount</v>
      </c>
      <c r="AA24" s="293" t="str">
        <f t="shared" si="8"/>
        <v>Inclusive</v>
      </c>
      <c r="AB24" s="293">
        <f t="shared" si="0"/>
        <v>2833.6</v>
      </c>
      <c r="AC24" s="293">
        <f t="shared" si="1"/>
        <v>2833.6</v>
      </c>
      <c r="AD24" s="301">
        <f t="shared" si="9"/>
        <v>3116.96</v>
      </c>
      <c r="AE24" s="301">
        <f t="shared" si="9"/>
        <v>3116.96</v>
      </c>
      <c r="AF24" s="234">
        <f>'NSW Oct 2020'!BF18</f>
        <v>0</v>
      </c>
      <c r="AG24" s="170" t="str">
        <f>'NSW Oct 2020'!BG18</f>
        <v>n</v>
      </c>
      <c r="AH24" s="325"/>
      <c r="AI24" s="325"/>
      <c r="AJ24" s="325"/>
      <c r="AK24" s="325"/>
      <c r="AL24" s="325"/>
      <c r="AM24" s="325"/>
      <c r="AN24" s="325"/>
      <c r="AO24" s="325"/>
      <c r="AP24" s="325"/>
      <c r="AQ24" s="325"/>
      <c r="AR24" s="325"/>
      <c r="AS24" s="325"/>
      <c r="AT24" s="325"/>
      <c r="AU24" s="325"/>
      <c r="AV24" s="325"/>
      <c r="AW24" s="325"/>
      <c r="AX24" s="325"/>
      <c r="AY24" s="325"/>
      <c r="AZ24" s="325"/>
      <c r="BA24" s="325"/>
      <c r="BB24" s="325"/>
      <c r="BC24" s="325"/>
      <c r="BD24" s="325"/>
      <c r="BE24" s="325"/>
      <c r="BF24" s="325"/>
      <c r="BG24" s="325"/>
      <c r="BH24" s="325"/>
      <c r="BI24" s="325"/>
      <c r="BJ24" s="325"/>
      <c r="BK24" s="325"/>
      <c r="BL24" s="325"/>
      <c r="BM24" s="325"/>
      <c r="BN24" s="325"/>
      <c r="BO24" s="325"/>
      <c r="BP24" s="325"/>
      <c r="BQ24" s="325"/>
      <c r="BR24" s="325"/>
      <c r="BS24" s="325"/>
      <c r="BT24" s="325"/>
      <c r="BU24" s="325"/>
      <c r="BV24" s="325"/>
      <c r="BW24" s="325"/>
      <c r="BX24" s="325"/>
      <c r="BY24" s="325"/>
      <c r="BZ24" s="325"/>
      <c r="CA24" s="325"/>
      <c r="CB24" s="325"/>
      <c r="CC24" s="325"/>
      <c r="CD24" s="325"/>
      <c r="CE24" s="325"/>
      <c r="CF24" s="325"/>
      <c r="CG24" s="325"/>
      <c r="CH24" s="325"/>
      <c r="CI24" s="325"/>
      <c r="CJ24" s="325"/>
      <c r="CK24" s="325"/>
      <c r="CL24" s="325"/>
      <c r="CM24" s="325"/>
      <c r="CN24" s="325"/>
      <c r="CO24" s="325"/>
      <c r="CP24" s="325"/>
      <c r="CQ24" s="325"/>
      <c r="CR24" s="325"/>
      <c r="CS24" s="325"/>
      <c r="CT24" s="325"/>
      <c r="CU24" s="325"/>
      <c r="CV24" s="325"/>
      <c r="CW24" s="325"/>
      <c r="CX24" s="325"/>
      <c r="CY24" s="325"/>
      <c r="CZ24" s="325"/>
      <c r="DA24" s="325"/>
      <c r="DB24" s="325"/>
      <c r="DC24" s="325"/>
      <c r="DD24" s="325"/>
      <c r="DE24" s="325"/>
      <c r="DF24" s="325"/>
      <c r="DG24" s="325"/>
      <c r="DH24" s="325"/>
      <c r="DI24" s="325"/>
      <c r="DJ24" s="325"/>
      <c r="DK24" s="325"/>
      <c r="DL24" s="325"/>
      <c r="DM24" s="325"/>
      <c r="DN24" s="325"/>
      <c r="DO24" s="325"/>
      <c r="DP24" s="325"/>
      <c r="DQ24" s="325"/>
      <c r="DR24" s="325"/>
      <c r="DS24" s="325"/>
      <c r="DT24" s="325"/>
      <c r="DU24" s="325"/>
      <c r="DV24" s="325"/>
      <c r="DW24" s="325"/>
      <c r="DX24" s="325"/>
      <c r="DY24" s="325"/>
      <c r="DZ24" s="325"/>
      <c r="EA24" s="325"/>
      <c r="EB24" s="325"/>
      <c r="EC24" s="325"/>
      <c r="ED24" s="325"/>
      <c r="EE24" s="325"/>
      <c r="EF24" s="325"/>
      <c r="EG24" s="325"/>
      <c r="EH24" s="325"/>
      <c r="EI24" s="325"/>
      <c r="EJ24" s="325"/>
      <c r="EK24" s="325"/>
      <c r="EL24" s="325"/>
      <c r="EM24" s="325"/>
      <c r="EN24" s="325"/>
      <c r="EO24" s="325"/>
      <c r="EP24" s="325"/>
      <c r="EQ24" s="325"/>
      <c r="ER24" s="325"/>
    </row>
    <row r="25" spans="1:148" ht="23" customHeight="1" thickTop="1" thickBot="1">
      <c r="A25" s="236" t="str">
        <f>'NSW Oct 2020'!D19</f>
        <v>AGN Holbrook</v>
      </c>
      <c r="B25" s="237" t="str">
        <f>'NSW Oct 2020'!F19</f>
        <v>Origin Energy</v>
      </c>
      <c r="C25" s="237" t="str">
        <f>'NSW Oct 2020'!G19</f>
        <v>Business Flexi</v>
      </c>
      <c r="D25" s="238">
        <f>365*'NSW Oct 2020'!H19/100</f>
        <v>248.857</v>
      </c>
      <c r="E25" s="289">
        <f>IF('NSW Oct 2020'!AQ19=3,0.5,IF('NSW Oct 2020'!AQ19=2,0.33,0))</f>
        <v>0.5</v>
      </c>
      <c r="F25" s="289">
        <f t="shared" si="3"/>
        <v>0.5</v>
      </c>
      <c r="G25" s="238">
        <f>IF('NSW Oct 2020'!K19="",($C$5*E25/'NSW Oct 2020'!AQ19*'NSW Oct 2020'!W19/100)*'NSW Oct 2020'!AQ19,IF($C$5*E25/'NSW Oct 2020'!AQ19&gt;='NSW Oct 2020'!L19,('NSW Oct 2020'!L19*'NSW Oct 2020'!W19/100)*'NSW Oct 2020'!AQ19,($C$5*E25/'NSW Oct 2020'!AQ19*'NSW Oct 2020'!W19/100)*'NSW Oct 2020'!AQ19))</f>
        <v>1159.090909090909</v>
      </c>
      <c r="H25" s="238">
        <f>IF(AND('NSW Oct 2020'!L19&gt;0,'NSW Oct 2020'!M19&gt;0),IF($C$5*E25/'NSW Oct 2020'!AQ19&lt;'NSW Oct 2020'!L19,0,IF(($C$5*E25/'NSW Oct 2020'!AQ19-'NSW Oct 2020'!L19)&lt;=('NSW Oct 2020'!M19+'NSW Oct 2020'!L19),((($C$5*E25/'NSW Oct 2020'!AQ19-'NSW Oct 2020'!L19)*'NSW Oct 2020'!X19/100))*'NSW Oct 2020'!AQ19,((('NSW Oct 2020'!M19)*'NSW Oct 2020'!X19/100)*'NSW Oct 2020'!AQ19))),0)</f>
        <v>0</v>
      </c>
      <c r="I25" s="238">
        <f>IF(AND('NSW Oct 2020'!M19&gt;0,'NSW Oct 2020'!N19&gt;0),IF($C$5*E25/'NSW Oct 2020'!AQ19&lt;('NSW Oct 2020'!L19+'NSW Oct 2020'!M19),0,IF(($C$5*E25/'NSW Oct 2020'!AQ19-'NSW Oct 2020'!L19+'NSW Oct 2020'!M19)&lt;=('NSW Oct 2020'!L19+'NSW Oct 2020'!M19+'NSW Oct 2020'!N19),((($C$5*E25/'NSW Oct 2020'!AQ19-('NSW Oct 2020'!L19+'NSW Oct 2020'!M19))*'NSW Oct 2020'!Y19/100))*'NSW Oct 2020'!AQ19,('NSW Oct 2020'!N19*'NSW Oct 2020'!Y19/100)* 'NSW Oct 2020'!AQ19)),0)</f>
        <v>0</v>
      </c>
      <c r="J25" s="238">
        <f>IF(AND('NSW Oct 2020'!N19&gt;0,'NSW Oct 2020'!O19&gt;0),IF($C$5*E25/'NSW Oct 2020'!AQ19&lt;('NSW Oct 2020'!L19+'NSW Oct 2020'!M19+'NSW Oct 2020'!N19),0,IF(($C$5*E25/'NSW Oct 2020'!AQ19-'NSW Oct 2020'!L19+'NSW Oct 2020'!M19+'NSW Oct 2020'!N19)&lt;=('NSW Oct 2020'!L19+'NSW Oct 2020'!M19+'NSW Oct 2020'!N19+'NSW Oct 2020'!O19),(($C$5*E25/'NSW Oct 2020'!AQ19-('NSW Oct 2020'!L19+'NSW Oct 2020'!M19+'NSW Oct 2020'!N19))*'NSW Oct 2020'!Z19/100)*'NSW Oct 2020'!AQ19,('NSW Oct 2020'!O19*'NSW Oct 2020'!Z19/100)*'NSW Oct 2020'!AQ19)),0)</f>
        <v>0</v>
      </c>
      <c r="K25" s="238">
        <f>IF(AND('NSW Oct 2020'!O19&gt;0,'NSW Oct 2020'!P19&gt;0),IF($C$5*E25/'NSW Oct 2020'!AQ19&lt;('NSW Oct 2020'!L19+'NSW Oct 2020'!M19+'NSW Oct 2020'!N19+'NSW Oct 2020'!O19),0,IF(($C$5*E25/'NSW Oct 2020'!AQ19-'NSW Oct 2020'!L19+'NSW Oct 2020'!M19+'NSW Oct 2020'!N19+'NSW Oct 2020'!O19)&lt;=('NSW Oct 2020'!L19+'NSW Oct 2020'!M19+'NSW Oct 2020'!N19+'NSW Oct 2020'!O19+'NSW Oct 2020'!P19),(($C$5*E25/'NSW Oct 2020'!AQ19-('NSW Oct 2020'!L19+'NSW Oct 2020'!M19+'NSW Oct 2020'!N19+'NSW Oct 2020'!O19))*'NSW Oct 2020'!AA19/100)*'NSW Oct 2020'!AQ19,('NSW Oct 2020'!P19*'NSW Oct 2020'!AA19/100)*'NSW Oct 2020'!AQ19)),0)</f>
        <v>0</v>
      </c>
      <c r="L25" s="238">
        <f>IF(AND('NSW Oct 2020'!P19&gt;0,'NSW Oct 2020'!O19&gt;0),IF(($C$5*E25/'NSW Oct 2020'!AQ19&lt;SUM('NSW Oct 2020'!L19:P19)),(0),($C$5*E25/'NSW Oct 2020'!AQ19-SUM('NSW Oct 2020'!L19:P19))*'NSW Oct 2020'!AB19/100)* 'NSW Oct 2020'!AQ19,IF(AND('NSW Oct 2020'!O19&gt;0,'NSW Oct 2020'!P19=""),IF(($C$5*E25/'NSW Oct 2020'!AQ19&lt; SUM('NSW Oct 2020'!L19:O19)),(0),($C$5*E25/'NSW Oct 2020'!AQ19-SUM('NSW Oct 2020'!L19:O19))*'NSW Oct 2020'!AA19/100)* 'NSW Oct 2020'!AQ19,IF(AND('NSW Oct 2020'!N19&gt;0,'NSW Oct 2020'!O19=""),IF(($C$5*E25/'NSW Oct 2020'!AQ19&lt; SUM('NSW Oct 2020'!L19:N19)),(0),($C$5*E25/'NSW Oct 2020'!AQ19-SUM('NSW Oct 2020'!L19:N19))*'NSW Oct 2020'!Z19/100)* 'NSW Oct 2020'!AQ19,IF(AND('NSW Oct 2020'!M19&gt;0,'NSW Oct 2020'!N19=""),IF(($C$5*E25/'NSW Oct 2020'!AQ19&lt;'NSW Oct 2020'!M19+'NSW Oct 2020'!L19),(0),(($C$5*E25/'NSW Oct 2020'!AQ19-('NSW Oct 2020'!M19+'NSW Oct 2020'!L19))*'NSW Oct 2020'!Y19/100))*'NSW Oct 2020'!AQ19,IF(AND('NSW Oct 2020'!L19&gt;0,'NSW Oct 2020'!M19=""&gt;0),IF(($C$5*E25/'NSW Oct 2020'!AQ19&lt;'NSW Oct 2020'!L19),(0),($C$5*E25/'NSW Oct 2020'!AQ19-'NSW Oct 2020'!L19)*'NSW Oct 2020'!X19/100)*'NSW Oct 2020'!AQ19,0)))))</f>
        <v>0</v>
      </c>
      <c r="M25" s="238">
        <f>IF('NSW Oct 2020'!K19="",($C$5*F25/'NSW Oct 2020'!AR19*'NSW Oct 2020'!AC19/100)*'NSW Oct 2020'!AR19,IF($C$5*F25/'NSW Oct 2020'!AR19&gt;='NSW Oct 2020'!L19,('NSW Oct 2020'!L19*'NSW Oct 2020'!AC19/100)*'NSW Oct 2020'!AR19,($C$5*F25/'NSW Oct 2020'!AR19*'NSW Oct 2020'!AC19/100)*'NSW Oct 2020'!AR19))</f>
        <v>1159.090909090909</v>
      </c>
      <c r="N25" s="238">
        <f>IF(AND('NSW Oct 2020'!L19&gt;0,'NSW Oct 2020'!M19&gt;0),IF($C$5*F25/'NSW Oct 2020'!AR19&lt;'NSW Oct 2020'!L19,0,IF(($C$5*F25/'NSW Oct 2020'!AR19-'NSW Oct 2020'!L19)&lt;=('NSW Oct 2020'!M19+'NSW Oct 2020'!L19),((($C$5*F25/'NSW Oct 2020'!AR19-'NSW Oct 2020'!L19)*'NSW Oct 2020'!AD19/100))*'NSW Oct 2020'!AR19,((('NSW Oct 2020'!M19)*'NSW Oct 2020'!AD19/100)*'NSW Oct 2020'!AR19))),0)</f>
        <v>0</v>
      </c>
      <c r="O25" s="238">
        <f>IF(AND('NSW Oct 2020'!M19&gt;0,'NSW Oct 2020'!N19&gt;0),IF($C$5*F25/'NSW Oct 2020'!AR19&lt;('NSW Oct 2020'!L19+'NSW Oct 2020'!M19),0,IF(($C$5*F25/'NSW Oct 2020'!AR19-'NSW Oct 2020'!L19+'NSW Oct 2020'!M19)&lt;=('NSW Oct 2020'!L19+'NSW Oct 2020'!M19+'NSW Oct 2020'!N19),((($C$5*F25/'NSW Oct 2020'!AR19-('NSW Oct 2020'!L19+'NSW Oct 2020'!M19))*'NSW Oct 2020'!AE19/100))*'NSW Oct 2020'!AR19,('NSW Oct 2020'!N19*'NSW Oct 2020'!AE19/100)*'NSW Oct 2020'!AR19)),0)</f>
        <v>0</v>
      </c>
      <c r="P25" s="238">
        <f>IF(AND('NSW Oct 2020'!N19&gt;0,'NSW Oct 2020'!O19&gt;0),IF($C$5*F25/'NSW Oct 2020'!AR19&lt;('NSW Oct 2020'!L19+'NSW Oct 2020'!M19+'NSW Oct 2020'!N19),0,IF(($C$5*F25/'NSW Oct 2020'!AR19-'NSW Oct 2020'!L19+'NSW Oct 2020'!M19+'NSW Oct 2020'!N19)&lt;=('NSW Oct 2020'!L19+'NSW Oct 2020'!M19+'NSW Oct 2020'!N19+'NSW Oct 2020'!O19),(($C$5*F25/'NSW Oct 2020'!AR19-('NSW Oct 2020'!L19+'NSW Oct 2020'!M19+'NSW Oct 2020'!N19))*'NSW Oct 2020'!AF19/100)*'NSW Oct 2020'!AR19,('NSW Oct 2020'!O19*'NSW Oct 2020'!AF19/100)*'NSW Oct 2020'!AR19)),0)</f>
        <v>0</v>
      </c>
      <c r="Q25" s="238">
        <f>IF(AND('NSW Oct 2020'!P19&gt;0,'NSW Oct 2020'!P19&gt;0),IF($C$5*F25/'NSW Oct 2020'!AR19&lt;('NSW Oct 2020'!L19+'NSW Oct 2020'!M19+'NSW Oct 2020'!N19+'NSW Oct 2020'!O19),0,IF(($C$5*F25/'NSW Oct 2020'!AR19-'NSW Oct 2020'!L19+'NSW Oct 2020'!M19+'NSW Oct 2020'!N19+'NSW Oct 2020'!O19)&lt;=('NSW Oct 2020'!L19+'NSW Oct 2020'!M19+'NSW Oct 2020'!N19+'NSW Oct 2020'!O19+'NSW Oct 2020'!P19),(($C$5*F25/'NSW Oct 2020'!AR19-('NSW Oct 2020'!L19+'NSW Oct 2020'!M19+'NSW Oct 2020'!N19+'NSW Oct 2020'!O19))*'NSW Oct 2020'!AG19/100)*'NSW Oct 2020'!AR19,('NSW Oct 2020'!P19*'NSW Oct 2020'!AG19/100)*'NSW Oct 2020'!AR19)),0)</f>
        <v>0</v>
      </c>
      <c r="R25" s="238">
        <f>IF(AND('NSW Oct 2020'!P19&gt;0,'NSW Oct 2020'!O19&gt;0),IF(($C$5*F25/'NSW Oct 2020'!AR19&lt;SUM('NSW Oct 2020'!L19:P19)),(0),($C$5*F25/'NSW Oct 2020'!AR19-SUM('NSW Oct 2020'!L19:P19))*'NSW Oct 2020'!AB19/100)* 'NSW Oct 2020'!AR19,IF(AND('NSW Oct 2020'!O19&gt;0,'NSW Oct 2020'!P19=""),IF(($C$5*F25/'NSW Oct 2020'!AR19&lt; SUM('NSW Oct 2020'!L19:O19)),(0),($C$5*F25/'NSW Oct 2020'!AR19-SUM('NSW Oct 2020'!L19:O19))*'NSW Oct 2020'!AG19/100)* 'NSW Oct 2020'!AR19,IF(AND('NSW Oct 2020'!N19&gt;0,'NSW Oct 2020'!O19=""),IF(($C$5*F25/'NSW Oct 2020'!AR19&lt; SUM('NSW Oct 2020'!L19:N19)),(0),($C$5*F25/'NSW Oct 2020'!AR19-SUM('NSW Oct 2020'!L19:N19))*'NSW Oct 2020'!AF19/100)* 'NSW Oct 2020'!AR19,IF(AND('NSW Oct 2020'!M19&gt;0,'NSW Oct 2020'!N19=""),IF(($C$5*F25/'NSW Oct 2020'!AR19&lt;'NSW Oct 2020'!M19+'NSW Oct 2020'!L19),(0),(($C$5*F25/'NSW Oct 2020'!AR19-('NSW Oct 2020'!M19+'NSW Oct 2020'!L19))*'NSW Oct 2020'!AE19/100))*'NSW Oct 2020'!AR19,IF(AND('NSW Oct 2020'!L19&gt;0,'NSW Oct 2020'!M19=""&gt;0),IF(($C$5*F25/'NSW Oct 2020'!AR19&lt;'NSW Oct 2020'!L19),(0),($C$5*F25/'NSW Oct 2020'!AR19-'NSW Oct 2020'!L19)*'NSW Oct 2020'!AD19/100)*'NSW Oct 2020'!AR19,0)))))</f>
        <v>0</v>
      </c>
      <c r="S25" s="298">
        <f t="shared" si="4"/>
        <v>2318.181818181818</v>
      </c>
      <c r="T25" s="295">
        <f t="shared" si="5"/>
        <v>2567.038818181818</v>
      </c>
      <c r="U25" s="239">
        <f t="shared" si="6"/>
        <v>2823.7427000000002</v>
      </c>
      <c r="V25" s="237">
        <f>'NSW Oct 2020'!AT19</f>
        <v>12</v>
      </c>
      <c r="W25" s="237">
        <f>'NSW Oct 2020'!AU19</f>
        <v>0</v>
      </c>
      <c r="X25" s="237">
        <f>'NSW Oct 2020'!AV19</f>
        <v>0</v>
      </c>
      <c r="Y25" s="237">
        <f>'NSW Oct 2020'!AW19</f>
        <v>0</v>
      </c>
      <c r="Z25" s="295" t="str">
        <f t="shared" si="7"/>
        <v>Guaranteed off bill</v>
      </c>
      <c r="AA25" s="295" t="str">
        <f t="shared" si="8"/>
        <v>Inclusive</v>
      </c>
      <c r="AB25" s="293">
        <f t="shared" si="0"/>
        <v>2258.9941600000002</v>
      </c>
      <c r="AC25" s="293">
        <f t="shared" si="1"/>
        <v>2258.9941600000002</v>
      </c>
      <c r="AD25" s="301">
        <f t="shared" si="9"/>
        <v>2484.8935760000004</v>
      </c>
      <c r="AE25" s="301">
        <f t="shared" si="9"/>
        <v>2484.8935760000004</v>
      </c>
      <c r="AF25" s="240">
        <f>'NSW Oct 2020'!BF19</f>
        <v>12</v>
      </c>
      <c r="AG25" s="241" t="str">
        <f>'NSW Oct 2020'!BG19</f>
        <v>n</v>
      </c>
      <c r="AH25" s="325"/>
      <c r="AI25" s="325"/>
      <c r="AJ25" s="325"/>
      <c r="AK25" s="325"/>
      <c r="AL25" s="325"/>
      <c r="AM25" s="325"/>
      <c r="AN25" s="325"/>
      <c r="AO25" s="325"/>
      <c r="AP25" s="325"/>
      <c r="AQ25" s="325"/>
      <c r="AR25" s="325"/>
      <c r="AS25" s="325"/>
      <c r="AT25" s="325"/>
      <c r="AU25" s="325"/>
      <c r="AV25" s="325"/>
      <c r="AW25" s="325"/>
      <c r="AX25" s="325"/>
      <c r="AY25" s="325"/>
      <c r="AZ25" s="325"/>
      <c r="BA25" s="325"/>
      <c r="BB25" s="325"/>
      <c r="BC25" s="325"/>
      <c r="BD25" s="325"/>
      <c r="BE25" s="325"/>
      <c r="BF25" s="325"/>
      <c r="BG25" s="325"/>
      <c r="BH25" s="325"/>
      <c r="BI25" s="325"/>
      <c r="BJ25" s="325"/>
      <c r="BK25" s="325"/>
      <c r="BL25" s="325"/>
      <c r="BM25" s="325"/>
      <c r="BN25" s="325"/>
      <c r="BO25" s="325"/>
      <c r="BP25" s="325"/>
      <c r="BQ25" s="325"/>
      <c r="BR25" s="325"/>
      <c r="BS25" s="325"/>
      <c r="BT25" s="325"/>
      <c r="BU25" s="325"/>
      <c r="BV25" s="325"/>
      <c r="BW25" s="325"/>
      <c r="BX25" s="325"/>
      <c r="BY25" s="325"/>
      <c r="BZ25" s="325"/>
      <c r="CA25" s="325"/>
      <c r="CB25" s="325"/>
      <c r="CC25" s="325"/>
      <c r="CD25" s="325"/>
      <c r="CE25" s="325"/>
      <c r="CF25" s="325"/>
      <c r="CG25" s="325"/>
      <c r="CH25" s="325"/>
      <c r="CI25" s="325"/>
      <c r="CJ25" s="325"/>
      <c r="CK25" s="325"/>
      <c r="CL25" s="325"/>
      <c r="CM25" s="325"/>
      <c r="CN25" s="325"/>
      <c r="CO25" s="325"/>
      <c r="CP25" s="325"/>
      <c r="CQ25" s="325"/>
      <c r="CR25" s="325"/>
      <c r="CS25" s="325"/>
      <c r="CT25" s="325"/>
      <c r="CU25" s="325"/>
      <c r="CV25" s="325"/>
      <c r="CW25" s="325"/>
      <c r="CX25" s="325"/>
      <c r="CY25" s="325"/>
      <c r="CZ25" s="325"/>
      <c r="DA25" s="325"/>
      <c r="DB25" s="325"/>
      <c r="DC25" s="325"/>
      <c r="DD25" s="325"/>
      <c r="DE25" s="325"/>
      <c r="DF25" s="325"/>
      <c r="DG25" s="325"/>
      <c r="DH25" s="325"/>
      <c r="DI25" s="325"/>
      <c r="DJ25" s="325"/>
      <c r="DK25" s="325"/>
      <c r="DL25" s="325"/>
      <c r="DM25" s="325"/>
      <c r="DN25" s="325"/>
      <c r="DO25" s="325"/>
      <c r="DP25" s="325"/>
      <c r="DQ25" s="325"/>
      <c r="DR25" s="325"/>
      <c r="DS25" s="325"/>
      <c r="DT25" s="325"/>
      <c r="DU25" s="325"/>
      <c r="DV25" s="325"/>
      <c r="DW25" s="325"/>
      <c r="DX25" s="325"/>
      <c r="DY25" s="325"/>
      <c r="DZ25" s="325"/>
      <c r="EA25" s="325"/>
      <c r="EB25" s="325"/>
      <c r="EC25" s="325"/>
      <c r="ED25" s="325"/>
      <c r="EE25" s="325"/>
      <c r="EF25" s="325"/>
      <c r="EG25" s="325"/>
      <c r="EH25" s="325"/>
      <c r="EI25" s="325"/>
      <c r="EJ25" s="325"/>
      <c r="EK25" s="325"/>
      <c r="EL25" s="325"/>
      <c r="EM25" s="325"/>
      <c r="EN25" s="325"/>
      <c r="EO25" s="325"/>
      <c r="EP25" s="325"/>
      <c r="EQ25" s="325"/>
      <c r="ER25" s="325"/>
    </row>
    <row r="26" spans="1:148" ht="23" customHeight="1" thickTop="1">
      <c r="A26" s="442" t="str">
        <f>'NSW Oct 2020'!D20</f>
        <v>AGN Murray Valley</v>
      </c>
      <c r="B26" s="156" t="str">
        <f>'NSW Oct 2020'!F20</f>
        <v>EnergyAustralia</v>
      </c>
      <c r="C26" s="156" t="str">
        <f>'NSW Oct 2020'!G20</f>
        <v>Total Plan</v>
      </c>
      <c r="D26" s="151">
        <f>365*'NSW Oct 2020'!H20/100</f>
        <v>354.05</v>
      </c>
      <c r="E26" s="288">
        <f>IF('NSW Oct 2020'!AQ20=3,0.5,IF('NSW Oct 2020'!AQ20=2,0.33,0))</f>
        <v>0.5</v>
      </c>
      <c r="F26" s="288">
        <f t="shared" si="3"/>
        <v>0.5</v>
      </c>
      <c r="G26" s="151">
        <f>IF('NSW Oct 2020'!K20="",($C$5*E26/'NSW Oct 2020'!AQ20*'NSW Oct 2020'!W20/100)*'NSW Oct 2020'!AQ20,IF($C$5*E26/'NSW Oct 2020'!AQ20&gt;='NSW Oct 2020'!L20,('NSW Oct 2020'!L20*'NSW Oct 2020'!W20/100)*'NSW Oct 2020'!AQ20,($C$5*E26/'NSW Oct 2020'!AQ20*'NSW Oct 2020'!W20/100)*'NSW Oct 2020'!AQ20))</f>
        <v>509.40000000000003</v>
      </c>
      <c r="H26" s="151">
        <f>IF(AND('NSW Oct 2020'!L20&gt;0,'NSW Oct 2020'!M20&gt;0),IF($C$5*E26/'NSW Oct 2020'!AQ20&lt;'NSW Oct 2020'!L20,0,IF(($C$5*E26/'NSW Oct 2020'!AQ20-'NSW Oct 2020'!L20)&lt;=('NSW Oct 2020'!M20+'NSW Oct 2020'!L20),((($C$5*E26/'NSW Oct 2020'!AQ20-'NSW Oct 2020'!L20)*'NSW Oct 2020'!X20/100))*'NSW Oct 2020'!AQ20,((('NSW Oct 2020'!M20)*'NSW Oct 2020'!X20/100)*'NSW Oct 2020'!AQ20))),0)</f>
        <v>876.80000000000018</v>
      </c>
      <c r="I26" s="151">
        <f>IF(AND('NSW Oct 2020'!M20&gt;0,'NSW Oct 2020'!N20&gt;0),IF($C$5*E26/'NSW Oct 2020'!AQ20&lt;('NSW Oct 2020'!L20+'NSW Oct 2020'!M20),0,IF(($C$5*E26/'NSW Oct 2020'!AQ20-'NSW Oct 2020'!L20+'NSW Oct 2020'!M20)&lt;=('NSW Oct 2020'!L20+'NSW Oct 2020'!M20+'NSW Oct 2020'!N20),((($C$5*E26/'NSW Oct 2020'!AQ20-('NSW Oct 2020'!L20+'NSW Oct 2020'!M20))*'NSW Oct 2020'!Y20/100))*'NSW Oct 2020'!AQ20,('NSW Oct 2020'!N20*'NSW Oct 2020'!Y20/100)* 'NSW Oct 2020'!AQ20)),0)</f>
        <v>347.2000000000001</v>
      </c>
      <c r="J26" s="151">
        <f>IF(AND('NSW Oct 2020'!N20&gt;0,'NSW Oct 2020'!O20&gt;0),IF($C$5*E26/'NSW Oct 2020'!AQ20&lt;('NSW Oct 2020'!L20+'NSW Oct 2020'!M20+'NSW Oct 2020'!N20),0,IF(($C$5*E26/'NSW Oct 2020'!AQ20-'NSW Oct 2020'!L20+'NSW Oct 2020'!M20+'NSW Oct 2020'!N20)&lt;=('NSW Oct 2020'!L20+'NSW Oct 2020'!M20+'NSW Oct 2020'!N20+'NSW Oct 2020'!O20),(($C$5*E26/'NSW Oct 2020'!AQ20-('NSW Oct 2020'!L20+'NSW Oct 2020'!M20+'NSW Oct 2020'!N20))*'NSW Oct 2020'!Z20/100)*'NSW Oct 2020'!AQ20,('NSW Oct 2020'!O20*'NSW Oct 2020'!Z20/100)*'NSW Oct 2020'!AQ20)),0)</f>
        <v>0</v>
      </c>
      <c r="K26" s="151">
        <f>IF(AND('NSW Oct 2020'!O20&gt;0,'NSW Oct 2020'!P20&gt;0),IF($C$5*E26/'NSW Oct 2020'!AQ20&lt;('NSW Oct 2020'!L20+'NSW Oct 2020'!M20+'NSW Oct 2020'!N20+'NSW Oct 2020'!O20),0,IF(($C$5*E26/'NSW Oct 2020'!AQ20-'NSW Oct 2020'!L20+'NSW Oct 2020'!M20+'NSW Oct 2020'!N20+'NSW Oct 2020'!O20)&lt;=('NSW Oct 2020'!L20+'NSW Oct 2020'!M20+'NSW Oct 2020'!N20+'NSW Oct 2020'!O20+'NSW Oct 2020'!P20),(($C$5*E26/'NSW Oct 2020'!AQ20-('NSW Oct 2020'!L20+'NSW Oct 2020'!M20+'NSW Oct 2020'!N20+'NSW Oct 2020'!O20))*'NSW Oct 2020'!AA20/100)*'NSW Oct 2020'!AQ20,('NSW Oct 2020'!P20*'NSW Oct 2020'!AA20/100)*'NSW Oct 2020'!AQ20)),0)</f>
        <v>0</v>
      </c>
      <c r="L26" s="151">
        <f>IF(AND('NSW Oct 2020'!P20&gt;0,'NSW Oct 2020'!O20&gt;0),IF(($C$5*E26/'NSW Oct 2020'!AQ20&lt;SUM('NSW Oct 2020'!L20:P20)),(0),($C$5*E26/'NSW Oct 2020'!AQ20-SUM('NSW Oct 2020'!L20:P20))*'NSW Oct 2020'!AB20/100)* 'NSW Oct 2020'!AQ20,IF(AND('NSW Oct 2020'!O20&gt;0,'NSW Oct 2020'!P20=""),IF(($C$5*E26/'NSW Oct 2020'!AQ20&lt; SUM('NSW Oct 2020'!L20:O20)),(0),($C$5*E26/'NSW Oct 2020'!AQ20-SUM('NSW Oct 2020'!L20:O20))*'NSW Oct 2020'!AA20/100)* 'NSW Oct 2020'!AQ20,IF(AND('NSW Oct 2020'!N20&gt;0,'NSW Oct 2020'!O20=""),IF(($C$5*E26/'NSW Oct 2020'!AQ20&lt; SUM('NSW Oct 2020'!L20:N20)),(0),($C$5*E26/'NSW Oct 2020'!AQ20-SUM('NSW Oct 2020'!L20:N20))*'NSW Oct 2020'!Z20/100)* 'NSW Oct 2020'!AQ20,IF(AND('NSW Oct 2020'!M20&gt;0,'NSW Oct 2020'!N20=""),IF(($C$5*E26/'NSW Oct 2020'!AQ20&lt;'NSW Oct 2020'!M20+'NSW Oct 2020'!L20),(0),(($C$5*E26/'NSW Oct 2020'!AQ20-('NSW Oct 2020'!M20+'NSW Oct 2020'!L20))*'NSW Oct 2020'!Y20/100))*'NSW Oct 2020'!AQ20,IF(AND('NSW Oct 2020'!L20&gt;0,'NSW Oct 2020'!M20=""&gt;0),IF(($C$5*E26/'NSW Oct 2020'!AQ20&lt;'NSW Oct 2020'!L20),(0),($C$5*E26/'NSW Oct 2020'!AQ20-'NSW Oct 2020'!L20)*'NSW Oct 2020'!X20/100)*'NSW Oct 2020'!AQ20,0)))))</f>
        <v>0</v>
      </c>
      <c r="M26" s="151">
        <f>IF('NSW Oct 2020'!K20="",($C$5*F26/'NSW Oct 2020'!AR20*'NSW Oct 2020'!AC20/100)*'NSW Oct 2020'!AR20,IF($C$5*F26/'NSW Oct 2020'!AR20&gt;='NSW Oct 2020'!L20,('NSW Oct 2020'!L20*'NSW Oct 2020'!AC20/100)*'NSW Oct 2020'!AR20,($C$5*F26/'NSW Oct 2020'!AR20*'NSW Oct 2020'!AC20/100)*'NSW Oct 2020'!AR20))</f>
        <v>509.40000000000003</v>
      </c>
      <c r="N26" s="151">
        <f>IF(AND('NSW Oct 2020'!L20&gt;0,'NSW Oct 2020'!M20&gt;0),IF($C$5*F26/'NSW Oct 2020'!AR20&lt;'NSW Oct 2020'!L20,0,IF(($C$5*F26/'NSW Oct 2020'!AR20-'NSW Oct 2020'!L20)&lt;=('NSW Oct 2020'!M20+'NSW Oct 2020'!L20),((($C$5*F26/'NSW Oct 2020'!AR20-'NSW Oct 2020'!L20)*'NSW Oct 2020'!AD20/100))*'NSW Oct 2020'!AR20,((('NSW Oct 2020'!M20)*'NSW Oct 2020'!AD20/100)*'NSW Oct 2020'!AR20))),0)</f>
        <v>876.80000000000018</v>
      </c>
      <c r="O26" s="151">
        <f>IF(AND('NSW Oct 2020'!M20&gt;0,'NSW Oct 2020'!N20&gt;0),IF($C$5*F26/'NSW Oct 2020'!AR20&lt;('NSW Oct 2020'!L20+'NSW Oct 2020'!M20),0,IF(($C$5*F26/'NSW Oct 2020'!AR20-'NSW Oct 2020'!L20+'NSW Oct 2020'!M20)&lt;=('NSW Oct 2020'!L20+'NSW Oct 2020'!M20+'NSW Oct 2020'!N20),((($C$5*F26/'NSW Oct 2020'!AR20-('NSW Oct 2020'!L20+'NSW Oct 2020'!M20))*'NSW Oct 2020'!AE20/100))*'NSW Oct 2020'!AR20,('NSW Oct 2020'!N20*'NSW Oct 2020'!AE20/100)*'NSW Oct 2020'!AR20)),0)</f>
        <v>347.2000000000001</v>
      </c>
      <c r="P26" s="151">
        <f>IF(AND('NSW Oct 2020'!N20&gt;0,'NSW Oct 2020'!O20&gt;0),IF($C$5*F26/'NSW Oct 2020'!AR20&lt;('NSW Oct 2020'!L20+'NSW Oct 2020'!M20+'NSW Oct 2020'!N20),0,IF(($C$5*F26/'NSW Oct 2020'!AR20-'NSW Oct 2020'!L20+'NSW Oct 2020'!M20+'NSW Oct 2020'!N20)&lt;=('NSW Oct 2020'!L20+'NSW Oct 2020'!M20+'NSW Oct 2020'!N20+'NSW Oct 2020'!O20),(($C$5*F26/'NSW Oct 2020'!AR20-('NSW Oct 2020'!L20+'NSW Oct 2020'!M20+'NSW Oct 2020'!N20))*'NSW Oct 2020'!AF20/100)*'NSW Oct 2020'!AR20,('NSW Oct 2020'!O20*'NSW Oct 2020'!AF20/100)*'NSW Oct 2020'!AR20)),0)</f>
        <v>0</v>
      </c>
      <c r="Q26" s="151">
        <f>IF(AND('NSW Oct 2020'!P20&gt;0,'NSW Oct 2020'!P20&gt;0),IF($C$5*F26/'NSW Oct 2020'!AR20&lt;('NSW Oct 2020'!L20+'NSW Oct 2020'!M20+'NSW Oct 2020'!N20+'NSW Oct 2020'!O20),0,IF(($C$5*F26/'NSW Oct 2020'!AR20-'NSW Oct 2020'!L20+'NSW Oct 2020'!M20+'NSW Oct 2020'!N20+'NSW Oct 2020'!O20)&lt;=('NSW Oct 2020'!L20+'NSW Oct 2020'!M20+'NSW Oct 2020'!N20+'NSW Oct 2020'!O20+'NSW Oct 2020'!P20),(($C$5*F26/'NSW Oct 2020'!AR20-('NSW Oct 2020'!L20+'NSW Oct 2020'!M20+'NSW Oct 2020'!N20+'NSW Oct 2020'!O20))*'NSW Oct 2020'!AG20/100)*'NSW Oct 2020'!AR20,('NSW Oct 2020'!P20*'NSW Oct 2020'!AG20/100)*'NSW Oct 2020'!AR20)),0)</f>
        <v>0</v>
      </c>
      <c r="R26" s="151">
        <f>IF(AND('NSW Oct 2020'!P20&gt;0,'NSW Oct 2020'!O20&gt;0),IF(($C$5*F26/'NSW Oct 2020'!AR20&lt;SUM('NSW Oct 2020'!L20:P20)),(0),($C$5*F26/'NSW Oct 2020'!AR20-SUM('NSW Oct 2020'!L20:P20))*'NSW Oct 2020'!AB20/100)* 'NSW Oct 2020'!AR20,IF(AND('NSW Oct 2020'!O20&gt;0,'NSW Oct 2020'!P20=""),IF(($C$5*F26/'NSW Oct 2020'!AR20&lt; SUM('NSW Oct 2020'!L20:O20)),(0),($C$5*F26/'NSW Oct 2020'!AR20-SUM('NSW Oct 2020'!L20:O20))*'NSW Oct 2020'!AG20/100)* 'NSW Oct 2020'!AR20,IF(AND('NSW Oct 2020'!N20&gt;0,'NSW Oct 2020'!O20=""),IF(($C$5*F26/'NSW Oct 2020'!AR20&lt; SUM('NSW Oct 2020'!L20:N20)),(0),($C$5*F26/'NSW Oct 2020'!AR20-SUM('NSW Oct 2020'!L20:N20))*'NSW Oct 2020'!AF20/100)* 'NSW Oct 2020'!AR20,IF(AND('NSW Oct 2020'!M20&gt;0,'NSW Oct 2020'!N20=""),IF(($C$5*F26/'NSW Oct 2020'!AR20&lt;'NSW Oct 2020'!M20+'NSW Oct 2020'!L20),(0),(($C$5*F26/'NSW Oct 2020'!AR20-('NSW Oct 2020'!M20+'NSW Oct 2020'!L20))*'NSW Oct 2020'!AE20/100))*'NSW Oct 2020'!AR20,IF(AND('NSW Oct 2020'!L20&gt;0,'NSW Oct 2020'!M20=""&gt;0),IF(($C$5*F26/'NSW Oct 2020'!AR20&lt;'NSW Oct 2020'!L20),(0),($C$5*F26/'NSW Oct 2020'!AR20-'NSW Oct 2020'!L20)*'NSW Oct 2020'!AD20/100)*'NSW Oct 2020'!AR20,0)))))</f>
        <v>0</v>
      </c>
      <c r="S26" s="257">
        <f>SUM(G26:R26)</f>
        <v>3466.8000000000006</v>
      </c>
      <c r="T26" s="294">
        <f t="shared" si="5"/>
        <v>3820.8500000000008</v>
      </c>
      <c r="U26" s="157">
        <f t="shared" si="6"/>
        <v>4202.9350000000013</v>
      </c>
      <c r="V26" s="156">
        <f>'NSW Oct 2020'!AT20</f>
        <v>19</v>
      </c>
      <c r="W26" s="156">
        <f>'NSW Oct 2020'!AU20</f>
        <v>0</v>
      </c>
      <c r="X26" s="156">
        <f>'NSW Oct 2020'!AV20</f>
        <v>0</v>
      </c>
      <c r="Y26" s="156">
        <f>'NSW Oct 2020'!AW20</f>
        <v>0</v>
      </c>
      <c r="Z26" s="294" t="str">
        <f t="shared" si="7"/>
        <v>Guaranteed off bill</v>
      </c>
      <c r="AA26" s="294" t="str">
        <f t="shared" si="8"/>
        <v>Exclusive</v>
      </c>
      <c r="AB26" s="266">
        <f t="shared" si="0"/>
        <v>3094.8885000000009</v>
      </c>
      <c r="AC26" s="266">
        <f t="shared" si="1"/>
        <v>3094.8885000000009</v>
      </c>
      <c r="AD26" s="138">
        <f t="shared" si="9"/>
        <v>3404.3773500000011</v>
      </c>
      <c r="AE26" s="138">
        <f t="shared" si="9"/>
        <v>3404.3773500000011</v>
      </c>
      <c r="AF26" s="235">
        <f>'NSW Oct 2020'!BF20</f>
        <v>0</v>
      </c>
      <c r="AG26" s="159" t="str">
        <f>'NSW Oct 2020'!BG20</f>
        <v>n</v>
      </c>
      <c r="AH26" s="325"/>
      <c r="AI26" s="325"/>
      <c r="AJ26" s="325"/>
      <c r="AK26" s="325"/>
      <c r="AL26" s="325"/>
      <c r="AM26" s="325"/>
      <c r="AN26" s="325"/>
      <c r="AO26" s="325"/>
      <c r="AP26" s="325"/>
      <c r="AQ26" s="325"/>
      <c r="AR26" s="325"/>
      <c r="AS26" s="325"/>
      <c r="AT26" s="325"/>
      <c r="AU26" s="325"/>
      <c r="AV26" s="325"/>
      <c r="AW26" s="325"/>
      <c r="AX26" s="325"/>
      <c r="AY26" s="325"/>
      <c r="AZ26" s="325"/>
      <c r="BA26" s="325"/>
      <c r="BB26" s="325"/>
      <c r="BC26" s="325"/>
      <c r="BD26" s="325"/>
      <c r="BE26" s="325"/>
      <c r="BF26" s="325"/>
      <c r="BG26" s="325"/>
      <c r="BH26" s="325"/>
      <c r="BI26" s="325"/>
      <c r="BJ26" s="325"/>
      <c r="BK26" s="325"/>
      <c r="BL26" s="325"/>
      <c r="BM26" s="325"/>
      <c r="BN26" s="325"/>
      <c r="BO26" s="325"/>
      <c r="BP26" s="325"/>
      <c r="BQ26" s="325"/>
      <c r="BR26" s="325"/>
      <c r="BS26" s="325"/>
      <c r="BT26" s="325"/>
      <c r="BU26" s="325"/>
      <c r="BV26" s="325"/>
      <c r="BW26" s="325"/>
      <c r="BX26" s="325"/>
      <c r="BY26" s="325"/>
      <c r="BZ26" s="325"/>
      <c r="CA26" s="325"/>
      <c r="CB26" s="325"/>
      <c r="CC26" s="325"/>
      <c r="CD26" s="325"/>
      <c r="CE26" s="325"/>
      <c r="CF26" s="325"/>
      <c r="CG26" s="325"/>
      <c r="CH26" s="325"/>
      <c r="CI26" s="325"/>
      <c r="CJ26" s="325"/>
      <c r="CK26" s="325"/>
      <c r="CL26" s="325"/>
      <c r="CM26" s="325"/>
      <c r="CN26" s="325"/>
      <c r="CO26" s="325"/>
      <c r="CP26" s="325"/>
      <c r="CQ26" s="325"/>
      <c r="CR26" s="325"/>
      <c r="CS26" s="325"/>
      <c r="CT26" s="325"/>
      <c r="CU26" s="325"/>
      <c r="CV26" s="325"/>
      <c r="CW26" s="325"/>
      <c r="CX26" s="325"/>
      <c r="CY26" s="325"/>
      <c r="CZ26" s="325"/>
      <c r="DA26" s="325"/>
      <c r="DB26" s="325"/>
      <c r="DC26" s="325"/>
      <c r="DD26" s="325"/>
      <c r="DE26" s="325"/>
      <c r="DF26" s="325"/>
      <c r="DG26" s="325"/>
      <c r="DH26" s="325"/>
      <c r="DI26" s="325"/>
      <c r="DJ26" s="325"/>
      <c r="DK26" s="325"/>
      <c r="DL26" s="325"/>
      <c r="DM26" s="325"/>
      <c r="DN26" s="325"/>
      <c r="DO26" s="325"/>
      <c r="DP26" s="325"/>
      <c r="DQ26" s="325"/>
      <c r="DR26" s="325"/>
      <c r="DS26" s="325"/>
      <c r="DT26" s="325"/>
      <c r="DU26" s="325"/>
      <c r="DV26" s="325"/>
      <c r="DW26" s="325"/>
      <c r="DX26" s="325"/>
      <c r="DY26" s="325"/>
      <c r="DZ26" s="325"/>
      <c r="EA26" s="325"/>
      <c r="EB26" s="325"/>
      <c r="EC26" s="325"/>
      <c r="ED26" s="325"/>
      <c r="EE26" s="325"/>
      <c r="EF26" s="325"/>
      <c r="EG26" s="325"/>
      <c r="EH26" s="325"/>
      <c r="EI26" s="325"/>
      <c r="EJ26" s="325"/>
      <c r="EK26" s="325"/>
      <c r="EL26" s="325"/>
      <c r="EM26" s="325"/>
      <c r="EN26" s="325"/>
      <c r="EO26" s="325"/>
      <c r="EP26" s="325"/>
      <c r="EQ26" s="325"/>
      <c r="ER26" s="325"/>
    </row>
    <row r="27" spans="1:148" ht="23" customHeight="1">
      <c r="A27" s="443"/>
      <c r="B27" s="148" t="str">
        <f>'NSW Oct 2020'!F21</f>
        <v>Origin Energy</v>
      </c>
      <c r="C27" s="148" t="str">
        <f>'NSW Oct 2020'!G21</f>
        <v>Business Flexi</v>
      </c>
      <c r="D27" s="153">
        <f>365*'NSW Oct 2020'!H21/100</f>
        <v>272.10750000000002</v>
      </c>
      <c r="E27" s="288">
        <f>IF('NSW Oct 2020'!AQ21=3,0.5,IF('NSW Oct 2020'!AQ21=2,0.33,0))</f>
        <v>0.5</v>
      </c>
      <c r="F27" s="288">
        <f t="shared" si="3"/>
        <v>0.5</v>
      </c>
      <c r="G27" s="153">
        <f>IF('NSW Oct 2020'!K21="",($C$5*E27/'NSW Oct 2020'!AQ21*'NSW Oct 2020'!W21/100)*'NSW Oct 2020'!AQ21,IF($C$5*E27/'NSW Oct 2020'!AQ21&gt;='NSW Oct 2020'!L21,('NSW Oct 2020'!L21*'NSW Oct 2020'!W21/100)*'NSW Oct 2020'!AQ21,($C$5*E27/'NSW Oct 2020'!AQ21*'NSW Oct 2020'!W21/100)*'NSW Oct 2020'!AQ21))</f>
        <v>1068.1818181818182</v>
      </c>
      <c r="H27" s="153">
        <f>IF(AND('NSW Oct 2020'!L21&gt;0,'NSW Oct 2020'!M21&gt;0),IF($C$5*E27/'NSW Oct 2020'!AQ21&lt;'NSW Oct 2020'!L21,0,IF(($C$5*E27/'NSW Oct 2020'!AQ21-'NSW Oct 2020'!L21)&lt;=('NSW Oct 2020'!M21+'NSW Oct 2020'!L21),((($C$5*E27/'NSW Oct 2020'!AQ21-'NSW Oct 2020'!L21)*'NSW Oct 2020'!X21/100))*'NSW Oct 2020'!AQ21,((('NSW Oct 2020'!M21)*'NSW Oct 2020'!X21/100)*'NSW Oct 2020'!AQ21))),0)</f>
        <v>0</v>
      </c>
      <c r="I27" s="153">
        <f>IF(AND('NSW Oct 2020'!M21&gt;0,'NSW Oct 2020'!N21&gt;0),IF($C$5*E27/'NSW Oct 2020'!AQ21&lt;('NSW Oct 2020'!L21+'NSW Oct 2020'!M21),0,IF(($C$5*E27/'NSW Oct 2020'!AQ21-'NSW Oct 2020'!L21+'NSW Oct 2020'!M21)&lt;=('NSW Oct 2020'!L21+'NSW Oct 2020'!M21+'NSW Oct 2020'!N21),((($C$5*E27/'NSW Oct 2020'!AQ21-('NSW Oct 2020'!L21+'NSW Oct 2020'!M21))*'NSW Oct 2020'!Y21/100))*'NSW Oct 2020'!AQ21,('NSW Oct 2020'!N21*'NSW Oct 2020'!Y21/100)* 'NSW Oct 2020'!AQ21)),0)</f>
        <v>0</v>
      </c>
      <c r="J27" s="153">
        <f>IF(AND('NSW Oct 2020'!N21&gt;0,'NSW Oct 2020'!O21&gt;0),IF($C$5*E27/'NSW Oct 2020'!AQ21&lt;('NSW Oct 2020'!L21+'NSW Oct 2020'!M21+'NSW Oct 2020'!N21),0,IF(($C$5*E27/'NSW Oct 2020'!AQ21-'NSW Oct 2020'!L21+'NSW Oct 2020'!M21+'NSW Oct 2020'!N21)&lt;=('NSW Oct 2020'!L21+'NSW Oct 2020'!M21+'NSW Oct 2020'!N21+'NSW Oct 2020'!O21),(($C$5*E27/'NSW Oct 2020'!AQ21-('NSW Oct 2020'!L21+'NSW Oct 2020'!M21+'NSW Oct 2020'!N21))*'NSW Oct 2020'!Z21/100)*'NSW Oct 2020'!AQ21,('NSW Oct 2020'!O21*'NSW Oct 2020'!Z21/100)*'NSW Oct 2020'!AQ21)),0)</f>
        <v>0</v>
      </c>
      <c r="K27" s="153">
        <f>IF(AND('NSW Oct 2020'!O21&gt;0,'NSW Oct 2020'!P21&gt;0),IF($C$5*E27/'NSW Oct 2020'!AQ21&lt;('NSW Oct 2020'!L21+'NSW Oct 2020'!M21+'NSW Oct 2020'!N21+'NSW Oct 2020'!O21),0,IF(($C$5*E27/'NSW Oct 2020'!AQ21-'NSW Oct 2020'!L21+'NSW Oct 2020'!M21+'NSW Oct 2020'!N21+'NSW Oct 2020'!O21)&lt;=('NSW Oct 2020'!L21+'NSW Oct 2020'!M21+'NSW Oct 2020'!N21+'NSW Oct 2020'!O21+'NSW Oct 2020'!P21),(($C$5*E27/'NSW Oct 2020'!AQ21-('NSW Oct 2020'!L21+'NSW Oct 2020'!M21+'NSW Oct 2020'!N21+'NSW Oct 2020'!O21))*'NSW Oct 2020'!AA21/100)*'NSW Oct 2020'!AQ21,('NSW Oct 2020'!P21*'NSW Oct 2020'!AA21/100)*'NSW Oct 2020'!AQ21)),0)</f>
        <v>0</v>
      </c>
      <c r="L27" s="153">
        <f>IF(AND('NSW Oct 2020'!P21&gt;0,'NSW Oct 2020'!O21&gt;0),IF(($C$5*E27/'NSW Oct 2020'!AQ21&lt;SUM('NSW Oct 2020'!L21:P21)),(0),($C$5*E27/'NSW Oct 2020'!AQ21-SUM('NSW Oct 2020'!L21:P21))*'NSW Oct 2020'!AB21/100)* 'NSW Oct 2020'!AQ21,IF(AND('NSW Oct 2020'!O21&gt;0,'NSW Oct 2020'!P21=""),IF(($C$5*E27/'NSW Oct 2020'!AQ21&lt; SUM('NSW Oct 2020'!L21:O21)),(0),($C$5*E27/'NSW Oct 2020'!AQ21-SUM('NSW Oct 2020'!L21:O21))*'NSW Oct 2020'!AA21/100)* 'NSW Oct 2020'!AQ21,IF(AND('NSW Oct 2020'!N21&gt;0,'NSW Oct 2020'!O21=""),IF(($C$5*E27/'NSW Oct 2020'!AQ21&lt; SUM('NSW Oct 2020'!L21:N21)),(0),($C$5*E27/'NSW Oct 2020'!AQ21-SUM('NSW Oct 2020'!L21:N21))*'NSW Oct 2020'!Z21/100)* 'NSW Oct 2020'!AQ21,IF(AND('NSW Oct 2020'!M21&gt;0,'NSW Oct 2020'!N21=""),IF(($C$5*E27/'NSW Oct 2020'!AQ21&lt;'NSW Oct 2020'!M21+'NSW Oct 2020'!L21),(0),(($C$5*E27/'NSW Oct 2020'!AQ21-('NSW Oct 2020'!M21+'NSW Oct 2020'!L21))*'NSW Oct 2020'!Y21/100))*'NSW Oct 2020'!AQ21,IF(AND('NSW Oct 2020'!L21&gt;0,'NSW Oct 2020'!M21=""&gt;0),IF(($C$5*E27/'NSW Oct 2020'!AQ21&lt;'NSW Oct 2020'!L21),(0),($C$5*E27/'NSW Oct 2020'!AQ21-'NSW Oct 2020'!L21)*'NSW Oct 2020'!X21/100)*'NSW Oct 2020'!AQ21,0)))))</f>
        <v>0</v>
      </c>
      <c r="M27" s="153">
        <f>IF('NSW Oct 2020'!K21="",($C$5*F27/'NSW Oct 2020'!AR21*'NSW Oct 2020'!AC21/100)*'NSW Oct 2020'!AR21,IF($C$5*F27/'NSW Oct 2020'!AR21&gt;='NSW Oct 2020'!L21,('NSW Oct 2020'!L21*'NSW Oct 2020'!AC21/100)*'NSW Oct 2020'!AR21,($C$5*F27/'NSW Oct 2020'!AR21*'NSW Oct 2020'!AC21/100)*'NSW Oct 2020'!AR21))</f>
        <v>1068.1818181818182</v>
      </c>
      <c r="N27" s="153">
        <f>IF(AND('NSW Oct 2020'!L21&gt;0,'NSW Oct 2020'!M21&gt;0),IF($C$5*F27/'NSW Oct 2020'!AR21&lt;'NSW Oct 2020'!L21,0,IF(($C$5*F27/'NSW Oct 2020'!AR21-'NSW Oct 2020'!L21)&lt;=('NSW Oct 2020'!M21+'NSW Oct 2020'!L21),((($C$5*F27/'NSW Oct 2020'!AR21-'NSW Oct 2020'!L21)*'NSW Oct 2020'!AD21/100))*'NSW Oct 2020'!AR21,((('NSW Oct 2020'!M21)*'NSW Oct 2020'!AD21/100)*'NSW Oct 2020'!AR21))),0)</f>
        <v>0</v>
      </c>
      <c r="O27" s="153">
        <f>IF(AND('NSW Oct 2020'!M21&gt;0,'NSW Oct 2020'!N21&gt;0),IF($C$5*F27/'NSW Oct 2020'!AR21&lt;('NSW Oct 2020'!L21+'NSW Oct 2020'!M21),0,IF(($C$5*F27/'NSW Oct 2020'!AR21-'NSW Oct 2020'!L21+'NSW Oct 2020'!M21)&lt;=('NSW Oct 2020'!L21+'NSW Oct 2020'!M21+'NSW Oct 2020'!N21),((($C$5*F27/'NSW Oct 2020'!AR21-('NSW Oct 2020'!L21+'NSW Oct 2020'!M21))*'NSW Oct 2020'!AE21/100))*'NSW Oct 2020'!AR21,('NSW Oct 2020'!N21*'NSW Oct 2020'!AE21/100)*'NSW Oct 2020'!AR21)),0)</f>
        <v>0</v>
      </c>
      <c r="P27" s="153">
        <f>IF(AND('NSW Oct 2020'!N21&gt;0,'NSW Oct 2020'!O21&gt;0),IF($C$5*F27/'NSW Oct 2020'!AR21&lt;('NSW Oct 2020'!L21+'NSW Oct 2020'!M21+'NSW Oct 2020'!N21),0,IF(($C$5*F27/'NSW Oct 2020'!AR21-'NSW Oct 2020'!L21+'NSW Oct 2020'!M21+'NSW Oct 2020'!N21)&lt;=('NSW Oct 2020'!L21+'NSW Oct 2020'!M21+'NSW Oct 2020'!N21+'NSW Oct 2020'!O21),(($C$5*F27/'NSW Oct 2020'!AR21-('NSW Oct 2020'!L21+'NSW Oct 2020'!M21+'NSW Oct 2020'!N21))*'NSW Oct 2020'!AF21/100)*'NSW Oct 2020'!AR21,('NSW Oct 2020'!O21*'NSW Oct 2020'!AF21/100)*'NSW Oct 2020'!AR21)),0)</f>
        <v>0</v>
      </c>
      <c r="Q27" s="153">
        <f>IF(AND('NSW Oct 2020'!P21&gt;0,'NSW Oct 2020'!P21&gt;0),IF($C$5*F27/'NSW Oct 2020'!AR21&lt;('NSW Oct 2020'!L21+'NSW Oct 2020'!M21+'NSW Oct 2020'!N21+'NSW Oct 2020'!O21),0,IF(($C$5*F27/'NSW Oct 2020'!AR21-'NSW Oct 2020'!L21+'NSW Oct 2020'!M21+'NSW Oct 2020'!N21+'NSW Oct 2020'!O21)&lt;=('NSW Oct 2020'!L21+'NSW Oct 2020'!M21+'NSW Oct 2020'!N21+'NSW Oct 2020'!O21+'NSW Oct 2020'!P21),(($C$5*F27/'NSW Oct 2020'!AR21-('NSW Oct 2020'!L21+'NSW Oct 2020'!M21+'NSW Oct 2020'!N21+'NSW Oct 2020'!O21))*'NSW Oct 2020'!AG21/100)*'NSW Oct 2020'!AR21,('NSW Oct 2020'!P21*'NSW Oct 2020'!AG21/100)*'NSW Oct 2020'!AR21)),0)</f>
        <v>0</v>
      </c>
      <c r="R27" s="153">
        <f>IF(AND('NSW Oct 2020'!P21&gt;0,'NSW Oct 2020'!O21&gt;0),IF(($C$5*F27/'NSW Oct 2020'!AR21&lt;SUM('NSW Oct 2020'!L21:P21)),(0),($C$5*F27/'NSW Oct 2020'!AR21-SUM('NSW Oct 2020'!L21:P21))*'NSW Oct 2020'!AB21/100)* 'NSW Oct 2020'!AR21,IF(AND('NSW Oct 2020'!O21&gt;0,'NSW Oct 2020'!P21=""),IF(($C$5*F27/'NSW Oct 2020'!AR21&lt; SUM('NSW Oct 2020'!L21:O21)),(0),($C$5*F27/'NSW Oct 2020'!AR21-SUM('NSW Oct 2020'!L21:O21))*'NSW Oct 2020'!AG21/100)* 'NSW Oct 2020'!AR21,IF(AND('NSW Oct 2020'!N21&gt;0,'NSW Oct 2020'!O21=""),IF(($C$5*F27/'NSW Oct 2020'!AR21&lt; SUM('NSW Oct 2020'!L21:N21)),(0),($C$5*F27/'NSW Oct 2020'!AR21-SUM('NSW Oct 2020'!L21:N21))*'NSW Oct 2020'!AF21/100)* 'NSW Oct 2020'!AR21,IF(AND('NSW Oct 2020'!M21&gt;0,'NSW Oct 2020'!N21=""),IF(($C$5*F27/'NSW Oct 2020'!AR21&lt;'NSW Oct 2020'!M21+'NSW Oct 2020'!L21),(0),(($C$5*F27/'NSW Oct 2020'!AR21-('NSW Oct 2020'!M21+'NSW Oct 2020'!L21))*'NSW Oct 2020'!AE21/100))*'NSW Oct 2020'!AR21,IF(AND('NSW Oct 2020'!L21&gt;0,'NSW Oct 2020'!M21=""&gt;0),IF(($C$5*F27/'NSW Oct 2020'!AR21&lt;'NSW Oct 2020'!L21),(0),($C$5*F27/'NSW Oct 2020'!AR21-'NSW Oct 2020'!L21)*'NSW Oct 2020'!AD21/100)*'NSW Oct 2020'!AR21,0)))))</f>
        <v>0</v>
      </c>
      <c r="S27" s="257">
        <f t="shared" si="4"/>
        <v>2136.3636363636365</v>
      </c>
      <c r="T27" s="292">
        <f t="shared" si="5"/>
        <v>2408.4711363636366</v>
      </c>
      <c r="U27" s="149">
        <f t="shared" si="6"/>
        <v>2649.3182500000003</v>
      </c>
      <c r="V27" s="148">
        <f>'NSW Oct 2020'!AT21</f>
        <v>12</v>
      </c>
      <c r="W27" s="148">
        <f>'NSW Oct 2020'!AU21</f>
        <v>0</v>
      </c>
      <c r="X27" s="148">
        <f>'NSW Oct 2020'!AV21</f>
        <v>0</v>
      </c>
      <c r="Y27" s="148">
        <f>'NSW Oct 2020'!AW21</f>
        <v>0</v>
      </c>
      <c r="Z27" s="292" t="str">
        <f t="shared" si="7"/>
        <v>Guaranteed off bill</v>
      </c>
      <c r="AA27" s="292" t="str">
        <f t="shared" si="8"/>
        <v>Inclusive</v>
      </c>
      <c r="AB27" s="266">
        <f t="shared" si="0"/>
        <v>2119.4546</v>
      </c>
      <c r="AC27" s="266">
        <f t="shared" si="1"/>
        <v>2119.4546</v>
      </c>
      <c r="AD27" s="267">
        <f t="shared" si="9"/>
        <v>2331.4000600000004</v>
      </c>
      <c r="AE27" s="267">
        <f t="shared" si="9"/>
        <v>2331.4000600000004</v>
      </c>
      <c r="AF27" s="226">
        <f>'NSW Oct 2020'!BF20</f>
        <v>0</v>
      </c>
      <c r="AG27" s="141" t="str">
        <f>'NSW Oct 2020'!BG20</f>
        <v>n</v>
      </c>
      <c r="AH27" s="325"/>
      <c r="AI27" s="325"/>
      <c r="AJ27" s="325"/>
      <c r="AK27" s="325"/>
      <c r="AL27" s="325"/>
      <c r="AM27" s="325"/>
      <c r="AN27" s="325"/>
      <c r="AO27" s="325"/>
      <c r="AP27" s="325"/>
      <c r="AQ27" s="325"/>
      <c r="AR27" s="325"/>
      <c r="AS27" s="325"/>
      <c r="AT27" s="325"/>
      <c r="AU27" s="325"/>
      <c r="AV27" s="325"/>
      <c r="AW27" s="325"/>
      <c r="AX27" s="325"/>
      <c r="AY27" s="325"/>
      <c r="AZ27" s="325"/>
      <c r="BA27" s="325"/>
      <c r="BB27" s="325"/>
      <c r="BC27" s="325"/>
      <c r="BD27" s="325"/>
      <c r="BE27" s="325"/>
      <c r="BF27" s="325"/>
      <c r="BG27" s="325"/>
      <c r="BH27" s="325"/>
      <c r="BI27" s="325"/>
      <c r="BJ27" s="325"/>
      <c r="BK27" s="325"/>
      <c r="BL27" s="325"/>
      <c r="BM27" s="325"/>
      <c r="BN27" s="325"/>
      <c r="BO27" s="325"/>
      <c r="BP27" s="325"/>
      <c r="BQ27" s="325"/>
      <c r="BR27" s="325"/>
      <c r="BS27" s="325"/>
      <c r="BT27" s="325"/>
      <c r="BU27" s="325"/>
      <c r="BV27" s="325"/>
      <c r="BW27" s="325"/>
      <c r="BX27" s="325"/>
      <c r="BY27" s="325"/>
      <c r="BZ27" s="325"/>
      <c r="CA27" s="325"/>
      <c r="CB27" s="325"/>
      <c r="CC27" s="325"/>
      <c r="CD27" s="325"/>
      <c r="CE27" s="325"/>
      <c r="CF27" s="325"/>
      <c r="CG27" s="325"/>
      <c r="CH27" s="325"/>
      <c r="CI27" s="325"/>
      <c r="CJ27" s="325"/>
      <c r="CK27" s="325"/>
      <c r="CL27" s="325"/>
      <c r="CM27" s="325"/>
      <c r="CN27" s="325"/>
      <c r="CO27" s="325"/>
      <c r="CP27" s="325"/>
      <c r="CQ27" s="325"/>
      <c r="CR27" s="325"/>
      <c r="CS27" s="325"/>
      <c r="CT27" s="325"/>
      <c r="CU27" s="325"/>
      <c r="CV27" s="325"/>
      <c r="CW27" s="325"/>
      <c r="CX27" s="325"/>
      <c r="CY27" s="325"/>
      <c r="CZ27" s="325"/>
      <c r="DA27" s="325"/>
      <c r="DB27" s="325"/>
      <c r="DC27" s="325"/>
      <c r="DD27" s="325"/>
      <c r="DE27" s="325"/>
      <c r="DF27" s="325"/>
      <c r="DG27" s="325"/>
      <c r="DH27" s="325"/>
      <c r="DI27" s="325"/>
      <c r="DJ27" s="325"/>
      <c r="DK27" s="325"/>
      <c r="DL27" s="325"/>
      <c r="DM27" s="325"/>
      <c r="DN27" s="325"/>
      <c r="DO27" s="325"/>
      <c r="DP27" s="325"/>
      <c r="DQ27" s="325"/>
      <c r="DR27" s="325"/>
      <c r="DS27" s="325"/>
      <c r="DT27" s="325"/>
      <c r="DU27" s="325"/>
      <c r="DV27" s="325"/>
      <c r="DW27" s="325"/>
      <c r="DX27" s="325"/>
      <c r="DY27" s="325"/>
      <c r="DZ27" s="325"/>
      <c r="EA27" s="325"/>
      <c r="EB27" s="325"/>
      <c r="EC27" s="325"/>
      <c r="ED27" s="325"/>
      <c r="EE27" s="325"/>
      <c r="EF27" s="325"/>
      <c r="EG27" s="325"/>
      <c r="EH27" s="325"/>
      <c r="EI27" s="325"/>
      <c r="EJ27" s="325"/>
      <c r="EK27" s="325"/>
      <c r="EL27" s="325"/>
      <c r="EM27" s="325"/>
      <c r="EN27" s="325"/>
      <c r="EO27" s="325"/>
      <c r="EP27" s="325"/>
      <c r="EQ27" s="325"/>
      <c r="ER27" s="325"/>
    </row>
    <row r="28" spans="1:148" ht="23" customHeight="1" thickBot="1">
      <c r="A28" s="444"/>
      <c r="B28" s="171" t="str">
        <f>'NSW Oct 2020'!F22</f>
        <v>AGL</v>
      </c>
      <c r="C28" s="171" t="str">
        <f>'NSW Oct 2020'!G22</f>
        <v>Business Essentials Saver</v>
      </c>
      <c r="D28" s="172">
        <f>365*'NSW Oct 2020'!H22/100</f>
        <v>295.43099999999998</v>
      </c>
      <c r="E28" s="289">
        <f>IF('NSW Oct 2020'!AQ22=3,0.5,IF('NSW Oct 2020'!AQ22=2,0.33,0))</f>
        <v>0.5</v>
      </c>
      <c r="F28" s="289">
        <f t="shared" si="3"/>
        <v>0.5</v>
      </c>
      <c r="G28" s="172">
        <f>IF('NSW Oct 2020'!K22="",($C$5*E28/'NSW Oct 2020'!AQ22*'NSW Oct 2020'!W22/100)*'NSW Oct 2020'!AQ22,IF($C$5*E28/'NSW Oct 2020'!AQ22&gt;='NSW Oct 2020'!L22,('NSW Oct 2020'!L22*'NSW Oct 2020'!W22/100)*'NSW Oct 2020'!AQ22,($C$5*E28/'NSW Oct 2020'!AQ22*'NSW Oct 2020'!W22/100)*'NSW Oct 2020'!AQ22))</f>
        <v>189.81818181818181</v>
      </c>
      <c r="H28" s="172">
        <f>IF(AND('NSW Oct 2020'!L22&gt;0,'NSW Oct 2020'!M22&gt;0),IF($C$5*E28/'NSW Oct 2020'!AQ22&lt;'NSW Oct 2020'!L22,0,IF(($C$5*E28/'NSW Oct 2020'!AQ22-'NSW Oct 2020'!L22)&lt;=('NSW Oct 2020'!M22+'NSW Oct 2020'!L22),((($C$5*E28/'NSW Oct 2020'!AQ22-'NSW Oct 2020'!L22)*'NSW Oct 2020'!X22/100))*'NSW Oct 2020'!AQ22,((('NSW Oct 2020'!M22)*'NSW Oct 2020'!X22/100)*'NSW Oct 2020'!AQ22))),0)</f>
        <v>793.90909090909088</v>
      </c>
      <c r="I28" s="172">
        <f>IF(AND('NSW Oct 2020'!M22&gt;0,'NSW Oct 2020'!N22&gt;0),IF($C$5*E28/'NSW Oct 2020'!AQ22&lt;('NSW Oct 2020'!L22+'NSW Oct 2020'!M22),0,IF(($C$5*E28/'NSW Oct 2020'!AQ22-'NSW Oct 2020'!L22+'NSW Oct 2020'!M22)&lt;=('NSW Oct 2020'!L22+'NSW Oct 2020'!M22+'NSW Oct 2020'!N22),((($C$5*E28/'NSW Oct 2020'!AQ22-('NSW Oct 2020'!L22+'NSW Oct 2020'!M22))*'NSW Oct 2020'!Y22/100))*'NSW Oct 2020'!AQ22,('NSW Oct 2020'!N22*'NSW Oct 2020'!Y22/100)* 'NSW Oct 2020'!AQ22)),0)</f>
        <v>0</v>
      </c>
      <c r="J28" s="172">
        <f>IF(AND('NSW Oct 2020'!N22&gt;0,'NSW Oct 2020'!O22&gt;0),IF($C$5*E28/'NSW Oct 2020'!AQ22&lt;('NSW Oct 2020'!L22+'NSW Oct 2020'!M22+'NSW Oct 2020'!N22),0,IF(($C$5*E28/'NSW Oct 2020'!AQ22-'NSW Oct 2020'!L22+'NSW Oct 2020'!M22+'NSW Oct 2020'!N22)&lt;=('NSW Oct 2020'!L22+'NSW Oct 2020'!M22+'NSW Oct 2020'!N22+'NSW Oct 2020'!O22),(($C$5*E28/'NSW Oct 2020'!AQ22-('NSW Oct 2020'!L22+'NSW Oct 2020'!M22+'NSW Oct 2020'!N22))*'NSW Oct 2020'!Z22/100)*'NSW Oct 2020'!AQ22,('NSW Oct 2020'!O22*'NSW Oct 2020'!Z22/100)*'NSW Oct 2020'!AQ22)),0)</f>
        <v>0</v>
      </c>
      <c r="K28" s="172">
        <f>IF(AND('NSW Oct 2020'!O22&gt;0,'NSW Oct 2020'!P22&gt;0),IF($C$5*E28/'NSW Oct 2020'!AQ22&lt;('NSW Oct 2020'!L22+'NSW Oct 2020'!M22+'NSW Oct 2020'!N22+'NSW Oct 2020'!O22),0,IF(($C$5*E28/'NSW Oct 2020'!AQ22-'NSW Oct 2020'!L22+'NSW Oct 2020'!M22+'NSW Oct 2020'!N22+'NSW Oct 2020'!O22)&lt;=('NSW Oct 2020'!L22+'NSW Oct 2020'!M22+'NSW Oct 2020'!N22+'NSW Oct 2020'!O22+'NSW Oct 2020'!P22),(($C$5*E28/'NSW Oct 2020'!AQ22-('NSW Oct 2020'!L22+'NSW Oct 2020'!M22+'NSW Oct 2020'!N22+'NSW Oct 2020'!O22))*'NSW Oct 2020'!AA22/100)*'NSW Oct 2020'!AQ22,('NSW Oct 2020'!P22*'NSW Oct 2020'!AA22/100)*'NSW Oct 2020'!AQ22)),0)</f>
        <v>0</v>
      </c>
      <c r="L28" s="172">
        <f>IF(AND('NSW Oct 2020'!P22&gt;0,'NSW Oct 2020'!O22&gt;0),IF(($C$5*E28/'NSW Oct 2020'!AQ22&lt;SUM('NSW Oct 2020'!L22:P22)),(0),($C$5*E28/'NSW Oct 2020'!AQ22-SUM('NSW Oct 2020'!L22:P22))*'NSW Oct 2020'!AB22/100)* 'NSW Oct 2020'!AQ22,IF(AND('NSW Oct 2020'!O22&gt;0,'NSW Oct 2020'!P22=""),IF(($C$5*E28/'NSW Oct 2020'!AQ22&lt; SUM('NSW Oct 2020'!L22:O22)),(0),($C$5*E28/'NSW Oct 2020'!AQ22-SUM('NSW Oct 2020'!L22:O22))*'NSW Oct 2020'!AA22/100)* 'NSW Oct 2020'!AQ22,IF(AND('NSW Oct 2020'!N22&gt;0,'NSW Oct 2020'!O22=""),IF(($C$5*E28/'NSW Oct 2020'!AQ22&lt; SUM('NSW Oct 2020'!L22:N22)),(0),($C$5*E28/'NSW Oct 2020'!AQ22-SUM('NSW Oct 2020'!L22:N22))*'NSW Oct 2020'!Z22/100)* 'NSW Oct 2020'!AQ22,IF(AND('NSW Oct 2020'!M22&gt;0,'NSW Oct 2020'!N22=""),IF(($C$5*E28/'NSW Oct 2020'!AQ22&lt;'NSW Oct 2020'!M22+'NSW Oct 2020'!L22),(0),(($C$5*E28/'NSW Oct 2020'!AQ22-('NSW Oct 2020'!M22+'NSW Oct 2020'!L22))*'NSW Oct 2020'!Y22/100))*'NSW Oct 2020'!AQ22,IF(AND('NSW Oct 2020'!L22&gt;0,'NSW Oct 2020'!M22=""&gt;0),IF(($C$5*E28/'NSW Oct 2020'!AQ22&lt;'NSW Oct 2020'!L22),(0),($C$5*E28/'NSW Oct 2020'!AQ22-'NSW Oct 2020'!L22)*'NSW Oct 2020'!X22/100)*'NSW Oct 2020'!AQ22,0)))))</f>
        <v>0</v>
      </c>
      <c r="M28" s="172">
        <f>IF('NSW Oct 2020'!K22="",($C$5*F28/'NSW Oct 2020'!AR22*'NSW Oct 2020'!AC22/100)*'NSW Oct 2020'!AR22,IF($C$5*F28/'NSW Oct 2020'!AR22&gt;='NSW Oct 2020'!L22,('NSW Oct 2020'!L22*'NSW Oct 2020'!AC22/100)*'NSW Oct 2020'!AR22,($C$5*F28/'NSW Oct 2020'!AR22*'NSW Oct 2020'!AC22/100)*'NSW Oct 2020'!AR22))</f>
        <v>189.81818181818181</v>
      </c>
      <c r="N28" s="172">
        <f>IF(AND('NSW Oct 2020'!L22&gt;0,'NSW Oct 2020'!M22&gt;0),IF($C$5*F28/'NSW Oct 2020'!AR22&lt;'NSW Oct 2020'!L22,0,IF(($C$5*F28/'NSW Oct 2020'!AR22-'NSW Oct 2020'!L22)&lt;=('NSW Oct 2020'!M22+'NSW Oct 2020'!L22),((($C$5*F28/'NSW Oct 2020'!AR22-'NSW Oct 2020'!L22)*'NSW Oct 2020'!AD22/100))*'NSW Oct 2020'!AR22,((('NSW Oct 2020'!M22)*'NSW Oct 2020'!AD22/100)*'NSW Oct 2020'!AR22))),0)</f>
        <v>793.90909090909088</v>
      </c>
      <c r="O28" s="172">
        <f>IF(AND('NSW Oct 2020'!M22&gt;0,'NSW Oct 2020'!N22&gt;0),IF($C$5*F28/'NSW Oct 2020'!AR22&lt;('NSW Oct 2020'!L22+'NSW Oct 2020'!M22),0,IF(($C$5*F28/'NSW Oct 2020'!AR22-'NSW Oct 2020'!L22+'NSW Oct 2020'!M22)&lt;=('NSW Oct 2020'!L22+'NSW Oct 2020'!M22+'NSW Oct 2020'!N22),((($C$5*F28/'NSW Oct 2020'!AR22-('NSW Oct 2020'!L22+'NSW Oct 2020'!M22))*'NSW Oct 2020'!AE22/100))*'NSW Oct 2020'!AR22,('NSW Oct 2020'!N22*'NSW Oct 2020'!AE22/100)*'NSW Oct 2020'!AR22)),0)</f>
        <v>0</v>
      </c>
      <c r="P28" s="172">
        <f>IF(AND('NSW Oct 2020'!N22&gt;0,'NSW Oct 2020'!O22&gt;0),IF($C$5*F28/'NSW Oct 2020'!AR22&lt;('NSW Oct 2020'!L22+'NSW Oct 2020'!M22+'NSW Oct 2020'!N22),0,IF(($C$5*F28/'NSW Oct 2020'!AR22-'NSW Oct 2020'!L22+'NSW Oct 2020'!M22+'NSW Oct 2020'!N22)&lt;=('NSW Oct 2020'!L22+'NSW Oct 2020'!M22+'NSW Oct 2020'!N22+'NSW Oct 2020'!O22),(($C$5*F28/'NSW Oct 2020'!AR22-('NSW Oct 2020'!L22+'NSW Oct 2020'!M22+'NSW Oct 2020'!N22))*'NSW Oct 2020'!AF22/100)*'NSW Oct 2020'!AR22,('NSW Oct 2020'!O22*'NSW Oct 2020'!AF22/100)*'NSW Oct 2020'!AR22)),0)</f>
        <v>0</v>
      </c>
      <c r="Q28" s="172">
        <f>IF(AND('NSW Oct 2020'!P22&gt;0,'NSW Oct 2020'!P22&gt;0),IF($C$5*F28/'NSW Oct 2020'!AR22&lt;('NSW Oct 2020'!L22+'NSW Oct 2020'!M22+'NSW Oct 2020'!N22+'NSW Oct 2020'!O22),0,IF(($C$5*F28/'NSW Oct 2020'!AR22-'NSW Oct 2020'!L22+'NSW Oct 2020'!M22+'NSW Oct 2020'!N22+'NSW Oct 2020'!O22)&lt;=('NSW Oct 2020'!L22+'NSW Oct 2020'!M22+'NSW Oct 2020'!N22+'NSW Oct 2020'!O22+'NSW Oct 2020'!P22),(($C$5*F28/'NSW Oct 2020'!AR22-('NSW Oct 2020'!L22+'NSW Oct 2020'!M22+'NSW Oct 2020'!N22+'NSW Oct 2020'!O22))*'NSW Oct 2020'!AG22/100)*'NSW Oct 2020'!AR22,('NSW Oct 2020'!P22*'NSW Oct 2020'!AG22/100)*'NSW Oct 2020'!AR22)),0)</f>
        <v>0</v>
      </c>
      <c r="R28" s="172">
        <f>IF(AND('NSW Oct 2020'!P22&gt;0,'NSW Oct 2020'!O22&gt;0),IF(($C$5*F28/'NSW Oct 2020'!AR22&lt;SUM('NSW Oct 2020'!L22:P22)),(0),($C$5*F28/'NSW Oct 2020'!AR22-SUM('NSW Oct 2020'!L22:P22))*'NSW Oct 2020'!AB22/100)* 'NSW Oct 2020'!AR22,IF(AND('NSW Oct 2020'!O22&gt;0,'NSW Oct 2020'!P22=""),IF(($C$5*F28/'NSW Oct 2020'!AR22&lt; SUM('NSW Oct 2020'!L22:O22)),(0),($C$5*F28/'NSW Oct 2020'!AR22-SUM('NSW Oct 2020'!L22:O22))*'NSW Oct 2020'!AG22/100)* 'NSW Oct 2020'!AR22,IF(AND('NSW Oct 2020'!N22&gt;0,'NSW Oct 2020'!O22=""),IF(($C$5*F28/'NSW Oct 2020'!AR22&lt; SUM('NSW Oct 2020'!L22:N22)),(0),($C$5*F28/'NSW Oct 2020'!AR22-SUM('NSW Oct 2020'!L22:N22))*'NSW Oct 2020'!AF22/100)* 'NSW Oct 2020'!AR22,IF(AND('NSW Oct 2020'!M22&gt;0,'NSW Oct 2020'!N22=""),IF(($C$5*F28/'NSW Oct 2020'!AR22&lt;'NSW Oct 2020'!M22+'NSW Oct 2020'!L22),(0),(($C$5*F28/'NSW Oct 2020'!AR22-('NSW Oct 2020'!M22+'NSW Oct 2020'!L22))*'NSW Oct 2020'!AE22/100))*'NSW Oct 2020'!AR22,IF(AND('NSW Oct 2020'!L22&gt;0,'NSW Oct 2020'!M22=""&gt;0),IF(($C$5*F28/'NSW Oct 2020'!AR22&lt;'NSW Oct 2020'!L22),(0),($C$5*F28/'NSW Oct 2020'!AR22-'NSW Oct 2020'!L22)*'NSW Oct 2020'!AD22/100)*'NSW Oct 2020'!AR22,0)))))</f>
        <v>0</v>
      </c>
      <c r="S28" s="298">
        <f t="shared" si="4"/>
        <v>1967.4545454545455</v>
      </c>
      <c r="T28" s="293">
        <f t="shared" si="5"/>
        <v>2262.8855454545455</v>
      </c>
      <c r="U28" s="168">
        <f t="shared" si="6"/>
        <v>2489.1741000000002</v>
      </c>
      <c r="V28" s="171">
        <f>'NSW Oct 2020'!AT22</f>
        <v>0</v>
      </c>
      <c r="W28" s="171">
        <f>'NSW Oct 2020'!AU22</f>
        <v>0</v>
      </c>
      <c r="X28" s="171">
        <f>'NSW Oct 2020'!AV22</f>
        <v>0</v>
      </c>
      <c r="Y28" s="171">
        <f>'NSW Oct 2020'!AW22</f>
        <v>0</v>
      </c>
      <c r="Z28" s="293" t="str">
        <f t="shared" si="7"/>
        <v>No discount</v>
      </c>
      <c r="AA28" s="293" t="str">
        <f t="shared" si="8"/>
        <v>Exclusive</v>
      </c>
      <c r="AB28" s="293">
        <f t="shared" si="0"/>
        <v>2262.8855454545455</v>
      </c>
      <c r="AC28" s="293">
        <f t="shared" si="1"/>
        <v>2262.8855454545455</v>
      </c>
      <c r="AD28" s="301">
        <f t="shared" si="9"/>
        <v>2489.1741000000002</v>
      </c>
      <c r="AE28" s="301">
        <f t="shared" si="9"/>
        <v>2489.1741000000002</v>
      </c>
      <c r="AF28" s="234">
        <f>'NSW Oct 2020'!BF21</f>
        <v>12</v>
      </c>
      <c r="AG28" s="170" t="str">
        <f>'NSW Oct 2020'!BG21</f>
        <v>n</v>
      </c>
      <c r="AH28" s="325"/>
      <c r="AI28" s="325"/>
      <c r="AJ28" s="325"/>
      <c r="AK28" s="325"/>
      <c r="AL28" s="325"/>
      <c r="AM28" s="325"/>
      <c r="AN28" s="325"/>
      <c r="AO28" s="325"/>
      <c r="AP28" s="325"/>
      <c r="AQ28" s="325"/>
      <c r="AR28" s="325"/>
      <c r="AS28" s="325"/>
      <c r="AT28" s="325"/>
      <c r="AU28" s="325"/>
      <c r="AV28" s="325"/>
      <c r="AW28" s="325"/>
      <c r="AX28" s="325"/>
      <c r="AY28" s="325"/>
      <c r="AZ28" s="325"/>
      <c r="BA28" s="325"/>
      <c r="BB28" s="325"/>
      <c r="BC28" s="325"/>
      <c r="BD28" s="325"/>
      <c r="BE28" s="325"/>
      <c r="BF28" s="325"/>
      <c r="BG28" s="325"/>
      <c r="BH28" s="325"/>
      <c r="BI28" s="325"/>
      <c r="BJ28" s="325"/>
      <c r="BK28" s="325"/>
      <c r="BL28" s="325"/>
      <c r="BM28" s="325"/>
      <c r="BN28" s="325"/>
      <c r="BO28" s="325"/>
      <c r="BP28" s="325"/>
      <c r="BQ28" s="325"/>
      <c r="BR28" s="325"/>
      <c r="BS28" s="325"/>
      <c r="BT28" s="325"/>
      <c r="BU28" s="325"/>
      <c r="BV28" s="325"/>
      <c r="BW28" s="325"/>
      <c r="BX28" s="325"/>
      <c r="BY28" s="325"/>
      <c r="BZ28" s="325"/>
      <c r="CA28" s="325"/>
      <c r="CB28" s="325"/>
      <c r="CC28" s="325"/>
      <c r="CD28" s="325"/>
      <c r="CE28" s="325"/>
      <c r="CF28" s="325"/>
      <c r="CG28" s="325"/>
      <c r="CH28" s="325"/>
      <c r="CI28" s="325"/>
      <c r="CJ28" s="325"/>
      <c r="CK28" s="325"/>
      <c r="CL28" s="325"/>
      <c r="CM28" s="325"/>
      <c r="CN28" s="325"/>
      <c r="CO28" s="325"/>
      <c r="CP28" s="325"/>
      <c r="CQ28" s="325"/>
      <c r="CR28" s="325"/>
      <c r="CS28" s="325"/>
      <c r="CT28" s="325"/>
      <c r="CU28" s="325"/>
      <c r="CV28" s="325"/>
      <c r="CW28" s="325"/>
      <c r="CX28" s="325"/>
      <c r="CY28" s="325"/>
      <c r="CZ28" s="325"/>
      <c r="DA28" s="325"/>
      <c r="DB28" s="325"/>
      <c r="DC28" s="325"/>
      <c r="DD28" s="325"/>
      <c r="DE28" s="325"/>
      <c r="DF28" s="325"/>
      <c r="DG28" s="325"/>
      <c r="DH28" s="325"/>
      <c r="DI28" s="325"/>
      <c r="DJ28" s="325"/>
      <c r="DK28" s="325"/>
      <c r="DL28" s="325"/>
      <c r="DM28" s="325"/>
      <c r="DN28" s="325"/>
      <c r="DO28" s="325"/>
      <c r="DP28" s="325"/>
      <c r="DQ28" s="325"/>
      <c r="DR28" s="325"/>
      <c r="DS28" s="325"/>
      <c r="DT28" s="325"/>
      <c r="DU28" s="325"/>
      <c r="DV28" s="325"/>
      <c r="DW28" s="325"/>
      <c r="DX28" s="325"/>
      <c r="DY28" s="325"/>
      <c r="DZ28" s="325"/>
      <c r="EA28" s="325"/>
      <c r="EB28" s="325"/>
      <c r="EC28" s="325"/>
      <c r="ED28" s="325"/>
      <c r="EE28" s="325"/>
      <c r="EF28" s="325"/>
      <c r="EG28" s="325"/>
      <c r="EH28" s="325"/>
      <c r="EI28" s="325"/>
      <c r="EJ28" s="325"/>
      <c r="EK28" s="325"/>
      <c r="EL28" s="325"/>
      <c r="EM28" s="325"/>
      <c r="EN28" s="325"/>
      <c r="EO28" s="325"/>
      <c r="EP28" s="325"/>
      <c r="EQ28" s="325"/>
      <c r="ER28" s="325"/>
    </row>
    <row r="29" spans="1:148" ht="23" customHeight="1" thickTop="1">
      <c r="A29" s="442" t="str">
        <f>'NSW Oct 2020'!D23</f>
        <v>AGN Tumut</v>
      </c>
      <c r="B29" s="156" t="str">
        <f>'NSW Oct 2020'!F23</f>
        <v>Origin Energy</v>
      </c>
      <c r="C29" s="156" t="str">
        <f>'NSW Oct 2020'!G23</f>
        <v>Business Flexi</v>
      </c>
      <c r="D29" s="151">
        <f>365*'NSW Oct 2020'!H23/100</f>
        <v>331.82150000000001</v>
      </c>
      <c r="E29" s="288">
        <f>IF('NSW Oct 2020'!AQ23=3,0.5,IF('NSW Oct 2020'!AQ23=2,0.33,0))</f>
        <v>0.5</v>
      </c>
      <c r="F29" s="288">
        <f t="shared" si="3"/>
        <v>0.5</v>
      </c>
      <c r="G29" s="151">
        <f>IF('NSW Oct 2020'!K23="",($C$5*E29/'NSW Oct 2020'!AQ23*'NSW Oct 2020'!W23/100)*'NSW Oct 2020'!AQ23,IF($C$5*E29/'NSW Oct 2020'!AQ23&gt;='NSW Oct 2020'!L23,('NSW Oct 2020'!L23*'NSW Oct 2020'!W23/100)*'NSW Oct 2020'!AQ23,($C$5*E29/'NSW Oct 2020'!AQ23*'NSW Oct 2020'!W23/100)*'NSW Oct 2020'!AQ23))</f>
        <v>1159.090909090909</v>
      </c>
      <c r="H29" s="151">
        <f>IF(AND('NSW Oct 2020'!L23&gt;0,'NSW Oct 2020'!M23&gt;0),IF($C$5*E29/'NSW Oct 2020'!AQ23&lt;'NSW Oct 2020'!L23,0,IF(($C$5*E29/'NSW Oct 2020'!AQ23-'NSW Oct 2020'!L23)&lt;=('NSW Oct 2020'!M23+'NSW Oct 2020'!L23),((($C$5*E29/'NSW Oct 2020'!AQ23-'NSW Oct 2020'!L23)*'NSW Oct 2020'!X23/100))*'NSW Oct 2020'!AQ23,((('NSW Oct 2020'!M23)*'NSW Oct 2020'!X23/100)*'NSW Oct 2020'!AQ23))),0)</f>
        <v>0</v>
      </c>
      <c r="I29" s="151">
        <f>IF(AND('NSW Oct 2020'!M23&gt;0,'NSW Oct 2020'!N23&gt;0),IF($C$5*E29/'NSW Oct 2020'!AQ23&lt;('NSW Oct 2020'!L23+'NSW Oct 2020'!M23),0,IF(($C$5*E29/'NSW Oct 2020'!AQ23-'NSW Oct 2020'!L23+'NSW Oct 2020'!M23)&lt;=('NSW Oct 2020'!L23+'NSW Oct 2020'!M23+'NSW Oct 2020'!N23),((($C$5*E29/'NSW Oct 2020'!AQ23-('NSW Oct 2020'!L23+'NSW Oct 2020'!M23))*'NSW Oct 2020'!Y23/100))*'NSW Oct 2020'!AQ23,('NSW Oct 2020'!N23*'NSW Oct 2020'!Y23/100)* 'NSW Oct 2020'!AQ23)),0)</f>
        <v>0</v>
      </c>
      <c r="J29" s="151">
        <f>IF(AND('NSW Oct 2020'!N23&gt;0,'NSW Oct 2020'!O23&gt;0),IF($C$5*E29/'NSW Oct 2020'!AQ23&lt;('NSW Oct 2020'!L23+'NSW Oct 2020'!M23+'NSW Oct 2020'!N23),0,IF(($C$5*E29/'NSW Oct 2020'!AQ23-'NSW Oct 2020'!L23+'NSW Oct 2020'!M23+'NSW Oct 2020'!N23)&lt;=('NSW Oct 2020'!L23+'NSW Oct 2020'!M23+'NSW Oct 2020'!N23+'NSW Oct 2020'!O23),(($C$5*E29/'NSW Oct 2020'!AQ23-('NSW Oct 2020'!L23+'NSW Oct 2020'!M23+'NSW Oct 2020'!N23))*'NSW Oct 2020'!Z23/100)*'NSW Oct 2020'!AQ23,('NSW Oct 2020'!O23*'NSW Oct 2020'!Z23/100)*'NSW Oct 2020'!AQ23)),0)</f>
        <v>0</v>
      </c>
      <c r="K29" s="151">
        <f>IF(AND('NSW Oct 2020'!O23&gt;0,'NSW Oct 2020'!P23&gt;0),IF($C$5*E29/'NSW Oct 2020'!AQ23&lt;('NSW Oct 2020'!L23+'NSW Oct 2020'!M23+'NSW Oct 2020'!N23+'NSW Oct 2020'!O23),0,IF(($C$5*E29/'NSW Oct 2020'!AQ23-'NSW Oct 2020'!L23+'NSW Oct 2020'!M23+'NSW Oct 2020'!N23+'NSW Oct 2020'!O23)&lt;=('NSW Oct 2020'!L23+'NSW Oct 2020'!M23+'NSW Oct 2020'!N23+'NSW Oct 2020'!O23+'NSW Oct 2020'!P23),(($C$5*E29/'NSW Oct 2020'!AQ23-('NSW Oct 2020'!L23+'NSW Oct 2020'!M23+'NSW Oct 2020'!N23+'NSW Oct 2020'!O23))*'NSW Oct 2020'!AA23/100)*'NSW Oct 2020'!AQ23,('NSW Oct 2020'!P23*'NSW Oct 2020'!AA23/100)*'NSW Oct 2020'!AQ23)),0)</f>
        <v>0</v>
      </c>
      <c r="L29" s="151">
        <f>IF(AND('NSW Oct 2020'!P23&gt;0,'NSW Oct 2020'!O23&gt;0),IF(($C$5*E29/'NSW Oct 2020'!AQ23&lt;SUM('NSW Oct 2020'!L23:P23)),(0),($C$5*E29/'NSW Oct 2020'!AQ23-SUM('NSW Oct 2020'!L23:P23))*'NSW Oct 2020'!AB23/100)* 'NSW Oct 2020'!AQ23,IF(AND('NSW Oct 2020'!O23&gt;0,'NSW Oct 2020'!P23=""),IF(($C$5*E29/'NSW Oct 2020'!AQ23&lt; SUM('NSW Oct 2020'!L23:O23)),(0),($C$5*E29/'NSW Oct 2020'!AQ23-SUM('NSW Oct 2020'!L23:O23))*'NSW Oct 2020'!AA23/100)* 'NSW Oct 2020'!AQ23,IF(AND('NSW Oct 2020'!N23&gt;0,'NSW Oct 2020'!O23=""),IF(($C$5*E29/'NSW Oct 2020'!AQ23&lt; SUM('NSW Oct 2020'!L23:N23)),(0),($C$5*E29/'NSW Oct 2020'!AQ23-SUM('NSW Oct 2020'!L23:N23))*'NSW Oct 2020'!Z23/100)* 'NSW Oct 2020'!AQ23,IF(AND('NSW Oct 2020'!M23&gt;0,'NSW Oct 2020'!N23=""),IF(($C$5*E29/'NSW Oct 2020'!AQ23&lt;'NSW Oct 2020'!M23+'NSW Oct 2020'!L23),(0),(($C$5*E29/'NSW Oct 2020'!AQ23-('NSW Oct 2020'!M23+'NSW Oct 2020'!L23))*'NSW Oct 2020'!Y23/100))*'NSW Oct 2020'!AQ23,IF(AND('NSW Oct 2020'!L23&gt;0,'NSW Oct 2020'!M23=""&gt;0),IF(($C$5*E29/'NSW Oct 2020'!AQ23&lt;'NSW Oct 2020'!L23),(0),($C$5*E29/'NSW Oct 2020'!AQ23-'NSW Oct 2020'!L23)*'NSW Oct 2020'!X23/100)*'NSW Oct 2020'!AQ23,0)))))</f>
        <v>0</v>
      </c>
      <c r="M29" s="151">
        <f>IF('NSW Oct 2020'!K23="",($C$5*F29/'NSW Oct 2020'!AR23*'NSW Oct 2020'!AC23/100)*'NSW Oct 2020'!AR23,IF($C$5*F29/'NSW Oct 2020'!AR23&gt;='NSW Oct 2020'!L23,('NSW Oct 2020'!L23*'NSW Oct 2020'!AC23/100)*'NSW Oct 2020'!AR23,($C$5*F29/'NSW Oct 2020'!AR23*'NSW Oct 2020'!AC23/100)*'NSW Oct 2020'!AR23))</f>
        <v>1159.090909090909</v>
      </c>
      <c r="N29" s="151">
        <f>IF(AND('NSW Oct 2020'!L23&gt;0,'NSW Oct 2020'!M23&gt;0),IF($C$5*F29/'NSW Oct 2020'!AR23&lt;'NSW Oct 2020'!L23,0,IF(($C$5*F29/'NSW Oct 2020'!AR23-'NSW Oct 2020'!L23)&lt;=('NSW Oct 2020'!M23+'NSW Oct 2020'!L23),((($C$5*F29/'NSW Oct 2020'!AR23-'NSW Oct 2020'!L23)*'NSW Oct 2020'!AD23/100))*'NSW Oct 2020'!AR23,((('NSW Oct 2020'!M23)*'NSW Oct 2020'!AD23/100)*'NSW Oct 2020'!AR23))),0)</f>
        <v>0</v>
      </c>
      <c r="O29" s="151">
        <f>IF(AND('NSW Oct 2020'!M23&gt;0,'NSW Oct 2020'!N23&gt;0),IF($C$5*F29/'NSW Oct 2020'!AR23&lt;('NSW Oct 2020'!L23+'NSW Oct 2020'!M23),0,IF(($C$5*F29/'NSW Oct 2020'!AR23-'NSW Oct 2020'!L23+'NSW Oct 2020'!M23)&lt;=('NSW Oct 2020'!L23+'NSW Oct 2020'!M23+'NSW Oct 2020'!N23),((($C$5*F29/'NSW Oct 2020'!AR23-('NSW Oct 2020'!L23+'NSW Oct 2020'!M23))*'NSW Oct 2020'!AE23/100))*'NSW Oct 2020'!AR23,('NSW Oct 2020'!N23*'NSW Oct 2020'!AE23/100)*'NSW Oct 2020'!AR23)),0)</f>
        <v>0</v>
      </c>
      <c r="P29" s="151">
        <f>IF(AND('NSW Oct 2020'!N23&gt;0,'NSW Oct 2020'!O23&gt;0),IF($C$5*F29/'NSW Oct 2020'!AR23&lt;('NSW Oct 2020'!L23+'NSW Oct 2020'!M23+'NSW Oct 2020'!N23),0,IF(($C$5*F29/'NSW Oct 2020'!AR23-'NSW Oct 2020'!L23+'NSW Oct 2020'!M23+'NSW Oct 2020'!N23)&lt;=('NSW Oct 2020'!L23+'NSW Oct 2020'!M23+'NSW Oct 2020'!N23+'NSW Oct 2020'!O23),(($C$5*F29/'NSW Oct 2020'!AR23-('NSW Oct 2020'!L23+'NSW Oct 2020'!M23+'NSW Oct 2020'!N23))*'NSW Oct 2020'!AF23/100)*'NSW Oct 2020'!AR23,('NSW Oct 2020'!O23*'NSW Oct 2020'!AF23/100)*'NSW Oct 2020'!AR23)),0)</f>
        <v>0</v>
      </c>
      <c r="Q29" s="151">
        <f>IF(AND('NSW Oct 2020'!P23&gt;0,'NSW Oct 2020'!P23&gt;0),IF($C$5*F29/'NSW Oct 2020'!AR23&lt;('NSW Oct 2020'!L23+'NSW Oct 2020'!M23+'NSW Oct 2020'!N23+'NSW Oct 2020'!O23),0,IF(($C$5*F29/'NSW Oct 2020'!AR23-'NSW Oct 2020'!L23+'NSW Oct 2020'!M23+'NSW Oct 2020'!N23+'NSW Oct 2020'!O23)&lt;=('NSW Oct 2020'!L23+'NSW Oct 2020'!M23+'NSW Oct 2020'!N23+'NSW Oct 2020'!O23+'NSW Oct 2020'!P23),(($C$5*F29/'NSW Oct 2020'!AR23-('NSW Oct 2020'!L23+'NSW Oct 2020'!M23+'NSW Oct 2020'!N23+'NSW Oct 2020'!O23))*'NSW Oct 2020'!AG23/100)*'NSW Oct 2020'!AR23,('NSW Oct 2020'!P23*'NSW Oct 2020'!AG23/100)*'NSW Oct 2020'!AR23)),0)</f>
        <v>0</v>
      </c>
      <c r="R29" s="151">
        <f>IF(AND('NSW Oct 2020'!P23&gt;0,'NSW Oct 2020'!O23&gt;0),IF(($C$5*F29/'NSW Oct 2020'!AR23&lt;SUM('NSW Oct 2020'!L23:P23)),(0),($C$5*F29/'NSW Oct 2020'!AR23-SUM('NSW Oct 2020'!L23:P23))*'NSW Oct 2020'!AB23/100)* 'NSW Oct 2020'!AR23,IF(AND('NSW Oct 2020'!O23&gt;0,'NSW Oct 2020'!P23=""),IF(($C$5*F29/'NSW Oct 2020'!AR23&lt; SUM('NSW Oct 2020'!L23:O23)),(0),($C$5*F29/'NSW Oct 2020'!AR23-SUM('NSW Oct 2020'!L23:O23))*'NSW Oct 2020'!AG23/100)* 'NSW Oct 2020'!AR23,IF(AND('NSW Oct 2020'!N23&gt;0,'NSW Oct 2020'!O23=""),IF(($C$5*F29/'NSW Oct 2020'!AR23&lt; SUM('NSW Oct 2020'!L23:N23)),(0),($C$5*F29/'NSW Oct 2020'!AR23-SUM('NSW Oct 2020'!L23:N23))*'NSW Oct 2020'!AF23/100)* 'NSW Oct 2020'!AR23,IF(AND('NSW Oct 2020'!M23&gt;0,'NSW Oct 2020'!N23=""),IF(($C$5*F29/'NSW Oct 2020'!AR23&lt;'NSW Oct 2020'!M23+'NSW Oct 2020'!L23),(0),(($C$5*F29/'NSW Oct 2020'!AR23-('NSW Oct 2020'!M23+'NSW Oct 2020'!L23))*'NSW Oct 2020'!AE23/100))*'NSW Oct 2020'!AR23,IF(AND('NSW Oct 2020'!L23&gt;0,'NSW Oct 2020'!M23=""&gt;0),IF(($C$5*F29/'NSW Oct 2020'!AR23&lt;'NSW Oct 2020'!L23),(0),($C$5*F29/'NSW Oct 2020'!AR23-'NSW Oct 2020'!L23)*'NSW Oct 2020'!AD23/100)*'NSW Oct 2020'!AR23,0)))))</f>
        <v>0</v>
      </c>
      <c r="S29" s="257">
        <f t="shared" si="4"/>
        <v>2318.181818181818</v>
      </c>
      <c r="T29" s="294">
        <f t="shared" si="5"/>
        <v>2650.003318181818</v>
      </c>
      <c r="U29" s="157">
        <f t="shared" si="6"/>
        <v>2915.0036500000001</v>
      </c>
      <c r="V29" s="156">
        <f>'NSW Oct 2020'!AT23</f>
        <v>12</v>
      </c>
      <c r="W29" s="156">
        <f>'NSW Oct 2020'!AU23</f>
        <v>0</v>
      </c>
      <c r="X29" s="156">
        <f>'NSW Oct 2020'!AV23</f>
        <v>0</v>
      </c>
      <c r="Y29" s="156">
        <f>'NSW Oct 2020'!AW23</f>
        <v>0</v>
      </c>
      <c r="Z29" s="294" t="str">
        <f t="shared" si="7"/>
        <v>Guaranteed off bill</v>
      </c>
      <c r="AA29" s="294" t="str">
        <f t="shared" si="8"/>
        <v>Inclusive</v>
      </c>
      <c r="AB29" s="266">
        <f t="shared" si="0"/>
        <v>2332.0029199999999</v>
      </c>
      <c r="AC29" s="266">
        <f t="shared" si="1"/>
        <v>2332.0029199999999</v>
      </c>
      <c r="AD29" s="267">
        <f t="shared" si="9"/>
        <v>2565.2032119999999</v>
      </c>
      <c r="AE29" s="267">
        <f t="shared" si="9"/>
        <v>2565.2032119999999</v>
      </c>
      <c r="AF29" s="235">
        <f>'NSW Oct 2020'!BF22</f>
        <v>0</v>
      </c>
      <c r="AG29" s="159" t="str">
        <f>'NSW Oct 2020'!BG22</f>
        <v>n</v>
      </c>
      <c r="AH29" s="325"/>
      <c r="AI29" s="325"/>
      <c r="AJ29" s="325"/>
      <c r="AK29" s="325"/>
      <c r="AL29" s="325"/>
      <c r="AM29" s="325"/>
      <c r="AN29" s="325"/>
      <c r="AO29" s="325"/>
      <c r="AP29" s="325"/>
      <c r="AQ29" s="325"/>
      <c r="AR29" s="325"/>
      <c r="AS29" s="325"/>
      <c r="AT29" s="325"/>
      <c r="AU29" s="325"/>
      <c r="AV29" s="325"/>
      <c r="AW29" s="325"/>
      <c r="AX29" s="325"/>
      <c r="AY29" s="325"/>
      <c r="AZ29" s="325"/>
      <c r="BA29" s="325"/>
      <c r="BB29" s="325"/>
      <c r="BC29" s="325"/>
      <c r="BD29" s="325"/>
      <c r="BE29" s="325"/>
      <c r="BF29" s="325"/>
      <c r="BG29" s="325"/>
      <c r="BH29" s="325"/>
      <c r="BI29" s="325"/>
      <c r="BJ29" s="325"/>
      <c r="BK29" s="325"/>
      <c r="BL29" s="325"/>
      <c r="BM29" s="325"/>
      <c r="BN29" s="325"/>
      <c r="BO29" s="325"/>
      <c r="BP29" s="325"/>
      <c r="BQ29" s="325"/>
      <c r="BR29" s="325"/>
      <c r="BS29" s="325"/>
      <c r="BT29" s="325"/>
      <c r="BU29" s="325"/>
      <c r="BV29" s="325"/>
      <c r="BW29" s="325"/>
      <c r="BX29" s="325"/>
      <c r="BY29" s="325"/>
      <c r="BZ29" s="325"/>
      <c r="CA29" s="325"/>
      <c r="CB29" s="325"/>
      <c r="CC29" s="325"/>
      <c r="CD29" s="325"/>
      <c r="CE29" s="325"/>
      <c r="CF29" s="325"/>
      <c r="CG29" s="325"/>
      <c r="CH29" s="325"/>
      <c r="CI29" s="325"/>
      <c r="CJ29" s="325"/>
      <c r="CK29" s="325"/>
      <c r="CL29" s="325"/>
      <c r="CM29" s="325"/>
      <c r="CN29" s="325"/>
      <c r="CO29" s="325"/>
      <c r="CP29" s="325"/>
      <c r="CQ29" s="325"/>
      <c r="CR29" s="325"/>
      <c r="CS29" s="325"/>
      <c r="CT29" s="325"/>
      <c r="CU29" s="325"/>
      <c r="CV29" s="325"/>
      <c r="CW29" s="325"/>
      <c r="CX29" s="325"/>
      <c r="CY29" s="325"/>
      <c r="CZ29" s="325"/>
      <c r="DA29" s="325"/>
      <c r="DB29" s="325"/>
      <c r="DC29" s="325"/>
      <c r="DD29" s="325"/>
      <c r="DE29" s="325"/>
      <c r="DF29" s="325"/>
      <c r="DG29" s="325"/>
      <c r="DH29" s="325"/>
      <c r="DI29" s="325"/>
      <c r="DJ29" s="325"/>
      <c r="DK29" s="325"/>
      <c r="DL29" s="325"/>
      <c r="DM29" s="325"/>
      <c r="DN29" s="325"/>
      <c r="DO29" s="325"/>
      <c r="DP29" s="325"/>
      <c r="DQ29" s="325"/>
      <c r="DR29" s="325"/>
      <c r="DS29" s="325"/>
      <c r="DT29" s="325"/>
      <c r="DU29" s="325"/>
      <c r="DV29" s="325"/>
      <c r="DW29" s="325"/>
      <c r="DX29" s="325"/>
      <c r="DY29" s="325"/>
      <c r="DZ29" s="325"/>
      <c r="EA29" s="325"/>
      <c r="EB29" s="325"/>
      <c r="EC29" s="325"/>
      <c r="ED29" s="325"/>
      <c r="EE29" s="325"/>
      <c r="EF29" s="325"/>
      <c r="EG29" s="325"/>
      <c r="EH29" s="325"/>
      <c r="EI29" s="325"/>
      <c r="EJ29" s="325"/>
      <c r="EK29" s="325"/>
      <c r="EL29" s="325"/>
      <c r="EM29" s="325"/>
      <c r="EN29" s="325"/>
      <c r="EO29" s="325"/>
      <c r="EP29" s="325"/>
      <c r="EQ29" s="325"/>
      <c r="ER29" s="325"/>
    </row>
    <row r="30" spans="1:148" ht="23" customHeight="1" thickBot="1">
      <c r="A30" s="444"/>
      <c r="B30" s="171" t="str">
        <f>'NSW Oct 2020'!F24</f>
        <v>Red Energy</v>
      </c>
      <c r="C30" s="171" t="str">
        <f>'NSW Oct 2020'!G24</f>
        <v xml:space="preserve">Business Saver </v>
      </c>
      <c r="D30" s="172">
        <f>365*'NSW Oct 2020'!H24/100</f>
        <v>270.10000000000002</v>
      </c>
      <c r="E30" s="289">
        <f>IF('NSW Oct 2020'!AQ24=3,0.5,IF('NSW Oct 2020'!AQ24=2,0.33,0))</f>
        <v>0.5</v>
      </c>
      <c r="F30" s="289">
        <f t="shared" si="3"/>
        <v>0.5</v>
      </c>
      <c r="G30" s="172">
        <f>IF('NSW Oct 2020'!K24="",($C$5*E30/'NSW Oct 2020'!AQ24*'NSW Oct 2020'!W24/100)*'NSW Oct 2020'!AQ24,IF($C$5*E30/'NSW Oct 2020'!AQ24&gt;='NSW Oct 2020'!L24,('NSW Oct 2020'!L24*'NSW Oct 2020'!W24/100)*'NSW Oct 2020'!AQ24,($C$5*E30/'NSW Oct 2020'!AQ24*'NSW Oct 2020'!W24/100)*'NSW Oct 2020'!AQ24))</f>
        <v>1350.0000000000002</v>
      </c>
      <c r="H30" s="172">
        <f>IF(AND('NSW Oct 2020'!L24&gt;0,'NSW Oct 2020'!M24&gt;0),IF($C$5*E30/'NSW Oct 2020'!AQ24&lt;'NSW Oct 2020'!L24,0,IF(($C$5*E30/'NSW Oct 2020'!AQ24-'NSW Oct 2020'!L24)&lt;=('NSW Oct 2020'!M24+'NSW Oct 2020'!L24),((($C$5*E30/'NSW Oct 2020'!AQ24-'NSW Oct 2020'!L24)*'NSW Oct 2020'!X24/100))*'NSW Oct 2020'!AQ24,((('NSW Oct 2020'!M24)*'NSW Oct 2020'!X24/100)*'NSW Oct 2020'!AQ24))),0)</f>
        <v>0</v>
      </c>
      <c r="I30" s="172">
        <f>IF(AND('NSW Oct 2020'!M24&gt;0,'NSW Oct 2020'!N24&gt;0),IF($C$5*E30/'NSW Oct 2020'!AQ24&lt;('NSW Oct 2020'!L24+'NSW Oct 2020'!M24),0,IF(($C$5*E30/'NSW Oct 2020'!AQ24-'NSW Oct 2020'!L24+'NSW Oct 2020'!M24)&lt;=('NSW Oct 2020'!L24+'NSW Oct 2020'!M24+'NSW Oct 2020'!N24),((($C$5*E30/'NSW Oct 2020'!AQ24-('NSW Oct 2020'!L24+'NSW Oct 2020'!M24))*'NSW Oct 2020'!Y24/100))*'NSW Oct 2020'!AQ24,('NSW Oct 2020'!N24*'NSW Oct 2020'!Y24/100)* 'NSW Oct 2020'!AQ24)),0)</f>
        <v>0</v>
      </c>
      <c r="J30" s="172">
        <f>IF(AND('NSW Oct 2020'!N24&gt;0,'NSW Oct 2020'!O24&gt;0),IF($C$5*E30/'NSW Oct 2020'!AQ24&lt;('NSW Oct 2020'!L24+'NSW Oct 2020'!M24+'NSW Oct 2020'!N24),0,IF(($C$5*E30/'NSW Oct 2020'!AQ24-'NSW Oct 2020'!L24+'NSW Oct 2020'!M24+'NSW Oct 2020'!N24)&lt;=('NSW Oct 2020'!L24+'NSW Oct 2020'!M24+'NSW Oct 2020'!N24+'NSW Oct 2020'!O24),(($C$5*E30/'NSW Oct 2020'!AQ24-('NSW Oct 2020'!L24+'NSW Oct 2020'!M24+'NSW Oct 2020'!N24))*'NSW Oct 2020'!Z24/100)*'NSW Oct 2020'!AQ24,('NSW Oct 2020'!O24*'NSW Oct 2020'!Z24/100)*'NSW Oct 2020'!AQ24)),0)</f>
        <v>0</v>
      </c>
      <c r="K30" s="172">
        <f>IF(AND('NSW Oct 2020'!O24&gt;0,'NSW Oct 2020'!P24&gt;0),IF($C$5*E30/'NSW Oct 2020'!AQ24&lt;('NSW Oct 2020'!L24+'NSW Oct 2020'!M24+'NSW Oct 2020'!N24+'NSW Oct 2020'!O24),0,IF(($C$5*E30/'NSW Oct 2020'!AQ24-'NSW Oct 2020'!L24+'NSW Oct 2020'!M24+'NSW Oct 2020'!N24+'NSW Oct 2020'!O24)&lt;=('NSW Oct 2020'!L24+'NSW Oct 2020'!M24+'NSW Oct 2020'!N24+'NSW Oct 2020'!O24+'NSW Oct 2020'!P24),(($C$5*E30/'NSW Oct 2020'!AQ24-('NSW Oct 2020'!L24+'NSW Oct 2020'!M24+'NSW Oct 2020'!N24+'NSW Oct 2020'!O24))*'NSW Oct 2020'!AA24/100)*'NSW Oct 2020'!AQ24,('NSW Oct 2020'!P24*'NSW Oct 2020'!AA24/100)*'NSW Oct 2020'!AQ24)),0)</f>
        <v>0</v>
      </c>
      <c r="L30" s="172">
        <f>IF(AND('NSW Oct 2020'!P24&gt;0,'NSW Oct 2020'!O24&gt;0),IF(($C$5*E30/'NSW Oct 2020'!AQ24&lt;SUM('NSW Oct 2020'!L24:P24)),(0),($C$5*E30/'NSW Oct 2020'!AQ24-SUM('NSW Oct 2020'!L24:P24))*'NSW Oct 2020'!AB24/100)* 'NSW Oct 2020'!AQ24,IF(AND('NSW Oct 2020'!O24&gt;0,'NSW Oct 2020'!P24=""),IF(($C$5*E30/'NSW Oct 2020'!AQ24&lt; SUM('NSW Oct 2020'!L24:O24)),(0),($C$5*E30/'NSW Oct 2020'!AQ24-SUM('NSW Oct 2020'!L24:O24))*'NSW Oct 2020'!AA24/100)* 'NSW Oct 2020'!AQ24,IF(AND('NSW Oct 2020'!N24&gt;0,'NSW Oct 2020'!O24=""),IF(($C$5*E30/'NSW Oct 2020'!AQ24&lt; SUM('NSW Oct 2020'!L24:N24)),(0),($C$5*E30/'NSW Oct 2020'!AQ24-SUM('NSW Oct 2020'!L24:N24))*'NSW Oct 2020'!Z24/100)* 'NSW Oct 2020'!AQ24,IF(AND('NSW Oct 2020'!M24&gt;0,'NSW Oct 2020'!N24=""),IF(($C$5*E30/'NSW Oct 2020'!AQ24&lt;'NSW Oct 2020'!M24+'NSW Oct 2020'!L24),(0),(($C$5*E30/'NSW Oct 2020'!AQ24-('NSW Oct 2020'!M24+'NSW Oct 2020'!L24))*'NSW Oct 2020'!Y24/100))*'NSW Oct 2020'!AQ24,IF(AND('NSW Oct 2020'!L24&gt;0,'NSW Oct 2020'!M24=""&gt;0),IF(($C$5*E30/'NSW Oct 2020'!AQ24&lt;'NSW Oct 2020'!L24),(0),($C$5*E30/'NSW Oct 2020'!AQ24-'NSW Oct 2020'!L24)*'NSW Oct 2020'!X24/100)*'NSW Oct 2020'!AQ24,0)))))</f>
        <v>0</v>
      </c>
      <c r="M30" s="172">
        <f>IF('NSW Oct 2020'!K24="",($C$5*F30/'NSW Oct 2020'!AR24*'NSW Oct 2020'!AC24/100)*'NSW Oct 2020'!AR24,IF($C$5*F30/'NSW Oct 2020'!AR24&gt;='NSW Oct 2020'!L24,('NSW Oct 2020'!L24*'NSW Oct 2020'!AC24/100)*'NSW Oct 2020'!AR24,($C$5*F30/'NSW Oct 2020'!AR24*'NSW Oct 2020'!AC24/100)*'NSW Oct 2020'!AR24))</f>
        <v>1350.0000000000002</v>
      </c>
      <c r="N30" s="172">
        <f>IF(AND('NSW Oct 2020'!L24&gt;0,'NSW Oct 2020'!M24&gt;0),IF($C$5*F30/'NSW Oct 2020'!AR24&lt;'NSW Oct 2020'!L24,0,IF(($C$5*F30/'NSW Oct 2020'!AR24-'NSW Oct 2020'!L24)&lt;=('NSW Oct 2020'!M24+'NSW Oct 2020'!L24),((($C$5*F30/'NSW Oct 2020'!AR24-'NSW Oct 2020'!L24)*'NSW Oct 2020'!AD24/100))*'NSW Oct 2020'!AR24,((('NSW Oct 2020'!M24)*'NSW Oct 2020'!AD24/100)*'NSW Oct 2020'!AR24))),0)</f>
        <v>0</v>
      </c>
      <c r="O30" s="172">
        <f>IF(AND('NSW Oct 2020'!M24&gt;0,'NSW Oct 2020'!N24&gt;0),IF($C$5*F30/'NSW Oct 2020'!AR24&lt;('NSW Oct 2020'!L24+'NSW Oct 2020'!M24),0,IF(($C$5*F30/'NSW Oct 2020'!AR24-'NSW Oct 2020'!L24+'NSW Oct 2020'!M24)&lt;=('NSW Oct 2020'!L24+'NSW Oct 2020'!M24+'NSW Oct 2020'!N24),((($C$5*F30/'NSW Oct 2020'!AR24-('NSW Oct 2020'!L24+'NSW Oct 2020'!M24))*'NSW Oct 2020'!AE24/100))*'NSW Oct 2020'!AR24,('NSW Oct 2020'!N24*'NSW Oct 2020'!AE24/100)*'NSW Oct 2020'!AR24)),0)</f>
        <v>0</v>
      </c>
      <c r="P30" s="172">
        <f>IF(AND('NSW Oct 2020'!N24&gt;0,'NSW Oct 2020'!O24&gt;0),IF($C$5*F30/'NSW Oct 2020'!AR24&lt;('NSW Oct 2020'!L24+'NSW Oct 2020'!M24+'NSW Oct 2020'!N24),0,IF(($C$5*F30/'NSW Oct 2020'!AR24-'NSW Oct 2020'!L24+'NSW Oct 2020'!M24+'NSW Oct 2020'!N24)&lt;=('NSW Oct 2020'!L24+'NSW Oct 2020'!M24+'NSW Oct 2020'!N24+'NSW Oct 2020'!O24),(($C$5*F30/'NSW Oct 2020'!AR24-('NSW Oct 2020'!L24+'NSW Oct 2020'!M24+'NSW Oct 2020'!N24))*'NSW Oct 2020'!AF24/100)*'NSW Oct 2020'!AR24,('NSW Oct 2020'!O24*'NSW Oct 2020'!AF24/100)*'NSW Oct 2020'!AR24)),0)</f>
        <v>0</v>
      </c>
      <c r="Q30" s="172">
        <f>IF(AND('NSW Oct 2020'!P24&gt;0,'NSW Oct 2020'!P24&gt;0),IF($C$5*F30/'NSW Oct 2020'!AR24&lt;('NSW Oct 2020'!L24+'NSW Oct 2020'!M24+'NSW Oct 2020'!N24+'NSW Oct 2020'!O24),0,IF(($C$5*F30/'NSW Oct 2020'!AR24-'NSW Oct 2020'!L24+'NSW Oct 2020'!M24+'NSW Oct 2020'!N24+'NSW Oct 2020'!O24)&lt;=('NSW Oct 2020'!L24+'NSW Oct 2020'!M24+'NSW Oct 2020'!N24+'NSW Oct 2020'!O24+'NSW Oct 2020'!P24),(($C$5*F30/'NSW Oct 2020'!AR24-('NSW Oct 2020'!L24+'NSW Oct 2020'!M24+'NSW Oct 2020'!N24+'NSW Oct 2020'!O24))*'NSW Oct 2020'!AG24/100)*'NSW Oct 2020'!AR24,('NSW Oct 2020'!P24*'NSW Oct 2020'!AG24/100)*'NSW Oct 2020'!AR24)),0)</f>
        <v>0</v>
      </c>
      <c r="R30" s="172">
        <f>IF(AND('NSW Oct 2020'!P24&gt;0,'NSW Oct 2020'!O24&gt;0),IF(($C$5*F30/'NSW Oct 2020'!AR24&lt;SUM('NSW Oct 2020'!L24:P24)),(0),($C$5*F30/'NSW Oct 2020'!AR24-SUM('NSW Oct 2020'!L24:P24))*'NSW Oct 2020'!AB24/100)* 'NSW Oct 2020'!AR24,IF(AND('NSW Oct 2020'!O24&gt;0,'NSW Oct 2020'!P24=""),IF(($C$5*F30/'NSW Oct 2020'!AR24&lt; SUM('NSW Oct 2020'!L24:O24)),(0),($C$5*F30/'NSW Oct 2020'!AR24-SUM('NSW Oct 2020'!L24:O24))*'NSW Oct 2020'!AG24/100)* 'NSW Oct 2020'!AR24,IF(AND('NSW Oct 2020'!N24&gt;0,'NSW Oct 2020'!O24=""),IF(($C$5*F30/'NSW Oct 2020'!AR24&lt; SUM('NSW Oct 2020'!L24:N24)),(0),($C$5*F30/'NSW Oct 2020'!AR24-SUM('NSW Oct 2020'!L24:N24))*'NSW Oct 2020'!AF24/100)* 'NSW Oct 2020'!AR24,IF(AND('NSW Oct 2020'!M24&gt;0,'NSW Oct 2020'!N24=""),IF(($C$5*F30/'NSW Oct 2020'!AR24&lt;'NSW Oct 2020'!M24+'NSW Oct 2020'!L24),(0),(($C$5*F30/'NSW Oct 2020'!AR24-('NSW Oct 2020'!M24+'NSW Oct 2020'!L24))*'NSW Oct 2020'!AE24/100))*'NSW Oct 2020'!AR24,IF(AND('NSW Oct 2020'!L24&gt;0,'NSW Oct 2020'!M24=""&gt;0),IF(($C$5*F30/'NSW Oct 2020'!AR24&lt;'NSW Oct 2020'!L24),(0),($C$5*F30/'NSW Oct 2020'!AR24-'NSW Oct 2020'!L24)*'NSW Oct 2020'!AD24/100)*'NSW Oct 2020'!AR24,0)))))</f>
        <v>0</v>
      </c>
      <c r="S30" s="298">
        <f t="shared" si="4"/>
        <v>2700.0000000000005</v>
      </c>
      <c r="T30" s="293">
        <f t="shared" si="5"/>
        <v>2970.1000000000004</v>
      </c>
      <c r="U30" s="168">
        <f t="shared" si="6"/>
        <v>3267.1100000000006</v>
      </c>
      <c r="V30" s="171">
        <f>'NSW Oct 2020'!AT24</f>
        <v>0</v>
      </c>
      <c r="W30" s="171">
        <f>'NSW Oct 2020'!AU24</f>
        <v>0</v>
      </c>
      <c r="X30" s="171">
        <f>'NSW Oct 2020'!AV24</f>
        <v>0</v>
      </c>
      <c r="Y30" s="171">
        <f>'NSW Oct 2020'!AW24</f>
        <v>0</v>
      </c>
      <c r="Z30" s="293" t="str">
        <f t="shared" si="7"/>
        <v>No discount</v>
      </c>
      <c r="AA30" s="293" t="str">
        <f t="shared" si="8"/>
        <v>Inclusive</v>
      </c>
      <c r="AB30" s="293">
        <f t="shared" si="0"/>
        <v>2970.1000000000004</v>
      </c>
      <c r="AC30" s="293">
        <f t="shared" si="1"/>
        <v>2970.1000000000004</v>
      </c>
      <c r="AD30" s="301">
        <f t="shared" si="9"/>
        <v>3267.1100000000006</v>
      </c>
      <c r="AE30" s="301">
        <f t="shared" si="9"/>
        <v>3267.1100000000006</v>
      </c>
      <c r="AF30" s="234">
        <f>'NSW Oct 2020'!BF23</f>
        <v>12</v>
      </c>
      <c r="AG30" s="170" t="str">
        <f>'NSW Oct 2020'!BG23</f>
        <v>n</v>
      </c>
      <c r="AH30" s="325"/>
      <c r="AI30" s="325"/>
      <c r="AJ30" s="325"/>
      <c r="AK30" s="325"/>
      <c r="AL30" s="325"/>
      <c r="AM30" s="325"/>
      <c r="AN30" s="325"/>
      <c r="AO30" s="325"/>
      <c r="AP30" s="325"/>
      <c r="AQ30" s="325"/>
      <c r="AR30" s="325"/>
      <c r="AS30" s="325"/>
      <c r="AT30" s="325"/>
      <c r="AU30" s="325"/>
      <c r="AV30" s="325"/>
      <c r="AW30" s="325"/>
      <c r="AX30" s="325"/>
      <c r="AY30" s="325"/>
      <c r="AZ30" s="325"/>
      <c r="BA30" s="325"/>
      <c r="BB30" s="325"/>
      <c r="BC30" s="325"/>
      <c r="BD30" s="325"/>
      <c r="BE30" s="325"/>
      <c r="BF30" s="325"/>
      <c r="BG30" s="325"/>
      <c r="BH30" s="325"/>
      <c r="BI30" s="325"/>
      <c r="BJ30" s="325"/>
      <c r="BK30" s="325"/>
      <c r="BL30" s="325"/>
      <c r="BM30" s="325"/>
      <c r="BN30" s="325"/>
      <c r="BO30" s="325"/>
      <c r="BP30" s="325"/>
      <c r="BQ30" s="325"/>
      <c r="BR30" s="325"/>
      <c r="BS30" s="325"/>
      <c r="BT30" s="325"/>
      <c r="BU30" s="325"/>
      <c r="BV30" s="325"/>
      <c r="BW30" s="325"/>
      <c r="BX30" s="325"/>
      <c r="BY30" s="325"/>
      <c r="BZ30" s="325"/>
      <c r="CA30" s="325"/>
      <c r="CB30" s="325"/>
      <c r="CC30" s="325"/>
      <c r="CD30" s="325"/>
      <c r="CE30" s="325"/>
      <c r="CF30" s="325"/>
      <c r="CG30" s="325"/>
      <c r="CH30" s="325"/>
      <c r="CI30" s="325"/>
      <c r="CJ30" s="325"/>
      <c r="CK30" s="325"/>
      <c r="CL30" s="325"/>
      <c r="CM30" s="325"/>
      <c r="CN30" s="325"/>
      <c r="CO30" s="325"/>
      <c r="CP30" s="325"/>
      <c r="CQ30" s="325"/>
      <c r="CR30" s="325"/>
      <c r="CS30" s="325"/>
      <c r="CT30" s="325"/>
      <c r="CU30" s="325"/>
      <c r="CV30" s="325"/>
      <c r="CW30" s="325"/>
      <c r="CX30" s="325"/>
      <c r="CY30" s="325"/>
      <c r="CZ30" s="325"/>
      <c r="DA30" s="325"/>
      <c r="DB30" s="325"/>
      <c r="DC30" s="325"/>
      <c r="DD30" s="325"/>
      <c r="DE30" s="325"/>
      <c r="DF30" s="325"/>
      <c r="DG30" s="325"/>
      <c r="DH30" s="325"/>
      <c r="DI30" s="325"/>
      <c r="DJ30" s="325"/>
      <c r="DK30" s="325"/>
      <c r="DL30" s="325"/>
      <c r="DM30" s="325"/>
      <c r="DN30" s="325"/>
      <c r="DO30" s="325"/>
      <c r="DP30" s="325"/>
      <c r="DQ30" s="325"/>
      <c r="DR30" s="325"/>
      <c r="DS30" s="325"/>
      <c r="DT30" s="325"/>
      <c r="DU30" s="325"/>
      <c r="DV30" s="325"/>
      <c r="DW30" s="325"/>
      <c r="DX30" s="325"/>
      <c r="DY30" s="325"/>
      <c r="DZ30" s="325"/>
      <c r="EA30" s="325"/>
      <c r="EB30" s="325"/>
      <c r="EC30" s="325"/>
      <c r="ED30" s="325"/>
      <c r="EE30" s="325"/>
      <c r="EF30" s="325"/>
      <c r="EG30" s="325"/>
      <c r="EH30" s="325"/>
      <c r="EI30" s="325"/>
      <c r="EJ30" s="325"/>
      <c r="EK30" s="325"/>
      <c r="EL30" s="325"/>
      <c r="EM30" s="325"/>
      <c r="EN30" s="325"/>
      <c r="EO30" s="325"/>
      <c r="EP30" s="325"/>
      <c r="EQ30" s="325"/>
      <c r="ER30" s="325"/>
    </row>
    <row r="31" spans="1:148" ht="23" customHeight="1" thickTop="1" thickBot="1">
      <c r="A31" s="233" t="str">
        <f>'NSW Oct 2020'!D25</f>
        <v>AGN Wagga Wagga</v>
      </c>
      <c r="B31" s="186" t="str">
        <f>'NSW Oct 2020'!F25</f>
        <v>Origin Energy</v>
      </c>
      <c r="C31" s="186" t="str">
        <f>'NSW Oct 2020'!G25</f>
        <v>Business Flexi</v>
      </c>
      <c r="D31" s="183">
        <f>365*'NSW Oct 2020'!H25/100</f>
        <v>418.10750000000002</v>
      </c>
      <c r="E31" s="290">
        <f>IF('NSW Oct 2020'!AQ25=3,0.5,IF('NSW Oct 2020'!AQ25=2,0.33,0))</f>
        <v>0.5</v>
      </c>
      <c r="F31" s="290">
        <f t="shared" si="3"/>
        <v>0.5</v>
      </c>
      <c r="G31" s="183">
        <f>IF('NSW Oct 2020'!K25="",($C$5*E31/'NSW Oct 2020'!AQ25*'NSW Oct 2020'!W25/100)*'NSW Oct 2020'!AQ25,IF($C$5*E31/'NSW Oct 2020'!AQ25&gt;='NSW Oct 2020'!L25,('NSW Oct 2020'!L25*'NSW Oct 2020'!W25/100)*'NSW Oct 2020'!AQ25,($C$5*E31/'NSW Oct 2020'!AQ25*'NSW Oct 2020'!W25/100)*'NSW Oct 2020'!AQ25))</f>
        <v>850.00000000000011</v>
      </c>
      <c r="H31" s="183">
        <f>IF(AND('NSW Oct 2020'!L25&gt;0,'NSW Oct 2020'!M25&gt;0),IF($C$5*E31/'NSW Oct 2020'!AQ25&lt;'NSW Oct 2020'!L25,0,IF(($C$5*E31/'NSW Oct 2020'!AQ25-'NSW Oct 2020'!L25)&lt;=('NSW Oct 2020'!M25+'NSW Oct 2020'!L25),((($C$5*E31/'NSW Oct 2020'!AQ25-'NSW Oct 2020'!L25)*'NSW Oct 2020'!X25/100))*'NSW Oct 2020'!AQ25,((('NSW Oct 2020'!M25)*'NSW Oct 2020'!X25/100)*'NSW Oct 2020'!AQ25))),0)</f>
        <v>0</v>
      </c>
      <c r="I31" s="183">
        <f>IF(AND('NSW Oct 2020'!M25&gt;0,'NSW Oct 2020'!N25&gt;0),IF($C$5*E31/'NSW Oct 2020'!AQ25&lt;('NSW Oct 2020'!L25+'NSW Oct 2020'!M25),0,IF(($C$5*E31/'NSW Oct 2020'!AQ25-'NSW Oct 2020'!L25+'NSW Oct 2020'!M25)&lt;=('NSW Oct 2020'!L25+'NSW Oct 2020'!M25+'NSW Oct 2020'!N25),((($C$5*E31/'NSW Oct 2020'!AQ25-('NSW Oct 2020'!L25+'NSW Oct 2020'!M25))*'NSW Oct 2020'!Y25/100))*'NSW Oct 2020'!AQ25,('NSW Oct 2020'!N25*'NSW Oct 2020'!Y25/100)* 'NSW Oct 2020'!AQ25)),0)</f>
        <v>0</v>
      </c>
      <c r="J31" s="183">
        <f>IF(AND('NSW Oct 2020'!N25&gt;0,'NSW Oct 2020'!O25&gt;0),IF($C$5*E31/'NSW Oct 2020'!AQ25&lt;('NSW Oct 2020'!L25+'NSW Oct 2020'!M25+'NSW Oct 2020'!N25),0,IF(($C$5*E31/'NSW Oct 2020'!AQ25-'NSW Oct 2020'!L25+'NSW Oct 2020'!M25+'NSW Oct 2020'!N25)&lt;=('NSW Oct 2020'!L25+'NSW Oct 2020'!M25+'NSW Oct 2020'!N25+'NSW Oct 2020'!O25),(($C$5*E31/'NSW Oct 2020'!AQ25-('NSW Oct 2020'!L25+'NSW Oct 2020'!M25+'NSW Oct 2020'!N25))*'NSW Oct 2020'!Z25/100)*'NSW Oct 2020'!AQ25,('NSW Oct 2020'!O25*'NSW Oct 2020'!Z25/100)*'NSW Oct 2020'!AQ25)),0)</f>
        <v>0</v>
      </c>
      <c r="K31" s="183">
        <f>IF(AND('NSW Oct 2020'!O25&gt;0,'NSW Oct 2020'!P25&gt;0),IF($C$5*E31/'NSW Oct 2020'!AQ25&lt;('NSW Oct 2020'!L25+'NSW Oct 2020'!M25+'NSW Oct 2020'!N25+'NSW Oct 2020'!O25),0,IF(($C$5*E31/'NSW Oct 2020'!AQ25-'NSW Oct 2020'!L25+'NSW Oct 2020'!M25+'NSW Oct 2020'!N25+'NSW Oct 2020'!O25)&lt;=('NSW Oct 2020'!L25+'NSW Oct 2020'!M25+'NSW Oct 2020'!N25+'NSW Oct 2020'!O25+'NSW Oct 2020'!P25),(($C$5*E31/'NSW Oct 2020'!AQ25-('NSW Oct 2020'!L25+'NSW Oct 2020'!M25+'NSW Oct 2020'!N25+'NSW Oct 2020'!O25))*'NSW Oct 2020'!AA25/100)*'NSW Oct 2020'!AQ25,('NSW Oct 2020'!P25*'NSW Oct 2020'!AA25/100)*'NSW Oct 2020'!AQ25)),0)</f>
        <v>0</v>
      </c>
      <c r="L31" s="183">
        <f>IF(AND('NSW Oct 2020'!P25&gt;0,'NSW Oct 2020'!O25&gt;0),IF(($C$5*E31/'NSW Oct 2020'!AQ25&lt;SUM('NSW Oct 2020'!L25:P25)),(0),($C$5*E31/'NSW Oct 2020'!AQ25-SUM('NSW Oct 2020'!L25:P25))*'NSW Oct 2020'!AB25/100)* 'NSW Oct 2020'!AQ25,IF(AND('NSW Oct 2020'!O25&gt;0,'NSW Oct 2020'!P25=""),IF(($C$5*E31/'NSW Oct 2020'!AQ25&lt; SUM('NSW Oct 2020'!L25:O25)),(0),($C$5*E31/'NSW Oct 2020'!AQ25-SUM('NSW Oct 2020'!L25:O25))*'NSW Oct 2020'!AA25/100)* 'NSW Oct 2020'!AQ25,IF(AND('NSW Oct 2020'!N25&gt;0,'NSW Oct 2020'!O25=""),IF(($C$5*E31/'NSW Oct 2020'!AQ25&lt; SUM('NSW Oct 2020'!L25:N25)),(0),($C$5*E31/'NSW Oct 2020'!AQ25-SUM('NSW Oct 2020'!L25:N25))*'NSW Oct 2020'!Z25/100)* 'NSW Oct 2020'!AQ25,IF(AND('NSW Oct 2020'!M25&gt;0,'NSW Oct 2020'!N25=""),IF(($C$5*E31/'NSW Oct 2020'!AQ25&lt;'NSW Oct 2020'!M25+'NSW Oct 2020'!L25),(0),(($C$5*E31/'NSW Oct 2020'!AQ25-('NSW Oct 2020'!M25+'NSW Oct 2020'!L25))*'NSW Oct 2020'!Y25/100))*'NSW Oct 2020'!AQ25,IF(AND('NSW Oct 2020'!L25&gt;0,'NSW Oct 2020'!M25=""&gt;0),IF(($C$5*E31/'NSW Oct 2020'!AQ25&lt;'NSW Oct 2020'!L25),(0),($C$5*E31/'NSW Oct 2020'!AQ25-'NSW Oct 2020'!L25)*'NSW Oct 2020'!X25/100)*'NSW Oct 2020'!AQ25,0)))))</f>
        <v>0</v>
      </c>
      <c r="M31" s="183">
        <f>IF('NSW Oct 2020'!K25="",($C$5*F31/'NSW Oct 2020'!AR25*'NSW Oct 2020'!AC25/100)*'NSW Oct 2020'!AR25,IF($C$5*F31/'NSW Oct 2020'!AR25&gt;='NSW Oct 2020'!L25,('NSW Oct 2020'!L25*'NSW Oct 2020'!AC25/100)*'NSW Oct 2020'!AR25,($C$5*F31/'NSW Oct 2020'!AR25*'NSW Oct 2020'!AC25/100)*'NSW Oct 2020'!AR25))</f>
        <v>850.00000000000011</v>
      </c>
      <c r="N31" s="183">
        <f>IF(AND('NSW Oct 2020'!L25&gt;0,'NSW Oct 2020'!M25&gt;0),IF($C$5*F31/'NSW Oct 2020'!AR25&lt;'NSW Oct 2020'!L25,0,IF(($C$5*F31/'NSW Oct 2020'!AR25-'NSW Oct 2020'!L25)&lt;=('NSW Oct 2020'!M25+'NSW Oct 2020'!L25),((($C$5*F31/'NSW Oct 2020'!AR25-'NSW Oct 2020'!L25)*'NSW Oct 2020'!AD25/100))*'NSW Oct 2020'!AR25,((('NSW Oct 2020'!M25)*'NSW Oct 2020'!AD25/100)*'NSW Oct 2020'!AR25))),0)</f>
        <v>0</v>
      </c>
      <c r="O31" s="183">
        <f>IF(AND('NSW Oct 2020'!M25&gt;0,'NSW Oct 2020'!N25&gt;0),IF($C$5*F31/'NSW Oct 2020'!AR25&lt;('NSW Oct 2020'!L25+'NSW Oct 2020'!M25),0,IF(($C$5*F31/'NSW Oct 2020'!AR25-'NSW Oct 2020'!L25+'NSW Oct 2020'!M25)&lt;=('NSW Oct 2020'!L25+'NSW Oct 2020'!M25+'NSW Oct 2020'!N25),((($C$5*F31/'NSW Oct 2020'!AR25-('NSW Oct 2020'!L25+'NSW Oct 2020'!M25))*'NSW Oct 2020'!AE25/100))*'NSW Oct 2020'!AR25,('NSW Oct 2020'!N25*'NSW Oct 2020'!AE25/100)*'NSW Oct 2020'!AR25)),0)</f>
        <v>0</v>
      </c>
      <c r="P31" s="183">
        <f>IF(AND('NSW Oct 2020'!N25&gt;0,'NSW Oct 2020'!O25&gt;0),IF($C$5*F31/'NSW Oct 2020'!AR25&lt;('NSW Oct 2020'!L25+'NSW Oct 2020'!M25+'NSW Oct 2020'!N25),0,IF(($C$5*F31/'NSW Oct 2020'!AR25-'NSW Oct 2020'!L25+'NSW Oct 2020'!M25+'NSW Oct 2020'!N25)&lt;=('NSW Oct 2020'!L25+'NSW Oct 2020'!M25+'NSW Oct 2020'!N25+'NSW Oct 2020'!O25),(($C$5*F31/'NSW Oct 2020'!AR25-('NSW Oct 2020'!L25+'NSW Oct 2020'!M25+'NSW Oct 2020'!N25))*'NSW Oct 2020'!AF25/100)*'NSW Oct 2020'!AR25,('NSW Oct 2020'!O25*'NSW Oct 2020'!AF25/100)*'NSW Oct 2020'!AR25)),0)</f>
        <v>0</v>
      </c>
      <c r="Q31" s="183">
        <f>IF(AND('NSW Oct 2020'!P25&gt;0,'NSW Oct 2020'!P25&gt;0),IF($C$5*F31/'NSW Oct 2020'!AR25&lt;('NSW Oct 2020'!L25+'NSW Oct 2020'!M25+'NSW Oct 2020'!N25+'NSW Oct 2020'!O25),0,IF(($C$5*F31/'NSW Oct 2020'!AR25-'NSW Oct 2020'!L25+'NSW Oct 2020'!M25+'NSW Oct 2020'!N25+'NSW Oct 2020'!O25)&lt;=('NSW Oct 2020'!L25+'NSW Oct 2020'!M25+'NSW Oct 2020'!N25+'NSW Oct 2020'!O25+'NSW Oct 2020'!P25),(($C$5*F31/'NSW Oct 2020'!AR25-('NSW Oct 2020'!L25+'NSW Oct 2020'!M25+'NSW Oct 2020'!N25+'NSW Oct 2020'!O25))*'NSW Oct 2020'!AG25/100)*'NSW Oct 2020'!AR25,('NSW Oct 2020'!P25*'NSW Oct 2020'!AG25/100)*'NSW Oct 2020'!AR25)),0)</f>
        <v>0</v>
      </c>
      <c r="R31" s="183">
        <f>IF(AND('NSW Oct 2020'!P25&gt;0,'NSW Oct 2020'!O25&gt;0),IF(($C$5*F31/'NSW Oct 2020'!AR25&lt;SUM('NSW Oct 2020'!L25:P25)),(0),($C$5*F31/'NSW Oct 2020'!AR25-SUM('NSW Oct 2020'!L25:P25))*'NSW Oct 2020'!AB25/100)* 'NSW Oct 2020'!AR25,IF(AND('NSW Oct 2020'!O25&gt;0,'NSW Oct 2020'!P25=""),IF(($C$5*F31/'NSW Oct 2020'!AR25&lt; SUM('NSW Oct 2020'!L25:O25)),(0),($C$5*F31/'NSW Oct 2020'!AR25-SUM('NSW Oct 2020'!L25:O25))*'NSW Oct 2020'!AG25/100)* 'NSW Oct 2020'!AR25,IF(AND('NSW Oct 2020'!N25&gt;0,'NSW Oct 2020'!O25=""),IF(($C$5*F31/'NSW Oct 2020'!AR25&lt; SUM('NSW Oct 2020'!L25:N25)),(0),($C$5*F31/'NSW Oct 2020'!AR25-SUM('NSW Oct 2020'!L25:N25))*'NSW Oct 2020'!AF25/100)* 'NSW Oct 2020'!AR25,IF(AND('NSW Oct 2020'!M25&gt;0,'NSW Oct 2020'!N25=""),IF(($C$5*F31/'NSW Oct 2020'!AR25&lt;'NSW Oct 2020'!M25+'NSW Oct 2020'!L25),(0),(($C$5*F31/'NSW Oct 2020'!AR25-('NSW Oct 2020'!M25+'NSW Oct 2020'!L25))*'NSW Oct 2020'!AE25/100))*'NSW Oct 2020'!AR25,IF(AND('NSW Oct 2020'!L25&gt;0,'NSW Oct 2020'!M25=""&gt;0),IF(($C$5*F31/'NSW Oct 2020'!AR25&lt;'NSW Oct 2020'!L25),(0),($C$5*F31/'NSW Oct 2020'!AR25-'NSW Oct 2020'!L25)*'NSW Oct 2020'!AD25/100)*'NSW Oct 2020'!AR25,0)))))</f>
        <v>0</v>
      </c>
      <c r="S31" s="297">
        <f t="shared" si="4"/>
        <v>1700.0000000000002</v>
      </c>
      <c r="T31" s="296">
        <f t="shared" si="5"/>
        <v>2118.1075000000001</v>
      </c>
      <c r="U31" s="187">
        <f t="shared" si="6"/>
        <v>2329.9182500000002</v>
      </c>
      <c r="V31" s="186">
        <f>'NSW Oct 2020'!AT25</f>
        <v>12</v>
      </c>
      <c r="W31" s="186">
        <f>'NSW Oct 2020'!AU25</f>
        <v>0</v>
      </c>
      <c r="X31" s="186">
        <f>'NSW Oct 2020'!AV25</f>
        <v>0</v>
      </c>
      <c r="Y31" s="186">
        <f>'NSW Oct 2020'!AW25</f>
        <v>0</v>
      </c>
      <c r="Z31" s="296" t="str">
        <f t="shared" si="7"/>
        <v>Guaranteed off bill</v>
      </c>
      <c r="AA31" s="296" t="str">
        <f t="shared" si="8"/>
        <v>Inclusive</v>
      </c>
      <c r="AB31" s="302">
        <f t="shared" si="0"/>
        <v>1863.9346</v>
      </c>
      <c r="AC31" s="302">
        <f t="shared" si="1"/>
        <v>1863.9346</v>
      </c>
      <c r="AD31" s="303">
        <f t="shared" si="9"/>
        <v>2050.3280600000003</v>
      </c>
      <c r="AE31" s="303">
        <f t="shared" si="9"/>
        <v>2050.3280600000003</v>
      </c>
      <c r="AF31" s="232">
        <f>'NSW Oct 2020'!BF24</f>
        <v>0</v>
      </c>
      <c r="AG31" s="189" t="str">
        <f>'NSW Oct 2020'!BG24</f>
        <v>n</v>
      </c>
      <c r="AH31" s="325"/>
      <c r="AI31" s="325"/>
      <c r="AJ31" s="325"/>
      <c r="AK31" s="325"/>
      <c r="AL31" s="325"/>
      <c r="AM31" s="325"/>
      <c r="AN31" s="325"/>
      <c r="AO31" s="325"/>
      <c r="AP31" s="325"/>
      <c r="AQ31" s="325"/>
      <c r="AR31" s="325"/>
      <c r="AS31" s="325"/>
      <c r="AT31" s="325"/>
      <c r="AU31" s="325"/>
      <c r="AV31" s="325"/>
      <c r="AW31" s="325"/>
      <c r="AX31" s="325"/>
      <c r="AY31" s="325"/>
      <c r="AZ31" s="325"/>
      <c r="BA31" s="325"/>
      <c r="BB31" s="325"/>
      <c r="BC31" s="325"/>
      <c r="BD31" s="325"/>
      <c r="BE31" s="325"/>
      <c r="BF31" s="325"/>
      <c r="BG31" s="325"/>
      <c r="BH31" s="325"/>
      <c r="BI31" s="325"/>
      <c r="BJ31" s="325"/>
      <c r="BK31" s="325"/>
      <c r="BL31" s="325"/>
      <c r="BM31" s="325"/>
      <c r="BN31" s="325"/>
      <c r="BO31" s="325"/>
      <c r="BP31" s="325"/>
      <c r="BQ31" s="325"/>
      <c r="BR31" s="325"/>
      <c r="BS31" s="325"/>
      <c r="BT31" s="325"/>
      <c r="BU31" s="325"/>
      <c r="BV31" s="325"/>
      <c r="BW31" s="325"/>
      <c r="BX31" s="325"/>
      <c r="BY31" s="325"/>
      <c r="BZ31" s="325"/>
      <c r="CA31" s="325"/>
      <c r="CB31" s="325"/>
      <c r="CC31" s="325"/>
      <c r="CD31" s="325"/>
      <c r="CE31" s="325"/>
      <c r="CF31" s="325"/>
      <c r="CG31" s="325"/>
      <c r="CH31" s="325"/>
      <c r="CI31" s="325"/>
      <c r="CJ31" s="325"/>
      <c r="CK31" s="325"/>
      <c r="CL31" s="325"/>
      <c r="CM31" s="325"/>
      <c r="CN31" s="325"/>
      <c r="CO31" s="325"/>
      <c r="CP31" s="325"/>
      <c r="CQ31" s="325"/>
      <c r="CR31" s="325"/>
      <c r="CS31" s="325"/>
      <c r="CT31" s="325"/>
      <c r="CU31" s="325"/>
      <c r="CV31" s="325"/>
      <c r="CW31" s="325"/>
      <c r="CX31" s="325"/>
      <c r="CY31" s="325"/>
      <c r="CZ31" s="325"/>
      <c r="DA31" s="325"/>
      <c r="DB31" s="325"/>
      <c r="DC31" s="325"/>
      <c r="DD31" s="325"/>
      <c r="DE31" s="325"/>
      <c r="DF31" s="325"/>
      <c r="DG31" s="325"/>
      <c r="DH31" s="325"/>
      <c r="DI31" s="325"/>
      <c r="DJ31" s="325"/>
      <c r="DK31" s="325"/>
      <c r="DL31" s="325"/>
      <c r="DM31" s="325"/>
      <c r="DN31" s="325"/>
      <c r="DO31" s="325"/>
      <c r="DP31" s="325"/>
      <c r="DQ31" s="325"/>
      <c r="DR31" s="325"/>
      <c r="DS31" s="325"/>
      <c r="DT31" s="325"/>
      <c r="DU31" s="325"/>
      <c r="DV31" s="325"/>
      <c r="DW31" s="325"/>
      <c r="DX31" s="325"/>
      <c r="DY31" s="325"/>
      <c r="DZ31" s="325"/>
      <c r="EA31" s="325"/>
      <c r="EB31" s="325"/>
      <c r="EC31" s="325"/>
      <c r="ED31" s="325"/>
      <c r="EE31" s="325"/>
      <c r="EF31" s="325"/>
      <c r="EG31" s="325"/>
      <c r="EH31" s="325"/>
      <c r="EI31" s="325"/>
      <c r="EJ31" s="325"/>
      <c r="EK31" s="325"/>
      <c r="EL31" s="325"/>
      <c r="EM31" s="325"/>
      <c r="EN31" s="325"/>
      <c r="EO31" s="325"/>
      <c r="EP31" s="325"/>
      <c r="EQ31" s="325"/>
      <c r="ER31" s="325"/>
    </row>
  </sheetData>
  <sheetProtection algorithmName="SHA-512" hashValue="CwKNFB0AFQDS7CwlEeBVcc5tX3zmpesz4XH/LR9KMcKs/bDNwYPSlr9xD0nlwszt3MqE+BJ1FRJJzD4ZkIm+4Q==" saltValue="UxAhCYCy7dZpWdxArG43Xw==" spinCount="100000" sheet="1" objects="1" scenarios="1"/>
  <mergeCells count="6">
    <mergeCell ref="A29:A30"/>
    <mergeCell ref="A8:A14"/>
    <mergeCell ref="A15:A16"/>
    <mergeCell ref="A20:A22"/>
    <mergeCell ref="A23:A24"/>
    <mergeCell ref="A26:A28"/>
  </mergeCells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1C55A-6591-0B49-8997-3891E838E127}">
  <sheetPr codeName="Sheet16">
    <tabColor theme="5" tint="0.39997558519241921"/>
  </sheetPr>
  <dimension ref="A1:ER32"/>
  <sheetViews>
    <sheetView zoomScaleNormal="100" workbookViewId="0">
      <selection activeCell="C7" sqref="C7"/>
    </sheetView>
  </sheetViews>
  <sheetFormatPr baseColWidth="10" defaultRowHeight="14"/>
  <cols>
    <col min="1" max="1" width="24.1640625" style="316" customWidth="1"/>
    <col min="2" max="2" width="16.1640625" style="316" customWidth="1"/>
    <col min="3" max="3" width="23.1640625" style="316" bestFit="1" customWidth="1"/>
    <col min="4" max="4" width="12.1640625" style="316" customWidth="1"/>
    <col min="5" max="5" width="12.1640625" style="318" hidden="1" customWidth="1"/>
    <col min="6" max="6" width="12.1640625" style="316" hidden="1" customWidth="1"/>
    <col min="7" max="18" width="12.1640625" style="316" customWidth="1"/>
    <col min="19" max="19" width="13" style="316" hidden="1" customWidth="1"/>
    <col min="20" max="20" width="12" style="316" hidden="1" customWidth="1"/>
    <col min="21" max="21" width="12" style="319" customWidth="1"/>
    <col min="22" max="25" width="12" style="316" customWidth="1"/>
    <col min="26" max="29" width="12" style="316" hidden="1" customWidth="1"/>
    <col min="30" max="33" width="12" style="316" customWidth="1"/>
    <col min="34" max="43" width="12.1640625" style="316" customWidth="1"/>
    <col min="44" max="16384" width="10.83203125" style="316"/>
  </cols>
  <sheetData>
    <row r="1" spans="1:148">
      <c r="A1" s="313" t="s">
        <v>55</v>
      </c>
      <c r="B1" s="313"/>
      <c r="C1" s="313"/>
      <c r="D1" s="313"/>
      <c r="E1" s="314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5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3"/>
      <c r="AY1" s="313"/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3"/>
      <c r="BT1" s="313"/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3"/>
      <c r="CO1" s="313"/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3"/>
      <c r="DB1" s="313"/>
      <c r="DC1" s="313"/>
      <c r="DD1" s="313"/>
      <c r="DE1" s="313"/>
      <c r="DF1" s="313"/>
      <c r="DG1" s="313"/>
      <c r="DH1" s="313"/>
      <c r="DI1" s="313"/>
      <c r="DJ1" s="313"/>
      <c r="DK1" s="313"/>
      <c r="DL1" s="313"/>
      <c r="DM1" s="313"/>
      <c r="DN1" s="313"/>
      <c r="DO1" s="313"/>
      <c r="DP1" s="313"/>
      <c r="DQ1" s="313"/>
      <c r="DR1" s="313"/>
      <c r="DS1" s="313"/>
      <c r="DT1" s="313"/>
      <c r="DU1" s="313"/>
      <c r="DV1" s="313"/>
      <c r="DW1" s="313"/>
      <c r="DX1" s="313"/>
      <c r="DY1" s="313"/>
      <c r="DZ1" s="313"/>
      <c r="EA1" s="313"/>
      <c r="EB1" s="313"/>
      <c r="EC1" s="313"/>
      <c r="ED1" s="313"/>
      <c r="EE1" s="313"/>
      <c r="EF1" s="313"/>
      <c r="EG1" s="313"/>
      <c r="EH1" s="313"/>
      <c r="EI1" s="313"/>
      <c r="EJ1" s="313"/>
      <c r="EK1" s="313"/>
      <c r="EL1" s="313"/>
      <c r="EM1" s="313"/>
      <c r="EN1" s="313"/>
      <c r="EO1" s="313"/>
      <c r="EP1" s="313"/>
      <c r="EQ1" s="313"/>
      <c r="ER1" s="313"/>
    </row>
    <row r="2" spans="1:148">
      <c r="A2" s="315" t="s">
        <v>94</v>
      </c>
      <c r="B2" s="313"/>
      <c r="C2" s="313"/>
      <c r="D2" s="313"/>
      <c r="E2" s="314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5"/>
      <c r="V2" s="313"/>
      <c r="W2" s="313"/>
      <c r="X2" s="313"/>
      <c r="Y2" s="313"/>
      <c r="Z2" s="313"/>
      <c r="AA2" s="313"/>
      <c r="AB2" s="313"/>
      <c r="AC2" s="313"/>
      <c r="AD2" s="313"/>
      <c r="AE2" s="313"/>
      <c r="AF2" s="313"/>
      <c r="AG2" s="313"/>
      <c r="AH2" s="313"/>
      <c r="AI2" s="313"/>
      <c r="AJ2" s="313"/>
      <c r="AK2" s="313"/>
      <c r="AL2" s="313"/>
      <c r="AM2" s="313"/>
      <c r="AN2" s="313"/>
      <c r="AO2" s="313"/>
      <c r="AP2" s="313"/>
      <c r="AQ2" s="313"/>
      <c r="AR2" s="313"/>
      <c r="AS2" s="313"/>
      <c r="AT2" s="313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  <c r="CU2" s="313"/>
      <c r="CV2" s="313"/>
      <c r="CW2" s="313"/>
      <c r="CX2" s="313"/>
      <c r="CY2" s="313"/>
      <c r="CZ2" s="313"/>
      <c r="DA2" s="313"/>
      <c r="DB2" s="313"/>
      <c r="DC2" s="313"/>
      <c r="DD2" s="313"/>
      <c r="DE2" s="313"/>
      <c r="DF2" s="313"/>
      <c r="DG2" s="313"/>
      <c r="DH2" s="313"/>
      <c r="DI2" s="313"/>
      <c r="DJ2" s="313"/>
      <c r="DK2" s="313"/>
      <c r="DL2" s="313"/>
      <c r="DM2" s="313"/>
      <c r="DN2" s="313"/>
      <c r="DO2" s="313"/>
      <c r="DP2" s="313"/>
      <c r="DQ2" s="313"/>
      <c r="DR2" s="313"/>
      <c r="DS2" s="313"/>
      <c r="DT2" s="313"/>
      <c r="DU2" s="313"/>
      <c r="DV2" s="313"/>
      <c r="DW2" s="313"/>
      <c r="DX2" s="313"/>
      <c r="DY2" s="313"/>
      <c r="DZ2" s="313"/>
      <c r="EA2" s="313"/>
      <c r="EB2" s="313"/>
      <c r="EC2" s="313"/>
      <c r="ED2" s="313"/>
      <c r="EE2" s="313"/>
      <c r="EF2" s="313"/>
      <c r="EG2" s="313"/>
      <c r="EH2" s="313"/>
      <c r="EI2" s="313"/>
      <c r="EJ2" s="313"/>
      <c r="EK2" s="313"/>
      <c r="EL2" s="313"/>
      <c r="EM2" s="313"/>
      <c r="EN2" s="313"/>
      <c r="EO2" s="313"/>
      <c r="EP2" s="313"/>
      <c r="EQ2" s="313"/>
      <c r="ER2" s="313"/>
    </row>
    <row r="3" spans="1:148" ht="15" thickBot="1">
      <c r="A3" s="313"/>
      <c r="B3" s="317"/>
      <c r="C3" s="313"/>
      <c r="D3" s="313"/>
      <c r="E3" s="314"/>
      <c r="F3" s="313"/>
      <c r="G3" s="313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5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  <c r="BS3" s="313"/>
      <c r="BT3" s="313"/>
      <c r="BU3" s="313"/>
      <c r="BV3" s="313"/>
      <c r="BW3" s="313"/>
      <c r="BX3" s="313"/>
      <c r="BY3" s="313"/>
      <c r="BZ3" s="313"/>
      <c r="CA3" s="313"/>
      <c r="CB3" s="313"/>
      <c r="CC3" s="313"/>
      <c r="CD3" s="313"/>
      <c r="CE3" s="313"/>
      <c r="CF3" s="313"/>
      <c r="CG3" s="313"/>
      <c r="CH3" s="313"/>
      <c r="CI3" s="313"/>
      <c r="CJ3" s="313"/>
      <c r="CK3" s="313"/>
      <c r="CL3" s="313"/>
      <c r="CM3" s="313"/>
      <c r="CN3" s="313"/>
      <c r="CO3" s="313"/>
      <c r="CP3" s="313"/>
      <c r="CQ3" s="313"/>
      <c r="CR3" s="313"/>
      <c r="CS3" s="313"/>
      <c r="CT3" s="313"/>
      <c r="CU3" s="313"/>
      <c r="CV3" s="313"/>
      <c r="CW3" s="313"/>
      <c r="CX3" s="313"/>
      <c r="CY3" s="313"/>
      <c r="CZ3" s="313"/>
      <c r="DA3" s="313"/>
      <c r="DB3" s="313"/>
      <c r="DC3" s="313"/>
      <c r="DD3" s="313"/>
      <c r="DE3" s="313"/>
      <c r="DF3" s="313"/>
      <c r="DG3" s="313"/>
      <c r="DH3" s="313"/>
      <c r="DI3" s="313"/>
      <c r="DJ3" s="313"/>
      <c r="DK3" s="313"/>
      <c r="DL3" s="313"/>
      <c r="DM3" s="313"/>
      <c r="DN3" s="313"/>
      <c r="DO3" s="313"/>
      <c r="DP3" s="313"/>
      <c r="DQ3" s="313"/>
      <c r="DR3" s="313"/>
      <c r="DS3" s="313"/>
      <c r="DT3" s="313"/>
      <c r="DU3" s="313"/>
      <c r="DV3" s="313"/>
      <c r="DW3" s="313"/>
      <c r="DX3" s="313"/>
      <c r="DY3" s="313"/>
      <c r="DZ3" s="313"/>
      <c r="EA3" s="313"/>
      <c r="EB3" s="313"/>
      <c r="EC3" s="313"/>
      <c r="ED3" s="313"/>
      <c r="EE3" s="313"/>
      <c r="EF3" s="313"/>
      <c r="EG3" s="313"/>
      <c r="EH3" s="313"/>
      <c r="EI3" s="313"/>
      <c r="EJ3" s="313"/>
      <c r="EK3" s="313"/>
      <c r="EL3" s="313"/>
      <c r="EM3" s="313"/>
      <c r="EN3" s="313"/>
      <c r="EO3" s="313"/>
      <c r="EP3" s="313"/>
      <c r="EQ3" s="313"/>
      <c r="ER3" s="313"/>
    </row>
    <row r="4" spans="1:148">
      <c r="A4" s="91" t="s">
        <v>50</v>
      </c>
      <c r="B4" s="92"/>
      <c r="C4" s="92"/>
      <c r="D4" s="92"/>
      <c r="E4" s="254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258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3"/>
      <c r="AH4" s="313"/>
      <c r="AI4" s="313"/>
      <c r="AJ4" s="313"/>
      <c r="AK4" s="313"/>
      <c r="AL4" s="313"/>
      <c r="AM4" s="313"/>
      <c r="AN4" s="313"/>
      <c r="AO4" s="313"/>
      <c r="AP4" s="313"/>
      <c r="AQ4" s="313"/>
      <c r="AR4" s="313"/>
      <c r="AS4" s="313"/>
      <c r="AT4" s="313"/>
      <c r="AU4" s="313"/>
      <c r="AV4" s="313"/>
      <c r="AW4" s="313"/>
      <c r="AX4" s="313"/>
      <c r="AY4" s="313"/>
      <c r="AZ4" s="313"/>
      <c r="BA4" s="313"/>
      <c r="BB4" s="313"/>
      <c r="BC4" s="313"/>
      <c r="BD4" s="313"/>
      <c r="BE4" s="313"/>
      <c r="BF4" s="313"/>
      <c r="BG4" s="313"/>
      <c r="BH4" s="313"/>
      <c r="BI4" s="313"/>
      <c r="BJ4" s="313"/>
      <c r="BK4" s="313"/>
      <c r="BL4" s="313"/>
      <c r="BM4" s="313"/>
      <c r="BN4" s="313"/>
      <c r="BO4" s="313"/>
      <c r="BP4" s="313"/>
      <c r="BQ4" s="313"/>
      <c r="BR4" s="313"/>
      <c r="BS4" s="313"/>
      <c r="BT4" s="313"/>
      <c r="BU4" s="313"/>
      <c r="BV4" s="313"/>
      <c r="BW4" s="313"/>
      <c r="BX4" s="313"/>
      <c r="BY4" s="313"/>
      <c r="BZ4" s="313"/>
      <c r="CA4" s="313"/>
      <c r="CB4" s="313"/>
      <c r="CC4" s="313"/>
      <c r="CD4" s="313"/>
      <c r="CE4" s="313"/>
      <c r="CF4" s="313"/>
      <c r="CG4" s="313"/>
      <c r="CH4" s="313"/>
      <c r="CI4" s="313"/>
      <c r="CJ4" s="313"/>
      <c r="CK4" s="313"/>
      <c r="CL4" s="313"/>
      <c r="CM4" s="313"/>
      <c r="CN4" s="313"/>
      <c r="CO4" s="313"/>
      <c r="CP4" s="313"/>
      <c r="CQ4" s="313"/>
      <c r="CR4" s="313"/>
      <c r="CS4" s="313"/>
      <c r="CT4" s="313"/>
      <c r="CU4" s="313"/>
      <c r="CV4" s="313"/>
      <c r="CW4" s="313"/>
      <c r="CX4" s="313"/>
      <c r="CY4" s="313"/>
      <c r="CZ4" s="313"/>
      <c r="DA4" s="313"/>
      <c r="DB4" s="313"/>
      <c r="DC4" s="313"/>
      <c r="DD4" s="313"/>
      <c r="DE4" s="313"/>
      <c r="DF4" s="313"/>
      <c r="DG4" s="313"/>
      <c r="DH4" s="313"/>
      <c r="DI4" s="313"/>
      <c r="DJ4" s="313"/>
      <c r="DK4" s="313"/>
      <c r="DL4" s="313"/>
      <c r="DM4" s="313"/>
      <c r="DN4" s="313"/>
      <c r="DO4" s="313"/>
      <c r="DP4" s="313"/>
      <c r="DQ4" s="313"/>
      <c r="DR4" s="313"/>
      <c r="DS4" s="313"/>
      <c r="DT4" s="313"/>
      <c r="DU4" s="313"/>
      <c r="DV4" s="313"/>
      <c r="DW4" s="313"/>
      <c r="DX4" s="313"/>
      <c r="DY4" s="313"/>
      <c r="DZ4" s="313"/>
      <c r="EA4" s="313"/>
      <c r="EB4" s="313"/>
      <c r="EC4" s="313"/>
      <c r="ED4" s="313"/>
      <c r="EE4" s="313"/>
      <c r="EF4" s="313"/>
      <c r="EG4" s="313"/>
      <c r="EH4" s="313"/>
      <c r="EI4" s="313"/>
      <c r="EJ4" s="313"/>
      <c r="EK4" s="313"/>
      <c r="EL4" s="313"/>
      <c r="EM4" s="313"/>
      <c r="EN4" s="313"/>
      <c r="EO4" s="313"/>
      <c r="EP4" s="313"/>
      <c r="EQ4" s="313"/>
      <c r="ER4" s="313"/>
    </row>
    <row r="5" spans="1:148">
      <c r="A5" s="94" t="s">
        <v>292</v>
      </c>
      <c r="B5" s="70"/>
      <c r="C5" s="101">
        <v>100000</v>
      </c>
      <c r="D5" s="95"/>
      <c r="E5" s="70"/>
      <c r="F5" s="95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259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96"/>
      <c r="AH5" s="313"/>
      <c r="AI5" s="313"/>
      <c r="AJ5" s="313"/>
      <c r="AK5" s="313"/>
      <c r="AL5" s="313"/>
      <c r="AM5" s="313"/>
      <c r="AN5" s="313"/>
      <c r="AO5" s="313"/>
      <c r="AP5" s="313"/>
      <c r="AQ5" s="313"/>
      <c r="AR5" s="313"/>
      <c r="AS5" s="313"/>
      <c r="AT5" s="313"/>
      <c r="AU5" s="313"/>
      <c r="AV5" s="313"/>
      <c r="AW5" s="313"/>
      <c r="AX5" s="313"/>
      <c r="AY5" s="313"/>
      <c r="AZ5" s="313"/>
      <c r="BA5" s="313"/>
      <c r="BB5" s="313"/>
      <c r="BC5" s="313"/>
      <c r="BD5" s="313"/>
      <c r="BE5" s="313"/>
      <c r="BF5" s="313"/>
      <c r="BG5" s="313"/>
      <c r="BH5" s="313"/>
      <c r="BI5" s="313"/>
      <c r="BJ5" s="313"/>
      <c r="BK5" s="313"/>
      <c r="BL5" s="313"/>
      <c r="BM5" s="313"/>
      <c r="BN5" s="313"/>
      <c r="BO5" s="313"/>
      <c r="BP5" s="313"/>
      <c r="BQ5" s="313"/>
      <c r="BR5" s="313"/>
      <c r="BS5" s="313"/>
      <c r="BT5" s="313"/>
      <c r="BU5" s="313"/>
      <c r="BV5" s="313"/>
      <c r="BW5" s="313"/>
      <c r="BX5" s="313"/>
      <c r="BY5" s="313"/>
      <c r="BZ5" s="313"/>
      <c r="CA5" s="313"/>
      <c r="CB5" s="313"/>
      <c r="CC5" s="313"/>
      <c r="CD5" s="313"/>
      <c r="CE5" s="313"/>
      <c r="CF5" s="313"/>
      <c r="CG5" s="313"/>
      <c r="CH5" s="313"/>
      <c r="CI5" s="313"/>
      <c r="CJ5" s="313"/>
      <c r="CK5" s="313"/>
      <c r="CL5" s="313"/>
      <c r="CM5" s="313"/>
      <c r="CN5" s="313"/>
      <c r="CO5" s="313"/>
      <c r="CP5" s="313"/>
      <c r="CQ5" s="313"/>
      <c r="CR5" s="313"/>
      <c r="CS5" s="313"/>
      <c r="CT5" s="313"/>
      <c r="CU5" s="313"/>
      <c r="CV5" s="313"/>
      <c r="CW5" s="313"/>
      <c r="CX5" s="313"/>
      <c r="CY5" s="313"/>
      <c r="CZ5" s="313"/>
      <c r="DA5" s="313"/>
      <c r="DB5" s="313"/>
      <c r="DC5" s="313"/>
      <c r="DD5" s="313"/>
      <c r="DE5" s="313"/>
      <c r="DF5" s="313"/>
      <c r="DG5" s="313"/>
      <c r="DH5" s="313"/>
      <c r="DI5" s="313"/>
      <c r="DJ5" s="313"/>
      <c r="DK5" s="313"/>
      <c r="DL5" s="313"/>
      <c r="DM5" s="313"/>
      <c r="DN5" s="313"/>
      <c r="DO5" s="313"/>
      <c r="DP5" s="313"/>
      <c r="DQ5" s="313"/>
      <c r="DR5" s="313"/>
      <c r="DS5" s="313"/>
      <c r="DT5" s="313"/>
      <c r="DU5" s="313"/>
      <c r="DV5" s="313"/>
      <c r="DW5" s="313"/>
      <c r="DX5" s="313"/>
      <c r="DY5" s="313"/>
      <c r="DZ5" s="313"/>
      <c r="EA5" s="313"/>
      <c r="EB5" s="313"/>
      <c r="EC5" s="313"/>
      <c r="ED5" s="313"/>
      <c r="EE5" s="313"/>
      <c r="EF5" s="313"/>
      <c r="EG5" s="313"/>
      <c r="EH5" s="313"/>
      <c r="EI5" s="313"/>
      <c r="EJ5" s="313"/>
      <c r="EK5" s="313"/>
      <c r="EL5" s="313"/>
      <c r="EM5" s="313"/>
      <c r="EN5" s="313"/>
      <c r="EO5" s="313"/>
      <c r="EP5" s="313"/>
      <c r="EQ5" s="313"/>
      <c r="ER5" s="313"/>
    </row>
    <row r="6" spans="1:148">
      <c r="A6" s="34" t="s">
        <v>131</v>
      </c>
      <c r="B6" s="70"/>
      <c r="C6" s="70"/>
      <c r="D6" s="70"/>
      <c r="E6" s="256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259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96"/>
      <c r="AH6" s="313"/>
      <c r="AI6" s="313"/>
      <c r="AJ6" s="313"/>
      <c r="AK6" s="313"/>
      <c r="AL6" s="313"/>
      <c r="AM6" s="313"/>
      <c r="AN6" s="313"/>
      <c r="AO6" s="313"/>
      <c r="AP6" s="313"/>
      <c r="AQ6" s="313"/>
      <c r="AR6" s="313"/>
      <c r="AS6" s="313"/>
      <c r="AT6" s="313"/>
      <c r="AU6" s="313"/>
      <c r="AV6" s="313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13"/>
      <c r="BM6" s="313"/>
      <c r="BN6" s="313"/>
      <c r="BO6" s="313"/>
      <c r="BP6" s="313"/>
      <c r="BQ6" s="313"/>
      <c r="BR6" s="313"/>
      <c r="BS6" s="313"/>
      <c r="BT6" s="313"/>
      <c r="BU6" s="313"/>
      <c r="BV6" s="313"/>
      <c r="BW6" s="313"/>
      <c r="BX6" s="313"/>
      <c r="BY6" s="313"/>
      <c r="BZ6" s="313"/>
      <c r="CA6" s="313"/>
      <c r="CB6" s="313"/>
      <c r="CC6" s="313"/>
      <c r="CD6" s="313"/>
      <c r="CE6" s="313"/>
      <c r="CF6" s="313"/>
      <c r="CG6" s="313"/>
      <c r="CH6" s="313"/>
      <c r="CI6" s="313"/>
      <c r="CJ6" s="313"/>
      <c r="CK6" s="313"/>
      <c r="CL6" s="313"/>
      <c r="CM6" s="313"/>
      <c r="CN6" s="313"/>
      <c r="CO6" s="313"/>
      <c r="CP6" s="313"/>
      <c r="CQ6" s="313"/>
      <c r="CR6" s="313"/>
      <c r="CS6" s="313"/>
      <c r="CT6" s="313"/>
      <c r="CU6" s="313"/>
      <c r="CV6" s="313"/>
      <c r="CW6" s="313"/>
      <c r="CX6" s="313"/>
      <c r="CY6" s="313"/>
      <c r="CZ6" s="313"/>
      <c r="DA6" s="313"/>
      <c r="DB6" s="313"/>
      <c r="DC6" s="313"/>
      <c r="DD6" s="313"/>
      <c r="DE6" s="313"/>
      <c r="DF6" s="313"/>
      <c r="DG6" s="313"/>
      <c r="DH6" s="313"/>
      <c r="DI6" s="313"/>
      <c r="DJ6" s="313"/>
      <c r="DK6" s="313"/>
      <c r="DL6" s="313"/>
      <c r="DM6" s="313"/>
      <c r="DN6" s="313"/>
      <c r="DO6" s="313"/>
      <c r="DP6" s="313"/>
      <c r="DQ6" s="313"/>
      <c r="DR6" s="313"/>
      <c r="DS6" s="313"/>
      <c r="DT6" s="313"/>
      <c r="DU6" s="313"/>
      <c r="DV6" s="313"/>
      <c r="DW6" s="313"/>
      <c r="DX6" s="313"/>
      <c r="DY6" s="313"/>
      <c r="DZ6" s="313"/>
      <c r="EA6" s="313"/>
      <c r="EB6" s="313"/>
      <c r="EC6" s="313"/>
      <c r="ED6" s="313"/>
      <c r="EE6" s="313"/>
      <c r="EF6" s="313"/>
      <c r="EG6" s="313"/>
      <c r="EH6" s="313"/>
      <c r="EI6" s="313"/>
      <c r="EJ6" s="313"/>
      <c r="EK6" s="313"/>
      <c r="EL6" s="313"/>
      <c r="EM6" s="313"/>
      <c r="EN6" s="313"/>
      <c r="EO6" s="313"/>
      <c r="EP6" s="313"/>
      <c r="EQ6" s="313"/>
      <c r="ER6" s="313"/>
    </row>
    <row r="7" spans="1:148" ht="75">
      <c r="A7" s="286" t="s">
        <v>99</v>
      </c>
      <c r="B7" s="311" t="s">
        <v>51</v>
      </c>
      <c r="C7" s="312" t="s">
        <v>52</v>
      </c>
      <c r="D7" s="127" t="s">
        <v>194</v>
      </c>
      <c r="E7" s="287" t="s">
        <v>285</v>
      </c>
      <c r="F7" s="287" t="s">
        <v>286</v>
      </c>
      <c r="G7" s="127" t="s">
        <v>140</v>
      </c>
      <c r="H7" s="127" t="s">
        <v>141</v>
      </c>
      <c r="I7" s="127" t="s">
        <v>142</v>
      </c>
      <c r="J7" s="127" t="s">
        <v>143</v>
      </c>
      <c r="K7" s="127" t="s">
        <v>138</v>
      </c>
      <c r="L7" s="127" t="s">
        <v>90</v>
      </c>
      <c r="M7" s="127" t="s">
        <v>195</v>
      </c>
      <c r="N7" s="127" t="s">
        <v>91</v>
      </c>
      <c r="O7" s="127" t="s">
        <v>92</v>
      </c>
      <c r="P7" s="127" t="s">
        <v>93</v>
      </c>
      <c r="Q7" s="127" t="s">
        <v>139</v>
      </c>
      <c r="R7" s="127" t="s">
        <v>49</v>
      </c>
      <c r="S7" s="291" t="s">
        <v>287</v>
      </c>
      <c r="T7" s="291" t="s">
        <v>84</v>
      </c>
      <c r="U7" s="128" t="s">
        <v>288</v>
      </c>
      <c r="V7" s="129" t="s">
        <v>82</v>
      </c>
      <c r="W7" s="129" t="s">
        <v>83</v>
      </c>
      <c r="X7" s="129" t="s">
        <v>56</v>
      </c>
      <c r="Y7" s="129" t="s">
        <v>22</v>
      </c>
      <c r="Z7" s="299" t="s">
        <v>289</v>
      </c>
      <c r="AA7" s="299" t="s">
        <v>290</v>
      </c>
      <c r="AB7" s="300" t="s">
        <v>58</v>
      </c>
      <c r="AC7" s="300" t="s">
        <v>65</v>
      </c>
      <c r="AD7" s="130" t="s">
        <v>53</v>
      </c>
      <c r="AE7" s="130" t="s">
        <v>54</v>
      </c>
      <c r="AF7" s="131" t="s">
        <v>74</v>
      </c>
      <c r="AG7" s="132" t="s">
        <v>33</v>
      </c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313"/>
      <c r="AW7" s="313"/>
      <c r="AX7" s="313"/>
      <c r="AY7" s="313"/>
      <c r="AZ7" s="313"/>
      <c r="BA7" s="313"/>
      <c r="BB7" s="313"/>
      <c r="BC7" s="313"/>
      <c r="BD7" s="313"/>
      <c r="BE7" s="313"/>
      <c r="BF7" s="313"/>
      <c r="BG7" s="313"/>
      <c r="BH7" s="313"/>
      <c r="BI7" s="313"/>
      <c r="BJ7" s="313"/>
      <c r="BK7" s="313"/>
      <c r="BL7" s="313"/>
      <c r="BM7" s="313"/>
      <c r="BN7" s="313"/>
      <c r="BO7" s="313"/>
      <c r="BP7" s="313"/>
      <c r="BQ7" s="313"/>
      <c r="BR7" s="313"/>
      <c r="BS7" s="313"/>
      <c r="BT7" s="313"/>
      <c r="BU7" s="313"/>
      <c r="BV7" s="313"/>
      <c r="BW7" s="313"/>
      <c r="BX7" s="313"/>
      <c r="BY7" s="313"/>
      <c r="BZ7" s="313"/>
      <c r="CA7" s="313"/>
      <c r="CB7" s="313"/>
      <c r="CC7" s="313"/>
      <c r="CD7" s="313"/>
      <c r="CE7" s="313"/>
      <c r="CF7" s="313"/>
      <c r="CG7" s="313"/>
      <c r="CH7" s="313"/>
      <c r="CI7" s="313"/>
      <c r="CJ7" s="313"/>
      <c r="CK7" s="313"/>
      <c r="CL7" s="313"/>
      <c r="CM7" s="313"/>
      <c r="CN7" s="313"/>
      <c r="CO7" s="313"/>
      <c r="CP7" s="313"/>
      <c r="CQ7" s="313"/>
      <c r="CR7" s="313"/>
      <c r="CS7" s="313"/>
      <c r="CT7" s="313"/>
      <c r="CU7" s="313"/>
      <c r="CV7" s="313"/>
      <c r="CW7" s="313"/>
      <c r="CX7" s="313"/>
      <c r="CY7" s="313"/>
      <c r="CZ7" s="313"/>
      <c r="DA7" s="313"/>
      <c r="DB7" s="313"/>
      <c r="DC7" s="313"/>
      <c r="DD7" s="313"/>
      <c r="DE7" s="313"/>
      <c r="DF7" s="313"/>
      <c r="DG7" s="313"/>
      <c r="DH7" s="313"/>
      <c r="DI7" s="313"/>
      <c r="DJ7" s="313"/>
      <c r="DK7" s="313"/>
      <c r="DL7" s="313"/>
      <c r="DM7" s="313"/>
      <c r="DN7" s="313"/>
      <c r="DO7" s="313"/>
      <c r="DP7" s="313"/>
      <c r="DQ7" s="313"/>
      <c r="DR7" s="313"/>
      <c r="DS7" s="313"/>
      <c r="DT7" s="313"/>
      <c r="DU7" s="313"/>
      <c r="DV7" s="313"/>
      <c r="DW7" s="313"/>
      <c r="DX7" s="313"/>
      <c r="DY7" s="313"/>
      <c r="DZ7" s="313"/>
      <c r="EA7" s="313"/>
      <c r="EB7" s="313"/>
      <c r="EC7" s="313"/>
      <c r="ED7" s="313"/>
      <c r="EE7" s="313"/>
      <c r="EF7" s="313"/>
      <c r="EG7" s="313"/>
      <c r="EH7" s="313"/>
      <c r="EI7" s="313"/>
      <c r="EJ7" s="313"/>
      <c r="EK7" s="313"/>
      <c r="EL7" s="313"/>
      <c r="EM7" s="313"/>
      <c r="EN7" s="313"/>
      <c r="EO7" s="313"/>
      <c r="EP7" s="313"/>
      <c r="EQ7" s="313"/>
      <c r="ER7" s="313"/>
    </row>
    <row r="8" spans="1:148" ht="23" customHeight="1">
      <c r="A8" s="443" t="str">
        <f>'NSW Apr 2020'!D2</f>
        <v>Jemena Sydney</v>
      </c>
      <c r="B8" s="148" t="str">
        <f>'NSW Apr 2020'!F2</f>
        <v>AGL</v>
      </c>
      <c r="C8" s="148" t="str">
        <f>'NSW Apr 2020'!G2</f>
        <v>Business Essentials Saver</v>
      </c>
      <c r="D8" s="153">
        <f>365*'NSW Apr 2020'!H2/100</f>
        <v>244.84200000000001</v>
      </c>
      <c r="E8" s="288">
        <f>IF('NSW Apr 2020'!AQ2=3,0.5,IF('NSW Apr 2020'!AQ2=2,0.33,0))</f>
        <v>0.5</v>
      </c>
      <c r="F8" s="288">
        <f>1-E8</f>
        <v>0.5</v>
      </c>
      <c r="G8" s="153">
        <f>IF('NSW Apr 2020'!K2="",($C$5*E8/'NSW Apr 2020'!AQ2*'NSW Apr 2020'!W2/100)*'NSW Apr 2020'!AQ2,IF($C$5*E8/'NSW Apr 2020'!AQ2&gt;='NSW Apr 2020'!L2,('NSW Apr 2020'!L2*'NSW Apr 2020'!W2/100)*'NSW Apr 2020'!AQ2,($C$5*E8/'NSW Apr 2020'!AQ2*'NSW Apr 2020'!W2/100)*'NSW Apr 2020'!AQ2))</f>
        <v>91.733399999999989</v>
      </c>
      <c r="H8" s="153">
        <f>IF(AND('NSW Apr 2020'!L2&gt;0,'NSW Apr 2020'!M2&gt;0),IF($C$5*E8/'NSW Apr 2020'!AQ2&lt;'NSW Apr 2020'!L2,0,IF(($C$5*E8/'NSW Apr 2020'!AQ2-'NSW Apr 2020'!L2)&lt;=('NSW Apr 2020'!M2+'NSW Apr 2020'!L2),((($C$5*E8/'NSW Apr 2020'!AQ2-'NSW Apr 2020'!L2)*'NSW Apr 2020'!X2/100))*'NSW Apr 2020'!AQ2,((('NSW Apr 2020'!M2)*'NSW Apr 2020'!X2/100)*'NSW Apr 2020'!AQ2))),0)</f>
        <v>86.955300000000008</v>
      </c>
      <c r="I8" s="153">
        <f>IF(AND('NSW Apr 2020'!M2&gt;0,'NSW Apr 2020'!N2&gt;0),IF($C$5*E8/'NSW Apr 2020'!AQ2&lt;('NSW Apr 2020'!L2+'NSW Apr 2020'!M2),0,IF(($C$5*E8/'NSW Apr 2020'!AQ2-'NSW Apr 2020'!L2+'NSW Apr 2020'!M2)&lt;=('NSW Apr 2020'!L2+'NSW Apr 2020'!M2+'NSW Apr 2020'!N2),((($C$5*E8/'NSW Apr 2020'!AQ2-('NSW Apr 2020'!L2+'NSW Apr 2020'!M2))*'NSW Apr 2020'!Y2/100))*'NSW Apr 2020'!AQ2,('NSW Apr 2020'!N2*'NSW Apr 2020'!Y2/100)* 'NSW Apr 2020'!AQ2)),0)</f>
        <v>207.7218</v>
      </c>
      <c r="J8" s="153">
        <f>IF(AND('NSW Apr 2020'!N2&gt;0,'NSW Apr 2020'!O2&gt;0),IF($C$5*E8/'NSW Apr 2020'!AQ2&lt;('NSW Apr 2020'!L2+'NSW Apr 2020'!M2+'NSW Apr 2020'!N2),0,IF(($C$5*E8/'NSW Apr 2020'!AQ2-'NSW Apr 2020'!L2+'NSW Apr 2020'!M2+'NSW Apr 2020'!N2)&lt;=('NSW Apr 2020'!L2+'NSW Apr 2020'!M2+'NSW Apr 2020'!N2+'NSW Apr 2020'!O2),(($C$5*E8/'NSW Apr 2020'!AQ2-('NSW Apr 2020'!L2+'NSW Apr 2020'!M2+'NSW Apr 2020'!N2))*'NSW Apr 2020'!Z2/100)*'NSW Apr 2020'!AQ2,('NSW Apr 2020'!O2*'NSW Apr 2020'!Z2/100)*'NSW Apr 2020'!AQ2)),0)</f>
        <v>775.67499999999995</v>
      </c>
      <c r="K8" s="153">
        <f>IF(AND('NSW Apr 2020'!O2&gt;0,'NSW Apr 2020'!P2&gt;0),IF($C$5*E8/'NSW Apr 2020'!AQ2&lt;('NSW Apr 2020'!L2+'NSW Apr 2020'!M2+'NSW Apr 2020'!N2+'NSW Apr 2020'!O2),0,IF(($C$5*E8/'NSW Apr 2020'!AQ2-'NSW Apr 2020'!L2+'NSW Apr 2020'!M2+'NSW Apr 2020'!N2+'NSW Apr 2020'!O2)&lt;=('NSW Apr 2020'!L2+'NSW Apr 2020'!M2+'NSW Apr 2020'!N2+'NSW Apr 2020'!O2+'NSW Apr 2020'!P2),(($C$5*E8/'NSW Apr 2020'!AQ2-('NSW Apr 2020'!L2+'NSW Apr 2020'!M2+'NSW Apr 2020'!N2+'NSW Apr 2020'!O2))*'NSW Apr 2020'!AA2/100)*'NSW Apr 2020'!AQ2,('NSW Apr 2020'!P2*'NSW Apr 2020'!AA2/100)*'NSW Apr 2020'!AQ2)),0)</f>
        <v>0</v>
      </c>
      <c r="L8" s="153">
        <f>IF(AND('NSW Apr 2020'!P2&gt;0,'NSW Apr 2020'!O2&gt;0),IF(($C$5*E8/'NSW Apr 2020'!AQ2&lt;SUM('NSW Apr 2020'!L2:P2)),(0),($C$5*E8/'NSW Apr 2020'!AQ2-SUM('NSW Apr 2020'!L2:P2))*'NSW Apr 2020'!AB2/100)* 'NSW Apr 2020'!AQ2,IF(AND('NSW Apr 2020'!O2&gt;0,'NSW Apr 2020'!P2=""),IF(($C$5*E8/'NSW Apr 2020'!AQ2&lt; SUM('NSW Apr 2020'!L2:O2)),(0),($C$5*E8/'NSW Apr 2020'!AQ2-SUM('NSW Apr 2020'!L2:O2))*'NSW Apr 2020'!AA2/100)* 'NSW Apr 2020'!AQ2,IF(AND('NSW Apr 2020'!N2&gt;0,'NSW Apr 2020'!O2=""),IF(($C$5*E8/'NSW Apr 2020'!AQ2&lt; SUM('NSW Apr 2020'!L2:N2)),(0),($C$5*E8/'NSW Apr 2020'!AQ2-SUM('NSW Apr 2020'!L2:N2))*'NSW Apr 2020'!Z2/100)* 'NSW Apr 2020'!AQ2,IF(AND('NSW Apr 2020'!M2&gt;0,'NSW Apr 2020'!N2=""),IF(($C$5*E8/'NSW Apr 2020'!AQ2&lt;'NSW Apr 2020'!M2+'NSW Apr 2020'!L2),(0),(($C$5*E8/'NSW Apr 2020'!AQ2-('NSW Apr 2020'!M2+'NSW Apr 2020'!L2))*'NSW Apr 2020'!Y2/100))*'NSW Apr 2020'!AQ2,IF(AND('NSW Apr 2020'!L2&gt;0,'NSW Apr 2020'!M2=""&gt;0),IF(($C$5*E8/'NSW Apr 2020'!AQ2&lt;'NSW Apr 2020'!L2),(0),($C$5*E8/'NSW Apr 2020'!AQ2-'NSW Apr 2020'!L2)*'NSW Apr 2020'!X2/100)*'NSW Apr 2020'!AQ2,0)))))</f>
        <v>0</v>
      </c>
      <c r="M8" s="153">
        <f>IF('NSW Apr 2020'!K2="",($C$5*F8/'NSW Apr 2020'!AR2*'NSW Apr 2020'!AC2/100)*'NSW Apr 2020'!AR2,IF($C$5*F8/'NSW Apr 2020'!AR2&gt;='NSW Apr 2020'!L2,('NSW Apr 2020'!L2*'NSW Apr 2020'!AC2/100)*'NSW Apr 2020'!AR2,($C$5*F8/'NSW Apr 2020'!AR2*'NSW Apr 2020'!AC2/100)*'NSW Apr 2020'!AR2))</f>
        <v>91.733399999999989</v>
      </c>
      <c r="N8" s="153">
        <f>IF(AND('NSW Apr 2020'!L2&gt;0,'NSW Apr 2020'!M2&gt;0),IF($C$5*F8/'NSW Apr 2020'!AR2&lt;'NSW Apr 2020'!L2,0,IF(($C$5*F8/'NSW Apr 2020'!AR2-'NSW Apr 2020'!L2)&lt;=('NSW Apr 2020'!M2+'NSW Apr 2020'!L2),((($C$5*F8/'NSW Apr 2020'!AR2-'NSW Apr 2020'!L2)*'NSW Apr 2020'!AD2/100))*'NSW Apr 2020'!AR2,((('NSW Apr 2020'!M2)*'NSW Apr 2020'!AD2/100)*'NSW Apr 2020'!AR2))),0)</f>
        <v>86.955300000000008</v>
      </c>
      <c r="O8" s="153">
        <f>IF(AND('NSW Apr 2020'!M2&gt;0,'NSW Apr 2020'!N2&gt;0),IF($C$5*F8/'NSW Apr 2020'!AR2&lt;('NSW Apr 2020'!L2+'NSW Apr 2020'!M2),0,IF(($C$5*F8/'NSW Apr 2020'!AR2-'NSW Apr 2020'!L2+'NSW Apr 2020'!M2)&lt;=('NSW Apr 2020'!L2+'NSW Apr 2020'!M2+'NSW Apr 2020'!N2),((($C$5*F8/'NSW Apr 2020'!AR2-('NSW Apr 2020'!L2+'NSW Apr 2020'!M2))*'NSW Apr 2020'!AE2/100))*'NSW Apr 2020'!AR2,('NSW Apr 2020'!N2*'NSW Apr 2020'!AE2/100)*'NSW Apr 2020'!AR2)),0)</f>
        <v>207.7218</v>
      </c>
      <c r="P8" s="153">
        <f>IF(AND('NSW Apr 2020'!N2&gt;0,'NSW Apr 2020'!O2&gt;0),IF($C$5*F8/'NSW Apr 2020'!AR2&lt;('NSW Apr 2020'!L2+'NSW Apr 2020'!M2+'NSW Apr 2020'!N2),0,IF(($C$5*F8/'NSW Apr 2020'!AR2-'NSW Apr 2020'!L2+'NSW Apr 2020'!M2+'NSW Apr 2020'!N2)&lt;=('NSW Apr 2020'!L2+'NSW Apr 2020'!M2+'NSW Apr 2020'!N2+'NSW Apr 2020'!O2),(($C$5*F8/'NSW Apr 2020'!AR2-('NSW Apr 2020'!L2+'NSW Apr 2020'!M2+'NSW Apr 2020'!N2))*'NSW Apr 2020'!AF2/100)*'NSW Apr 2020'!AR2,('NSW Apr 2020'!O2*'NSW Apr 2020'!AF2/100)*'NSW Apr 2020'!AR2)),0)</f>
        <v>775.67499999999995</v>
      </c>
      <c r="Q8" s="153">
        <f>IF(AND('NSW Apr 2020'!P2&gt;0,'NSW Apr 2020'!P2&gt;0),IF($C$5*F8/'NSW Apr 2020'!AR2&lt;('NSW Apr 2020'!L2+'NSW Apr 2020'!M2+'NSW Apr 2020'!N2+'NSW Apr 2020'!O2),0,IF(($C$5*F8/'NSW Apr 2020'!AR2-'NSW Apr 2020'!L2+'NSW Apr 2020'!M2+'NSW Apr 2020'!N2+'NSW Apr 2020'!O2)&lt;=('NSW Apr 2020'!L2+'NSW Apr 2020'!M2+'NSW Apr 2020'!N2+'NSW Apr 2020'!O2+'NSW Apr 2020'!P2),(($C$5*F8/'NSW Apr 2020'!AR2-('NSW Apr 2020'!L2+'NSW Apr 2020'!M2+'NSW Apr 2020'!N2+'NSW Apr 2020'!O2))*'NSW Apr 2020'!AG2/100)*'NSW Apr 2020'!AR2,('NSW Apr 2020'!P2*'NSW Apr 2020'!AG2/100)*'NSW Apr 2020'!AR2)),0)</f>
        <v>0</v>
      </c>
      <c r="R8" s="153">
        <f>IF(AND('NSW Apr 2020'!P2&gt;0,'NSW Apr 2020'!O2&gt;0),IF(($C$5*F8/'NSW Apr 2020'!AR2&lt;SUM('NSW Apr 2020'!L2:P2)),(0),($C$5*F8/'NSW Apr 2020'!AR2-SUM('NSW Apr 2020'!L2:P2))*'NSW Apr 2020'!AB2/100)* 'NSW Apr 2020'!AR2,IF(AND('NSW Apr 2020'!O2&gt;0,'NSW Apr 2020'!P2=""),IF(($C$5*F8/'NSW Apr 2020'!AR2&lt; SUM('NSW Apr 2020'!L2:O2)),(0),($C$5*F8/'NSW Apr 2020'!AR2-SUM('NSW Apr 2020'!L2:O2))*'NSW Apr 2020'!AG2/100)* 'NSW Apr 2020'!AR2,IF(AND('NSW Apr 2020'!N2&gt;0,'NSW Apr 2020'!O2=""),IF(($C$5*F8/'NSW Apr 2020'!AR2&lt; SUM('NSW Apr 2020'!L2:N2)),(0),($C$5*F8/'NSW Apr 2020'!AR2-SUM('NSW Apr 2020'!L2:N2))*'NSW Apr 2020'!AF2/100)* 'NSW Apr 2020'!AR2,IF(AND('NSW Apr 2020'!M2&gt;0,'NSW Apr 2020'!N2=""),IF(($C$5*F8/'NSW Apr 2020'!AR2&lt;'NSW Apr 2020'!M2+'NSW Apr 2020'!L2),(0),(($C$5*F8/'NSW Apr 2020'!AR2-('NSW Apr 2020'!M2+'NSW Apr 2020'!L2))*'NSW Apr 2020'!AE2/100))*'NSW Apr 2020'!AR2,IF(AND('NSW Apr 2020'!L2&gt;0,'NSW Apr 2020'!M2=""&gt;0),IF(($C$5*F8/'NSW Apr 2020'!AR2&lt;'NSW Apr 2020'!L2),(0),($C$5*F8/'NSW Apr 2020'!AR2-'NSW Apr 2020'!L2)*'NSW Apr 2020'!AD2/100)*'NSW Apr 2020'!AR2,0)))))</f>
        <v>0</v>
      </c>
      <c r="S8" s="257">
        <f>SUM(G8:R8)</f>
        <v>2324.1710000000003</v>
      </c>
      <c r="T8" s="292">
        <f>S8+D8</f>
        <v>2569.0130000000004</v>
      </c>
      <c r="U8" s="149">
        <f>T8*1.1</f>
        <v>2825.9143000000008</v>
      </c>
      <c r="V8" s="148">
        <f>'NSW Apr 2020'!AT2</f>
        <v>0</v>
      </c>
      <c r="W8" s="148">
        <f>'NSW Apr 2020'!AU2</f>
        <v>0</v>
      </c>
      <c r="X8" s="148">
        <f>'NSW Apr 2020'!AV2</f>
        <v>0</v>
      </c>
      <c r="Y8" s="148">
        <f>'NSW Apr 2020'!AW2</f>
        <v>0</v>
      </c>
      <c r="Z8" s="292" t="str">
        <f>IF(SUM(V8:Y8)=0,"No discount",IF(V8&gt;0,"Guaranteed off bill",IF(W8&gt;0,"Guaranteed off usage",IF(X8&gt;0,"Pay-on-time off bill","Pay-on-time off usage"))))</f>
        <v>No discount</v>
      </c>
      <c r="AA8" s="292" t="str">
        <f>IF(OR(B8="Origin Energy",B8="Red Energy",B8="Powershop"),"Inclusive","Exclusive")</f>
        <v>Exclusive</v>
      </c>
      <c r="AB8" s="266">
        <f t="shared" ref="AB8:AB32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2569.0130000000004</v>
      </c>
      <c r="AC8" s="266">
        <f t="shared" ref="AC8:AC32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2569.0130000000004</v>
      </c>
      <c r="AD8" s="267">
        <f t="shared" ref="AD8:AE23" si="2">AB8*1.1</f>
        <v>2825.9143000000008</v>
      </c>
      <c r="AE8" s="267">
        <f t="shared" si="2"/>
        <v>2825.9143000000008</v>
      </c>
      <c r="AF8" s="226">
        <f>'NSW Apr 2020'!BF2</f>
        <v>0</v>
      </c>
      <c r="AG8" s="141" t="str">
        <f>'NSW Apr 2020'!BG2</f>
        <v>n</v>
      </c>
      <c r="AH8" s="313"/>
      <c r="AI8" s="313"/>
      <c r="AJ8" s="313"/>
      <c r="AK8" s="313"/>
      <c r="AL8" s="313"/>
      <c r="AM8" s="313"/>
      <c r="AN8" s="313"/>
      <c r="AO8" s="313"/>
      <c r="AP8" s="313"/>
      <c r="AQ8" s="313"/>
      <c r="AR8" s="313"/>
      <c r="AS8" s="313"/>
      <c r="AT8" s="313"/>
      <c r="AU8" s="313"/>
      <c r="AV8" s="313"/>
      <c r="AW8" s="313"/>
      <c r="AX8" s="313"/>
      <c r="AY8" s="313"/>
      <c r="AZ8" s="313"/>
      <c r="BA8" s="313"/>
      <c r="BB8" s="313"/>
      <c r="BC8" s="313"/>
      <c r="BD8" s="313"/>
      <c r="BE8" s="313"/>
      <c r="BF8" s="313"/>
      <c r="BG8" s="313"/>
      <c r="BH8" s="313"/>
      <c r="BI8" s="313"/>
      <c r="BJ8" s="313"/>
      <c r="BK8" s="313"/>
      <c r="BL8" s="313"/>
      <c r="BM8" s="313"/>
      <c r="BN8" s="313"/>
      <c r="BO8" s="313"/>
      <c r="BP8" s="313"/>
      <c r="BQ8" s="313"/>
      <c r="BR8" s="313"/>
      <c r="BS8" s="313"/>
      <c r="BT8" s="313"/>
      <c r="BU8" s="313"/>
      <c r="BV8" s="313"/>
      <c r="BW8" s="313"/>
      <c r="BX8" s="313"/>
      <c r="BY8" s="313"/>
      <c r="BZ8" s="313"/>
      <c r="CA8" s="313"/>
      <c r="CB8" s="313"/>
      <c r="CC8" s="313"/>
      <c r="CD8" s="313"/>
      <c r="CE8" s="313"/>
      <c r="CF8" s="313"/>
      <c r="CG8" s="313"/>
      <c r="CH8" s="313"/>
      <c r="CI8" s="313"/>
      <c r="CJ8" s="313"/>
      <c r="CK8" s="313"/>
      <c r="CL8" s="313"/>
      <c r="CM8" s="313"/>
      <c r="CN8" s="313"/>
      <c r="CO8" s="313"/>
      <c r="CP8" s="313"/>
      <c r="CQ8" s="313"/>
      <c r="CR8" s="313"/>
      <c r="CS8" s="313"/>
      <c r="CT8" s="313"/>
      <c r="CU8" s="313"/>
      <c r="CV8" s="313"/>
      <c r="CW8" s="313"/>
      <c r="CX8" s="313"/>
      <c r="CY8" s="313"/>
      <c r="CZ8" s="313"/>
      <c r="DA8" s="313"/>
      <c r="DB8" s="313"/>
      <c r="DC8" s="313"/>
      <c r="DD8" s="313"/>
      <c r="DE8" s="313"/>
      <c r="DF8" s="313"/>
      <c r="DG8" s="313"/>
      <c r="DH8" s="313"/>
      <c r="DI8" s="313"/>
      <c r="DJ8" s="313"/>
      <c r="DK8" s="313"/>
      <c r="DL8" s="313"/>
      <c r="DM8" s="313"/>
      <c r="DN8" s="313"/>
      <c r="DO8" s="313"/>
      <c r="DP8" s="313"/>
      <c r="DQ8" s="313"/>
      <c r="DR8" s="313"/>
      <c r="DS8" s="313"/>
      <c r="DT8" s="313"/>
      <c r="DU8" s="313"/>
      <c r="DV8" s="313"/>
      <c r="DW8" s="313"/>
      <c r="DX8" s="313"/>
      <c r="DY8" s="313"/>
      <c r="DZ8" s="313"/>
      <c r="EA8" s="313"/>
      <c r="EB8" s="313"/>
      <c r="EC8" s="313"/>
      <c r="ED8" s="313"/>
      <c r="EE8" s="313"/>
      <c r="EF8" s="313"/>
      <c r="EG8" s="313"/>
      <c r="EH8" s="313"/>
      <c r="EI8" s="313"/>
      <c r="EJ8" s="313"/>
      <c r="EK8" s="313"/>
      <c r="EL8" s="313"/>
      <c r="EM8" s="313"/>
      <c r="EN8" s="313"/>
      <c r="EO8" s="313"/>
      <c r="EP8" s="313"/>
      <c r="EQ8" s="313"/>
      <c r="ER8" s="313"/>
    </row>
    <row r="9" spans="1:148" ht="23" customHeight="1">
      <c r="A9" s="443"/>
      <c r="B9" s="148" t="str">
        <f>'NSW Apr 2020'!F3</f>
        <v>Covau</v>
      </c>
      <c r="C9" s="148" t="str">
        <f>'NSW Apr 2020'!G3</f>
        <v>Business Freedom</v>
      </c>
      <c r="D9" s="153">
        <f>365*'NSW Apr 2020'!H3/100</f>
        <v>336.60300000000001</v>
      </c>
      <c r="E9" s="288">
        <f>IF('NSW Apr 2020'!AQ3=3,0.5,IF('NSW Apr 2020'!AQ3=2,0.33,0))</f>
        <v>0.5</v>
      </c>
      <c r="F9" s="288">
        <f t="shared" ref="F9:F32" si="3">1-E9</f>
        <v>0.5</v>
      </c>
      <c r="G9" s="153">
        <f>IF('NSW Apr 2020'!K3="",($C$5*E9/'NSW Apr 2020'!AQ3*'NSW Apr 2020'!W3/100)*'NSW Apr 2020'!AQ3,IF($C$5*E9/'NSW Apr 2020'!AQ3&gt;='NSW Apr 2020'!L3,('NSW Apr 2020'!L3*'NSW Apr 2020'!W3/100)*'NSW Apr 2020'!AQ3,($C$5*E9/'NSW Apr 2020'!AQ3*'NSW Apr 2020'!W3/100)*'NSW Apr 2020'!AQ3))</f>
        <v>134.24399999999997</v>
      </c>
      <c r="H9" s="153">
        <f>IF(AND('NSW Apr 2020'!L3&gt;0,'NSW Apr 2020'!M3&gt;0),IF($C$5*E9/'NSW Apr 2020'!AQ3&lt;'NSW Apr 2020'!L3,0,IF(($C$5*E9/'NSW Apr 2020'!AQ3-'NSW Apr 2020'!L3)&lt;=('NSW Apr 2020'!M3+'NSW Apr 2020'!L3),((($C$5*E9/'NSW Apr 2020'!AQ3-'NSW Apr 2020'!L3)*'NSW Apr 2020'!X3/100))*'NSW Apr 2020'!AQ3,((('NSW Apr 2020'!M3)*'NSW Apr 2020'!X3/100)*'NSW Apr 2020'!AQ3))),0)</f>
        <v>118.0750909090909</v>
      </c>
      <c r="I9" s="153">
        <f>IF(AND('NSW Apr 2020'!M3&gt;0,'NSW Apr 2020'!N3&gt;0),IF($C$5*E9/'NSW Apr 2020'!AQ3&lt;('NSW Apr 2020'!L3+'NSW Apr 2020'!M3),0,IF(($C$5*E9/'NSW Apr 2020'!AQ3-'NSW Apr 2020'!L3+'NSW Apr 2020'!M3)&lt;=('NSW Apr 2020'!L3+'NSW Apr 2020'!M3+'NSW Apr 2020'!N3),((($C$5*E9/'NSW Apr 2020'!AQ3-('NSW Apr 2020'!L3+'NSW Apr 2020'!M3))*'NSW Apr 2020'!Y3/100))*'NSW Apr 2020'!AQ3,('NSW Apr 2020'!N3*'NSW Apr 2020'!Y3/100)* 'NSW Apr 2020'!AQ3)),0)</f>
        <v>267.92399999999998</v>
      </c>
      <c r="J9" s="153">
        <f>IF(AND('NSW Apr 2020'!N3&gt;0,'NSW Apr 2020'!O3&gt;0),IF($C$5*E9/'NSW Apr 2020'!AQ3&lt;('NSW Apr 2020'!L3+'NSW Apr 2020'!M3+'NSW Apr 2020'!N3),0,IF(($C$5*E9/'NSW Apr 2020'!AQ3-'NSW Apr 2020'!L3+'NSW Apr 2020'!M3+'NSW Apr 2020'!N3)&lt;=('NSW Apr 2020'!L3+'NSW Apr 2020'!M3+'NSW Apr 2020'!N3+'NSW Apr 2020'!O3),(($C$5*E9/'NSW Apr 2020'!AQ3-('NSW Apr 2020'!L3+'NSW Apr 2020'!M3+'NSW Apr 2020'!N3))*'NSW Apr 2020'!Z3/100)*'NSW Apr 2020'!AQ3,('NSW Apr 2020'!O3*'NSW Apr 2020'!Z3/100)*'NSW Apr 2020'!AQ3)),0)</f>
        <v>1011.75</v>
      </c>
      <c r="K9" s="153">
        <f>IF(AND('NSW Apr 2020'!O3&gt;0,'NSW Apr 2020'!P3&gt;0),IF($C$5*E9/'NSW Apr 2020'!AQ3&lt;('NSW Apr 2020'!L3+'NSW Apr 2020'!M3+'NSW Apr 2020'!N3+'NSW Apr 2020'!O3),0,IF(($C$5*E9/'NSW Apr 2020'!AQ3-'NSW Apr 2020'!L3+'NSW Apr 2020'!M3+'NSW Apr 2020'!N3+'NSW Apr 2020'!O3)&lt;=('NSW Apr 2020'!L3+'NSW Apr 2020'!M3+'NSW Apr 2020'!N3+'NSW Apr 2020'!O3+'NSW Apr 2020'!P3),(($C$5*E9/'NSW Apr 2020'!AQ3-('NSW Apr 2020'!L3+'NSW Apr 2020'!M3+'NSW Apr 2020'!N3+'NSW Apr 2020'!O3))*'NSW Apr 2020'!AA3/100)*'NSW Apr 2020'!AQ3,('NSW Apr 2020'!P3*'NSW Apr 2020'!AA3/100)*'NSW Apr 2020'!AQ3)),0)</f>
        <v>0</v>
      </c>
      <c r="L9" s="153">
        <f>IF(AND('NSW Apr 2020'!P3&gt;0,'NSW Apr 2020'!O3&gt;0),IF(($C$5*E9/'NSW Apr 2020'!AQ3&lt;SUM('NSW Apr 2020'!L3:P3)),(0),($C$5*E9/'NSW Apr 2020'!AQ3-SUM('NSW Apr 2020'!L3:P3))*'NSW Apr 2020'!AB3/100)* 'NSW Apr 2020'!AQ3,IF(AND('NSW Apr 2020'!O3&gt;0,'NSW Apr 2020'!P3=""),IF(($C$5*E9/'NSW Apr 2020'!AQ3&lt; SUM('NSW Apr 2020'!L3:O3)),(0),($C$5*E9/'NSW Apr 2020'!AQ3-SUM('NSW Apr 2020'!L3:O3))*'NSW Apr 2020'!AA3/100)* 'NSW Apr 2020'!AQ3,IF(AND('NSW Apr 2020'!N3&gt;0,'NSW Apr 2020'!O3=""),IF(($C$5*E9/'NSW Apr 2020'!AQ3&lt; SUM('NSW Apr 2020'!L3:N3)),(0),($C$5*E9/'NSW Apr 2020'!AQ3-SUM('NSW Apr 2020'!L3:N3))*'NSW Apr 2020'!Z3/100)* 'NSW Apr 2020'!AQ3,IF(AND('NSW Apr 2020'!M3&gt;0,'NSW Apr 2020'!N3=""),IF(($C$5*E9/'NSW Apr 2020'!AQ3&lt;'NSW Apr 2020'!M3+'NSW Apr 2020'!L3),(0),(($C$5*E9/'NSW Apr 2020'!AQ3-('NSW Apr 2020'!M3+'NSW Apr 2020'!L3))*'NSW Apr 2020'!Y3/100))*'NSW Apr 2020'!AQ3,IF(AND('NSW Apr 2020'!L3&gt;0,'NSW Apr 2020'!M3=""&gt;0),IF(($C$5*E9/'NSW Apr 2020'!AQ3&lt;'NSW Apr 2020'!L3),(0),($C$5*E9/'NSW Apr 2020'!AQ3-'NSW Apr 2020'!L3)*'NSW Apr 2020'!X3/100)*'NSW Apr 2020'!AQ3,0)))))</f>
        <v>0</v>
      </c>
      <c r="M9" s="153">
        <f>IF('NSW Apr 2020'!K3="",($C$5*F9/'NSW Apr 2020'!AR3*'NSW Apr 2020'!AC3/100)*'NSW Apr 2020'!AR3,IF($C$5*F9/'NSW Apr 2020'!AR3&gt;='NSW Apr 2020'!L3,('NSW Apr 2020'!L3*'NSW Apr 2020'!AC3/100)*'NSW Apr 2020'!AR3,($C$5*F9/'NSW Apr 2020'!AR3*'NSW Apr 2020'!AC3/100)*'NSW Apr 2020'!AR3))</f>
        <v>134.24399999999997</v>
      </c>
      <c r="N9" s="153">
        <f>IF(AND('NSW Apr 2020'!L3&gt;0,'NSW Apr 2020'!M3&gt;0),IF($C$5*F9/'NSW Apr 2020'!AR3&lt;'NSW Apr 2020'!L3,0,IF(($C$5*F9/'NSW Apr 2020'!AR3-'NSW Apr 2020'!L3)&lt;=('NSW Apr 2020'!M3+'NSW Apr 2020'!L3),((($C$5*F9/'NSW Apr 2020'!AR3-'NSW Apr 2020'!L3)*'NSW Apr 2020'!AD3/100))*'NSW Apr 2020'!AR3,((('NSW Apr 2020'!M3)*'NSW Apr 2020'!AD3/100)*'NSW Apr 2020'!AR3))),0)</f>
        <v>118.0750909090909</v>
      </c>
      <c r="O9" s="153">
        <f>IF(AND('NSW Apr 2020'!M3&gt;0,'NSW Apr 2020'!N3&gt;0),IF($C$5*F9/'NSW Apr 2020'!AR3&lt;('NSW Apr 2020'!L3+'NSW Apr 2020'!M3),0,IF(($C$5*F9/'NSW Apr 2020'!AR3-'NSW Apr 2020'!L3+'NSW Apr 2020'!M3)&lt;=('NSW Apr 2020'!L3+'NSW Apr 2020'!M3+'NSW Apr 2020'!N3),((($C$5*F9/'NSW Apr 2020'!AR3-('NSW Apr 2020'!L3+'NSW Apr 2020'!M3))*'NSW Apr 2020'!AE3/100))*'NSW Apr 2020'!AR3,('NSW Apr 2020'!N3*'NSW Apr 2020'!AE3/100)*'NSW Apr 2020'!AR3)),0)</f>
        <v>267.92399999999998</v>
      </c>
      <c r="P9" s="153">
        <f>IF(AND('NSW Apr 2020'!N3&gt;0,'NSW Apr 2020'!O3&gt;0),IF($C$5*F9/'NSW Apr 2020'!AR3&lt;('NSW Apr 2020'!L3+'NSW Apr 2020'!M3+'NSW Apr 2020'!N3),0,IF(($C$5*F9/'NSW Apr 2020'!AR3-'NSW Apr 2020'!L3+'NSW Apr 2020'!M3+'NSW Apr 2020'!N3)&lt;=('NSW Apr 2020'!L3+'NSW Apr 2020'!M3+'NSW Apr 2020'!N3+'NSW Apr 2020'!O3),(($C$5*F9/'NSW Apr 2020'!AR3-('NSW Apr 2020'!L3+'NSW Apr 2020'!M3+'NSW Apr 2020'!N3))*'NSW Apr 2020'!AF3/100)*'NSW Apr 2020'!AR3,('NSW Apr 2020'!O3*'NSW Apr 2020'!AF3/100)*'NSW Apr 2020'!AR3)),0)</f>
        <v>1011.75</v>
      </c>
      <c r="Q9" s="153">
        <f>IF(AND('NSW Apr 2020'!P3&gt;0,'NSW Apr 2020'!P3&gt;0),IF($C$5*F9/'NSW Apr 2020'!AR3&lt;('NSW Apr 2020'!L3+'NSW Apr 2020'!M3+'NSW Apr 2020'!N3+'NSW Apr 2020'!O3),0,IF(($C$5*F9/'NSW Apr 2020'!AR3-'NSW Apr 2020'!L3+'NSW Apr 2020'!M3+'NSW Apr 2020'!N3+'NSW Apr 2020'!O3)&lt;=('NSW Apr 2020'!L3+'NSW Apr 2020'!M3+'NSW Apr 2020'!N3+'NSW Apr 2020'!O3+'NSW Apr 2020'!P3),(($C$5*F9/'NSW Apr 2020'!AR3-('NSW Apr 2020'!L3+'NSW Apr 2020'!M3+'NSW Apr 2020'!N3+'NSW Apr 2020'!O3))*'NSW Apr 2020'!AG3/100)*'NSW Apr 2020'!AR3,('NSW Apr 2020'!P3*'NSW Apr 2020'!AG3/100)*'NSW Apr 2020'!AR3)),0)</f>
        <v>0</v>
      </c>
      <c r="R9" s="153">
        <f>IF(AND('NSW Apr 2020'!P3&gt;0,'NSW Apr 2020'!O3&gt;0),IF(($C$5*F9/'NSW Apr 2020'!AR3&lt;SUM('NSW Apr 2020'!L3:P3)),(0),($C$5*F9/'NSW Apr 2020'!AR3-SUM('NSW Apr 2020'!L3:P3))*'NSW Apr 2020'!AB3/100)* 'NSW Apr 2020'!AR3,IF(AND('NSW Apr 2020'!O3&gt;0,'NSW Apr 2020'!P3=""),IF(($C$5*F9/'NSW Apr 2020'!AR3&lt; SUM('NSW Apr 2020'!L3:O3)),(0),($C$5*F9/'NSW Apr 2020'!AR3-SUM('NSW Apr 2020'!L3:O3))*'NSW Apr 2020'!AG3/100)* 'NSW Apr 2020'!AR3,IF(AND('NSW Apr 2020'!N3&gt;0,'NSW Apr 2020'!O3=""),IF(($C$5*F9/'NSW Apr 2020'!AR3&lt; SUM('NSW Apr 2020'!L3:N3)),(0),($C$5*F9/'NSW Apr 2020'!AR3-SUM('NSW Apr 2020'!L3:N3))*'NSW Apr 2020'!AF3/100)* 'NSW Apr 2020'!AR3,IF(AND('NSW Apr 2020'!M3&gt;0,'NSW Apr 2020'!N3=""),IF(($C$5*F9/'NSW Apr 2020'!AR3&lt;'NSW Apr 2020'!M3+'NSW Apr 2020'!L3),(0),(($C$5*F9/'NSW Apr 2020'!AR3-('NSW Apr 2020'!M3+'NSW Apr 2020'!L3))*'NSW Apr 2020'!AE3/100))*'NSW Apr 2020'!AR3,IF(AND('NSW Apr 2020'!L3&gt;0,'NSW Apr 2020'!M3=""&gt;0),IF(($C$5*F9/'NSW Apr 2020'!AR3&lt;'NSW Apr 2020'!L3),(0),($C$5*F9/'NSW Apr 2020'!AR3-'NSW Apr 2020'!L3)*'NSW Apr 2020'!AD3/100)*'NSW Apr 2020'!AR3,0)))))</f>
        <v>0</v>
      </c>
      <c r="S9" s="257">
        <f t="shared" ref="S9:S32" si="4">SUM(G9:R9)</f>
        <v>3063.9861818181816</v>
      </c>
      <c r="T9" s="292">
        <f t="shared" ref="T9:T32" si="5">S9+D9</f>
        <v>3400.5891818181817</v>
      </c>
      <c r="U9" s="149">
        <f t="shared" ref="U9:U32" si="6">T9*1.1</f>
        <v>3740.6481000000003</v>
      </c>
      <c r="V9" s="148">
        <f>'NSW Apr 2020'!AT3</f>
        <v>25</v>
      </c>
      <c r="W9" s="148">
        <f>'NSW Apr 2020'!AU3</f>
        <v>0</v>
      </c>
      <c r="X9" s="148">
        <f>'NSW Apr 2020'!AV3</f>
        <v>0</v>
      </c>
      <c r="Y9" s="148">
        <f>'NSW Apr 2020'!AW3</f>
        <v>0</v>
      </c>
      <c r="Z9" s="292" t="str">
        <f>IF(SUM(V9:Y9)=0,"No discount",IF(V9&gt;0,"Guaranteed off bill",IF(W9&gt;0,"Guaranteed off usage",IF(X9&gt;0,"Pay-on-time off bill","Pay-on-time off usage"))))</f>
        <v>Guaranteed off bill</v>
      </c>
      <c r="AA9" s="292" t="str">
        <f>IF(OR(B9="Origin Energy",B9="Red Energy",B9="Powershop"),"Inclusive","Exclusive")</f>
        <v>Exclusive</v>
      </c>
      <c r="AB9" s="266">
        <f t="shared" si="0"/>
        <v>2550.4418863636365</v>
      </c>
      <c r="AC9" s="266">
        <f t="shared" si="1"/>
        <v>2550.4418863636365</v>
      </c>
      <c r="AD9" s="267">
        <f t="shared" si="2"/>
        <v>2805.4860750000003</v>
      </c>
      <c r="AE9" s="267">
        <f t="shared" si="2"/>
        <v>2805.4860750000003</v>
      </c>
      <c r="AF9" s="226">
        <f>'NSW Apr 2020'!BF3</f>
        <v>0</v>
      </c>
      <c r="AG9" s="141" t="str">
        <f>'NSW Apr 2020'!BG3</f>
        <v>n</v>
      </c>
      <c r="AH9" s="313"/>
      <c r="AI9" s="313"/>
      <c r="AJ9" s="313"/>
      <c r="AK9" s="313"/>
      <c r="AL9" s="313"/>
      <c r="AM9" s="313"/>
      <c r="AN9" s="313"/>
      <c r="AO9" s="313"/>
      <c r="AP9" s="313"/>
      <c r="AQ9" s="313"/>
      <c r="AR9" s="313"/>
      <c r="AS9" s="313"/>
      <c r="AT9" s="313"/>
      <c r="AU9" s="313"/>
      <c r="AV9" s="313"/>
      <c r="AW9" s="313"/>
      <c r="AX9" s="313"/>
      <c r="AY9" s="313"/>
      <c r="AZ9" s="313"/>
      <c r="BA9" s="313"/>
      <c r="BB9" s="313"/>
      <c r="BC9" s="313"/>
      <c r="BD9" s="313"/>
      <c r="BE9" s="313"/>
      <c r="BF9" s="313"/>
      <c r="BG9" s="313"/>
      <c r="BH9" s="313"/>
      <c r="BI9" s="313"/>
      <c r="BJ9" s="313"/>
      <c r="BK9" s="313"/>
      <c r="BL9" s="313"/>
      <c r="BM9" s="313"/>
      <c r="BN9" s="313"/>
      <c r="BO9" s="313"/>
      <c r="BP9" s="313"/>
      <c r="BQ9" s="313"/>
      <c r="BR9" s="313"/>
      <c r="BS9" s="313"/>
      <c r="BT9" s="313"/>
      <c r="BU9" s="313"/>
      <c r="BV9" s="313"/>
      <c r="BW9" s="313"/>
      <c r="BX9" s="313"/>
      <c r="BY9" s="313"/>
      <c r="BZ9" s="313"/>
      <c r="CA9" s="313"/>
      <c r="CB9" s="313"/>
      <c r="CC9" s="313"/>
      <c r="CD9" s="313"/>
      <c r="CE9" s="313"/>
      <c r="CF9" s="313"/>
      <c r="CG9" s="313"/>
      <c r="CH9" s="313"/>
      <c r="CI9" s="313"/>
      <c r="CJ9" s="313"/>
      <c r="CK9" s="313"/>
      <c r="CL9" s="313"/>
      <c r="CM9" s="313"/>
      <c r="CN9" s="313"/>
      <c r="CO9" s="313"/>
      <c r="CP9" s="313"/>
      <c r="CQ9" s="313"/>
      <c r="CR9" s="313"/>
      <c r="CS9" s="313"/>
      <c r="CT9" s="313"/>
      <c r="CU9" s="313"/>
      <c r="CV9" s="313"/>
      <c r="CW9" s="313"/>
      <c r="CX9" s="313"/>
      <c r="CY9" s="313"/>
      <c r="CZ9" s="313"/>
      <c r="DA9" s="313"/>
      <c r="DB9" s="313"/>
      <c r="DC9" s="313"/>
      <c r="DD9" s="313"/>
      <c r="DE9" s="313"/>
      <c r="DF9" s="313"/>
      <c r="DG9" s="313"/>
      <c r="DH9" s="313"/>
      <c r="DI9" s="313"/>
      <c r="DJ9" s="313"/>
      <c r="DK9" s="313"/>
      <c r="DL9" s="313"/>
      <c r="DM9" s="313"/>
      <c r="DN9" s="313"/>
      <c r="DO9" s="313"/>
      <c r="DP9" s="313"/>
      <c r="DQ9" s="313"/>
      <c r="DR9" s="313"/>
      <c r="DS9" s="313"/>
      <c r="DT9" s="313"/>
      <c r="DU9" s="313"/>
      <c r="DV9" s="313"/>
      <c r="DW9" s="313"/>
      <c r="DX9" s="313"/>
      <c r="DY9" s="313"/>
      <c r="DZ9" s="313"/>
      <c r="EA9" s="313"/>
      <c r="EB9" s="313"/>
      <c r="EC9" s="313"/>
      <c r="ED9" s="313"/>
      <c r="EE9" s="313"/>
      <c r="EF9" s="313"/>
      <c r="EG9" s="313"/>
      <c r="EH9" s="313"/>
      <c r="EI9" s="313"/>
      <c r="EJ9" s="313"/>
      <c r="EK9" s="313"/>
      <c r="EL9" s="313"/>
      <c r="EM9" s="313"/>
      <c r="EN9" s="313"/>
      <c r="EO9" s="313"/>
      <c r="EP9" s="313"/>
      <c r="EQ9" s="313"/>
      <c r="ER9" s="313"/>
    </row>
    <row r="10" spans="1:148" ht="23" customHeight="1">
      <c r="A10" s="443"/>
      <c r="B10" s="148" t="str">
        <f>'NSW Apr 2020'!F4</f>
        <v>EnergyAustralia</v>
      </c>
      <c r="C10" s="148" t="str">
        <f>'NSW Apr 2020'!G4</f>
        <v>Total Plan</v>
      </c>
      <c r="D10" s="153">
        <f>365*'NSW Apr 2020'!H4/100</f>
        <v>249.66000000000003</v>
      </c>
      <c r="E10" s="288">
        <f>IF('NSW Apr 2020'!AQ4=3,0.5,IF('NSW Apr 2020'!AQ4=2,0.33,0))</f>
        <v>0.5</v>
      </c>
      <c r="F10" s="288">
        <f t="shared" si="3"/>
        <v>0.5</v>
      </c>
      <c r="G10" s="153">
        <f>IF('NSW Apr 2020'!K4="",($C$5*E10/'NSW Apr 2020'!AQ4*'NSW Apr 2020'!W4/100)*'NSW Apr 2020'!AQ4,IF($C$5*E10/'NSW Apr 2020'!AQ4&gt;='NSW Apr 2020'!L4,('NSW Apr 2020'!L4*'NSW Apr 2020'!W4/100)*'NSW Apr 2020'!AQ4,($C$5*E10/'NSW Apr 2020'!AQ4*'NSW Apr 2020'!W4/100)*'NSW Apr 2020'!AQ4))</f>
        <v>159.97409999999999</v>
      </c>
      <c r="H10" s="153">
        <f>IF(AND('NSW Apr 2020'!L4&gt;0,'NSW Apr 2020'!M4&gt;0),IF($C$5*E10/'NSW Apr 2020'!AQ4&lt;'NSW Apr 2020'!L4,0,IF(($C$5*E10/'NSW Apr 2020'!AQ4-'NSW Apr 2020'!L4)&lt;=('NSW Apr 2020'!M4+'NSW Apr 2020'!L4),((($C$5*E10/'NSW Apr 2020'!AQ4-'NSW Apr 2020'!L4)*'NSW Apr 2020'!X4/100))*'NSW Apr 2020'!AQ4,((('NSW Apr 2020'!M4)*'NSW Apr 2020'!X4/100)*'NSW Apr 2020'!AQ4))),0)</f>
        <v>108.23550000000002</v>
      </c>
      <c r="I10" s="153">
        <f>IF(AND('NSW Apr 2020'!M4&gt;0,'NSW Apr 2020'!N4&gt;0),IF($C$5*E10/'NSW Apr 2020'!AQ4&lt;('NSW Apr 2020'!L4+'NSW Apr 2020'!M4),0,IF(($C$5*E10/'NSW Apr 2020'!AQ4-'NSW Apr 2020'!L4+'NSW Apr 2020'!M4)&lt;=('NSW Apr 2020'!L4+'NSW Apr 2020'!M4+'NSW Apr 2020'!N4),((($C$5*E10/'NSW Apr 2020'!AQ4-('NSW Apr 2020'!L4+'NSW Apr 2020'!M4))*'NSW Apr 2020'!Y4/100))*'NSW Apr 2020'!AQ4,('NSW Apr 2020'!N4*'NSW Apr 2020'!Y4/100)* 'NSW Apr 2020'!AQ4)),0)</f>
        <v>248.55599999999998</v>
      </c>
      <c r="J10" s="153">
        <f>IF(AND('NSW Apr 2020'!N4&gt;0,'NSW Apr 2020'!O4&gt;0),IF($C$5*E10/'NSW Apr 2020'!AQ4&lt;('NSW Apr 2020'!L4+'NSW Apr 2020'!M4+'NSW Apr 2020'!N4),0,IF(($C$5*E10/'NSW Apr 2020'!AQ4-'NSW Apr 2020'!L4+'NSW Apr 2020'!M4+'NSW Apr 2020'!N4)&lt;=('NSW Apr 2020'!L4+'NSW Apr 2020'!M4+'NSW Apr 2020'!N4+'NSW Apr 2020'!O4),(($C$5*E10/'NSW Apr 2020'!AQ4-('NSW Apr 2020'!L4+'NSW Apr 2020'!M4+'NSW Apr 2020'!N4))*'NSW Apr 2020'!Z4/100)*'NSW Apr 2020'!AQ4,('NSW Apr 2020'!O4*'NSW Apr 2020'!Z4/100)*'NSW Apr 2020'!AQ4)),0)</f>
        <v>934.18250000000012</v>
      </c>
      <c r="K10" s="153">
        <f>IF(AND('NSW Apr 2020'!O4&gt;0,'NSW Apr 2020'!P4&gt;0),IF($C$5*E10/'NSW Apr 2020'!AQ4&lt;('NSW Apr 2020'!L4+'NSW Apr 2020'!M4+'NSW Apr 2020'!N4+'NSW Apr 2020'!O4),0,IF(($C$5*E10/'NSW Apr 2020'!AQ4-'NSW Apr 2020'!L4+'NSW Apr 2020'!M4+'NSW Apr 2020'!N4+'NSW Apr 2020'!O4)&lt;=('NSW Apr 2020'!L4+'NSW Apr 2020'!M4+'NSW Apr 2020'!N4+'NSW Apr 2020'!O4+'NSW Apr 2020'!P4),(($C$5*E10/'NSW Apr 2020'!AQ4-('NSW Apr 2020'!L4+'NSW Apr 2020'!M4+'NSW Apr 2020'!N4+'NSW Apr 2020'!O4))*'NSW Apr 2020'!AA4/100)*'NSW Apr 2020'!AQ4,('NSW Apr 2020'!P4*'NSW Apr 2020'!AA4/100)*'NSW Apr 2020'!AQ4)),0)</f>
        <v>0</v>
      </c>
      <c r="L10" s="153">
        <f>IF(AND('NSW Apr 2020'!P4&gt;0,'NSW Apr 2020'!O4&gt;0),IF(($C$5*E10/'NSW Apr 2020'!AQ4&lt;SUM('NSW Apr 2020'!L4:P4)),(0),($C$5*E10/'NSW Apr 2020'!AQ4-SUM('NSW Apr 2020'!L4:P4))*'NSW Apr 2020'!AB4/100)* 'NSW Apr 2020'!AQ4,IF(AND('NSW Apr 2020'!O4&gt;0,'NSW Apr 2020'!P4=""),IF(($C$5*E10/'NSW Apr 2020'!AQ4&lt; SUM('NSW Apr 2020'!L4:O4)),(0),($C$5*E10/'NSW Apr 2020'!AQ4-SUM('NSW Apr 2020'!L4:O4))*'NSW Apr 2020'!AA4/100)* 'NSW Apr 2020'!AQ4,IF(AND('NSW Apr 2020'!N4&gt;0,'NSW Apr 2020'!O4=""),IF(($C$5*E10/'NSW Apr 2020'!AQ4&lt; SUM('NSW Apr 2020'!L4:N4)),(0),($C$5*E10/'NSW Apr 2020'!AQ4-SUM('NSW Apr 2020'!L4:N4))*'NSW Apr 2020'!Z4/100)* 'NSW Apr 2020'!AQ4,IF(AND('NSW Apr 2020'!M4&gt;0,'NSW Apr 2020'!N4=""),IF(($C$5*E10/'NSW Apr 2020'!AQ4&lt;'NSW Apr 2020'!M4+'NSW Apr 2020'!L4),(0),(($C$5*E10/'NSW Apr 2020'!AQ4-('NSW Apr 2020'!M4+'NSW Apr 2020'!L4))*'NSW Apr 2020'!Y4/100))*'NSW Apr 2020'!AQ4,IF(AND('NSW Apr 2020'!L4&gt;0,'NSW Apr 2020'!M4=""&gt;0),IF(($C$5*E10/'NSW Apr 2020'!AQ4&lt;'NSW Apr 2020'!L4),(0),($C$5*E10/'NSW Apr 2020'!AQ4-'NSW Apr 2020'!L4)*'NSW Apr 2020'!X4/100)*'NSW Apr 2020'!AQ4,0)))))</f>
        <v>0</v>
      </c>
      <c r="M10" s="153">
        <f>IF('NSW Apr 2020'!K4="",($C$5*F10/'NSW Apr 2020'!AR4*'NSW Apr 2020'!AC4/100)*'NSW Apr 2020'!AR4,IF($C$5*F10/'NSW Apr 2020'!AR4&gt;='NSW Apr 2020'!L4,('NSW Apr 2020'!L4*'NSW Apr 2020'!AC4/100)*'NSW Apr 2020'!AR4,($C$5*F10/'NSW Apr 2020'!AR4*'NSW Apr 2020'!AC4/100)*'NSW Apr 2020'!AR4))</f>
        <v>159.97409999999999</v>
      </c>
      <c r="N10" s="153">
        <f>IF(AND('NSW Apr 2020'!L4&gt;0,'NSW Apr 2020'!M4&gt;0),IF($C$5*F10/'NSW Apr 2020'!AR4&lt;'NSW Apr 2020'!L4,0,IF(($C$5*F10/'NSW Apr 2020'!AR4-'NSW Apr 2020'!L4)&lt;=('NSW Apr 2020'!M4+'NSW Apr 2020'!L4),((($C$5*F10/'NSW Apr 2020'!AR4-'NSW Apr 2020'!L4)*'NSW Apr 2020'!AD4/100))*'NSW Apr 2020'!AR4,((('NSW Apr 2020'!M4)*'NSW Apr 2020'!AD4/100)*'NSW Apr 2020'!AR4))),0)</f>
        <v>108.23550000000002</v>
      </c>
      <c r="O10" s="153">
        <f>IF(AND('NSW Apr 2020'!M4&gt;0,'NSW Apr 2020'!N4&gt;0),IF($C$5*F10/'NSW Apr 2020'!AR4&lt;('NSW Apr 2020'!L4+'NSW Apr 2020'!M4),0,IF(($C$5*F10/'NSW Apr 2020'!AR4-'NSW Apr 2020'!L4+'NSW Apr 2020'!M4)&lt;=('NSW Apr 2020'!L4+'NSW Apr 2020'!M4+'NSW Apr 2020'!N4),((($C$5*F10/'NSW Apr 2020'!AR4-('NSW Apr 2020'!L4+'NSW Apr 2020'!M4))*'NSW Apr 2020'!AE4/100))*'NSW Apr 2020'!AR4,('NSW Apr 2020'!N4*'NSW Apr 2020'!AE4/100)*'NSW Apr 2020'!AR4)),0)</f>
        <v>248.55599999999998</v>
      </c>
      <c r="P10" s="153">
        <f>IF(AND('NSW Apr 2020'!N4&gt;0,'NSW Apr 2020'!O4&gt;0),IF($C$5*F10/'NSW Apr 2020'!AR4&lt;('NSW Apr 2020'!L4+'NSW Apr 2020'!M4+'NSW Apr 2020'!N4),0,IF(($C$5*F10/'NSW Apr 2020'!AR4-'NSW Apr 2020'!L4+'NSW Apr 2020'!M4+'NSW Apr 2020'!N4)&lt;=('NSW Apr 2020'!L4+'NSW Apr 2020'!M4+'NSW Apr 2020'!N4+'NSW Apr 2020'!O4),(($C$5*F10/'NSW Apr 2020'!AR4-('NSW Apr 2020'!L4+'NSW Apr 2020'!M4+'NSW Apr 2020'!N4))*'NSW Apr 2020'!AF4/100)*'NSW Apr 2020'!AR4,('NSW Apr 2020'!O4*'NSW Apr 2020'!AF4/100)*'NSW Apr 2020'!AR4)),0)</f>
        <v>934.18250000000012</v>
      </c>
      <c r="Q10" s="153">
        <f>IF(AND('NSW Apr 2020'!P4&gt;0,'NSW Apr 2020'!P4&gt;0),IF($C$5*F10/'NSW Apr 2020'!AR4&lt;('NSW Apr 2020'!L4+'NSW Apr 2020'!M4+'NSW Apr 2020'!N4+'NSW Apr 2020'!O4),0,IF(($C$5*F10/'NSW Apr 2020'!AR4-'NSW Apr 2020'!L4+'NSW Apr 2020'!M4+'NSW Apr 2020'!N4+'NSW Apr 2020'!O4)&lt;=('NSW Apr 2020'!L4+'NSW Apr 2020'!M4+'NSW Apr 2020'!N4+'NSW Apr 2020'!O4+'NSW Apr 2020'!P4),(($C$5*F10/'NSW Apr 2020'!AR4-('NSW Apr 2020'!L4+'NSW Apr 2020'!M4+'NSW Apr 2020'!N4+'NSW Apr 2020'!O4))*'NSW Apr 2020'!AG4/100)*'NSW Apr 2020'!AR4,('NSW Apr 2020'!P4*'NSW Apr 2020'!AG4/100)*'NSW Apr 2020'!AR4)),0)</f>
        <v>0</v>
      </c>
      <c r="R10" s="153">
        <f>IF(AND('NSW Apr 2020'!P4&gt;0,'NSW Apr 2020'!O4&gt;0),IF(($C$5*F10/'NSW Apr 2020'!AR4&lt;SUM('NSW Apr 2020'!L4:P4)),(0),($C$5*F10/'NSW Apr 2020'!AR4-SUM('NSW Apr 2020'!L4:P4))*'NSW Apr 2020'!AB4/100)* 'NSW Apr 2020'!AR4,IF(AND('NSW Apr 2020'!O4&gt;0,'NSW Apr 2020'!P4=""),IF(($C$5*F10/'NSW Apr 2020'!AR4&lt; SUM('NSW Apr 2020'!L4:O4)),(0),($C$5*F10/'NSW Apr 2020'!AR4-SUM('NSW Apr 2020'!L4:O4))*'NSW Apr 2020'!AG4/100)* 'NSW Apr 2020'!AR4,IF(AND('NSW Apr 2020'!N4&gt;0,'NSW Apr 2020'!O4=""),IF(($C$5*F10/'NSW Apr 2020'!AR4&lt; SUM('NSW Apr 2020'!L4:N4)),(0),($C$5*F10/'NSW Apr 2020'!AR4-SUM('NSW Apr 2020'!L4:N4))*'NSW Apr 2020'!AF4/100)* 'NSW Apr 2020'!AR4,IF(AND('NSW Apr 2020'!M4&gt;0,'NSW Apr 2020'!N4=""),IF(($C$5*F10/'NSW Apr 2020'!AR4&lt;'NSW Apr 2020'!M4+'NSW Apr 2020'!L4),(0),(($C$5*F10/'NSW Apr 2020'!AR4-('NSW Apr 2020'!M4+'NSW Apr 2020'!L4))*'NSW Apr 2020'!AE4/100))*'NSW Apr 2020'!AR4,IF(AND('NSW Apr 2020'!L4&gt;0,'NSW Apr 2020'!M4=""&gt;0),IF(($C$5*F10/'NSW Apr 2020'!AR4&lt;'NSW Apr 2020'!L4),(0),($C$5*F10/'NSW Apr 2020'!AR4-'NSW Apr 2020'!L4)*'NSW Apr 2020'!AD4/100)*'NSW Apr 2020'!AR4,0)))))</f>
        <v>0</v>
      </c>
      <c r="S10" s="257">
        <f t="shared" si="4"/>
        <v>2901.8962000000001</v>
      </c>
      <c r="T10" s="292">
        <f t="shared" si="5"/>
        <v>3151.5562</v>
      </c>
      <c r="U10" s="149">
        <f t="shared" si="6"/>
        <v>3466.7118200000004</v>
      </c>
      <c r="V10" s="148">
        <f>'NSW Apr 2020'!AT4</f>
        <v>19</v>
      </c>
      <c r="W10" s="148">
        <f>'NSW Apr 2020'!AU4</f>
        <v>0</v>
      </c>
      <c r="X10" s="148">
        <f>'NSW Apr 2020'!AV4</f>
        <v>0</v>
      </c>
      <c r="Y10" s="148">
        <f>'NSW Apr 2020'!AW4</f>
        <v>0</v>
      </c>
      <c r="Z10" s="292" t="str">
        <f t="shared" ref="Z10:Z32" si="7">IF(SUM(V10:Y10)=0,"No discount",IF(V10&gt;0,"Guaranteed off bill",IF(W10&gt;0,"Guaranteed off usage",IF(X10&gt;0,"Pay-on-time off bill","Pay-on-time off usage"))))</f>
        <v>Guaranteed off bill</v>
      </c>
      <c r="AA10" s="292" t="str">
        <f t="shared" ref="AA10:AA32" si="8">IF(OR(B10="Origin Energy",B10="Red Energy",B10="Powershop"),"Inclusive","Exclusive")</f>
        <v>Exclusive</v>
      </c>
      <c r="AB10" s="266">
        <f t="shared" si="0"/>
        <v>2552.760522</v>
      </c>
      <c r="AC10" s="266">
        <f t="shared" si="1"/>
        <v>2552.760522</v>
      </c>
      <c r="AD10" s="267">
        <f t="shared" si="2"/>
        <v>2808.0365742000004</v>
      </c>
      <c r="AE10" s="267">
        <f t="shared" si="2"/>
        <v>2808.0365742000004</v>
      </c>
      <c r="AF10" s="226">
        <f>'NSW Apr 2020'!BF4</f>
        <v>0</v>
      </c>
      <c r="AG10" s="141" t="str">
        <f>'NSW Apr 2020'!BG4</f>
        <v>n</v>
      </c>
      <c r="AH10" s="313"/>
      <c r="AI10" s="313"/>
      <c r="AJ10" s="313"/>
      <c r="AK10" s="313"/>
      <c r="AL10" s="313"/>
      <c r="AM10" s="313"/>
      <c r="AN10" s="313"/>
      <c r="AO10" s="313"/>
      <c r="AP10" s="313"/>
      <c r="AQ10" s="313"/>
      <c r="AR10" s="313"/>
      <c r="AS10" s="313"/>
      <c r="AT10" s="313"/>
      <c r="AU10" s="313"/>
      <c r="AV10" s="313"/>
      <c r="AW10" s="313"/>
      <c r="AX10" s="313"/>
      <c r="AY10" s="313"/>
      <c r="AZ10" s="313"/>
      <c r="BA10" s="313"/>
      <c r="BB10" s="313"/>
      <c r="BC10" s="313"/>
      <c r="BD10" s="313"/>
      <c r="BE10" s="313"/>
      <c r="BF10" s="313"/>
      <c r="BG10" s="313"/>
      <c r="BH10" s="313"/>
      <c r="BI10" s="313"/>
      <c r="BJ10" s="313"/>
      <c r="BK10" s="313"/>
      <c r="BL10" s="313"/>
      <c r="BM10" s="313"/>
      <c r="BN10" s="313"/>
      <c r="BO10" s="313"/>
      <c r="BP10" s="313"/>
      <c r="BQ10" s="313"/>
      <c r="BR10" s="313"/>
      <c r="BS10" s="313"/>
      <c r="BT10" s="313"/>
      <c r="BU10" s="313"/>
      <c r="BV10" s="313"/>
      <c r="BW10" s="313"/>
      <c r="BX10" s="313"/>
      <c r="BY10" s="313"/>
      <c r="BZ10" s="313"/>
      <c r="CA10" s="313"/>
      <c r="CB10" s="313"/>
      <c r="CC10" s="313"/>
      <c r="CD10" s="313"/>
      <c r="CE10" s="313"/>
      <c r="CF10" s="313"/>
      <c r="CG10" s="313"/>
      <c r="CH10" s="313"/>
      <c r="CI10" s="313"/>
      <c r="CJ10" s="313"/>
      <c r="CK10" s="313"/>
      <c r="CL10" s="313"/>
      <c r="CM10" s="313"/>
      <c r="CN10" s="313"/>
      <c r="CO10" s="313"/>
      <c r="CP10" s="313"/>
      <c r="CQ10" s="313"/>
      <c r="CR10" s="313"/>
      <c r="CS10" s="313"/>
      <c r="CT10" s="313"/>
      <c r="CU10" s="313"/>
      <c r="CV10" s="313"/>
      <c r="CW10" s="313"/>
      <c r="CX10" s="313"/>
      <c r="CY10" s="313"/>
      <c r="CZ10" s="313"/>
      <c r="DA10" s="313"/>
      <c r="DB10" s="313"/>
      <c r="DC10" s="313"/>
      <c r="DD10" s="313"/>
      <c r="DE10" s="313"/>
      <c r="DF10" s="313"/>
      <c r="DG10" s="313"/>
      <c r="DH10" s="313"/>
      <c r="DI10" s="313"/>
      <c r="DJ10" s="313"/>
      <c r="DK10" s="313"/>
      <c r="DL10" s="313"/>
      <c r="DM10" s="313"/>
      <c r="DN10" s="313"/>
      <c r="DO10" s="313"/>
      <c r="DP10" s="313"/>
      <c r="DQ10" s="313"/>
      <c r="DR10" s="313"/>
      <c r="DS10" s="313"/>
      <c r="DT10" s="313"/>
      <c r="DU10" s="313"/>
      <c r="DV10" s="313"/>
      <c r="DW10" s="313"/>
      <c r="DX10" s="313"/>
      <c r="DY10" s="313"/>
      <c r="DZ10" s="313"/>
      <c r="EA10" s="313"/>
      <c r="EB10" s="313"/>
      <c r="EC10" s="313"/>
      <c r="ED10" s="313"/>
      <c r="EE10" s="313"/>
      <c r="EF10" s="313"/>
      <c r="EG10" s="313"/>
      <c r="EH10" s="313"/>
      <c r="EI10" s="313"/>
      <c r="EJ10" s="313"/>
      <c r="EK10" s="313"/>
      <c r="EL10" s="313"/>
      <c r="EM10" s="313"/>
      <c r="EN10" s="313"/>
      <c r="EO10" s="313"/>
      <c r="EP10" s="313"/>
      <c r="EQ10" s="313"/>
      <c r="ER10" s="313"/>
    </row>
    <row r="11" spans="1:148" ht="23" customHeight="1">
      <c r="A11" s="443"/>
      <c r="B11" s="148" t="str">
        <f>'NSW Apr 2020'!F5</f>
        <v>Origin Energy</v>
      </c>
      <c r="C11" s="148" t="str">
        <f>'NSW Apr 2020'!G5</f>
        <v>Business Flexi</v>
      </c>
      <c r="D11" s="153">
        <f>365*'NSW Apr 2020'!H5/100</f>
        <v>249.29499999999999</v>
      </c>
      <c r="E11" s="288">
        <f>IF('NSW Apr 2020'!AQ5=3,0.5,IF('NSW Apr 2020'!AQ5=2,0.33,0))</f>
        <v>0.5</v>
      </c>
      <c r="F11" s="288">
        <f t="shared" si="3"/>
        <v>0.5</v>
      </c>
      <c r="G11" s="153">
        <f>IF('NSW Apr 2020'!K5="",($C$5*E11/'NSW Apr 2020'!AQ5*'NSW Apr 2020'!W5/100)*'NSW Apr 2020'!AQ5,IF($C$5*E11/'NSW Apr 2020'!AQ5&gt;='NSW Apr 2020'!L5,('NSW Apr 2020'!L5*'NSW Apr 2020'!W5/100)*'NSW Apr 2020'!AQ5,($C$5*E11/'NSW Apr 2020'!AQ5*'NSW Apr 2020'!W5/100)*'NSW Apr 2020'!AQ5))</f>
        <v>139.32900000000001</v>
      </c>
      <c r="H11" s="153">
        <f>IF(AND('NSW Apr 2020'!L5&gt;0,'NSW Apr 2020'!M5&gt;0),IF($C$5*E11/'NSW Apr 2020'!AQ5&lt;'NSW Apr 2020'!L5,0,IF(($C$5*E11/'NSW Apr 2020'!AQ5-'NSW Apr 2020'!L5)&lt;=('NSW Apr 2020'!M5+'NSW Apr 2020'!L5),((($C$5*E11/'NSW Apr 2020'!AQ5-'NSW Apr 2020'!L5)*'NSW Apr 2020'!X5/100))*'NSW Apr 2020'!AQ5,((('NSW Apr 2020'!M5)*'NSW Apr 2020'!X5/100)*'NSW Apr 2020'!AQ5))),0)</f>
        <v>87.388909090909095</v>
      </c>
      <c r="I11" s="153">
        <f>IF(AND('NSW Apr 2020'!M5&gt;0,'NSW Apr 2020'!N5&gt;0),IF($C$5*E11/'NSW Apr 2020'!AQ5&lt;('NSW Apr 2020'!L5+'NSW Apr 2020'!M5),0,IF(($C$5*E11/'NSW Apr 2020'!AQ5-'NSW Apr 2020'!L5+'NSW Apr 2020'!M5)&lt;=('NSW Apr 2020'!L5+'NSW Apr 2020'!M5+'NSW Apr 2020'!N5),((($C$5*E11/'NSW Apr 2020'!AQ5-('NSW Apr 2020'!L5+'NSW Apr 2020'!M5))*'NSW Apr 2020'!Y5/100))*'NSW Apr 2020'!AQ5,('NSW Apr 2020'!N5*'NSW Apr 2020'!Y5/100)* 'NSW Apr 2020'!AQ5)),0)</f>
        <v>979.846</v>
      </c>
      <c r="J11" s="153">
        <f>IF(AND('NSW Apr 2020'!N5&gt;0,'NSW Apr 2020'!O5&gt;0),IF($C$5*E11/'NSW Apr 2020'!AQ5&lt;('NSW Apr 2020'!L5+'NSW Apr 2020'!M5+'NSW Apr 2020'!N5),0,IF(($C$5*E11/'NSW Apr 2020'!AQ5-'NSW Apr 2020'!L5+'NSW Apr 2020'!M5+'NSW Apr 2020'!N5)&lt;=('NSW Apr 2020'!L5+'NSW Apr 2020'!M5+'NSW Apr 2020'!N5+'NSW Apr 2020'!O5),(($C$5*E11/'NSW Apr 2020'!AQ5-('NSW Apr 2020'!L5+'NSW Apr 2020'!M5+'NSW Apr 2020'!N5))*'NSW Apr 2020'!Z5/100)*'NSW Apr 2020'!AQ5,('NSW Apr 2020'!O5*'NSW Apr 2020'!Z5/100)*'NSW Apr 2020'!AQ5)),0)</f>
        <v>0</v>
      </c>
      <c r="K11" s="153">
        <f>IF(AND('NSW Apr 2020'!O5&gt;0,'NSW Apr 2020'!P5&gt;0),IF($C$5*E11/'NSW Apr 2020'!AQ5&lt;('NSW Apr 2020'!L5+'NSW Apr 2020'!M5+'NSW Apr 2020'!N5+'NSW Apr 2020'!O5),0,IF(($C$5*E11/'NSW Apr 2020'!AQ5-'NSW Apr 2020'!L5+'NSW Apr 2020'!M5+'NSW Apr 2020'!N5+'NSW Apr 2020'!O5)&lt;=('NSW Apr 2020'!L5+'NSW Apr 2020'!M5+'NSW Apr 2020'!N5+'NSW Apr 2020'!O5+'NSW Apr 2020'!P5),(($C$5*E11/'NSW Apr 2020'!AQ5-('NSW Apr 2020'!L5+'NSW Apr 2020'!M5+'NSW Apr 2020'!N5+'NSW Apr 2020'!O5))*'NSW Apr 2020'!AA5/100)*'NSW Apr 2020'!AQ5,('NSW Apr 2020'!P5*'NSW Apr 2020'!AA5/100)*'NSW Apr 2020'!AQ5)),0)</f>
        <v>0</v>
      </c>
      <c r="L11" s="153">
        <f>IF(AND('NSW Apr 2020'!P5&gt;0,'NSW Apr 2020'!O5&gt;0),IF(($C$5*E11/'NSW Apr 2020'!AQ5&lt;SUM('NSW Apr 2020'!L5:P5)),(0),($C$5*E11/'NSW Apr 2020'!AQ5-SUM('NSW Apr 2020'!L5:P5))*'NSW Apr 2020'!AB5/100)* 'NSW Apr 2020'!AQ5,IF(AND('NSW Apr 2020'!O5&gt;0,'NSW Apr 2020'!P5=""),IF(($C$5*E11/'NSW Apr 2020'!AQ5&lt; SUM('NSW Apr 2020'!L5:O5)),(0),($C$5*E11/'NSW Apr 2020'!AQ5-SUM('NSW Apr 2020'!L5:O5))*'NSW Apr 2020'!AA5/100)* 'NSW Apr 2020'!AQ5,IF(AND('NSW Apr 2020'!N5&gt;0,'NSW Apr 2020'!O5=""),IF(($C$5*E11/'NSW Apr 2020'!AQ5&lt; SUM('NSW Apr 2020'!L5:N5)),(0),($C$5*E11/'NSW Apr 2020'!AQ5-SUM('NSW Apr 2020'!L5:N5))*'NSW Apr 2020'!Z5/100)* 'NSW Apr 2020'!AQ5,IF(AND('NSW Apr 2020'!M5&gt;0,'NSW Apr 2020'!N5=""),IF(($C$5*E11/'NSW Apr 2020'!AQ5&lt;'NSW Apr 2020'!M5+'NSW Apr 2020'!L5),(0),(($C$5*E11/'NSW Apr 2020'!AQ5-('NSW Apr 2020'!M5+'NSW Apr 2020'!L5))*'NSW Apr 2020'!Y5/100))*'NSW Apr 2020'!AQ5,IF(AND('NSW Apr 2020'!L5&gt;0,'NSW Apr 2020'!M5=""&gt;0),IF(($C$5*E11/'NSW Apr 2020'!AQ5&lt;'NSW Apr 2020'!L5),(0),($C$5*E11/'NSW Apr 2020'!AQ5-'NSW Apr 2020'!L5)*'NSW Apr 2020'!X5/100)*'NSW Apr 2020'!AQ5,0)))))</f>
        <v>0</v>
      </c>
      <c r="M11" s="153">
        <f>IF('NSW Apr 2020'!K5="",($C$5*F11/'NSW Apr 2020'!AR5*'NSW Apr 2020'!AC5/100)*'NSW Apr 2020'!AR5,IF($C$5*F11/'NSW Apr 2020'!AR5&gt;='NSW Apr 2020'!L5,('NSW Apr 2020'!L5*'NSW Apr 2020'!AC5/100)*'NSW Apr 2020'!AR5,($C$5*F11/'NSW Apr 2020'!AR5*'NSW Apr 2020'!AC5/100)*'NSW Apr 2020'!AR5))</f>
        <v>139.32900000000001</v>
      </c>
      <c r="N11" s="153">
        <f>IF(AND('NSW Apr 2020'!L5&gt;0,'NSW Apr 2020'!M5&gt;0),IF($C$5*F11/'NSW Apr 2020'!AR5&lt;'NSW Apr 2020'!L5,0,IF(($C$5*F11/'NSW Apr 2020'!AR5-'NSW Apr 2020'!L5)&lt;=('NSW Apr 2020'!M5+'NSW Apr 2020'!L5),((($C$5*F11/'NSW Apr 2020'!AR5-'NSW Apr 2020'!L5)*'NSW Apr 2020'!AD5/100))*'NSW Apr 2020'!AR5,((('NSW Apr 2020'!M5)*'NSW Apr 2020'!AD5/100)*'NSW Apr 2020'!AR5))),0)</f>
        <v>87.388909090909095</v>
      </c>
      <c r="O11" s="153">
        <f>IF(AND('NSW Apr 2020'!M5&gt;0,'NSW Apr 2020'!N5&gt;0),IF($C$5*F11/'NSW Apr 2020'!AR5&lt;('NSW Apr 2020'!L5+'NSW Apr 2020'!M5),0,IF(($C$5*F11/'NSW Apr 2020'!AR5-'NSW Apr 2020'!L5+'NSW Apr 2020'!M5)&lt;=('NSW Apr 2020'!L5+'NSW Apr 2020'!M5+'NSW Apr 2020'!N5),((($C$5*F11/'NSW Apr 2020'!AR5-('NSW Apr 2020'!L5+'NSW Apr 2020'!M5))*'NSW Apr 2020'!AE5/100))*'NSW Apr 2020'!AR5,('NSW Apr 2020'!N5*'NSW Apr 2020'!AE5/100)*'NSW Apr 2020'!AR5)),0)</f>
        <v>979.846</v>
      </c>
      <c r="P11" s="153">
        <f>IF(AND('NSW Apr 2020'!N5&gt;0,'NSW Apr 2020'!O5&gt;0),IF($C$5*F11/'NSW Apr 2020'!AR5&lt;('NSW Apr 2020'!L5+'NSW Apr 2020'!M5+'NSW Apr 2020'!N5),0,IF(($C$5*F11/'NSW Apr 2020'!AR5-'NSW Apr 2020'!L5+'NSW Apr 2020'!M5+'NSW Apr 2020'!N5)&lt;=('NSW Apr 2020'!L5+'NSW Apr 2020'!M5+'NSW Apr 2020'!N5+'NSW Apr 2020'!O5),(($C$5*F11/'NSW Apr 2020'!AR5-('NSW Apr 2020'!L5+'NSW Apr 2020'!M5+'NSW Apr 2020'!N5))*'NSW Apr 2020'!AF5/100)*'NSW Apr 2020'!AR5,('NSW Apr 2020'!O5*'NSW Apr 2020'!AF5/100)*'NSW Apr 2020'!AR5)),0)</f>
        <v>0</v>
      </c>
      <c r="Q11" s="153">
        <f>IF(AND('NSW Apr 2020'!P5&gt;0,'NSW Apr 2020'!P5&gt;0),IF($C$5*F11/'NSW Apr 2020'!AR5&lt;('NSW Apr 2020'!L5+'NSW Apr 2020'!M5+'NSW Apr 2020'!N5+'NSW Apr 2020'!O5),0,IF(($C$5*F11/'NSW Apr 2020'!AR5-'NSW Apr 2020'!L5+'NSW Apr 2020'!M5+'NSW Apr 2020'!N5+'NSW Apr 2020'!O5)&lt;=('NSW Apr 2020'!L5+'NSW Apr 2020'!M5+'NSW Apr 2020'!N5+'NSW Apr 2020'!O5+'NSW Apr 2020'!P5),(($C$5*F11/'NSW Apr 2020'!AR5-('NSW Apr 2020'!L5+'NSW Apr 2020'!M5+'NSW Apr 2020'!N5+'NSW Apr 2020'!O5))*'NSW Apr 2020'!AG5/100)*'NSW Apr 2020'!AR5,('NSW Apr 2020'!P5*'NSW Apr 2020'!AG5/100)*'NSW Apr 2020'!AR5)),0)</f>
        <v>0</v>
      </c>
      <c r="R11" s="153">
        <f>IF(AND('NSW Apr 2020'!P5&gt;0,'NSW Apr 2020'!O5&gt;0),IF(($C$5*F11/'NSW Apr 2020'!AR5&lt;SUM('NSW Apr 2020'!L5:P5)),(0),($C$5*F11/'NSW Apr 2020'!AR5-SUM('NSW Apr 2020'!L5:P5))*'NSW Apr 2020'!AB5/100)* 'NSW Apr 2020'!AR5,IF(AND('NSW Apr 2020'!O5&gt;0,'NSW Apr 2020'!P5=""),IF(($C$5*F11/'NSW Apr 2020'!AR5&lt; SUM('NSW Apr 2020'!L5:O5)),(0),($C$5*F11/'NSW Apr 2020'!AR5-SUM('NSW Apr 2020'!L5:O5))*'NSW Apr 2020'!AG5/100)* 'NSW Apr 2020'!AR5,IF(AND('NSW Apr 2020'!N5&gt;0,'NSW Apr 2020'!O5=""),IF(($C$5*F11/'NSW Apr 2020'!AR5&lt; SUM('NSW Apr 2020'!L5:N5)),(0),($C$5*F11/'NSW Apr 2020'!AR5-SUM('NSW Apr 2020'!L5:N5))*'NSW Apr 2020'!AF5/100)* 'NSW Apr 2020'!AR5,IF(AND('NSW Apr 2020'!M5&gt;0,'NSW Apr 2020'!N5=""),IF(($C$5*F11/'NSW Apr 2020'!AR5&lt;'NSW Apr 2020'!M5+'NSW Apr 2020'!L5),(0),(($C$5*F11/'NSW Apr 2020'!AR5-('NSW Apr 2020'!M5+'NSW Apr 2020'!L5))*'NSW Apr 2020'!AE5/100))*'NSW Apr 2020'!AR5,IF(AND('NSW Apr 2020'!L5&gt;0,'NSW Apr 2020'!M5=""&gt;0),IF(($C$5*F11/'NSW Apr 2020'!AR5&lt;'NSW Apr 2020'!L5),(0),($C$5*F11/'NSW Apr 2020'!AR5-'NSW Apr 2020'!L5)*'NSW Apr 2020'!AD5/100)*'NSW Apr 2020'!AR5,0)))))</f>
        <v>0</v>
      </c>
      <c r="S11" s="257">
        <f t="shared" si="4"/>
        <v>2413.1278181818179</v>
      </c>
      <c r="T11" s="292">
        <f t="shared" si="5"/>
        <v>2662.422818181818</v>
      </c>
      <c r="U11" s="149">
        <f t="shared" si="6"/>
        <v>2928.6651000000002</v>
      </c>
      <c r="V11" s="148">
        <f>'NSW Apr 2020'!AT5</f>
        <v>12</v>
      </c>
      <c r="W11" s="148">
        <f>'NSW Apr 2020'!AU5</f>
        <v>0</v>
      </c>
      <c r="X11" s="148">
        <f>'NSW Apr 2020'!AV5</f>
        <v>0</v>
      </c>
      <c r="Y11" s="148">
        <f>'NSW Apr 2020'!AW5</f>
        <v>0</v>
      </c>
      <c r="Z11" s="292" t="str">
        <f t="shared" si="7"/>
        <v>Guaranteed off bill</v>
      </c>
      <c r="AA11" s="292" t="str">
        <f t="shared" si="8"/>
        <v>Inclusive</v>
      </c>
      <c r="AB11" s="266">
        <f t="shared" si="0"/>
        <v>2342.93208</v>
      </c>
      <c r="AC11" s="266">
        <f t="shared" si="1"/>
        <v>2342.93208</v>
      </c>
      <c r="AD11" s="267">
        <f t="shared" si="2"/>
        <v>2577.2252880000001</v>
      </c>
      <c r="AE11" s="267">
        <f t="shared" si="2"/>
        <v>2577.2252880000001</v>
      </c>
      <c r="AF11" s="226">
        <f>'NSW Apr 2020'!BF5</f>
        <v>12</v>
      </c>
      <c r="AG11" s="141" t="str">
        <f>'NSW Apr 2020'!BG5</f>
        <v>n</v>
      </c>
      <c r="AH11" s="313"/>
      <c r="AI11" s="313"/>
      <c r="AJ11" s="313"/>
      <c r="AK11" s="313"/>
      <c r="AL11" s="313"/>
      <c r="AM11" s="313"/>
      <c r="AN11" s="313"/>
      <c r="AO11" s="313"/>
      <c r="AP11" s="313"/>
      <c r="AQ11" s="313"/>
      <c r="AR11" s="313"/>
      <c r="AS11" s="313"/>
      <c r="AT11" s="313"/>
      <c r="AU11" s="313"/>
      <c r="AV11" s="313"/>
      <c r="AW11" s="313"/>
      <c r="AX11" s="313"/>
      <c r="AY11" s="313"/>
      <c r="AZ11" s="313"/>
      <c r="BA11" s="313"/>
      <c r="BB11" s="313"/>
      <c r="BC11" s="313"/>
      <c r="BD11" s="313"/>
      <c r="BE11" s="313"/>
      <c r="BF11" s="313"/>
      <c r="BG11" s="313"/>
      <c r="BH11" s="313"/>
      <c r="BI11" s="313"/>
      <c r="BJ11" s="313"/>
      <c r="BK11" s="313"/>
      <c r="BL11" s="313"/>
      <c r="BM11" s="313"/>
      <c r="BN11" s="313"/>
      <c r="BO11" s="313"/>
      <c r="BP11" s="313"/>
      <c r="BQ11" s="313"/>
      <c r="BR11" s="313"/>
      <c r="BS11" s="313"/>
      <c r="BT11" s="313"/>
      <c r="BU11" s="313"/>
      <c r="BV11" s="313"/>
      <c r="BW11" s="313"/>
      <c r="BX11" s="313"/>
      <c r="BY11" s="313"/>
      <c r="BZ11" s="313"/>
      <c r="CA11" s="313"/>
      <c r="CB11" s="313"/>
      <c r="CC11" s="313"/>
      <c r="CD11" s="313"/>
      <c r="CE11" s="313"/>
      <c r="CF11" s="313"/>
      <c r="CG11" s="313"/>
      <c r="CH11" s="313"/>
      <c r="CI11" s="313"/>
      <c r="CJ11" s="313"/>
      <c r="CK11" s="313"/>
      <c r="CL11" s="313"/>
      <c r="CM11" s="313"/>
      <c r="CN11" s="313"/>
      <c r="CO11" s="313"/>
      <c r="CP11" s="313"/>
      <c r="CQ11" s="313"/>
      <c r="CR11" s="313"/>
      <c r="CS11" s="313"/>
      <c r="CT11" s="313"/>
      <c r="CU11" s="313"/>
      <c r="CV11" s="313"/>
      <c r="CW11" s="313"/>
      <c r="CX11" s="313"/>
      <c r="CY11" s="313"/>
      <c r="CZ11" s="313"/>
      <c r="DA11" s="313"/>
      <c r="DB11" s="313"/>
      <c r="DC11" s="313"/>
      <c r="DD11" s="313"/>
      <c r="DE11" s="313"/>
      <c r="DF11" s="313"/>
      <c r="DG11" s="313"/>
      <c r="DH11" s="313"/>
      <c r="DI11" s="313"/>
      <c r="DJ11" s="313"/>
      <c r="DK11" s="313"/>
      <c r="DL11" s="313"/>
      <c r="DM11" s="313"/>
      <c r="DN11" s="313"/>
      <c r="DO11" s="313"/>
      <c r="DP11" s="313"/>
      <c r="DQ11" s="313"/>
      <c r="DR11" s="313"/>
      <c r="DS11" s="313"/>
      <c r="DT11" s="313"/>
      <c r="DU11" s="313"/>
      <c r="DV11" s="313"/>
      <c r="DW11" s="313"/>
      <c r="DX11" s="313"/>
      <c r="DY11" s="313"/>
      <c r="DZ11" s="313"/>
      <c r="EA11" s="313"/>
      <c r="EB11" s="313"/>
      <c r="EC11" s="313"/>
      <c r="ED11" s="313"/>
      <c r="EE11" s="313"/>
      <c r="EF11" s="313"/>
      <c r="EG11" s="313"/>
      <c r="EH11" s="313"/>
      <c r="EI11" s="313"/>
      <c r="EJ11" s="313"/>
      <c r="EK11" s="313"/>
      <c r="EL11" s="313"/>
      <c r="EM11" s="313"/>
      <c r="EN11" s="313"/>
      <c r="EO11" s="313"/>
      <c r="EP11" s="313"/>
      <c r="EQ11" s="313"/>
      <c r="ER11" s="313"/>
    </row>
    <row r="12" spans="1:148" ht="23" customHeight="1">
      <c r="A12" s="443"/>
      <c r="B12" s="148" t="str">
        <f>'NSW Apr 2020'!F6</f>
        <v>Red Energy</v>
      </c>
      <c r="C12" s="148" t="str">
        <f>'NSW Apr 2020'!G6</f>
        <v xml:space="preserve">Business Saver </v>
      </c>
      <c r="D12" s="153">
        <f>365*'NSW Apr 2020'!H6/100</f>
        <v>229.95</v>
      </c>
      <c r="E12" s="288">
        <f>IF('NSW Apr 2020'!AQ6=3,0.5,IF('NSW Apr 2020'!AQ6=2,0.33,0))</f>
        <v>0.5</v>
      </c>
      <c r="F12" s="288">
        <f t="shared" si="3"/>
        <v>0.5</v>
      </c>
      <c r="G12" s="153">
        <f>IF('NSW Apr 2020'!K6="",($C$5*E12/'NSW Apr 2020'!AQ6*'NSW Apr 2020'!W6/100)*'NSW Apr 2020'!AQ6,IF($C$5*E12/'NSW Apr 2020'!AQ6&gt;='NSW Apr 2020'!L6,('NSW Apr 2020'!L6*'NSW Apr 2020'!W6/100)*'NSW Apr 2020'!AQ6,($C$5*E12/'NSW Apr 2020'!AQ6*'NSW Apr 2020'!W6/100)*'NSW Apr 2020'!AQ6))</f>
        <v>126.108</v>
      </c>
      <c r="H12" s="153">
        <f>IF(AND('NSW Apr 2020'!L6&gt;0,'NSW Apr 2020'!M6&gt;0),IF($C$5*E12/'NSW Apr 2020'!AQ6&lt;'NSW Apr 2020'!L6,0,IF(($C$5*E12/'NSW Apr 2020'!AQ6-'NSW Apr 2020'!L6)&lt;=('NSW Apr 2020'!M6+'NSW Apr 2020'!L6),((($C$5*E12/'NSW Apr 2020'!AQ6-'NSW Apr 2020'!L6)*'NSW Apr 2020'!X6/100))*'NSW Apr 2020'!AQ6,((('NSW Apr 2020'!M6)*'NSW Apr 2020'!X6/100)*'NSW Apr 2020'!AQ6))),0)</f>
        <v>77.049000000000007</v>
      </c>
      <c r="I12" s="153">
        <f>IF(AND('NSW Apr 2020'!M6&gt;0,'NSW Apr 2020'!N6&gt;0),IF($C$5*E12/'NSW Apr 2020'!AQ6&lt;('NSW Apr 2020'!L6+'NSW Apr 2020'!M6),0,IF(($C$5*E12/'NSW Apr 2020'!AQ6-'NSW Apr 2020'!L6+'NSW Apr 2020'!M6)&lt;=('NSW Apr 2020'!L6+'NSW Apr 2020'!M6+'NSW Apr 2020'!N6),((($C$5*E12/'NSW Apr 2020'!AQ6-('NSW Apr 2020'!L6+'NSW Apr 2020'!M6))*'NSW Apr 2020'!Y6/100))*'NSW Apr 2020'!AQ6,('NSW Apr 2020'!N6*'NSW Apr 2020'!Y6/100)* 'NSW Apr 2020'!AQ6)),0)</f>
        <v>177.54</v>
      </c>
      <c r="J12" s="153">
        <f>IF(AND('NSW Apr 2020'!N6&gt;0,'NSW Apr 2020'!O6&gt;0),IF($C$5*E12/'NSW Apr 2020'!AQ6&lt;('NSW Apr 2020'!L6+'NSW Apr 2020'!M6+'NSW Apr 2020'!N6),0,IF(($C$5*E12/'NSW Apr 2020'!AQ6-'NSW Apr 2020'!L6+'NSW Apr 2020'!M6+'NSW Apr 2020'!N6)&lt;=('NSW Apr 2020'!L6+'NSW Apr 2020'!M6+'NSW Apr 2020'!N6+'NSW Apr 2020'!O6),(($C$5*E12/'NSW Apr 2020'!AQ6-('NSW Apr 2020'!L6+'NSW Apr 2020'!M6+'NSW Apr 2020'!N6))*'NSW Apr 2020'!Z6/100)*'NSW Apr 2020'!AQ6,('NSW Apr 2020'!O6*'NSW Apr 2020'!Z6/100)*'NSW Apr 2020'!AQ6)),0)</f>
        <v>659.1704545454545</v>
      </c>
      <c r="K12" s="153">
        <f>IF(AND('NSW Apr 2020'!O6&gt;0,'NSW Apr 2020'!P6&gt;0),IF($C$5*E12/'NSW Apr 2020'!AQ6&lt;('NSW Apr 2020'!L6+'NSW Apr 2020'!M6+'NSW Apr 2020'!N6+'NSW Apr 2020'!O6),0,IF(($C$5*E12/'NSW Apr 2020'!AQ6-'NSW Apr 2020'!L6+'NSW Apr 2020'!M6+'NSW Apr 2020'!N6+'NSW Apr 2020'!O6)&lt;=('NSW Apr 2020'!L6+'NSW Apr 2020'!M6+'NSW Apr 2020'!N6+'NSW Apr 2020'!O6+'NSW Apr 2020'!P6),(($C$5*E12/'NSW Apr 2020'!AQ6-('NSW Apr 2020'!L6+'NSW Apr 2020'!M6+'NSW Apr 2020'!N6+'NSW Apr 2020'!O6))*'NSW Apr 2020'!AA6/100)*'NSW Apr 2020'!AQ6,('NSW Apr 2020'!P6*'NSW Apr 2020'!AA6/100)*'NSW Apr 2020'!AQ6)),0)</f>
        <v>0</v>
      </c>
      <c r="L12" s="153">
        <f>IF(AND('NSW Apr 2020'!P6&gt;0,'NSW Apr 2020'!O6&gt;0),IF(($C$5*E12/'NSW Apr 2020'!AQ6&lt;SUM('NSW Apr 2020'!L6:P6)),(0),($C$5*E12/'NSW Apr 2020'!AQ6-SUM('NSW Apr 2020'!L6:P6))*'NSW Apr 2020'!AB6/100)* 'NSW Apr 2020'!AQ6,IF(AND('NSW Apr 2020'!O6&gt;0,'NSW Apr 2020'!P6=""),IF(($C$5*E12/'NSW Apr 2020'!AQ6&lt; SUM('NSW Apr 2020'!L6:O6)),(0),($C$5*E12/'NSW Apr 2020'!AQ6-SUM('NSW Apr 2020'!L6:O6))*'NSW Apr 2020'!AA6/100)* 'NSW Apr 2020'!AQ6,IF(AND('NSW Apr 2020'!N6&gt;0,'NSW Apr 2020'!O6=""),IF(($C$5*E12/'NSW Apr 2020'!AQ6&lt; SUM('NSW Apr 2020'!L6:N6)),(0),($C$5*E12/'NSW Apr 2020'!AQ6-SUM('NSW Apr 2020'!L6:N6))*'NSW Apr 2020'!Z6/100)* 'NSW Apr 2020'!AQ6,IF(AND('NSW Apr 2020'!M6&gt;0,'NSW Apr 2020'!N6=""),IF(($C$5*E12/'NSW Apr 2020'!AQ6&lt;'NSW Apr 2020'!M6+'NSW Apr 2020'!L6),(0),(($C$5*E12/'NSW Apr 2020'!AQ6-('NSW Apr 2020'!M6+'NSW Apr 2020'!L6))*'NSW Apr 2020'!Y6/100))*'NSW Apr 2020'!AQ6,IF(AND('NSW Apr 2020'!L6&gt;0,'NSW Apr 2020'!M6=""&gt;0),IF(($C$5*E12/'NSW Apr 2020'!AQ6&lt;'NSW Apr 2020'!L6),(0),($C$5*E12/'NSW Apr 2020'!AQ6-'NSW Apr 2020'!L6)*'NSW Apr 2020'!X6/100)*'NSW Apr 2020'!AQ6,0)))))</f>
        <v>0</v>
      </c>
      <c r="M12" s="153">
        <f>IF('NSW Apr 2020'!K6="",($C$5*F12/'NSW Apr 2020'!AR6*'NSW Apr 2020'!AC6/100)*'NSW Apr 2020'!AR6,IF($C$5*F12/'NSW Apr 2020'!AR6&gt;='NSW Apr 2020'!L6,('NSW Apr 2020'!L6*'NSW Apr 2020'!AC6/100)*'NSW Apr 2020'!AR6,($C$5*F12/'NSW Apr 2020'!AR6*'NSW Apr 2020'!AC6/100)*'NSW Apr 2020'!AR6))</f>
        <v>126.108</v>
      </c>
      <c r="N12" s="153">
        <f>IF(AND('NSW Apr 2020'!L6&gt;0,'NSW Apr 2020'!M6&gt;0),IF($C$5*F12/'NSW Apr 2020'!AR6&lt;'NSW Apr 2020'!L6,0,IF(($C$5*F12/'NSW Apr 2020'!AR6-'NSW Apr 2020'!L6)&lt;=('NSW Apr 2020'!M6+'NSW Apr 2020'!L6),((($C$5*F12/'NSW Apr 2020'!AR6-'NSW Apr 2020'!L6)*'NSW Apr 2020'!AD6/100))*'NSW Apr 2020'!AR6,((('NSW Apr 2020'!M6)*'NSW Apr 2020'!AD6/100)*'NSW Apr 2020'!AR6))),0)</f>
        <v>77.049000000000007</v>
      </c>
      <c r="O12" s="153">
        <f>IF(AND('NSW Apr 2020'!M6&gt;0,'NSW Apr 2020'!N6&gt;0),IF($C$5*F12/'NSW Apr 2020'!AR6&lt;('NSW Apr 2020'!L6+'NSW Apr 2020'!M6),0,IF(($C$5*F12/'NSW Apr 2020'!AR6-'NSW Apr 2020'!L6+'NSW Apr 2020'!M6)&lt;=('NSW Apr 2020'!L6+'NSW Apr 2020'!M6+'NSW Apr 2020'!N6),((($C$5*F12/'NSW Apr 2020'!AR6-('NSW Apr 2020'!L6+'NSW Apr 2020'!M6))*'NSW Apr 2020'!AE6/100))*'NSW Apr 2020'!AR6,('NSW Apr 2020'!N6*'NSW Apr 2020'!AE6/100)*'NSW Apr 2020'!AR6)),0)</f>
        <v>177.54</v>
      </c>
      <c r="P12" s="153">
        <f>IF(AND('NSW Apr 2020'!N6&gt;0,'NSW Apr 2020'!O6&gt;0),IF($C$5*F12/'NSW Apr 2020'!AR6&lt;('NSW Apr 2020'!L6+'NSW Apr 2020'!M6+'NSW Apr 2020'!N6),0,IF(($C$5*F12/'NSW Apr 2020'!AR6-'NSW Apr 2020'!L6+'NSW Apr 2020'!M6+'NSW Apr 2020'!N6)&lt;=('NSW Apr 2020'!L6+'NSW Apr 2020'!M6+'NSW Apr 2020'!N6+'NSW Apr 2020'!O6),(($C$5*F12/'NSW Apr 2020'!AR6-('NSW Apr 2020'!L6+'NSW Apr 2020'!M6+'NSW Apr 2020'!N6))*'NSW Apr 2020'!AF6/100)*'NSW Apr 2020'!AR6,('NSW Apr 2020'!O6*'NSW Apr 2020'!AF6/100)*'NSW Apr 2020'!AR6)),0)</f>
        <v>659.1704545454545</v>
      </c>
      <c r="Q12" s="153">
        <f>IF(AND('NSW Apr 2020'!P6&gt;0,'NSW Apr 2020'!P6&gt;0),IF($C$5*F12/'NSW Apr 2020'!AR6&lt;('NSW Apr 2020'!L6+'NSW Apr 2020'!M6+'NSW Apr 2020'!N6+'NSW Apr 2020'!O6),0,IF(($C$5*F12/'NSW Apr 2020'!AR6-'NSW Apr 2020'!L6+'NSW Apr 2020'!M6+'NSW Apr 2020'!N6+'NSW Apr 2020'!O6)&lt;=('NSW Apr 2020'!L6+'NSW Apr 2020'!M6+'NSW Apr 2020'!N6+'NSW Apr 2020'!O6+'NSW Apr 2020'!P6),(($C$5*F12/'NSW Apr 2020'!AR6-('NSW Apr 2020'!L6+'NSW Apr 2020'!M6+'NSW Apr 2020'!N6+'NSW Apr 2020'!O6))*'NSW Apr 2020'!AG6/100)*'NSW Apr 2020'!AR6,('NSW Apr 2020'!P6*'NSW Apr 2020'!AG6/100)*'NSW Apr 2020'!AR6)),0)</f>
        <v>0</v>
      </c>
      <c r="R12" s="153">
        <f>IF(AND('NSW Apr 2020'!P6&gt;0,'NSW Apr 2020'!O6&gt;0),IF(($C$5*F12/'NSW Apr 2020'!AR6&lt;SUM('NSW Apr 2020'!L6:P6)),(0),($C$5*F12/'NSW Apr 2020'!AR6-SUM('NSW Apr 2020'!L6:P6))*'NSW Apr 2020'!AB6/100)* 'NSW Apr 2020'!AR6,IF(AND('NSW Apr 2020'!O6&gt;0,'NSW Apr 2020'!P6=""),IF(($C$5*F12/'NSW Apr 2020'!AR6&lt; SUM('NSW Apr 2020'!L6:O6)),(0),($C$5*F12/'NSW Apr 2020'!AR6-SUM('NSW Apr 2020'!L6:O6))*'NSW Apr 2020'!AG6/100)* 'NSW Apr 2020'!AR6,IF(AND('NSW Apr 2020'!N6&gt;0,'NSW Apr 2020'!O6=""),IF(($C$5*F12/'NSW Apr 2020'!AR6&lt; SUM('NSW Apr 2020'!L6:N6)),(0),($C$5*F12/'NSW Apr 2020'!AR6-SUM('NSW Apr 2020'!L6:N6))*'NSW Apr 2020'!AF6/100)* 'NSW Apr 2020'!AR6,IF(AND('NSW Apr 2020'!M6&gt;0,'NSW Apr 2020'!N6=""),IF(($C$5*F12/'NSW Apr 2020'!AR6&lt;'NSW Apr 2020'!M6+'NSW Apr 2020'!L6),(0),(($C$5*F12/'NSW Apr 2020'!AR6-('NSW Apr 2020'!M6+'NSW Apr 2020'!L6))*'NSW Apr 2020'!AE6/100))*'NSW Apr 2020'!AR6,IF(AND('NSW Apr 2020'!L6&gt;0,'NSW Apr 2020'!M6=""&gt;0),IF(($C$5*F12/'NSW Apr 2020'!AR6&lt;'NSW Apr 2020'!L6),(0),($C$5*F12/'NSW Apr 2020'!AR6-'NSW Apr 2020'!L6)*'NSW Apr 2020'!AD6/100)*'NSW Apr 2020'!AR6,0)))))</f>
        <v>0</v>
      </c>
      <c r="S12" s="257">
        <f t="shared" si="4"/>
        <v>2079.7349090909092</v>
      </c>
      <c r="T12" s="292">
        <f t="shared" si="5"/>
        <v>2309.6849090909091</v>
      </c>
      <c r="U12" s="149">
        <f t="shared" si="6"/>
        <v>2540.6534000000001</v>
      </c>
      <c r="V12" s="148">
        <f>'NSW Apr 2020'!AT6</f>
        <v>0</v>
      </c>
      <c r="W12" s="148">
        <f>'NSW Apr 2020'!AU6</f>
        <v>0</v>
      </c>
      <c r="X12" s="148">
        <f>'NSW Apr 2020'!AV6</f>
        <v>0</v>
      </c>
      <c r="Y12" s="148">
        <f>'NSW Apr 2020'!AW6</f>
        <v>0</v>
      </c>
      <c r="Z12" s="292" t="str">
        <f t="shared" si="7"/>
        <v>No discount</v>
      </c>
      <c r="AA12" s="292" t="str">
        <f t="shared" si="8"/>
        <v>Inclusive</v>
      </c>
      <c r="AB12" s="266">
        <f t="shared" si="0"/>
        <v>2309.6849090909091</v>
      </c>
      <c r="AC12" s="266">
        <f t="shared" si="1"/>
        <v>2309.6849090909091</v>
      </c>
      <c r="AD12" s="267">
        <f t="shared" si="2"/>
        <v>2540.6534000000001</v>
      </c>
      <c r="AE12" s="267">
        <f t="shared" si="2"/>
        <v>2540.6534000000001</v>
      </c>
      <c r="AF12" s="226">
        <f>'NSW Apr 2020'!BF6</f>
        <v>0</v>
      </c>
      <c r="AG12" s="141" t="str">
        <f>'NSW Apr 2020'!BG6</f>
        <v>n</v>
      </c>
      <c r="AH12" s="313"/>
      <c r="AI12" s="313"/>
      <c r="AJ12" s="313"/>
      <c r="AK12" s="313"/>
      <c r="AL12" s="313"/>
      <c r="AM12" s="313"/>
      <c r="AN12" s="313"/>
      <c r="AO12" s="313"/>
      <c r="AP12" s="313"/>
      <c r="AQ12" s="313"/>
      <c r="AR12" s="313"/>
      <c r="AS12" s="313"/>
      <c r="AT12" s="313"/>
      <c r="AU12" s="313"/>
      <c r="AV12" s="313"/>
      <c r="AW12" s="313"/>
      <c r="AX12" s="313"/>
      <c r="AY12" s="313"/>
      <c r="AZ12" s="313"/>
      <c r="BA12" s="313"/>
      <c r="BB12" s="313"/>
      <c r="BC12" s="313"/>
      <c r="BD12" s="313"/>
      <c r="BE12" s="313"/>
      <c r="BF12" s="313"/>
      <c r="BG12" s="313"/>
      <c r="BH12" s="313"/>
      <c r="BI12" s="313"/>
      <c r="BJ12" s="313"/>
      <c r="BK12" s="313"/>
      <c r="BL12" s="313"/>
      <c r="BM12" s="313"/>
      <c r="BN12" s="313"/>
      <c r="BO12" s="313"/>
      <c r="BP12" s="313"/>
      <c r="BQ12" s="313"/>
      <c r="BR12" s="313"/>
      <c r="BS12" s="313"/>
      <c r="BT12" s="313"/>
      <c r="BU12" s="313"/>
      <c r="BV12" s="313"/>
      <c r="BW12" s="313"/>
      <c r="BX12" s="313"/>
      <c r="BY12" s="313"/>
      <c r="BZ12" s="313"/>
      <c r="CA12" s="313"/>
      <c r="CB12" s="313"/>
      <c r="CC12" s="313"/>
      <c r="CD12" s="313"/>
      <c r="CE12" s="313"/>
      <c r="CF12" s="313"/>
      <c r="CG12" s="313"/>
      <c r="CH12" s="313"/>
      <c r="CI12" s="313"/>
      <c r="CJ12" s="313"/>
      <c r="CK12" s="313"/>
      <c r="CL12" s="313"/>
      <c r="CM12" s="313"/>
      <c r="CN12" s="313"/>
      <c r="CO12" s="313"/>
      <c r="CP12" s="313"/>
      <c r="CQ12" s="313"/>
      <c r="CR12" s="313"/>
      <c r="CS12" s="313"/>
      <c r="CT12" s="313"/>
      <c r="CU12" s="313"/>
      <c r="CV12" s="313"/>
      <c r="CW12" s="313"/>
      <c r="CX12" s="313"/>
      <c r="CY12" s="313"/>
      <c r="CZ12" s="313"/>
      <c r="DA12" s="313"/>
      <c r="DB12" s="313"/>
      <c r="DC12" s="313"/>
      <c r="DD12" s="313"/>
      <c r="DE12" s="313"/>
      <c r="DF12" s="313"/>
      <c r="DG12" s="313"/>
      <c r="DH12" s="313"/>
      <c r="DI12" s="313"/>
      <c r="DJ12" s="313"/>
      <c r="DK12" s="313"/>
      <c r="DL12" s="313"/>
      <c r="DM12" s="313"/>
      <c r="DN12" s="313"/>
      <c r="DO12" s="313"/>
      <c r="DP12" s="313"/>
      <c r="DQ12" s="313"/>
      <c r="DR12" s="313"/>
      <c r="DS12" s="313"/>
      <c r="DT12" s="313"/>
      <c r="DU12" s="313"/>
      <c r="DV12" s="313"/>
      <c r="DW12" s="313"/>
      <c r="DX12" s="313"/>
      <c r="DY12" s="313"/>
      <c r="DZ12" s="313"/>
      <c r="EA12" s="313"/>
      <c r="EB12" s="313"/>
      <c r="EC12" s="313"/>
      <c r="ED12" s="313"/>
      <c r="EE12" s="313"/>
      <c r="EF12" s="313"/>
      <c r="EG12" s="313"/>
      <c r="EH12" s="313"/>
      <c r="EI12" s="313"/>
      <c r="EJ12" s="313"/>
      <c r="EK12" s="313"/>
      <c r="EL12" s="313"/>
      <c r="EM12" s="313"/>
      <c r="EN12" s="313"/>
      <c r="EO12" s="313"/>
      <c r="EP12" s="313"/>
      <c r="EQ12" s="313"/>
      <c r="ER12" s="313"/>
    </row>
    <row r="13" spans="1:148" ht="23" customHeight="1">
      <c r="A13" s="443"/>
      <c r="B13" s="148" t="str">
        <f>'NSW Apr 2020'!F7</f>
        <v>Click Energy</v>
      </c>
      <c r="C13" s="148" t="str">
        <f>'NSW Apr 2020'!G7</f>
        <v xml:space="preserve">Business Start Gas </v>
      </c>
      <c r="D13" s="153">
        <f>365*'NSW Apr 2020'!H7/100</f>
        <v>127.12949999999999</v>
      </c>
      <c r="E13" s="288">
        <f>IF('NSW Apr 2020'!AQ7=3,0.5,IF('NSW Apr 2020'!AQ7=2,0.33,0))</f>
        <v>0.5</v>
      </c>
      <c r="F13" s="288">
        <f t="shared" si="3"/>
        <v>0.5</v>
      </c>
      <c r="G13" s="153">
        <f>IF('NSW Apr 2020'!K7="",($C$5*E13/'NSW Apr 2020'!AQ7*'NSW Apr 2020'!W7/100)*'NSW Apr 2020'!AQ7,IF($C$5*E13/'NSW Apr 2020'!AQ7&gt;='NSW Apr 2020'!L7,('NSW Apr 2020'!L7*'NSW Apr 2020'!W7/100)*'NSW Apr 2020'!AQ7,($C$5*E13/'NSW Apr 2020'!AQ7*'NSW Apr 2020'!W7/100)*'NSW Apr 2020'!AQ7))</f>
        <v>134.24399999999997</v>
      </c>
      <c r="H13" s="153">
        <f>IF(AND('NSW Apr 2020'!L7&gt;0,'NSW Apr 2020'!M7&gt;0),IF($C$5*E13/'NSW Apr 2020'!AQ7&lt;'NSW Apr 2020'!L7,0,IF(($C$5*E13/'NSW Apr 2020'!AQ7-'NSW Apr 2020'!L7)&lt;=('NSW Apr 2020'!M7+'NSW Apr 2020'!L7),((($C$5*E13/'NSW Apr 2020'!AQ7-'NSW Apr 2020'!L7)*'NSW Apr 2020'!X7/100))*'NSW Apr 2020'!AQ7,((('NSW Apr 2020'!M7)*'NSW Apr 2020'!X7/100)*'NSW Apr 2020'!AQ7))),0)</f>
        <v>86.054727272727263</v>
      </c>
      <c r="I13" s="153">
        <f>IF(AND('NSW Apr 2020'!M7&gt;0,'NSW Apr 2020'!N7&gt;0),IF($C$5*E13/'NSW Apr 2020'!AQ7&lt;('NSW Apr 2020'!L7+'NSW Apr 2020'!M7),0,IF(($C$5*E13/'NSW Apr 2020'!AQ7-'NSW Apr 2020'!L7+'NSW Apr 2020'!M7)&lt;=('NSW Apr 2020'!L7+'NSW Apr 2020'!M7+'NSW Apr 2020'!N7),((($C$5*E13/'NSW Apr 2020'!AQ7-('NSW Apr 2020'!L7+'NSW Apr 2020'!M7))*'NSW Apr 2020'!Y7/100))*'NSW Apr 2020'!AQ7,('NSW Apr 2020'!N7*'NSW Apr 2020'!Y7/100)* 'NSW Apr 2020'!AQ7)),0)</f>
        <v>192.50890909090907</v>
      </c>
      <c r="J13" s="153">
        <f>IF(AND('NSW Apr 2020'!N7&gt;0,'NSW Apr 2020'!O7&gt;0),IF($C$5*E13/'NSW Apr 2020'!AQ7&lt;('NSW Apr 2020'!L7+'NSW Apr 2020'!M7+'NSW Apr 2020'!N7),0,IF(($C$5*E13/'NSW Apr 2020'!AQ7-'NSW Apr 2020'!L7+'NSW Apr 2020'!M7+'NSW Apr 2020'!N7)&lt;=('NSW Apr 2020'!L7+'NSW Apr 2020'!M7+'NSW Apr 2020'!N7+'NSW Apr 2020'!O7),(($C$5*E13/'NSW Apr 2020'!AQ7-('NSW Apr 2020'!L7+'NSW Apr 2020'!M7+'NSW Apr 2020'!N7))*'NSW Apr 2020'!Z7/100)*'NSW Apr 2020'!AQ7,('NSW Apr 2020'!O7*'NSW Apr 2020'!Z7/100)*'NSW Apr 2020'!AQ7)),0)</f>
        <v>791.21</v>
      </c>
      <c r="K13" s="153">
        <f>IF(AND('NSW Apr 2020'!O7&gt;0,'NSW Apr 2020'!P7&gt;0),IF($C$5*E13/'NSW Apr 2020'!AQ7&lt;('NSW Apr 2020'!L7+'NSW Apr 2020'!M7+'NSW Apr 2020'!N7+'NSW Apr 2020'!O7),0,IF(($C$5*E13/'NSW Apr 2020'!AQ7-'NSW Apr 2020'!L7+'NSW Apr 2020'!M7+'NSW Apr 2020'!N7+'NSW Apr 2020'!O7)&lt;=('NSW Apr 2020'!L7+'NSW Apr 2020'!M7+'NSW Apr 2020'!N7+'NSW Apr 2020'!O7+'NSW Apr 2020'!P7),(($C$5*E13/'NSW Apr 2020'!AQ7-('NSW Apr 2020'!L7+'NSW Apr 2020'!M7+'NSW Apr 2020'!N7+'NSW Apr 2020'!O7))*'NSW Apr 2020'!AA7/100)*'NSW Apr 2020'!AQ7,('NSW Apr 2020'!P7*'NSW Apr 2020'!AA7/100)*'NSW Apr 2020'!AQ7)),0)</f>
        <v>0</v>
      </c>
      <c r="L13" s="153">
        <f>IF(AND('NSW Apr 2020'!P7&gt;0,'NSW Apr 2020'!O7&gt;0),IF(($C$5*E13/'NSW Apr 2020'!AQ7&lt;SUM('NSW Apr 2020'!L7:P7)),(0),($C$5*E13/'NSW Apr 2020'!AQ7-SUM('NSW Apr 2020'!L7:P7))*'NSW Apr 2020'!AB7/100)* 'NSW Apr 2020'!AQ7,IF(AND('NSW Apr 2020'!O7&gt;0,'NSW Apr 2020'!P7=""),IF(($C$5*E13/'NSW Apr 2020'!AQ7&lt; SUM('NSW Apr 2020'!L7:O7)),(0),($C$5*E13/'NSW Apr 2020'!AQ7-SUM('NSW Apr 2020'!L7:O7))*'NSW Apr 2020'!AA7/100)* 'NSW Apr 2020'!AQ7,IF(AND('NSW Apr 2020'!N7&gt;0,'NSW Apr 2020'!O7=""),IF(($C$5*E13/'NSW Apr 2020'!AQ7&lt; SUM('NSW Apr 2020'!L7:N7)),(0),($C$5*E13/'NSW Apr 2020'!AQ7-SUM('NSW Apr 2020'!L7:N7))*'NSW Apr 2020'!Z7/100)* 'NSW Apr 2020'!AQ7,IF(AND('NSW Apr 2020'!M7&gt;0,'NSW Apr 2020'!N7=""),IF(($C$5*E13/'NSW Apr 2020'!AQ7&lt;'NSW Apr 2020'!M7+'NSW Apr 2020'!L7),(0),(($C$5*E13/'NSW Apr 2020'!AQ7-('NSW Apr 2020'!M7+'NSW Apr 2020'!L7))*'NSW Apr 2020'!Y7/100))*'NSW Apr 2020'!AQ7,IF(AND('NSW Apr 2020'!L7&gt;0,'NSW Apr 2020'!M7=""&gt;0),IF(($C$5*E13/'NSW Apr 2020'!AQ7&lt;'NSW Apr 2020'!L7),(0),($C$5*E13/'NSW Apr 2020'!AQ7-'NSW Apr 2020'!L7)*'NSW Apr 2020'!X7/100)*'NSW Apr 2020'!AQ7,0)))))</f>
        <v>0</v>
      </c>
      <c r="M13" s="153">
        <f>IF('NSW Apr 2020'!K7="",($C$5*F13/'NSW Apr 2020'!AR7*'NSW Apr 2020'!AC7/100)*'NSW Apr 2020'!AR7,IF($C$5*F13/'NSW Apr 2020'!AR7&gt;='NSW Apr 2020'!L7,('NSW Apr 2020'!L7*'NSW Apr 2020'!AC7/100)*'NSW Apr 2020'!AR7,($C$5*F13/'NSW Apr 2020'!AR7*'NSW Apr 2020'!AC7/100)*'NSW Apr 2020'!AR7))</f>
        <v>134.24399999999997</v>
      </c>
      <c r="N13" s="153">
        <f>IF(AND('NSW Apr 2020'!L7&gt;0,'NSW Apr 2020'!M7&gt;0),IF($C$5*F13/'NSW Apr 2020'!AR7&lt;'NSW Apr 2020'!L7,0,IF(($C$5*F13/'NSW Apr 2020'!AR7-'NSW Apr 2020'!L7)&lt;=('NSW Apr 2020'!M7+'NSW Apr 2020'!L7),((($C$5*F13/'NSW Apr 2020'!AR7-'NSW Apr 2020'!L7)*'NSW Apr 2020'!AD7/100))*'NSW Apr 2020'!AR7,((('NSW Apr 2020'!M7)*'NSW Apr 2020'!AD7/100)*'NSW Apr 2020'!AR7))),0)</f>
        <v>86.054727272727263</v>
      </c>
      <c r="O13" s="153">
        <f>IF(AND('NSW Apr 2020'!M7&gt;0,'NSW Apr 2020'!N7&gt;0),IF($C$5*F13/'NSW Apr 2020'!AR7&lt;('NSW Apr 2020'!L7+'NSW Apr 2020'!M7),0,IF(($C$5*F13/'NSW Apr 2020'!AR7-'NSW Apr 2020'!L7+'NSW Apr 2020'!M7)&lt;=('NSW Apr 2020'!L7+'NSW Apr 2020'!M7+'NSW Apr 2020'!N7),((($C$5*F13/'NSW Apr 2020'!AR7-('NSW Apr 2020'!L7+'NSW Apr 2020'!M7))*'NSW Apr 2020'!AE7/100))*'NSW Apr 2020'!AR7,('NSW Apr 2020'!N7*'NSW Apr 2020'!AE7/100)*'NSW Apr 2020'!AR7)),0)</f>
        <v>192.50890909090907</v>
      </c>
      <c r="P13" s="153">
        <f>IF(AND('NSW Apr 2020'!N7&gt;0,'NSW Apr 2020'!O7&gt;0),IF($C$5*F13/'NSW Apr 2020'!AR7&lt;('NSW Apr 2020'!L7+'NSW Apr 2020'!M7+'NSW Apr 2020'!N7),0,IF(($C$5*F13/'NSW Apr 2020'!AR7-'NSW Apr 2020'!L7+'NSW Apr 2020'!M7+'NSW Apr 2020'!N7)&lt;=('NSW Apr 2020'!L7+'NSW Apr 2020'!M7+'NSW Apr 2020'!N7+'NSW Apr 2020'!O7),(($C$5*F13/'NSW Apr 2020'!AR7-('NSW Apr 2020'!L7+'NSW Apr 2020'!M7+'NSW Apr 2020'!N7))*'NSW Apr 2020'!AF7/100)*'NSW Apr 2020'!AR7,('NSW Apr 2020'!O7*'NSW Apr 2020'!AF7/100)*'NSW Apr 2020'!AR7)),0)</f>
        <v>791.21</v>
      </c>
      <c r="Q13" s="153">
        <f>IF(AND('NSW Apr 2020'!P7&gt;0,'NSW Apr 2020'!P7&gt;0),IF($C$5*F13/'NSW Apr 2020'!AR7&lt;('NSW Apr 2020'!L7+'NSW Apr 2020'!M7+'NSW Apr 2020'!N7+'NSW Apr 2020'!O7),0,IF(($C$5*F13/'NSW Apr 2020'!AR7-'NSW Apr 2020'!L7+'NSW Apr 2020'!M7+'NSW Apr 2020'!N7+'NSW Apr 2020'!O7)&lt;=('NSW Apr 2020'!L7+'NSW Apr 2020'!M7+'NSW Apr 2020'!N7+'NSW Apr 2020'!O7+'NSW Apr 2020'!P7),(($C$5*F13/'NSW Apr 2020'!AR7-('NSW Apr 2020'!L7+'NSW Apr 2020'!M7+'NSW Apr 2020'!N7+'NSW Apr 2020'!O7))*'NSW Apr 2020'!AG7/100)*'NSW Apr 2020'!AR7,('NSW Apr 2020'!P7*'NSW Apr 2020'!AG7/100)*'NSW Apr 2020'!AR7)),0)</f>
        <v>0</v>
      </c>
      <c r="R13" s="153">
        <f>IF(AND('NSW Apr 2020'!P7&gt;0,'NSW Apr 2020'!O7&gt;0),IF(($C$5*F13/'NSW Apr 2020'!AR7&lt;SUM('NSW Apr 2020'!L7:P7)),(0),($C$5*F13/'NSW Apr 2020'!AR7-SUM('NSW Apr 2020'!L7:P7))*'NSW Apr 2020'!AB7/100)* 'NSW Apr 2020'!AR7,IF(AND('NSW Apr 2020'!O7&gt;0,'NSW Apr 2020'!P7=""),IF(($C$5*F13/'NSW Apr 2020'!AR7&lt; SUM('NSW Apr 2020'!L7:O7)),(0),($C$5*F13/'NSW Apr 2020'!AR7-SUM('NSW Apr 2020'!L7:O7))*'NSW Apr 2020'!AG7/100)* 'NSW Apr 2020'!AR7,IF(AND('NSW Apr 2020'!N7&gt;0,'NSW Apr 2020'!O7=""),IF(($C$5*F13/'NSW Apr 2020'!AR7&lt; SUM('NSW Apr 2020'!L7:N7)),(0),($C$5*F13/'NSW Apr 2020'!AR7-SUM('NSW Apr 2020'!L7:N7))*'NSW Apr 2020'!AF7/100)* 'NSW Apr 2020'!AR7,IF(AND('NSW Apr 2020'!M7&gt;0,'NSW Apr 2020'!N7=""),IF(($C$5*F13/'NSW Apr 2020'!AR7&lt;'NSW Apr 2020'!M7+'NSW Apr 2020'!L7),(0),(($C$5*F13/'NSW Apr 2020'!AR7-('NSW Apr 2020'!M7+'NSW Apr 2020'!L7))*'NSW Apr 2020'!AE7/100))*'NSW Apr 2020'!AR7,IF(AND('NSW Apr 2020'!L7&gt;0,'NSW Apr 2020'!M7=""&gt;0),IF(($C$5*F13/'NSW Apr 2020'!AR7&lt;'NSW Apr 2020'!L7),(0),($C$5*F13/'NSW Apr 2020'!AR7-'NSW Apr 2020'!L7)*'NSW Apr 2020'!AD7/100)*'NSW Apr 2020'!AR7,0)))))</f>
        <v>0</v>
      </c>
      <c r="S13" s="257">
        <f t="shared" si="4"/>
        <v>2408.035272727273</v>
      </c>
      <c r="T13" s="292">
        <f t="shared" si="5"/>
        <v>2535.164772727273</v>
      </c>
      <c r="U13" s="149">
        <f t="shared" si="6"/>
        <v>2788.6812500000005</v>
      </c>
      <c r="V13" s="148">
        <f>'NSW Apr 2020'!AT7</f>
        <v>0</v>
      </c>
      <c r="W13" s="148">
        <f>'NSW Apr 2020'!AU7</f>
        <v>0</v>
      </c>
      <c r="X13" s="148">
        <f>'NSW Apr 2020'!AV7</f>
        <v>0</v>
      </c>
      <c r="Y13" s="148">
        <f>'NSW Apr 2020'!AW7</f>
        <v>0</v>
      </c>
      <c r="Z13" s="292" t="str">
        <f t="shared" si="7"/>
        <v>No discount</v>
      </c>
      <c r="AA13" s="292" t="str">
        <f t="shared" si="8"/>
        <v>Exclusive</v>
      </c>
      <c r="AB13" s="266">
        <f t="shared" si="0"/>
        <v>2535.164772727273</v>
      </c>
      <c r="AC13" s="266">
        <f t="shared" si="1"/>
        <v>2535.164772727273</v>
      </c>
      <c r="AD13" s="267">
        <f t="shared" si="2"/>
        <v>2788.6812500000005</v>
      </c>
      <c r="AE13" s="267">
        <f t="shared" si="2"/>
        <v>2788.6812500000005</v>
      </c>
      <c r="AF13" s="226">
        <f>'NSW Apr 2020'!BF7</f>
        <v>0</v>
      </c>
      <c r="AG13" s="141" t="str">
        <f>'NSW Apr 2020'!BG7</f>
        <v>n</v>
      </c>
      <c r="AH13" s="313"/>
      <c r="AI13" s="313"/>
      <c r="AJ13" s="313"/>
      <c r="AK13" s="313"/>
      <c r="AL13" s="313"/>
      <c r="AM13" s="313"/>
      <c r="AN13" s="313"/>
      <c r="AO13" s="313"/>
      <c r="AP13" s="313"/>
      <c r="AQ13" s="313"/>
      <c r="AR13" s="313"/>
      <c r="AS13" s="313"/>
      <c r="AT13" s="313"/>
      <c r="AU13" s="313"/>
      <c r="AV13" s="313"/>
      <c r="AW13" s="313"/>
      <c r="AX13" s="313"/>
      <c r="AY13" s="313"/>
      <c r="AZ13" s="313"/>
      <c r="BA13" s="313"/>
      <c r="BB13" s="313"/>
      <c r="BC13" s="313"/>
      <c r="BD13" s="313"/>
      <c r="BE13" s="313"/>
      <c r="BF13" s="313"/>
      <c r="BG13" s="313"/>
      <c r="BH13" s="313"/>
      <c r="BI13" s="313"/>
      <c r="BJ13" s="313"/>
      <c r="BK13" s="313"/>
      <c r="BL13" s="313"/>
      <c r="BM13" s="313"/>
      <c r="BN13" s="313"/>
      <c r="BO13" s="313"/>
      <c r="BP13" s="313"/>
      <c r="BQ13" s="313"/>
      <c r="BR13" s="313"/>
      <c r="BS13" s="313"/>
      <c r="BT13" s="313"/>
      <c r="BU13" s="313"/>
      <c r="BV13" s="313"/>
      <c r="BW13" s="313"/>
      <c r="BX13" s="313"/>
      <c r="BY13" s="313"/>
      <c r="BZ13" s="313"/>
      <c r="CA13" s="313"/>
      <c r="CB13" s="313"/>
      <c r="CC13" s="313"/>
      <c r="CD13" s="313"/>
      <c r="CE13" s="313"/>
      <c r="CF13" s="313"/>
      <c r="CG13" s="313"/>
      <c r="CH13" s="313"/>
      <c r="CI13" s="313"/>
      <c r="CJ13" s="313"/>
      <c r="CK13" s="313"/>
      <c r="CL13" s="313"/>
      <c r="CM13" s="313"/>
      <c r="CN13" s="313"/>
      <c r="CO13" s="313"/>
      <c r="CP13" s="313"/>
      <c r="CQ13" s="313"/>
      <c r="CR13" s="313"/>
      <c r="CS13" s="313"/>
      <c r="CT13" s="313"/>
      <c r="CU13" s="313"/>
      <c r="CV13" s="313"/>
      <c r="CW13" s="313"/>
      <c r="CX13" s="313"/>
      <c r="CY13" s="313"/>
      <c r="CZ13" s="313"/>
      <c r="DA13" s="313"/>
      <c r="DB13" s="313"/>
      <c r="DC13" s="313"/>
      <c r="DD13" s="313"/>
      <c r="DE13" s="313"/>
      <c r="DF13" s="313"/>
      <c r="DG13" s="313"/>
      <c r="DH13" s="313"/>
      <c r="DI13" s="313"/>
      <c r="DJ13" s="313"/>
      <c r="DK13" s="313"/>
      <c r="DL13" s="313"/>
      <c r="DM13" s="313"/>
      <c r="DN13" s="313"/>
      <c r="DO13" s="313"/>
      <c r="DP13" s="313"/>
      <c r="DQ13" s="313"/>
      <c r="DR13" s="313"/>
      <c r="DS13" s="313"/>
      <c r="DT13" s="313"/>
      <c r="DU13" s="313"/>
      <c r="DV13" s="313"/>
      <c r="DW13" s="313"/>
      <c r="DX13" s="313"/>
      <c r="DY13" s="313"/>
      <c r="DZ13" s="313"/>
      <c r="EA13" s="313"/>
      <c r="EB13" s="313"/>
      <c r="EC13" s="313"/>
      <c r="ED13" s="313"/>
      <c r="EE13" s="313"/>
      <c r="EF13" s="313"/>
      <c r="EG13" s="313"/>
      <c r="EH13" s="313"/>
      <c r="EI13" s="313"/>
      <c r="EJ13" s="313"/>
      <c r="EK13" s="313"/>
      <c r="EL13" s="313"/>
      <c r="EM13" s="313"/>
      <c r="EN13" s="313"/>
      <c r="EO13" s="313"/>
      <c r="EP13" s="313"/>
      <c r="EQ13" s="313"/>
      <c r="ER13" s="313"/>
    </row>
    <row r="14" spans="1:148" ht="23" customHeight="1" thickBot="1">
      <c r="A14" s="444"/>
      <c r="B14" s="171" t="str">
        <f>'NSW Apr 2020'!F8</f>
        <v>Simply Energy</v>
      </c>
      <c r="C14" s="171" t="str">
        <f>'NSW Apr 2020'!G8</f>
        <v xml:space="preserve">Business Plus </v>
      </c>
      <c r="D14" s="172">
        <f>365*'NSW Apr 2020'!H8/100</f>
        <v>249.733</v>
      </c>
      <c r="E14" s="289">
        <f>IF('NSW Apr 2020'!AQ8=3,0.5,IF('NSW Apr 2020'!AQ8=2,0.33,0))</f>
        <v>0.5</v>
      </c>
      <c r="F14" s="289">
        <f t="shared" si="3"/>
        <v>0.5</v>
      </c>
      <c r="G14" s="172">
        <f>IF('NSW Apr 2020'!K8="",($C$5*E14/'NSW Apr 2020'!AQ8*'NSW Apr 2020'!W8/100)*'NSW Apr 2020'!AQ8,IF($C$5*E14/'NSW Apr 2020'!AQ8&gt;='NSW Apr 2020'!L8,('NSW Apr 2020'!L8*'NSW Apr 2020'!W8/100)*'NSW Apr 2020'!AQ8,($C$5*E14/'NSW Apr 2020'!AQ8*'NSW Apr 2020'!W8/100)*'NSW Apr 2020'!AQ8))</f>
        <v>131.87100000000001</v>
      </c>
      <c r="H14" s="172">
        <f>IF(AND('NSW Apr 2020'!L8&gt;0,'NSW Apr 2020'!M8&gt;0),IF($C$5*E14/'NSW Apr 2020'!AQ8&lt;'NSW Apr 2020'!L8,0,IF(($C$5*E14/'NSW Apr 2020'!AQ8-'NSW Apr 2020'!L8)&lt;=('NSW Apr 2020'!M8+'NSW Apr 2020'!L8),((($C$5*E14/'NSW Apr 2020'!AQ8-'NSW Apr 2020'!L8)*'NSW Apr 2020'!X8/100))*'NSW Apr 2020'!AQ8,((('NSW Apr 2020'!M8)*'NSW Apr 2020'!X8/100)*'NSW Apr 2020'!AQ8))),0)</f>
        <v>81.051545454545447</v>
      </c>
      <c r="I14" s="172">
        <f>IF(AND('NSW Apr 2020'!M8&gt;0,'NSW Apr 2020'!N8&gt;0),IF($C$5*E14/'NSW Apr 2020'!AQ8&lt;('NSW Apr 2020'!L8+'NSW Apr 2020'!M8),0,IF(($C$5*E14/'NSW Apr 2020'!AQ8-'NSW Apr 2020'!L8+'NSW Apr 2020'!M8)&lt;=('NSW Apr 2020'!L8+'NSW Apr 2020'!M8+'NSW Apr 2020'!N8),((($C$5*E14/'NSW Apr 2020'!AQ8-('NSW Apr 2020'!L8+'NSW Apr 2020'!M8))*'NSW Apr 2020'!Y8/100))*'NSW Apr 2020'!AQ8,('NSW Apr 2020'!N8*'NSW Apr 2020'!Y8/100)* 'NSW Apr 2020'!AQ8)),0)</f>
        <v>191.25899999999999</v>
      </c>
      <c r="J14" s="172">
        <f>IF(AND('NSW Apr 2020'!N8&gt;0,'NSW Apr 2020'!O8&gt;0),IF($C$5*E14/'NSW Apr 2020'!AQ8&lt;('NSW Apr 2020'!L8+'NSW Apr 2020'!M8+'NSW Apr 2020'!N8),0,IF(($C$5*E14/'NSW Apr 2020'!AQ8-'NSW Apr 2020'!L8+'NSW Apr 2020'!M8+'NSW Apr 2020'!N8)&lt;=('NSW Apr 2020'!L8+'NSW Apr 2020'!M8+'NSW Apr 2020'!N8+'NSW Apr 2020'!O8),(($C$5*E14/'NSW Apr 2020'!AQ8-('NSW Apr 2020'!L8+'NSW Apr 2020'!M8+'NSW Apr 2020'!N8))*'NSW Apr 2020'!Z8/100)*'NSW Apr 2020'!AQ8,('NSW Apr 2020'!O8*'NSW Apr 2020'!Z8/100)*'NSW Apr 2020'!AQ8)),0)</f>
        <v>720.48863636363649</v>
      </c>
      <c r="K14" s="172">
        <f>IF(AND('NSW Apr 2020'!O8&gt;0,'NSW Apr 2020'!P8&gt;0),IF($C$5*E14/'NSW Apr 2020'!AQ8&lt;('NSW Apr 2020'!L8+'NSW Apr 2020'!M8+'NSW Apr 2020'!N8+'NSW Apr 2020'!O8),0,IF(($C$5*E14/'NSW Apr 2020'!AQ8-'NSW Apr 2020'!L8+'NSW Apr 2020'!M8+'NSW Apr 2020'!N8+'NSW Apr 2020'!O8)&lt;=('NSW Apr 2020'!L8+'NSW Apr 2020'!M8+'NSW Apr 2020'!N8+'NSW Apr 2020'!O8+'NSW Apr 2020'!P8),(($C$5*E14/'NSW Apr 2020'!AQ8-('NSW Apr 2020'!L8+'NSW Apr 2020'!M8+'NSW Apr 2020'!N8+'NSW Apr 2020'!O8))*'NSW Apr 2020'!AA8/100)*'NSW Apr 2020'!AQ8,('NSW Apr 2020'!P8*'NSW Apr 2020'!AA8/100)*'NSW Apr 2020'!AQ8)),0)</f>
        <v>0</v>
      </c>
      <c r="L14" s="172">
        <f>IF(AND('NSW Apr 2020'!P8&gt;0,'NSW Apr 2020'!O8&gt;0),IF(($C$5*E14/'NSW Apr 2020'!AQ8&lt;SUM('NSW Apr 2020'!L8:P8)),(0),($C$5*E14/'NSW Apr 2020'!AQ8-SUM('NSW Apr 2020'!L8:P8))*'NSW Apr 2020'!AB8/100)* 'NSW Apr 2020'!AQ8,IF(AND('NSW Apr 2020'!O8&gt;0,'NSW Apr 2020'!P8=""),IF(($C$5*E14/'NSW Apr 2020'!AQ8&lt; SUM('NSW Apr 2020'!L8:O8)),(0),($C$5*E14/'NSW Apr 2020'!AQ8-SUM('NSW Apr 2020'!L8:O8))*'NSW Apr 2020'!AA8/100)* 'NSW Apr 2020'!AQ8,IF(AND('NSW Apr 2020'!N8&gt;0,'NSW Apr 2020'!O8=""),IF(($C$5*E14/'NSW Apr 2020'!AQ8&lt; SUM('NSW Apr 2020'!L8:N8)),(0),($C$5*E14/'NSW Apr 2020'!AQ8-SUM('NSW Apr 2020'!L8:N8))*'NSW Apr 2020'!Z8/100)* 'NSW Apr 2020'!AQ8,IF(AND('NSW Apr 2020'!M8&gt;0,'NSW Apr 2020'!N8=""),IF(($C$5*E14/'NSW Apr 2020'!AQ8&lt;'NSW Apr 2020'!M8+'NSW Apr 2020'!L8),(0),(($C$5*E14/'NSW Apr 2020'!AQ8-('NSW Apr 2020'!M8+'NSW Apr 2020'!L8))*'NSW Apr 2020'!Y8/100))*'NSW Apr 2020'!AQ8,IF(AND('NSW Apr 2020'!L8&gt;0,'NSW Apr 2020'!M8=""&gt;0),IF(($C$5*E14/'NSW Apr 2020'!AQ8&lt;'NSW Apr 2020'!L8),(0),($C$5*E14/'NSW Apr 2020'!AQ8-'NSW Apr 2020'!L8)*'NSW Apr 2020'!X8/100)*'NSW Apr 2020'!AQ8,0)))))</f>
        <v>0</v>
      </c>
      <c r="M14" s="172">
        <f>IF('NSW Apr 2020'!K8="",($C$5*F14/'NSW Apr 2020'!AR8*'NSW Apr 2020'!AC8/100)*'NSW Apr 2020'!AR8,IF($C$5*F14/'NSW Apr 2020'!AR8&gt;='NSW Apr 2020'!L8,('NSW Apr 2020'!L8*'NSW Apr 2020'!AC8/100)*'NSW Apr 2020'!AR8,($C$5*F14/'NSW Apr 2020'!AR8*'NSW Apr 2020'!AC8/100)*'NSW Apr 2020'!AR8))</f>
        <v>131.87100000000001</v>
      </c>
      <c r="N14" s="172">
        <f>IF(AND('NSW Apr 2020'!L8&gt;0,'NSW Apr 2020'!M8&gt;0),IF($C$5*F14/'NSW Apr 2020'!AR8&lt;'NSW Apr 2020'!L8,0,IF(($C$5*F14/'NSW Apr 2020'!AR8-'NSW Apr 2020'!L8)&lt;=('NSW Apr 2020'!M8+'NSW Apr 2020'!L8),((($C$5*F14/'NSW Apr 2020'!AR8-'NSW Apr 2020'!L8)*'NSW Apr 2020'!AD8/100))*'NSW Apr 2020'!AR8,((('NSW Apr 2020'!M8)*'NSW Apr 2020'!AD8/100)*'NSW Apr 2020'!AR8))),0)</f>
        <v>81.051545454545447</v>
      </c>
      <c r="O14" s="172">
        <f>IF(AND('NSW Apr 2020'!M8&gt;0,'NSW Apr 2020'!N8&gt;0),IF($C$5*F14/'NSW Apr 2020'!AR8&lt;('NSW Apr 2020'!L8+'NSW Apr 2020'!M8),0,IF(($C$5*F14/'NSW Apr 2020'!AR8-'NSW Apr 2020'!L8+'NSW Apr 2020'!M8)&lt;=('NSW Apr 2020'!L8+'NSW Apr 2020'!M8+'NSW Apr 2020'!N8),((($C$5*F14/'NSW Apr 2020'!AR8-('NSW Apr 2020'!L8+'NSW Apr 2020'!M8))*'NSW Apr 2020'!AE8/100))*'NSW Apr 2020'!AR8,('NSW Apr 2020'!N8*'NSW Apr 2020'!AE8/100)*'NSW Apr 2020'!AR8)),0)</f>
        <v>191.25899999999999</v>
      </c>
      <c r="P14" s="172">
        <f>IF(AND('NSW Apr 2020'!N8&gt;0,'NSW Apr 2020'!O8&gt;0),IF($C$5*F14/'NSW Apr 2020'!AR8&lt;('NSW Apr 2020'!L8+'NSW Apr 2020'!M8+'NSW Apr 2020'!N8),0,IF(($C$5*F14/'NSW Apr 2020'!AR8-'NSW Apr 2020'!L8+'NSW Apr 2020'!M8+'NSW Apr 2020'!N8)&lt;=('NSW Apr 2020'!L8+'NSW Apr 2020'!M8+'NSW Apr 2020'!N8+'NSW Apr 2020'!O8),(($C$5*F14/'NSW Apr 2020'!AR8-('NSW Apr 2020'!L8+'NSW Apr 2020'!M8+'NSW Apr 2020'!N8))*'NSW Apr 2020'!AF8/100)*'NSW Apr 2020'!AR8,('NSW Apr 2020'!O8*'NSW Apr 2020'!AF8/100)*'NSW Apr 2020'!AR8)),0)</f>
        <v>720.48863636363649</v>
      </c>
      <c r="Q14" s="172">
        <f>IF(AND('NSW Apr 2020'!P8&gt;0,'NSW Apr 2020'!P8&gt;0),IF($C$5*F14/'NSW Apr 2020'!AR8&lt;('NSW Apr 2020'!L8+'NSW Apr 2020'!M8+'NSW Apr 2020'!N8+'NSW Apr 2020'!O8),0,IF(($C$5*F14/'NSW Apr 2020'!AR8-'NSW Apr 2020'!L8+'NSW Apr 2020'!M8+'NSW Apr 2020'!N8+'NSW Apr 2020'!O8)&lt;=('NSW Apr 2020'!L8+'NSW Apr 2020'!M8+'NSW Apr 2020'!N8+'NSW Apr 2020'!O8+'NSW Apr 2020'!P8),(($C$5*F14/'NSW Apr 2020'!AR8-('NSW Apr 2020'!L8+'NSW Apr 2020'!M8+'NSW Apr 2020'!N8+'NSW Apr 2020'!O8))*'NSW Apr 2020'!AG8/100)*'NSW Apr 2020'!AR8,('NSW Apr 2020'!P8*'NSW Apr 2020'!AG8/100)*'NSW Apr 2020'!AR8)),0)</f>
        <v>0</v>
      </c>
      <c r="R14" s="172">
        <f>IF(AND('NSW Apr 2020'!P8&gt;0,'NSW Apr 2020'!O8&gt;0),IF(($C$5*F14/'NSW Apr 2020'!AR8&lt;SUM('NSW Apr 2020'!L8:P8)),(0),($C$5*F14/'NSW Apr 2020'!AR8-SUM('NSW Apr 2020'!L8:P8))*'NSW Apr 2020'!AB8/100)* 'NSW Apr 2020'!AR8,IF(AND('NSW Apr 2020'!O8&gt;0,'NSW Apr 2020'!P8=""),IF(($C$5*F14/'NSW Apr 2020'!AR8&lt; SUM('NSW Apr 2020'!L8:O8)),(0),($C$5*F14/'NSW Apr 2020'!AR8-SUM('NSW Apr 2020'!L8:O8))*'NSW Apr 2020'!AG8/100)* 'NSW Apr 2020'!AR8,IF(AND('NSW Apr 2020'!N8&gt;0,'NSW Apr 2020'!O8=""),IF(($C$5*F14/'NSW Apr 2020'!AR8&lt; SUM('NSW Apr 2020'!L8:N8)),(0),($C$5*F14/'NSW Apr 2020'!AR8-SUM('NSW Apr 2020'!L8:N8))*'NSW Apr 2020'!AF8/100)* 'NSW Apr 2020'!AR8,IF(AND('NSW Apr 2020'!M8&gt;0,'NSW Apr 2020'!N8=""),IF(($C$5*F14/'NSW Apr 2020'!AR8&lt;'NSW Apr 2020'!M8+'NSW Apr 2020'!L8),(0),(($C$5*F14/'NSW Apr 2020'!AR8-('NSW Apr 2020'!M8+'NSW Apr 2020'!L8))*'NSW Apr 2020'!AE8/100))*'NSW Apr 2020'!AR8,IF(AND('NSW Apr 2020'!L8&gt;0,'NSW Apr 2020'!M8=""&gt;0),IF(($C$5*F14/'NSW Apr 2020'!AR8&lt;'NSW Apr 2020'!L8),(0),($C$5*F14/'NSW Apr 2020'!AR8-'NSW Apr 2020'!L8)*'NSW Apr 2020'!AD8/100)*'NSW Apr 2020'!AR8,0)))))</f>
        <v>0</v>
      </c>
      <c r="S14" s="298">
        <f t="shared" si="4"/>
        <v>2249.3403636363637</v>
      </c>
      <c r="T14" s="293">
        <f t="shared" si="5"/>
        <v>2499.0733636363639</v>
      </c>
      <c r="U14" s="168">
        <f t="shared" si="6"/>
        <v>2748.9807000000005</v>
      </c>
      <c r="V14" s="171">
        <f>'NSW Apr 2020'!AT8</f>
        <v>0</v>
      </c>
      <c r="W14" s="171">
        <f>'NSW Apr 2020'!AU8</f>
        <v>10</v>
      </c>
      <c r="X14" s="171">
        <f>'NSW Apr 2020'!AV8</f>
        <v>0</v>
      </c>
      <c r="Y14" s="171">
        <f>'NSW Apr 2020'!AW8</f>
        <v>0</v>
      </c>
      <c r="Z14" s="293" t="str">
        <f t="shared" si="7"/>
        <v>Guaranteed off usage</v>
      </c>
      <c r="AA14" s="293" t="str">
        <f t="shared" si="8"/>
        <v>Exclusive</v>
      </c>
      <c r="AB14" s="293">
        <f t="shared" si="0"/>
        <v>2274.1393272727273</v>
      </c>
      <c r="AC14" s="293">
        <f t="shared" si="1"/>
        <v>2274.1393272727273</v>
      </c>
      <c r="AD14" s="301">
        <f t="shared" si="2"/>
        <v>2501.5532600000001</v>
      </c>
      <c r="AE14" s="301">
        <f t="shared" si="2"/>
        <v>2501.5532600000001</v>
      </c>
      <c r="AF14" s="234">
        <f>'NSW Apr 2020'!BF8</f>
        <v>0</v>
      </c>
      <c r="AG14" s="170" t="str">
        <f>'NSW Apr 2020'!BG8</f>
        <v>n</v>
      </c>
      <c r="AH14" s="313"/>
      <c r="AI14" s="313"/>
      <c r="AJ14" s="313"/>
      <c r="AK14" s="313"/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13"/>
      <c r="AW14" s="313"/>
      <c r="AX14" s="313"/>
      <c r="AY14" s="313"/>
      <c r="AZ14" s="313"/>
      <c r="BA14" s="313"/>
      <c r="BB14" s="313"/>
      <c r="BC14" s="313"/>
      <c r="BD14" s="313"/>
      <c r="BE14" s="313"/>
      <c r="BF14" s="313"/>
      <c r="BG14" s="313"/>
      <c r="BH14" s="313"/>
      <c r="BI14" s="313"/>
      <c r="BJ14" s="313"/>
      <c r="BK14" s="313"/>
      <c r="BL14" s="313"/>
      <c r="BM14" s="313"/>
      <c r="BN14" s="313"/>
      <c r="BO14" s="313"/>
      <c r="BP14" s="313"/>
      <c r="BQ14" s="313"/>
      <c r="BR14" s="313"/>
      <c r="BS14" s="313"/>
      <c r="BT14" s="313"/>
      <c r="BU14" s="313"/>
      <c r="BV14" s="313"/>
      <c r="BW14" s="313"/>
      <c r="BX14" s="313"/>
      <c r="BY14" s="313"/>
      <c r="BZ14" s="313"/>
      <c r="CA14" s="313"/>
      <c r="CB14" s="313"/>
      <c r="CC14" s="313"/>
      <c r="CD14" s="313"/>
      <c r="CE14" s="313"/>
      <c r="CF14" s="313"/>
      <c r="CG14" s="313"/>
      <c r="CH14" s="313"/>
      <c r="CI14" s="313"/>
      <c r="CJ14" s="313"/>
      <c r="CK14" s="313"/>
      <c r="CL14" s="313"/>
      <c r="CM14" s="313"/>
      <c r="CN14" s="313"/>
      <c r="CO14" s="313"/>
      <c r="CP14" s="313"/>
      <c r="CQ14" s="313"/>
      <c r="CR14" s="313"/>
      <c r="CS14" s="313"/>
      <c r="CT14" s="313"/>
      <c r="CU14" s="313"/>
      <c r="CV14" s="313"/>
      <c r="CW14" s="313"/>
      <c r="CX14" s="313"/>
      <c r="CY14" s="313"/>
      <c r="CZ14" s="313"/>
      <c r="DA14" s="313"/>
      <c r="DB14" s="313"/>
      <c r="DC14" s="313"/>
      <c r="DD14" s="313"/>
      <c r="DE14" s="313"/>
      <c r="DF14" s="313"/>
      <c r="DG14" s="313"/>
      <c r="DH14" s="313"/>
      <c r="DI14" s="313"/>
      <c r="DJ14" s="313"/>
      <c r="DK14" s="313"/>
      <c r="DL14" s="313"/>
      <c r="DM14" s="313"/>
      <c r="DN14" s="313"/>
      <c r="DO14" s="313"/>
      <c r="DP14" s="313"/>
      <c r="DQ14" s="313"/>
      <c r="DR14" s="313"/>
      <c r="DS14" s="313"/>
      <c r="DT14" s="313"/>
      <c r="DU14" s="313"/>
      <c r="DV14" s="313"/>
      <c r="DW14" s="313"/>
      <c r="DX14" s="313"/>
      <c r="DY14" s="313"/>
      <c r="DZ14" s="313"/>
      <c r="EA14" s="313"/>
      <c r="EB14" s="313"/>
      <c r="EC14" s="313"/>
      <c r="ED14" s="313"/>
      <c r="EE14" s="313"/>
      <c r="EF14" s="313"/>
      <c r="EG14" s="313"/>
      <c r="EH14" s="313"/>
      <c r="EI14" s="313"/>
      <c r="EJ14" s="313"/>
      <c r="EK14" s="313"/>
      <c r="EL14" s="313"/>
      <c r="EM14" s="313"/>
      <c r="EN14" s="313"/>
      <c r="EO14" s="313"/>
      <c r="EP14" s="313"/>
      <c r="EQ14" s="313"/>
      <c r="ER14" s="313"/>
    </row>
    <row r="15" spans="1:148" ht="23" customHeight="1" thickTop="1">
      <c r="A15" s="442" t="str">
        <f>'NSW Apr 2020'!D9</f>
        <v xml:space="preserve">ActewAGL Queanbeyan </v>
      </c>
      <c r="B15" s="156" t="str">
        <f>'NSW Apr 2020'!F9</f>
        <v>ActewAGL</v>
      </c>
      <c r="C15" s="156" t="str">
        <f>'NSW Apr 2020'!G9</f>
        <v>Business plan</v>
      </c>
      <c r="D15" s="153">
        <f>365*'NSW Apr 2020'!H9/100</f>
        <v>350.14450000000005</v>
      </c>
      <c r="E15" s="288">
        <f>IF('NSW Apr 2020'!AQ9=3,0.5,IF('NSW Apr 2020'!AQ9=2,0.33,0))</f>
        <v>0.5</v>
      </c>
      <c r="F15" s="288">
        <f t="shared" si="3"/>
        <v>0.5</v>
      </c>
      <c r="G15" s="151">
        <f>IF('NSW Apr 2020'!K9="",($C$5*E15/'NSW Apr 2020'!AQ9*'NSW Apr 2020'!W9/100)*'NSW Apr 2020'!AQ9,IF($C$5*E15/'NSW Apr 2020'!AQ9&gt;='NSW Apr 2020'!L9,('NSW Apr 2020'!L9*'NSW Apr 2020'!W9/100)*'NSW Apr 2020'!AQ9,($C$5*E15/'NSW Apr 2020'!AQ9*'NSW Apr 2020'!W9/100)*'NSW Apr 2020'!AQ9))</f>
        <v>394.09199999999998</v>
      </c>
      <c r="H15" s="151">
        <f>IF(AND('NSW Apr 2020'!L9&gt;0,'NSW Apr 2020'!M9&gt;0),IF($C$5*E15/'NSW Apr 2020'!AQ9&lt;'NSW Apr 2020'!L9,0,IF(($C$5*E15/'NSW Apr 2020'!AQ9-'NSW Apr 2020'!L9)&lt;=('NSW Apr 2020'!M9+'NSW Apr 2020'!L9),((($C$5*E15/'NSW Apr 2020'!AQ9-'NSW Apr 2020'!L9)*'NSW Apr 2020'!X9/100))*'NSW Apr 2020'!AQ9,((('NSW Apr 2020'!M9)*'NSW Apr 2020'!X9/100)*'NSW Apr 2020'!AQ9))),0)</f>
        <v>866.904</v>
      </c>
      <c r="I15" s="151">
        <f>IF(AND('NSW Apr 2020'!M9&gt;0,'NSW Apr 2020'!N9&gt;0),IF($C$5*E15/'NSW Apr 2020'!AQ9&lt;('NSW Apr 2020'!L9+'NSW Apr 2020'!M9),0,IF(($C$5*E15/'NSW Apr 2020'!AQ9-'NSW Apr 2020'!L9+'NSW Apr 2020'!M9)&lt;=('NSW Apr 2020'!L9+'NSW Apr 2020'!M9+'NSW Apr 2020'!N9),((($C$5*E15/'NSW Apr 2020'!AQ9-('NSW Apr 2020'!L9+'NSW Apr 2020'!M9))*'NSW Apr 2020'!Y9/100))*'NSW Apr 2020'!AQ9,('NSW Apr 2020'!N9*'NSW Apr 2020'!Y9/100)* 'NSW Apr 2020'!AQ9)),0)</f>
        <v>0</v>
      </c>
      <c r="J15" s="151">
        <f>IF(AND('NSW Apr 2020'!N9&gt;0,'NSW Apr 2020'!O9&gt;0),IF($C$5*E15/'NSW Apr 2020'!AQ9&lt;('NSW Apr 2020'!L9+'NSW Apr 2020'!M9+'NSW Apr 2020'!N9),0,IF(($C$5*E15/'NSW Apr 2020'!AQ9-'NSW Apr 2020'!L9+'NSW Apr 2020'!M9+'NSW Apr 2020'!N9)&lt;=('NSW Apr 2020'!L9+'NSW Apr 2020'!M9+'NSW Apr 2020'!N9+'NSW Apr 2020'!O9),(($C$5*E15/'NSW Apr 2020'!AQ9-('NSW Apr 2020'!L9+'NSW Apr 2020'!M9+'NSW Apr 2020'!N9))*'NSW Apr 2020'!Z9/100)*'NSW Apr 2020'!AQ9,('NSW Apr 2020'!O9*'NSW Apr 2020'!Z9/100)*'NSW Apr 2020'!AQ9)),0)</f>
        <v>0</v>
      </c>
      <c r="K15" s="151">
        <f>IF(AND('NSW Apr 2020'!O9&gt;0,'NSW Apr 2020'!P9&gt;0),IF($C$5*E15/'NSW Apr 2020'!AQ9&lt;('NSW Apr 2020'!L9+'NSW Apr 2020'!M9+'NSW Apr 2020'!N9+'NSW Apr 2020'!O9),0,IF(($C$5*E15/'NSW Apr 2020'!AQ9-'NSW Apr 2020'!L9+'NSW Apr 2020'!M9+'NSW Apr 2020'!N9+'NSW Apr 2020'!O9)&lt;=('NSW Apr 2020'!L9+'NSW Apr 2020'!M9+'NSW Apr 2020'!N9+'NSW Apr 2020'!O9+'NSW Apr 2020'!P9),(($C$5*E15/'NSW Apr 2020'!AQ9-('NSW Apr 2020'!L9+'NSW Apr 2020'!M9+'NSW Apr 2020'!N9+'NSW Apr 2020'!O9))*'NSW Apr 2020'!AA9/100)*'NSW Apr 2020'!AQ9,('NSW Apr 2020'!P9*'NSW Apr 2020'!AA9/100)*'NSW Apr 2020'!AQ9)),0)</f>
        <v>0</v>
      </c>
      <c r="L15" s="151">
        <f>IF(AND('NSW Apr 2020'!P9&gt;0,'NSW Apr 2020'!O9&gt;0),IF(($C$5*E15/'NSW Apr 2020'!AQ9&lt;SUM('NSW Apr 2020'!L9:P9)),(0),($C$5*E15/'NSW Apr 2020'!AQ9-SUM('NSW Apr 2020'!L9:P9))*'NSW Apr 2020'!AB9/100)* 'NSW Apr 2020'!AQ9,IF(AND('NSW Apr 2020'!O9&gt;0,'NSW Apr 2020'!P9=""),IF(($C$5*E15/'NSW Apr 2020'!AQ9&lt; SUM('NSW Apr 2020'!L9:O9)),(0),($C$5*E15/'NSW Apr 2020'!AQ9-SUM('NSW Apr 2020'!L9:O9))*'NSW Apr 2020'!AA9/100)* 'NSW Apr 2020'!AQ9,IF(AND('NSW Apr 2020'!N9&gt;0,'NSW Apr 2020'!O9=""),IF(($C$5*E15/'NSW Apr 2020'!AQ9&lt; SUM('NSW Apr 2020'!L9:N9)),(0),($C$5*E15/'NSW Apr 2020'!AQ9-SUM('NSW Apr 2020'!L9:N9))*'NSW Apr 2020'!Z9/100)* 'NSW Apr 2020'!AQ9,IF(AND('NSW Apr 2020'!M9&gt;0,'NSW Apr 2020'!N9=""),IF(($C$5*E15/'NSW Apr 2020'!AQ9&lt;'NSW Apr 2020'!M9+'NSW Apr 2020'!L9),(0),(($C$5*E15/'NSW Apr 2020'!AQ9-('NSW Apr 2020'!M9+'NSW Apr 2020'!L9))*'NSW Apr 2020'!Y9/100))*'NSW Apr 2020'!AQ9,IF(AND('NSW Apr 2020'!L9&gt;0,'NSW Apr 2020'!M9=""&gt;0),IF(($C$5*E15/'NSW Apr 2020'!AQ9&lt;'NSW Apr 2020'!L9),(0),($C$5*E15/'NSW Apr 2020'!AQ9-'NSW Apr 2020'!L9)*'NSW Apr 2020'!X9/100)*'NSW Apr 2020'!AQ9,0)))))</f>
        <v>0</v>
      </c>
      <c r="M15" s="151">
        <f>IF('NSW Apr 2020'!K9="",($C$5*F15/'NSW Apr 2020'!AR9*'NSW Apr 2020'!AC9/100)*'NSW Apr 2020'!AR9,IF($C$5*F15/'NSW Apr 2020'!AR9&gt;='NSW Apr 2020'!L9,('NSW Apr 2020'!L9*'NSW Apr 2020'!AC9/100)*'NSW Apr 2020'!AR9,($C$5*F15/'NSW Apr 2020'!AR9*'NSW Apr 2020'!AC9/100)*'NSW Apr 2020'!AR9))</f>
        <v>394.09199999999998</v>
      </c>
      <c r="N15" s="151">
        <f>IF(AND('NSW Apr 2020'!L9&gt;0,'NSW Apr 2020'!M9&gt;0),IF($C$5*F15/'NSW Apr 2020'!AR9&lt;'NSW Apr 2020'!L9,0,IF(($C$5*F15/'NSW Apr 2020'!AR9-'NSW Apr 2020'!L9)&lt;=('NSW Apr 2020'!M9+'NSW Apr 2020'!L9),((($C$5*F15/'NSW Apr 2020'!AR9-'NSW Apr 2020'!L9)*'NSW Apr 2020'!AD9/100))*'NSW Apr 2020'!AR9,((('NSW Apr 2020'!M9)*'NSW Apr 2020'!AD9/100)*'NSW Apr 2020'!AR9))),0)</f>
        <v>866.904</v>
      </c>
      <c r="O15" s="151">
        <f>IF(AND('NSW Apr 2020'!M9&gt;0,'NSW Apr 2020'!N9&gt;0),IF($C$5*F15/'NSW Apr 2020'!AR9&lt;('NSW Apr 2020'!L9+'NSW Apr 2020'!M9),0,IF(($C$5*F15/'NSW Apr 2020'!AR9-'NSW Apr 2020'!L9+'NSW Apr 2020'!M9)&lt;=('NSW Apr 2020'!L9+'NSW Apr 2020'!M9+'NSW Apr 2020'!N9),((($C$5*F15/'NSW Apr 2020'!AR9-('NSW Apr 2020'!L9+'NSW Apr 2020'!M9))*'NSW Apr 2020'!AE9/100))*'NSW Apr 2020'!AR9,('NSW Apr 2020'!N9*'NSW Apr 2020'!AE9/100)*'NSW Apr 2020'!AR9)),0)</f>
        <v>0</v>
      </c>
      <c r="P15" s="151">
        <f>IF(AND('NSW Apr 2020'!N9&gt;0,'NSW Apr 2020'!O9&gt;0),IF($C$5*F15/'NSW Apr 2020'!AR9&lt;('NSW Apr 2020'!L9+'NSW Apr 2020'!M9+'NSW Apr 2020'!N9),0,IF(($C$5*F15/'NSW Apr 2020'!AR9-'NSW Apr 2020'!L9+'NSW Apr 2020'!M9+'NSW Apr 2020'!N9)&lt;=('NSW Apr 2020'!L9+'NSW Apr 2020'!M9+'NSW Apr 2020'!N9+'NSW Apr 2020'!O9),(($C$5*F15/'NSW Apr 2020'!AR9-('NSW Apr 2020'!L9+'NSW Apr 2020'!M9+'NSW Apr 2020'!N9))*'NSW Apr 2020'!AF9/100)*'NSW Apr 2020'!AR9,('NSW Apr 2020'!O9*'NSW Apr 2020'!AF9/100)*'NSW Apr 2020'!AR9)),0)</f>
        <v>0</v>
      </c>
      <c r="Q15" s="151">
        <f>IF(AND('NSW Apr 2020'!P9&gt;0,'NSW Apr 2020'!P9&gt;0),IF($C$5*F15/'NSW Apr 2020'!AR9&lt;('NSW Apr 2020'!L9+'NSW Apr 2020'!M9+'NSW Apr 2020'!N9+'NSW Apr 2020'!O9),0,IF(($C$5*F15/'NSW Apr 2020'!AR9-'NSW Apr 2020'!L9+'NSW Apr 2020'!M9+'NSW Apr 2020'!N9+'NSW Apr 2020'!O9)&lt;=('NSW Apr 2020'!L9+'NSW Apr 2020'!M9+'NSW Apr 2020'!N9+'NSW Apr 2020'!O9+'NSW Apr 2020'!P9),(($C$5*F15/'NSW Apr 2020'!AR9-('NSW Apr 2020'!L9+'NSW Apr 2020'!M9+'NSW Apr 2020'!N9+'NSW Apr 2020'!O9))*'NSW Apr 2020'!AG9/100)*'NSW Apr 2020'!AR9,('NSW Apr 2020'!P9*'NSW Apr 2020'!AG9/100)*'NSW Apr 2020'!AR9)),0)</f>
        <v>0</v>
      </c>
      <c r="R15" s="151">
        <f>IF(AND('NSW Apr 2020'!P9&gt;0,'NSW Apr 2020'!O9&gt;0),IF(($C$5*F15/'NSW Apr 2020'!AR9&lt;SUM('NSW Apr 2020'!L9:P9)),(0),($C$5*F15/'NSW Apr 2020'!AR9-SUM('NSW Apr 2020'!L9:P9))*'NSW Apr 2020'!AB9/100)* 'NSW Apr 2020'!AR9,IF(AND('NSW Apr 2020'!O9&gt;0,'NSW Apr 2020'!P9=""),IF(($C$5*F15/'NSW Apr 2020'!AR9&lt; SUM('NSW Apr 2020'!L9:O9)),(0),($C$5*F15/'NSW Apr 2020'!AR9-SUM('NSW Apr 2020'!L9:O9))*'NSW Apr 2020'!AG9/100)* 'NSW Apr 2020'!AR9,IF(AND('NSW Apr 2020'!N9&gt;0,'NSW Apr 2020'!O9=""),IF(($C$5*F15/'NSW Apr 2020'!AR9&lt; SUM('NSW Apr 2020'!L9:N9)),(0),($C$5*F15/'NSW Apr 2020'!AR9-SUM('NSW Apr 2020'!L9:N9))*'NSW Apr 2020'!AF9/100)* 'NSW Apr 2020'!AR9,IF(AND('NSW Apr 2020'!M9&gt;0,'NSW Apr 2020'!N9=""),IF(($C$5*F15/'NSW Apr 2020'!AR9&lt;'NSW Apr 2020'!M9+'NSW Apr 2020'!L9),(0),(($C$5*F15/'NSW Apr 2020'!AR9-('NSW Apr 2020'!M9+'NSW Apr 2020'!L9))*'NSW Apr 2020'!AE9/100))*'NSW Apr 2020'!AR9,IF(AND('NSW Apr 2020'!L9&gt;0,'NSW Apr 2020'!M9=""&gt;0),IF(($C$5*F15/'NSW Apr 2020'!AR9&lt;'NSW Apr 2020'!L9),(0),($C$5*F15/'NSW Apr 2020'!AR9-'NSW Apr 2020'!L9)*'NSW Apr 2020'!AD9/100)*'NSW Apr 2020'!AR9,0)))))</f>
        <v>0</v>
      </c>
      <c r="S15" s="257">
        <f t="shared" si="4"/>
        <v>2521.9920000000002</v>
      </c>
      <c r="T15" s="294">
        <f t="shared" si="5"/>
        <v>2872.1365000000001</v>
      </c>
      <c r="U15" s="157">
        <f t="shared" si="6"/>
        <v>3159.3501500000002</v>
      </c>
      <c r="V15" s="156">
        <f>'NSW Apr 2020'!AT9</f>
        <v>10</v>
      </c>
      <c r="W15" s="156">
        <f>'NSW Apr 2020'!AU9</f>
        <v>0</v>
      </c>
      <c r="X15" s="156">
        <f>'NSW Apr 2020'!AV9</f>
        <v>0</v>
      </c>
      <c r="Y15" s="156">
        <f>'NSW Apr 2020'!AW9</f>
        <v>0</v>
      </c>
      <c r="Z15" s="294" t="str">
        <f t="shared" si="7"/>
        <v>Guaranteed off bill</v>
      </c>
      <c r="AA15" s="294" t="str">
        <f t="shared" si="8"/>
        <v>Exclusive</v>
      </c>
      <c r="AB15" s="266">
        <f t="shared" si="0"/>
        <v>2584.9228499999999</v>
      </c>
      <c r="AC15" s="266">
        <f t="shared" si="1"/>
        <v>2584.9228499999999</v>
      </c>
      <c r="AD15" s="267">
        <f t="shared" si="2"/>
        <v>2843.4151350000002</v>
      </c>
      <c r="AE15" s="267">
        <f t="shared" si="2"/>
        <v>2843.4151350000002</v>
      </c>
      <c r="AF15" s="235">
        <f>'NSW Apr 2020'!BF9</f>
        <v>0</v>
      </c>
      <c r="AG15" s="159" t="str">
        <f>'NSW Apr 2020'!BG9</f>
        <v>n</v>
      </c>
      <c r="AH15" s="313"/>
      <c r="AI15" s="313"/>
      <c r="AJ15" s="313"/>
      <c r="AK15" s="313"/>
      <c r="AL15" s="313"/>
      <c r="AM15" s="313"/>
      <c r="AN15" s="313"/>
      <c r="AO15" s="313"/>
      <c r="AP15" s="313"/>
      <c r="AQ15" s="313"/>
      <c r="AR15" s="313"/>
      <c r="AS15" s="313"/>
      <c r="AT15" s="313"/>
      <c r="AU15" s="313"/>
      <c r="AV15" s="313"/>
      <c r="AW15" s="313"/>
      <c r="AX15" s="313"/>
      <c r="AY15" s="313"/>
      <c r="AZ15" s="313"/>
      <c r="BA15" s="313"/>
      <c r="BB15" s="313"/>
      <c r="BC15" s="313"/>
      <c r="BD15" s="313"/>
      <c r="BE15" s="313"/>
      <c r="BF15" s="313"/>
      <c r="BG15" s="313"/>
      <c r="BH15" s="313"/>
      <c r="BI15" s="313"/>
      <c r="BJ15" s="313"/>
      <c r="BK15" s="313"/>
      <c r="BL15" s="313"/>
      <c r="BM15" s="313"/>
      <c r="BN15" s="313"/>
      <c r="BO15" s="313"/>
      <c r="BP15" s="313"/>
      <c r="BQ15" s="313"/>
      <c r="BR15" s="313"/>
      <c r="BS15" s="313"/>
      <c r="BT15" s="313"/>
      <c r="BU15" s="313"/>
      <c r="BV15" s="313"/>
      <c r="BW15" s="313"/>
      <c r="BX15" s="313"/>
      <c r="BY15" s="313"/>
      <c r="BZ15" s="313"/>
      <c r="CA15" s="313"/>
      <c r="CB15" s="313"/>
      <c r="CC15" s="313"/>
      <c r="CD15" s="313"/>
      <c r="CE15" s="313"/>
      <c r="CF15" s="313"/>
      <c r="CG15" s="313"/>
      <c r="CH15" s="313"/>
      <c r="CI15" s="313"/>
      <c r="CJ15" s="313"/>
      <c r="CK15" s="313"/>
      <c r="CL15" s="313"/>
      <c r="CM15" s="313"/>
      <c r="CN15" s="313"/>
      <c r="CO15" s="313"/>
      <c r="CP15" s="313"/>
      <c r="CQ15" s="313"/>
      <c r="CR15" s="313"/>
      <c r="CS15" s="313"/>
      <c r="CT15" s="313"/>
      <c r="CU15" s="313"/>
      <c r="CV15" s="313"/>
      <c r="CW15" s="313"/>
      <c r="CX15" s="313"/>
      <c r="CY15" s="313"/>
      <c r="CZ15" s="313"/>
      <c r="DA15" s="313"/>
      <c r="DB15" s="313"/>
      <c r="DC15" s="313"/>
      <c r="DD15" s="313"/>
      <c r="DE15" s="313"/>
      <c r="DF15" s="313"/>
      <c r="DG15" s="313"/>
      <c r="DH15" s="313"/>
      <c r="DI15" s="313"/>
      <c r="DJ15" s="313"/>
      <c r="DK15" s="313"/>
      <c r="DL15" s="313"/>
      <c r="DM15" s="313"/>
      <c r="DN15" s="313"/>
      <c r="DO15" s="313"/>
      <c r="DP15" s="313"/>
      <c r="DQ15" s="313"/>
      <c r="DR15" s="313"/>
      <c r="DS15" s="313"/>
      <c r="DT15" s="313"/>
      <c r="DU15" s="313"/>
      <c r="DV15" s="313"/>
      <c r="DW15" s="313"/>
      <c r="DX15" s="313"/>
      <c r="DY15" s="313"/>
      <c r="DZ15" s="313"/>
      <c r="EA15" s="313"/>
      <c r="EB15" s="313"/>
      <c r="EC15" s="313"/>
      <c r="ED15" s="313"/>
      <c r="EE15" s="313"/>
      <c r="EF15" s="313"/>
      <c r="EG15" s="313"/>
      <c r="EH15" s="313"/>
      <c r="EI15" s="313"/>
      <c r="EJ15" s="313"/>
      <c r="EK15" s="313"/>
      <c r="EL15" s="313"/>
      <c r="EM15" s="313"/>
      <c r="EN15" s="313"/>
      <c r="EO15" s="313"/>
      <c r="EP15" s="313"/>
      <c r="EQ15" s="313"/>
      <c r="ER15" s="313"/>
    </row>
    <row r="16" spans="1:148" ht="23" customHeight="1" thickBot="1">
      <c r="A16" s="444"/>
      <c r="B16" s="171" t="str">
        <f>'NSW Apr 2020'!F10</f>
        <v>EnergyAustralia</v>
      </c>
      <c r="C16" s="171" t="str">
        <f>'NSW Apr 2020'!G10</f>
        <v>Total Plan</v>
      </c>
      <c r="D16" s="172">
        <f>365*'NSW Apr 2020'!H10/100</f>
        <v>308.06000000000006</v>
      </c>
      <c r="E16" s="289">
        <f>IF('NSW Apr 2020'!AQ10=3,0.5,IF('NSW Apr 2020'!AQ10=2,0.33,0))</f>
        <v>0.5</v>
      </c>
      <c r="F16" s="289">
        <f t="shared" si="3"/>
        <v>0.5</v>
      </c>
      <c r="G16" s="172">
        <f>IF('NSW Apr 2020'!K10="",($C$5*E16/'NSW Apr 2020'!AQ10*'NSW Apr 2020'!W10/100)*'NSW Apr 2020'!AQ10,IF($C$5*E16/'NSW Apr 2020'!AQ10&gt;='NSW Apr 2020'!L10,('NSW Apr 2020'!L10*'NSW Apr 2020'!W10/100)*'NSW Apr 2020'!AQ10,($C$5*E16/'NSW Apr 2020'!AQ10*'NSW Apr 2020'!W10/100)*'NSW Apr 2020'!AQ10))</f>
        <v>214.52111999999997</v>
      </c>
      <c r="H16" s="172">
        <f>IF(AND('NSW Apr 2020'!L10&gt;0,'NSW Apr 2020'!M10&gt;0),IF($C$5*E16/'NSW Apr 2020'!AQ10&lt;'NSW Apr 2020'!L10,0,IF(($C$5*E16/'NSW Apr 2020'!AQ10-'NSW Apr 2020'!L10)&lt;=('NSW Apr 2020'!M10+'NSW Apr 2020'!L10),((($C$5*E16/'NSW Apr 2020'!AQ10-'NSW Apr 2020'!L10)*'NSW Apr 2020'!X10/100))*'NSW Apr 2020'!AQ10,((('NSW Apr 2020'!M10)*'NSW Apr 2020'!X10/100)*'NSW Apr 2020'!AQ10))),0)</f>
        <v>1124.711808</v>
      </c>
      <c r="I16" s="172">
        <f>IF(AND('NSW Apr 2020'!M10&gt;0,'NSW Apr 2020'!N10&gt;0),IF($C$5*E16/'NSW Apr 2020'!AQ10&lt;('NSW Apr 2020'!L10+'NSW Apr 2020'!M10),0,IF(($C$5*E16/'NSW Apr 2020'!AQ10-'NSW Apr 2020'!L10+'NSW Apr 2020'!M10)&lt;=('NSW Apr 2020'!L10+'NSW Apr 2020'!M10+'NSW Apr 2020'!N10),((($C$5*E16/'NSW Apr 2020'!AQ10-('NSW Apr 2020'!L10+'NSW Apr 2020'!M10))*'NSW Apr 2020'!Y10/100))*'NSW Apr 2020'!AQ10,('NSW Apr 2020'!N10*'NSW Apr 2020'!Y10/100)* 'NSW Apr 2020'!AQ10)),0)</f>
        <v>0</v>
      </c>
      <c r="J16" s="172">
        <f>IF(AND('NSW Apr 2020'!N10&gt;0,'NSW Apr 2020'!O10&gt;0),IF($C$5*E16/'NSW Apr 2020'!AQ10&lt;('NSW Apr 2020'!L10+'NSW Apr 2020'!M10+'NSW Apr 2020'!N10),0,IF(($C$5*E16/'NSW Apr 2020'!AQ10-'NSW Apr 2020'!L10+'NSW Apr 2020'!M10+'NSW Apr 2020'!N10)&lt;=('NSW Apr 2020'!L10+'NSW Apr 2020'!M10+'NSW Apr 2020'!N10+'NSW Apr 2020'!O10),(($C$5*E16/'NSW Apr 2020'!AQ10-('NSW Apr 2020'!L10+'NSW Apr 2020'!M10+'NSW Apr 2020'!N10))*'NSW Apr 2020'!Z10/100)*'NSW Apr 2020'!AQ10,('NSW Apr 2020'!O10*'NSW Apr 2020'!Z10/100)*'NSW Apr 2020'!AQ10)),0)</f>
        <v>0</v>
      </c>
      <c r="K16" s="172">
        <f>IF(AND('NSW Apr 2020'!O10&gt;0,'NSW Apr 2020'!P10&gt;0),IF($C$5*E16/'NSW Apr 2020'!AQ10&lt;('NSW Apr 2020'!L10+'NSW Apr 2020'!M10+'NSW Apr 2020'!N10+'NSW Apr 2020'!O10),0,IF(($C$5*E16/'NSW Apr 2020'!AQ10-'NSW Apr 2020'!L10+'NSW Apr 2020'!M10+'NSW Apr 2020'!N10+'NSW Apr 2020'!O10)&lt;=('NSW Apr 2020'!L10+'NSW Apr 2020'!M10+'NSW Apr 2020'!N10+'NSW Apr 2020'!O10+'NSW Apr 2020'!P10),(($C$5*E16/'NSW Apr 2020'!AQ10-('NSW Apr 2020'!L10+'NSW Apr 2020'!M10+'NSW Apr 2020'!N10+'NSW Apr 2020'!O10))*'NSW Apr 2020'!AA10/100)*'NSW Apr 2020'!AQ10,('NSW Apr 2020'!P10*'NSW Apr 2020'!AA10/100)*'NSW Apr 2020'!AQ10)),0)</f>
        <v>0</v>
      </c>
      <c r="L16" s="172">
        <f>IF(AND('NSW Apr 2020'!P10&gt;0,'NSW Apr 2020'!O10&gt;0),IF(($C$5*E16/'NSW Apr 2020'!AQ10&lt;SUM('NSW Apr 2020'!L10:P10)),(0),($C$5*E16/'NSW Apr 2020'!AQ10-SUM('NSW Apr 2020'!L10:P10))*'NSW Apr 2020'!AB10/100)* 'NSW Apr 2020'!AQ10,IF(AND('NSW Apr 2020'!O10&gt;0,'NSW Apr 2020'!P10=""),IF(($C$5*E16/'NSW Apr 2020'!AQ10&lt; SUM('NSW Apr 2020'!L10:O10)),(0),($C$5*E16/'NSW Apr 2020'!AQ10-SUM('NSW Apr 2020'!L10:O10))*'NSW Apr 2020'!AA10/100)* 'NSW Apr 2020'!AQ10,IF(AND('NSW Apr 2020'!N10&gt;0,'NSW Apr 2020'!O10=""),IF(($C$5*E16/'NSW Apr 2020'!AQ10&lt; SUM('NSW Apr 2020'!L10:N10)),(0),($C$5*E16/'NSW Apr 2020'!AQ10-SUM('NSW Apr 2020'!L10:N10))*'NSW Apr 2020'!Z10/100)* 'NSW Apr 2020'!AQ10,IF(AND('NSW Apr 2020'!M10&gt;0,'NSW Apr 2020'!N10=""),IF(($C$5*E16/'NSW Apr 2020'!AQ10&lt;'NSW Apr 2020'!M10+'NSW Apr 2020'!L10),(0),(($C$5*E16/'NSW Apr 2020'!AQ10-('NSW Apr 2020'!M10+'NSW Apr 2020'!L10))*'NSW Apr 2020'!Y10/100))*'NSW Apr 2020'!AQ10,IF(AND('NSW Apr 2020'!L10&gt;0,'NSW Apr 2020'!M10=""&gt;0),IF(($C$5*E16/'NSW Apr 2020'!AQ10&lt;'NSW Apr 2020'!L10),(0),($C$5*E16/'NSW Apr 2020'!AQ10-'NSW Apr 2020'!L10)*'NSW Apr 2020'!X10/100)*'NSW Apr 2020'!AQ10,0)))))</f>
        <v>0</v>
      </c>
      <c r="M16" s="172">
        <f>IF('NSW Apr 2020'!K10="",($C$5*F16/'NSW Apr 2020'!AR10*'NSW Apr 2020'!AC10/100)*'NSW Apr 2020'!AR10,IF($C$5*F16/'NSW Apr 2020'!AR10&gt;='NSW Apr 2020'!L10,('NSW Apr 2020'!L10*'NSW Apr 2020'!AC10/100)*'NSW Apr 2020'!AR10,($C$5*F16/'NSW Apr 2020'!AR10*'NSW Apr 2020'!AC10/100)*'NSW Apr 2020'!AR10))</f>
        <v>214.52111999999997</v>
      </c>
      <c r="N16" s="172">
        <f>IF(AND('NSW Apr 2020'!L10&gt;0,'NSW Apr 2020'!M10&gt;0),IF($C$5*F16/'NSW Apr 2020'!AR10&lt;'NSW Apr 2020'!L10,0,IF(($C$5*F16/'NSW Apr 2020'!AR10-'NSW Apr 2020'!L10)&lt;=('NSW Apr 2020'!M10+'NSW Apr 2020'!L10),((($C$5*F16/'NSW Apr 2020'!AR10-'NSW Apr 2020'!L10)*'NSW Apr 2020'!AD10/100))*'NSW Apr 2020'!AR10,((('NSW Apr 2020'!M10)*'NSW Apr 2020'!AD10/100)*'NSW Apr 2020'!AR10))),0)</f>
        <v>1124.711808</v>
      </c>
      <c r="O16" s="172">
        <f>IF(AND('NSW Apr 2020'!M10&gt;0,'NSW Apr 2020'!N10&gt;0),IF($C$5*F16/'NSW Apr 2020'!AR10&lt;('NSW Apr 2020'!L10+'NSW Apr 2020'!M10),0,IF(($C$5*F16/'NSW Apr 2020'!AR10-'NSW Apr 2020'!L10+'NSW Apr 2020'!M10)&lt;=('NSW Apr 2020'!L10+'NSW Apr 2020'!M10+'NSW Apr 2020'!N10),((($C$5*F16/'NSW Apr 2020'!AR10-('NSW Apr 2020'!L10+'NSW Apr 2020'!M10))*'NSW Apr 2020'!AE10/100))*'NSW Apr 2020'!AR10,('NSW Apr 2020'!N10*'NSW Apr 2020'!AE10/100)*'NSW Apr 2020'!AR10)),0)</f>
        <v>0</v>
      </c>
      <c r="P16" s="172">
        <f>IF(AND('NSW Apr 2020'!N10&gt;0,'NSW Apr 2020'!O10&gt;0),IF($C$5*F16/'NSW Apr 2020'!AR10&lt;('NSW Apr 2020'!L10+'NSW Apr 2020'!M10+'NSW Apr 2020'!N10),0,IF(($C$5*F16/'NSW Apr 2020'!AR10-'NSW Apr 2020'!L10+'NSW Apr 2020'!M10+'NSW Apr 2020'!N10)&lt;=('NSW Apr 2020'!L10+'NSW Apr 2020'!M10+'NSW Apr 2020'!N10+'NSW Apr 2020'!O10),(($C$5*F16/'NSW Apr 2020'!AR10-('NSW Apr 2020'!L10+'NSW Apr 2020'!M10+'NSW Apr 2020'!N10))*'NSW Apr 2020'!AF10/100)*'NSW Apr 2020'!AR10,('NSW Apr 2020'!O10*'NSW Apr 2020'!AF10/100)*'NSW Apr 2020'!AR10)),0)</f>
        <v>0</v>
      </c>
      <c r="Q16" s="172">
        <f>IF(AND('NSW Apr 2020'!P10&gt;0,'NSW Apr 2020'!P10&gt;0),IF($C$5*F16/'NSW Apr 2020'!AR10&lt;('NSW Apr 2020'!L10+'NSW Apr 2020'!M10+'NSW Apr 2020'!N10+'NSW Apr 2020'!O10),0,IF(($C$5*F16/'NSW Apr 2020'!AR10-'NSW Apr 2020'!L10+'NSW Apr 2020'!M10+'NSW Apr 2020'!N10+'NSW Apr 2020'!O10)&lt;=('NSW Apr 2020'!L10+'NSW Apr 2020'!M10+'NSW Apr 2020'!N10+'NSW Apr 2020'!O10+'NSW Apr 2020'!P10),(($C$5*F16/'NSW Apr 2020'!AR10-('NSW Apr 2020'!L10+'NSW Apr 2020'!M10+'NSW Apr 2020'!N10+'NSW Apr 2020'!O10))*'NSW Apr 2020'!AG10/100)*'NSW Apr 2020'!AR10,('NSW Apr 2020'!P10*'NSW Apr 2020'!AG10/100)*'NSW Apr 2020'!AR10)),0)</f>
        <v>0</v>
      </c>
      <c r="R16" s="172">
        <f>IF(AND('NSW Apr 2020'!P10&gt;0,'NSW Apr 2020'!O10&gt;0),IF(($C$5*F16/'NSW Apr 2020'!AR10&lt;SUM('NSW Apr 2020'!L10:P10)),(0),($C$5*F16/'NSW Apr 2020'!AR10-SUM('NSW Apr 2020'!L10:P10))*'NSW Apr 2020'!AB10/100)* 'NSW Apr 2020'!AR10,IF(AND('NSW Apr 2020'!O10&gt;0,'NSW Apr 2020'!P10=""),IF(($C$5*F16/'NSW Apr 2020'!AR10&lt; SUM('NSW Apr 2020'!L10:O10)),(0),($C$5*F16/'NSW Apr 2020'!AR10-SUM('NSW Apr 2020'!L10:O10))*'NSW Apr 2020'!AG10/100)* 'NSW Apr 2020'!AR10,IF(AND('NSW Apr 2020'!N10&gt;0,'NSW Apr 2020'!O10=""),IF(($C$5*F16/'NSW Apr 2020'!AR10&lt; SUM('NSW Apr 2020'!L10:N10)),(0),($C$5*F16/'NSW Apr 2020'!AR10-SUM('NSW Apr 2020'!L10:N10))*'NSW Apr 2020'!AF10/100)* 'NSW Apr 2020'!AR10,IF(AND('NSW Apr 2020'!M10&gt;0,'NSW Apr 2020'!N10=""),IF(($C$5*F16/'NSW Apr 2020'!AR10&lt;'NSW Apr 2020'!M10+'NSW Apr 2020'!L10),(0),(($C$5*F16/'NSW Apr 2020'!AR10-('NSW Apr 2020'!M10+'NSW Apr 2020'!L10))*'NSW Apr 2020'!AE10/100))*'NSW Apr 2020'!AR10,IF(AND('NSW Apr 2020'!L10&gt;0,'NSW Apr 2020'!M10=""&gt;0),IF(($C$5*F16/'NSW Apr 2020'!AR10&lt;'NSW Apr 2020'!L10),(0),($C$5*F16/'NSW Apr 2020'!AR10-'NSW Apr 2020'!L10)*'NSW Apr 2020'!AD10/100)*'NSW Apr 2020'!AR10,0)))))</f>
        <v>0</v>
      </c>
      <c r="S16" s="298">
        <f t="shared" si="4"/>
        <v>2678.4658559999998</v>
      </c>
      <c r="T16" s="293">
        <f t="shared" si="5"/>
        <v>2986.5258559999997</v>
      </c>
      <c r="U16" s="168">
        <f t="shared" si="6"/>
        <v>3285.1784416</v>
      </c>
      <c r="V16" s="171">
        <f>'NSW Apr 2020'!AT10</f>
        <v>19</v>
      </c>
      <c r="W16" s="171">
        <f>'NSW Apr 2020'!AU10</f>
        <v>0</v>
      </c>
      <c r="X16" s="171">
        <f>'NSW Apr 2020'!AV10</f>
        <v>0</v>
      </c>
      <c r="Y16" s="171">
        <f>'NSW Apr 2020'!AW10</f>
        <v>0</v>
      </c>
      <c r="Z16" s="293" t="str">
        <f t="shared" si="7"/>
        <v>Guaranteed off bill</v>
      </c>
      <c r="AA16" s="293" t="str">
        <f t="shared" si="8"/>
        <v>Exclusive</v>
      </c>
      <c r="AB16" s="293">
        <f t="shared" si="0"/>
        <v>2419.0859433599999</v>
      </c>
      <c r="AC16" s="293">
        <f t="shared" si="1"/>
        <v>2419.0859433599999</v>
      </c>
      <c r="AD16" s="301">
        <f t="shared" si="2"/>
        <v>2660.994537696</v>
      </c>
      <c r="AE16" s="301">
        <f t="shared" si="2"/>
        <v>2660.994537696</v>
      </c>
      <c r="AF16" s="234">
        <f>'NSW Apr 2020'!BF10</f>
        <v>0</v>
      </c>
      <c r="AG16" s="170" t="str">
        <f>'NSW Apr 2020'!BG10</f>
        <v>n</v>
      </c>
      <c r="AH16" s="313"/>
      <c r="AI16" s="313"/>
      <c r="AJ16" s="313"/>
      <c r="AK16" s="313"/>
      <c r="AL16" s="313"/>
      <c r="AM16" s="313"/>
      <c r="AN16" s="313"/>
      <c r="AO16" s="313"/>
      <c r="AP16" s="313"/>
      <c r="AQ16" s="313"/>
      <c r="AR16" s="313"/>
      <c r="AS16" s="313"/>
      <c r="AT16" s="313"/>
      <c r="AU16" s="313"/>
      <c r="AV16" s="313"/>
      <c r="AW16" s="313"/>
      <c r="AX16" s="313"/>
      <c r="AY16" s="313"/>
      <c r="AZ16" s="313"/>
      <c r="BA16" s="313"/>
      <c r="BB16" s="313"/>
      <c r="BC16" s="313"/>
      <c r="BD16" s="313"/>
      <c r="BE16" s="313"/>
      <c r="BF16" s="313"/>
      <c r="BG16" s="313"/>
      <c r="BH16" s="313"/>
      <c r="BI16" s="313"/>
      <c r="BJ16" s="313"/>
      <c r="BK16" s="313"/>
      <c r="BL16" s="313"/>
      <c r="BM16" s="313"/>
      <c r="BN16" s="313"/>
      <c r="BO16" s="313"/>
      <c r="BP16" s="313"/>
      <c r="BQ16" s="313"/>
      <c r="BR16" s="313"/>
      <c r="BS16" s="313"/>
      <c r="BT16" s="313"/>
      <c r="BU16" s="313"/>
      <c r="BV16" s="313"/>
      <c r="BW16" s="313"/>
      <c r="BX16" s="313"/>
      <c r="BY16" s="313"/>
      <c r="BZ16" s="313"/>
      <c r="CA16" s="313"/>
      <c r="CB16" s="313"/>
      <c r="CC16" s="313"/>
      <c r="CD16" s="313"/>
      <c r="CE16" s="313"/>
      <c r="CF16" s="313"/>
      <c r="CG16" s="313"/>
      <c r="CH16" s="313"/>
      <c r="CI16" s="313"/>
      <c r="CJ16" s="313"/>
      <c r="CK16" s="313"/>
      <c r="CL16" s="313"/>
      <c r="CM16" s="313"/>
      <c r="CN16" s="313"/>
      <c r="CO16" s="313"/>
      <c r="CP16" s="313"/>
      <c r="CQ16" s="313"/>
      <c r="CR16" s="313"/>
      <c r="CS16" s="313"/>
      <c r="CT16" s="313"/>
      <c r="CU16" s="313"/>
      <c r="CV16" s="313"/>
      <c r="CW16" s="313"/>
      <c r="CX16" s="313"/>
      <c r="CY16" s="313"/>
      <c r="CZ16" s="313"/>
      <c r="DA16" s="313"/>
      <c r="DB16" s="313"/>
      <c r="DC16" s="313"/>
      <c r="DD16" s="313"/>
      <c r="DE16" s="313"/>
      <c r="DF16" s="313"/>
      <c r="DG16" s="313"/>
      <c r="DH16" s="313"/>
      <c r="DI16" s="313"/>
      <c r="DJ16" s="313"/>
      <c r="DK16" s="313"/>
      <c r="DL16" s="313"/>
      <c r="DM16" s="313"/>
      <c r="DN16" s="313"/>
      <c r="DO16" s="313"/>
      <c r="DP16" s="313"/>
      <c r="DQ16" s="313"/>
      <c r="DR16" s="313"/>
      <c r="DS16" s="313"/>
      <c r="DT16" s="313"/>
      <c r="DU16" s="313"/>
      <c r="DV16" s="313"/>
      <c r="DW16" s="313"/>
      <c r="DX16" s="313"/>
      <c r="DY16" s="313"/>
      <c r="DZ16" s="313"/>
      <c r="EA16" s="313"/>
      <c r="EB16" s="313"/>
      <c r="EC16" s="313"/>
      <c r="ED16" s="313"/>
      <c r="EE16" s="313"/>
      <c r="EF16" s="313"/>
      <c r="EG16" s="313"/>
      <c r="EH16" s="313"/>
      <c r="EI16" s="313"/>
      <c r="EJ16" s="313"/>
      <c r="EK16" s="313"/>
      <c r="EL16" s="313"/>
      <c r="EM16" s="313"/>
      <c r="EN16" s="313"/>
      <c r="EO16" s="313"/>
      <c r="EP16" s="313"/>
      <c r="EQ16" s="313"/>
      <c r="ER16" s="313"/>
    </row>
    <row r="17" spans="1:148" ht="23" customHeight="1" thickTop="1" thickBot="1">
      <c r="A17" s="236" t="str">
        <f>'NSW Apr 2020'!D11</f>
        <v>ActewAGL Shoalhaven</v>
      </c>
      <c r="B17" s="237" t="str">
        <f>'NSW Apr 2020'!F11</f>
        <v>ActewAGL</v>
      </c>
      <c r="C17" s="237" t="str">
        <f>'NSW Apr 2020'!G11</f>
        <v>Standard plan</v>
      </c>
      <c r="D17" s="172">
        <f>365*'NSW Apr 2020'!H11/100</f>
        <v>375.22</v>
      </c>
      <c r="E17" s="289">
        <f>IF('NSW Apr 2020'!AQ11=3,0.5,IF('NSW Apr 2020'!AQ11=2,0.33,0))</f>
        <v>0.5</v>
      </c>
      <c r="F17" s="289">
        <f t="shared" si="3"/>
        <v>0.5</v>
      </c>
      <c r="G17" s="238">
        <f>IF('NSW Apr 2020'!K11="",($C$5*E17/'NSW Apr 2020'!AQ11*'NSW Apr 2020'!W11/100)*'NSW Apr 2020'!AQ11,IF($C$5*E17/'NSW Apr 2020'!AQ11&gt;='NSW Apr 2020'!L11,('NSW Apr 2020'!L11*'NSW Apr 2020'!W11/100)*'NSW Apr 2020'!AQ11,($C$5*E17/'NSW Apr 2020'!AQ11*'NSW Apr 2020'!W11/100)*'NSW Apr 2020'!AQ11))</f>
        <v>1428.9545454545455</v>
      </c>
      <c r="H17" s="238">
        <f>IF(AND('NSW Apr 2020'!L11&gt;0,'NSW Apr 2020'!M11&gt;0),IF($C$5*E17/'NSW Apr 2020'!AQ11&lt;'NSW Apr 2020'!L11,0,IF(($C$5*E17/'NSW Apr 2020'!AQ11-'NSW Apr 2020'!L11)&lt;=('NSW Apr 2020'!M11+'NSW Apr 2020'!L11),((($C$5*E17/'NSW Apr 2020'!AQ11-'NSW Apr 2020'!L11)*'NSW Apr 2020'!X11/100))*'NSW Apr 2020'!AQ11,((('NSW Apr 2020'!M11)*'NSW Apr 2020'!X11/100)*'NSW Apr 2020'!AQ11))),0)</f>
        <v>0</v>
      </c>
      <c r="I17" s="238">
        <f>IF(AND('NSW Apr 2020'!M11&gt;0,'NSW Apr 2020'!N11&gt;0),IF($C$5*E17/'NSW Apr 2020'!AQ11&lt;('NSW Apr 2020'!L11+'NSW Apr 2020'!M11),0,IF(($C$5*E17/'NSW Apr 2020'!AQ11-'NSW Apr 2020'!L11+'NSW Apr 2020'!M11)&lt;=('NSW Apr 2020'!L11+'NSW Apr 2020'!M11+'NSW Apr 2020'!N11),((($C$5*E17/'NSW Apr 2020'!AQ11-('NSW Apr 2020'!L11+'NSW Apr 2020'!M11))*'NSW Apr 2020'!Y11/100))*'NSW Apr 2020'!AQ11,('NSW Apr 2020'!N11*'NSW Apr 2020'!Y11/100)* 'NSW Apr 2020'!AQ11)),0)</f>
        <v>0</v>
      </c>
      <c r="J17" s="238">
        <f>IF(AND('NSW Apr 2020'!N11&gt;0,'NSW Apr 2020'!O11&gt;0),IF($C$5*E17/'NSW Apr 2020'!AQ11&lt;('NSW Apr 2020'!L11+'NSW Apr 2020'!M11+'NSW Apr 2020'!N11),0,IF(($C$5*E17/'NSW Apr 2020'!AQ11-'NSW Apr 2020'!L11+'NSW Apr 2020'!M11+'NSW Apr 2020'!N11)&lt;=('NSW Apr 2020'!L11+'NSW Apr 2020'!M11+'NSW Apr 2020'!N11+'NSW Apr 2020'!O11),(($C$5*E17/'NSW Apr 2020'!AQ11-('NSW Apr 2020'!L11+'NSW Apr 2020'!M11+'NSW Apr 2020'!N11))*'NSW Apr 2020'!Z11/100)*'NSW Apr 2020'!AQ11,('NSW Apr 2020'!O11*'NSW Apr 2020'!Z11/100)*'NSW Apr 2020'!AQ11)),0)</f>
        <v>0</v>
      </c>
      <c r="K17" s="238">
        <f>IF(AND('NSW Apr 2020'!O11&gt;0,'NSW Apr 2020'!P11&gt;0),IF($C$5*E17/'NSW Apr 2020'!AQ11&lt;('NSW Apr 2020'!L11+'NSW Apr 2020'!M11+'NSW Apr 2020'!N11+'NSW Apr 2020'!O11),0,IF(($C$5*E17/'NSW Apr 2020'!AQ11-'NSW Apr 2020'!L11+'NSW Apr 2020'!M11+'NSW Apr 2020'!N11+'NSW Apr 2020'!O11)&lt;=('NSW Apr 2020'!L11+'NSW Apr 2020'!M11+'NSW Apr 2020'!N11+'NSW Apr 2020'!O11+'NSW Apr 2020'!P11),(($C$5*E17/'NSW Apr 2020'!AQ11-('NSW Apr 2020'!L11+'NSW Apr 2020'!M11+'NSW Apr 2020'!N11+'NSW Apr 2020'!O11))*'NSW Apr 2020'!AA11/100)*'NSW Apr 2020'!AQ11,('NSW Apr 2020'!P11*'NSW Apr 2020'!AA11/100)*'NSW Apr 2020'!AQ11)),0)</f>
        <v>0</v>
      </c>
      <c r="L17" s="238">
        <f>IF(AND('NSW Apr 2020'!P11&gt;0,'NSW Apr 2020'!O11&gt;0),IF(($C$5*E17/'NSW Apr 2020'!AQ11&lt;SUM('NSW Apr 2020'!L11:P11)),(0),($C$5*E17/'NSW Apr 2020'!AQ11-SUM('NSW Apr 2020'!L11:P11))*'NSW Apr 2020'!AB11/100)* 'NSW Apr 2020'!AQ11,IF(AND('NSW Apr 2020'!O11&gt;0,'NSW Apr 2020'!P11=""),IF(($C$5*E17/'NSW Apr 2020'!AQ11&lt; SUM('NSW Apr 2020'!L11:O11)),(0),($C$5*E17/'NSW Apr 2020'!AQ11-SUM('NSW Apr 2020'!L11:O11))*'NSW Apr 2020'!AA11/100)* 'NSW Apr 2020'!AQ11,IF(AND('NSW Apr 2020'!N11&gt;0,'NSW Apr 2020'!O11=""),IF(($C$5*E17/'NSW Apr 2020'!AQ11&lt; SUM('NSW Apr 2020'!L11:N11)),(0),($C$5*E17/'NSW Apr 2020'!AQ11-SUM('NSW Apr 2020'!L11:N11))*'NSW Apr 2020'!Z11/100)* 'NSW Apr 2020'!AQ11,IF(AND('NSW Apr 2020'!M11&gt;0,'NSW Apr 2020'!N11=""),IF(($C$5*E17/'NSW Apr 2020'!AQ11&lt;'NSW Apr 2020'!M11+'NSW Apr 2020'!L11),(0),(($C$5*E17/'NSW Apr 2020'!AQ11-('NSW Apr 2020'!M11+'NSW Apr 2020'!L11))*'NSW Apr 2020'!Y11/100))*'NSW Apr 2020'!AQ11,IF(AND('NSW Apr 2020'!L11&gt;0,'NSW Apr 2020'!M11=""&gt;0),IF(($C$5*E17/'NSW Apr 2020'!AQ11&lt;'NSW Apr 2020'!L11),(0),($C$5*E17/'NSW Apr 2020'!AQ11-'NSW Apr 2020'!L11)*'NSW Apr 2020'!X11/100)*'NSW Apr 2020'!AQ11,0)))))</f>
        <v>0</v>
      </c>
      <c r="M17" s="238">
        <f>IF('NSW Apr 2020'!K11="",($C$5*F17/'NSW Apr 2020'!AR11*'NSW Apr 2020'!AC11/100)*'NSW Apr 2020'!AR11,IF($C$5*F17/'NSW Apr 2020'!AR11&gt;='NSW Apr 2020'!L11,('NSW Apr 2020'!L11*'NSW Apr 2020'!AC11/100)*'NSW Apr 2020'!AR11,($C$5*F17/'NSW Apr 2020'!AR11*'NSW Apr 2020'!AC11/100)*'NSW Apr 2020'!AR11))</f>
        <v>1428.9545454545455</v>
      </c>
      <c r="N17" s="238">
        <f>IF(AND('NSW Apr 2020'!L11&gt;0,'NSW Apr 2020'!M11&gt;0),IF($C$5*F17/'NSW Apr 2020'!AR11&lt;'NSW Apr 2020'!L11,0,IF(($C$5*F17/'NSW Apr 2020'!AR11-'NSW Apr 2020'!L11)&lt;=('NSW Apr 2020'!M11+'NSW Apr 2020'!L11),((($C$5*F17/'NSW Apr 2020'!AR11-'NSW Apr 2020'!L11)*'NSW Apr 2020'!AD11/100))*'NSW Apr 2020'!AR11,((('NSW Apr 2020'!M11)*'NSW Apr 2020'!AD11/100)*'NSW Apr 2020'!AR11))),0)</f>
        <v>0</v>
      </c>
      <c r="O17" s="238">
        <f>IF(AND('NSW Apr 2020'!M11&gt;0,'NSW Apr 2020'!N11&gt;0),IF($C$5*F17/'NSW Apr 2020'!AR11&lt;('NSW Apr 2020'!L11+'NSW Apr 2020'!M11),0,IF(($C$5*F17/'NSW Apr 2020'!AR11-'NSW Apr 2020'!L11+'NSW Apr 2020'!M11)&lt;=('NSW Apr 2020'!L11+'NSW Apr 2020'!M11+'NSW Apr 2020'!N11),((($C$5*F17/'NSW Apr 2020'!AR11-('NSW Apr 2020'!L11+'NSW Apr 2020'!M11))*'NSW Apr 2020'!AE11/100))*'NSW Apr 2020'!AR11,('NSW Apr 2020'!N11*'NSW Apr 2020'!AE11/100)*'NSW Apr 2020'!AR11)),0)</f>
        <v>0</v>
      </c>
      <c r="P17" s="238">
        <f>IF(AND('NSW Apr 2020'!N11&gt;0,'NSW Apr 2020'!O11&gt;0),IF($C$5*F17/'NSW Apr 2020'!AR11&lt;('NSW Apr 2020'!L11+'NSW Apr 2020'!M11+'NSW Apr 2020'!N11),0,IF(($C$5*F17/'NSW Apr 2020'!AR11-'NSW Apr 2020'!L11+'NSW Apr 2020'!M11+'NSW Apr 2020'!N11)&lt;=('NSW Apr 2020'!L11+'NSW Apr 2020'!M11+'NSW Apr 2020'!N11+'NSW Apr 2020'!O11),(($C$5*F17/'NSW Apr 2020'!AR11-('NSW Apr 2020'!L11+'NSW Apr 2020'!M11+'NSW Apr 2020'!N11))*'NSW Apr 2020'!AF11/100)*'NSW Apr 2020'!AR11,('NSW Apr 2020'!O11*'NSW Apr 2020'!AF11/100)*'NSW Apr 2020'!AR11)),0)</f>
        <v>0</v>
      </c>
      <c r="Q17" s="238">
        <f>IF(AND('NSW Apr 2020'!P11&gt;0,'NSW Apr 2020'!P11&gt;0),IF($C$5*F17/'NSW Apr 2020'!AR11&lt;('NSW Apr 2020'!L11+'NSW Apr 2020'!M11+'NSW Apr 2020'!N11+'NSW Apr 2020'!O11),0,IF(($C$5*F17/'NSW Apr 2020'!AR11-'NSW Apr 2020'!L11+'NSW Apr 2020'!M11+'NSW Apr 2020'!N11+'NSW Apr 2020'!O11)&lt;=('NSW Apr 2020'!L11+'NSW Apr 2020'!M11+'NSW Apr 2020'!N11+'NSW Apr 2020'!O11+'NSW Apr 2020'!P11),(($C$5*F17/'NSW Apr 2020'!AR11-('NSW Apr 2020'!L11+'NSW Apr 2020'!M11+'NSW Apr 2020'!N11+'NSW Apr 2020'!O11))*'NSW Apr 2020'!AG11/100)*'NSW Apr 2020'!AR11,('NSW Apr 2020'!P11*'NSW Apr 2020'!AG11/100)*'NSW Apr 2020'!AR11)),0)</f>
        <v>0</v>
      </c>
      <c r="R17" s="238">
        <f>IF(AND('NSW Apr 2020'!P11&gt;0,'NSW Apr 2020'!O11&gt;0),IF(($C$5*F17/'NSW Apr 2020'!AR11&lt;SUM('NSW Apr 2020'!L11:P11)),(0),($C$5*F17/'NSW Apr 2020'!AR11-SUM('NSW Apr 2020'!L11:P11))*'NSW Apr 2020'!AB11/100)* 'NSW Apr 2020'!AR11,IF(AND('NSW Apr 2020'!O11&gt;0,'NSW Apr 2020'!P11=""),IF(($C$5*F17/'NSW Apr 2020'!AR11&lt; SUM('NSW Apr 2020'!L11:O11)),(0),($C$5*F17/'NSW Apr 2020'!AR11-SUM('NSW Apr 2020'!L11:O11))*'NSW Apr 2020'!AG11/100)* 'NSW Apr 2020'!AR11,IF(AND('NSW Apr 2020'!N11&gt;0,'NSW Apr 2020'!O11=""),IF(($C$5*F17/'NSW Apr 2020'!AR11&lt; SUM('NSW Apr 2020'!L11:N11)),(0),($C$5*F17/'NSW Apr 2020'!AR11-SUM('NSW Apr 2020'!L11:N11))*'NSW Apr 2020'!AF11/100)* 'NSW Apr 2020'!AR11,IF(AND('NSW Apr 2020'!M11&gt;0,'NSW Apr 2020'!N11=""),IF(($C$5*F17/'NSW Apr 2020'!AR11&lt;'NSW Apr 2020'!M11+'NSW Apr 2020'!L11),(0),(($C$5*F17/'NSW Apr 2020'!AR11-('NSW Apr 2020'!M11+'NSW Apr 2020'!L11))*'NSW Apr 2020'!AE11/100))*'NSW Apr 2020'!AR11,IF(AND('NSW Apr 2020'!L11&gt;0,'NSW Apr 2020'!M11=""&gt;0),IF(($C$5*F17/'NSW Apr 2020'!AR11&lt;'NSW Apr 2020'!L11),(0),($C$5*F17/'NSW Apr 2020'!AR11-'NSW Apr 2020'!L11)*'NSW Apr 2020'!AD11/100)*'NSW Apr 2020'!AR11,0)))))</f>
        <v>0</v>
      </c>
      <c r="S17" s="298">
        <f t="shared" si="4"/>
        <v>2857.909090909091</v>
      </c>
      <c r="T17" s="295">
        <f t="shared" si="5"/>
        <v>3233.1290909090912</v>
      </c>
      <c r="U17" s="239">
        <f t="shared" si="6"/>
        <v>3556.4420000000005</v>
      </c>
      <c r="V17" s="237">
        <f>'NSW Apr 2020'!AT11</f>
        <v>0</v>
      </c>
      <c r="W17" s="237">
        <f>'NSW Apr 2020'!AU11</f>
        <v>0</v>
      </c>
      <c r="X17" s="237">
        <f>'NSW Apr 2020'!AV11</f>
        <v>0</v>
      </c>
      <c r="Y17" s="237">
        <f>'NSW Apr 2020'!AW11</f>
        <v>0</v>
      </c>
      <c r="Z17" s="295" t="str">
        <f t="shared" si="7"/>
        <v>No discount</v>
      </c>
      <c r="AA17" s="295" t="str">
        <f t="shared" si="8"/>
        <v>Exclusive</v>
      </c>
      <c r="AB17" s="293">
        <f t="shared" si="0"/>
        <v>3233.1290909090912</v>
      </c>
      <c r="AC17" s="293">
        <f t="shared" si="1"/>
        <v>3233.1290909090912</v>
      </c>
      <c r="AD17" s="301">
        <f t="shared" si="2"/>
        <v>3556.4420000000005</v>
      </c>
      <c r="AE17" s="301">
        <f t="shared" si="2"/>
        <v>3556.4420000000005</v>
      </c>
      <c r="AF17" s="240">
        <f>'NSW Apr 2020'!BF11</f>
        <v>0</v>
      </c>
      <c r="AG17" s="241" t="str">
        <f>'NSW Apr 2020'!BG11</f>
        <v>n</v>
      </c>
      <c r="AH17" s="313"/>
      <c r="AI17" s="313"/>
      <c r="AJ17" s="313"/>
      <c r="AK17" s="313"/>
      <c r="AL17" s="313"/>
      <c r="AM17" s="313"/>
      <c r="AN17" s="313"/>
      <c r="AO17" s="313"/>
      <c r="AP17" s="313"/>
      <c r="AQ17" s="313"/>
      <c r="AR17" s="313"/>
      <c r="AS17" s="313"/>
      <c r="AT17" s="313"/>
      <c r="AU17" s="313"/>
      <c r="AV17" s="313"/>
      <c r="AW17" s="313"/>
      <c r="AX17" s="313"/>
      <c r="AY17" s="313"/>
      <c r="AZ17" s="313"/>
      <c r="BA17" s="313"/>
      <c r="BB17" s="313"/>
      <c r="BC17" s="313"/>
      <c r="BD17" s="313"/>
      <c r="BE17" s="313"/>
      <c r="BF17" s="313"/>
      <c r="BG17" s="313"/>
      <c r="BH17" s="313"/>
      <c r="BI17" s="313"/>
      <c r="BJ17" s="313"/>
      <c r="BK17" s="313"/>
      <c r="BL17" s="313"/>
      <c r="BM17" s="313"/>
      <c r="BN17" s="313"/>
      <c r="BO17" s="313"/>
      <c r="BP17" s="313"/>
      <c r="BQ17" s="313"/>
      <c r="BR17" s="313"/>
      <c r="BS17" s="313"/>
      <c r="BT17" s="313"/>
      <c r="BU17" s="313"/>
      <c r="BV17" s="313"/>
      <c r="BW17" s="313"/>
      <c r="BX17" s="313"/>
      <c r="BY17" s="313"/>
      <c r="BZ17" s="313"/>
      <c r="CA17" s="313"/>
      <c r="CB17" s="313"/>
      <c r="CC17" s="313"/>
      <c r="CD17" s="313"/>
      <c r="CE17" s="313"/>
      <c r="CF17" s="313"/>
      <c r="CG17" s="313"/>
      <c r="CH17" s="313"/>
      <c r="CI17" s="313"/>
      <c r="CJ17" s="313"/>
      <c r="CK17" s="313"/>
      <c r="CL17" s="313"/>
      <c r="CM17" s="313"/>
      <c r="CN17" s="313"/>
      <c r="CO17" s="313"/>
      <c r="CP17" s="313"/>
      <c r="CQ17" s="313"/>
      <c r="CR17" s="313"/>
      <c r="CS17" s="313"/>
      <c r="CT17" s="313"/>
      <c r="CU17" s="313"/>
      <c r="CV17" s="313"/>
      <c r="CW17" s="313"/>
      <c r="CX17" s="313"/>
      <c r="CY17" s="313"/>
      <c r="CZ17" s="313"/>
      <c r="DA17" s="313"/>
      <c r="DB17" s="313"/>
      <c r="DC17" s="313"/>
      <c r="DD17" s="313"/>
      <c r="DE17" s="313"/>
      <c r="DF17" s="313"/>
      <c r="DG17" s="313"/>
      <c r="DH17" s="313"/>
      <c r="DI17" s="313"/>
      <c r="DJ17" s="313"/>
      <c r="DK17" s="313"/>
      <c r="DL17" s="313"/>
      <c r="DM17" s="313"/>
      <c r="DN17" s="313"/>
      <c r="DO17" s="313"/>
      <c r="DP17" s="313"/>
      <c r="DQ17" s="313"/>
      <c r="DR17" s="313"/>
      <c r="DS17" s="313"/>
      <c r="DT17" s="313"/>
      <c r="DU17" s="313"/>
      <c r="DV17" s="313"/>
      <c r="DW17" s="313"/>
      <c r="DX17" s="313"/>
      <c r="DY17" s="313"/>
      <c r="DZ17" s="313"/>
      <c r="EA17" s="313"/>
      <c r="EB17" s="313"/>
      <c r="EC17" s="313"/>
      <c r="ED17" s="313"/>
      <c r="EE17" s="313"/>
      <c r="EF17" s="313"/>
      <c r="EG17" s="313"/>
      <c r="EH17" s="313"/>
      <c r="EI17" s="313"/>
      <c r="EJ17" s="313"/>
      <c r="EK17" s="313"/>
      <c r="EL17" s="313"/>
      <c r="EM17" s="313"/>
      <c r="EN17" s="313"/>
      <c r="EO17" s="313"/>
      <c r="EP17" s="313"/>
      <c r="EQ17" s="313"/>
      <c r="ER17" s="313"/>
    </row>
    <row r="18" spans="1:148" ht="23" customHeight="1" thickTop="1">
      <c r="A18" s="442" t="str">
        <f>'NSW Apr 2020'!D12</f>
        <v>Capital Region</v>
      </c>
      <c r="B18" s="156" t="str">
        <f>'NSW Apr 2020'!F12</f>
        <v>ActewAGL</v>
      </c>
      <c r="C18" s="156" t="str">
        <f>'NSW Apr 2020'!G12</f>
        <v>Business plan</v>
      </c>
      <c r="D18" s="153">
        <f>365*'NSW Apr 2020'!H12/100</f>
        <v>357.22550000000001</v>
      </c>
      <c r="E18" s="288">
        <f>IF('NSW Apr 2020'!AQ12=3,0.5,IF('NSW Apr 2020'!AQ12=2,0.33,0))</f>
        <v>0.5</v>
      </c>
      <c r="F18" s="288">
        <f t="shared" si="3"/>
        <v>0.5</v>
      </c>
      <c r="G18" s="151">
        <f>IF('NSW Apr 2020'!K12="",($C$5*E18/'NSW Apr 2020'!AQ12*'NSW Apr 2020'!W12/100)*'NSW Apr 2020'!AQ12,IF($C$5*E18/'NSW Apr 2020'!AQ12&gt;='NSW Apr 2020'!L12,('NSW Apr 2020'!L12*'NSW Apr 2020'!W12/100)*'NSW Apr 2020'!AQ12,($C$5*E18/'NSW Apr 2020'!AQ12*'NSW Apr 2020'!W12/100)*'NSW Apr 2020'!AQ12))</f>
        <v>149.20407</v>
      </c>
      <c r="H18" s="151">
        <f>IF(AND('NSW Apr 2020'!L12&gt;0,'NSW Apr 2020'!M12&gt;0),IF($C$5*E18/'NSW Apr 2020'!AQ12&lt;'NSW Apr 2020'!L12,0,IF(($C$5*E18/'NSW Apr 2020'!AQ12-'NSW Apr 2020'!L12)&lt;=('NSW Apr 2020'!M12+'NSW Apr 2020'!L12),((($C$5*E18/'NSW Apr 2020'!AQ12-'NSW Apr 2020'!L12)*'NSW Apr 2020'!X12/100))*'NSW Apr 2020'!AQ12,((('NSW Apr 2020'!M12)*'NSW Apr 2020'!X12/100)*'NSW Apr 2020'!AQ12))),0)</f>
        <v>92.562199090909104</v>
      </c>
      <c r="I18" s="151">
        <f>IF(AND('NSW Apr 2020'!M12&gt;0,'NSW Apr 2020'!N12&gt;0),IF($C$5*E18/'NSW Apr 2020'!AQ12&lt;('NSW Apr 2020'!L12+'NSW Apr 2020'!M12),0,IF(($C$5*E18/'NSW Apr 2020'!AQ12-'NSW Apr 2020'!L12+'NSW Apr 2020'!M12)&lt;=('NSW Apr 2020'!L12+'NSW Apr 2020'!M12+'NSW Apr 2020'!N12),((($C$5*E18/'NSW Apr 2020'!AQ12-('NSW Apr 2020'!L12+'NSW Apr 2020'!M12))*'NSW Apr 2020'!Y12/100))*'NSW Apr 2020'!AQ12,('NSW Apr 2020'!N12*'NSW Apr 2020'!Y12/100)* 'NSW Apr 2020'!AQ12)),0)</f>
        <v>219.60890999999998</v>
      </c>
      <c r="J18" s="151">
        <f>IF(AND('NSW Apr 2020'!N12&gt;0,'NSW Apr 2020'!O12&gt;0),IF($C$5*E18/'NSW Apr 2020'!AQ12&lt;('NSW Apr 2020'!L12+'NSW Apr 2020'!M12+'NSW Apr 2020'!N12),0,IF(($C$5*E18/'NSW Apr 2020'!AQ12-'NSW Apr 2020'!L12+'NSW Apr 2020'!M12+'NSW Apr 2020'!N12)&lt;=('NSW Apr 2020'!L12+'NSW Apr 2020'!M12+'NSW Apr 2020'!N12+'NSW Apr 2020'!O12),(($C$5*E18/'NSW Apr 2020'!AQ12-('NSW Apr 2020'!L12+'NSW Apr 2020'!M12+'NSW Apr 2020'!N12))*'NSW Apr 2020'!Z12/100)*'NSW Apr 2020'!AQ12,('NSW Apr 2020'!O12*'NSW Apr 2020'!Z12/100)*'NSW Apr 2020'!AQ12)),0)</f>
        <v>829.51236363636372</v>
      </c>
      <c r="K18" s="151">
        <f>IF(AND('NSW Apr 2020'!O12&gt;0,'NSW Apr 2020'!P12&gt;0),IF($C$5*E18/'NSW Apr 2020'!AQ12&lt;('NSW Apr 2020'!L12+'NSW Apr 2020'!M12+'NSW Apr 2020'!N12+'NSW Apr 2020'!O12),0,IF(($C$5*E18/'NSW Apr 2020'!AQ12-'NSW Apr 2020'!L12+'NSW Apr 2020'!M12+'NSW Apr 2020'!N12+'NSW Apr 2020'!O12)&lt;=('NSW Apr 2020'!L12+'NSW Apr 2020'!M12+'NSW Apr 2020'!N12+'NSW Apr 2020'!O12+'NSW Apr 2020'!P12),(($C$5*E18/'NSW Apr 2020'!AQ12-('NSW Apr 2020'!L12+'NSW Apr 2020'!M12+'NSW Apr 2020'!N12+'NSW Apr 2020'!O12))*'NSW Apr 2020'!AA12/100)*'NSW Apr 2020'!AQ12,('NSW Apr 2020'!P12*'NSW Apr 2020'!AA12/100)*'NSW Apr 2020'!AQ12)),0)</f>
        <v>0</v>
      </c>
      <c r="L18" s="151">
        <f>IF(AND('NSW Apr 2020'!P12&gt;0,'NSW Apr 2020'!O12&gt;0),IF(($C$5*E18/'NSW Apr 2020'!AQ12&lt;SUM('NSW Apr 2020'!L12:P12)),(0),($C$5*E18/'NSW Apr 2020'!AQ12-SUM('NSW Apr 2020'!L12:P12))*'NSW Apr 2020'!AB12/100)* 'NSW Apr 2020'!AQ12,IF(AND('NSW Apr 2020'!O12&gt;0,'NSW Apr 2020'!P12=""),IF(($C$5*E18/'NSW Apr 2020'!AQ12&lt; SUM('NSW Apr 2020'!L12:O12)),(0),($C$5*E18/'NSW Apr 2020'!AQ12-SUM('NSW Apr 2020'!L12:O12))*'NSW Apr 2020'!AA12/100)* 'NSW Apr 2020'!AQ12,IF(AND('NSW Apr 2020'!N12&gt;0,'NSW Apr 2020'!O12=""),IF(($C$5*E18/'NSW Apr 2020'!AQ12&lt; SUM('NSW Apr 2020'!L12:N12)),(0),($C$5*E18/'NSW Apr 2020'!AQ12-SUM('NSW Apr 2020'!L12:N12))*'NSW Apr 2020'!Z12/100)* 'NSW Apr 2020'!AQ12,IF(AND('NSW Apr 2020'!M12&gt;0,'NSW Apr 2020'!N12=""),IF(($C$5*E18/'NSW Apr 2020'!AQ12&lt;'NSW Apr 2020'!M12+'NSW Apr 2020'!L12),(0),(($C$5*E18/'NSW Apr 2020'!AQ12-('NSW Apr 2020'!M12+'NSW Apr 2020'!L12))*'NSW Apr 2020'!Y12/100))*'NSW Apr 2020'!AQ12,IF(AND('NSW Apr 2020'!L12&gt;0,'NSW Apr 2020'!M12=""&gt;0),IF(($C$5*E18/'NSW Apr 2020'!AQ12&lt;'NSW Apr 2020'!L12),(0),($C$5*E18/'NSW Apr 2020'!AQ12-'NSW Apr 2020'!L12)*'NSW Apr 2020'!X12/100)*'NSW Apr 2020'!AQ12,0)))))</f>
        <v>0</v>
      </c>
      <c r="M18" s="151">
        <f>IF('NSW Apr 2020'!K12="",($C$5*F18/'NSW Apr 2020'!AR12*'NSW Apr 2020'!AC12/100)*'NSW Apr 2020'!AR12,IF($C$5*F18/'NSW Apr 2020'!AR12&gt;='NSW Apr 2020'!L12,('NSW Apr 2020'!L12*'NSW Apr 2020'!AC12/100)*'NSW Apr 2020'!AR12,($C$5*F18/'NSW Apr 2020'!AR12*'NSW Apr 2020'!AC12/100)*'NSW Apr 2020'!AR12))</f>
        <v>149.20407</v>
      </c>
      <c r="N18" s="151">
        <f>IF(AND('NSW Apr 2020'!L12&gt;0,'NSW Apr 2020'!M12&gt;0),IF($C$5*F18/'NSW Apr 2020'!AR12&lt;'NSW Apr 2020'!L12,0,IF(($C$5*F18/'NSW Apr 2020'!AR12-'NSW Apr 2020'!L12)&lt;=('NSW Apr 2020'!M12+'NSW Apr 2020'!L12),((($C$5*F18/'NSW Apr 2020'!AR12-'NSW Apr 2020'!L12)*'NSW Apr 2020'!AD12/100))*'NSW Apr 2020'!AR12,((('NSW Apr 2020'!M12)*'NSW Apr 2020'!AD12/100)*'NSW Apr 2020'!AR12))),0)</f>
        <v>92.562199090909104</v>
      </c>
      <c r="O18" s="151">
        <f>IF(AND('NSW Apr 2020'!M12&gt;0,'NSW Apr 2020'!N12&gt;0),IF($C$5*F18/'NSW Apr 2020'!AR12&lt;('NSW Apr 2020'!L12+'NSW Apr 2020'!M12),0,IF(($C$5*F18/'NSW Apr 2020'!AR12-'NSW Apr 2020'!L12+'NSW Apr 2020'!M12)&lt;=('NSW Apr 2020'!L12+'NSW Apr 2020'!M12+'NSW Apr 2020'!N12),((($C$5*F18/'NSW Apr 2020'!AR12-('NSW Apr 2020'!L12+'NSW Apr 2020'!M12))*'NSW Apr 2020'!AE12/100))*'NSW Apr 2020'!AR12,('NSW Apr 2020'!N12*'NSW Apr 2020'!AE12/100)*'NSW Apr 2020'!AR12)),0)</f>
        <v>219.60890999999998</v>
      </c>
      <c r="P18" s="151">
        <f>IF(AND('NSW Apr 2020'!N12&gt;0,'NSW Apr 2020'!O12&gt;0),IF($C$5*F18/'NSW Apr 2020'!AR12&lt;('NSW Apr 2020'!L12+'NSW Apr 2020'!M12+'NSW Apr 2020'!N12),0,IF(($C$5*F18/'NSW Apr 2020'!AR12-'NSW Apr 2020'!L12+'NSW Apr 2020'!M12+'NSW Apr 2020'!N12)&lt;=('NSW Apr 2020'!L12+'NSW Apr 2020'!M12+'NSW Apr 2020'!N12+'NSW Apr 2020'!O12),(($C$5*F18/'NSW Apr 2020'!AR12-('NSW Apr 2020'!L12+'NSW Apr 2020'!M12+'NSW Apr 2020'!N12))*'NSW Apr 2020'!AF12/100)*'NSW Apr 2020'!AR12,('NSW Apr 2020'!O12*'NSW Apr 2020'!AF12/100)*'NSW Apr 2020'!AR12)),0)</f>
        <v>829.51236363636372</v>
      </c>
      <c r="Q18" s="151">
        <f>IF(AND('NSW Apr 2020'!P12&gt;0,'NSW Apr 2020'!P12&gt;0),IF($C$5*F18/'NSW Apr 2020'!AR12&lt;('NSW Apr 2020'!L12+'NSW Apr 2020'!M12+'NSW Apr 2020'!N12+'NSW Apr 2020'!O12),0,IF(($C$5*F18/'NSW Apr 2020'!AR12-'NSW Apr 2020'!L12+'NSW Apr 2020'!M12+'NSW Apr 2020'!N12+'NSW Apr 2020'!O12)&lt;=('NSW Apr 2020'!L12+'NSW Apr 2020'!M12+'NSW Apr 2020'!N12+'NSW Apr 2020'!O12+'NSW Apr 2020'!P12),(($C$5*F18/'NSW Apr 2020'!AR12-('NSW Apr 2020'!L12+'NSW Apr 2020'!M12+'NSW Apr 2020'!N12+'NSW Apr 2020'!O12))*'NSW Apr 2020'!AG12/100)*'NSW Apr 2020'!AR12,('NSW Apr 2020'!P12*'NSW Apr 2020'!AG12/100)*'NSW Apr 2020'!AR12)),0)</f>
        <v>0</v>
      </c>
      <c r="R18" s="151">
        <f>IF(AND('NSW Apr 2020'!P12&gt;0,'NSW Apr 2020'!O12&gt;0),IF(($C$5*F18/'NSW Apr 2020'!AR12&lt;SUM('NSW Apr 2020'!L12:P12)),(0),($C$5*F18/'NSW Apr 2020'!AR12-SUM('NSW Apr 2020'!L12:P12))*'NSW Apr 2020'!AB12/100)* 'NSW Apr 2020'!AR12,IF(AND('NSW Apr 2020'!O12&gt;0,'NSW Apr 2020'!P12=""),IF(($C$5*F18/'NSW Apr 2020'!AR12&lt; SUM('NSW Apr 2020'!L12:O12)),(0),($C$5*F18/'NSW Apr 2020'!AR12-SUM('NSW Apr 2020'!L12:O12))*'NSW Apr 2020'!AG12/100)* 'NSW Apr 2020'!AR12,IF(AND('NSW Apr 2020'!N12&gt;0,'NSW Apr 2020'!O12=""),IF(($C$5*F18/'NSW Apr 2020'!AR12&lt; SUM('NSW Apr 2020'!L12:N12)),(0),($C$5*F18/'NSW Apr 2020'!AR12-SUM('NSW Apr 2020'!L12:N12))*'NSW Apr 2020'!AF12/100)* 'NSW Apr 2020'!AR12,IF(AND('NSW Apr 2020'!M12&gt;0,'NSW Apr 2020'!N12=""),IF(($C$5*F18/'NSW Apr 2020'!AR12&lt;'NSW Apr 2020'!M12+'NSW Apr 2020'!L12),(0),(($C$5*F18/'NSW Apr 2020'!AR12-('NSW Apr 2020'!M12+'NSW Apr 2020'!L12))*'NSW Apr 2020'!AE12/100))*'NSW Apr 2020'!AR12,IF(AND('NSW Apr 2020'!L12&gt;0,'NSW Apr 2020'!M12=""&gt;0),IF(($C$5*F18/'NSW Apr 2020'!AR12&lt;'NSW Apr 2020'!L12),(0),($C$5*F18/'NSW Apr 2020'!AR12-'NSW Apr 2020'!L12)*'NSW Apr 2020'!AD12/100)*'NSW Apr 2020'!AR12,0)))))</f>
        <v>0</v>
      </c>
      <c r="S18" s="257">
        <f t="shared" si="4"/>
        <v>2581.7750854545457</v>
      </c>
      <c r="T18" s="294">
        <f t="shared" si="5"/>
        <v>2939.0005854545457</v>
      </c>
      <c r="U18" s="157">
        <f t="shared" si="6"/>
        <v>3232.9006440000003</v>
      </c>
      <c r="V18" s="156">
        <f>'NSW Apr 2020'!AT12</f>
        <v>10</v>
      </c>
      <c r="W18" s="156">
        <f>'NSW Apr 2020'!AU12</f>
        <v>0</v>
      </c>
      <c r="X18" s="156">
        <f>'NSW Apr 2020'!AV12</f>
        <v>0</v>
      </c>
      <c r="Y18" s="156">
        <f>'NSW Apr 2020'!AW12</f>
        <v>0</v>
      </c>
      <c r="Z18" s="294" t="str">
        <f t="shared" si="7"/>
        <v>Guaranteed off bill</v>
      </c>
      <c r="AA18" s="294" t="str">
        <f t="shared" si="8"/>
        <v>Exclusive</v>
      </c>
      <c r="AB18" s="266">
        <f t="shared" si="0"/>
        <v>2645.1005269090911</v>
      </c>
      <c r="AC18" s="266">
        <f t="shared" si="1"/>
        <v>2645.1005269090911</v>
      </c>
      <c r="AD18" s="267">
        <f t="shared" si="2"/>
        <v>2909.6105796000006</v>
      </c>
      <c r="AE18" s="267">
        <f t="shared" si="2"/>
        <v>2909.6105796000006</v>
      </c>
      <c r="AF18" s="235">
        <f>'NSW Apr 2020'!BF12</f>
        <v>0</v>
      </c>
      <c r="AG18" s="159" t="str">
        <f>'NSW Apr 2020'!BG12</f>
        <v>n</v>
      </c>
      <c r="AH18" s="313"/>
      <c r="AI18" s="313"/>
      <c r="AJ18" s="313"/>
      <c r="AK18" s="313"/>
      <c r="AL18" s="313"/>
      <c r="AM18" s="313"/>
      <c r="AN18" s="313"/>
      <c r="AO18" s="313"/>
      <c r="AP18" s="313"/>
      <c r="AQ18" s="313"/>
      <c r="AR18" s="313"/>
      <c r="AS18" s="313"/>
      <c r="AT18" s="313"/>
      <c r="AU18" s="313"/>
      <c r="AV18" s="313"/>
      <c r="AW18" s="313"/>
      <c r="AX18" s="313"/>
      <c r="AY18" s="313"/>
      <c r="AZ18" s="313"/>
      <c r="BA18" s="313"/>
      <c r="BB18" s="313"/>
      <c r="BC18" s="313"/>
      <c r="BD18" s="313"/>
      <c r="BE18" s="313"/>
      <c r="BF18" s="313"/>
      <c r="BG18" s="313"/>
      <c r="BH18" s="313"/>
      <c r="BI18" s="313"/>
      <c r="BJ18" s="313"/>
      <c r="BK18" s="313"/>
      <c r="BL18" s="313"/>
      <c r="BM18" s="313"/>
      <c r="BN18" s="313"/>
      <c r="BO18" s="313"/>
      <c r="BP18" s="313"/>
      <c r="BQ18" s="313"/>
      <c r="BR18" s="313"/>
      <c r="BS18" s="313"/>
      <c r="BT18" s="313"/>
      <c r="BU18" s="313"/>
      <c r="BV18" s="313"/>
      <c r="BW18" s="313"/>
      <c r="BX18" s="313"/>
      <c r="BY18" s="313"/>
      <c r="BZ18" s="313"/>
      <c r="CA18" s="313"/>
      <c r="CB18" s="313"/>
      <c r="CC18" s="313"/>
      <c r="CD18" s="313"/>
      <c r="CE18" s="313"/>
      <c r="CF18" s="313"/>
      <c r="CG18" s="313"/>
      <c r="CH18" s="313"/>
      <c r="CI18" s="313"/>
      <c r="CJ18" s="313"/>
      <c r="CK18" s="313"/>
      <c r="CL18" s="313"/>
      <c r="CM18" s="313"/>
      <c r="CN18" s="313"/>
      <c r="CO18" s="313"/>
      <c r="CP18" s="313"/>
      <c r="CQ18" s="313"/>
      <c r="CR18" s="313"/>
      <c r="CS18" s="313"/>
      <c r="CT18" s="313"/>
      <c r="CU18" s="313"/>
      <c r="CV18" s="313"/>
      <c r="CW18" s="313"/>
      <c r="CX18" s="313"/>
      <c r="CY18" s="313"/>
      <c r="CZ18" s="313"/>
      <c r="DA18" s="313"/>
      <c r="DB18" s="313"/>
      <c r="DC18" s="313"/>
      <c r="DD18" s="313"/>
      <c r="DE18" s="313"/>
      <c r="DF18" s="313"/>
      <c r="DG18" s="313"/>
      <c r="DH18" s="313"/>
      <c r="DI18" s="313"/>
      <c r="DJ18" s="313"/>
      <c r="DK18" s="313"/>
      <c r="DL18" s="313"/>
      <c r="DM18" s="313"/>
      <c r="DN18" s="313"/>
      <c r="DO18" s="313"/>
      <c r="DP18" s="313"/>
      <c r="DQ18" s="313"/>
      <c r="DR18" s="313"/>
      <c r="DS18" s="313"/>
      <c r="DT18" s="313"/>
      <c r="DU18" s="313"/>
      <c r="DV18" s="313"/>
      <c r="DW18" s="313"/>
      <c r="DX18" s="313"/>
      <c r="DY18" s="313"/>
      <c r="DZ18" s="313"/>
      <c r="EA18" s="313"/>
      <c r="EB18" s="313"/>
      <c r="EC18" s="313"/>
      <c r="ED18" s="313"/>
      <c r="EE18" s="313"/>
      <c r="EF18" s="313"/>
      <c r="EG18" s="313"/>
      <c r="EH18" s="313"/>
      <c r="EI18" s="313"/>
      <c r="EJ18" s="313"/>
      <c r="EK18" s="313"/>
      <c r="EL18" s="313"/>
      <c r="EM18" s="313"/>
      <c r="EN18" s="313"/>
      <c r="EO18" s="313"/>
      <c r="EP18" s="313"/>
      <c r="EQ18" s="313"/>
      <c r="ER18" s="313"/>
    </row>
    <row r="19" spans="1:148" ht="23" customHeight="1" thickBot="1">
      <c r="A19" s="444"/>
      <c r="B19" s="171" t="str">
        <f>'NSW Apr 2020'!F13</f>
        <v>EnergyAustralia</v>
      </c>
      <c r="C19" s="171" t="str">
        <f>'NSW Apr 2020'!G13</f>
        <v>Total Plan</v>
      </c>
      <c r="D19" s="172">
        <f>365*'NSW Apr 2020'!H13/100</f>
        <v>249.66000000000003</v>
      </c>
      <c r="E19" s="289">
        <f>IF('NSW Apr 2020'!AQ13=3,0.5,IF('NSW Apr 2020'!AQ13=2,0.33,0))</f>
        <v>0.5</v>
      </c>
      <c r="F19" s="289">
        <f t="shared" si="3"/>
        <v>0.5</v>
      </c>
      <c r="G19" s="172">
        <f>IF('NSW Apr 2020'!K13="",($C$5*E19/'NSW Apr 2020'!AQ13*'NSW Apr 2020'!W13/100)*'NSW Apr 2020'!AQ13,IF($C$5*E19/'NSW Apr 2020'!AQ13&gt;='NSW Apr 2020'!L13,('NSW Apr 2020'!L13*'NSW Apr 2020'!W13/100)*'NSW Apr 2020'!AQ13,($C$5*E19/'NSW Apr 2020'!AQ13*'NSW Apr 2020'!W13/100)*'NSW Apr 2020'!AQ13))</f>
        <v>159.97409999999999</v>
      </c>
      <c r="H19" s="172">
        <f>IF(AND('NSW Apr 2020'!L13&gt;0,'NSW Apr 2020'!M13&gt;0),IF($C$5*E19/'NSW Apr 2020'!AQ13&lt;'NSW Apr 2020'!L13,0,IF(($C$5*E19/'NSW Apr 2020'!AQ13-'NSW Apr 2020'!L13)&lt;=('NSW Apr 2020'!M13+'NSW Apr 2020'!L13),((($C$5*E19/'NSW Apr 2020'!AQ13-'NSW Apr 2020'!L13)*'NSW Apr 2020'!X13/100))*'NSW Apr 2020'!AQ13,((('NSW Apr 2020'!M13)*'NSW Apr 2020'!X13/100)*'NSW Apr 2020'!AQ13))),0)</f>
        <v>108.23550000000002</v>
      </c>
      <c r="I19" s="172">
        <f>IF(AND('NSW Apr 2020'!M13&gt;0,'NSW Apr 2020'!N13&gt;0),IF($C$5*E19/'NSW Apr 2020'!AQ13&lt;('NSW Apr 2020'!L13+'NSW Apr 2020'!M13),0,IF(($C$5*E19/'NSW Apr 2020'!AQ13-'NSW Apr 2020'!L13+'NSW Apr 2020'!M13)&lt;=('NSW Apr 2020'!L13+'NSW Apr 2020'!M13+'NSW Apr 2020'!N13),((($C$5*E19/'NSW Apr 2020'!AQ13-('NSW Apr 2020'!L13+'NSW Apr 2020'!M13))*'NSW Apr 2020'!Y13/100))*'NSW Apr 2020'!AQ13,('NSW Apr 2020'!N13*'NSW Apr 2020'!Y13/100)* 'NSW Apr 2020'!AQ13)),0)</f>
        <v>248.55599999999998</v>
      </c>
      <c r="J19" s="172">
        <f>IF(AND('NSW Apr 2020'!N13&gt;0,'NSW Apr 2020'!O13&gt;0),IF($C$5*E19/'NSW Apr 2020'!AQ13&lt;('NSW Apr 2020'!L13+'NSW Apr 2020'!M13+'NSW Apr 2020'!N13),0,IF(($C$5*E19/'NSW Apr 2020'!AQ13-'NSW Apr 2020'!L13+'NSW Apr 2020'!M13+'NSW Apr 2020'!N13)&lt;=('NSW Apr 2020'!L13+'NSW Apr 2020'!M13+'NSW Apr 2020'!N13+'NSW Apr 2020'!O13),(($C$5*E19/'NSW Apr 2020'!AQ13-('NSW Apr 2020'!L13+'NSW Apr 2020'!M13+'NSW Apr 2020'!N13))*'NSW Apr 2020'!Z13/100)*'NSW Apr 2020'!AQ13,('NSW Apr 2020'!O13*'NSW Apr 2020'!Z13/100)*'NSW Apr 2020'!AQ13)),0)</f>
        <v>934.18250000000012</v>
      </c>
      <c r="K19" s="172">
        <f>IF(AND('NSW Apr 2020'!O13&gt;0,'NSW Apr 2020'!P13&gt;0),IF($C$5*E19/'NSW Apr 2020'!AQ13&lt;('NSW Apr 2020'!L13+'NSW Apr 2020'!M13+'NSW Apr 2020'!N13+'NSW Apr 2020'!O13),0,IF(($C$5*E19/'NSW Apr 2020'!AQ13-'NSW Apr 2020'!L13+'NSW Apr 2020'!M13+'NSW Apr 2020'!N13+'NSW Apr 2020'!O13)&lt;=('NSW Apr 2020'!L13+'NSW Apr 2020'!M13+'NSW Apr 2020'!N13+'NSW Apr 2020'!O13+'NSW Apr 2020'!P13),(($C$5*E19/'NSW Apr 2020'!AQ13-('NSW Apr 2020'!L13+'NSW Apr 2020'!M13+'NSW Apr 2020'!N13+'NSW Apr 2020'!O13))*'NSW Apr 2020'!AA13/100)*'NSW Apr 2020'!AQ13,('NSW Apr 2020'!P13*'NSW Apr 2020'!AA13/100)*'NSW Apr 2020'!AQ13)),0)</f>
        <v>0</v>
      </c>
      <c r="L19" s="172">
        <f>IF(AND('NSW Apr 2020'!P13&gt;0,'NSW Apr 2020'!O13&gt;0),IF(($C$5*E19/'NSW Apr 2020'!AQ13&lt;SUM('NSW Apr 2020'!L13:P13)),(0),($C$5*E19/'NSW Apr 2020'!AQ13-SUM('NSW Apr 2020'!L13:P13))*'NSW Apr 2020'!AB13/100)* 'NSW Apr 2020'!AQ13,IF(AND('NSW Apr 2020'!O13&gt;0,'NSW Apr 2020'!P13=""),IF(($C$5*E19/'NSW Apr 2020'!AQ13&lt; SUM('NSW Apr 2020'!L13:O13)),(0),($C$5*E19/'NSW Apr 2020'!AQ13-SUM('NSW Apr 2020'!L13:O13))*'NSW Apr 2020'!AA13/100)* 'NSW Apr 2020'!AQ13,IF(AND('NSW Apr 2020'!N13&gt;0,'NSW Apr 2020'!O13=""),IF(($C$5*E19/'NSW Apr 2020'!AQ13&lt; SUM('NSW Apr 2020'!L13:N13)),(0),($C$5*E19/'NSW Apr 2020'!AQ13-SUM('NSW Apr 2020'!L13:N13))*'NSW Apr 2020'!Z13/100)* 'NSW Apr 2020'!AQ13,IF(AND('NSW Apr 2020'!M13&gt;0,'NSW Apr 2020'!N13=""),IF(($C$5*E19/'NSW Apr 2020'!AQ13&lt;'NSW Apr 2020'!M13+'NSW Apr 2020'!L13),(0),(($C$5*E19/'NSW Apr 2020'!AQ13-('NSW Apr 2020'!M13+'NSW Apr 2020'!L13))*'NSW Apr 2020'!Y13/100))*'NSW Apr 2020'!AQ13,IF(AND('NSW Apr 2020'!L13&gt;0,'NSW Apr 2020'!M13=""&gt;0),IF(($C$5*E19/'NSW Apr 2020'!AQ13&lt;'NSW Apr 2020'!L13),(0),($C$5*E19/'NSW Apr 2020'!AQ13-'NSW Apr 2020'!L13)*'NSW Apr 2020'!X13/100)*'NSW Apr 2020'!AQ13,0)))))</f>
        <v>0</v>
      </c>
      <c r="M19" s="172">
        <f>IF('NSW Apr 2020'!K13="",($C$5*F19/'NSW Apr 2020'!AR13*'NSW Apr 2020'!AC13/100)*'NSW Apr 2020'!AR13,IF($C$5*F19/'NSW Apr 2020'!AR13&gt;='NSW Apr 2020'!L13,('NSW Apr 2020'!L13*'NSW Apr 2020'!AC13/100)*'NSW Apr 2020'!AR13,($C$5*F19/'NSW Apr 2020'!AR13*'NSW Apr 2020'!AC13/100)*'NSW Apr 2020'!AR13))</f>
        <v>159.97409999999999</v>
      </c>
      <c r="N19" s="172">
        <f>IF(AND('NSW Apr 2020'!L13&gt;0,'NSW Apr 2020'!M13&gt;0),IF($C$5*F19/'NSW Apr 2020'!AR13&lt;'NSW Apr 2020'!L13,0,IF(($C$5*F19/'NSW Apr 2020'!AR13-'NSW Apr 2020'!L13)&lt;=('NSW Apr 2020'!M13+'NSW Apr 2020'!L13),((($C$5*F19/'NSW Apr 2020'!AR13-'NSW Apr 2020'!L13)*'NSW Apr 2020'!AD13/100))*'NSW Apr 2020'!AR13,((('NSW Apr 2020'!M13)*'NSW Apr 2020'!AD13/100)*'NSW Apr 2020'!AR13))),0)</f>
        <v>108.23550000000002</v>
      </c>
      <c r="O19" s="172">
        <f>IF(AND('NSW Apr 2020'!M13&gt;0,'NSW Apr 2020'!N13&gt;0),IF($C$5*F19/'NSW Apr 2020'!AR13&lt;('NSW Apr 2020'!L13+'NSW Apr 2020'!M13),0,IF(($C$5*F19/'NSW Apr 2020'!AR13-'NSW Apr 2020'!L13+'NSW Apr 2020'!M13)&lt;=('NSW Apr 2020'!L13+'NSW Apr 2020'!M13+'NSW Apr 2020'!N13),((($C$5*F19/'NSW Apr 2020'!AR13-('NSW Apr 2020'!L13+'NSW Apr 2020'!M13))*'NSW Apr 2020'!AE13/100))*'NSW Apr 2020'!AR13,('NSW Apr 2020'!N13*'NSW Apr 2020'!AE13/100)*'NSW Apr 2020'!AR13)),0)</f>
        <v>248.55599999999998</v>
      </c>
      <c r="P19" s="172">
        <f>IF(AND('NSW Apr 2020'!N13&gt;0,'NSW Apr 2020'!O13&gt;0),IF($C$5*F19/'NSW Apr 2020'!AR13&lt;('NSW Apr 2020'!L13+'NSW Apr 2020'!M13+'NSW Apr 2020'!N13),0,IF(($C$5*F19/'NSW Apr 2020'!AR13-'NSW Apr 2020'!L13+'NSW Apr 2020'!M13+'NSW Apr 2020'!N13)&lt;=('NSW Apr 2020'!L13+'NSW Apr 2020'!M13+'NSW Apr 2020'!N13+'NSW Apr 2020'!O13),(($C$5*F19/'NSW Apr 2020'!AR13-('NSW Apr 2020'!L13+'NSW Apr 2020'!M13+'NSW Apr 2020'!N13))*'NSW Apr 2020'!AF13/100)*'NSW Apr 2020'!AR13,('NSW Apr 2020'!O13*'NSW Apr 2020'!AF13/100)*'NSW Apr 2020'!AR13)),0)</f>
        <v>934.18250000000012</v>
      </c>
      <c r="Q19" s="172">
        <f>IF(AND('NSW Apr 2020'!P13&gt;0,'NSW Apr 2020'!P13&gt;0),IF($C$5*F19/'NSW Apr 2020'!AR13&lt;('NSW Apr 2020'!L13+'NSW Apr 2020'!M13+'NSW Apr 2020'!N13+'NSW Apr 2020'!O13),0,IF(($C$5*F19/'NSW Apr 2020'!AR13-'NSW Apr 2020'!L13+'NSW Apr 2020'!M13+'NSW Apr 2020'!N13+'NSW Apr 2020'!O13)&lt;=('NSW Apr 2020'!L13+'NSW Apr 2020'!M13+'NSW Apr 2020'!N13+'NSW Apr 2020'!O13+'NSW Apr 2020'!P13),(($C$5*F19/'NSW Apr 2020'!AR13-('NSW Apr 2020'!L13+'NSW Apr 2020'!M13+'NSW Apr 2020'!N13+'NSW Apr 2020'!O13))*'NSW Apr 2020'!AG13/100)*'NSW Apr 2020'!AR13,('NSW Apr 2020'!P13*'NSW Apr 2020'!AG13/100)*'NSW Apr 2020'!AR13)),0)</f>
        <v>0</v>
      </c>
      <c r="R19" s="172">
        <f>IF(AND('NSW Apr 2020'!P13&gt;0,'NSW Apr 2020'!O13&gt;0),IF(($C$5*F19/'NSW Apr 2020'!AR13&lt;SUM('NSW Apr 2020'!L13:P13)),(0),($C$5*F19/'NSW Apr 2020'!AR13-SUM('NSW Apr 2020'!L13:P13))*'NSW Apr 2020'!AB13/100)* 'NSW Apr 2020'!AR13,IF(AND('NSW Apr 2020'!O13&gt;0,'NSW Apr 2020'!P13=""),IF(($C$5*F19/'NSW Apr 2020'!AR13&lt; SUM('NSW Apr 2020'!L13:O13)),(0),($C$5*F19/'NSW Apr 2020'!AR13-SUM('NSW Apr 2020'!L13:O13))*'NSW Apr 2020'!AG13/100)* 'NSW Apr 2020'!AR13,IF(AND('NSW Apr 2020'!N13&gt;0,'NSW Apr 2020'!O13=""),IF(($C$5*F19/'NSW Apr 2020'!AR13&lt; SUM('NSW Apr 2020'!L13:N13)),(0),($C$5*F19/'NSW Apr 2020'!AR13-SUM('NSW Apr 2020'!L13:N13))*'NSW Apr 2020'!AF13/100)* 'NSW Apr 2020'!AR13,IF(AND('NSW Apr 2020'!M13&gt;0,'NSW Apr 2020'!N13=""),IF(($C$5*F19/'NSW Apr 2020'!AR13&lt;'NSW Apr 2020'!M13+'NSW Apr 2020'!L13),(0),(($C$5*F19/'NSW Apr 2020'!AR13-('NSW Apr 2020'!M13+'NSW Apr 2020'!L13))*'NSW Apr 2020'!AE13/100))*'NSW Apr 2020'!AR13,IF(AND('NSW Apr 2020'!L13&gt;0,'NSW Apr 2020'!M13=""&gt;0),IF(($C$5*F19/'NSW Apr 2020'!AR13&lt;'NSW Apr 2020'!L13),(0),($C$5*F19/'NSW Apr 2020'!AR13-'NSW Apr 2020'!L13)*'NSW Apr 2020'!AD13/100)*'NSW Apr 2020'!AR13,0)))))</f>
        <v>0</v>
      </c>
      <c r="S19" s="298">
        <f t="shared" si="4"/>
        <v>2901.8962000000001</v>
      </c>
      <c r="T19" s="293">
        <f t="shared" si="5"/>
        <v>3151.5562</v>
      </c>
      <c r="U19" s="168">
        <f t="shared" si="6"/>
        <v>3466.7118200000004</v>
      </c>
      <c r="V19" s="171">
        <f>'NSW Apr 2020'!AT13</f>
        <v>19</v>
      </c>
      <c r="W19" s="171">
        <f>'NSW Apr 2020'!AU13</f>
        <v>0</v>
      </c>
      <c r="X19" s="171">
        <f>'NSW Apr 2020'!AV13</f>
        <v>0</v>
      </c>
      <c r="Y19" s="171">
        <f>'NSW Apr 2020'!AW13</f>
        <v>0</v>
      </c>
      <c r="Z19" s="293" t="str">
        <f t="shared" si="7"/>
        <v>Guaranteed off bill</v>
      </c>
      <c r="AA19" s="293" t="str">
        <f t="shared" si="8"/>
        <v>Exclusive</v>
      </c>
      <c r="AB19" s="293">
        <f t="shared" si="0"/>
        <v>2552.760522</v>
      </c>
      <c r="AC19" s="293">
        <f t="shared" si="1"/>
        <v>2552.760522</v>
      </c>
      <c r="AD19" s="301">
        <f t="shared" si="2"/>
        <v>2808.0365742000004</v>
      </c>
      <c r="AE19" s="301">
        <f t="shared" si="2"/>
        <v>2808.0365742000004</v>
      </c>
      <c r="AF19" s="234">
        <f>'NSW Apr 2020'!BF13</f>
        <v>0</v>
      </c>
      <c r="AG19" s="170" t="str">
        <f>'NSW Apr 2020'!BG13</f>
        <v>n</v>
      </c>
      <c r="AH19" s="313"/>
      <c r="AI19" s="313"/>
      <c r="AJ19" s="313"/>
      <c r="AK19" s="313"/>
      <c r="AL19" s="313"/>
      <c r="AM19" s="313"/>
      <c r="AN19" s="313"/>
      <c r="AO19" s="313"/>
      <c r="AP19" s="313"/>
      <c r="AQ19" s="313"/>
      <c r="AR19" s="313"/>
      <c r="AS19" s="313"/>
      <c r="AT19" s="313"/>
      <c r="AU19" s="313"/>
      <c r="AV19" s="313"/>
      <c r="AW19" s="313"/>
      <c r="AX19" s="313"/>
      <c r="AY19" s="313"/>
      <c r="AZ19" s="313"/>
      <c r="BA19" s="313"/>
      <c r="BB19" s="313"/>
      <c r="BC19" s="313"/>
      <c r="BD19" s="313"/>
      <c r="BE19" s="313"/>
      <c r="BF19" s="313"/>
      <c r="BG19" s="313"/>
      <c r="BH19" s="313"/>
      <c r="BI19" s="313"/>
      <c r="BJ19" s="313"/>
      <c r="BK19" s="313"/>
      <c r="BL19" s="313"/>
      <c r="BM19" s="313"/>
      <c r="BN19" s="313"/>
      <c r="BO19" s="313"/>
      <c r="BP19" s="313"/>
      <c r="BQ19" s="313"/>
      <c r="BR19" s="313"/>
      <c r="BS19" s="313"/>
      <c r="BT19" s="313"/>
      <c r="BU19" s="313"/>
      <c r="BV19" s="313"/>
      <c r="BW19" s="313"/>
      <c r="BX19" s="313"/>
      <c r="BY19" s="313"/>
      <c r="BZ19" s="313"/>
      <c r="CA19" s="313"/>
      <c r="CB19" s="313"/>
      <c r="CC19" s="313"/>
      <c r="CD19" s="313"/>
      <c r="CE19" s="313"/>
      <c r="CF19" s="313"/>
      <c r="CG19" s="313"/>
      <c r="CH19" s="313"/>
      <c r="CI19" s="313"/>
      <c r="CJ19" s="313"/>
      <c r="CK19" s="313"/>
      <c r="CL19" s="313"/>
      <c r="CM19" s="313"/>
      <c r="CN19" s="313"/>
      <c r="CO19" s="313"/>
      <c r="CP19" s="313"/>
      <c r="CQ19" s="313"/>
      <c r="CR19" s="313"/>
      <c r="CS19" s="313"/>
      <c r="CT19" s="313"/>
      <c r="CU19" s="313"/>
      <c r="CV19" s="313"/>
      <c r="CW19" s="313"/>
      <c r="CX19" s="313"/>
      <c r="CY19" s="313"/>
      <c r="CZ19" s="313"/>
      <c r="DA19" s="313"/>
      <c r="DB19" s="313"/>
      <c r="DC19" s="313"/>
      <c r="DD19" s="313"/>
      <c r="DE19" s="313"/>
      <c r="DF19" s="313"/>
      <c r="DG19" s="313"/>
      <c r="DH19" s="313"/>
      <c r="DI19" s="313"/>
      <c r="DJ19" s="313"/>
      <c r="DK19" s="313"/>
      <c r="DL19" s="313"/>
      <c r="DM19" s="313"/>
      <c r="DN19" s="313"/>
      <c r="DO19" s="313"/>
      <c r="DP19" s="313"/>
      <c r="DQ19" s="313"/>
      <c r="DR19" s="313"/>
      <c r="DS19" s="313"/>
      <c r="DT19" s="313"/>
      <c r="DU19" s="313"/>
      <c r="DV19" s="313"/>
      <c r="DW19" s="313"/>
      <c r="DX19" s="313"/>
      <c r="DY19" s="313"/>
      <c r="DZ19" s="313"/>
      <c r="EA19" s="313"/>
      <c r="EB19" s="313"/>
      <c r="EC19" s="313"/>
      <c r="ED19" s="313"/>
      <c r="EE19" s="313"/>
      <c r="EF19" s="313"/>
      <c r="EG19" s="313"/>
      <c r="EH19" s="313"/>
      <c r="EI19" s="313"/>
      <c r="EJ19" s="313"/>
      <c r="EK19" s="313"/>
      <c r="EL19" s="313"/>
      <c r="EM19" s="313"/>
      <c r="EN19" s="313"/>
      <c r="EO19" s="313"/>
      <c r="EP19" s="313"/>
      <c r="EQ19" s="313"/>
      <c r="ER19" s="313"/>
    </row>
    <row r="20" spans="1:148" ht="23" customHeight="1" thickTop="1" thickBot="1">
      <c r="A20" s="236" t="str">
        <f>'NSW Apr 2020'!D14</f>
        <v>Tamworth</v>
      </c>
      <c r="B20" s="237" t="str">
        <f>'NSW Apr 2020'!F14</f>
        <v>Origin Energy</v>
      </c>
      <c r="C20" s="237" t="str">
        <f>'NSW Apr 2020'!G14</f>
        <v>Business Flexi</v>
      </c>
      <c r="D20" s="172">
        <f>365*'NSW Apr 2020'!H14/100</f>
        <v>339.88800000000003</v>
      </c>
      <c r="E20" s="289">
        <f>IF('NSW Apr 2020'!AQ14=3,0.5,IF('NSW Apr 2020'!AQ14=2,0.33,0))</f>
        <v>0.5</v>
      </c>
      <c r="F20" s="289">
        <f t="shared" si="3"/>
        <v>0.5</v>
      </c>
      <c r="G20" s="238">
        <f>IF('NSW Apr 2020'!K14="",($C$5*E20/'NSW Apr 2020'!AQ14*'NSW Apr 2020'!W14/100)*'NSW Apr 2020'!AQ14,IF($C$5*E20/'NSW Apr 2020'!AQ14&gt;='NSW Apr 2020'!L14,('NSW Apr 2020'!L14*'NSW Apr 2020'!W14/100)*'NSW Apr 2020'!AQ14,($C$5*E20/'NSW Apr 2020'!AQ14*'NSW Apr 2020'!W14/100)*'NSW Apr 2020'!AQ14))</f>
        <v>1775.0000000000002</v>
      </c>
      <c r="H20" s="238">
        <f>IF(AND('NSW Apr 2020'!L14&gt;0,'NSW Apr 2020'!M14&gt;0),IF($C$5*E20/'NSW Apr 2020'!AQ14&lt;'NSW Apr 2020'!L14,0,IF(($C$5*E20/'NSW Apr 2020'!AQ14-'NSW Apr 2020'!L14)&lt;=('NSW Apr 2020'!M14+'NSW Apr 2020'!L14),((($C$5*E20/'NSW Apr 2020'!AQ14-'NSW Apr 2020'!L14)*'NSW Apr 2020'!X14/100))*'NSW Apr 2020'!AQ14,((('NSW Apr 2020'!M14)*'NSW Apr 2020'!X14/100)*'NSW Apr 2020'!AQ14))),0)</f>
        <v>0</v>
      </c>
      <c r="I20" s="238">
        <f>IF(AND('NSW Apr 2020'!M14&gt;0,'NSW Apr 2020'!N14&gt;0),IF($C$5*E20/'NSW Apr 2020'!AQ14&lt;('NSW Apr 2020'!L14+'NSW Apr 2020'!M14),0,IF(($C$5*E20/'NSW Apr 2020'!AQ14-'NSW Apr 2020'!L14+'NSW Apr 2020'!M14)&lt;=('NSW Apr 2020'!L14+'NSW Apr 2020'!M14+'NSW Apr 2020'!N14),((($C$5*E20/'NSW Apr 2020'!AQ14-('NSW Apr 2020'!L14+'NSW Apr 2020'!M14))*'NSW Apr 2020'!Y14/100))*'NSW Apr 2020'!AQ14,('NSW Apr 2020'!N14*'NSW Apr 2020'!Y14/100)* 'NSW Apr 2020'!AQ14)),0)</f>
        <v>0</v>
      </c>
      <c r="J20" s="238">
        <f>IF(AND('NSW Apr 2020'!N14&gt;0,'NSW Apr 2020'!O14&gt;0),IF($C$5*E20/'NSW Apr 2020'!AQ14&lt;('NSW Apr 2020'!L14+'NSW Apr 2020'!M14+'NSW Apr 2020'!N14),0,IF(($C$5*E20/'NSW Apr 2020'!AQ14-'NSW Apr 2020'!L14+'NSW Apr 2020'!M14+'NSW Apr 2020'!N14)&lt;=('NSW Apr 2020'!L14+'NSW Apr 2020'!M14+'NSW Apr 2020'!N14+'NSW Apr 2020'!O14),(($C$5*E20/'NSW Apr 2020'!AQ14-('NSW Apr 2020'!L14+'NSW Apr 2020'!M14+'NSW Apr 2020'!N14))*'NSW Apr 2020'!Z14/100)*'NSW Apr 2020'!AQ14,('NSW Apr 2020'!O14*'NSW Apr 2020'!Z14/100)*'NSW Apr 2020'!AQ14)),0)</f>
        <v>0</v>
      </c>
      <c r="K20" s="238">
        <f>IF(AND('NSW Apr 2020'!O14&gt;0,'NSW Apr 2020'!P14&gt;0),IF($C$5*E20/'NSW Apr 2020'!AQ14&lt;('NSW Apr 2020'!L14+'NSW Apr 2020'!M14+'NSW Apr 2020'!N14+'NSW Apr 2020'!O14),0,IF(($C$5*E20/'NSW Apr 2020'!AQ14-'NSW Apr 2020'!L14+'NSW Apr 2020'!M14+'NSW Apr 2020'!N14+'NSW Apr 2020'!O14)&lt;=('NSW Apr 2020'!L14+'NSW Apr 2020'!M14+'NSW Apr 2020'!N14+'NSW Apr 2020'!O14+'NSW Apr 2020'!P14),(($C$5*E20/'NSW Apr 2020'!AQ14-('NSW Apr 2020'!L14+'NSW Apr 2020'!M14+'NSW Apr 2020'!N14+'NSW Apr 2020'!O14))*'NSW Apr 2020'!AA14/100)*'NSW Apr 2020'!AQ14,('NSW Apr 2020'!P14*'NSW Apr 2020'!AA14/100)*'NSW Apr 2020'!AQ14)),0)</f>
        <v>0</v>
      </c>
      <c r="L20" s="238">
        <f>IF(AND('NSW Apr 2020'!P14&gt;0,'NSW Apr 2020'!O14&gt;0),IF(($C$5*E20/'NSW Apr 2020'!AQ14&lt;SUM('NSW Apr 2020'!L14:P14)),(0),($C$5*E20/'NSW Apr 2020'!AQ14-SUM('NSW Apr 2020'!L14:P14))*'NSW Apr 2020'!AB14/100)* 'NSW Apr 2020'!AQ14,IF(AND('NSW Apr 2020'!O14&gt;0,'NSW Apr 2020'!P14=""),IF(($C$5*E20/'NSW Apr 2020'!AQ14&lt; SUM('NSW Apr 2020'!L14:O14)),(0),($C$5*E20/'NSW Apr 2020'!AQ14-SUM('NSW Apr 2020'!L14:O14))*'NSW Apr 2020'!AA14/100)* 'NSW Apr 2020'!AQ14,IF(AND('NSW Apr 2020'!N14&gt;0,'NSW Apr 2020'!O14=""),IF(($C$5*E20/'NSW Apr 2020'!AQ14&lt; SUM('NSW Apr 2020'!L14:N14)),(0),($C$5*E20/'NSW Apr 2020'!AQ14-SUM('NSW Apr 2020'!L14:N14))*'NSW Apr 2020'!Z14/100)* 'NSW Apr 2020'!AQ14,IF(AND('NSW Apr 2020'!M14&gt;0,'NSW Apr 2020'!N14=""),IF(($C$5*E20/'NSW Apr 2020'!AQ14&lt;'NSW Apr 2020'!M14+'NSW Apr 2020'!L14),(0),(($C$5*E20/'NSW Apr 2020'!AQ14-('NSW Apr 2020'!M14+'NSW Apr 2020'!L14))*'NSW Apr 2020'!Y14/100))*'NSW Apr 2020'!AQ14,IF(AND('NSW Apr 2020'!L14&gt;0,'NSW Apr 2020'!M14=""&gt;0),IF(($C$5*E20/'NSW Apr 2020'!AQ14&lt;'NSW Apr 2020'!L14),(0),($C$5*E20/'NSW Apr 2020'!AQ14-'NSW Apr 2020'!L14)*'NSW Apr 2020'!X14/100)*'NSW Apr 2020'!AQ14,0)))))</f>
        <v>0</v>
      </c>
      <c r="M20" s="238">
        <f>IF('NSW Apr 2020'!K14="",($C$5*F20/'NSW Apr 2020'!AR14*'NSW Apr 2020'!AC14/100)*'NSW Apr 2020'!AR14,IF($C$5*F20/'NSW Apr 2020'!AR14&gt;='NSW Apr 2020'!L14,('NSW Apr 2020'!L14*'NSW Apr 2020'!AC14/100)*'NSW Apr 2020'!AR14,($C$5*F20/'NSW Apr 2020'!AR14*'NSW Apr 2020'!AC14/100)*'NSW Apr 2020'!AR14))</f>
        <v>1775.0000000000002</v>
      </c>
      <c r="N20" s="238">
        <f>IF(AND('NSW Apr 2020'!L14&gt;0,'NSW Apr 2020'!M14&gt;0),IF($C$5*F20/'NSW Apr 2020'!AR14&lt;'NSW Apr 2020'!L14,0,IF(($C$5*F20/'NSW Apr 2020'!AR14-'NSW Apr 2020'!L14)&lt;=('NSW Apr 2020'!M14+'NSW Apr 2020'!L14),((($C$5*F20/'NSW Apr 2020'!AR14-'NSW Apr 2020'!L14)*'NSW Apr 2020'!AD14/100))*'NSW Apr 2020'!AR14,((('NSW Apr 2020'!M14)*'NSW Apr 2020'!AD14/100)*'NSW Apr 2020'!AR14))),0)</f>
        <v>0</v>
      </c>
      <c r="O20" s="238">
        <f>IF(AND('NSW Apr 2020'!M14&gt;0,'NSW Apr 2020'!N14&gt;0),IF($C$5*F20/'NSW Apr 2020'!AR14&lt;('NSW Apr 2020'!L14+'NSW Apr 2020'!M14),0,IF(($C$5*F20/'NSW Apr 2020'!AR14-'NSW Apr 2020'!L14+'NSW Apr 2020'!M14)&lt;=('NSW Apr 2020'!L14+'NSW Apr 2020'!M14+'NSW Apr 2020'!N14),((($C$5*F20/'NSW Apr 2020'!AR14-('NSW Apr 2020'!L14+'NSW Apr 2020'!M14))*'NSW Apr 2020'!AE14/100))*'NSW Apr 2020'!AR14,('NSW Apr 2020'!N14*'NSW Apr 2020'!AE14/100)*'NSW Apr 2020'!AR14)),0)</f>
        <v>0</v>
      </c>
      <c r="P20" s="238">
        <f>IF(AND('NSW Apr 2020'!N14&gt;0,'NSW Apr 2020'!O14&gt;0),IF($C$5*F20/'NSW Apr 2020'!AR14&lt;('NSW Apr 2020'!L14+'NSW Apr 2020'!M14+'NSW Apr 2020'!N14),0,IF(($C$5*F20/'NSW Apr 2020'!AR14-'NSW Apr 2020'!L14+'NSW Apr 2020'!M14+'NSW Apr 2020'!N14)&lt;=('NSW Apr 2020'!L14+'NSW Apr 2020'!M14+'NSW Apr 2020'!N14+'NSW Apr 2020'!O14),(($C$5*F20/'NSW Apr 2020'!AR14-('NSW Apr 2020'!L14+'NSW Apr 2020'!M14+'NSW Apr 2020'!N14))*'NSW Apr 2020'!AF14/100)*'NSW Apr 2020'!AR14,('NSW Apr 2020'!O14*'NSW Apr 2020'!AF14/100)*'NSW Apr 2020'!AR14)),0)</f>
        <v>0</v>
      </c>
      <c r="Q20" s="238">
        <f>IF(AND('NSW Apr 2020'!P14&gt;0,'NSW Apr 2020'!P14&gt;0),IF($C$5*F20/'NSW Apr 2020'!AR14&lt;('NSW Apr 2020'!L14+'NSW Apr 2020'!M14+'NSW Apr 2020'!N14+'NSW Apr 2020'!O14),0,IF(($C$5*F20/'NSW Apr 2020'!AR14-'NSW Apr 2020'!L14+'NSW Apr 2020'!M14+'NSW Apr 2020'!N14+'NSW Apr 2020'!O14)&lt;=('NSW Apr 2020'!L14+'NSW Apr 2020'!M14+'NSW Apr 2020'!N14+'NSW Apr 2020'!O14+'NSW Apr 2020'!P14),(($C$5*F20/'NSW Apr 2020'!AR14-('NSW Apr 2020'!L14+'NSW Apr 2020'!M14+'NSW Apr 2020'!N14+'NSW Apr 2020'!O14))*'NSW Apr 2020'!AG14/100)*'NSW Apr 2020'!AR14,('NSW Apr 2020'!P14*'NSW Apr 2020'!AG14/100)*'NSW Apr 2020'!AR14)),0)</f>
        <v>0</v>
      </c>
      <c r="R20" s="238">
        <f>IF(AND('NSW Apr 2020'!P14&gt;0,'NSW Apr 2020'!O14&gt;0),IF(($C$5*F20/'NSW Apr 2020'!AR14&lt;SUM('NSW Apr 2020'!L14:P14)),(0),($C$5*F20/'NSW Apr 2020'!AR14-SUM('NSW Apr 2020'!L14:P14))*'NSW Apr 2020'!AB14/100)* 'NSW Apr 2020'!AR14,IF(AND('NSW Apr 2020'!O14&gt;0,'NSW Apr 2020'!P14=""),IF(($C$5*F20/'NSW Apr 2020'!AR14&lt; SUM('NSW Apr 2020'!L14:O14)),(0),($C$5*F20/'NSW Apr 2020'!AR14-SUM('NSW Apr 2020'!L14:O14))*'NSW Apr 2020'!AG14/100)* 'NSW Apr 2020'!AR14,IF(AND('NSW Apr 2020'!N14&gt;0,'NSW Apr 2020'!O14=""),IF(($C$5*F20/'NSW Apr 2020'!AR14&lt; SUM('NSW Apr 2020'!L14:N14)),(0),($C$5*F20/'NSW Apr 2020'!AR14-SUM('NSW Apr 2020'!L14:N14))*'NSW Apr 2020'!AF14/100)* 'NSW Apr 2020'!AR14,IF(AND('NSW Apr 2020'!M14&gt;0,'NSW Apr 2020'!N14=""),IF(($C$5*F20/'NSW Apr 2020'!AR14&lt;'NSW Apr 2020'!M14+'NSW Apr 2020'!L14),(0),(($C$5*F20/'NSW Apr 2020'!AR14-('NSW Apr 2020'!M14+'NSW Apr 2020'!L14))*'NSW Apr 2020'!AE14/100))*'NSW Apr 2020'!AR14,IF(AND('NSW Apr 2020'!L14&gt;0,'NSW Apr 2020'!M14=""&gt;0),IF(($C$5*F20/'NSW Apr 2020'!AR14&lt;'NSW Apr 2020'!L14),(0),($C$5*F20/'NSW Apr 2020'!AR14-'NSW Apr 2020'!L14)*'NSW Apr 2020'!AD14/100)*'NSW Apr 2020'!AR14,0)))))</f>
        <v>0</v>
      </c>
      <c r="S20" s="298">
        <f t="shared" si="4"/>
        <v>3550.0000000000005</v>
      </c>
      <c r="T20" s="295">
        <f t="shared" si="5"/>
        <v>3889.8880000000004</v>
      </c>
      <c r="U20" s="239">
        <f t="shared" si="6"/>
        <v>4278.8768000000009</v>
      </c>
      <c r="V20" s="237">
        <f>'NSW Apr 2020'!AT14</f>
        <v>12</v>
      </c>
      <c r="W20" s="237">
        <f>'NSW Apr 2020'!AU14</f>
        <v>0</v>
      </c>
      <c r="X20" s="237">
        <f>'NSW Apr 2020'!AV14</f>
        <v>0</v>
      </c>
      <c r="Y20" s="237">
        <f>'NSW Apr 2020'!AW14</f>
        <v>0</v>
      </c>
      <c r="Z20" s="295" t="str">
        <f t="shared" si="7"/>
        <v>Guaranteed off bill</v>
      </c>
      <c r="AA20" s="295" t="str">
        <f t="shared" si="8"/>
        <v>Inclusive</v>
      </c>
      <c r="AB20" s="293">
        <f t="shared" si="0"/>
        <v>3423.1014400000004</v>
      </c>
      <c r="AC20" s="293">
        <f t="shared" si="1"/>
        <v>3423.1014400000004</v>
      </c>
      <c r="AD20" s="301">
        <f t="shared" si="2"/>
        <v>3765.4115840000009</v>
      </c>
      <c r="AE20" s="301">
        <f t="shared" si="2"/>
        <v>3765.4115840000009</v>
      </c>
      <c r="AF20" s="240">
        <f>'NSW Apr 2020'!BF14</f>
        <v>12</v>
      </c>
      <c r="AG20" s="241" t="str">
        <f>'NSW Apr 2020'!BG14</f>
        <v>n</v>
      </c>
      <c r="AH20" s="313"/>
      <c r="AI20" s="313"/>
      <c r="AJ20" s="313"/>
      <c r="AK20" s="313"/>
      <c r="AL20" s="313"/>
      <c r="AM20" s="313"/>
      <c r="AN20" s="313"/>
      <c r="AO20" s="313"/>
      <c r="AP20" s="313"/>
      <c r="AQ20" s="313"/>
      <c r="AR20" s="313"/>
      <c r="AS20" s="313"/>
      <c r="AT20" s="313"/>
      <c r="AU20" s="313"/>
      <c r="AV20" s="313"/>
      <c r="AW20" s="313"/>
      <c r="AX20" s="313"/>
      <c r="AY20" s="313"/>
      <c r="AZ20" s="313"/>
      <c r="BA20" s="313"/>
      <c r="BB20" s="313"/>
      <c r="BC20" s="313"/>
      <c r="BD20" s="313"/>
      <c r="BE20" s="313"/>
      <c r="BF20" s="313"/>
      <c r="BG20" s="313"/>
      <c r="BH20" s="313"/>
      <c r="BI20" s="313"/>
      <c r="BJ20" s="313"/>
      <c r="BK20" s="313"/>
      <c r="BL20" s="313"/>
      <c r="BM20" s="313"/>
      <c r="BN20" s="313"/>
      <c r="BO20" s="313"/>
      <c r="BP20" s="313"/>
      <c r="BQ20" s="313"/>
      <c r="BR20" s="313"/>
      <c r="BS20" s="313"/>
      <c r="BT20" s="313"/>
      <c r="BU20" s="313"/>
      <c r="BV20" s="313"/>
      <c r="BW20" s="313"/>
      <c r="BX20" s="313"/>
      <c r="BY20" s="313"/>
      <c r="BZ20" s="313"/>
      <c r="CA20" s="313"/>
      <c r="CB20" s="313"/>
      <c r="CC20" s="313"/>
      <c r="CD20" s="313"/>
      <c r="CE20" s="313"/>
      <c r="CF20" s="313"/>
      <c r="CG20" s="313"/>
      <c r="CH20" s="313"/>
      <c r="CI20" s="313"/>
      <c r="CJ20" s="313"/>
      <c r="CK20" s="313"/>
      <c r="CL20" s="313"/>
      <c r="CM20" s="313"/>
      <c r="CN20" s="313"/>
      <c r="CO20" s="313"/>
      <c r="CP20" s="313"/>
      <c r="CQ20" s="313"/>
      <c r="CR20" s="313"/>
      <c r="CS20" s="313"/>
      <c r="CT20" s="313"/>
      <c r="CU20" s="313"/>
      <c r="CV20" s="313"/>
      <c r="CW20" s="313"/>
      <c r="CX20" s="313"/>
      <c r="CY20" s="313"/>
      <c r="CZ20" s="313"/>
      <c r="DA20" s="313"/>
      <c r="DB20" s="313"/>
      <c r="DC20" s="313"/>
      <c r="DD20" s="313"/>
      <c r="DE20" s="313"/>
      <c r="DF20" s="313"/>
      <c r="DG20" s="313"/>
      <c r="DH20" s="313"/>
      <c r="DI20" s="313"/>
      <c r="DJ20" s="313"/>
      <c r="DK20" s="313"/>
      <c r="DL20" s="313"/>
      <c r="DM20" s="313"/>
      <c r="DN20" s="313"/>
      <c r="DO20" s="313"/>
      <c r="DP20" s="313"/>
      <c r="DQ20" s="313"/>
      <c r="DR20" s="313"/>
      <c r="DS20" s="313"/>
      <c r="DT20" s="313"/>
      <c r="DU20" s="313"/>
      <c r="DV20" s="313"/>
      <c r="DW20" s="313"/>
      <c r="DX20" s="313"/>
      <c r="DY20" s="313"/>
      <c r="DZ20" s="313"/>
      <c r="EA20" s="313"/>
      <c r="EB20" s="313"/>
      <c r="EC20" s="313"/>
      <c r="ED20" s="313"/>
      <c r="EE20" s="313"/>
      <c r="EF20" s="313"/>
      <c r="EG20" s="313"/>
      <c r="EH20" s="313"/>
      <c r="EI20" s="313"/>
      <c r="EJ20" s="313"/>
      <c r="EK20" s="313"/>
      <c r="EL20" s="313"/>
      <c r="EM20" s="313"/>
      <c r="EN20" s="313"/>
      <c r="EO20" s="313"/>
      <c r="EP20" s="313"/>
      <c r="EQ20" s="313"/>
      <c r="ER20" s="313"/>
    </row>
    <row r="21" spans="1:148" ht="23" customHeight="1" thickTop="1">
      <c r="A21" s="442" t="str">
        <f>'NSW Apr 2020'!D15</f>
        <v>AGN Albury</v>
      </c>
      <c r="B21" s="156" t="str">
        <f>'NSW Apr 2020'!F15</f>
        <v>EnergyAustralia</v>
      </c>
      <c r="C21" s="156" t="str">
        <f>'NSW Apr 2020'!G15</f>
        <v>Total Plan</v>
      </c>
      <c r="D21" s="153">
        <f>365*'NSW Apr 2020'!H15/100</f>
        <v>311.71000000000004</v>
      </c>
      <c r="E21" s="288">
        <f>IF('NSW Apr 2020'!AQ15=3,0.5,IF('NSW Apr 2020'!AQ15=2,0.33,0))</f>
        <v>0.5</v>
      </c>
      <c r="F21" s="288">
        <f t="shared" si="3"/>
        <v>0.5</v>
      </c>
      <c r="G21" s="151">
        <f>IF('NSW Apr 2020'!K15="",($C$5*E21/'NSW Apr 2020'!AQ15*'NSW Apr 2020'!W15/100)*'NSW Apr 2020'!AQ15,IF($C$5*E21/'NSW Apr 2020'!AQ15&gt;='NSW Apr 2020'!L15,('NSW Apr 2020'!L15*'NSW Apr 2020'!W15/100)*'NSW Apr 2020'!AQ15,($C$5*E21/'NSW Apr 2020'!AQ15*'NSW Apr 2020'!W15/100)*'NSW Apr 2020'!AQ15))</f>
        <v>473.40000000000003</v>
      </c>
      <c r="H21" s="151">
        <f>IF(AND('NSW Apr 2020'!L15&gt;0,'NSW Apr 2020'!M15&gt;0),IF($C$5*E21/'NSW Apr 2020'!AQ15&lt;'NSW Apr 2020'!L15,0,IF(($C$5*E21/'NSW Apr 2020'!AQ15-'NSW Apr 2020'!L15)&lt;=('NSW Apr 2020'!M15+'NSW Apr 2020'!L15),((($C$5*E21/'NSW Apr 2020'!AQ15-'NSW Apr 2020'!L15)*'NSW Apr 2020'!X15/100))*'NSW Apr 2020'!AQ15,((('NSW Apr 2020'!M15)*'NSW Apr 2020'!X15/100)*'NSW Apr 2020'!AQ15))),0)</f>
        <v>758.40000000000009</v>
      </c>
      <c r="I21" s="151">
        <f>IF(AND('NSW Apr 2020'!M15&gt;0,'NSW Apr 2020'!N15&gt;0),IF($C$5*E21/'NSW Apr 2020'!AQ15&lt;('NSW Apr 2020'!L15+'NSW Apr 2020'!M15),0,IF(($C$5*E21/'NSW Apr 2020'!AQ15-'NSW Apr 2020'!L15+'NSW Apr 2020'!M15)&lt;=('NSW Apr 2020'!L15+'NSW Apr 2020'!M15+'NSW Apr 2020'!N15),((($C$5*E21/'NSW Apr 2020'!AQ15-('NSW Apr 2020'!L15+'NSW Apr 2020'!M15))*'NSW Apr 2020'!Y15/100))*'NSW Apr 2020'!AQ15,('NSW Apr 2020'!N15*'NSW Apr 2020'!Y15/100)* 'NSW Apr 2020'!AQ15)),0)</f>
        <v>327.60000000000002</v>
      </c>
      <c r="J21" s="151">
        <f>IF(AND('NSW Apr 2020'!N15&gt;0,'NSW Apr 2020'!O15&gt;0),IF($C$5*E21/'NSW Apr 2020'!AQ15&lt;('NSW Apr 2020'!L15+'NSW Apr 2020'!M15+'NSW Apr 2020'!N15),0,IF(($C$5*E21/'NSW Apr 2020'!AQ15-'NSW Apr 2020'!L15+'NSW Apr 2020'!M15+'NSW Apr 2020'!N15)&lt;=('NSW Apr 2020'!L15+'NSW Apr 2020'!M15+'NSW Apr 2020'!N15+'NSW Apr 2020'!O15),(($C$5*E21/'NSW Apr 2020'!AQ15-('NSW Apr 2020'!L15+'NSW Apr 2020'!M15+'NSW Apr 2020'!N15))*'NSW Apr 2020'!Z15/100)*'NSW Apr 2020'!AQ15,('NSW Apr 2020'!O15*'NSW Apr 2020'!Z15/100)*'NSW Apr 2020'!AQ15)),0)</f>
        <v>0</v>
      </c>
      <c r="K21" s="151">
        <f>IF(AND('NSW Apr 2020'!O15&gt;0,'NSW Apr 2020'!P15&gt;0),IF($C$5*E21/'NSW Apr 2020'!AQ15&lt;('NSW Apr 2020'!L15+'NSW Apr 2020'!M15+'NSW Apr 2020'!N15+'NSW Apr 2020'!O15),0,IF(($C$5*E21/'NSW Apr 2020'!AQ15-'NSW Apr 2020'!L15+'NSW Apr 2020'!M15+'NSW Apr 2020'!N15+'NSW Apr 2020'!O15)&lt;=('NSW Apr 2020'!L15+'NSW Apr 2020'!M15+'NSW Apr 2020'!N15+'NSW Apr 2020'!O15+'NSW Apr 2020'!P15),(($C$5*E21/'NSW Apr 2020'!AQ15-('NSW Apr 2020'!L15+'NSW Apr 2020'!M15+'NSW Apr 2020'!N15+'NSW Apr 2020'!O15))*'NSW Apr 2020'!AA15/100)*'NSW Apr 2020'!AQ15,('NSW Apr 2020'!P15*'NSW Apr 2020'!AA15/100)*'NSW Apr 2020'!AQ15)),0)</f>
        <v>0</v>
      </c>
      <c r="L21" s="151">
        <f>IF(AND('NSW Apr 2020'!P15&gt;0,'NSW Apr 2020'!O15&gt;0),IF(($C$5*E21/'NSW Apr 2020'!AQ15&lt;SUM('NSW Apr 2020'!L15:P15)),(0),($C$5*E21/'NSW Apr 2020'!AQ15-SUM('NSW Apr 2020'!L15:P15))*'NSW Apr 2020'!AB15/100)* 'NSW Apr 2020'!AQ15,IF(AND('NSW Apr 2020'!O15&gt;0,'NSW Apr 2020'!P15=""),IF(($C$5*E21/'NSW Apr 2020'!AQ15&lt; SUM('NSW Apr 2020'!L15:O15)),(0),($C$5*E21/'NSW Apr 2020'!AQ15-SUM('NSW Apr 2020'!L15:O15))*'NSW Apr 2020'!AA15/100)* 'NSW Apr 2020'!AQ15,IF(AND('NSW Apr 2020'!N15&gt;0,'NSW Apr 2020'!O15=""),IF(($C$5*E21/'NSW Apr 2020'!AQ15&lt; SUM('NSW Apr 2020'!L15:N15)),(0),($C$5*E21/'NSW Apr 2020'!AQ15-SUM('NSW Apr 2020'!L15:N15))*'NSW Apr 2020'!Z15/100)* 'NSW Apr 2020'!AQ15,IF(AND('NSW Apr 2020'!M15&gt;0,'NSW Apr 2020'!N15=""),IF(($C$5*E21/'NSW Apr 2020'!AQ15&lt;'NSW Apr 2020'!M15+'NSW Apr 2020'!L15),(0),(($C$5*E21/'NSW Apr 2020'!AQ15-('NSW Apr 2020'!M15+'NSW Apr 2020'!L15))*'NSW Apr 2020'!Y15/100))*'NSW Apr 2020'!AQ15,IF(AND('NSW Apr 2020'!L15&gt;0,'NSW Apr 2020'!M15=""&gt;0),IF(($C$5*E21/'NSW Apr 2020'!AQ15&lt;'NSW Apr 2020'!L15),(0),($C$5*E21/'NSW Apr 2020'!AQ15-'NSW Apr 2020'!L15)*'NSW Apr 2020'!X15/100)*'NSW Apr 2020'!AQ15,0)))))</f>
        <v>0</v>
      </c>
      <c r="M21" s="151">
        <f>IF('NSW Apr 2020'!K15="",($C$5*F21/'NSW Apr 2020'!AR15*'NSW Apr 2020'!AC15/100)*'NSW Apr 2020'!AR15,IF($C$5*F21/'NSW Apr 2020'!AR15&gt;='NSW Apr 2020'!L15,('NSW Apr 2020'!L15*'NSW Apr 2020'!AC15/100)*'NSW Apr 2020'!AR15,($C$5*F21/'NSW Apr 2020'!AR15*'NSW Apr 2020'!AC15/100)*'NSW Apr 2020'!AR15))</f>
        <v>473.40000000000003</v>
      </c>
      <c r="N21" s="151">
        <f>IF(AND('NSW Apr 2020'!L15&gt;0,'NSW Apr 2020'!M15&gt;0),IF($C$5*F21/'NSW Apr 2020'!AR15&lt;'NSW Apr 2020'!L15,0,IF(($C$5*F21/'NSW Apr 2020'!AR15-'NSW Apr 2020'!L15)&lt;=('NSW Apr 2020'!M15+'NSW Apr 2020'!L15),((($C$5*F21/'NSW Apr 2020'!AR15-'NSW Apr 2020'!L15)*'NSW Apr 2020'!AD15/100))*'NSW Apr 2020'!AR15,((('NSW Apr 2020'!M15)*'NSW Apr 2020'!AD15/100)*'NSW Apr 2020'!AR15))),0)</f>
        <v>758.40000000000009</v>
      </c>
      <c r="O21" s="151">
        <f>IF(AND('NSW Apr 2020'!M15&gt;0,'NSW Apr 2020'!N15&gt;0),IF($C$5*F21/'NSW Apr 2020'!AR15&lt;('NSW Apr 2020'!L15+'NSW Apr 2020'!M15),0,IF(($C$5*F21/'NSW Apr 2020'!AR15-'NSW Apr 2020'!L15+'NSW Apr 2020'!M15)&lt;=('NSW Apr 2020'!L15+'NSW Apr 2020'!M15+'NSW Apr 2020'!N15),((($C$5*F21/'NSW Apr 2020'!AR15-('NSW Apr 2020'!L15+'NSW Apr 2020'!M15))*'NSW Apr 2020'!AE15/100))*'NSW Apr 2020'!AR15,('NSW Apr 2020'!N15*'NSW Apr 2020'!AE15/100)*'NSW Apr 2020'!AR15)),0)</f>
        <v>327.60000000000002</v>
      </c>
      <c r="P21" s="151">
        <f>IF(AND('NSW Apr 2020'!N15&gt;0,'NSW Apr 2020'!O15&gt;0),IF($C$5*F21/'NSW Apr 2020'!AR15&lt;('NSW Apr 2020'!L15+'NSW Apr 2020'!M15+'NSW Apr 2020'!N15),0,IF(($C$5*F21/'NSW Apr 2020'!AR15-'NSW Apr 2020'!L15+'NSW Apr 2020'!M15+'NSW Apr 2020'!N15)&lt;=('NSW Apr 2020'!L15+'NSW Apr 2020'!M15+'NSW Apr 2020'!N15+'NSW Apr 2020'!O15),(($C$5*F21/'NSW Apr 2020'!AR15-('NSW Apr 2020'!L15+'NSW Apr 2020'!M15+'NSW Apr 2020'!N15))*'NSW Apr 2020'!AF15/100)*'NSW Apr 2020'!AR15,('NSW Apr 2020'!O15*'NSW Apr 2020'!AF15/100)*'NSW Apr 2020'!AR15)),0)</f>
        <v>0</v>
      </c>
      <c r="Q21" s="151">
        <f>IF(AND('NSW Apr 2020'!P15&gt;0,'NSW Apr 2020'!P15&gt;0),IF($C$5*F21/'NSW Apr 2020'!AR15&lt;('NSW Apr 2020'!L15+'NSW Apr 2020'!M15+'NSW Apr 2020'!N15+'NSW Apr 2020'!O15),0,IF(($C$5*F21/'NSW Apr 2020'!AR15-'NSW Apr 2020'!L15+'NSW Apr 2020'!M15+'NSW Apr 2020'!N15+'NSW Apr 2020'!O15)&lt;=('NSW Apr 2020'!L15+'NSW Apr 2020'!M15+'NSW Apr 2020'!N15+'NSW Apr 2020'!O15+'NSW Apr 2020'!P15),(($C$5*F21/'NSW Apr 2020'!AR15-('NSW Apr 2020'!L15+'NSW Apr 2020'!M15+'NSW Apr 2020'!N15+'NSW Apr 2020'!O15))*'NSW Apr 2020'!AG15/100)*'NSW Apr 2020'!AR15,('NSW Apr 2020'!P15*'NSW Apr 2020'!AG15/100)*'NSW Apr 2020'!AR15)),0)</f>
        <v>0</v>
      </c>
      <c r="R21" s="151">
        <f>IF(AND('NSW Apr 2020'!P15&gt;0,'NSW Apr 2020'!O15&gt;0),IF(($C$5*F21/'NSW Apr 2020'!AR15&lt;SUM('NSW Apr 2020'!L15:P15)),(0),($C$5*F21/'NSW Apr 2020'!AR15-SUM('NSW Apr 2020'!L15:P15))*'NSW Apr 2020'!AB15/100)* 'NSW Apr 2020'!AR15,IF(AND('NSW Apr 2020'!O15&gt;0,'NSW Apr 2020'!P15=""),IF(($C$5*F21/'NSW Apr 2020'!AR15&lt; SUM('NSW Apr 2020'!L15:O15)),(0),($C$5*F21/'NSW Apr 2020'!AR15-SUM('NSW Apr 2020'!L15:O15))*'NSW Apr 2020'!AG15/100)* 'NSW Apr 2020'!AR15,IF(AND('NSW Apr 2020'!N15&gt;0,'NSW Apr 2020'!O15=""),IF(($C$5*F21/'NSW Apr 2020'!AR15&lt; SUM('NSW Apr 2020'!L15:N15)),(0),($C$5*F21/'NSW Apr 2020'!AR15-SUM('NSW Apr 2020'!L15:N15))*'NSW Apr 2020'!AF15/100)* 'NSW Apr 2020'!AR15,IF(AND('NSW Apr 2020'!M15&gt;0,'NSW Apr 2020'!N15=""),IF(($C$5*F21/'NSW Apr 2020'!AR15&lt;'NSW Apr 2020'!M15+'NSW Apr 2020'!L15),(0),(($C$5*F21/'NSW Apr 2020'!AR15-('NSW Apr 2020'!M15+'NSW Apr 2020'!L15))*'NSW Apr 2020'!AE15/100))*'NSW Apr 2020'!AR15,IF(AND('NSW Apr 2020'!L15&gt;0,'NSW Apr 2020'!M15=""&gt;0),IF(($C$5*F21/'NSW Apr 2020'!AR15&lt;'NSW Apr 2020'!L15),(0),($C$5*F21/'NSW Apr 2020'!AR15-'NSW Apr 2020'!L15)*'NSW Apr 2020'!AD15/100)*'NSW Apr 2020'!AR15,0)))))</f>
        <v>0</v>
      </c>
      <c r="S21" s="257">
        <f t="shared" si="4"/>
        <v>3118.8</v>
      </c>
      <c r="T21" s="294">
        <f t="shared" si="5"/>
        <v>3430.51</v>
      </c>
      <c r="U21" s="157">
        <f t="shared" si="6"/>
        <v>3773.5610000000006</v>
      </c>
      <c r="V21" s="156">
        <f>'NSW Apr 2020'!AT15</f>
        <v>19</v>
      </c>
      <c r="W21" s="156">
        <f>'NSW Apr 2020'!AU15</f>
        <v>0</v>
      </c>
      <c r="X21" s="156">
        <f>'NSW Apr 2020'!AV15</f>
        <v>0</v>
      </c>
      <c r="Y21" s="156">
        <f>'NSW Apr 2020'!AW15</f>
        <v>0</v>
      </c>
      <c r="Z21" s="294" t="str">
        <f t="shared" si="7"/>
        <v>Guaranteed off bill</v>
      </c>
      <c r="AA21" s="294" t="str">
        <f t="shared" si="8"/>
        <v>Exclusive</v>
      </c>
      <c r="AB21" s="266">
        <f t="shared" si="0"/>
        <v>2778.7130999999999</v>
      </c>
      <c r="AC21" s="266">
        <f t="shared" si="1"/>
        <v>2778.7130999999999</v>
      </c>
      <c r="AD21" s="138">
        <f t="shared" si="2"/>
        <v>3056.5844100000004</v>
      </c>
      <c r="AE21" s="138">
        <f t="shared" si="2"/>
        <v>3056.5844100000004</v>
      </c>
      <c r="AF21" s="235">
        <f>'NSW Apr 2020'!BF15</f>
        <v>0</v>
      </c>
      <c r="AG21" s="159" t="str">
        <f>'NSW Apr 2020'!BG15</f>
        <v>n</v>
      </c>
      <c r="AH21" s="313"/>
      <c r="AI21" s="313"/>
      <c r="AJ21" s="313"/>
      <c r="AK21" s="313"/>
      <c r="AL21" s="313"/>
      <c r="AM21" s="313"/>
      <c r="AN21" s="313"/>
      <c r="AO21" s="313"/>
      <c r="AP21" s="313"/>
      <c r="AQ21" s="313"/>
      <c r="AR21" s="313"/>
      <c r="AS21" s="313"/>
      <c r="AT21" s="313"/>
      <c r="AU21" s="313"/>
      <c r="AV21" s="313"/>
      <c r="AW21" s="313"/>
      <c r="AX21" s="313"/>
      <c r="AY21" s="313"/>
      <c r="AZ21" s="313"/>
      <c r="BA21" s="313"/>
      <c r="BB21" s="313"/>
      <c r="BC21" s="313"/>
      <c r="BD21" s="313"/>
      <c r="BE21" s="313"/>
      <c r="BF21" s="313"/>
      <c r="BG21" s="313"/>
      <c r="BH21" s="313"/>
      <c r="BI21" s="313"/>
      <c r="BJ21" s="313"/>
      <c r="BK21" s="313"/>
      <c r="BL21" s="313"/>
      <c r="BM21" s="313"/>
      <c r="BN21" s="313"/>
      <c r="BO21" s="313"/>
      <c r="BP21" s="313"/>
      <c r="BQ21" s="313"/>
      <c r="BR21" s="313"/>
      <c r="BS21" s="313"/>
      <c r="BT21" s="313"/>
      <c r="BU21" s="313"/>
      <c r="BV21" s="313"/>
      <c r="BW21" s="313"/>
      <c r="BX21" s="313"/>
      <c r="BY21" s="313"/>
      <c r="BZ21" s="313"/>
      <c r="CA21" s="313"/>
      <c r="CB21" s="313"/>
      <c r="CC21" s="313"/>
      <c r="CD21" s="313"/>
      <c r="CE21" s="313"/>
      <c r="CF21" s="313"/>
      <c r="CG21" s="313"/>
      <c r="CH21" s="313"/>
      <c r="CI21" s="313"/>
      <c r="CJ21" s="313"/>
      <c r="CK21" s="313"/>
      <c r="CL21" s="313"/>
      <c r="CM21" s="313"/>
      <c r="CN21" s="313"/>
      <c r="CO21" s="313"/>
      <c r="CP21" s="313"/>
      <c r="CQ21" s="313"/>
      <c r="CR21" s="313"/>
      <c r="CS21" s="313"/>
      <c r="CT21" s="313"/>
      <c r="CU21" s="313"/>
      <c r="CV21" s="313"/>
      <c r="CW21" s="313"/>
      <c r="CX21" s="313"/>
      <c r="CY21" s="313"/>
      <c r="CZ21" s="313"/>
      <c r="DA21" s="313"/>
      <c r="DB21" s="313"/>
      <c r="DC21" s="313"/>
      <c r="DD21" s="313"/>
      <c r="DE21" s="313"/>
      <c r="DF21" s="313"/>
      <c r="DG21" s="313"/>
      <c r="DH21" s="313"/>
      <c r="DI21" s="313"/>
      <c r="DJ21" s="313"/>
      <c r="DK21" s="313"/>
      <c r="DL21" s="313"/>
      <c r="DM21" s="313"/>
      <c r="DN21" s="313"/>
      <c r="DO21" s="313"/>
      <c r="DP21" s="313"/>
      <c r="DQ21" s="313"/>
      <c r="DR21" s="313"/>
      <c r="DS21" s="313"/>
      <c r="DT21" s="313"/>
      <c r="DU21" s="313"/>
      <c r="DV21" s="313"/>
      <c r="DW21" s="313"/>
      <c r="DX21" s="313"/>
      <c r="DY21" s="313"/>
      <c r="DZ21" s="313"/>
      <c r="EA21" s="313"/>
      <c r="EB21" s="313"/>
      <c r="EC21" s="313"/>
      <c r="ED21" s="313"/>
      <c r="EE21" s="313"/>
      <c r="EF21" s="313"/>
      <c r="EG21" s="313"/>
      <c r="EH21" s="313"/>
      <c r="EI21" s="313"/>
      <c r="EJ21" s="313"/>
      <c r="EK21" s="313"/>
      <c r="EL21" s="313"/>
      <c r="EM21" s="313"/>
      <c r="EN21" s="313"/>
      <c r="EO21" s="313"/>
      <c r="EP21" s="313"/>
      <c r="EQ21" s="313"/>
      <c r="ER21" s="313"/>
    </row>
    <row r="22" spans="1:148" ht="23" customHeight="1">
      <c r="A22" s="443"/>
      <c r="B22" s="148" t="str">
        <f>'NSW Apr 2020'!F16</f>
        <v>Origin Energy</v>
      </c>
      <c r="C22" s="148" t="str">
        <f>'NSW Apr 2020'!G16</f>
        <v>Business Flexi</v>
      </c>
      <c r="D22" s="153">
        <f>365*'NSW Apr 2020'!H16/100</f>
        <v>207.53900000000002</v>
      </c>
      <c r="E22" s="288">
        <f>IF('NSW Apr 2020'!AQ16=3,0.5,IF('NSW Apr 2020'!AQ16=2,0.33,0))</f>
        <v>0.5</v>
      </c>
      <c r="F22" s="288">
        <f t="shared" si="3"/>
        <v>0.5</v>
      </c>
      <c r="G22" s="153">
        <f>IF('NSW Apr 2020'!K16="",($C$5*E22/'NSW Apr 2020'!AQ16*'NSW Apr 2020'!W16/100)*'NSW Apr 2020'!AQ16,IF($C$5*E22/'NSW Apr 2020'!AQ16&gt;='NSW Apr 2020'!L16,('NSW Apr 2020'!L16*'NSW Apr 2020'!W16/100)*'NSW Apr 2020'!AQ16,($C$5*E22/'NSW Apr 2020'!AQ16*'NSW Apr 2020'!W16/100)*'NSW Apr 2020'!AQ16))</f>
        <v>199.6363636363636</v>
      </c>
      <c r="H22" s="153">
        <f>IF(AND('NSW Apr 2020'!L16&gt;0,'NSW Apr 2020'!M16&gt;0),IF($C$5*E22/'NSW Apr 2020'!AQ16&lt;'NSW Apr 2020'!L16,0,IF(($C$5*E22/'NSW Apr 2020'!AQ16-'NSW Apr 2020'!L16)&lt;=('NSW Apr 2020'!M16+'NSW Apr 2020'!L16),((($C$5*E22/'NSW Apr 2020'!AQ16-'NSW Apr 2020'!L16)*'NSW Apr 2020'!X16/100))*'NSW Apr 2020'!AQ16,((('NSW Apr 2020'!M16)*'NSW Apr 2020'!X16/100)*'NSW Apr 2020'!AQ16))),0)</f>
        <v>812.5454545454545</v>
      </c>
      <c r="I22" s="153">
        <f>IF(AND('NSW Apr 2020'!M16&gt;0,'NSW Apr 2020'!N16&gt;0),IF($C$5*E22/'NSW Apr 2020'!AQ16&lt;('NSW Apr 2020'!L16+'NSW Apr 2020'!M16),0,IF(($C$5*E22/'NSW Apr 2020'!AQ16-'NSW Apr 2020'!L16+'NSW Apr 2020'!M16)&lt;=('NSW Apr 2020'!L16+'NSW Apr 2020'!M16+'NSW Apr 2020'!N16),((($C$5*E22/'NSW Apr 2020'!AQ16-('NSW Apr 2020'!L16+'NSW Apr 2020'!M16))*'NSW Apr 2020'!Y16/100))*'NSW Apr 2020'!AQ16,('NSW Apr 2020'!N16*'NSW Apr 2020'!Y16/100)* 'NSW Apr 2020'!AQ16)),0)</f>
        <v>0</v>
      </c>
      <c r="J22" s="153">
        <f>IF(AND('NSW Apr 2020'!N16&gt;0,'NSW Apr 2020'!O16&gt;0),IF($C$5*E22/'NSW Apr 2020'!AQ16&lt;('NSW Apr 2020'!L16+'NSW Apr 2020'!M16+'NSW Apr 2020'!N16),0,IF(($C$5*E22/'NSW Apr 2020'!AQ16-'NSW Apr 2020'!L16+'NSW Apr 2020'!M16+'NSW Apr 2020'!N16)&lt;=('NSW Apr 2020'!L16+'NSW Apr 2020'!M16+'NSW Apr 2020'!N16+'NSW Apr 2020'!O16),(($C$5*E22/'NSW Apr 2020'!AQ16-('NSW Apr 2020'!L16+'NSW Apr 2020'!M16+'NSW Apr 2020'!N16))*'NSW Apr 2020'!Z16/100)*'NSW Apr 2020'!AQ16,('NSW Apr 2020'!O16*'NSW Apr 2020'!Z16/100)*'NSW Apr 2020'!AQ16)),0)</f>
        <v>0</v>
      </c>
      <c r="K22" s="153">
        <f>IF(AND('NSW Apr 2020'!O16&gt;0,'NSW Apr 2020'!P16&gt;0),IF($C$5*E22/'NSW Apr 2020'!AQ16&lt;('NSW Apr 2020'!L16+'NSW Apr 2020'!M16+'NSW Apr 2020'!N16+'NSW Apr 2020'!O16),0,IF(($C$5*E22/'NSW Apr 2020'!AQ16-'NSW Apr 2020'!L16+'NSW Apr 2020'!M16+'NSW Apr 2020'!N16+'NSW Apr 2020'!O16)&lt;=('NSW Apr 2020'!L16+'NSW Apr 2020'!M16+'NSW Apr 2020'!N16+'NSW Apr 2020'!O16+'NSW Apr 2020'!P16),(($C$5*E22/'NSW Apr 2020'!AQ16-('NSW Apr 2020'!L16+'NSW Apr 2020'!M16+'NSW Apr 2020'!N16+'NSW Apr 2020'!O16))*'NSW Apr 2020'!AA16/100)*'NSW Apr 2020'!AQ16,('NSW Apr 2020'!P16*'NSW Apr 2020'!AA16/100)*'NSW Apr 2020'!AQ16)),0)</f>
        <v>0</v>
      </c>
      <c r="L22" s="153">
        <f>IF(AND('NSW Apr 2020'!P16&gt;0,'NSW Apr 2020'!O16&gt;0),IF(($C$5*E22/'NSW Apr 2020'!AQ16&lt;SUM('NSW Apr 2020'!L16:P16)),(0),($C$5*E22/'NSW Apr 2020'!AQ16-SUM('NSW Apr 2020'!L16:P16))*'NSW Apr 2020'!AB16/100)* 'NSW Apr 2020'!AQ16,IF(AND('NSW Apr 2020'!O16&gt;0,'NSW Apr 2020'!P16=""),IF(($C$5*E22/'NSW Apr 2020'!AQ16&lt; SUM('NSW Apr 2020'!L16:O16)),(0),($C$5*E22/'NSW Apr 2020'!AQ16-SUM('NSW Apr 2020'!L16:O16))*'NSW Apr 2020'!AA16/100)* 'NSW Apr 2020'!AQ16,IF(AND('NSW Apr 2020'!N16&gt;0,'NSW Apr 2020'!O16=""),IF(($C$5*E22/'NSW Apr 2020'!AQ16&lt; SUM('NSW Apr 2020'!L16:N16)),(0),($C$5*E22/'NSW Apr 2020'!AQ16-SUM('NSW Apr 2020'!L16:N16))*'NSW Apr 2020'!Z16/100)* 'NSW Apr 2020'!AQ16,IF(AND('NSW Apr 2020'!M16&gt;0,'NSW Apr 2020'!N16=""),IF(($C$5*E22/'NSW Apr 2020'!AQ16&lt;'NSW Apr 2020'!M16+'NSW Apr 2020'!L16),(0),(($C$5*E22/'NSW Apr 2020'!AQ16-('NSW Apr 2020'!M16+'NSW Apr 2020'!L16))*'NSW Apr 2020'!Y16/100))*'NSW Apr 2020'!AQ16,IF(AND('NSW Apr 2020'!L16&gt;0,'NSW Apr 2020'!M16=""&gt;0),IF(($C$5*E22/'NSW Apr 2020'!AQ16&lt;'NSW Apr 2020'!L16),(0),($C$5*E22/'NSW Apr 2020'!AQ16-'NSW Apr 2020'!L16)*'NSW Apr 2020'!X16/100)*'NSW Apr 2020'!AQ16,0)))))</f>
        <v>0</v>
      </c>
      <c r="M22" s="153">
        <f>IF('NSW Apr 2020'!K16="",($C$5*F22/'NSW Apr 2020'!AR16*'NSW Apr 2020'!AC16/100)*'NSW Apr 2020'!AR16,IF($C$5*F22/'NSW Apr 2020'!AR16&gt;='NSW Apr 2020'!L16,('NSW Apr 2020'!L16*'NSW Apr 2020'!AC16/100)*'NSW Apr 2020'!AR16,($C$5*F22/'NSW Apr 2020'!AR16*'NSW Apr 2020'!AC16/100)*'NSW Apr 2020'!AR16))</f>
        <v>199.6363636363636</v>
      </c>
      <c r="N22" s="153">
        <f>IF(AND('NSW Apr 2020'!L16&gt;0,'NSW Apr 2020'!M16&gt;0),IF($C$5*F22/'NSW Apr 2020'!AR16&lt;'NSW Apr 2020'!L16,0,IF(($C$5*F22/'NSW Apr 2020'!AR16-'NSW Apr 2020'!L16)&lt;=('NSW Apr 2020'!M16+'NSW Apr 2020'!L16),((($C$5*F22/'NSW Apr 2020'!AR16-'NSW Apr 2020'!L16)*'NSW Apr 2020'!AD16/100))*'NSW Apr 2020'!AR16,((('NSW Apr 2020'!M16)*'NSW Apr 2020'!AD16/100)*'NSW Apr 2020'!AR16))),0)</f>
        <v>812.5454545454545</v>
      </c>
      <c r="O22" s="153">
        <f>IF(AND('NSW Apr 2020'!M16&gt;0,'NSW Apr 2020'!N16&gt;0),IF($C$5*F22/'NSW Apr 2020'!AR16&lt;('NSW Apr 2020'!L16+'NSW Apr 2020'!M16),0,IF(($C$5*F22/'NSW Apr 2020'!AR16-'NSW Apr 2020'!L16+'NSW Apr 2020'!M16)&lt;=('NSW Apr 2020'!L16+'NSW Apr 2020'!M16+'NSW Apr 2020'!N16),((($C$5*F22/'NSW Apr 2020'!AR16-('NSW Apr 2020'!L16+'NSW Apr 2020'!M16))*'NSW Apr 2020'!AE16/100))*'NSW Apr 2020'!AR16,('NSW Apr 2020'!N16*'NSW Apr 2020'!AE16/100)*'NSW Apr 2020'!AR16)),0)</f>
        <v>0</v>
      </c>
      <c r="P22" s="153">
        <f>IF(AND('NSW Apr 2020'!N16&gt;0,'NSW Apr 2020'!O16&gt;0),IF($C$5*F22/'NSW Apr 2020'!AR16&lt;('NSW Apr 2020'!L16+'NSW Apr 2020'!M16+'NSW Apr 2020'!N16),0,IF(($C$5*F22/'NSW Apr 2020'!AR16-'NSW Apr 2020'!L16+'NSW Apr 2020'!M16+'NSW Apr 2020'!N16)&lt;=('NSW Apr 2020'!L16+'NSW Apr 2020'!M16+'NSW Apr 2020'!N16+'NSW Apr 2020'!O16),(($C$5*F22/'NSW Apr 2020'!AR16-('NSW Apr 2020'!L16+'NSW Apr 2020'!M16+'NSW Apr 2020'!N16))*'NSW Apr 2020'!AF16/100)*'NSW Apr 2020'!AR16,('NSW Apr 2020'!O16*'NSW Apr 2020'!AF16/100)*'NSW Apr 2020'!AR16)),0)</f>
        <v>0</v>
      </c>
      <c r="Q22" s="153">
        <f>IF(AND('NSW Apr 2020'!P16&gt;0,'NSW Apr 2020'!P16&gt;0),IF($C$5*F22/'NSW Apr 2020'!AR16&lt;('NSW Apr 2020'!L16+'NSW Apr 2020'!M16+'NSW Apr 2020'!N16+'NSW Apr 2020'!O16),0,IF(($C$5*F22/'NSW Apr 2020'!AR16-'NSW Apr 2020'!L16+'NSW Apr 2020'!M16+'NSW Apr 2020'!N16+'NSW Apr 2020'!O16)&lt;=('NSW Apr 2020'!L16+'NSW Apr 2020'!M16+'NSW Apr 2020'!N16+'NSW Apr 2020'!O16+'NSW Apr 2020'!P16),(($C$5*F22/'NSW Apr 2020'!AR16-('NSW Apr 2020'!L16+'NSW Apr 2020'!M16+'NSW Apr 2020'!N16+'NSW Apr 2020'!O16))*'NSW Apr 2020'!AG16/100)*'NSW Apr 2020'!AR16,('NSW Apr 2020'!P16*'NSW Apr 2020'!AG16/100)*'NSW Apr 2020'!AR16)),0)</f>
        <v>0</v>
      </c>
      <c r="R22" s="153">
        <f>IF(AND('NSW Apr 2020'!P16&gt;0,'NSW Apr 2020'!O16&gt;0),IF(($C$5*F22/'NSW Apr 2020'!AR16&lt;SUM('NSW Apr 2020'!L16:P16)),(0),($C$5*F22/'NSW Apr 2020'!AR16-SUM('NSW Apr 2020'!L16:P16))*'NSW Apr 2020'!AB16/100)* 'NSW Apr 2020'!AR16,IF(AND('NSW Apr 2020'!O16&gt;0,'NSW Apr 2020'!P16=""),IF(($C$5*F22/'NSW Apr 2020'!AR16&lt; SUM('NSW Apr 2020'!L16:O16)),(0),($C$5*F22/'NSW Apr 2020'!AR16-SUM('NSW Apr 2020'!L16:O16))*'NSW Apr 2020'!AG16/100)* 'NSW Apr 2020'!AR16,IF(AND('NSW Apr 2020'!N16&gt;0,'NSW Apr 2020'!O16=""),IF(($C$5*F22/'NSW Apr 2020'!AR16&lt; SUM('NSW Apr 2020'!L16:N16)),(0),($C$5*F22/'NSW Apr 2020'!AR16-SUM('NSW Apr 2020'!L16:N16))*'NSW Apr 2020'!AF16/100)* 'NSW Apr 2020'!AR16,IF(AND('NSW Apr 2020'!M16&gt;0,'NSW Apr 2020'!N16=""),IF(($C$5*F22/'NSW Apr 2020'!AR16&lt;'NSW Apr 2020'!M16+'NSW Apr 2020'!L16),(0),(($C$5*F22/'NSW Apr 2020'!AR16-('NSW Apr 2020'!M16+'NSW Apr 2020'!L16))*'NSW Apr 2020'!AE16/100))*'NSW Apr 2020'!AR16,IF(AND('NSW Apr 2020'!L16&gt;0,'NSW Apr 2020'!M16=""&gt;0),IF(($C$5*F22/'NSW Apr 2020'!AR16&lt;'NSW Apr 2020'!L16),(0),($C$5*F22/'NSW Apr 2020'!AR16-'NSW Apr 2020'!L16)*'NSW Apr 2020'!AD16/100)*'NSW Apr 2020'!AR16,0)))))</f>
        <v>0</v>
      </c>
      <c r="S22" s="257">
        <f t="shared" si="4"/>
        <v>2024.3636363636363</v>
      </c>
      <c r="T22" s="292">
        <f t="shared" si="5"/>
        <v>2231.9026363636362</v>
      </c>
      <c r="U22" s="149">
        <f t="shared" si="6"/>
        <v>2455.0929000000001</v>
      </c>
      <c r="V22" s="148">
        <f>'NSW Apr 2020'!AT16</f>
        <v>12</v>
      </c>
      <c r="W22" s="148">
        <f>'NSW Apr 2020'!AU16</f>
        <v>0</v>
      </c>
      <c r="X22" s="148">
        <f>'NSW Apr 2020'!AV16</f>
        <v>0</v>
      </c>
      <c r="Y22" s="148">
        <f>'NSW Apr 2020'!AW16</f>
        <v>0</v>
      </c>
      <c r="Z22" s="292" t="str">
        <f t="shared" si="7"/>
        <v>Guaranteed off bill</v>
      </c>
      <c r="AA22" s="292" t="str">
        <f t="shared" si="8"/>
        <v>Inclusive</v>
      </c>
      <c r="AB22" s="266">
        <f t="shared" si="0"/>
        <v>1964.0743199999999</v>
      </c>
      <c r="AC22" s="266">
        <f t="shared" si="1"/>
        <v>1964.0743199999999</v>
      </c>
      <c r="AD22" s="267">
        <f t="shared" si="2"/>
        <v>2160.4817520000001</v>
      </c>
      <c r="AE22" s="267">
        <f t="shared" si="2"/>
        <v>2160.4817520000001</v>
      </c>
      <c r="AF22" s="226">
        <f>'NSW Apr 2020'!BF16</f>
        <v>12</v>
      </c>
      <c r="AG22" s="141" t="str">
        <f>'NSW Apr 2020'!BG16</f>
        <v>n</v>
      </c>
      <c r="AH22" s="313"/>
      <c r="AI22" s="313"/>
      <c r="AJ22" s="313"/>
      <c r="AK22" s="313"/>
      <c r="AL22" s="313"/>
      <c r="AM22" s="313"/>
      <c r="AN22" s="313"/>
      <c r="AO22" s="313"/>
      <c r="AP22" s="313"/>
      <c r="AQ22" s="313"/>
      <c r="AR22" s="313"/>
      <c r="AS22" s="313"/>
      <c r="AT22" s="313"/>
      <c r="AU22" s="313"/>
      <c r="AV22" s="313"/>
      <c r="AW22" s="313"/>
      <c r="AX22" s="313"/>
      <c r="AY22" s="313"/>
      <c r="AZ22" s="313"/>
      <c r="BA22" s="313"/>
      <c r="BB22" s="313"/>
      <c r="BC22" s="313"/>
      <c r="BD22" s="313"/>
      <c r="BE22" s="313"/>
      <c r="BF22" s="313"/>
      <c r="BG22" s="313"/>
      <c r="BH22" s="313"/>
      <c r="BI22" s="313"/>
      <c r="BJ22" s="313"/>
      <c r="BK22" s="313"/>
      <c r="BL22" s="313"/>
      <c r="BM22" s="313"/>
      <c r="BN22" s="313"/>
      <c r="BO22" s="313"/>
      <c r="BP22" s="313"/>
      <c r="BQ22" s="313"/>
      <c r="BR22" s="313"/>
      <c r="BS22" s="313"/>
      <c r="BT22" s="313"/>
      <c r="BU22" s="313"/>
      <c r="BV22" s="313"/>
      <c r="BW22" s="313"/>
      <c r="BX22" s="313"/>
      <c r="BY22" s="313"/>
      <c r="BZ22" s="313"/>
      <c r="CA22" s="313"/>
      <c r="CB22" s="313"/>
      <c r="CC22" s="313"/>
      <c r="CD22" s="313"/>
      <c r="CE22" s="313"/>
      <c r="CF22" s="313"/>
      <c r="CG22" s="313"/>
      <c r="CH22" s="313"/>
      <c r="CI22" s="313"/>
      <c r="CJ22" s="313"/>
      <c r="CK22" s="313"/>
      <c r="CL22" s="313"/>
      <c r="CM22" s="313"/>
      <c r="CN22" s="313"/>
      <c r="CO22" s="313"/>
      <c r="CP22" s="313"/>
      <c r="CQ22" s="313"/>
      <c r="CR22" s="313"/>
      <c r="CS22" s="313"/>
      <c r="CT22" s="313"/>
      <c r="CU22" s="313"/>
      <c r="CV22" s="313"/>
      <c r="CW22" s="313"/>
      <c r="CX22" s="313"/>
      <c r="CY22" s="313"/>
      <c r="CZ22" s="313"/>
      <c r="DA22" s="313"/>
      <c r="DB22" s="313"/>
      <c r="DC22" s="313"/>
      <c r="DD22" s="313"/>
      <c r="DE22" s="313"/>
      <c r="DF22" s="313"/>
      <c r="DG22" s="313"/>
      <c r="DH22" s="313"/>
      <c r="DI22" s="313"/>
      <c r="DJ22" s="313"/>
      <c r="DK22" s="313"/>
      <c r="DL22" s="313"/>
      <c r="DM22" s="313"/>
      <c r="DN22" s="313"/>
      <c r="DO22" s="313"/>
      <c r="DP22" s="313"/>
      <c r="DQ22" s="313"/>
      <c r="DR22" s="313"/>
      <c r="DS22" s="313"/>
      <c r="DT22" s="313"/>
      <c r="DU22" s="313"/>
      <c r="DV22" s="313"/>
      <c r="DW22" s="313"/>
      <c r="DX22" s="313"/>
      <c r="DY22" s="313"/>
      <c r="DZ22" s="313"/>
      <c r="EA22" s="313"/>
      <c r="EB22" s="313"/>
      <c r="EC22" s="313"/>
      <c r="ED22" s="313"/>
      <c r="EE22" s="313"/>
      <c r="EF22" s="313"/>
      <c r="EG22" s="313"/>
      <c r="EH22" s="313"/>
      <c r="EI22" s="313"/>
      <c r="EJ22" s="313"/>
      <c r="EK22" s="313"/>
      <c r="EL22" s="313"/>
      <c r="EM22" s="313"/>
      <c r="EN22" s="313"/>
      <c r="EO22" s="313"/>
      <c r="EP22" s="313"/>
      <c r="EQ22" s="313"/>
      <c r="ER22" s="313"/>
    </row>
    <row r="23" spans="1:148" ht="23" customHeight="1" thickBot="1">
      <c r="A23" s="444"/>
      <c r="B23" s="171" t="str">
        <f>'NSW Apr 2020'!F17</f>
        <v>AGL</v>
      </c>
      <c r="C23" s="171" t="str">
        <f>'NSW Apr 2020'!G17</f>
        <v>Business Essentials Saver</v>
      </c>
      <c r="D23" s="172">
        <f>365*'NSW Apr 2020'!H17/100</f>
        <v>214.4375</v>
      </c>
      <c r="E23" s="289">
        <f>IF('NSW Apr 2020'!AQ17=3,0.5,IF('NSW Apr 2020'!AQ17=2,0.33,0))</f>
        <v>0.5</v>
      </c>
      <c r="F23" s="289">
        <f t="shared" si="3"/>
        <v>0.5</v>
      </c>
      <c r="G23" s="172">
        <f>IF('NSW Apr 2020'!K17="",($C$5*E23/'NSW Apr 2020'!AQ17*'NSW Apr 2020'!W17/100)*'NSW Apr 2020'!AQ17,IF($C$5*E23/'NSW Apr 2020'!AQ17&gt;='NSW Apr 2020'!L17,('NSW Apr 2020'!L17*'NSW Apr 2020'!W17/100)*'NSW Apr 2020'!AQ17,($C$5*E23/'NSW Apr 2020'!AQ17*'NSW Apr 2020'!W17/100)*'NSW Apr 2020'!AQ17))</f>
        <v>187.36363636363637</v>
      </c>
      <c r="H23" s="172">
        <f>IF(AND('NSW Apr 2020'!L17&gt;0,'NSW Apr 2020'!M17&gt;0),IF($C$5*E23/'NSW Apr 2020'!AQ17&lt;'NSW Apr 2020'!L17,0,IF(($C$5*E23/'NSW Apr 2020'!AQ17-'NSW Apr 2020'!L17)&lt;=('NSW Apr 2020'!M17+'NSW Apr 2020'!L17),((($C$5*E23/'NSW Apr 2020'!AQ17-'NSW Apr 2020'!L17)*'NSW Apr 2020'!X17/100))*'NSW Apr 2020'!AQ17,((('NSW Apr 2020'!M17)*'NSW Apr 2020'!X17/100)*'NSW Apr 2020'!AQ17))),0)</f>
        <v>745.45454545454538</v>
      </c>
      <c r="I23" s="172">
        <f>IF(AND('NSW Apr 2020'!M17&gt;0,'NSW Apr 2020'!N17&gt;0),IF($C$5*E23/'NSW Apr 2020'!AQ17&lt;('NSW Apr 2020'!L17+'NSW Apr 2020'!M17),0,IF(($C$5*E23/'NSW Apr 2020'!AQ17-'NSW Apr 2020'!L17+'NSW Apr 2020'!M17)&lt;=('NSW Apr 2020'!L17+'NSW Apr 2020'!M17+'NSW Apr 2020'!N17),((($C$5*E23/'NSW Apr 2020'!AQ17-('NSW Apr 2020'!L17+'NSW Apr 2020'!M17))*'NSW Apr 2020'!Y17/100))*'NSW Apr 2020'!AQ17,('NSW Apr 2020'!N17*'NSW Apr 2020'!Y17/100)* 'NSW Apr 2020'!AQ17)),0)</f>
        <v>0</v>
      </c>
      <c r="J23" s="172">
        <f>IF(AND('NSW Apr 2020'!N17&gt;0,'NSW Apr 2020'!O17&gt;0),IF($C$5*E23/'NSW Apr 2020'!AQ17&lt;('NSW Apr 2020'!L17+'NSW Apr 2020'!M17+'NSW Apr 2020'!N17),0,IF(($C$5*E23/'NSW Apr 2020'!AQ17-'NSW Apr 2020'!L17+'NSW Apr 2020'!M17+'NSW Apr 2020'!N17)&lt;=('NSW Apr 2020'!L17+'NSW Apr 2020'!M17+'NSW Apr 2020'!N17+'NSW Apr 2020'!O17),(($C$5*E23/'NSW Apr 2020'!AQ17-('NSW Apr 2020'!L17+'NSW Apr 2020'!M17+'NSW Apr 2020'!N17))*'NSW Apr 2020'!Z17/100)*'NSW Apr 2020'!AQ17,('NSW Apr 2020'!O17*'NSW Apr 2020'!Z17/100)*'NSW Apr 2020'!AQ17)),0)</f>
        <v>0</v>
      </c>
      <c r="K23" s="172">
        <f>IF(AND('NSW Apr 2020'!O17&gt;0,'NSW Apr 2020'!P17&gt;0),IF($C$5*E23/'NSW Apr 2020'!AQ17&lt;('NSW Apr 2020'!L17+'NSW Apr 2020'!M17+'NSW Apr 2020'!N17+'NSW Apr 2020'!O17),0,IF(($C$5*E23/'NSW Apr 2020'!AQ17-'NSW Apr 2020'!L17+'NSW Apr 2020'!M17+'NSW Apr 2020'!N17+'NSW Apr 2020'!O17)&lt;=('NSW Apr 2020'!L17+'NSW Apr 2020'!M17+'NSW Apr 2020'!N17+'NSW Apr 2020'!O17+'NSW Apr 2020'!P17),(($C$5*E23/'NSW Apr 2020'!AQ17-('NSW Apr 2020'!L17+'NSW Apr 2020'!M17+'NSW Apr 2020'!N17+'NSW Apr 2020'!O17))*'NSW Apr 2020'!AA17/100)*'NSW Apr 2020'!AQ17,('NSW Apr 2020'!P17*'NSW Apr 2020'!AA17/100)*'NSW Apr 2020'!AQ17)),0)</f>
        <v>0</v>
      </c>
      <c r="L23" s="172">
        <f>IF(AND('NSW Apr 2020'!P17&gt;0,'NSW Apr 2020'!O17&gt;0),IF(($C$5*E23/'NSW Apr 2020'!AQ17&lt;SUM('NSW Apr 2020'!L17:P17)),(0),($C$5*E23/'NSW Apr 2020'!AQ17-SUM('NSW Apr 2020'!L17:P17))*'NSW Apr 2020'!AB17/100)* 'NSW Apr 2020'!AQ17,IF(AND('NSW Apr 2020'!O17&gt;0,'NSW Apr 2020'!P17=""),IF(($C$5*E23/'NSW Apr 2020'!AQ17&lt; SUM('NSW Apr 2020'!L17:O17)),(0),($C$5*E23/'NSW Apr 2020'!AQ17-SUM('NSW Apr 2020'!L17:O17))*'NSW Apr 2020'!AA17/100)* 'NSW Apr 2020'!AQ17,IF(AND('NSW Apr 2020'!N17&gt;0,'NSW Apr 2020'!O17=""),IF(($C$5*E23/'NSW Apr 2020'!AQ17&lt; SUM('NSW Apr 2020'!L17:N17)),(0),($C$5*E23/'NSW Apr 2020'!AQ17-SUM('NSW Apr 2020'!L17:N17))*'NSW Apr 2020'!Z17/100)* 'NSW Apr 2020'!AQ17,IF(AND('NSW Apr 2020'!M17&gt;0,'NSW Apr 2020'!N17=""),IF(($C$5*E23/'NSW Apr 2020'!AQ17&lt;'NSW Apr 2020'!M17+'NSW Apr 2020'!L17),(0),(($C$5*E23/'NSW Apr 2020'!AQ17-('NSW Apr 2020'!M17+'NSW Apr 2020'!L17))*'NSW Apr 2020'!Y17/100))*'NSW Apr 2020'!AQ17,IF(AND('NSW Apr 2020'!L17&gt;0,'NSW Apr 2020'!M17=""&gt;0),IF(($C$5*E23/'NSW Apr 2020'!AQ17&lt;'NSW Apr 2020'!L17),(0),($C$5*E23/'NSW Apr 2020'!AQ17-'NSW Apr 2020'!L17)*'NSW Apr 2020'!X17/100)*'NSW Apr 2020'!AQ17,0)))))</f>
        <v>0</v>
      </c>
      <c r="M23" s="172">
        <f>IF('NSW Apr 2020'!K17="",($C$5*F23/'NSW Apr 2020'!AR17*'NSW Apr 2020'!AC17/100)*'NSW Apr 2020'!AR17,IF($C$5*F23/'NSW Apr 2020'!AR17&gt;='NSW Apr 2020'!L17,('NSW Apr 2020'!L17*'NSW Apr 2020'!AC17/100)*'NSW Apr 2020'!AR17,($C$5*F23/'NSW Apr 2020'!AR17*'NSW Apr 2020'!AC17/100)*'NSW Apr 2020'!AR17))</f>
        <v>187.36363636363637</v>
      </c>
      <c r="N23" s="172">
        <f>IF(AND('NSW Apr 2020'!L17&gt;0,'NSW Apr 2020'!M17&gt;0),IF($C$5*F23/'NSW Apr 2020'!AR17&lt;'NSW Apr 2020'!L17,0,IF(($C$5*F23/'NSW Apr 2020'!AR17-'NSW Apr 2020'!L17)&lt;=('NSW Apr 2020'!M17+'NSW Apr 2020'!L17),((($C$5*F23/'NSW Apr 2020'!AR17-'NSW Apr 2020'!L17)*'NSW Apr 2020'!AD17/100))*'NSW Apr 2020'!AR17,((('NSW Apr 2020'!M17)*'NSW Apr 2020'!AD17/100)*'NSW Apr 2020'!AR17))),0)</f>
        <v>745.45454545454538</v>
      </c>
      <c r="O23" s="172">
        <f>IF(AND('NSW Apr 2020'!M17&gt;0,'NSW Apr 2020'!N17&gt;0),IF($C$5*F23/'NSW Apr 2020'!AR17&lt;('NSW Apr 2020'!L17+'NSW Apr 2020'!M17),0,IF(($C$5*F23/'NSW Apr 2020'!AR17-'NSW Apr 2020'!L17+'NSW Apr 2020'!M17)&lt;=('NSW Apr 2020'!L17+'NSW Apr 2020'!M17+'NSW Apr 2020'!N17),((($C$5*F23/'NSW Apr 2020'!AR17-('NSW Apr 2020'!L17+'NSW Apr 2020'!M17))*'NSW Apr 2020'!AE17/100))*'NSW Apr 2020'!AR17,('NSW Apr 2020'!N17*'NSW Apr 2020'!AE17/100)*'NSW Apr 2020'!AR17)),0)</f>
        <v>0</v>
      </c>
      <c r="P23" s="172">
        <f>IF(AND('NSW Apr 2020'!N17&gt;0,'NSW Apr 2020'!O17&gt;0),IF($C$5*F23/'NSW Apr 2020'!AR17&lt;('NSW Apr 2020'!L17+'NSW Apr 2020'!M17+'NSW Apr 2020'!N17),0,IF(($C$5*F23/'NSW Apr 2020'!AR17-'NSW Apr 2020'!L17+'NSW Apr 2020'!M17+'NSW Apr 2020'!N17)&lt;=('NSW Apr 2020'!L17+'NSW Apr 2020'!M17+'NSW Apr 2020'!N17+'NSW Apr 2020'!O17),(($C$5*F23/'NSW Apr 2020'!AR17-('NSW Apr 2020'!L17+'NSW Apr 2020'!M17+'NSW Apr 2020'!N17))*'NSW Apr 2020'!AF17/100)*'NSW Apr 2020'!AR17,('NSW Apr 2020'!O17*'NSW Apr 2020'!AF17/100)*'NSW Apr 2020'!AR17)),0)</f>
        <v>0</v>
      </c>
      <c r="Q23" s="172">
        <f>IF(AND('NSW Apr 2020'!P17&gt;0,'NSW Apr 2020'!P17&gt;0),IF($C$5*F23/'NSW Apr 2020'!AR17&lt;('NSW Apr 2020'!L17+'NSW Apr 2020'!M17+'NSW Apr 2020'!N17+'NSW Apr 2020'!O17),0,IF(($C$5*F23/'NSW Apr 2020'!AR17-'NSW Apr 2020'!L17+'NSW Apr 2020'!M17+'NSW Apr 2020'!N17+'NSW Apr 2020'!O17)&lt;=('NSW Apr 2020'!L17+'NSW Apr 2020'!M17+'NSW Apr 2020'!N17+'NSW Apr 2020'!O17+'NSW Apr 2020'!P17),(($C$5*F23/'NSW Apr 2020'!AR17-('NSW Apr 2020'!L17+'NSW Apr 2020'!M17+'NSW Apr 2020'!N17+'NSW Apr 2020'!O17))*'NSW Apr 2020'!AG17/100)*'NSW Apr 2020'!AR17,('NSW Apr 2020'!P17*'NSW Apr 2020'!AG17/100)*'NSW Apr 2020'!AR17)),0)</f>
        <v>0</v>
      </c>
      <c r="R23" s="172">
        <f>IF(AND('NSW Apr 2020'!P17&gt;0,'NSW Apr 2020'!O17&gt;0),IF(($C$5*F23/'NSW Apr 2020'!AR17&lt;SUM('NSW Apr 2020'!L17:P17)),(0),($C$5*F23/'NSW Apr 2020'!AR17-SUM('NSW Apr 2020'!L17:P17))*'NSW Apr 2020'!AB17/100)* 'NSW Apr 2020'!AR17,IF(AND('NSW Apr 2020'!O17&gt;0,'NSW Apr 2020'!P17=""),IF(($C$5*F23/'NSW Apr 2020'!AR17&lt; SUM('NSW Apr 2020'!L17:O17)),(0),($C$5*F23/'NSW Apr 2020'!AR17-SUM('NSW Apr 2020'!L17:O17))*'NSW Apr 2020'!AG17/100)* 'NSW Apr 2020'!AR17,IF(AND('NSW Apr 2020'!N17&gt;0,'NSW Apr 2020'!O17=""),IF(($C$5*F23/'NSW Apr 2020'!AR17&lt; SUM('NSW Apr 2020'!L17:N17)),(0),($C$5*F23/'NSW Apr 2020'!AR17-SUM('NSW Apr 2020'!L17:N17))*'NSW Apr 2020'!AF17/100)* 'NSW Apr 2020'!AR17,IF(AND('NSW Apr 2020'!M17&gt;0,'NSW Apr 2020'!N17=""),IF(($C$5*F23/'NSW Apr 2020'!AR17&lt;'NSW Apr 2020'!M17+'NSW Apr 2020'!L17),(0),(($C$5*F23/'NSW Apr 2020'!AR17-('NSW Apr 2020'!M17+'NSW Apr 2020'!L17))*'NSW Apr 2020'!AE17/100))*'NSW Apr 2020'!AR17,IF(AND('NSW Apr 2020'!L17&gt;0,'NSW Apr 2020'!M17=""&gt;0),IF(($C$5*F23/'NSW Apr 2020'!AR17&lt;'NSW Apr 2020'!L17),(0),($C$5*F23/'NSW Apr 2020'!AR17-'NSW Apr 2020'!L17)*'NSW Apr 2020'!AD17/100)*'NSW Apr 2020'!AR17,0)))))</f>
        <v>0</v>
      </c>
      <c r="S23" s="298">
        <f t="shared" si="4"/>
        <v>1865.6363636363635</v>
      </c>
      <c r="T23" s="293">
        <f t="shared" si="5"/>
        <v>2080.0738636363635</v>
      </c>
      <c r="U23" s="168">
        <f t="shared" si="6"/>
        <v>2288.0812500000002</v>
      </c>
      <c r="V23" s="171">
        <f>'NSW Apr 2020'!AT17</f>
        <v>0</v>
      </c>
      <c r="W23" s="171">
        <f>'NSW Apr 2020'!AU17</f>
        <v>0</v>
      </c>
      <c r="X23" s="171">
        <f>'NSW Apr 2020'!AV17</f>
        <v>0</v>
      </c>
      <c r="Y23" s="171">
        <f>'NSW Apr 2020'!AW17</f>
        <v>0</v>
      </c>
      <c r="Z23" s="293" t="str">
        <f t="shared" si="7"/>
        <v>No discount</v>
      </c>
      <c r="AA23" s="293" t="str">
        <f t="shared" si="8"/>
        <v>Exclusive</v>
      </c>
      <c r="AB23" s="293">
        <f t="shared" si="0"/>
        <v>2080.0738636363635</v>
      </c>
      <c r="AC23" s="293">
        <f t="shared" si="1"/>
        <v>2080.0738636363635</v>
      </c>
      <c r="AD23" s="301">
        <f t="shared" si="2"/>
        <v>2288.0812500000002</v>
      </c>
      <c r="AE23" s="301">
        <f t="shared" si="2"/>
        <v>2288.0812500000002</v>
      </c>
      <c r="AF23" s="234">
        <f>'NSW Apr 2020'!BF17</f>
        <v>0</v>
      </c>
      <c r="AG23" s="170" t="str">
        <f>'NSW Apr 2020'!BG17</f>
        <v>n</v>
      </c>
      <c r="AH23" s="313"/>
      <c r="AI23" s="313"/>
      <c r="AJ23" s="313"/>
      <c r="AK23" s="313"/>
      <c r="AL23" s="313"/>
      <c r="AM23" s="313"/>
      <c r="AN23" s="313"/>
      <c r="AO23" s="313"/>
      <c r="AP23" s="313"/>
      <c r="AQ23" s="313"/>
      <c r="AR23" s="313"/>
      <c r="AS23" s="313"/>
      <c r="AT23" s="313"/>
      <c r="AU23" s="313"/>
      <c r="AV23" s="313"/>
      <c r="AW23" s="313"/>
      <c r="AX23" s="313"/>
      <c r="AY23" s="313"/>
      <c r="AZ23" s="313"/>
      <c r="BA23" s="313"/>
      <c r="BB23" s="313"/>
      <c r="BC23" s="313"/>
      <c r="BD23" s="313"/>
      <c r="BE23" s="313"/>
      <c r="BF23" s="313"/>
      <c r="BG23" s="313"/>
      <c r="BH23" s="313"/>
      <c r="BI23" s="313"/>
      <c r="BJ23" s="313"/>
      <c r="BK23" s="313"/>
      <c r="BL23" s="313"/>
      <c r="BM23" s="313"/>
      <c r="BN23" s="313"/>
      <c r="BO23" s="313"/>
      <c r="BP23" s="313"/>
      <c r="BQ23" s="313"/>
      <c r="BR23" s="313"/>
      <c r="BS23" s="313"/>
      <c r="BT23" s="313"/>
      <c r="BU23" s="313"/>
      <c r="BV23" s="313"/>
      <c r="BW23" s="313"/>
      <c r="BX23" s="313"/>
      <c r="BY23" s="313"/>
      <c r="BZ23" s="313"/>
      <c r="CA23" s="313"/>
      <c r="CB23" s="313"/>
      <c r="CC23" s="313"/>
      <c r="CD23" s="313"/>
      <c r="CE23" s="313"/>
      <c r="CF23" s="313"/>
      <c r="CG23" s="313"/>
      <c r="CH23" s="313"/>
      <c r="CI23" s="313"/>
      <c r="CJ23" s="313"/>
      <c r="CK23" s="313"/>
      <c r="CL23" s="313"/>
      <c r="CM23" s="313"/>
      <c r="CN23" s="313"/>
      <c r="CO23" s="313"/>
      <c r="CP23" s="313"/>
      <c r="CQ23" s="313"/>
      <c r="CR23" s="313"/>
      <c r="CS23" s="313"/>
      <c r="CT23" s="313"/>
      <c r="CU23" s="313"/>
      <c r="CV23" s="313"/>
      <c r="CW23" s="313"/>
      <c r="CX23" s="313"/>
      <c r="CY23" s="313"/>
      <c r="CZ23" s="313"/>
      <c r="DA23" s="313"/>
      <c r="DB23" s="313"/>
      <c r="DC23" s="313"/>
      <c r="DD23" s="313"/>
      <c r="DE23" s="313"/>
      <c r="DF23" s="313"/>
      <c r="DG23" s="313"/>
      <c r="DH23" s="313"/>
      <c r="DI23" s="313"/>
      <c r="DJ23" s="313"/>
      <c r="DK23" s="313"/>
      <c r="DL23" s="313"/>
      <c r="DM23" s="313"/>
      <c r="DN23" s="313"/>
      <c r="DO23" s="313"/>
      <c r="DP23" s="313"/>
      <c r="DQ23" s="313"/>
      <c r="DR23" s="313"/>
      <c r="DS23" s="313"/>
      <c r="DT23" s="313"/>
      <c r="DU23" s="313"/>
      <c r="DV23" s="313"/>
      <c r="DW23" s="313"/>
      <c r="DX23" s="313"/>
      <c r="DY23" s="313"/>
      <c r="DZ23" s="313"/>
      <c r="EA23" s="313"/>
      <c r="EB23" s="313"/>
      <c r="EC23" s="313"/>
      <c r="ED23" s="313"/>
      <c r="EE23" s="313"/>
      <c r="EF23" s="313"/>
      <c r="EG23" s="313"/>
      <c r="EH23" s="313"/>
      <c r="EI23" s="313"/>
      <c r="EJ23" s="313"/>
      <c r="EK23" s="313"/>
      <c r="EL23" s="313"/>
      <c r="EM23" s="313"/>
      <c r="EN23" s="313"/>
      <c r="EO23" s="313"/>
      <c r="EP23" s="313"/>
      <c r="EQ23" s="313"/>
      <c r="ER23" s="313"/>
    </row>
    <row r="24" spans="1:148" ht="23" customHeight="1" thickTop="1">
      <c r="A24" s="442" t="str">
        <f>'NSW Apr 2020'!D18</f>
        <v>AGN Cooma</v>
      </c>
      <c r="B24" s="156" t="str">
        <f>'NSW Apr 2020'!F18</f>
        <v>Origin Energy</v>
      </c>
      <c r="C24" s="156" t="str">
        <f>'NSW Apr 2020'!G18</f>
        <v>Business Flexi</v>
      </c>
      <c r="D24" s="151">
        <f>365*'NSW Apr 2020'!H18/100</f>
        <v>341.23849999999999</v>
      </c>
      <c r="E24" s="288">
        <f>IF('NSW Apr 2020'!AQ18=3,0.5,IF('NSW Apr 2020'!AQ18=2,0.33,0))</f>
        <v>0.5</v>
      </c>
      <c r="F24" s="288">
        <f t="shared" si="3"/>
        <v>0.5</v>
      </c>
      <c r="G24" s="151">
        <f>IF('NSW Apr 2020'!K18="",($C$5*E24/'NSW Apr 2020'!AQ18*'NSW Apr 2020'!W18/100)*'NSW Apr 2020'!AQ18,IF($C$5*E24/'NSW Apr 2020'!AQ18&gt;='NSW Apr 2020'!L18,('NSW Apr 2020'!L18*'NSW Apr 2020'!W18/100)*'NSW Apr 2020'!AQ18,($C$5*E24/'NSW Apr 2020'!AQ18*'NSW Apr 2020'!W18/100)*'NSW Apr 2020'!AQ18))</f>
        <v>1172.7272727272725</v>
      </c>
      <c r="H24" s="151">
        <f>IF(AND('NSW Apr 2020'!L18&gt;0,'NSW Apr 2020'!M18&gt;0),IF($C$5*E24/'NSW Apr 2020'!AQ18&lt;'NSW Apr 2020'!L18,0,IF(($C$5*E24/'NSW Apr 2020'!AQ18-'NSW Apr 2020'!L18)&lt;=('NSW Apr 2020'!M18+'NSW Apr 2020'!L18),((($C$5*E24/'NSW Apr 2020'!AQ18-'NSW Apr 2020'!L18)*'NSW Apr 2020'!X18/100))*'NSW Apr 2020'!AQ18,((('NSW Apr 2020'!M18)*'NSW Apr 2020'!X18/100)*'NSW Apr 2020'!AQ18))),0)</f>
        <v>0</v>
      </c>
      <c r="I24" s="151">
        <f>IF(AND('NSW Apr 2020'!M18&gt;0,'NSW Apr 2020'!N18&gt;0),IF($C$5*E24/'NSW Apr 2020'!AQ18&lt;('NSW Apr 2020'!L18+'NSW Apr 2020'!M18),0,IF(($C$5*E24/'NSW Apr 2020'!AQ18-'NSW Apr 2020'!L18+'NSW Apr 2020'!M18)&lt;=('NSW Apr 2020'!L18+'NSW Apr 2020'!M18+'NSW Apr 2020'!N18),((($C$5*E24/'NSW Apr 2020'!AQ18-('NSW Apr 2020'!L18+'NSW Apr 2020'!M18))*'NSW Apr 2020'!Y18/100))*'NSW Apr 2020'!AQ18,('NSW Apr 2020'!N18*'NSW Apr 2020'!Y18/100)* 'NSW Apr 2020'!AQ18)),0)</f>
        <v>0</v>
      </c>
      <c r="J24" s="151">
        <f>IF(AND('NSW Apr 2020'!N18&gt;0,'NSW Apr 2020'!O18&gt;0),IF($C$5*E24/'NSW Apr 2020'!AQ18&lt;('NSW Apr 2020'!L18+'NSW Apr 2020'!M18+'NSW Apr 2020'!N18),0,IF(($C$5*E24/'NSW Apr 2020'!AQ18-'NSW Apr 2020'!L18+'NSW Apr 2020'!M18+'NSW Apr 2020'!N18)&lt;=('NSW Apr 2020'!L18+'NSW Apr 2020'!M18+'NSW Apr 2020'!N18+'NSW Apr 2020'!O18),(($C$5*E24/'NSW Apr 2020'!AQ18-('NSW Apr 2020'!L18+'NSW Apr 2020'!M18+'NSW Apr 2020'!N18))*'NSW Apr 2020'!Z18/100)*'NSW Apr 2020'!AQ18,('NSW Apr 2020'!O18*'NSW Apr 2020'!Z18/100)*'NSW Apr 2020'!AQ18)),0)</f>
        <v>0</v>
      </c>
      <c r="K24" s="151">
        <f>IF(AND('NSW Apr 2020'!O18&gt;0,'NSW Apr 2020'!P18&gt;0),IF($C$5*E24/'NSW Apr 2020'!AQ18&lt;('NSW Apr 2020'!L18+'NSW Apr 2020'!M18+'NSW Apr 2020'!N18+'NSW Apr 2020'!O18),0,IF(($C$5*E24/'NSW Apr 2020'!AQ18-'NSW Apr 2020'!L18+'NSW Apr 2020'!M18+'NSW Apr 2020'!N18+'NSW Apr 2020'!O18)&lt;=('NSW Apr 2020'!L18+'NSW Apr 2020'!M18+'NSW Apr 2020'!N18+'NSW Apr 2020'!O18+'NSW Apr 2020'!P18),(($C$5*E24/'NSW Apr 2020'!AQ18-('NSW Apr 2020'!L18+'NSW Apr 2020'!M18+'NSW Apr 2020'!N18+'NSW Apr 2020'!O18))*'NSW Apr 2020'!AA18/100)*'NSW Apr 2020'!AQ18,('NSW Apr 2020'!P18*'NSW Apr 2020'!AA18/100)*'NSW Apr 2020'!AQ18)),0)</f>
        <v>0</v>
      </c>
      <c r="L24" s="151">
        <f>IF(AND('NSW Apr 2020'!P18&gt;0,'NSW Apr 2020'!O18&gt;0),IF(($C$5*E24/'NSW Apr 2020'!AQ18&lt;SUM('NSW Apr 2020'!L18:P18)),(0),($C$5*E24/'NSW Apr 2020'!AQ18-SUM('NSW Apr 2020'!L18:P18))*'NSW Apr 2020'!AB18/100)* 'NSW Apr 2020'!AQ18,IF(AND('NSW Apr 2020'!O18&gt;0,'NSW Apr 2020'!P18=""),IF(($C$5*E24/'NSW Apr 2020'!AQ18&lt; SUM('NSW Apr 2020'!L18:O18)),(0),($C$5*E24/'NSW Apr 2020'!AQ18-SUM('NSW Apr 2020'!L18:O18))*'NSW Apr 2020'!AA18/100)* 'NSW Apr 2020'!AQ18,IF(AND('NSW Apr 2020'!N18&gt;0,'NSW Apr 2020'!O18=""),IF(($C$5*E24/'NSW Apr 2020'!AQ18&lt; SUM('NSW Apr 2020'!L18:N18)),(0),($C$5*E24/'NSW Apr 2020'!AQ18-SUM('NSW Apr 2020'!L18:N18))*'NSW Apr 2020'!Z18/100)* 'NSW Apr 2020'!AQ18,IF(AND('NSW Apr 2020'!M18&gt;0,'NSW Apr 2020'!N18=""),IF(($C$5*E24/'NSW Apr 2020'!AQ18&lt;'NSW Apr 2020'!M18+'NSW Apr 2020'!L18),(0),(($C$5*E24/'NSW Apr 2020'!AQ18-('NSW Apr 2020'!M18+'NSW Apr 2020'!L18))*'NSW Apr 2020'!Y18/100))*'NSW Apr 2020'!AQ18,IF(AND('NSW Apr 2020'!L18&gt;0,'NSW Apr 2020'!M18=""&gt;0),IF(($C$5*E24/'NSW Apr 2020'!AQ18&lt;'NSW Apr 2020'!L18),(0),($C$5*E24/'NSW Apr 2020'!AQ18-'NSW Apr 2020'!L18)*'NSW Apr 2020'!X18/100)*'NSW Apr 2020'!AQ18,0)))))</f>
        <v>0</v>
      </c>
      <c r="M24" s="151">
        <f>IF('NSW Apr 2020'!K18="",($C$5*F24/'NSW Apr 2020'!AR18*'NSW Apr 2020'!AC18/100)*'NSW Apr 2020'!AR18,IF($C$5*F24/'NSW Apr 2020'!AR18&gt;='NSW Apr 2020'!L18,('NSW Apr 2020'!L18*'NSW Apr 2020'!AC18/100)*'NSW Apr 2020'!AR18,($C$5*F24/'NSW Apr 2020'!AR18*'NSW Apr 2020'!AC18/100)*'NSW Apr 2020'!AR18))</f>
        <v>1172.7272727272725</v>
      </c>
      <c r="N24" s="151">
        <f>IF(AND('NSW Apr 2020'!L18&gt;0,'NSW Apr 2020'!M18&gt;0),IF($C$5*F24/'NSW Apr 2020'!AR18&lt;'NSW Apr 2020'!L18,0,IF(($C$5*F24/'NSW Apr 2020'!AR18-'NSW Apr 2020'!L18)&lt;=('NSW Apr 2020'!M18+'NSW Apr 2020'!L18),((($C$5*F24/'NSW Apr 2020'!AR18-'NSW Apr 2020'!L18)*'NSW Apr 2020'!AD18/100))*'NSW Apr 2020'!AR18,((('NSW Apr 2020'!M18)*'NSW Apr 2020'!AD18/100)*'NSW Apr 2020'!AR18))),0)</f>
        <v>0</v>
      </c>
      <c r="O24" s="151">
        <f>IF(AND('NSW Apr 2020'!M18&gt;0,'NSW Apr 2020'!N18&gt;0),IF($C$5*F24/'NSW Apr 2020'!AR18&lt;('NSW Apr 2020'!L18+'NSW Apr 2020'!M18),0,IF(($C$5*F24/'NSW Apr 2020'!AR18-'NSW Apr 2020'!L18+'NSW Apr 2020'!M18)&lt;=('NSW Apr 2020'!L18+'NSW Apr 2020'!M18+'NSW Apr 2020'!N18),((($C$5*F24/'NSW Apr 2020'!AR18-('NSW Apr 2020'!L18+'NSW Apr 2020'!M18))*'NSW Apr 2020'!AE18/100))*'NSW Apr 2020'!AR18,('NSW Apr 2020'!N18*'NSW Apr 2020'!AE18/100)*'NSW Apr 2020'!AR18)),0)</f>
        <v>0</v>
      </c>
      <c r="P24" s="151">
        <f>IF(AND('NSW Apr 2020'!N18&gt;0,'NSW Apr 2020'!O18&gt;0),IF($C$5*F24/'NSW Apr 2020'!AR18&lt;('NSW Apr 2020'!L18+'NSW Apr 2020'!M18+'NSW Apr 2020'!N18),0,IF(($C$5*F24/'NSW Apr 2020'!AR18-'NSW Apr 2020'!L18+'NSW Apr 2020'!M18+'NSW Apr 2020'!N18)&lt;=('NSW Apr 2020'!L18+'NSW Apr 2020'!M18+'NSW Apr 2020'!N18+'NSW Apr 2020'!O18),(($C$5*F24/'NSW Apr 2020'!AR18-('NSW Apr 2020'!L18+'NSW Apr 2020'!M18+'NSW Apr 2020'!N18))*'NSW Apr 2020'!AF18/100)*'NSW Apr 2020'!AR18,('NSW Apr 2020'!O18*'NSW Apr 2020'!AF18/100)*'NSW Apr 2020'!AR18)),0)</f>
        <v>0</v>
      </c>
      <c r="Q24" s="151">
        <f>IF(AND('NSW Apr 2020'!P18&gt;0,'NSW Apr 2020'!P18&gt;0),IF($C$5*F24/'NSW Apr 2020'!AR18&lt;('NSW Apr 2020'!L18+'NSW Apr 2020'!M18+'NSW Apr 2020'!N18+'NSW Apr 2020'!O18),0,IF(($C$5*F24/'NSW Apr 2020'!AR18-'NSW Apr 2020'!L18+'NSW Apr 2020'!M18+'NSW Apr 2020'!N18+'NSW Apr 2020'!O18)&lt;=('NSW Apr 2020'!L18+'NSW Apr 2020'!M18+'NSW Apr 2020'!N18+'NSW Apr 2020'!O18+'NSW Apr 2020'!P18),(($C$5*F24/'NSW Apr 2020'!AR18-('NSW Apr 2020'!L18+'NSW Apr 2020'!M18+'NSW Apr 2020'!N18+'NSW Apr 2020'!O18))*'NSW Apr 2020'!AG18/100)*'NSW Apr 2020'!AR18,('NSW Apr 2020'!P18*'NSW Apr 2020'!AG18/100)*'NSW Apr 2020'!AR18)),0)</f>
        <v>0</v>
      </c>
      <c r="R24" s="151">
        <f>IF(AND('NSW Apr 2020'!P18&gt;0,'NSW Apr 2020'!O18&gt;0),IF(($C$5*F24/'NSW Apr 2020'!AR18&lt;SUM('NSW Apr 2020'!L18:P18)),(0),($C$5*F24/'NSW Apr 2020'!AR18-SUM('NSW Apr 2020'!L18:P18))*'NSW Apr 2020'!AB18/100)* 'NSW Apr 2020'!AR18,IF(AND('NSW Apr 2020'!O18&gt;0,'NSW Apr 2020'!P18=""),IF(($C$5*F24/'NSW Apr 2020'!AR18&lt; SUM('NSW Apr 2020'!L18:O18)),(0),($C$5*F24/'NSW Apr 2020'!AR18-SUM('NSW Apr 2020'!L18:O18))*'NSW Apr 2020'!AG18/100)* 'NSW Apr 2020'!AR18,IF(AND('NSW Apr 2020'!N18&gt;0,'NSW Apr 2020'!O18=""),IF(($C$5*F24/'NSW Apr 2020'!AR18&lt; SUM('NSW Apr 2020'!L18:N18)),(0),($C$5*F24/'NSW Apr 2020'!AR18-SUM('NSW Apr 2020'!L18:N18))*'NSW Apr 2020'!AF18/100)* 'NSW Apr 2020'!AR18,IF(AND('NSW Apr 2020'!M18&gt;0,'NSW Apr 2020'!N18=""),IF(($C$5*F24/'NSW Apr 2020'!AR18&lt;'NSW Apr 2020'!M18+'NSW Apr 2020'!L18),(0),(($C$5*F24/'NSW Apr 2020'!AR18-('NSW Apr 2020'!M18+'NSW Apr 2020'!L18))*'NSW Apr 2020'!AE18/100))*'NSW Apr 2020'!AR18,IF(AND('NSW Apr 2020'!L18&gt;0,'NSW Apr 2020'!M18=""&gt;0),IF(($C$5*F24/'NSW Apr 2020'!AR18&lt;'NSW Apr 2020'!L18),(0),($C$5*F24/'NSW Apr 2020'!AR18-'NSW Apr 2020'!L18)*'NSW Apr 2020'!AD18/100)*'NSW Apr 2020'!AR18,0)))))</f>
        <v>0</v>
      </c>
      <c r="S24" s="257">
        <f t="shared" si="4"/>
        <v>2345.454545454545</v>
      </c>
      <c r="T24" s="294">
        <f t="shared" si="5"/>
        <v>2686.693045454545</v>
      </c>
      <c r="U24" s="157">
        <f t="shared" si="6"/>
        <v>2955.3623499999999</v>
      </c>
      <c r="V24" s="156">
        <f>'NSW Apr 2020'!AT18</f>
        <v>12</v>
      </c>
      <c r="W24" s="156">
        <f>'NSW Apr 2020'!AU18</f>
        <v>0</v>
      </c>
      <c r="X24" s="156">
        <f>'NSW Apr 2020'!AV18</f>
        <v>0</v>
      </c>
      <c r="Y24" s="156">
        <f>'NSW Apr 2020'!AW18</f>
        <v>0</v>
      </c>
      <c r="Z24" s="294" t="str">
        <f t="shared" si="7"/>
        <v>Guaranteed off bill</v>
      </c>
      <c r="AA24" s="294" t="str">
        <f t="shared" si="8"/>
        <v>Inclusive</v>
      </c>
      <c r="AB24" s="266">
        <f t="shared" si="0"/>
        <v>2364.2898799999998</v>
      </c>
      <c r="AC24" s="266">
        <f t="shared" si="1"/>
        <v>2364.2898799999998</v>
      </c>
      <c r="AD24" s="267">
        <f t="shared" ref="AD24:AE32" si="9">AB24*1.1</f>
        <v>2600.7188679999999</v>
      </c>
      <c r="AE24" s="267">
        <f t="shared" si="9"/>
        <v>2600.7188679999999</v>
      </c>
      <c r="AF24" s="235">
        <f>'NSW Apr 2020'!BF18</f>
        <v>12</v>
      </c>
      <c r="AG24" s="159" t="str">
        <f>'NSW Apr 2020'!BG18</f>
        <v>n</v>
      </c>
      <c r="AH24" s="313"/>
      <c r="AI24" s="313"/>
      <c r="AJ24" s="313"/>
      <c r="AK24" s="313"/>
      <c r="AL24" s="313"/>
      <c r="AM24" s="313"/>
      <c r="AN24" s="313"/>
      <c r="AO24" s="313"/>
      <c r="AP24" s="313"/>
      <c r="AQ24" s="313"/>
      <c r="AR24" s="313"/>
      <c r="AS24" s="313"/>
      <c r="AT24" s="313"/>
      <c r="AU24" s="313"/>
      <c r="AV24" s="313"/>
      <c r="AW24" s="313"/>
      <c r="AX24" s="313"/>
      <c r="AY24" s="313"/>
      <c r="AZ24" s="313"/>
      <c r="BA24" s="313"/>
      <c r="BB24" s="313"/>
      <c r="BC24" s="313"/>
      <c r="BD24" s="313"/>
      <c r="BE24" s="313"/>
      <c r="BF24" s="313"/>
      <c r="BG24" s="313"/>
      <c r="BH24" s="313"/>
      <c r="BI24" s="313"/>
      <c r="BJ24" s="313"/>
      <c r="BK24" s="313"/>
      <c r="BL24" s="313"/>
      <c r="BM24" s="313"/>
      <c r="BN24" s="313"/>
      <c r="BO24" s="313"/>
      <c r="BP24" s="313"/>
      <c r="BQ24" s="313"/>
      <c r="BR24" s="313"/>
      <c r="BS24" s="313"/>
      <c r="BT24" s="313"/>
      <c r="BU24" s="313"/>
      <c r="BV24" s="313"/>
      <c r="BW24" s="313"/>
      <c r="BX24" s="313"/>
      <c r="BY24" s="313"/>
      <c r="BZ24" s="313"/>
      <c r="CA24" s="313"/>
      <c r="CB24" s="313"/>
      <c r="CC24" s="313"/>
      <c r="CD24" s="313"/>
      <c r="CE24" s="313"/>
      <c r="CF24" s="313"/>
      <c r="CG24" s="313"/>
      <c r="CH24" s="313"/>
      <c r="CI24" s="313"/>
      <c r="CJ24" s="313"/>
      <c r="CK24" s="313"/>
      <c r="CL24" s="313"/>
      <c r="CM24" s="313"/>
      <c r="CN24" s="313"/>
      <c r="CO24" s="313"/>
      <c r="CP24" s="313"/>
      <c r="CQ24" s="313"/>
      <c r="CR24" s="313"/>
      <c r="CS24" s="313"/>
      <c r="CT24" s="313"/>
      <c r="CU24" s="313"/>
      <c r="CV24" s="313"/>
      <c r="CW24" s="313"/>
      <c r="CX24" s="313"/>
      <c r="CY24" s="313"/>
      <c r="CZ24" s="313"/>
      <c r="DA24" s="313"/>
      <c r="DB24" s="313"/>
      <c r="DC24" s="313"/>
      <c r="DD24" s="313"/>
      <c r="DE24" s="313"/>
      <c r="DF24" s="313"/>
      <c r="DG24" s="313"/>
      <c r="DH24" s="313"/>
      <c r="DI24" s="313"/>
      <c r="DJ24" s="313"/>
      <c r="DK24" s="313"/>
      <c r="DL24" s="313"/>
      <c r="DM24" s="313"/>
      <c r="DN24" s="313"/>
      <c r="DO24" s="313"/>
      <c r="DP24" s="313"/>
      <c r="DQ24" s="313"/>
      <c r="DR24" s="313"/>
      <c r="DS24" s="313"/>
      <c r="DT24" s="313"/>
      <c r="DU24" s="313"/>
      <c r="DV24" s="313"/>
      <c r="DW24" s="313"/>
      <c r="DX24" s="313"/>
      <c r="DY24" s="313"/>
      <c r="DZ24" s="313"/>
      <c r="EA24" s="313"/>
      <c r="EB24" s="313"/>
      <c r="EC24" s="313"/>
      <c r="ED24" s="313"/>
      <c r="EE24" s="313"/>
      <c r="EF24" s="313"/>
      <c r="EG24" s="313"/>
      <c r="EH24" s="313"/>
      <c r="EI24" s="313"/>
      <c r="EJ24" s="313"/>
      <c r="EK24" s="313"/>
      <c r="EL24" s="313"/>
      <c r="EM24" s="313"/>
      <c r="EN24" s="313"/>
      <c r="EO24" s="313"/>
      <c r="EP24" s="313"/>
      <c r="EQ24" s="313"/>
      <c r="ER24" s="313"/>
    </row>
    <row r="25" spans="1:148" ht="23" customHeight="1" thickBot="1">
      <c r="A25" s="444"/>
      <c r="B25" s="171" t="str">
        <f>'NSW Apr 2020'!F19</f>
        <v>Red Energy</v>
      </c>
      <c r="C25" s="171" t="str">
        <f>'NSW Apr 2020'!G19</f>
        <v xml:space="preserve">Business Saver </v>
      </c>
      <c r="D25" s="172">
        <f>365*'NSW Apr 2020'!H19/100</f>
        <v>233.6</v>
      </c>
      <c r="E25" s="289">
        <f>IF('NSW Apr 2020'!AQ19=3,0.5,IF('NSW Apr 2020'!AQ19=2,0.33,0))</f>
        <v>0.5</v>
      </c>
      <c r="F25" s="289">
        <f t="shared" si="3"/>
        <v>0.5</v>
      </c>
      <c r="G25" s="172">
        <f>IF('NSW Apr 2020'!K19="",($C$5*E25/'NSW Apr 2020'!AQ19*'NSW Apr 2020'!W19/100)*'NSW Apr 2020'!AQ19,IF($C$5*E25/'NSW Apr 2020'!AQ19&gt;='NSW Apr 2020'!L19,('NSW Apr 2020'!L19*'NSW Apr 2020'!W19/100)*'NSW Apr 2020'!AQ19,($C$5*E25/'NSW Apr 2020'!AQ19*'NSW Apr 2020'!W19/100)*'NSW Apr 2020'!AQ19))</f>
        <v>1300</v>
      </c>
      <c r="H25" s="172">
        <f>IF(AND('NSW Apr 2020'!L19&gt;0,'NSW Apr 2020'!M19&gt;0),IF($C$5*E25/'NSW Apr 2020'!AQ19&lt;'NSW Apr 2020'!L19,0,IF(($C$5*E25/'NSW Apr 2020'!AQ19-'NSW Apr 2020'!L19)&lt;=('NSW Apr 2020'!M19+'NSW Apr 2020'!L19),((($C$5*E25/'NSW Apr 2020'!AQ19-'NSW Apr 2020'!L19)*'NSW Apr 2020'!X19/100))*'NSW Apr 2020'!AQ19,((('NSW Apr 2020'!M19)*'NSW Apr 2020'!X19/100)*'NSW Apr 2020'!AQ19))),0)</f>
        <v>0</v>
      </c>
      <c r="I25" s="172">
        <f>IF(AND('NSW Apr 2020'!M19&gt;0,'NSW Apr 2020'!N19&gt;0),IF($C$5*E25/'NSW Apr 2020'!AQ19&lt;('NSW Apr 2020'!L19+'NSW Apr 2020'!M19),0,IF(($C$5*E25/'NSW Apr 2020'!AQ19-'NSW Apr 2020'!L19+'NSW Apr 2020'!M19)&lt;=('NSW Apr 2020'!L19+'NSW Apr 2020'!M19+'NSW Apr 2020'!N19),((($C$5*E25/'NSW Apr 2020'!AQ19-('NSW Apr 2020'!L19+'NSW Apr 2020'!M19))*'NSW Apr 2020'!Y19/100))*'NSW Apr 2020'!AQ19,('NSW Apr 2020'!N19*'NSW Apr 2020'!Y19/100)* 'NSW Apr 2020'!AQ19)),0)</f>
        <v>0</v>
      </c>
      <c r="J25" s="172">
        <f>IF(AND('NSW Apr 2020'!N19&gt;0,'NSW Apr 2020'!O19&gt;0),IF($C$5*E25/'NSW Apr 2020'!AQ19&lt;('NSW Apr 2020'!L19+'NSW Apr 2020'!M19+'NSW Apr 2020'!N19),0,IF(($C$5*E25/'NSW Apr 2020'!AQ19-'NSW Apr 2020'!L19+'NSW Apr 2020'!M19+'NSW Apr 2020'!N19)&lt;=('NSW Apr 2020'!L19+'NSW Apr 2020'!M19+'NSW Apr 2020'!N19+'NSW Apr 2020'!O19),(($C$5*E25/'NSW Apr 2020'!AQ19-('NSW Apr 2020'!L19+'NSW Apr 2020'!M19+'NSW Apr 2020'!N19))*'NSW Apr 2020'!Z19/100)*'NSW Apr 2020'!AQ19,('NSW Apr 2020'!O19*'NSW Apr 2020'!Z19/100)*'NSW Apr 2020'!AQ19)),0)</f>
        <v>0</v>
      </c>
      <c r="K25" s="172">
        <f>IF(AND('NSW Apr 2020'!O19&gt;0,'NSW Apr 2020'!P19&gt;0),IF($C$5*E25/'NSW Apr 2020'!AQ19&lt;('NSW Apr 2020'!L19+'NSW Apr 2020'!M19+'NSW Apr 2020'!N19+'NSW Apr 2020'!O19),0,IF(($C$5*E25/'NSW Apr 2020'!AQ19-'NSW Apr 2020'!L19+'NSW Apr 2020'!M19+'NSW Apr 2020'!N19+'NSW Apr 2020'!O19)&lt;=('NSW Apr 2020'!L19+'NSW Apr 2020'!M19+'NSW Apr 2020'!N19+'NSW Apr 2020'!O19+'NSW Apr 2020'!P19),(($C$5*E25/'NSW Apr 2020'!AQ19-('NSW Apr 2020'!L19+'NSW Apr 2020'!M19+'NSW Apr 2020'!N19+'NSW Apr 2020'!O19))*'NSW Apr 2020'!AA19/100)*'NSW Apr 2020'!AQ19,('NSW Apr 2020'!P19*'NSW Apr 2020'!AA19/100)*'NSW Apr 2020'!AQ19)),0)</f>
        <v>0</v>
      </c>
      <c r="L25" s="172">
        <f>IF(AND('NSW Apr 2020'!P19&gt;0,'NSW Apr 2020'!O19&gt;0),IF(($C$5*E25/'NSW Apr 2020'!AQ19&lt;SUM('NSW Apr 2020'!L19:P19)),(0),($C$5*E25/'NSW Apr 2020'!AQ19-SUM('NSW Apr 2020'!L19:P19))*'NSW Apr 2020'!AB19/100)* 'NSW Apr 2020'!AQ19,IF(AND('NSW Apr 2020'!O19&gt;0,'NSW Apr 2020'!P19=""),IF(($C$5*E25/'NSW Apr 2020'!AQ19&lt; SUM('NSW Apr 2020'!L19:O19)),(0),($C$5*E25/'NSW Apr 2020'!AQ19-SUM('NSW Apr 2020'!L19:O19))*'NSW Apr 2020'!AA19/100)* 'NSW Apr 2020'!AQ19,IF(AND('NSW Apr 2020'!N19&gt;0,'NSW Apr 2020'!O19=""),IF(($C$5*E25/'NSW Apr 2020'!AQ19&lt; SUM('NSW Apr 2020'!L19:N19)),(0),($C$5*E25/'NSW Apr 2020'!AQ19-SUM('NSW Apr 2020'!L19:N19))*'NSW Apr 2020'!Z19/100)* 'NSW Apr 2020'!AQ19,IF(AND('NSW Apr 2020'!M19&gt;0,'NSW Apr 2020'!N19=""),IF(($C$5*E25/'NSW Apr 2020'!AQ19&lt;'NSW Apr 2020'!M19+'NSW Apr 2020'!L19),(0),(($C$5*E25/'NSW Apr 2020'!AQ19-('NSW Apr 2020'!M19+'NSW Apr 2020'!L19))*'NSW Apr 2020'!Y19/100))*'NSW Apr 2020'!AQ19,IF(AND('NSW Apr 2020'!L19&gt;0,'NSW Apr 2020'!M19=""&gt;0),IF(($C$5*E25/'NSW Apr 2020'!AQ19&lt;'NSW Apr 2020'!L19),(0),($C$5*E25/'NSW Apr 2020'!AQ19-'NSW Apr 2020'!L19)*'NSW Apr 2020'!X19/100)*'NSW Apr 2020'!AQ19,0)))))</f>
        <v>0</v>
      </c>
      <c r="M25" s="172">
        <f>IF('NSW Apr 2020'!K19="",($C$5*F25/'NSW Apr 2020'!AR19*'NSW Apr 2020'!AC19/100)*'NSW Apr 2020'!AR19,IF($C$5*F25/'NSW Apr 2020'!AR19&gt;='NSW Apr 2020'!L19,('NSW Apr 2020'!L19*'NSW Apr 2020'!AC19/100)*'NSW Apr 2020'!AR19,($C$5*F25/'NSW Apr 2020'!AR19*'NSW Apr 2020'!AC19/100)*'NSW Apr 2020'!AR19))</f>
        <v>1300</v>
      </c>
      <c r="N25" s="172">
        <f>IF(AND('NSW Apr 2020'!L19&gt;0,'NSW Apr 2020'!M19&gt;0),IF($C$5*F25/'NSW Apr 2020'!AR19&lt;'NSW Apr 2020'!L19,0,IF(($C$5*F25/'NSW Apr 2020'!AR19-'NSW Apr 2020'!L19)&lt;=('NSW Apr 2020'!M19+'NSW Apr 2020'!L19),((($C$5*F25/'NSW Apr 2020'!AR19-'NSW Apr 2020'!L19)*'NSW Apr 2020'!AD19/100))*'NSW Apr 2020'!AR19,((('NSW Apr 2020'!M19)*'NSW Apr 2020'!AD19/100)*'NSW Apr 2020'!AR19))),0)</f>
        <v>0</v>
      </c>
      <c r="O25" s="172">
        <f>IF(AND('NSW Apr 2020'!M19&gt;0,'NSW Apr 2020'!N19&gt;0),IF($C$5*F25/'NSW Apr 2020'!AR19&lt;('NSW Apr 2020'!L19+'NSW Apr 2020'!M19),0,IF(($C$5*F25/'NSW Apr 2020'!AR19-'NSW Apr 2020'!L19+'NSW Apr 2020'!M19)&lt;=('NSW Apr 2020'!L19+'NSW Apr 2020'!M19+'NSW Apr 2020'!N19),((($C$5*F25/'NSW Apr 2020'!AR19-('NSW Apr 2020'!L19+'NSW Apr 2020'!M19))*'NSW Apr 2020'!AE19/100))*'NSW Apr 2020'!AR19,('NSW Apr 2020'!N19*'NSW Apr 2020'!AE19/100)*'NSW Apr 2020'!AR19)),0)</f>
        <v>0</v>
      </c>
      <c r="P25" s="172">
        <f>IF(AND('NSW Apr 2020'!N19&gt;0,'NSW Apr 2020'!O19&gt;0),IF($C$5*F25/'NSW Apr 2020'!AR19&lt;('NSW Apr 2020'!L19+'NSW Apr 2020'!M19+'NSW Apr 2020'!N19),0,IF(($C$5*F25/'NSW Apr 2020'!AR19-'NSW Apr 2020'!L19+'NSW Apr 2020'!M19+'NSW Apr 2020'!N19)&lt;=('NSW Apr 2020'!L19+'NSW Apr 2020'!M19+'NSW Apr 2020'!N19+'NSW Apr 2020'!O19),(($C$5*F25/'NSW Apr 2020'!AR19-('NSW Apr 2020'!L19+'NSW Apr 2020'!M19+'NSW Apr 2020'!N19))*'NSW Apr 2020'!AF19/100)*'NSW Apr 2020'!AR19,('NSW Apr 2020'!O19*'NSW Apr 2020'!AF19/100)*'NSW Apr 2020'!AR19)),0)</f>
        <v>0</v>
      </c>
      <c r="Q25" s="172">
        <f>IF(AND('NSW Apr 2020'!P19&gt;0,'NSW Apr 2020'!P19&gt;0),IF($C$5*F25/'NSW Apr 2020'!AR19&lt;('NSW Apr 2020'!L19+'NSW Apr 2020'!M19+'NSW Apr 2020'!N19+'NSW Apr 2020'!O19),0,IF(($C$5*F25/'NSW Apr 2020'!AR19-'NSW Apr 2020'!L19+'NSW Apr 2020'!M19+'NSW Apr 2020'!N19+'NSW Apr 2020'!O19)&lt;=('NSW Apr 2020'!L19+'NSW Apr 2020'!M19+'NSW Apr 2020'!N19+'NSW Apr 2020'!O19+'NSW Apr 2020'!P19),(($C$5*F25/'NSW Apr 2020'!AR19-('NSW Apr 2020'!L19+'NSW Apr 2020'!M19+'NSW Apr 2020'!N19+'NSW Apr 2020'!O19))*'NSW Apr 2020'!AG19/100)*'NSW Apr 2020'!AR19,('NSW Apr 2020'!P19*'NSW Apr 2020'!AG19/100)*'NSW Apr 2020'!AR19)),0)</f>
        <v>0</v>
      </c>
      <c r="R25" s="172">
        <f>IF(AND('NSW Apr 2020'!P19&gt;0,'NSW Apr 2020'!O19&gt;0),IF(($C$5*F25/'NSW Apr 2020'!AR19&lt;SUM('NSW Apr 2020'!L19:P19)),(0),($C$5*F25/'NSW Apr 2020'!AR19-SUM('NSW Apr 2020'!L19:P19))*'NSW Apr 2020'!AB19/100)* 'NSW Apr 2020'!AR19,IF(AND('NSW Apr 2020'!O19&gt;0,'NSW Apr 2020'!P19=""),IF(($C$5*F25/'NSW Apr 2020'!AR19&lt; SUM('NSW Apr 2020'!L19:O19)),(0),($C$5*F25/'NSW Apr 2020'!AR19-SUM('NSW Apr 2020'!L19:O19))*'NSW Apr 2020'!AG19/100)* 'NSW Apr 2020'!AR19,IF(AND('NSW Apr 2020'!N19&gt;0,'NSW Apr 2020'!O19=""),IF(($C$5*F25/'NSW Apr 2020'!AR19&lt; SUM('NSW Apr 2020'!L19:N19)),(0),($C$5*F25/'NSW Apr 2020'!AR19-SUM('NSW Apr 2020'!L19:N19))*'NSW Apr 2020'!AF19/100)* 'NSW Apr 2020'!AR19,IF(AND('NSW Apr 2020'!M19&gt;0,'NSW Apr 2020'!N19=""),IF(($C$5*F25/'NSW Apr 2020'!AR19&lt;'NSW Apr 2020'!M19+'NSW Apr 2020'!L19),(0),(($C$5*F25/'NSW Apr 2020'!AR19-('NSW Apr 2020'!M19+'NSW Apr 2020'!L19))*'NSW Apr 2020'!AE19/100))*'NSW Apr 2020'!AR19,IF(AND('NSW Apr 2020'!L19&gt;0,'NSW Apr 2020'!M19=""&gt;0),IF(($C$5*F25/'NSW Apr 2020'!AR19&lt;'NSW Apr 2020'!L19),(0),($C$5*F25/'NSW Apr 2020'!AR19-'NSW Apr 2020'!L19)*'NSW Apr 2020'!AD19/100)*'NSW Apr 2020'!AR19,0)))))</f>
        <v>0</v>
      </c>
      <c r="S25" s="298">
        <f t="shared" si="4"/>
        <v>2600</v>
      </c>
      <c r="T25" s="293">
        <f t="shared" si="5"/>
        <v>2833.6</v>
      </c>
      <c r="U25" s="168">
        <f t="shared" si="6"/>
        <v>3116.96</v>
      </c>
      <c r="V25" s="171">
        <f>'NSW Apr 2020'!AT19</f>
        <v>0</v>
      </c>
      <c r="W25" s="171">
        <f>'NSW Apr 2020'!AU19</f>
        <v>0</v>
      </c>
      <c r="X25" s="171">
        <f>'NSW Apr 2020'!AV19</f>
        <v>0</v>
      </c>
      <c r="Y25" s="171">
        <f>'NSW Apr 2020'!AW19</f>
        <v>0</v>
      </c>
      <c r="Z25" s="293" t="str">
        <f t="shared" si="7"/>
        <v>No discount</v>
      </c>
      <c r="AA25" s="293" t="str">
        <f t="shared" si="8"/>
        <v>Inclusive</v>
      </c>
      <c r="AB25" s="293">
        <f t="shared" si="0"/>
        <v>2833.6</v>
      </c>
      <c r="AC25" s="293">
        <f t="shared" si="1"/>
        <v>2833.6</v>
      </c>
      <c r="AD25" s="301">
        <f t="shared" si="9"/>
        <v>3116.96</v>
      </c>
      <c r="AE25" s="301">
        <f t="shared" si="9"/>
        <v>3116.96</v>
      </c>
      <c r="AF25" s="234">
        <f>'NSW Apr 2020'!BF19</f>
        <v>0</v>
      </c>
      <c r="AG25" s="170" t="str">
        <f>'NSW Apr 2020'!BG19</f>
        <v>n</v>
      </c>
      <c r="AH25" s="313"/>
      <c r="AI25" s="313"/>
      <c r="AJ25" s="313"/>
      <c r="AK25" s="313"/>
      <c r="AL25" s="313"/>
      <c r="AM25" s="313"/>
      <c r="AN25" s="313"/>
      <c r="AO25" s="313"/>
      <c r="AP25" s="313"/>
      <c r="AQ25" s="313"/>
      <c r="AR25" s="313"/>
      <c r="AS25" s="313"/>
      <c r="AT25" s="313"/>
      <c r="AU25" s="313"/>
      <c r="AV25" s="313"/>
      <c r="AW25" s="313"/>
      <c r="AX25" s="313"/>
      <c r="AY25" s="313"/>
      <c r="AZ25" s="313"/>
      <c r="BA25" s="313"/>
      <c r="BB25" s="313"/>
      <c r="BC25" s="313"/>
      <c r="BD25" s="313"/>
      <c r="BE25" s="313"/>
      <c r="BF25" s="313"/>
      <c r="BG25" s="313"/>
      <c r="BH25" s="313"/>
      <c r="BI25" s="313"/>
      <c r="BJ25" s="313"/>
      <c r="BK25" s="313"/>
      <c r="BL25" s="313"/>
      <c r="BM25" s="313"/>
      <c r="BN25" s="313"/>
      <c r="BO25" s="313"/>
      <c r="BP25" s="313"/>
      <c r="BQ25" s="313"/>
      <c r="BR25" s="313"/>
      <c r="BS25" s="313"/>
      <c r="BT25" s="313"/>
      <c r="BU25" s="313"/>
      <c r="BV25" s="313"/>
      <c r="BW25" s="313"/>
      <c r="BX25" s="313"/>
      <c r="BY25" s="313"/>
      <c r="BZ25" s="313"/>
      <c r="CA25" s="313"/>
      <c r="CB25" s="313"/>
      <c r="CC25" s="313"/>
      <c r="CD25" s="313"/>
      <c r="CE25" s="313"/>
      <c r="CF25" s="313"/>
      <c r="CG25" s="313"/>
      <c r="CH25" s="313"/>
      <c r="CI25" s="313"/>
      <c r="CJ25" s="313"/>
      <c r="CK25" s="313"/>
      <c r="CL25" s="313"/>
      <c r="CM25" s="313"/>
      <c r="CN25" s="313"/>
      <c r="CO25" s="313"/>
      <c r="CP25" s="313"/>
      <c r="CQ25" s="313"/>
      <c r="CR25" s="313"/>
      <c r="CS25" s="313"/>
      <c r="CT25" s="313"/>
      <c r="CU25" s="313"/>
      <c r="CV25" s="313"/>
      <c r="CW25" s="313"/>
      <c r="CX25" s="313"/>
      <c r="CY25" s="313"/>
      <c r="CZ25" s="313"/>
      <c r="DA25" s="313"/>
      <c r="DB25" s="313"/>
      <c r="DC25" s="313"/>
      <c r="DD25" s="313"/>
      <c r="DE25" s="313"/>
      <c r="DF25" s="313"/>
      <c r="DG25" s="313"/>
      <c r="DH25" s="313"/>
      <c r="DI25" s="313"/>
      <c r="DJ25" s="313"/>
      <c r="DK25" s="313"/>
      <c r="DL25" s="313"/>
      <c r="DM25" s="313"/>
      <c r="DN25" s="313"/>
      <c r="DO25" s="313"/>
      <c r="DP25" s="313"/>
      <c r="DQ25" s="313"/>
      <c r="DR25" s="313"/>
      <c r="DS25" s="313"/>
      <c r="DT25" s="313"/>
      <c r="DU25" s="313"/>
      <c r="DV25" s="313"/>
      <c r="DW25" s="313"/>
      <c r="DX25" s="313"/>
      <c r="DY25" s="313"/>
      <c r="DZ25" s="313"/>
      <c r="EA25" s="313"/>
      <c r="EB25" s="313"/>
      <c r="EC25" s="313"/>
      <c r="ED25" s="313"/>
      <c r="EE25" s="313"/>
      <c r="EF25" s="313"/>
      <c r="EG25" s="313"/>
      <c r="EH25" s="313"/>
      <c r="EI25" s="313"/>
      <c r="EJ25" s="313"/>
      <c r="EK25" s="313"/>
      <c r="EL25" s="313"/>
      <c r="EM25" s="313"/>
      <c r="EN25" s="313"/>
      <c r="EO25" s="313"/>
      <c r="EP25" s="313"/>
      <c r="EQ25" s="313"/>
      <c r="ER25" s="313"/>
    </row>
    <row r="26" spans="1:148" ht="23" customHeight="1" thickTop="1" thickBot="1">
      <c r="A26" s="236" t="str">
        <f>'NSW Apr 2020'!D20</f>
        <v>AGN Holbrook</v>
      </c>
      <c r="B26" s="237" t="str">
        <f>'NSW Apr 2020'!F20</f>
        <v>Origin Energy</v>
      </c>
      <c r="C26" s="237" t="str">
        <f>'NSW Apr 2020'!G20</f>
        <v>Business Flexi</v>
      </c>
      <c r="D26" s="238">
        <f>365*'NSW Apr 2020'!H20/100</f>
        <v>249.51400000000001</v>
      </c>
      <c r="E26" s="289">
        <f>IF('NSW Apr 2020'!AQ20=3,0.5,IF('NSW Apr 2020'!AQ20=2,0.33,0))</f>
        <v>0.5</v>
      </c>
      <c r="F26" s="289">
        <f t="shared" si="3"/>
        <v>0.5</v>
      </c>
      <c r="G26" s="238">
        <f>IF('NSW Apr 2020'!K20="",($C$5*E26/'NSW Apr 2020'!AQ20*'NSW Apr 2020'!W20/100)*'NSW Apr 2020'!AQ20,IF($C$5*E26/'NSW Apr 2020'!AQ20&gt;='NSW Apr 2020'!L20,('NSW Apr 2020'!L20*'NSW Apr 2020'!W20/100)*'NSW Apr 2020'!AQ20,($C$5*E26/'NSW Apr 2020'!AQ20*'NSW Apr 2020'!W20/100)*'NSW Apr 2020'!AQ20))</f>
        <v>1190</v>
      </c>
      <c r="H26" s="238">
        <f>IF(AND('NSW Apr 2020'!L20&gt;0,'NSW Apr 2020'!M20&gt;0),IF($C$5*E26/'NSW Apr 2020'!AQ20&lt;'NSW Apr 2020'!L20,0,IF(($C$5*E26/'NSW Apr 2020'!AQ20-'NSW Apr 2020'!L20)&lt;=('NSW Apr 2020'!M20+'NSW Apr 2020'!L20),((($C$5*E26/'NSW Apr 2020'!AQ20-'NSW Apr 2020'!L20)*'NSW Apr 2020'!X20/100))*'NSW Apr 2020'!AQ20,((('NSW Apr 2020'!M20)*'NSW Apr 2020'!X20/100)*'NSW Apr 2020'!AQ20))),0)</f>
        <v>0</v>
      </c>
      <c r="I26" s="238">
        <f>IF(AND('NSW Apr 2020'!M20&gt;0,'NSW Apr 2020'!N20&gt;0),IF($C$5*E26/'NSW Apr 2020'!AQ20&lt;('NSW Apr 2020'!L20+'NSW Apr 2020'!M20),0,IF(($C$5*E26/'NSW Apr 2020'!AQ20-'NSW Apr 2020'!L20+'NSW Apr 2020'!M20)&lt;=('NSW Apr 2020'!L20+'NSW Apr 2020'!M20+'NSW Apr 2020'!N20),((($C$5*E26/'NSW Apr 2020'!AQ20-('NSW Apr 2020'!L20+'NSW Apr 2020'!M20))*'NSW Apr 2020'!Y20/100))*'NSW Apr 2020'!AQ20,('NSW Apr 2020'!N20*'NSW Apr 2020'!Y20/100)* 'NSW Apr 2020'!AQ20)),0)</f>
        <v>0</v>
      </c>
      <c r="J26" s="238">
        <f>IF(AND('NSW Apr 2020'!N20&gt;0,'NSW Apr 2020'!O20&gt;0),IF($C$5*E26/'NSW Apr 2020'!AQ20&lt;('NSW Apr 2020'!L20+'NSW Apr 2020'!M20+'NSW Apr 2020'!N20),0,IF(($C$5*E26/'NSW Apr 2020'!AQ20-'NSW Apr 2020'!L20+'NSW Apr 2020'!M20+'NSW Apr 2020'!N20)&lt;=('NSW Apr 2020'!L20+'NSW Apr 2020'!M20+'NSW Apr 2020'!N20+'NSW Apr 2020'!O20),(($C$5*E26/'NSW Apr 2020'!AQ20-('NSW Apr 2020'!L20+'NSW Apr 2020'!M20+'NSW Apr 2020'!N20))*'NSW Apr 2020'!Z20/100)*'NSW Apr 2020'!AQ20,('NSW Apr 2020'!O20*'NSW Apr 2020'!Z20/100)*'NSW Apr 2020'!AQ20)),0)</f>
        <v>0</v>
      </c>
      <c r="K26" s="238">
        <f>IF(AND('NSW Apr 2020'!O20&gt;0,'NSW Apr 2020'!P20&gt;0),IF($C$5*E26/'NSW Apr 2020'!AQ20&lt;('NSW Apr 2020'!L20+'NSW Apr 2020'!M20+'NSW Apr 2020'!N20+'NSW Apr 2020'!O20),0,IF(($C$5*E26/'NSW Apr 2020'!AQ20-'NSW Apr 2020'!L20+'NSW Apr 2020'!M20+'NSW Apr 2020'!N20+'NSW Apr 2020'!O20)&lt;=('NSW Apr 2020'!L20+'NSW Apr 2020'!M20+'NSW Apr 2020'!N20+'NSW Apr 2020'!O20+'NSW Apr 2020'!P20),(($C$5*E26/'NSW Apr 2020'!AQ20-('NSW Apr 2020'!L20+'NSW Apr 2020'!M20+'NSW Apr 2020'!N20+'NSW Apr 2020'!O20))*'NSW Apr 2020'!AA20/100)*'NSW Apr 2020'!AQ20,('NSW Apr 2020'!P20*'NSW Apr 2020'!AA20/100)*'NSW Apr 2020'!AQ20)),0)</f>
        <v>0</v>
      </c>
      <c r="L26" s="238">
        <f>IF(AND('NSW Apr 2020'!P20&gt;0,'NSW Apr 2020'!O20&gt;0),IF(($C$5*E26/'NSW Apr 2020'!AQ20&lt;SUM('NSW Apr 2020'!L20:P20)),(0),($C$5*E26/'NSW Apr 2020'!AQ20-SUM('NSW Apr 2020'!L20:P20))*'NSW Apr 2020'!AB20/100)* 'NSW Apr 2020'!AQ20,IF(AND('NSW Apr 2020'!O20&gt;0,'NSW Apr 2020'!P20=""),IF(($C$5*E26/'NSW Apr 2020'!AQ20&lt; SUM('NSW Apr 2020'!L20:O20)),(0),($C$5*E26/'NSW Apr 2020'!AQ20-SUM('NSW Apr 2020'!L20:O20))*'NSW Apr 2020'!AA20/100)* 'NSW Apr 2020'!AQ20,IF(AND('NSW Apr 2020'!N20&gt;0,'NSW Apr 2020'!O20=""),IF(($C$5*E26/'NSW Apr 2020'!AQ20&lt; SUM('NSW Apr 2020'!L20:N20)),(0),($C$5*E26/'NSW Apr 2020'!AQ20-SUM('NSW Apr 2020'!L20:N20))*'NSW Apr 2020'!Z20/100)* 'NSW Apr 2020'!AQ20,IF(AND('NSW Apr 2020'!M20&gt;0,'NSW Apr 2020'!N20=""),IF(($C$5*E26/'NSW Apr 2020'!AQ20&lt;'NSW Apr 2020'!M20+'NSW Apr 2020'!L20),(0),(($C$5*E26/'NSW Apr 2020'!AQ20-('NSW Apr 2020'!M20+'NSW Apr 2020'!L20))*'NSW Apr 2020'!Y20/100))*'NSW Apr 2020'!AQ20,IF(AND('NSW Apr 2020'!L20&gt;0,'NSW Apr 2020'!M20=""&gt;0),IF(($C$5*E26/'NSW Apr 2020'!AQ20&lt;'NSW Apr 2020'!L20),(0),($C$5*E26/'NSW Apr 2020'!AQ20-'NSW Apr 2020'!L20)*'NSW Apr 2020'!X20/100)*'NSW Apr 2020'!AQ20,0)))))</f>
        <v>0</v>
      </c>
      <c r="M26" s="238">
        <f>IF('NSW Apr 2020'!K20="",($C$5*F26/'NSW Apr 2020'!AR20*'NSW Apr 2020'!AC20/100)*'NSW Apr 2020'!AR20,IF($C$5*F26/'NSW Apr 2020'!AR20&gt;='NSW Apr 2020'!L20,('NSW Apr 2020'!L20*'NSW Apr 2020'!AC20/100)*'NSW Apr 2020'!AR20,($C$5*F26/'NSW Apr 2020'!AR20*'NSW Apr 2020'!AC20/100)*'NSW Apr 2020'!AR20))</f>
        <v>1190</v>
      </c>
      <c r="N26" s="238">
        <f>IF(AND('NSW Apr 2020'!L20&gt;0,'NSW Apr 2020'!M20&gt;0),IF($C$5*F26/'NSW Apr 2020'!AR20&lt;'NSW Apr 2020'!L20,0,IF(($C$5*F26/'NSW Apr 2020'!AR20-'NSW Apr 2020'!L20)&lt;=('NSW Apr 2020'!M20+'NSW Apr 2020'!L20),((($C$5*F26/'NSW Apr 2020'!AR20-'NSW Apr 2020'!L20)*'NSW Apr 2020'!AD20/100))*'NSW Apr 2020'!AR20,((('NSW Apr 2020'!M20)*'NSW Apr 2020'!AD20/100)*'NSW Apr 2020'!AR20))),0)</f>
        <v>0</v>
      </c>
      <c r="O26" s="238">
        <f>IF(AND('NSW Apr 2020'!M20&gt;0,'NSW Apr 2020'!N20&gt;0),IF($C$5*F26/'NSW Apr 2020'!AR20&lt;('NSW Apr 2020'!L20+'NSW Apr 2020'!M20),0,IF(($C$5*F26/'NSW Apr 2020'!AR20-'NSW Apr 2020'!L20+'NSW Apr 2020'!M20)&lt;=('NSW Apr 2020'!L20+'NSW Apr 2020'!M20+'NSW Apr 2020'!N20),((($C$5*F26/'NSW Apr 2020'!AR20-('NSW Apr 2020'!L20+'NSW Apr 2020'!M20))*'NSW Apr 2020'!AE20/100))*'NSW Apr 2020'!AR20,('NSW Apr 2020'!N20*'NSW Apr 2020'!AE20/100)*'NSW Apr 2020'!AR20)),0)</f>
        <v>0</v>
      </c>
      <c r="P26" s="238">
        <f>IF(AND('NSW Apr 2020'!N20&gt;0,'NSW Apr 2020'!O20&gt;0),IF($C$5*F26/'NSW Apr 2020'!AR20&lt;('NSW Apr 2020'!L20+'NSW Apr 2020'!M20+'NSW Apr 2020'!N20),0,IF(($C$5*F26/'NSW Apr 2020'!AR20-'NSW Apr 2020'!L20+'NSW Apr 2020'!M20+'NSW Apr 2020'!N20)&lt;=('NSW Apr 2020'!L20+'NSW Apr 2020'!M20+'NSW Apr 2020'!N20+'NSW Apr 2020'!O20),(($C$5*F26/'NSW Apr 2020'!AR20-('NSW Apr 2020'!L20+'NSW Apr 2020'!M20+'NSW Apr 2020'!N20))*'NSW Apr 2020'!AF20/100)*'NSW Apr 2020'!AR20,('NSW Apr 2020'!O20*'NSW Apr 2020'!AF20/100)*'NSW Apr 2020'!AR20)),0)</f>
        <v>0</v>
      </c>
      <c r="Q26" s="238">
        <f>IF(AND('NSW Apr 2020'!P20&gt;0,'NSW Apr 2020'!P20&gt;0),IF($C$5*F26/'NSW Apr 2020'!AR20&lt;('NSW Apr 2020'!L20+'NSW Apr 2020'!M20+'NSW Apr 2020'!N20+'NSW Apr 2020'!O20),0,IF(($C$5*F26/'NSW Apr 2020'!AR20-'NSW Apr 2020'!L20+'NSW Apr 2020'!M20+'NSW Apr 2020'!N20+'NSW Apr 2020'!O20)&lt;=('NSW Apr 2020'!L20+'NSW Apr 2020'!M20+'NSW Apr 2020'!N20+'NSW Apr 2020'!O20+'NSW Apr 2020'!P20),(($C$5*F26/'NSW Apr 2020'!AR20-('NSW Apr 2020'!L20+'NSW Apr 2020'!M20+'NSW Apr 2020'!N20+'NSW Apr 2020'!O20))*'NSW Apr 2020'!AG20/100)*'NSW Apr 2020'!AR20,('NSW Apr 2020'!P20*'NSW Apr 2020'!AG20/100)*'NSW Apr 2020'!AR20)),0)</f>
        <v>0</v>
      </c>
      <c r="R26" s="238">
        <f>IF(AND('NSW Apr 2020'!P20&gt;0,'NSW Apr 2020'!O20&gt;0),IF(($C$5*F26/'NSW Apr 2020'!AR20&lt;SUM('NSW Apr 2020'!L20:P20)),(0),($C$5*F26/'NSW Apr 2020'!AR20-SUM('NSW Apr 2020'!L20:P20))*'NSW Apr 2020'!AB20/100)* 'NSW Apr 2020'!AR20,IF(AND('NSW Apr 2020'!O20&gt;0,'NSW Apr 2020'!P20=""),IF(($C$5*F26/'NSW Apr 2020'!AR20&lt; SUM('NSW Apr 2020'!L20:O20)),(0),($C$5*F26/'NSW Apr 2020'!AR20-SUM('NSW Apr 2020'!L20:O20))*'NSW Apr 2020'!AG20/100)* 'NSW Apr 2020'!AR20,IF(AND('NSW Apr 2020'!N20&gt;0,'NSW Apr 2020'!O20=""),IF(($C$5*F26/'NSW Apr 2020'!AR20&lt; SUM('NSW Apr 2020'!L20:N20)),(0),($C$5*F26/'NSW Apr 2020'!AR20-SUM('NSW Apr 2020'!L20:N20))*'NSW Apr 2020'!AF20/100)* 'NSW Apr 2020'!AR20,IF(AND('NSW Apr 2020'!M20&gt;0,'NSW Apr 2020'!N20=""),IF(($C$5*F26/'NSW Apr 2020'!AR20&lt;'NSW Apr 2020'!M20+'NSW Apr 2020'!L20),(0),(($C$5*F26/'NSW Apr 2020'!AR20-('NSW Apr 2020'!M20+'NSW Apr 2020'!L20))*'NSW Apr 2020'!AE20/100))*'NSW Apr 2020'!AR20,IF(AND('NSW Apr 2020'!L20&gt;0,'NSW Apr 2020'!M20=""&gt;0),IF(($C$5*F26/'NSW Apr 2020'!AR20&lt;'NSW Apr 2020'!L20),(0),($C$5*F26/'NSW Apr 2020'!AR20-'NSW Apr 2020'!L20)*'NSW Apr 2020'!AD20/100)*'NSW Apr 2020'!AR20,0)))))</f>
        <v>0</v>
      </c>
      <c r="S26" s="298">
        <f t="shared" si="4"/>
        <v>2380</v>
      </c>
      <c r="T26" s="295">
        <f t="shared" si="5"/>
        <v>2629.5140000000001</v>
      </c>
      <c r="U26" s="239">
        <f t="shared" si="6"/>
        <v>2892.4654000000005</v>
      </c>
      <c r="V26" s="237">
        <f>'NSW Apr 2020'!AT20</f>
        <v>12</v>
      </c>
      <c r="W26" s="237">
        <f>'NSW Apr 2020'!AU20</f>
        <v>0</v>
      </c>
      <c r="X26" s="237">
        <f>'NSW Apr 2020'!AV20</f>
        <v>0</v>
      </c>
      <c r="Y26" s="237">
        <f>'NSW Apr 2020'!AW20</f>
        <v>0</v>
      </c>
      <c r="Z26" s="295" t="str">
        <f t="shared" si="7"/>
        <v>Guaranteed off bill</v>
      </c>
      <c r="AA26" s="295" t="str">
        <f t="shared" si="8"/>
        <v>Inclusive</v>
      </c>
      <c r="AB26" s="293">
        <f t="shared" si="0"/>
        <v>2313.9723200000003</v>
      </c>
      <c r="AC26" s="293">
        <f t="shared" si="1"/>
        <v>2313.9723200000003</v>
      </c>
      <c r="AD26" s="301">
        <f t="shared" si="9"/>
        <v>2545.3695520000006</v>
      </c>
      <c r="AE26" s="301">
        <f t="shared" si="9"/>
        <v>2545.3695520000006</v>
      </c>
      <c r="AF26" s="240">
        <f>'NSW Apr 2020'!BF20</f>
        <v>12</v>
      </c>
      <c r="AG26" s="241" t="str">
        <f>'NSW Apr 2020'!BG20</f>
        <v>n</v>
      </c>
      <c r="AH26" s="313"/>
      <c r="AI26" s="313"/>
      <c r="AJ26" s="313"/>
      <c r="AK26" s="313"/>
      <c r="AL26" s="313"/>
      <c r="AM26" s="313"/>
      <c r="AN26" s="313"/>
      <c r="AO26" s="313"/>
      <c r="AP26" s="313"/>
      <c r="AQ26" s="313"/>
      <c r="AR26" s="313"/>
      <c r="AS26" s="313"/>
      <c r="AT26" s="313"/>
      <c r="AU26" s="313"/>
      <c r="AV26" s="313"/>
      <c r="AW26" s="313"/>
      <c r="AX26" s="313"/>
      <c r="AY26" s="313"/>
      <c r="AZ26" s="313"/>
      <c r="BA26" s="313"/>
      <c r="BB26" s="313"/>
      <c r="BC26" s="313"/>
      <c r="BD26" s="313"/>
      <c r="BE26" s="313"/>
      <c r="BF26" s="313"/>
      <c r="BG26" s="313"/>
      <c r="BH26" s="313"/>
      <c r="BI26" s="313"/>
      <c r="BJ26" s="313"/>
      <c r="BK26" s="313"/>
      <c r="BL26" s="313"/>
      <c r="BM26" s="313"/>
      <c r="BN26" s="313"/>
      <c r="BO26" s="313"/>
      <c r="BP26" s="313"/>
      <c r="BQ26" s="313"/>
      <c r="BR26" s="313"/>
      <c r="BS26" s="313"/>
      <c r="BT26" s="313"/>
      <c r="BU26" s="313"/>
      <c r="BV26" s="313"/>
      <c r="BW26" s="313"/>
      <c r="BX26" s="313"/>
      <c r="BY26" s="313"/>
      <c r="BZ26" s="313"/>
      <c r="CA26" s="313"/>
      <c r="CB26" s="313"/>
      <c r="CC26" s="313"/>
      <c r="CD26" s="313"/>
      <c r="CE26" s="313"/>
      <c r="CF26" s="313"/>
      <c r="CG26" s="313"/>
      <c r="CH26" s="313"/>
      <c r="CI26" s="313"/>
      <c r="CJ26" s="313"/>
      <c r="CK26" s="313"/>
      <c r="CL26" s="313"/>
      <c r="CM26" s="313"/>
      <c r="CN26" s="313"/>
      <c r="CO26" s="313"/>
      <c r="CP26" s="313"/>
      <c r="CQ26" s="313"/>
      <c r="CR26" s="313"/>
      <c r="CS26" s="313"/>
      <c r="CT26" s="313"/>
      <c r="CU26" s="313"/>
      <c r="CV26" s="313"/>
      <c r="CW26" s="313"/>
      <c r="CX26" s="313"/>
      <c r="CY26" s="313"/>
      <c r="CZ26" s="313"/>
      <c r="DA26" s="313"/>
      <c r="DB26" s="313"/>
      <c r="DC26" s="313"/>
      <c r="DD26" s="313"/>
      <c r="DE26" s="313"/>
      <c r="DF26" s="313"/>
      <c r="DG26" s="313"/>
      <c r="DH26" s="313"/>
      <c r="DI26" s="313"/>
      <c r="DJ26" s="313"/>
      <c r="DK26" s="313"/>
      <c r="DL26" s="313"/>
      <c r="DM26" s="313"/>
      <c r="DN26" s="313"/>
      <c r="DO26" s="313"/>
      <c r="DP26" s="313"/>
      <c r="DQ26" s="313"/>
      <c r="DR26" s="313"/>
      <c r="DS26" s="313"/>
      <c r="DT26" s="313"/>
      <c r="DU26" s="313"/>
      <c r="DV26" s="313"/>
      <c r="DW26" s="313"/>
      <c r="DX26" s="313"/>
      <c r="DY26" s="313"/>
      <c r="DZ26" s="313"/>
      <c r="EA26" s="313"/>
      <c r="EB26" s="313"/>
      <c r="EC26" s="313"/>
      <c r="ED26" s="313"/>
      <c r="EE26" s="313"/>
      <c r="EF26" s="313"/>
      <c r="EG26" s="313"/>
      <c r="EH26" s="313"/>
      <c r="EI26" s="313"/>
      <c r="EJ26" s="313"/>
      <c r="EK26" s="313"/>
      <c r="EL26" s="313"/>
      <c r="EM26" s="313"/>
      <c r="EN26" s="313"/>
      <c r="EO26" s="313"/>
      <c r="EP26" s="313"/>
      <c r="EQ26" s="313"/>
      <c r="ER26" s="313"/>
    </row>
    <row r="27" spans="1:148" ht="23" customHeight="1" thickTop="1">
      <c r="A27" s="442" t="str">
        <f>'NSW Apr 2020'!D21</f>
        <v>AGN Murray Valley</v>
      </c>
      <c r="B27" s="156" t="str">
        <f>'NSW Apr 2020'!F21</f>
        <v>EnergyAustralia</v>
      </c>
      <c r="C27" s="156" t="str">
        <f>'NSW Apr 2020'!G21</f>
        <v>Total Plan</v>
      </c>
      <c r="D27" s="151">
        <f>365*'NSW Apr 2020'!H21/100</f>
        <v>354.05</v>
      </c>
      <c r="E27" s="288">
        <f>IF('NSW Apr 2020'!AQ21=3,0.5,IF('NSW Apr 2020'!AQ21=2,0.33,0))</f>
        <v>0.5</v>
      </c>
      <c r="F27" s="288">
        <f t="shared" si="3"/>
        <v>0.5</v>
      </c>
      <c r="G27" s="151">
        <f>IF('NSW Apr 2020'!K21="",($C$5*E27/'NSW Apr 2020'!AQ21*'NSW Apr 2020'!W21/100)*'NSW Apr 2020'!AQ21,IF($C$5*E27/'NSW Apr 2020'!AQ21&gt;='NSW Apr 2020'!L21,('NSW Apr 2020'!L21*'NSW Apr 2020'!W21/100)*'NSW Apr 2020'!AQ21,($C$5*E27/'NSW Apr 2020'!AQ21*'NSW Apr 2020'!W21/100)*'NSW Apr 2020'!AQ21))</f>
        <v>509.40000000000003</v>
      </c>
      <c r="H27" s="151">
        <f>IF(AND('NSW Apr 2020'!L21&gt;0,'NSW Apr 2020'!M21&gt;0),IF($C$5*E27/'NSW Apr 2020'!AQ21&lt;'NSW Apr 2020'!L21,0,IF(($C$5*E27/'NSW Apr 2020'!AQ21-'NSW Apr 2020'!L21)&lt;=('NSW Apr 2020'!M21+'NSW Apr 2020'!L21),((($C$5*E27/'NSW Apr 2020'!AQ21-'NSW Apr 2020'!L21)*'NSW Apr 2020'!X21/100))*'NSW Apr 2020'!AQ21,((('NSW Apr 2020'!M21)*'NSW Apr 2020'!X21/100)*'NSW Apr 2020'!AQ21))),0)</f>
        <v>876.80000000000018</v>
      </c>
      <c r="I27" s="151">
        <f>IF(AND('NSW Apr 2020'!M21&gt;0,'NSW Apr 2020'!N21&gt;0),IF($C$5*E27/'NSW Apr 2020'!AQ21&lt;('NSW Apr 2020'!L21+'NSW Apr 2020'!M21),0,IF(($C$5*E27/'NSW Apr 2020'!AQ21-'NSW Apr 2020'!L21+'NSW Apr 2020'!M21)&lt;=('NSW Apr 2020'!L21+'NSW Apr 2020'!M21+'NSW Apr 2020'!N21),((($C$5*E27/'NSW Apr 2020'!AQ21-('NSW Apr 2020'!L21+'NSW Apr 2020'!M21))*'NSW Apr 2020'!Y21/100))*'NSW Apr 2020'!AQ21,('NSW Apr 2020'!N21*'NSW Apr 2020'!Y21/100)* 'NSW Apr 2020'!AQ21)),0)</f>
        <v>347.2000000000001</v>
      </c>
      <c r="J27" s="151">
        <f>IF(AND('NSW Apr 2020'!N21&gt;0,'NSW Apr 2020'!O21&gt;0),IF($C$5*E27/'NSW Apr 2020'!AQ21&lt;('NSW Apr 2020'!L21+'NSW Apr 2020'!M21+'NSW Apr 2020'!N21),0,IF(($C$5*E27/'NSW Apr 2020'!AQ21-'NSW Apr 2020'!L21+'NSW Apr 2020'!M21+'NSW Apr 2020'!N21)&lt;=('NSW Apr 2020'!L21+'NSW Apr 2020'!M21+'NSW Apr 2020'!N21+'NSW Apr 2020'!O21),(($C$5*E27/'NSW Apr 2020'!AQ21-('NSW Apr 2020'!L21+'NSW Apr 2020'!M21+'NSW Apr 2020'!N21))*'NSW Apr 2020'!Z21/100)*'NSW Apr 2020'!AQ21,('NSW Apr 2020'!O21*'NSW Apr 2020'!Z21/100)*'NSW Apr 2020'!AQ21)),0)</f>
        <v>0</v>
      </c>
      <c r="K27" s="151">
        <f>IF(AND('NSW Apr 2020'!O21&gt;0,'NSW Apr 2020'!P21&gt;0),IF($C$5*E27/'NSW Apr 2020'!AQ21&lt;('NSW Apr 2020'!L21+'NSW Apr 2020'!M21+'NSW Apr 2020'!N21+'NSW Apr 2020'!O21),0,IF(($C$5*E27/'NSW Apr 2020'!AQ21-'NSW Apr 2020'!L21+'NSW Apr 2020'!M21+'NSW Apr 2020'!N21+'NSW Apr 2020'!O21)&lt;=('NSW Apr 2020'!L21+'NSW Apr 2020'!M21+'NSW Apr 2020'!N21+'NSW Apr 2020'!O21+'NSW Apr 2020'!P21),(($C$5*E27/'NSW Apr 2020'!AQ21-('NSW Apr 2020'!L21+'NSW Apr 2020'!M21+'NSW Apr 2020'!N21+'NSW Apr 2020'!O21))*'NSW Apr 2020'!AA21/100)*'NSW Apr 2020'!AQ21,('NSW Apr 2020'!P21*'NSW Apr 2020'!AA21/100)*'NSW Apr 2020'!AQ21)),0)</f>
        <v>0</v>
      </c>
      <c r="L27" s="151">
        <f>IF(AND('NSW Apr 2020'!P21&gt;0,'NSW Apr 2020'!O21&gt;0),IF(($C$5*E27/'NSW Apr 2020'!AQ21&lt;SUM('NSW Apr 2020'!L21:P21)),(0),($C$5*E27/'NSW Apr 2020'!AQ21-SUM('NSW Apr 2020'!L21:P21))*'NSW Apr 2020'!AB21/100)* 'NSW Apr 2020'!AQ21,IF(AND('NSW Apr 2020'!O21&gt;0,'NSW Apr 2020'!P21=""),IF(($C$5*E27/'NSW Apr 2020'!AQ21&lt; SUM('NSW Apr 2020'!L21:O21)),(0),($C$5*E27/'NSW Apr 2020'!AQ21-SUM('NSW Apr 2020'!L21:O21))*'NSW Apr 2020'!AA21/100)* 'NSW Apr 2020'!AQ21,IF(AND('NSW Apr 2020'!N21&gt;0,'NSW Apr 2020'!O21=""),IF(($C$5*E27/'NSW Apr 2020'!AQ21&lt; SUM('NSW Apr 2020'!L21:N21)),(0),($C$5*E27/'NSW Apr 2020'!AQ21-SUM('NSW Apr 2020'!L21:N21))*'NSW Apr 2020'!Z21/100)* 'NSW Apr 2020'!AQ21,IF(AND('NSW Apr 2020'!M21&gt;0,'NSW Apr 2020'!N21=""),IF(($C$5*E27/'NSW Apr 2020'!AQ21&lt;'NSW Apr 2020'!M21+'NSW Apr 2020'!L21),(0),(($C$5*E27/'NSW Apr 2020'!AQ21-('NSW Apr 2020'!M21+'NSW Apr 2020'!L21))*'NSW Apr 2020'!Y21/100))*'NSW Apr 2020'!AQ21,IF(AND('NSW Apr 2020'!L21&gt;0,'NSW Apr 2020'!M21=""&gt;0),IF(($C$5*E27/'NSW Apr 2020'!AQ21&lt;'NSW Apr 2020'!L21),(0),($C$5*E27/'NSW Apr 2020'!AQ21-'NSW Apr 2020'!L21)*'NSW Apr 2020'!X21/100)*'NSW Apr 2020'!AQ21,0)))))</f>
        <v>0</v>
      </c>
      <c r="M27" s="151">
        <f>IF('NSW Apr 2020'!K21="",($C$5*F27/'NSW Apr 2020'!AR21*'NSW Apr 2020'!AC21/100)*'NSW Apr 2020'!AR21,IF($C$5*F27/'NSW Apr 2020'!AR21&gt;='NSW Apr 2020'!L21,('NSW Apr 2020'!L21*'NSW Apr 2020'!AC21/100)*'NSW Apr 2020'!AR21,($C$5*F27/'NSW Apr 2020'!AR21*'NSW Apr 2020'!AC21/100)*'NSW Apr 2020'!AR21))</f>
        <v>509.40000000000003</v>
      </c>
      <c r="N27" s="151">
        <f>IF(AND('NSW Apr 2020'!L21&gt;0,'NSW Apr 2020'!M21&gt;0),IF($C$5*F27/'NSW Apr 2020'!AR21&lt;'NSW Apr 2020'!L21,0,IF(($C$5*F27/'NSW Apr 2020'!AR21-'NSW Apr 2020'!L21)&lt;=('NSW Apr 2020'!M21+'NSW Apr 2020'!L21),((($C$5*F27/'NSW Apr 2020'!AR21-'NSW Apr 2020'!L21)*'NSW Apr 2020'!AD21/100))*'NSW Apr 2020'!AR21,((('NSW Apr 2020'!M21)*'NSW Apr 2020'!AD21/100)*'NSW Apr 2020'!AR21))),0)</f>
        <v>876.80000000000018</v>
      </c>
      <c r="O27" s="151">
        <f>IF(AND('NSW Apr 2020'!M21&gt;0,'NSW Apr 2020'!N21&gt;0),IF($C$5*F27/'NSW Apr 2020'!AR21&lt;('NSW Apr 2020'!L21+'NSW Apr 2020'!M21),0,IF(($C$5*F27/'NSW Apr 2020'!AR21-'NSW Apr 2020'!L21+'NSW Apr 2020'!M21)&lt;=('NSW Apr 2020'!L21+'NSW Apr 2020'!M21+'NSW Apr 2020'!N21),((($C$5*F27/'NSW Apr 2020'!AR21-('NSW Apr 2020'!L21+'NSW Apr 2020'!M21))*'NSW Apr 2020'!AE21/100))*'NSW Apr 2020'!AR21,('NSW Apr 2020'!N21*'NSW Apr 2020'!AE21/100)*'NSW Apr 2020'!AR21)),0)</f>
        <v>347.2000000000001</v>
      </c>
      <c r="P27" s="151">
        <f>IF(AND('NSW Apr 2020'!N21&gt;0,'NSW Apr 2020'!O21&gt;0),IF($C$5*F27/'NSW Apr 2020'!AR21&lt;('NSW Apr 2020'!L21+'NSW Apr 2020'!M21+'NSW Apr 2020'!N21),0,IF(($C$5*F27/'NSW Apr 2020'!AR21-'NSW Apr 2020'!L21+'NSW Apr 2020'!M21+'NSW Apr 2020'!N21)&lt;=('NSW Apr 2020'!L21+'NSW Apr 2020'!M21+'NSW Apr 2020'!N21+'NSW Apr 2020'!O21),(($C$5*F27/'NSW Apr 2020'!AR21-('NSW Apr 2020'!L21+'NSW Apr 2020'!M21+'NSW Apr 2020'!N21))*'NSW Apr 2020'!AF21/100)*'NSW Apr 2020'!AR21,('NSW Apr 2020'!O21*'NSW Apr 2020'!AF21/100)*'NSW Apr 2020'!AR21)),0)</f>
        <v>0</v>
      </c>
      <c r="Q27" s="151">
        <f>IF(AND('NSW Apr 2020'!P21&gt;0,'NSW Apr 2020'!P21&gt;0),IF($C$5*F27/'NSW Apr 2020'!AR21&lt;('NSW Apr 2020'!L21+'NSW Apr 2020'!M21+'NSW Apr 2020'!N21+'NSW Apr 2020'!O21),0,IF(($C$5*F27/'NSW Apr 2020'!AR21-'NSW Apr 2020'!L21+'NSW Apr 2020'!M21+'NSW Apr 2020'!N21+'NSW Apr 2020'!O21)&lt;=('NSW Apr 2020'!L21+'NSW Apr 2020'!M21+'NSW Apr 2020'!N21+'NSW Apr 2020'!O21+'NSW Apr 2020'!P21),(($C$5*F27/'NSW Apr 2020'!AR21-('NSW Apr 2020'!L21+'NSW Apr 2020'!M21+'NSW Apr 2020'!N21+'NSW Apr 2020'!O21))*'NSW Apr 2020'!AG21/100)*'NSW Apr 2020'!AR21,('NSW Apr 2020'!P21*'NSW Apr 2020'!AG21/100)*'NSW Apr 2020'!AR21)),0)</f>
        <v>0</v>
      </c>
      <c r="R27" s="151">
        <f>IF(AND('NSW Apr 2020'!P21&gt;0,'NSW Apr 2020'!O21&gt;0),IF(($C$5*F27/'NSW Apr 2020'!AR21&lt;SUM('NSW Apr 2020'!L21:P21)),(0),($C$5*F27/'NSW Apr 2020'!AR21-SUM('NSW Apr 2020'!L21:P21))*'NSW Apr 2020'!AB21/100)* 'NSW Apr 2020'!AR21,IF(AND('NSW Apr 2020'!O21&gt;0,'NSW Apr 2020'!P21=""),IF(($C$5*F27/'NSW Apr 2020'!AR21&lt; SUM('NSW Apr 2020'!L21:O21)),(0),($C$5*F27/'NSW Apr 2020'!AR21-SUM('NSW Apr 2020'!L21:O21))*'NSW Apr 2020'!AG21/100)* 'NSW Apr 2020'!AR21,IF(AND('NSW Apr 2020'!N21&gt;0,'NSW Apr 2020'!O21=""),IF(($C$5*F27/'NSW Apr 2020'!AR21&lt; SUM('NSW Apr 2020'!L21:N21)),(0),($C$5*F27/'NSW Apr 2020'!AR21-SUM('NSW Apr 2020'!L21:N21))*'NSW Apr 2020'!AF21/100)* 'NSW Apr 2020'!AR21,IF(AND('NSW Apr 2020'!M21&gt;0,'NSW Apr 2020'!N21=""),IF(($C$5*F27/'NSW Apr 2020'!AR21&lt;'NSW Apr 2020'!M21+'NSW Apr 2020'!L21),(0),(($C$5*F27/'NSW Apr 2020'!AR21-('NSW Apr 2020'!M21+'NSW Apr 2020'!L21))*'NSW Apr 2020'!AE21/100))*'NSW Apr 2020'!AR21,IF(AND('NSW Apr 2020'!L21&gt;0,'NSW Apr 2020'!M21=""&gt;0),IF(($C$5*F27/'NSW Apr 2020'!AR21&lt;'NSW Apr 2020'!L21),(0),($C$5*F27/'NSW Apr 2020'!AR21-'NSW Apr 2020'!L21)*'NSW Apr 2020'!AD21/100)*'NSW Apr 2020'!AR21,0)))))</f>
        <v>0</v>
      </c>
      <c r="S27" s="257">
        <f>SUM(G27:R27)</f>
        <v>3466.8000000000006</v>
      </c>
      <c r="T27" s="294">
        <f t="shared" si="5"/>
        <v>3820.8500000000008</v>
      </c>
      <c r="U27" s="157">
        <f t="shared" si="6"/>
        <v>4202.9350000000013</v>
      </c>
      <c r="V27" s="156">
        <f>'NSW Apr 2020'!AT21</f>
        <v>19</v>
      </c>
      <c r="W27" s="156">
        <f>'NSW Apr 2020'!AU21</f>
        <v>0</v>
      </c>
      <c r="X27" s="156">
        <f>'NSW Apr 2020'!AV21</f>
        <v>0</v>
      </c>
      <c r="Y27" s="156">
        <f>'NSW Apr 2020'!AW21</f>
        <v>0</v>
      </c>
      <c r="Z27" s="294" t="str">
        <f t="shared" si="7"/>
        <v>Guaranteed off bill</v>
      </c>
      <c r="AA27" s="294" t="str">
        <f t="shared" si="8"/>
        <v>Exclusive</v>
      </c>
      <c r="AB27" s="266">
        <f t="shared" si="0"/>
        <v>3094.8885000000009</v>
      </c>
      <c r="AC27" s="266">
        <f t="shared" si="1"/>
        <v>3094.8885000000009</v>
      </c>
      <c r="AD27" s="138">
        <f t="shared" si="9"/>
        <v>3404.3773500000011</v>
      </c>
      <c r="AE27" s="138">
        <f t="shared" si="9"/>
        <v>3404.3773500000011</v>
      </c>
      <c r="AF27" s="235">
        <f>'NSW Apr 2020'!BF21</f>
        <v>0</v>
      </c>
      <c r="AG27" s="159" t="str">
        <f>'NSW Apr 2020'!BG21</f>
        <v>n</v>
      </c>
      <c r="AH27" s="313"/>
      <c r="AI27" s="313"/>
      <c r="AJ27" s="313"/>
      <c r="AK27" s="313"/>
      <c r="AL27" s="313"/>
      <c r="AM27" s="313"/>
      <c r="AN27" s="313"/>
      <c r="AO27" s="313"/>
      <c r="AP27" s="313"/>
      <c r="AQ27" s="313"/>
      <c r="AR27" s="313"/>
      <c r="AS27" s="313"/>
      <c r="AT27" s="313"/>
      <c r="AU27" s="313"/>
      <c r="AV27" s="313"/>
      <c r="AW27" s="313"/>
      <c r="AX27" s="313"/>
      <c r="AY27" s="313"/>
      <c r="AZ27" s="313"/>
      <c r="BA27" s="313"/>
      <c r="BB27" s="313"/>
      <c r="BC27" s="313"/>
      <c r="BD27" s="313"/>
      <c r="BE27" s="313"/>
      <c r="BF27" s="313"/>
      <c r="BG27" s="313"/>
      <c r="BH27" s="313"/>
      <c r="BI27" s="313"/>
      <c r="BJ27" s="313"/>
      <c r="BK27" s="313"/>
      <c r="BL27" s="313"/>
      <c r="BM27" s="313"/>
      <c r="BN27" s="313"/>
      <c r="BO27" s="313"/>
      <c r="BP27" s="313"/>
      <c r="BQ27" s="313"/>
      <c r="BR27" s="313"/>
      <c r="BS27" s="313"/>
      <c r="BT27" s="313"/>
      <c r="BU27" s="313"/>
      <c r="BV27" s="313"/>
      <c r="BW27" s="313"/>
      <c r="BX27" s="313"/>
      <c r="BY27" s="313"/>
      <c r="BZ27" s="313"/>
      <c r="CA27" s="313"/>
      <c r="CB27" s="313"/>
      <c r="CC27" s="313"/>
      <c r="CD27" s="313"/>
      <c r="CE27" s="313"/>
      <c r="CF27" s="313"/>
      <c r="CG27" s="313"/>
      <c r="CH27" s="313"/>
      <c r="CI27" s="313"/>
      <c r="CJ27" s="313"/>
      <c r="CK27" s="313"/>
      <c r="CL27" s="313"/>
      <c r="CM27" s="313"/>
      <c r="CN27" s="313"/>
      <c r="CO27" s="313"/>
      <c r="CP27" s="313"/>
      <c r="CQ27" s="313"/>
      <c r="CR27" s="313"/>
      <c r="CS27" s="313"/>
      <c r="CT27" s="313"/>
      <c r="CU27" s="313"/>
      <c r="CV27" s="313"/>
      <c r="CW27" s="313"/>
      <c r="CX27" s="313"/>
      <c r="CY27" s="313"/>
      <c r="CZ27" s="313"/>
      <c r="DA27" s="313"/>
      <c r="DB27" s="313"/>
      <c r="DC27" s="313"/>
      <c r="DD27" s="313"/>
      <c r="DE27" s="313"/>
      <c r="DF27" s="313"/>
      <c r="DG27" s="313"/>
      <c r="DH27" s="313"/>
      <c r="DI27" s="313"/>
      <c r="DJ27" s="313"/>
      <c r="DK27" s="313"/>
      <c r="DL27" s="313"/>
      <c r="DM27" s="313"/>
      <c r="DN27" s="313"/>
      <c r="DO27" s="313"/>
      <c r="DP27" s="313"/>
      <c r="DQ27" s="313"/>
      <c r="DR27" s="313"/>
      <c r="DS27" s="313"/>
      <c r="DT27" s="313"/>
      <c r="DU27" s="313"/>
      <c r="DV27" s="313"/>
      <c r="DW27" s="313"/>
      <c r="DX27" s="313"/>
      <c r="DY27" s="313"/>
      <c r="DZ27" s="313"/>
      <c r="EA27" s="313"/>
      <c r="EB27" s="313"/>
      <c r="EC27" s="313"/>
      <c r="ED27" s="313"/>
      <c r="EE27" s="313"/>
      <c r="EF27" s="313"/>
      <c r="EG27" s="313"/>
      <c r="EH27" s="313"/>
      <c r="EI27" s="313"/>
      <c r="EJ27" s="313"/>
      <c r="EK27" s="313"/>
      <c r="EL27" s="313"/>
      <c r="EM27" s="313"/>
      <c r="EN27" s="313"/>
      <c r="EO27" s="313"/>
      <c r="EP27" s="313"/>
      <c r="EQ27" s="313"/>
      <c r="ER27" s="313"/>
    </row>
    <row r="28" spans="1:148" ht="23" customHeight="1">
      <c r="A28" s="443"/>
      <c r="B28" s="148" t="str">
        <f>'NSW Apr 2020'!F22</f>
        <v>Origin Energy</v>
      </c>
      <c r="C28" s="148" t="str">
        <f>'NSW Apr 2020'!G22</f>
        <v>Business Flexi</v>
      </c>
      <c r="D28" s="153">
        <f>365*'NSW Apr 2020'!H22/100</f>
        <v>272.28999999999996</v>
      </c>
      <c r="E28" s="288">
        <f>IF('NSW Apr 2020'!AQ22=3,0.5,IF('NSW Apr 2020'!AQ22=2,0.33,0))</f>
        <v>0.5</v>
      </c>
      <c r="F28" s="288">
        <f t="shared" si="3"/>
        <v>0.5</v>
      </c>
      <c r="G28" s="153">
        <f>IF('NSW Apr 2020'!K22="",($C$5*E28/'NSW Apr 2020'!AQ22*'NSW Apr 2020'!W22/100)*'NSW Apr 2020'!AQ22,IF($C$5*E28/'NSW Apr 2020'!AQ22&gt;='NSW Apr 2020'!L22,('NSW Apr 2020'!L22*'NSW Apr 2020'!W22/100)*'NSW Apr 2020'!AQ22,($C$5*E28/'NSW Apr 2020'!AQ22*'NSW Apr 2020'!W22/100)*'NSW Apr 2020'!AQ22))</f>
        <v>215.18181818181816</v>
      </c>
      <c r="H28" s="153">
        <f>IF(AND('NSW Apr 2020'!L22&gt;0,'NSW Apr 2020'!M22&gt;0),IF($C$5*E28/'NSW Apr 2020'!AQ22&lt;'NSW Apr 2020'!L22,0,IF(($C$5*E28/'NSW Apr 2020'!AQ22-'NSW Apr 2020'!L22)&lt;=('NSW Apr 2020'!M22+'NSW Apr 2020'!L22),((($C$5*E28/'NSW Apr 2020'!AQ22-'NSW Apr 2020'!L22)*'NSW Apr 2020'!X22/100))*'NSW Apr 2020'!AQ22,((('NSW Apr 2020'!M22)*'NSW Apr 2020'!X22/100)*'NSW Apr 2020'!AQ22))),0)</f>
        <v>894.5454545454545</v>
      </c>
      <c r="I28" s="153">
        <f>IF(AND('NSW Apr 2020'!M22&gt;0,'NSW Apr 2020'!N22&gt;0),IF($C$5*E28/'NSW Apr 2020'!AQ22&lt;('NSW Apr 2020'!L22+'NSW Apr 2020'!M22),0,IF(($C$5*E28/'NSW Apr 2020'!AQ22-'NSW Apr 2020'!L22+'NSW Apr 2020'!M22)&lt;=('NSW Apr 2020'!L22+'NSW Apr 2020'!M22+'NSW Apr 2020'!N22),((($C$5*E28/'NSW Apr 2020'!AQ22-('NSW Apr 2020'!L22+'NSW Apr 2020'!M22))*'NSW Apr 2020'!Y22/100))*'NSW Apr 2020'!AQ22,('NSW Apr 2020'!N22*'NSW Apr 2020'!Y22/100)* 'NSW Apr 2020'!AQ22)),0)</f>
        <v>0</v>
      </c>
      <c r="J28" s="153">
        <f>IF(AND('NSW Apr 2020'!N22&gt;0,'NSW Apr 2020'!O22&gt;0),IF($C$5*E28/'NSW Apr 2020'!AQ22&lt;('NSW Apr 2020'!L22+'NSW Apr 2020'!M22+'NSW Apr 2020'!N22),0,IF(($C$5*E28/'NSW Apr 2020'!AQ22-'NSW Apr 2020'!L22+'NSW Apr 2020'!M22+'NSW Apr 2020'!N22)&lt;=('NSW Apr 2020'!L22+'NSW Apr 2020'!M22+'NSW Apr 2020'!N22+'NSW Apr 2020'!O22),(($C$5*E28/'NSW Apr 2020'!AQ22-('NSW Apr 2020'!L22+'NSW Apr 2020'!M22+'NSW Apr 2020'!N22))*'NSW Apr 2020'!Z22/100)*'NSW Apr 2020'!AQ22,('NSW Apr 2020'!O22*'NSW Apr 2020'!Z22/100)*'NSW Apr 2020'!AQ22)),0)</f>
        <v>0</v>
      </c>
      <c r="K28" s="153">
        <f>IF(AND('NSW Apr 2020'!O22&gt;0,'NSW Apr 2020'!P22&gt;0),IF($C$5*E28/'NSW Apr 2020'!AQ22&lt;('NSW Apr 2020'!L22+'NSW Apr 2020'!M22+'NSW Apr 2020'!N22+'NSW Apr 2020'!O22),0,IF(($C$5*E28/'NSW Apr 2020'!AQ22-'NSW Apr 2020'!L22+'NSW Apr 2020'!M22+'NSW Apr 2020'!N22+'NSW Apr 2020'!O22)&lt;=('NSW Apr 2020'!L22+'NSW Apr 2020'!M22+'NSW Apr 2020'!N22+'NSW Apr 2020'!O22+'NSW Apr 2020'!P22),(($C$5*E28/'NSW Apr 2020'!AQ22-('NSW Apr 2020'!L22+'NSW Apr 2020'!M22+'NSW Apr 2020'!N22+'NSW Apr 2020'!O22))*'NSW Apr 2020'!AA22/100)*'NSW Apr 2020'!AQ22,('NSW Apr 2020'!P22*'NSW Apr 2020'!AA22/100)*'NSW Apr 2020'!AQ22)),0)</f>
        <v>0</v>
      </c>
      <c r="L28" s="153">
        <f>IF(AND('NSW Apr 2020'!P22&gt;0,'NSW Apr 2020'!O22&gt;0),IF(($C$5*E28/'NSW Apr 2020'!AQ22&lt;SUM('NSW Apr 2020'!L22:P22)),(0),($C$5*E28/'NSW Apr 2020'!AQ22-SUM('NSW Apr 2020'!L22:P22))*'NSW Apr 2020'!AB22/100)* 'NSW Apr 2020'!AQ22,IF(AND('NSW Apr 2020'!O22&gt;0,'NSW Apr 2020'!P22=""),IF(($C$5*E28/'NSW Apr 2020'!AQ22&lt; SUM('NSW Apr 2020'!L22:O22)),(0),($C$5*E28/'NSW Apr 2020'!AQ22-SUM('NSW Apr 2020'!L22:O22))*'NSW Apr 2020'!AA22/100)* 'NSW Apr 2020'!AQ22,IF(AND('NSW Apr 2020'!N22&gt;0,'NSW Apr 2020'!O22=""),IF(($C$5*E28/'NSW Apr 2020'!AQ22&lt; SUM('NSW Apr 2020'!L22:N22)),(0),($C$5*E28/'NSW Apr 2020'!AQ22-SUM('NSW Apr 2020'!L22:N22))*'NSW Apr 2020'!Z22/100)* 'NSW Apr 2020'!AQ22,IF(AND('NSW Apr 2020'!M22&gt;0,'NSW Apr 2020'!N22=""),IF(($C$5*E28/'NSW Apr 2020'!AQ22&lt;'NSW Apr 2020'!M22+'NSW Apr 2020'!L22),(0),(($C$5*E28/'NSW Apr 2020'!AQ22-('NSW Apr 2020'!M22+'NSW Apr 2020'!L22))*'NSW Apr 2020'!Y22/100))*'NSW Apr 2020'!AQ22,IF(AND('NSW Apr 2020'!L22&gt;0,'NSW Apr 2020'!M22=""&gt;0),IF(($C$5*E28/'NSW Apr 2020'!AQ22&lt;'NSW Apr 2020'!L22),(0),($C$5*E28/'NSW Apr 2020'!AQ22-'NSW Apr 2020'!L22)*'NSW Apr 2020'!X22/100)*'NSW Apr 2020'!AQ22,0)))))</f>
        <v>0</v>
      </c>
      <c r="M28" s="153">
        <f>IF('NSW Apr 2020'!K22="",($C$5*F28/'NSW Apr 2020'!AR22*'NSW Apr 2020'!AC22/100)*'NSW Apr 2020'!AR22,IF($C$5*F28/'NSW Apr 2020'!AR22&gt;='NSW Apr 2020'!L22,('NSW Apr 2020'!L22*'NSW Apr 2020'!AC22/100)*'NSW Apr 2020'!AR22,($C$5*F28/'NSW Apr 2020'!AR22*'NSW Apr 2020'!AC22/100)*'NSW Apr 2020'!AR22))</f>
        <v>215.18181818181816</v>
      </c>
      <c r="N28" s="153">
        <f>IF(AND('NSW Apr 2020'!L22&gt;0,'NSW Apr 2020'!M22&gt;0),IF($C$5*F28/'NSW Apr 2020'!AR22&lt;'NSW Apr 2020'!L22,0,IF(($C$5*F28/'NSW Apr 2020'!AR22-'NSW Apr 2020'!L22)&lt;=('NSW Apr 2020'!M22+'NSW Apr 2020'!L22),((($C$5*F28/'NSW Apr 2020'!AR22-'NSW Apr 2020'!L22)*'NSW Apr 2020'!AD22/100))*'NSW Apr 2020'!AR22,((('NSW Apr 2020'!M22)*'NSW Apr 2020'!AD22/100)*'NSW Apr 2020'!AR22))),0)</f>
        <v>894.5454545454545</v>
      </c>
      <c r="O28" s="153">
        <f>IF(AND('NSW Apr 2020'!M22&gt;0,'NSW Apr 2020'!N22&gt;0),IF($C$5*F28/'NSW Apr 2020'!AR22&lt;('NSW Apr 2020'!L22+'NSW Apr 2020'!M22),0,IF(($C$5*F28/'NSW Apr 2020'!AR22-'NSW Apr 2020'!L22+'NSW Apr 2020'!M22)&lt;=('NSW Apr 2020'!L22+'NSW Apr 2020'!M22+'NSW Apr 2020'!N22),((($C$5*F28/'NSW Apr 2020'!AR22-('NSW Apr 2020'!L22+'NSW Apr 2020'!M22))*'NSW Apr 2020'!AE22/100))*'NSW Apr 2020'!AR22,('NSW Apr 2020'!N22*'NSW Apr 2020'!AE22/100)*'NSW Apr 2020'!AR22)),0)</f>
        <v>0</v>
      </c>
      <c r="P28" s="153">
        <f>IF(AND('NSW Apr 2020'!N22&gt;0,'NSW Apr 2020'!O22&gt;0),IF($C$5*F28/'NSW Apr 2020'!AR22&lt;('NSW Apr 2020'!L22+'NSW Apr 2020'!M22+'NSW Apr 2020'!N22),0,IF(($C$5*F28/'NSW Apr 2020'!AR22-'NSW Apr 2020'!L22+'NSW Apr 2020'!M22+'NSW Apr 2020'!N22)&lt;=('NSW Apr 2020'!L22+'NSW Apr 2020'!M22+'NSW Apr 2020'!N22+'NSW Apr 2020'!O22),(($C$5*F28/'NSW Apr 2020'!AR22-('NSW Apr 2020'!L22+'NSW Apr 2020'!M22+'NSW Apr 2020'!N22))*'NSW Apr 2020'!AF22/100)*'NSW Apr 2020'!AR22,('NSW Apr 2020'!O22*'NSW Apr 2020'!AF22/100)*'NSW Apr 2020'!AR22)),0)</f>
        <v>0</v>
      </c>
      <c r="Q28" s="153">
        <f>IF(AND('NSW Apr 2020'!P22&gt;0,'NSW Apr 2020'!P22&gt;0),IF($C$5*F28/'NSW Apr 2020'!AR22&lt;('NSW Apr 2020'!L22+'NSW Apr 2020'!M22+'NSW Apr 2020'!N22+'NSW Apr 2020'!O22),0,IF(($C$5*F28/'NSW Apr 2020'!AR22-'NSW Apr 2020'!L22+'NSW Apr 2020'!M22+'NSW Apr 2020'!N22+'NSW Apr 2020'!O22)&lt;=('NSW Apr 2020'!L22+'NSW Apr 2020'!M22+'NSW Apr 2020'!N22+'NSW Apr 2020'!O22+'NSW Apr 2020'!P22),(($C$5*F28/'NSW Apr 2020'!AR22-('NSW Apr 2020'!L22+'NSW Apr 2020'!M22+'NSW Apr 2020'!N22+'NSW Apr 2020'!O22))*'NSW Apr 2020'!AG22/100)*'NSW Apr 2020'!AR22,('NSW Apr 2020'!P22*'NSW Apr 2020'!AG22/100)*'NSW Apr 2020'!AR22)),0)</f>
        <v>0</v>
      </c>
      <c r="R28" s="153">
        <f>IF(AND('NSW Apr 2020'!P22&gt;0,'NSW Apr 2020'!O22&gt;0),IF(($C$5*F28/'NSW Apr 2020'!AR22&lt;SUM('NSW Apr 2020'!L22:P22)),(0),($C$5*F28/'NSW Apr 2020'!AR22-SUM('NSW Apr 2020'!L22:P22))*'NSW Apr 2020'!AB22/100)* 'NSW Apr 2020'!AR22,IF(AND('NSW Apr 2020'!O22&gt;0,'NSW Apr 2020'!P22=""),IF(($C$5*F28/'NSW Apr 2020'!AR22&lt; SUM('NSW Apr 2020'!L22:O22)),(0),($C$5*F28/'NSW Apr 2020'!AR22-SUM('NSW Apr 2020'!L22:O22))*'NSW Apr 2020'!AG22/100)* 'NSW Apr 2020'!AR22,IF(AND('NSW Apr 2020'!N22&gt;0,'NSW Apr 2020'!O22=""),IF(($C$5*F28/'NSW Apr 2020'!AR22&lt; SUM('NSW Apr 2020'!L22:N22)),(0),($C$5*F28/'NSW Apr 2020'!AR22-SUM('NSW Apr 2020'!L22:N22))*'NSW Apr 2020'!AF22/100)* 'NSW Apr 2020'!AR22,IF(AND('NSW Apr 2020'!M22&gt;0,'NSW Apr 2020'!N22=""),IF(($C$5*F28/'NSW Apr 2020'!AR22&lt;'NSW Apr 2020'!M22+'NSW Apr 2020'!L22),(0),(($C$5*F28/'NSW Apr 2020'!AR22-('NSW Apr 2020'!M22+'NSW Apr 2020'!L22))*'NSW Apr 2020'!AE22/100))*'NSW Apr 2020'!AR22,IF(AND('NSW Apr 2020'!L22&gt;0,'NSW Apr 2020'!M22=""&gt;0),IF(($C$5*F28/'NSW Apr 2020'!AR22&lt;'NSW Apr 2020'!L22),(0),($C$5*F28/'NSW Apr 2020'!AR22-'NSW Apr 2020'!L22)*'NSW Apr 2020'!AD22/100)*'NSW Apr 2020'!AR22,0)))))</f>
        <v>0</v>
      </c>
      <c r="S28" s="257">
        <f t="shared" si="4"/>
        <v>2219.4545454545455</v>
      </c>
      <c r="T28" s="292">
        <f t="shared" si="5"/>
        <v>2491.7445454545455</v>
      </c>
      <c r="U28" s="149">
        <f t="shared" si="6"/>
        <v>2740.9190000000003</v>
      </c>
      <c r="V28" s="148">
        <f>'NSW Apr 2020'!AT22</f>
        <v>12</v>
      </c>
      <c r="W28" s="148">
        <f>'NSW Apr 2020'!AU22</f>
        <v>0</v>
      </c>
      <c r="X28" s="148">
        <f>'NSW Apr 2020'!AV22</f>
        <v>0</v>
      </c>
      <c r="Y28" s="148">
        <f>'NSW Apr 2020'!AW22</f>
        <v>0</v>
      </c>
      <c r="Z28" s="292" t="str">
        <f t="shared" si="7"/>
        <v>Guaranteed off bill</v>
      </c>
      <c r="AA28" s="292" t="str">
        <f t="shared" si="8"/>
        <v>Inclusive</v>
      </c>
      <c r="AB28" s="266">
        <f t="shared" si="0"/>
        <v>2192.7352000000001</v>
      </c>
      <c r="AC28" s="266">
        <f t="shared" si="1"/>
        <v>2192.7352000000001</v>
      </c>
      <c r="AD28" s="267">
        <f t="shared" si="9"/>
        <v>2412.0087200000003</v>
      </c>
      <c r="AE28" s="267">
        <f t="shared" si="9"/>
        <v>2412.0087200000003</v>
      </c>
      <c r="AF28" s="226">
        <f>'NSW Apr 2020'!BF21</f>
        <v>0</v>
      </c>
      <c r="AG28" s="141" t="str">
        <f>'NSW Apr 2020'!BG21</f>
        <v>n</v>
      </c>
      <c r="AH28" s="313"/>
      <c r="AI28" s="313"/>
      <c r="AJ28" s="313"/>
      <c r="AK28" s="313"/>
      <c r="AL28" s="313"/>
      <c r="AM28" s="313"/>
      <c r="AN28" s="313"/>
      <c r="AO28" s="313"/>
      <c r="AP28" s="313"/>
      <c r="AQ28" s="313"/>
      <c r="AR28" s="313"/>
      <c r="AS28" s="313"/>
      <c r="AT28" s="313"/>
      <c r="AU28" s="313"/>
      <c r="AV28" s="313"/>
      <c r="AW28" s="313"/>
      <c r="AX28" s="313"/>
      <c r="AY28" s="313"/>
      <c r="AZ28" s="313"/>
      <c r="BA28" s="313"/>
      <c r="BB28" s="313"/>
      <c r="BC28" s="313"/>
      <c r="BD28" s="313"/>
      <c r="BE28" s="313"/>
      <c r="BF28" s="313"/>
      <c r="BG28" s="313"/>
      <c r="BH28" s="313"/>
      <c r="BI28" s="313"/>
      <c r="BJ28" s="313"/>
      <c r="BK28" s="313"/>
      <c r="BL28" s="313"/>
      <c r="BM28" s="313"/>
      <c r="BN28" s="313"/>
      <c r="BO28" s="313"/>
      <c r="BP28" s="313"/>
      <c r="BQ28" s="313"/>
      <c r="BR28" s="313"/>
      <c r="BS28" s="313"/>
      <c r="BT28" s="313"/>
      <c r="BU28" s="313"/>
      <c r="BV28" s="313"/>
      <c r="BW28" s="313"/>
      <c r="BX28" s="313"/>
      <c r="BY28" s="313"/>
      <c r="BZ28" s="313"/>
      <c r="CA28" s="313"/>
      <c r="CB28" s="313"/>
      <c r="CC28" s="313"/>
      <c r="CD28" s="313"/>
      <c r="CE28" s="313"/>
      <c r="CF28" s="313"/>
      <c r="CG28" s="313"/>
      <c r="CH28" s="313"/>
      <c r="CI28" s="313"/>
      <c r="CJ28" s="313"/>
      <c r="CK28" s="313"/>
      <c r="CL28" s="313"/>
      <c r="CM28" s="313"/>
      <c r="CN28" s="313"/>
      <c r="CO28" s="313"/>
      <c r="CP28" s="313"/>
      <c r="CQ28" s="313"/>
      <c r="CR28" s="313"/>
      <c r="CS28" s="313"/>
      <c r="CT28" s="313"/>
      <c r="CU28" s="313"/>
      <c r="CV28" s="313"/>
      <c r="CW28" s="313"/>
      <c r="CX28" s="313"/>
      <c r="CY28" s="313"/>
      <c r="CZ28" s="313"/>
      <c r="DA28" s="313"/>
      <c r="DB28" s="313"/>
      <c r="DC28" s="313"/>
      <c r="DD28" s="313"/>
      <c r="DE28" s="313"/>
      <c r="DF28" s="313"/>
      <c r="DG28" s="313"/>
      <c r="DH28" s="313"/>
      <c r="DI28" s="313"/>
      <c r="DJ28" s="313"/>
      <c r="DK28" s="313"/>
      <c r="DL28" s="313"/>
      <c r="DM28" s="313"/>
      <c r="DN28" s="313"/>
      <c r="DO28" s="313"/>
      <c r="DP28" s="313"/>
      <c r="DQ28" s="313"/>
      <c r="DR28" s="313"/>
      <c r="DS28" s="313"/>
      <c r="DT28" s="313"/>
      <c r="DU28" s="313"/>
      <c r="DV28" s="313"/>
      <c r="DW28" s="313"/>
      <c r="DX28" s="313"/>
      <c r="DY28" s="313"/>
      <c r="DZ28" s="313"/>
      <c r="EA28" s="313"/>
      <c r="EB28" s="313"/>
      <c r="EC28" s="313"/>
      <c r="ED28" s="313"/>
      <c r="EE28" s="313"/>
      <c r="EF28" s="313"/>
      <c r="EG28" s="313"/>
      <c r="EH28" s="313"/>
      <c r="EI28" s="313"/>
      <c r="EJ28" s="313"/>
      <c r="EK28" s="313"/>
      <c r="EL28" s="313"/>
      <c r="EM28" s="313"/>
      <c r="EN28" s="313"/>
      <c r="EO28" s="313"/>
      <c r="EP28" s="313"/>
      <c r="EQ28" s="313"/>
      <c r="ER28" s="313"/>
    </row>
    <row r="29" spans="1:148" ht="23" customHeight="1" thickBot="1">
      <c r="A29" s="444"/>
      <c r="B29" s="171" t="str">
        <f>'NSW Apr 2020'!F23</f>
        <v>AGL</v>
      </c>
      <c r="C29" s="171" t="str">
        <f>'NSW Apr 2020'!G23</f>
        <v>Business Essentials Saver</v>
      </c>
      <c r="D29" s="172">
        <f>365*'NSW Apr 2020'!H23/100</f>
        <v>282.65600000000001</v>
      </c>
      <c r="E29" s="289">
        <f>IF('NSW Apr 2020'!AQ23=3,0.5,IF('NSW Apr 2020'!AQ23=2,0.33,0))</f>
        <v>0.5</v>
      </c>
      <c r="F29" s="289">
        <f t="shared" si="3"/>
        <v>0.5</v>
      </c>
      <c r="G29" s="172">
        <f>IF('NSW Apr 2020'!K23="",($C$5*E29/'NSW Apr 2020'!AQ23*'NSW Apr 2020'!W23/100)*'NSW Apr 2020'!AQ23,IF($C$5*E29/'NSW Apr 2020'!AQ23&gt;='NSW Apr 2020'!L23,('NSW Apr 2020'!L23*'NSW Apr 2020'!W23/100)*'NSW Apr 2020'!AQ23,($C$5*E29/'NSW Apr 2020'!AQ23*'NSW Apr 2020'!W23/100)*'NSW Apr 2020'!AQ23))</f>
        <v>195.54545454545456</v>
      </c>
      <c r="H29" s="172">
        <f>IF(AND('NSW Apr 2020'!L23&gt;0,'NSW Apr 2020'!M23&gt;0),IF($C$5*E29/'NSW Apr 2020'!AQ23&lt;'NSW Apr 2020'!L23,0,IF(($C$5*E29/'NSW Apr 2020'!AQ23-'NSW Apr 2020'!L23)&lt;=('NSW Apr 2020'!M23+'NSW Apr 2020'!L23),((($C$5*E29/'NSW Apr 2020'!AQ23-'NSW Apr 2020'!L23)*'NSW Apr 2020'!X23/100))*'NSW Apr 2020'!AQ23,((('NSW Apr 2020'!M23)*'NSW Apr 2020'!X23/100)*'NSW Apr 2020'!AQ23))),0)</f>
        <v>816.27272727272725</v>
      </c>
      <c r="I29" s="172">
        <f>IF(AND('NSW Apr 2020'!M23&gt;0,'NSW Apr 2020'!N23&gt;0),IF($C$5*E29/'NSW Apr 2020'!AQ23&lt;('NSW Apr 2020'!L23+'NSW Apr 2020'!M23),0,IF(($C$5*E29/'NSW Apr 2020'!AQ23-'NSW Apr 2020'!L23+'NSW Apr 2020'!M23)&lt;=('NSW Apr 2020'!L23+'NSW Apr 2020'!M23+'NSW Apr 2020'!N23),((($C$5*E29/'NSW Apr 2020'!AQ23-('NSW Apr 2020'!L23+'NSW Apr 2020'!M23))*'NSW Apr 2020'!Y23/100))*'NSW Apr 2020'!AQ23,('NSW Apr 2020'!N23*'NSW Apr 2020'!Y23/100)* 'NSW Apr 2020'!AQ23)),0)</f>
        <v>0</v>
      </c>
      <c r="J29" s="172">
        <f>IF(AND('NSW Apr 2020'!N23&gt;0,'NSW Apr 2020'!O23&gt;0),IF($C$5*E29/'NSW Apr 2020'!AQ23&lt;('NSW Apr 2020'!L23+'NSW Apr 2020'!M23+'NSW Apr 2020'!N23),0,IF(($C$5*E29/'NSW Apr 2020'!AQ23-'NSW Apr 2020'!L23+'NSW Apr 2020'!M23+'NSW Apr 2020'!N23)&lt;=('NSW Apr 2020'!L23+'NSW Apr 2020'!M23+'NSW Apr 2020'!N23+'NSW Apr 2020'!O23),(($C$5*E29/'NSW Apr 2020'!AQ23-('NSW Apr 2020'!L23+'NSW Apr 2020'!M23+'NSW Apr 2020'!N23))*'NSW Apr 2020'!Z23/100)*'NSW Apr 2020'!AQ23,('NSW Apr 2020'!O23*'NSW Apr 2020'!Z23/100)*'NSW Apr 2020'!AQ23)),0)</f>
        <v>0</v>
      </c>
      <c r="K29" s="172">
        <f>IF(AND('NSW Apr 2020'!O23&gt;0,'NSW Apr 2020'!P23&gt;0),IF($C$5*E29/'NSW Apr 2020'!AQ23&lt;('NSW Apr 2020'!L23+'NSW Apr 2020'!M23+'NSW Apr 2020'!N23+'NSW Apr 2020'!O23),0,IF(($C$5*E29/'NSW Apr 2020'!AQ23-'NSW Apr 2020'!L23+'NSW Apr 2020'!M23+'NSW Apr 2020'!N23+'NSW Apr 2020'!O23)&lt;=('NSW Apr 2020'!L23+'NSW Apr 2020'!M23+'NSW Apr 2020'!N23+'NSW Apr 2020'!O23+'NSW Apr 2020'!P23),(($C$5*E29/'NSW Apr 2020'!AQ23-('NSW Apr 2020'!L23+'NSW Apr 2020'!M23+'NSW Apr 2020'!N23+'NSW Apr 2020'!O23))*'NSW Apr 2020'!AA23/100)*'NSW Apr 2020'!AQ23,('NSW Apr 2020'!P23*'NSW Apr 2020'!AA23/100)*'NSW Apr 2020'!AQ23)),0)</f>
        <v>0</v>
      </c>
      <c r="L29" s="172">
        <f>IF(AND('NSW Apr 2020'!P23&gt;0,'NSW Apr 2020'!O23&gt;0),IF(($C$5*E29/'NSW Apr 2020'!AQ23&lt;SUM('NSW Apr 2020'!L23:P23)),(0),($C$5*E29/'NSW Apr 2020'!AQ23-SUM('NSW Apr 2020'!L23:P23))*'NSW Apr 2020'!AB23/100)* 'NSW Apr 2020'!AQ23,IF(AND('NSW Apr 2020'!O23&gt;0,'NSW Apr 2020'!P23=""),IF(($C$5*E29/'NSW Apr 2020'!AQ23&lt; SUM('NSW Apr 2020'!L23:O23)),(0),($C$5*E29/'NSW Apr 2020'!AQ23-SUM('NSW Apr 2020'!L23:O23))*'NSW Apr 2020'!AA23/100)* 'NSW Apr 2020'!AQ23,IF(AND('NSW Apr 2020'!N23&gt;0,'NSW Apr 2020'!O23=""),IF(($C$5*E29/'NSW Apr 2020'!AQ23&lt; SUM('NSW Apr 2020'!L23:N23)),(0),($C$5*E29/'NSW Apr 2020'!AQ23-SUM('NSW Apr 2020'!L23:N23))*'NSW Apr 2020'!Z23/100)* 'NSW Apr 2020'!AQ23,IF(AND('NSW Apr 2020'!M23&gt;0,'NSW Apr 2020'!N23=""),IF(($C$5*E29/'NSW Apr 2020'!AQ23&lt;'NSW Apr 2020'!M23+'NSW Apr 2020'!L23),(0),(($C$5*E29/'NSW Apr 2020'!AQ23-('NSW Apr 2020'!M23+'NSW Apr 2020'!L23))*'NSW Apr 2020'!Y23/100))*'NSW Apr 2020'!AQ23,IF(AND('NSW Apr 2020'!L23&gt;0,'NSW Apr 2020'!M23=""&gt;0),IF(($C$5*E29/'NSW Apr 2020'!AQ23&lt;'NSW Apr 2020'!L23),(0),($C$5*E29/'NSW Apr 2020'!AQ23-'NSW Apr 2020'!L23)*'NSW Apr 2020'!X23/100)*'NSW Apr 2020'!AQ23,0)))))</f>
        <v>0</v>
      </c>
      <c r="M29" s="172">
        <f>IF('NSW Apr 2020'!K23="",($C$5*F29/'NSW Apr 2020'!AR23*'NSW Apr 2020'!AC23/100)*'NSW Apr 2020'!AR23,IF($C$5*F29/'NSW Apr 2020'!AR23&gt;='NSW Apr 2020'!L23,('NSW Apr 2020'!L23*'NSW Apr 2020'!AC23/100)*'NSW Apr 2020'!AR23,($C$5*F29/'NSW Apr 2020'!AR23*'NSW Apr 2020'!AC23/100)*'NSW Apr 2020'!AR23))</f>
        <v>195.54545454545456</v>
      </c>
      <c r="N29" s="172">
        <f>IF(AND('NSW Apr 2020'!L23&gt;0,'NSW Apr 2020'!M23&gt;0),IF($C$5*F29/'NSW Apr 2020'!AR23&lt;'NSW Apr 2020'!L23,0,IF(($C$5*F29/'NSW Apr 2020'!AR23-'NSW Apr 2020'!L23)&lt;=('NSW Apr 2020'!M23+'NSW Apr 2020'!L23),((($C$5*F29/'NSW Apr 2020'!AR23-'NSW Apr 2020'!L23)*'NSW Apr 2020'!AD23/100))*'NSW Apr 2020'!AR23,((('NSW Apr 2020'!M23)*'NSW Apr 2020'!AD23/100)*'NSW Apr 2020'!AR23))),0)</f>
        <v>816.27272727272725</v>
      </c>
      <c r="O29" s="172">
        <f>IF(AND('NSW Apr 2020'!M23&gt;0,'NSW Apr 2020'!N23&gt;0),IF($C$5*F29/'NSW Apr 2020'!AR23&lt;('NSW Apr 2020'!L23+'NSW Apr 2020'!M23),0,IF(($C$5*F29/'NSW Apr 2020'!AR23-'NSW Apr 2020'!L23+'NSW Apr 2020'!M23)&lt;=('NSW Apr 2020'!L23+'NSW Apr 2020'!M23+'NSW Apr 2020'!N23),((($C$5*F29/'NSW Apr 2020'!AR23-('NSW Apr 2020'!L23+'NSW Apr 2020'!M23))*'NSW Apr 2020'!AE23/100))*'NSW Apr 2020'!AR23,('NSW Apr 2020'!N23*'NSW Apr 2020'!AE23/100)*'NSW Apr 2020'!AR23)),0)</f>
        <v>0</v>
      </c>
      <c r="P29" s="172">
        <f>IF(AND('NSW Apr 2020'!N23&gt;0,'NSW Apr 2020'!O23&gt;0),IF($C$5*F29/'NSW Apr 2020'!AR23&lt;('NSW Apr 2020'!L23+'NSW Apr 2020'!M23+'NSW Apr 2020'!N23),0,IF(($C$5*F29/'NSW Apr 2020'!AR23-'NSW Apr 2020'!L23+'NSW Apr 2020'!M23+'NSW Apr 2020'!N23)&lt;=('NSW Apr 2020'!L23+'NSW Apr 2020'!M23+'NSW Apr 2020'!N23+'NSW Apr 2020'!O23),(($C$5*F29/'NSW Apr 2020'!AR23-('NSW Apr 2020'!L23+'NSW Apr 2020'!M23+'NSW Apr 2020'!N23))*'NSW Apr 2020'!AF23/100)*'NSW Apr 2020'!AR23,('NSW Apr 2020'!O23*'NSW Apr 2020'!AF23/100)*'NSW Apr 2020'!AR23)),0)</f>
        <v>0</v>
      </c>
      <c r="Q29" s="172">
        <f>IF(AND('NSW Apr 2020'!P23&gt;0,'NSW Apr 2020'!P23&gt;0),IF($C$5*F29/'NSW Apr 2020'!AR23&lt;('NSW Apr 2020'!L23+'NSW Apr 2020'!M23+'NSW Apr 2020'!N23+'NSW Apr 2020'!O23),0,IF(($C$5*F29/'NSW Apr 2020'!AR23-'NSW Apr 2020'!L23+'NSW Apr 2020'!M23+'NSW Apr 2020'!N23+'NSW Apr 2020'!O23)&lt;=('NSW Apr 2020'!L23+'NSW Apr 2020'!M23+'NSW Apr 2020'!N23+'NSW Apr 2020'!O23+'NSW Apr 2020'!P23),(($C$5*F29/'NSW Apr 2020'!AR23-('NSW Apr 2020'!L23+'NSW Apr 2020'!M23+'NSW Apr 2020'!N23+'NSW Apr 2020'!O23))*'NSW Apr 2020'!AG23/100)*'NSW Apr 2020'!AR23,('NSW Apr 2020'!P23*'NSW Apr 2020'!AG23/100)*'NSW Apr 2020'!AR23)),0)</f>
        <v>0</v>
      </c>
      <c r="R29" s="172">
        <f>IF(AND('NSW Apr 2020'!P23&gt;0,'NSW Apr 2020'!O23&gt;0),IF(($C$5*F29/'NSW Apr 2020'!AR23&lt;SUM('NSW Apr 2020'!L23:P23)),(0),($C$5*F29/'NSW Apr 2020'!AR23-SUM('NSW Apr 2020'!L23:P23))*'NSW Apr 2020'!AB23/100)* 'NSW Apr 2020'!AR23,IF(AND('NSW Apr 2020'!O23&gt;0,'NSW Apr 2020'!P23=""),IF(($C$5*F29/'NSW Apr 2020'!AR23&lt; SUM('NSW Apr 2020'!L23:O23)),(0),($C$5*F29/'NSW Apr 2020'!AR23-SUM('NSW Apr 2020'!L23:O23))*'NSW Apr 2020'!AG23/100)* 'NSW Apr 2020'!AR23,IF(AND('NSW Apr 2020'!N23&gt;0,'NSW Apr 2020'!O23=""),IF(($C$5*F29/'NSW Apr 2020'!AR23&lt; SUM('NSW Apr 2020'!L23:N23)),(0),($C$5*F29/'NSW Apr 2020'!AR23-SUM('NSW Apr 2020'!L23:N23))*'NSW Apr 2020'!AF23/100)* 'NSW Apr 2020'!AR23,IF(AND('NSW Apr 2020'!M23&gt;0,'NSW Apr 2020'!N23=""),IF(($C$5*F29/'NSW Apr 2020'!AR23&lt;'NSW Apr 2020'!M23+'NSW Apr 2020'!L23),(0),(($C$5*F29/'NSW Apr 2020'!AR23-('NSW Apr 2020'!M23+'NSW Apr 2020'!L23))*'NSW Apr 2020'!AE23/100))*'NSW Apr 2020'!AR23,IF(AND('NSW Apr 2020'!L23&gt;0,'NSW Apr 2020'!M23=""&gt;0),IF(($C$5*F29/'NSW Apr 2020'!AR23&lt;'NSW Apr 2020'!L23),(0),($C$5*F29/'NSW Apr 2020'!AR23-'NSW Apr 2020'!L23)*'NSW Apr 2020'!AD23/100)*'NSW Apr 2020'!AR23,0)))))</f>
        <v>0</v>
      </c>
      <c r="S29" s="298">
        <f t="shared" si="4"/>
        <v>2023.6363636363635</v>
      </c>
      <c r="T29" s="293">
        <f t="shared" si="5"/>
        <v>2306.2923636363635</v>
      </c>
      <c r="U29" s="168">
        <f t="shared" si="6"/>
        <v>2536.9216000000001</v>
      </c>
      <c r="V29" s="171">
        <f>'NSW Apr 2020'!AT23</f>
        <v>0</v>
      </c>
      <c r="W29" s="171">
        <f>'NSW Apr 2020'!AU23</f>
        <v>0</v>
      </c>
      <c r="X29" s="171">
        <f>'NSW Apr 2020'!AV23</f>
        <v>0</v>
      </c>
      <c r="Y29" s="171">
        <f>'NSW Apr 2020'!AW23</f>
        <v>0</v>
      </c>
      <c r="Z29" s="293" t="str">
        <f t="shared" si="7"/>
        <v>No discount</v>
      </c>
      <c r="AA29" s="293" t="str">
        <f t="shared" si="8"/>
        <v>Exclusive</v>
      </c>
      <c r="AB29" s="293">
        <f t="shared" si="0"/>
        <v>2306.2923636363635</v>
      </c>
      <c r="AC29" s="293">
        <f t="shared" si="1"/>
        <v>2306.2923636363635</v>
      </c>
      <c r="AD29" s="301">
        <f t="shared" si="9"/>
        <v>2536.9216000000001</v>
      </c>
      <c r="AE29" s="301">
        <f t="shared" si="9"/>
        <v>2536.9216000000001</v>
      </c>
      <c r="AF29" s="234">
        <f>'NSW Apr 2020'!BF22</f>
        <v>12</v>
      </c>
      <c r="AG29" s="170" t="str">
        <f>'NSW Apr 2020'!BG22</f>
        <v>n</v>
      </c>
      <c r="AH29" s="313"/>
      <c r="AI29" s="313"/>
      <c r="AJ29" s="313"/>
      <c r="AK29" s="313"/>
      <c r="AL29" s="313"/>
      <c r="AM29" s="313"/>
      <c r="AN29" s="313"/>
      <c r="AO29" s="313"/>
      <c r="AP29" s="313"/>
      <c r="AQ29" s="313"/>
      <c r="AR29" s="313"/>
      <c r="AS29" s="313"/>
      <c r="AT29" s="313"/>
      <c r="AU29" s="313"/>
      <c r="AV29" s="313"/>
      <c r="AW29" s="313"/>
      <c r="AX29" s="313"/>
      <c r="AY29" s="313"/>
      <c r="AZ29" s="313"/>
      <c r="BA29" s="313"/>
      <c r="BB29" s="313"/>
      <c r="BC29" s="313"/>
      <c r="BD29" s="313"/>
      <c r="BE29" s="313"/>
      <c r="BF29" s="313"/>
      <c r="BG29" s="313"/>
      <c r="BH29" s="313"/>
      <c r="BI29" s="313"/>
      <c r="BJ29" s="313"/>
      <c r="BK29" s="313"/>
      <c r="BL29" s="313"/>
      <c r="BM29" s="313"/>
      <c r="BN29" s="313"/>
      <c r="BO29" s="313"/>
      <c r="BP29" s="313"/>
      <c r="BQ29" s="313"/>
      <c r="BR29" s="313"/>
      <c r="BS29" s="313"/>
      <c r="BT29" s="313"/>
      <c r="BU29" s="313"/>
      <c r="BV29" s="313"/>
      <c r="BW29" s="313"/>
      <c r="BX29" s="313"/>
      <c r="BY29" s="313"/>
      <c r="BZ29" s="313"/>
      <c r="CA29" s="313"/>
      <c r="CB29" s="313"/>
      <c r="CC29" s="313"/>
      <c r="CD29" s="313"/>
      <c r="CE29" s="313"/>
      <c r="CF29" s="313"/>
      <c r="CG29" s="313"/>
      <c r="CH29" s="313"/>
      <c r="CI29" s="313"/>
      <c r="CJ29" s="313"/>
      <c r="CK29" s="313"/>
      <c r="CL29" s="313"/>
      <c r="CM29" s="313"/>
      <c r="CN29" s="313"/>
      <c r="CO29" s="313"/>
      <c r="CP29" s="313"/>
      <c r="CQ29" s="313"/>
      <c r="CR29" s="313"/>
      <c r="CS29" s="313"/>
      <c r="CT29" s="313"/>
      <c r="CU29" s="313"/>
      <c r="CV29" s="313"/>
      <c r="CW29" s="313"/>
      <c r="CX29" s="313"/>
      <c r="CY29" s="313"/>
      <c r="CZ29" s="313"/>
      <c r="DA29" s="313"/>
      <c r="DB29" s="313"/>
      <c r="DC29" s="313"/>
      <c r="DD29" s="313"/>
      <c r="DE29" s="313"/>
      <c r="DF29" s="313"/>
      <c r="DG29" s="313"/>
      <c r="DH29" s="313"/>
      <c r="DI29" s="313"/>
      <c r="DJ29" s="313"/>
      <c r="DK29" s="313"/>
      <c r="DL29" s="313"/>
      <c r="DM29" s="313"/>
      <c r="DN29" s="313"/>
      <c r="DO29" s="313"/>
      <c r="DP29" s="313"/>
      <c r="DQ29" s="313"/>
      <c r="DR29" s="313"/>
      <c r="DS29" s="313"/>
      <c r="DT29" s="313"/>
      <c r="DU29" s="313"/>
      <c r="DV29" s="313"/>
      <c r="DW29" s="313"/>
      <c r="DX29" s="313"/>
      <c r="DY29" s="313"/>
      <c r="DZ29" s="313"/>
      <c r="EA29" s="313"/>
      <c r="EB29" s="313"/>
      <c r="EC29" s="313"/>
      <c r="ED29" s="313"/>
      <c r="EE29" s="313"/>
      <c r="EF29" s="313"/>
      <c r="EG29" s="313"/>
      <c r="EH29" s="313"/>
      <c r="EI29" s="313"/>
      <c r="EJ29" s="313"/>
      <c r="EK29" s="313"/>
      <c r="EL29" s="313"/>
      <c r="EM29" s="313"/>
      <c r="EN29" s="313"/>
      <c r="EO29" s="313"/>
      <c r="EP29" s="313"/>
      <c r="EQ29" s="313"/>
      <c r="ER29" s="313"/>
    </row>
    <row r="30" spans="1:148" ht="23" customHeight="1" thickTop="1">
      <c r="A30" s="442" t="str">
        <f>'NSW Apr 2020'!D24</f>
        <v>AGN Tumut</v>
      </c>
      <c r="B30" s="156" t="str">
        <f>'NSW Apr 2020'!F24</f>
        <v>Origin Energy</v>
      </c>
      <c r="C30" s="156" t="str">
        <f>'NSW Apr 2020'!G24</f>
        <v>Business Flexi</v>
      </c>
      <c r="D30" s="151">
        <f>365*'NSW Apr 2020'!H24/100</f>
        <v>336.71249999999998</v>
      </c>
      <c r="E30" s="288">
        <f>IF('NSW Apr 2020'!AQ24=3,0.5,IF('NSW Apr 2020'!AQ24=2,0.33,0))</f>
        <v>0.5</v>
      </c>
      <c r="F30" s="288">
        <f t="shared" si="3"/>
        <v>0.5</v>
      </c>
      <c r="G30" s="151">
        <f>IF('NSW Apr 2020'!K24="",($C$5*E30/'NSW Apr 2020'!AQ24*'NSW Apr 2020'!W24/100)*'NSW Apr 2020'!AQ24,IF($C$5*E30/'NSW Apr 2020'!AQ24&gt;='NSW Apr 2020'!L24,('NSW Apr 2020'!L24*'NSW Apr 2020'!W24/100)*'NSW Apr 2020'!AQ24,($C$5*E30/'NSW Apr 2020'!AQ24*'NSW Apr 2020'!W24/100)*'NSW Apr 2020'!AQ24))</f>
        <v>1163.6363636363637</v>
      </c>
      <c r="H30" s="151">
        <f>IF(AND('NSW Apr 2020'!L24&gt;0,'NSW Apr 2020'!M24&gt;0),IF($C$5*E30/'NSW Apr 2020'!AQ24&lt;'NSW Apr 2020'!L24,0,IF(($C$5*E30/'NSW Apr 2020'!AQ24-'NSW Apr 2020'!L24)&lt;=('NSW Apr 2020'!M24+'NSW Apr 2020'!L24),((($C$5*E30/'NSW Apr 2020'!AQ24-'NSW Apr 2020'!L24)*'NSW Apr 2020'!X24/100))*'NSW Apr 2020'!AQ24,((('NSW Apr 2020'!M24)*'NSW Apr 2020'!X24/100)*'NSW Apr 2020'!AQ24))),0)</f>
        <v>0</v>
      </c>
      <c r="I30" s="151">
        <f>IF(AND('NSW Apr 2020'!M24&gt;0,'NSW Apr 2020'!N24&gt;0),IF($C$5*E30/'NSW Apr 2020'!AQ24&lt;('NSW Apr 2020'!L24+'NSW Apr 2020'!M24),0,IF(($C$5*E30/'NSW Apr 2020'!AQ24-'NSW Apr 2020'!L24+'NSW Apr 2020'!M24)&lt;=('NSW Apr 2020'!L24+'NSW Apr 2020'!M24+'NSW Apr 2020'!N24),((($C$5*E30/'NSW Apr 2020'!AQ24-('NSW Apr 2020'!L24+'NSW Apr 2020'!M24))*'NSW Apr 2020'!Y24/100))*'NSW Apr 2020'!AQ24,('NSW Apr 2020'!N24*'NSW Apr 2020'!Y24/100)* 'NSW Apr 2020'!AQ24)),0)</f>
        <v>0</v>
      </c>
      <c r="J30" s="151">
        <f>IF(AND('NSW Apr 2020'!N24&gt;0,'NSW Apr 2020'!O24&gt;0),IF($C$5*E30/'NSW Apr 2020'!AQ24&lt;('NSW Apr 2020'!L24+'NSW Apr 2020'!M24+'NSW Apr 2020'!N24),0,IF(($C$5*E30/'NSW Apr 2020'!AQ24-'NSW Apr 2020'!L24+'NSW Apr 2020'!M24+'NSW Apr 2020'!N24)&lt;=('NSW Apr 2020'!L24+'NSW Apr 2020'!M24+'NSW Apr 2020'!N24+'NSW Apr 2020'!O24),(($C$5*E30/'NSW Apr 2020'!AQ24-('NSW Apr 2020'!L24+'NSW Apr 2020'!M24+'NSW Apr 2020'!N24))*'NSW Apr 2020'!Z24/100)*'NSW Apr 2020'!AQ24,('NSW Apr 2020'!O24*'NSW Apr 2020'!Z24/100)*'NSW Apr 2020'!AQ24)),0)</f>
        <v>0</v>
      </c>
      <c r="K30" s="151">
        <f>IF(AND('NSW Apr 2020'!O24&gt;0,'NSW Apr 2020'!P24&gt;0),IF($C$5*E30/'NSW Apr 2020'!AQ24&lt;('NSW Apr 2020'!L24+'NSW Apr 2020'!M24+'NSW Apr 2020'!N24+'NSW Apr 2020'!O24),0,IF(($C$5*E30/'NSW Apr 2020'!AQ24-'NSW Apr 2020'!L24+'NSW Apr 2020'!M24+'NSW Apr 2020'!N24+'NSW Apr 2020'!O24)&lt;=('NSW Apr 2020'!L24+'NSW Apr 2020'!M24+'NSW Apr 2020'!N24+'NSW Apr 2020'!O24+'NSW Apr 2020'!P24),(($C$5*E30/'NSW Apr 2020'!AQ24-('NSW Apr 2020'!L24+'NSW Apr 2020'!M24+'NSW Apr 2020'!N24+'NSW Apr 2020'!O24))*'NSW Apr 2020'!AA24/100)*'NSW Apr 2020'!AQ24,('NSW Apr 2020'!P24*'NSW Apr 2020'!AA24/100)*'NSW Apr 2020'!AQ24)),0)</f>
        <v>0</v>
      </c>
      <c r="L30" s="151">
        <f>IF(AND('NSW Apr 2020'!P24&gt;0,'NSW Apr 2020'!O24&gt;0),IF(($C$5*E30/'NSW Apr 2020'!AQ24&lt;SUM('NSW Apr 2020'!L24:P24)),(0),($C$5*E30/'NSW Apr 2020'!AQ24-SUM('NSW Apr 2020'!L24:P24))*'NSW Apr 2020'!AB24/100)* 'NSW Apr 2020'!AQ24,IF(AND('NSW Apr 2020'!O24&gt;0,'NSW Apr 2020'!P24=""),IF(($C$5*E30/'NSW Apr 2020'!AQ24&lt; SUM('NSW Apr 2020'!L24:O24)),(0),($C$5*E30/'NSW Apr 2020'!AQ24-SUM('NSW Apr 2020'!L24:O24))*'NSW Apr 2020'!AA24/100)* 'NSW Apr 2020'!AQ24,IF(AND('NSW Apr 2020'!N24&gt;0,'NSW Apr 2020'!O24=""),IF(($C$5*E30/'NSW Apr 2020'!AQ24&lt; SUM('NSW Apr 2020'!L24:N24)),(0),($C$5*E30/'NSW Apr 2020'!AQ24-SUM('NSW Apr 2020'!L24:N24))*'NSW Apr 2020'!Z24/100)* 'NSW Apr 2020'!AQ24,IF(AND('NSW Apr 2020'!M24&gt;0,'NSW Apr 2020'!N24=""),IF(($C$5*E30/'NSW Apr 2020'!AQ24&lt;'NSW Apr 2020'!M24+'NSW Apr 2020'!L24),(0),(($C$5*E30/'NSW Apr 2020'!AQ24-('NSW Apr 2020'!M24+'NSW Apr 2020'!L24))*'NSW Apr 2020'!Y24/100))*'NSW Apr 2020'!AQ24,IF(AND('NSW Apr 2020'!L24&gt;0,'NSW Apr 2020'!M24=""&gt;0),IF(($C$5*E30/'NSW Apr 2020'!AQ24&lt;'NSW Apr 2020'!L24),(0),($C$5*E30/'NSW Apr 2020'!AQ24-'NSW Apr 2020'!L24)*'NSW Apr 2020'!X24/100)*'NSW Apr 2020'!AQ24,0)))))</f>
        <v>0</v>
      </c>
      <c r="M30" s="151">
        <f>IF('NSW Apr 2020'!K24="",($C$5*F30/'NSW Apr 2020'!AR24*'NSW Apr 2020'!AC24/100)*'NSW Apr 2020'!AR24,IF($C$5*F30/'NSW Apr 2020'!AR24&gt;='NSW Apr 2020'!L24,('NSW Apr 2020'!L24*'NSW Apr 2020'!AC24/100)*'NSW Apr 2020'!AR24,($C$5*F30/'NSW Apr 2020'!AR24*'NSW Apr 2020'!AC24/100)*'NSW Apr 2020'!AR24))</f>
        <v>1163.6363636363637</v>
      </c>
      <c r="N30" s="151">
        <f>IF(AND('NSW Apr 2020'!L24&gt;0,'NSW Apr 2020'!M24&gt;0),IF($C$5*F30/'NSW Apr 2020'!AR24&lt;'NSW Apr 2020'!L24,0,IF(($C$5*F30/'NSW Apr 2020'!AR24-'NSW Apr 2020'!L24)&lt;=('NSW Apr 2020'!M24+'NSW Apr 2020'!L24),((($C$5*F30/'NSW Apr 2020'!AR24-'NSW Apr 2020'!L24)*'NSW Apr 2020'!AD24/100))*'NSW Apr 2020'!AR24,((('NSW Apr 2020'!M24)*'NSW Apr 2020'!AD24/100)*'NSW Apr 2020'!AR24))),0)</f>
        <v>0</v>
      </c>
      <c r="O30" s="151">
        <f>IF(AND('NSW Apr 2020'!M24&gt;0,'NSW Apr 2020'!N24&gt;0),IF($C$5*F30/'NSW Apr 2020'!AR24&lt;('NSW Apr 2020'!L24+'NSW Apr 2020'!M24),0,IF(($C$5*F30/'NSW Apr 2020'!AR24-'NSW Apr 2020'!L24+'NSW Apr 2020'!M24)&lt;=('NSW Apr 2020'!L24+'NSW Apr 2020'!M24+'NSW Apr 2020'!N24),((($C$5*F30/'NSW Apr 2020'!AR24-('NSW Apr 2020'!L24+'NSW Apr 2020'!M24))*'NSW Apr 2020'!AE24/100))*'NSW Apr 2020'!AR24,('NSW Apr 2020'!N24*'NSW Apr 2020'!AE24/100)*'NSW Apr 2020'!AR24)),0)</f>
        <v>0</v>
      </c>
      <c r="P30" s="151">
        <f>IF(AND('NSW Apr 2020'!N24&gt;0,'NSW Apr 2020'!O24&gt;0),IF($C$5*F30/'NSW Apr 2020'!AR24&lt;('NSW Apr 2020'!L24+'NSW Apr 2020'!M24+'NSW Apr 2020'!N24),0,IF(($C$5*F30/'NSW Apr 2020'!AR24-'NSW Apr 2020'!L24+'NSW Apr 2020'!M24+'NSW Apr 2020'!N24)&lt;=('NSW Apr 2020'!L24+'NSW Apr 2020'!M24+'NSW Apr 2020'!N24+'NSW Apr 2020'!O24),(($C$5*F30/'NSW Apr 2020'!AR24-('NSW Apr 2020'!L24+'NSW Apr 2020'!M24+'NSW Apr 2020'!N24))*'NSW Apr 2020'!AF24/100)*'NSW Apr 2020'!AR24,('NSW Apr 2020'!O24*'NSW Apr 2020'!AF24/100)*'NSW Apr 2020'!AR24)),0)</f>
        <v>0</v>
      </c>
      <c r="Q30" s="151">
        <f>IF(AND('NSW Apr 2020'!P24&gt;0,'NSW Apr 2020'!P24&gt;0),IF($C$5*F30/'NSW Apr 2020'!AR24&lt;('NSW Apr 2020'!L24+'NSW Apr 2020'!M24+'NSW Apr 2020'!N24+'NSW Apr 2020'!O24),0,IF(($C$5*F30/'NSW Apr 2020'!AR24-'NSW Apr 2020'!L24+'NSW Apr 2020'!M24+'NSW Apr 2020'!N24+'NSW Apr 2020'!O24)&lt;=('NSW Apr 2020'!L24+'NSW Apr 2020'!M24+'NSW Apr 2020'!N24+'NSW Apr 2020'!O24+'NSW Apr 2020'!P24),(($C$5*F30/'NSW Apr 2020'!AR24-('NSW Apr 2020'!L24+'NSW Apr 2020'!M24+'NSW Apr 2020'!N24+'NSW Apr 2020'!O24))*'NSW Apr 2020'!AG24/100)*'NSW Apr 2020'!AR24,('NSW Apr 2020'!P24*'NSW Apr 2020'!AG24/100)*'NSW Apr 2020'!AR24)),0)</f>
        <v>0</v>
      </c>
      <c r="R30" s="151">
        <f>IF(AND('NSW Apr 2020'!P24&gt;0,'NSW Apr 2020'!O24&gt;0),IF(($C$5*F30/'NSW Apr 2020'!AR24&lt;SUM('NSW Apr 2020'!L24:P24)),(0),($C$5*F30/'NSW Apr 2020'!AR24-SUM('NSW Apr 2020'!L24:P24))*'NSW Apr 2020'!AB24/100)* 'NSW Apr 2020'!AR24,IF(AND('NSW Apr 2020'!O24&gt;0,'NSW Apr 2020'!P24=""),IF(($C$5*F30/'NSW Apr 2020'!AR24&lt; SUM('NSW Apr 2020'!L24:O24)),(0),($C$5*F30/'NSW Apr 2020'!AR24-SUM('NSW Apr 2020'!L24:O24))*'NSW Apr 2020'!AG24/100)* 'NSW Apr 2020'!AR24,IF(AND('NSW Apr 2020'!N24&gt;0,'NSW Apr 2020'!O24=""),IF(($C$5*F30/'NSW Apr 2020'!AR24&lt; SUM('NSW Apr 2020'!L24:N24)),(0),($C$5*F30/'NSW Apr 2020'!AR24-SUM('NSW Apr 2020'!L24:N24))*'NSW Apr 2020'!AF24/100)* 'NSW Apr 2020'!AR24,IF(AND('NSW Apr 2020'!M24&gt;0,'NSW Apr 2020'!N24=""),IF(($C$5*F30/'NSW Apr 2020'!AR24&lt;'NSW Apr 2020'!M24+'NSW Apr 2020'!L24),(0),(($C$5*F30/'NSW Apr 2020'!AR24-('NSW Apr 2020'!M24+'NSW Apr 2020'!L24))*'NSW Apr 2020'!AE24/100))*'NSW Apr 2020'!AR24,IF(AND('NSW Apr 2020'!L24&gt;0,'NSW Apr 2020'!M24=""&gt;0),IF(($C$5*F30/'NSW Apr 2020'!AR24&lt;'NSW Apr 2020'!L24),(0),($C$5*F30/'NSW Apr 2020'!AR24-'NSW Apr 2020'!L24)*'NSW Apr 2020'!AD24/100)*'NSW Apr 2020'!AR24,0)))))</f>
        <v>0</v>
      </c>
      <c r="S30" s="257">
        <f t="shared" si="4"/>
        <v>2327.2727272727275</v>
      </c>
      <c r="T30" s="294">
        <f t="shared" si="5"/>
        <v>2663.9852272727276</v>
      </c>
      <c r="U30" s="157">
        <f t="shared" si="6"/>
        <v>2930.3837500000004</v>
      </c>
      <c r="V30" s="156">
        <f>'NSW Apr 2020'!AT24</f>
        <v>12</v>
      </c>
      <c r="W30" s="156">
        <f>'NSW Apr 2020'!AU24</f>
        <v>0</v>
      </c>
      <c r="X30" s="156">
        <f>'NSW Apr 2020'!AV24</f>
        <v>0</v>
      </c>
      <c r="Y30" s="156">
        <f>'NSW Apr 2020'!AW24</f>
        <v>0</v>
      </c>
      <c r="Z30" s="294" t="str">
        <f t="shared" si="7"/>
        <v>Guaranteed off bill</v>
      </c>
      <c r="AA30" s="294" t="str">
        <f t="shared" si="8"/>
        <v>Inclusive</v>
      </c>
      <c r="AB30" s="266">
        <f t="shared" si="0"/>
        <v>2344.3070000000002</v>
      </c>
      <c r="AC30" s="266">
        <f t="shared" si="1"/>
        <v>2344.3070000000002</v>
      </c>
      <c r="AD30" s="267">
        <f t="shared" si="9"/>
        <v>2578.7377000000006</v>
      </c>
      <c r="AE30" s="267">
        <f t="shared" si="9"/>
        <v>2578.7377000000006</v>
      </c>
      <c r="AF30" s="235">
        <f>'NSW Apr 2020'!BF23</f>
        <v>0</v>
      </c>
      <c r="AG30" s="159" t="str">
        <f>'NSW Apr 2020'!BG23</f>
        <v>n</v>
      </c>
      <c r="AH30" s="313"/>
      <c r="AI30" s="313"/>
      <c r="AJ30" s="313"/>
      <c r="AK30" s="313"/>
      <c r="AL30" s="313"/>
      <c r="AM30" s="313"/>
      <c r="AN30" s="313"/>
      <c r="AO30" s="313"/>
      <c r="AP30" s="313"/>
      <c r="AQ30" s="313"/>
      <c r="AR30" s="313"/>
      <c r="AS30" s="313"/>
      <c r="AT30" s="313"/>
      <c r="AU30" s="313"/>
      <c r="AV30" s="313"/>
      <c r="AW30" s="313"/>
      <c r="AX30" s="313"/>
      <c r="AY30" s="313"/>
      <c r="AZ30" s="313"/>
      <c r="BA30" s="313"/>
      <c r="BB30" s="313"/>
      <c r="BC30" s="313"/>
      <c r="BD30" s="313"/>
      <c r="BE30" s="313"/>
      <c r="BF30" s="313"/>
      <c r="BG30" s="313"/>
      <c r="BH30" s="313"/>
      <c r="BI30" s="313"/>
      <c r="BJ30" s="313"/>
      <c r="BK30" s="313"/>
      <c r="BL30" s="313"/>
      <c r="BM30" s="313"/>
      <c r="BN30" s="313"/>
      <c r="BO30" s="313"/>
      <c r="BP30" s="313"/>
      <c r="BQ30" s="313"/>
      <c r="BR30" s="313"/>
      <c r="BS30" s="313"/>
      <c r="BT30" s="313"/>
      <c r="BU30" s="313"/>
      <c r="BV30" s="313"/>
      <c r="BW30" s="313"/>
      <c r="BX30" s="313"/>
      <c r="BY30" s="313"/>
      <c r="BZ30" s="313"/>
      <c r="CA30" s="313"/>
      <c r="CB30" s="313"/>
      <c r="CC30" s="313"/>
      <c r="CD30" s="313"/>
      <c r="CE30" s="313"/>
      <c r="CF30" s="313"/>
      <c r="CG30" s="313"/>
      <c r="CH30" s="313"/>
      <c r="CI30" s="313"/>
      <c r="CJ30" s="313"/>
      <c r="CK30" s="313"/>
      <c r="CL30" s="313"/>
      <c r="CM30" s="313"/>
      <c r="CN30" s="313"/>
      <c r="CO30" s="313"/>
      <c r="CP30" s="313"/>
      <c r="CQ30" s="313"/>
      <c r="CR30" s="313"/>
      <c r="CS30" s="313"/>
      <c r="CT30" s="313"/>
      <c r="CU30" s="313"/>
      <c r="CV30" s="313"/>
      <c r="CW30" s="313"/>
      <c r="CX30" s="313"/>
      <c r="CY30" s="313"/>
      <c r="CZ30" s="313"/>
      <c r="DA30" s="313"/>
      <c r="DB30" s="313"/>
      <c r="DC30" s="313"/>
      <c r="DD30" s="313"/>
      <c r="DE30" s="313"/>
      <c r="DF30" s="313"/>
      <c r="DG30" s="313"/>
      <c r="DH30" s="313"/>
      <c r="DI30" s="313"/>
      <c r="DJ30" s="313"/>
      <c r="DK30" s="313"/>
      <c r="DL30" s="313"/>
      <c r="DM30" s="313"/>
      <c r="DN30" s="313"/>
      <c r="DO30" s="313"/>
      <c r="DP30" s="313"/>
      <c r="DQ30" s="313"/>
      <c r="DR30" s="313"/>
      <c r="DS30" s="313"/>
      <c r="DT30" s="313"/>
      <c r="DU30" s="313"/>
      <c r="DV30" s="313"/>
      <c r="DW30" s="313"/>
      <c r="DX30" s="313"/>
      <c r="DY30" s="313"/>
      <c r="DZ30" s="313"/>
      <c r="EA30" s="313"/>
      <c r="EB30" s="313"/>
      <c r="EC30" s="313"/>
      <c r="ED30" s="313"/>
      <c r="EE30" s="313"/>
      <c r="EF30" s="313"/>
      <c r="EG30" s="313"/>
      <c r="EH30" s="313"/>
      <c r="EI30" s="313"/>
      <c r="EJ30" s="313"/>
      <c r="EK30" s="313"/>
      <c r="EL30" s="313"/>
      <c r="EM30" s="313"/>
      <c r="EN30" s="313"/>
      <c r="EO30" s="313"/>
      <c r="EP30" s="313"/>
      <c r="EQ30" s="313"/>
      <c r="ER30" s="313"/>
    </row>
    <row r="31" spans="1:148" ht="23" customHeight="1" thickBot="1">
      <c r="A31" s="444"/>
      <c r="B31" s="171" t="str">
        <f>'NSW Apr 2020'!F25</f>
        <v>Red Energy</v>
      </c>
      <c r="C31" s="171" t="str">
        <f>'NSW Apr 2020'!G25</f>
        <v xml:space="preserve">Business Saver </v>
      </c>
      <c r="D31" s="172">
        <f>365*'NSW Apr 2020'!H25/100</f>
        <v>270.10000000000002</v>
      </c>
      <c r="E31" s="289">
        <f>IF('NSW Apr 2020'!AQ25=3,0.5,IF('NSW Apr 2020'!AQ25=2,0.33,0))</f>
        <v>0.5</v>
      </c>
      <c r="F31" s="289">
        <f t="shared" si="3"/>
        <v>0.5</v>
      </c>
      <c r="G31" s="172">
        <f>IF('NSW Apr 2020'!K25="",($C$5*E31/'NSW Apr 2020'!AQ25*'NSW Apr 2020'!W25/100)*'NSW Apr 2020'!AQ25,IF($C$5*E31/'NSW Apr 2020'!AQ25&gt;='NSW Apr 2020'!L25,('NSW Apr 2020'!L25*'NSW Apr 2020'!W25/100)*'NSW Apr 2020'!AQ25,($C$5*E31/'NSW Apr 2020'!AQ25*'NSW Apr 2020'!W25/100)*'NSW Apr 2020'!AQ25))</f>
        <v>1350.0000000000002</v>
      </c>
      <c r="H31" s="172">
        <f>IF(AND('NSW Apr 2020'!L25&gt;0,'NSW Apr 2020'!M25&gt;0),IF($C$5*E31/'NSW Apr 2020'!AQ25&lt;'NSW Apr 2020'!L25,0,IF(($C$5*E31/'NSW Apr 2020'!AQ25-'NSW Apr 2020'!L25)&lt;=('NSW Apr 2020'!M25+'NSW Apr 2020'!L25),((($C$5*E31/'NSW Apr 2020'!AQ25-'NSW Apr 2020'!L25)*'NSW Apr 2020'!X25/100))*'NSW Apr 2020'!AQ25,((('NSW Apr 2020'!M25)*'NSW Apr 2020'!X25/100)*'NSW Apr 2020'!AQ25))),0)</f>
        <v>0</v>
      </c>
      <c r="I31" s="172">
        <f>IF(AND('NSW Apr 2020'!M25&gt;0,'NSW Apr 2020'!N25&gt;0),IF($C$5*E31/'NSW Apr 2020'!AQ25&lt;('NSW Apr 2020'!L25+'NSW Apr 2020'!M25),0,IF(($C$5*E31/'NSW Apr 2020'!AQ25-'NSW Apr 2020'!L25+'NSW Apr 2020'!M25)&lt;=('NSW Apr 2020'!L25+'NSW Apr 2020'!M25+'NSW Apr 2020'!N25),((($C$5*E31/'NSW Apr 2020'!AQ25-('NSW Apr 2020'!L25+'NSW Apr 2020'!M25))*'NSW Apr 2020'!Y25/100))*'NSW Apr 2020'!AQ25,('NSW Apr 2020'!N25*'NSW Apr 2020'!Y25/100)* 'NSW Apr 2020'!AQ25)),0)</f>
        <v>0</v>
      </c>
      <c r="J31" s="172">
        <f>IF(AND('NSW Apr 2020'!N25&gt;0,'NSW Apr 2020'!O25&gt;0),IF($C$5*E31/'NSW Apr 2020'!AQ25&lt;('NSW Apr 2020'!L25+'NSW Apr 2020'!M25+'NSW Apr 2020'!N25),0,IF(($C$5*E31/'NSW Apr 2020'!AQ25-'NSW Apr 2020'!L25+'NSW Apr 2020'!M25+'NSW Apr 2020'!N25)&lt;=('NSW Apr 2020'!L25+'NSW Apr 2020'!M25+'NSW Apr 2020'!N25+'NSW Apr 2020'!O25),(($C$5*E31/'NSW Apr 2020'!AQ25-('NSW Apr 2020'!L25+'NSW Apr 2020'!M25+'NSW Apr 2020'!N25))*'NSW Apr 2020'!Z25/100)*'NSW Apr 2020'!AQ25,('NSW Apr 2020'!O25*'NSW Apr 2020'!Z25/100)*'NSW Apr 2020'!AQ25)),0)</f>
        <v>0</v>
      </c>
      <c r="K31" s="172">
        <f>IF(AND('NSW Apr 2020'!O25&gt;0,'NSW Apr 2020'!P25&gt;0),IF($C$5*E31/'NSW Apr 2020'!AQ25&lt;('NSW Apr 2020'!L25+'NSW Apr 2020'!M25+'NSW Apr 2020'!N25+'NSW Apr 2020'!O25),0,IF(($C$5*E31/'NSW Apr 2020'!AQ25-'NSW Apr 2020'!L25+'NSW Apr 2020'!M25+'NSW Apr 2020'!N25+'NSW Apr 2020'!O25)&lt;=('NSW Apr 2020'!L25+'NSW Apr 2020'!M25+'NSW Apr 2020'!N25+'NSW Apr 2020'!O25+'NSW Apr 2020'!P25),(($C$5*E31/'NSW Apr 2020'!AQ25-('NSW Apr 2020'!L25+'NSW Apr 2020'!M25+'NSW Apr 2020'!N25+'NSW Apr 2020'!O25))*'NSW Apr 2020'!AA25/100)*'NSW Apr 2020'!AQ25,('NSW Apr 2020'!P25*'NSW Apr 2020'!AA25/100)*'NSW Apr 2020'!AQ25)),0)</f>
        <v>0</v>
      </c>
      <c r="L31" s="172">
        <f>IF(AND('NSW Apr 2020'!P25&gt;0,'NSW Apr 2020'!O25&gt;0),IF(($C$5*E31/'NSW Apr 2020'!AQ25&lt;SUM('NSW Apr 2020'!L25:P25)),(0),($C$5*E31/'NSW Apr 2020'!AQ25-SUM('NSW Apr 2020'!L25:P25))*'NSW Apr 2020'!AB25/100)* 'NSW Apr 2020'!AQ25,IF(AND('NSW Apr 2020'!O25&gt;0,'NSW Apr 2020'!P25=""),IF(($C$5*E31/'NSW Apr 2020'!AQ25&lt; SUM('NSW Apr 2020'!L25:O25)),(0),($C$5*E31/'NSW Apr 2020'!AQ25-SUM('NSW Apr 2020'!L25:O25))*'NSW Apr 2020'!AA25/100)* 'NSW Apr 2020'!AQ25,IF(AND('NSW Apr 2020'!N25&gt;0,'NSW Apr 2020'!O25=""),IF(($C$5*E31/'NSW Apr 2020'!AQ25&lt; SUM('NSW Apr 2020'!L25:N25)),(0),($C$5*E31/'NSW Apr 2020'!AQ25-SUM('NSW Apr 2020'!L25:N25))*'NSW Apr 2020'!Z25/100)* 'NSW Apr 2020'!AQ25,IF(AND('NSW Apr 2020'!M25&gt;0,'NSW Apr 2020'!N25=""),IF(($C$5*E31/'NSW Apr 2020'!AQ25&lt;'NSW Apr 2020'!M25+'NSW Apr 2020'!L25),(0),(($C$5*E31/'NSW Apr 2020'!AQ25-('NSW Apr 2020'!M25+'NSW Apr 2020'!L25))*'NSW Apr 2020'!Y25/100))*'NSW Apr 2020'!AQ25,IF(AND('NSW Apr 2020'!L25&gt;0,'NSW Apr 2020'!M25=""&gt;0),IF(($C$5*E31/'NSW Apr 2020'!AQ25&lt;'NSW Apr 2020'!L25),(0),($C$5*E31/'NSW Apr 2020'!AQ25-'NSW Apr 2020'!L25)*'NSW Apr 2020'!X25/100)*'NSW Apr 2020'!AQ25,0)))))</f>
        <v>0</v>
      </c>
      <c r="M31" s="172">
        <f>IF('NSW Apr 2020'!K25="",($C$5*F31/'NSW Apr 2020'!AR25*'NSW Apr 2020'!AC25/100)*'NSW Apr 2020'!AR25,IF($C$5*F31/'NSW Apr 2020'!AR25&gt;='NSW Apr 2020'!L25,('NSW Apr 2020'!L25*'NSW Apr 2020'!AC25/100)*'NSW Apr 2020'!AR25,($C$5*F31/'NSW Apr 2020'!AR25*'NSW Apr 2020'!AC25/100)*'NSW Apr 2020'!AR25))</f>
        <v>1350.0000000000002</v>
      </c>
      <c r="N31" s="172">
        <f>IF(AND('NSW Apr 2020'!L25&gt;0,'NSW Apr 2020'!M25&gt;0),IF($C$5*F31/'NSW Apr 2020'!AR25&lt;'NSW Apr 2020'!L25,0,IF(($C$5*F31/'NSW Apr 2020'!AR25-'NSW Apr 2020'!L25)&lt;=('NSW Apr 2020'!M25+'NSW Apr 2020'!L25),((($C$5*F31/'NSW Apr 2020'!AR25-'NSW Apr 2020'!L25)*'NSW Apr 2020'!AD25/100))*'NSW Apr 2020'!AR25,((('NSW Apr 2020'!M25)*'NSW Apr 2020'!AD25/100)*'NSW Apr 2020'!AR25))),0)</f>
        <v>0</v>
      </c>
      <c r="O31" s="172">
        <f>IF(AND('NSW Apr 2020'!M25&gt;0,'NSW Apr 2020'!N25&gt;0),IF($C$5*F31/'NSW Apr 2020'!AR25&lt;('NSW Apr 2020'!L25+'NSW Apr 2020'!M25),0,IF(($C$5*F31/'NSW Apr 2020'!AR25-'NSW Apr 2020'!L25+'NSW Apr 2020'!M25)&lt;=('NSW Apr 2020'!L25+'NSW Apr 2020'!M25+'NSW Apr 2020'!N25),((($C$5*F31/'NSW Apr 2020'!AR25-('NSW Apr 2020'!L25+'NSW Apr 2020'!M25))*'NSW Apr 2020'!AE25/100))*'NSW Apr 2020'!AR25,('NSW Apr 2020'!N25*'NSW Apr 2020'!AE25/100)*'NSW Apr 2020'!AR25)),0)</f>
        <v>0</v>
      </c>
      <c r="P31" s="172">
        <f>IF(AND('NSW Apr 2020'!N25&gt;0,'NSW Apr 2020'!O25&gt;0),IF($C$5*F31/'NSW Apr 2020'!AR25&lt;('NSW Apr 2020'!L25+'NSW Apr 2020'!M25+'NSW Apr 2020'!N25),0,IF(($C$5*F31/'NSW Apr 2020'!AR25-'NSW Apr 2020'!L25+'NSW Apr 2020'!M25+'NSW Apr 2020'!N25)&lt;=('NSW Apr 2020'!L25+'NSW Apr 2020'!M25+'NSW Apr 2020'!N25+'NSW Apr 2020'!O25),(($C$5*F31/'NSW Apr 2020'!AR25-('NSW Apr 2020'!L25+'NSW Apr 2020'!M25+'NSW Apr 2020'!N25))*'NSW Apr 2020'!AF25/100)*'NSW Apr 2020'!AR25,('NSW Apr 2020'!O25*'NSW Apr 2020'!AF25/100)*'NSW Apr 2020'!AR25)),0)</f>
        <v>0</v>
      </c>
      <c r="Q31" s="172">
        <f>IF(AND('NSW Apr 2020'!P25&gt;0,'NSW Apr 2020'!P25&gt;0),IF($C$5*F31/'NSW Apr 2020'!AR25&lt;('NSW Apr 2020'!L25+'NSW Apr 2020'!M25+'NSW Apr 2020'!N25+'NSW Apr 2020'!O25),0,IF(($C$5*F31/'NSW Apr 2020'!AR25-'NSW Apr 2020'!L25+'NSW Apr 2020'!M25+'NSW Apr 2020'!N25+'NSW Apr 2020'!O25)&lt;=('NSW Apr 2020'!L25+'NSW Apr 2020'!M25+'NSW Apr 2020'!N25+'NSW Apr 2020'!O25+'NSW Apr 2020'!P25),(($C$5*F31/'NSW Apr 2020'!AR25-('NSW Apr 2020'!L25+'NSW Apr 2020'!M25+'NSW Apr 2020'!N25+'NSW Apr 2020'!O25))*'NSW Apr 2020'!AG25/100)*'NSW Apr 2020'!AR25,('NSW Apr 2020'!P25*'NSW Apr 2020'!AG25/100)*'NSW Apr 2020'!AR25)),0)</f>
        <v>0</v>
      </c>
      <c r="R31" s="172">
        <f>IF(AND('NSW Apr 2020'!P25&gt;0,'NSW Apr 2020'!O25&gt;0),IF(($C$5*F31/'NSW Apr 2020'!AR25&lt;SUM('NSW Apr 2020'!L25:P25)),(0),($C$5*F31/'NSW Apr 2020'!AR25-SUM('NSW Apr 2020'!L25:P25))*'NSW Apr 2020'!AB25/100)* 'NSW Apr 2020'!AR25,IF(AND('NSW Apr 2020'!O25&gt;0,'NSW Apr 2020'!P25=""),IF(($C$5*F31/'NSW Apr 2020'!AR25&lt; SUM('NSW Apr 2020'!L25:O25)),(0),($C$5*F31/'NSW Apr 2020'!AR25-SUM('NSW Apr 2020'!L25:O25))*'NSW Apr 2020'!AG25/100)* 'NSW Apr 2020'!AR25,IF(AND('NSW Apr 2020'!N25&gt;0,'NSW Apr 2020'!O25=""),IF(($C$5*F31/'NSW Apr 2020'!AR25&lt; SUM('NSW Apr 2020'!L25:N25)),(0),($C$5*F31/'NSW Apr 2020'!AR25-SUM('NSW Apr 2020'!L25:N25))*'NSW Apr 2020'!AF25/100)* 'NSW Apr 2020'!AR25,IF(AND('NSW Apr 2020'!M25&gt;0,'NSW Apr 2020'!N25=""),IF(($C$5*F31/'NSW Apr 2020'!AR25&lt;'NSW Apr 2020'!M25+'NSW Apr 2020'!L25),(0),(($C$5*F31/'NSW Apr 2020'!AR25-('NSW Apr 2020'!M25+'NSW Apr 2020'!L25))*'NSW Apr 2020'!AE25/100))*'NSW Apr 2020'!AR25,IF(AND('NSW Apr 2020'!L25&gt;0,'NSW Apr 2020'!M25=""&gt;0),IF(($C$5*F31/'NSW Apr 2020'!AR25&lt;'NSW Apr 2020'!L25),(0),($C$5*F31/'NSW Apr 2020'!AR25-'NSW Apr 2020'!L25)*'NSW Apr 2020'!AD25/100)*'NSW Apr 2020'!AR25,0)))))</f>
        <v>0</v>
      </c>
      <c r="S31" s="298">
        <f t="shared" si="4"/>
        <v>2700.0000000000005</v>
      </c>
      <c r="T31" s="293">
        <f t="shared" si="5"/>
        <v>2970.1000000000004</v>
      </c>
      <c r="U31" s="168">
        <f t="shared" si="6"/>
        <v>3267.1100000000006</v>
      </c>
      <c r="V31" s="171">
        <f>'NSW Apr 2020'!AT25</f>
        <v>0</v>
      </c>
      <c r="W31" s="171">
        <f>'NSW Apr 2020'!AU25</f>
        <v>0</v>
      </c>
      <c r="X31" s="171">
        <f>'NSW Apr 2020'!AV25</f>
        <v>0</v>
      </c>
      <c r="Y31" s="171">
        <f>'NSW Apr 2020'!AW25</f>
        <v>0</v>
      </c>
      <c r="Z31" s="293" t="str">
        <f t="shared" si="7"/>
        <v>No discount</v>
      </c>
      <c r="AA31" s="293" t="str">
        <f t="shared" si="8"/>
        <v>Inclusive</v>
      </c>
      <c r="AB31" s="293">
        <f t="shared" si="0"/>
        <v>2970.1000000000004</v>
      </c>
      <c r="AC31" s="293">
        <f t="shared" si="1"/>
        <v>2970.1000000000004</v>
      </c>
      <c r="AD31" s="301">
        <f t="shared" si="9"/>
        <v>3267.1100000000006</v>
      </c>
      <c r="AE31" s="301">
        <f t="shared" si="9"/>
        <v>3267.1100000000006</v>
      </c>
      <c r="AF31" s="234">
        <f>'NSW Apr 2020'!BF24</f>
        <v>12</v>
      </c>
      <c r="AG31" s="170" t="str">
        <f>'NSW Apr 2020'!BG24</f>
        <v>n</v>
      </c>
      <c r="AH31" s="313"/>
      <c r="AI31" s="313"/>
      <c r="AJ31" s="313"/>
      <c r="AK31" s="313"/>
      <c r="AL31" s="313"/>
      <c r="AM31" s="313"/>
      <c r="AN31" s="313"/>
      <c r="AO31" s="313"/>
      <c r="AP31" s="313"/>
      <c r="AQ31" s="313"/>
      <c r="AR31" s="313"/>
      <c r="AS31" s="313"/>
      <c r="AT31" s="313"/>
      <c r="AU31" s="313"/>
      <c r="AV31" s="313"/>
      <c r="AW31" s="313"/>
      <c r="AX31" s="313"/>
      <c r="AY31" s="313"/>
      <c r="AZ31" s="313"/>
      <c r="BA31" s="313"/>
      <c r="BB31" s="313"/>
      <c r="BC31" s="313"/>
      <c r="BD31" s="313"/>
      <c r="BE31" s="313"/>
      <c r="BF31" s="313"/>
      <c r="BG31" s="313"/>
      <c r="BH31" s="313"/>
      <c r="BI31" s="313"/>
      <c r="BJ31" s="313"/>
      <c r="BK31" s="313"/>
      <c r="BL31" s="313"/>
      <c r="BM31" s="313"/>
      <c r="BN31" s="313"/>
      <c r="BO31" s="313"/>
      <c r="BP31" s="313"/>
      <c r="BQ31" s="313"/>
      <c r="BR31" s="313"/>
      <c r="BS31" s="313"/>
      <c r="BT31" s="313"/>
      <c r="BU31" s="313"/>
      <c r="BV31" s="313"/>
      <c r="BW31" s="313"/>
      <c r="BX31" s="313"/>
      <c r="BY31" s="313"/>
      <c r="BZ31" s="313"/>
      <c r="CA31" s="313"/>
      <c r="CB31" s="313"/>
      <c r="CC31" s="313"/>
      <c r="CD31" s="313"/>
      <c r="CE31" s="313"/>
      <c r="CF31" s="313"/>
      <c r="CG31" s="313"/>
      <c r="CH31" s="313"/>
      <c r="CI31" s="313"/>
      <c r="CJ31" s="313"/>
      <c r="CK31" s="313"/>
      <c r="CL31" s="313"/>
      <c r="CM31" s="313"/>
      <c r="CN31" s="313"/>
      <c r="CO31" s="313"/>
      <c r="CP31" s="313"/>
      <c r="CQ31" s="313"/>
      <c r="CR31" s="313"/>
      <c r="CS31" s="313"/>
      <c r="CT31" s="313"/>
      <c r="CU31" s="313"/>
      <c r="CV31" s="313"/>
      <c r="CW31" s="313"/>
      <c r="CX31" s="313"/>
      <c r="CY31" s="313"/>
      <c r="CZ31" s="313"/>
      <c r="DA31" s="313"/>
      <c r="DB31" s="313"/>
      <c r="DC31" s="313"/>
      <c r="DD31" s="313"/>
      <c r="DE31" s="313"/>
      <c r="DF31" s="313"/>
      <c r="DG31" s="313"/>
      <c r="DH31" s="313"/>
      <c r="DI31" s="313"/>
      <c r="DJ31" s="313"/>
      <c r="DK31" s="313"/>
      <c r="DL31" s="313"/>
      <c r="DM31" s="313"/>
      <c r="DN31" s="313"/>
      <c r="DO31" s="313"/>
      <c r="DP31" s="313"/>
      <c r="DQ31" s="313"/>
      <c r="DR31" s="313"/>
      <c r="DS31" s="313"/>
      <c r="DT31" s="313"/>
      <c r="DU31" s="313"/>
      <c r="DV31" s="313"/>
      <c r="DW31" s="313"/>
      <c r="DX31" s="313"/>
      <c r="DY31" s="313"/>
      <c r="DZ31" s="313"/>
      <c r="EA31" s="313"/>
      <c r="EB31" s="313"/>
      <c r="EC31" s="313"/>
      <c r="ED31" s="313"/>
      <c r="EE31" s="313"/>
      <c r="EF31" s="313"/>
      <c r="EG31" s="313"/>
      <c r="EH31" s="313"/>
      <c r="EI31" s="313"/>
      <c r="EJ31" s="313"/>
      <c r="EK31" s="313"/>
      <c r="EL31" s="313"/>
      <c r="EM31" s="313"/>
      <c r="EN31" s="313"/>
      <c r="EO31" s="313"/>
      <c r="EP31" s="313"/>
      <c r="EQ31" s="313"/>
      <c r="ER31" s="313"/>
    </row>
    <row r="32" spans="1:148" ht="23" customHeight="1" thickTop="1" thickBot="1">
      <c r="A32" s="233" t="str">
        <f>'NSW Apr 2020'!D26</f>
        <v>AGN Wagga Wagga</v>
      </c>
      <c r="B32" s="186" t="str">
        <f>'NSW Apr 2020'!F26</f>
        <v>Origin Energy</v>
      </c>
      <c r="C32" s="186" t="str">
        <f>'NSW Apr 2020'!G26</f>
        <v>Business Flexi</v>
      </c>
      <c r="D32" s="183">
        <f>365*'NSW Apr 2020'!H26/100</f>
        <v>420.44349999999997</v>
      </c>
      <c r="E32" s="290">
        <f>IF('NSW Apr 2020'!AQ26=3,0.5,IF('NSW Apr 2020'!AQ26=2,0.33,0))</f>
        <v>0.5</v>
      </c>
      <c r="F32" s="290">
        <f t="shared" si="3"/>
        <v>0.5</v>
      </c>
      <c r="G32" s="183">
        <f>IF('NSW Apr 2020'!K26="",($C$5*E32/'NSW Apr 2020'!AQ26*'NSW Apr 2020'!W26/100)*'NSW Apr 2020'!AQ26,IF($C$5*E32/'NSW Apr 2020'!AQ26&gt;='NSW Apr 2020'!L26,('NSW Apr 2020'!L26*'NSW Apr 2020'!W26/100)*'NSW Apr 2020'!AQ26,($C$5*E32/'NSW Apr 2020'!AQ26*'NSW Apr 2020'!W26/100)*'NSW Apr 2020'!AQ26))</f>
        <v>880.00000000000011</v>
      </c>
      <c r="H32" s="183">
        <f>IF(AND('NSW Apr 2020'!L26&gt;0,'NSW Apr 2020'!M26&gt;0),IF($C$5*E32/'NSW Apr 2020'!AQ26&lt;'NSW Apr 2020'!L26,0,IF(($C$5*E32/'NSW Apr 2020'!AQ26-'NSW Apr 2020'!L26)&lt;=('NSW Apr 2020'!M26+'NSW Apr 2020'!L26),((($C$5*E32/'NSW Apr 2020'!AQ26-'NSW Apr 2020'!L26)*'NSW Apr 2020'!X26/100))*'NSW Apr 2020'!AQ26,((('NSW Apr 2020'!M26)*'NSW Apr 2020'!X26/100)*'NSW Apr 2020'!AQ26))),0)</f>
        <v>0</v>
      </c>
      <c r="I32" s="183">
        <f>IF(AND('NSW Apr 2020'!M26&gt;0,'NSW Apr 2020'!N26&gt;0),IF($C$5*E32/'NSW Apr 2020'!AQ26&lt;('NSW Apr 2020'!L26+'NSW Apr 2020'!M26),0,IF(($C$5*E32/'NSW Apr 2020'!AQ26-'NSW Apr 2020'!L26+'NSW Apr 2020'!M26)&lt;=('NSW Apr 2020'!L26+'NSW Apr 2020'!M26+'NSW Apr 2020'!N26),((($C$5*E32/'NSW Apr 2020'!AQ26-('NSW Apr 2020'!L26+'NSW Apr 2020'!M26))*'NSW Apr 2020'!Y26/100))*'NSW Apr 2020'!AQ26,('NSW Apr 2020'!N26*'NSW Apr 2020'!Y26/100)* 'NSW Apr 2020'!AQ26)),0)</f>
        <v>0</v>
      </c>
      <c r="J32" s="183">
        <f>IF(AND('NSW Apr 2020'!N26&gt;0,'NSW Apr 2020'!O26&gt;0),IF($C$5*E32/'NSW Apr 2020'!AQ26&lt;('NSW Apr 2020'!L26+'NSW Apr 2020'!M26+'NSW Apr 2020'!N26),0,IF(($C$5*E32/'NSW Apr 2020'!AQ26-'NSW Apr 2020'!L26+'NSW Apr 2020'!M26+'NSW Apr 2020'!N26)&lt;=('NSW Apr 2020'!L26+'NSW Apr 2020'!M26+'NSW Apr 2020'!N26+'NSW Apr 2020'!O26),(($C$5*E32/'NSW Apr 2020'!AQ26-('NSW Apr 2020'!L26+'NSW Apr 2020'!M26+'NSW Apr 2020'!N26))*'NSW Apr 2020'!Z26/100)*'NSW Apr 2020'!AQ26,('NSW Apr 2020'!O26*'NSW Apr 2020'!Z26/100)*'NSW Apr 2020'!AQ26)),0)</f>
        <v>0</v>
      </c>
      <c r="K32" s="183">
        <f>IF(AND('NSW Apr 2020'!O26&gt;0,'NSW Apr 2020'!P26&gt;0),IF($C$5*E32/'NSW Apr 2020'!AQ26&lt;('NSW Apr 2020'!L26+'NSW Apr 2020'!M26+'NSW Apr 2020'!N26+'NSW Apr 2020'!O26),0,IF(($C$5*E32/'NSW Apr 2020'!AQ26-'NSW Apr 2020'!L26+'NSW Apr 2020'!M26+'NSW Apr 2020'!N26+'NSW Apr 2020'!O26)&lt;=('NSW Apr 2020'!L26+'NSW Apr 2020'!M26+'NSW Apr 2020'!N26+'NSW Apr 2020'!O26+'NSW Apr 2020'!P26),(($C$5*E32/'NSW Apr 2020'!AQ26-('NSW Apr 2020'!L26+'NSW Apr 2020'!M26+'NSW Apr 2020'!N26+'NSW Apr 2020'!O26))*'NSW Apr 2020'!AA26/100)*'NSW Apr 2020'!AQ26,('NSW Apr 2020'!P26*'NSW Apr 2020'!AA26/100)*'NSW Apr 2020'!AQ26)),0)</f>
        <v>0</v>
      </c>
      <c r="L32" s="183">
        <f>IF(AND('NSW Apr 2020'!P26&gt;0,'NSW Apr 2020'!O26&gt;0),IF(($C$5*E32/'NSW Apr 2020'!AQ26&lt;SUM('NSW Apr 2020'!L26:P26)),(0),($C$5*E32/'NSW Apr 2020'!AQ26-SUM('NSW Apr 2020'!L26:P26))*'NSW Apr 2020'!AB26/100)* 'NSW Apr 2020'!AQ26,IF(AND('NSW Apr 2020'!O26&gt;0,'NSW Apr 2020'!P26=""),IF(($C$5*E32/'NSW Apr 2020'!AQ26&lt; SUM('NSW Apr 2020'!L26:O26)),(0),($C$5*E32/'NSW Apr 2020'!AQ26-SUM('NSW Apr 2020'!L26:O26))*'NSW Apr 2020'!AA26/100)* 'NSW Apr 2020'!AQ26,IF(AND('NSW Apr 2020'!N26&gt;0,'NSW Apr 2020'!O26=""),IF(($C$5*E32/'NSW Apr 2020'!AQ26&lt; SUM('NSW Apr 2020'!L26:N26)),(0),($C$5*E32/'NSW Apr 2020'!AQ26-SUM('NSW Apr 2020'!L26:N26))*'NSW Apr 2020'!Z26/100)* 'NSW Apr 2020'!AQ26,IF(AND('NSW Apr 2020'!M26&gt;0,'NSW Apr 2020'!N26=""),IF(($C$5*E32/'NSW Apr 2020'!AQ26&lt;'NSW Apr 2020'!M26+'NSW Apr 2020'!L26),(0),(($C$5*E32/'NSW Apr 2020'!AQ26-('NSW Apr 2020'!M26+'NSW Apr 2020'!L26))*'NSW Apr 2020'!Y26/100))*'NSW Apr 2020'!AQ26,IF(AND('NSW Apr 2020'!L26&gt;0,'NSW Apr 2020'!M26=""&gt;0),IF(($C$5*E32/'NSW Apr 2020'!AQ26&lt;'NSW Apr 2020'!L26),(0),($C$5*E32/'NSW Apr 2020'!AQ26-'NSW Apr 2020'!L26)*'NSW Apr 2020'!X26/100)*'NSW Apr 2020'!AQ26,0)))))</f>
        <v>0</v>
      </c>
      <c r="M32" s="183">
        <f>IF('NSW Apr 2020'!K26="",($C$5*F32/'NSW Apr 2020'!AR26*'NSW Apr 2020'!AC26/100)*'NSW Apr 2020'!AR26,IF($C$5*F32/'NSW Apr 2020'!AR26&gt;='NSW Apr 2020'!L26,('NSW Apr 2020'!L26*'NSW Apr 2020'!AC26/100)*'NSW Apr 2020'!AR26,($C$5*F32/'NSW Apr 2020'!AR26*'NSW Apr 2020'!AC26/100)*'NSW Apr 2020'!AR26))</f>
        <v>880.00000000000011</v>
      </c>
      <c r="N32" s="183">
        <f>IF(AND('NSW Apr 2020'!L26&gt;0,'NSW Apr 2020'!M26&gt;0),IF($C$5*F32/'NSW Apr 2020'!AR26&lt;'NSW Apr 2020'!L26,0,IF(($C$5*F32/'NSW Apr 2020'!AR26-'NSW Apr 2020'!L26)&lt;=('NSW Apr 2020'!M26+'NSW Apr 2020'!L26),((($C$5*F32/'NSW Apr 2020'!AR26-'NSW Apr 2020'!L26)*'NSW Apr 2020'!AD26/100))*'NSW Apr 2020'!AR26,((('NSW Apr 2020'!M26)*'NSW Apr 2020'!AD26/100)*'NSW Apr 2020'!AR26))),0)</f>
        <v>0</v>
      </c>
      <c r="O32" s="183">
        <f>IF(AND('NSW Apr 2020'!M26&gt;0,'NSW Apr 2020'!N26&gt;0),IF($C$5*F32/'NSW Apr 2020'!AR26&lt;('NSW Apr 2020'!L26+'NSW Apr 2020'!M26),0,IF(($C$5*F32/'NSW Apr 2020'!AR26-'NSW Apr 2020'!L26+'NSW Apr 2020'!M26)&lt;=('NSW Apr 2020'!L26+'NSW Apr 2020'!M26+'NSW Apr 2020'!N26),((($C$5*F32/'NSW Apr 2020'!AR26-('NSW Apr 2020'!L26+'NSW Apr 2020'!M26))*'NSW Apr 2020'!AE26/100))*'NSW Apr 2020'!AR26,('NSW Apr 2020'!N26*'NSW Apr 2020'!AE26/100)*'NSW Apr 2020'!AR26)),0)</f>
        <v>0</v>
      </c>
      <c r="P32" s="183">
        <f>IF(AND('NSW Apr 2020'!N26&gt;0,'NSW Apr 2020'!O26&gt;0),IF($C$5*F32/'NSW Apr 2020'!AR26&lt;('NSW Apr 2020'!L26+'NSW Apr 2020'!M26+'NSW Apr 2020'!N26),0,IF(($C$5*F32/'NSW Apr 2020'!AR26-'NSW Apr 2020'!L26+'NSW Apr 2020'!M26+'NSW Apr 2020'!N26)&lt;=('NSW Apr 2020'!L26+'NSW Apr 2020'!M26+'NSW Apr 2020'!N26+'NSW Apr 2020'!O26),(($C$5*F32/'NSW Apr 2020'!AR26-('NSW Apr 2020'!L26+'NSW Apr 2020'!M26+'NSW Apr 2020'!N26))*'NSW Apr 2020'!AF26/100)*'NSW Apr 2020'!AR26,('NSW Apr 2020'!O26*'NSW Apr 2020'!AF26/100)*'NSW Apr 2020'!AR26)),0)</f>
        <v>0</v>
      </c>
      <c r="Q32" s="183">
        <f>IF(AND('NSW Apr 2020'!P26&gt;0,'NSW Apr 2020'!P26&gt;0),IF($C$5*F32/'NSW Apr 2020'!AR26&lt;('NSW Apr 2020'!L26+'NSW Apr 2020'!M26+'NSW Apr 2020'!N26+'NSW Apr 2020'!O26),0,IF(($C$5*F32/'NSW Apr 2020'!AR26-'NSW Apr 2020'!L26+'NSW Apr 2020'!M26+'NSW Apr 2020'!N26+'NSW Apr 2020'!O26)&lt;=('NSW Apr 2020'!L26+'NSW Apr 2020'!M26+'NSW Apr 2020'!N26+'NSW Apr 2020'!O26+'NSW Apr 2020'!P26),(($C$5*F32/'NSW Apr 2020'!AR26-('NSW Apr 2020'!L26+'NSW Apr 2020'!M26+'NSW Apr 2020'!N26+'NSW Apr 2020'!O26))*'NSW Apr 2020'!AG26/100)*'NSW Apr 2020'!AR26,('NSW Apr 2020'!P26*'NSW Apr 2020'!AG26/100)*'NSW Apr 2020'!AR26)),0)</f>
        <v>0</v>
      </c>
      <c r="R32" s="183">
        <f>IF(AND('NSW Apr 2020'!P26&gt;0,'NSW Apr 2020'!O26&gt;0),IF(($C$5*F32/'NSW Apr 2020'!AR26&lt;SUM('NSW Apr 2020'!L26:P26)),(0),($C$5*F32/'NSW Apr 2020'!AR26-SUM('NSW Apr 2020'!L26:P26))*'NSW Apr 2020'!AB26/100)* 'NSW Apr 2020'!AR26,IF(AND('NSW Apr 2020'!O26&gt;0,'NSW Apr 2020'!P26=""),IF(($C$5*F32/'NSW Apr 2020'!AR26&lt; SUM('NSW Apr 2020'!L26:O26)),(0),($C$5*F32/'NSW Apr 2020'!AR26-SUM('NSW Apr 2020'!L26:O26))*'NSW Apr 2020'!AG26/100)* 'NSW Apr 2020'!AR26,IF(AND('NSW Apr 2020'!N26&gt;0,'NSW Apr 2020'!O26=""),IF(($C$5*F32/'NSW Apr 2020'!AR26&lt; SUM('NSW Apr 2020'!L26:N26)),(0),($C$5*F32/'NSW Apr 2020'!AR26-SUM('NSW Apr 2020'!L26:N26))*'NSW Apr 2020'!AF26/100)* 'NSW Apr 2020'!AR26,IF(AND('NSW Apr 2020'!M26&gt;0,'NSW Apr 2020'!N26=""),IF(($C$5*F32/'NSW Apr 2020'!AR26&lt;'NSW Apr 2020'!M26+'NSW Apr 2020'!L26),(0),(($C$5*F32/'NSW Apr 2020'!AR26-('NSW Apr 2020'!M26+'NSW Apr 2020'!L26))*'NSW Apr 2020'!AE26/100))*'NSW Apr 2020'!AR26,IF(AND('NSW Apr 2020'!L26&gt;0,'NSW Apr 2020'!M26=""&gt;0),IF(($C$5*F32/'NSW Apr 2020'!AR26&lt;'NSW Apr 2020'!L26),(0),($C$5*F32/'NSW Apr 2020'!AR26-'NSW Apr 2020'!L26)*'NSW Apr 2020'!AD26/100)*'NSW Apr 2020'!AR26,0)))))</f>
        <v>0</v>
      </c>
      <c r="S32" s="297">
        <f t="shared" si="4"/>
        <v>1760.0000000000002</v>
      </c>
      <c r="T32" s="296">
        <f t="shared" si="5"/>
        <v>2180.4435000000003</v>
      </c>
      <c r="U32" s="187">
        <f t="shared" si="6"/>
        <v>2398.4878500000004</v>
      </c>
      <c r="V32" s="186">
        <f>'NSW Apr 2020'!AT26</f>
        <v>12</v>
      </c>
      <c r="W32" s="186">
        <f>'NSW Apr 2020'!AU26</f>
        <v>0</v>
      </c>
      <c r="X32" s="186">
        <f>'NSW Apr 2020'!AV26</f>
        <v>0</v>
      </c>
      <c r="Y32" s="186">
        <f>'NSW Apr 2020'!AW26</f>
        <v>0</v>
      </c>
      <c r="Z32" s="296" t="str">
        <f t="shared" si="7"/>
        <v>Guaranteed off bill</v>
      </c>
      <c r="AA32" s="296" t="str">
        <f t="shared" si="8"/>
        <v>Inclusive</v>
      </c>
      <c r="AB32" s="302">
        <f t="shared" si="0"/>
        <v>1918.7902800000002</v>
      </c>
      <c r="AC32" s="302">
        <f t="shared" si="1"/>
        <v>1918.7902800000002</v>
      </c>
      <c r="AD32" s="303">
        <f t="shared" si="9"/>
        <v>2110.6693080000005</v>
      </c>
      <c r="AE32" s="303">
        <f t="shared" si="9"/>
        <v>2110.6693080000005</v>
      </c>
      <c r="AF32" s="232">
        <f>'NSW Apr 2020'!BF25</f>
        <v>0</v>
      </c>
      <c r="AG32" s="189" t="str">
        <f>'NSW Apr 2020'!BG25</f>
        <v>n</v>
      </c>
      <c r="AH32" s="313"/>
      <c r="AI32" s="313"/>
      <c r="AJ32" s="313"/>
      <c r="AK32" s="313"/>
      <c r="AL32" s="313"/>
      <c r="AM32" s="313"/>
      <c r="AN32" s="313"/>
      <c r="AO32" s="313"/>
      <c r="AP32" s="313"/>
      <c r="AQ32" s="313"/>
      <c r="AR32" s="313"/>
      <c r="AS32" s="313"/>
      <c r="AT32" s="313"/>
      <c r="AU32" s="313"/>
      <c r="AV32" s="313"/>
      <c r="AW32" s="313"/>
      <c r="AX32" s="313"/>
      <c r="AY32" s="313"/>
      <c r="AZ32" s="313"/>
      <c r="BA32" s="313"/>
      <c r="BB32" s="313"/>
      <c r="BC32" s="313"/>
      <c r="BD32" s="313"/>
      <c r="BE32" s="313"/>
      <c r="BF32" s="313"/>
      <c r="BG32" s="313"/>
      <c r="BH32" s="313"/>
      <c r="BI32" s="313"/>
      <c r="BJ32" s="313"/>
      <c r="BK32" s="313"/>
      <c r="BL32" s="313"/>
      <c r="BM32" s="313"/>
      <c r="BN32" s="313"/>
      <c r="BO32" s="313"/>
      <c r="BP32" s="313"/>
      <c r="BQ32" s="313"/>
      <c r="BR32" s="313"/>
      <c r="BS32" s="313"/>
      <c r="BT32" s="313"/>
      <c r="BU32" s="313"/>
      <c r="BV32" s="313"/>
      <c r="BW32" s="313"/>
      <c r="BX32" s="313"/>
      <c r="BY32" s="313"/>
      <c r="BZ32" s="313"/>
      <c r="CA32" s="313"/>
      <c r="CB32" s="313"/>
      <c r="CC32" s="313"/>
      <c r="CD32" s="313"/>
      <c r="CE32" s="313"/>
      <c r="CF32" s="313"/>
      <c r="CG32" s="313"/>
      <c r="CH32" s="313"/>
      <c r="CI32" s="313"/>
      <c r="CJ32" s="313"/>
      <c r="CK32" s="313"/>
      <c r="CL32" s="313"/>
      <c r="CM32" s="313"/>
      <c r="CN32" s="313"/>
      <c r="CO32" s="313"/>
      <c r="CP32" s="313"/>
      <c r="CQ32" s="313"/>
      <c r="CR32" s="313"/>
      <c r="CS32" s="313"/>
      <c r="CT32" s="313"/>
      <c r="CU32" s="313"/>
      <c r="CV32" s="313"/>
      <c r="CW32" s="313"/>
      <c r="CX32" s="313"/>
      <c r="CY32" s="313"/>
      <c r="CZ32" s="313"/>
      <c r="DA32" s="313"/>
      <c r="DB32" s="313"/>
      <c r="DC32" s="313"/>
      <c r="DD32" s="313"/>
      <c r="DE32" s="313"/>
      <c r="DF32" s="313"/>
      <c r="DG32" s="313"/>
      <c r="DH32" s="313"/>
      <c r="DI32" s="313"/>
      <c r="DJ32" s="313"/>
      <c r="DK32" s="313"/>
      <c r="DL32" s="313"/>
      <c r="DM32" s="313"/>
      <c r="DN32" s="313"/>
      <c r="DO32" s="313"/>
      <c r="DP32" s="313"/>
      <c r="DQ32" s="313"/>
      <c r="DR32" s="313"/>
      <c r="DS32" s="313"/>
      <c r="DT32" s="313"/>
      <c r="DU32" s="313"/>
      <c r="DV32" s="313"/>
      <c r="DW32" s="313"/>
      <c r="DX32" s="313"/>
      <c r="DY32" s="313"/>
      <c r="DZ32" s="313"/>
      <c r="EA32" s="313"/>
      <c r="EB32" s="313"/>
      <c r="EC32" s="313"/>
      <c r="ED32" s="313"/>
      <c r="EE32" s="313"/>
      <c r="EF32" s="313"/>
      <c r="EG32" s="313"/>
      <c r="EH32" s="313"/>
      <c r="EI32" s="313"/>
      <c r="EJ32" s="313"/>
      <c r="EK32" s="313"/>
      <c r="EL32" s="313"/>
      <c r="EM32" s="313"/>
      <c r="EN32" s="313"/>
      <c r="EO32" s="313"/>
      <c r="EP32" s="313"/>
      <c r="EQ32" s="313"/>
      <c r="ER32" s="313"/>
    </row>
  </sheetData>
  <sheetProtection algorithmName="SHA-512" hashValue="/eK2CMFPPkrssoXXWUdihLQyBxSUZWGJIW2GMlgG/yyppsciuzyg+GnSCt5rPQNyNulV5EpsalanPbLgj2NGdw==" saltValue="AuhcAtrhqTsk/cBVAmDvvw==" spinCount="100000" sheet="1" objects="1" scenarios="1"/>
  <mergeCells count="7">
    <mergeCell ref="A30:A31"/>
    <mergeCell ref="A8:A14"/>
    <mergeCell ref="A15:A16"/>
    <mergeCell ref="A18:A19"/>
    <mergeCell ref="A21:A23"/>
    <mergeCell ref="A24:A25"/>
    <mergeCell ref="A27:A29"/>
  </mergeCells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12969-A222-F64A-9CE7-F9377B5CBB1C}">
  <sheetPr codeName="Sheet2">
    <tabColor theme="4" tint="0.39997558519241921"/>
  </sheetPr>
  <dimension ref="A1:ER32"/>
  <sheetViews>
    <sheetView zoomScaleNormal="100" workbookViewId="0"/>
  </sheetViews>
  <sheetFormatPr baseColWidth="10" defaultRowHeight="14"/>
  <cols>
    <col min="1" max="1" width="24.1640625" style="263" customWidth="1"/>
    <col min="2" max="2" width="16.1640625" style="263" customWidth="1"/>
    <col min="3" max="3" width="20.83203125" style="263" customWidth="1"/>
    <col min="4" max="4" width="12.1640625" style="263" customWidth="1"/>
    <col min="5" max="5" width="12.1640625" style="264" hidden="1" customWidth="1"/>
    <col min="6" max="6" width="12.1640625" style="263" hidden="1" customWidth="1"/>
    <col min="7" max="12" width="12.1640625" style="263" customWidth="1"/>
    <col min="13" max="13" width="11.83203125" style="263" customWidth="1"/>
    <col min="14" max="18" width="12.1640625" style="263" customWidth="1"/>
    <col min="19" max="19" width="13.1640625" style="263" hidden="1" customWidth="1"/>
    <col min="20" max="20" width="12" style="263" hidden="1" customWidth="1"/>
    <col min="21" max="21" width="12" style="265" customWidth="1"/>
    <col min="22" max="25" width="12" style="263" customWidth="1"/>
    <col min="26" max="26" width="15.83203125" style="263" hidden="1" customWidth="1"/>
    <col min="27" max="29" width="12" style="263" hidden="1" customWidth="1"/>
    <col min="30" max="33" width="12" style="263" customWidth="1"/>
    <col min="34" max="43" width="12.1640625" style="263" customWidth="1"/>
    <col min="44" max="16384" width="10.83203125" style="263"/>
  </cols>
  <sheetData>
    <row r="1" spans="1:148">
      <c r="A1" s="205" t="s">
        <v>55</v>
      </c>
      <c r="B1" s="205"/>
      <c r="C1" s="205"/>
      <c r="D1" s="205"/>
      <c r="E1" s="253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6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</row>
    <row r="2" spans="1:148">
      <c r="A2" s="206" t="s">
        <v>94</v>
      </c>
      <c r="B2" s="205"/>
      <c r="C2" s="205"/>
      <c r="D2" s="205"/>
      <c r="E2" s="253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6"/>
      <c r="V2" s="205"/>
      <c r="W2" s="205"/>
      <c r="X2" s="205"/>
      <c r="Y2" s="205"/>
      <c r="Z2" s="205"/>
      <c r="AA2" s="205"/>
      <c r="AB2" s="205"/>
      <c r="AC2" s="205"/>
      <c r="AD2" s="205"/>
      <c r="AE2" s="205"/>
      <c r="AF2" s="205"/>
      <c r="AG2" s="205"/>
      <c r="AH2" s="205"/>
      <c r="AI2" s="205"/>
      <c r="AJ2" s="205"/>
      <c r="AK2" s="205"/>
      <c r="AL2" s="205"/>
      <c r="AM2" s="205"/>
      <c r="AN2" s="205"/>
      <c r="AO2" s="205"/>
      <c r="AP2" s="205"/>
      <c r="AQ2" s="205"/>
      <c r="AR2" s="205"/>
      <c r="AS2" s="205"/>
      <c r="AT2" s="205"/>
      <c r="AU2" s="205"/>
      <c r="AV2" s="205"/>
      <c r="AW2" s="205"/>
      <c r="AX2" s="205"/>
      <c r="AY2" s="205"/>
      <c r="AZ2" s="205"/>
      <c r="BA2" s="205"/>
      <c r="BB2" s="205"/>
      <c r="BC2" s="205"/>
      <c r="BD2" s="205"/>
      <c r="BE2" s="205"/>
      <c r="BF2" s="205"/>
      <c r="BG2" s="205"/>
      <c r="BH2" s="205"/>
      <c r="BI2" s="205"/>
      <c r="BJ2" s="205"/>
      <c r="BK2" s="205"/>
      <c r="BL2" s="205"/>
      <c r="BM2" s="205"/>
      <c r="BN2" s="205"/>
      <c r="BO2" s="205"/>
      <c r="BP2" s="205"/>
      <c r="BQ2" s="205"/>
      <c r="BR2" s="205"/>
      <c r="BS2" s="205"/>
      <c r="BT2" s="205"/>
      <c r="BU2" s="205"/>
      <c r="BV2" s="205"/>
      <c r="BW2" s="205"/>
      <c r="BX2" s="205"/>
      <c r="BY2" s="205"/>
      <c r="BZ2" s="205"/>
      <c r="CA2" s="205"/>
      <c r="CB2" s="205"/>
      <c r="CC2" s="205"/>
      <c r="CD2" s="205"/>
      <c r="CE2" s="205"/>
      <c r="CF2" s="205"/>
      <c r="CG2" s="205"/>
      <c r="CH2" s="205"/>
      <c r="CI2" s="205"/>
      <c r="CJ2" s="205"/>
      <c r="CK2" s="205"/>
      <c r="CL2" s="205"/>
      <c r="CM2" s="205"/>
      <c r="CN2" s="205"/>
      <c r="CO2" s="205"/>
      <c r="CP2" s="205"/>
      <c r="CQ2" s="205"/>
      <c r="CR2" s="205"/>
      <c r="CS2" s="205"/>
      <c r="CT2" s="205"/>
      <c r="CU2" s="205"/>
      <c r="CV2" s="205"/>
      <c r="CW2" s="205"/>
      <c r="CX2" s="205"/>
      <c r="CY2" s="205"/>
      <c r="CZ2" s="205"/>
      <c r="DA2" s="205"/>
      <c r="DB2" s="205"/>
      <c r="DC2" s="205"/>
      <c r="DD2" s="205"/>
      <c r="DE2" s="205"/>
      <c r="DF2" s="205"/>
      <c r="DG2" s="205"/>
      <c r="DH2" s="205"/>
      <c r="DI2" s="205"/>
      <c r="DJ2" s="205"/>
      <c r="DK2" s="205"/>
      <c r="DL2" s="205"/>
      <c r="DM2" s="205"/>
      <c r="DN2" s="205"/>
      <c r="DO2" s="205"/>
      <c r="DP2" s="205"/>
      <c r="DQ2" s="205"/>
      <c r="DR2" s="205"/>
      <c r="DS2" s="205"/>
      <c r="DT2" s="205"/>
      <c r="DU2" s="205"/>
      <c r="DV2" s="205"/>
      <c r="DW2" s="205"/>
      <c r="DX2" s="205"/>
      <c r="DY2" s="205"/>
      <c r="DZ2" s="205"/>
      <c r="EA2" s="205"/>
      <c r="EB2" s="205"/>
      <c r="EC2" s="205"/>
      <c r="ED2" s="205"/>
      <c r="EE2" s="205"/>
      <c r="EF2" s="205"/>
      <c r="EG2" s="205"/>
      <c r="EH2" s="205"/>
      <c r="EI2" s="205"/>
      <c r="EJ2" s="205"/>
      <c r="EK2" s="205"/>
      <c r="EL2" s="205"/>
      <c r="EM2" s="205"/>
      <c r="EN2" s="205"/>
      <c r="EO2" s="205"/>
      <c r="EP2" s="205"/>
      <c r="EQ2" s="205"/>
      <c r="ER2" s="205"/>
    </row>
    <row r="3" spans="1:148" ht="15" thickBot="1">
      <c r="A3" s="205"/>
      <c r="B3" s="207"/>
      <c r="C3" s="205"/>
      <c r="D3" s="205"/>
      <c r="E3" s="253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6"/>
      <c r="V3" s="205"/>
      <c r="W3" s="205"/>
      <c r="X3" s="205"/>
      <c r="Y3" s="205"/>
      <c r="Z3" s="205"/>
      <c r="AA3" s="205"/>
      <c r="AB3" s="205"/>
      <c r="AC3" s="205"/>
      <c r="AD3" s="205"/>
      <c r="AE3" s="205"/>
      <c r="AF3" s="205"/>
      <c r="AG3" s="205"/>
      <c r="AH3" s="205"/>
      <c r="AI3" s="205"/>
      <c r="AJ3" s="205"/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5"/>
      <c r="BO3" s="205"/>
      <c r="BP3" s="205"/>
      <c r="BQ3" s="205"/>
      <c r="BR3" s="205"/>
      <c r="BS3" s="205"/>
      <c r="BT3" s="205"/>
      <c r="BU3" s="205"/>
      <c r="BV3" s="205"/>
      <c r="BW3" s="205"/>
      <c r="BX3" s="205"/>
      <c r="BY3" s="205"/>
      <c r="BZ3" s="205"/>
      <c r="CA3" s="205"/>
      <c r="CB3" s="205"/>
      <c r="CC3" s="205"/>
      <c r="CD3" s="205"/>
      <c r="CE3" s="205"/>
      <c r="CF3" s="205"/>
      <c r="CG3" s="205"/>
      <c r="CH3" s="205"/>
      <c r="CI3" s="205"/>
      <c r="CJ3" s="205"/>
      <c r="CK3" s="205"/>
      <c r="CL3" s="205"/>
      <c r="CM3" s="205"/>
      <c r="CN3" s="205"/>
      <c r="CO3" s="205"/>
      <c r="CP3" s="205"/>
      <c r="CQ3" s="205"/>
      <c r="CR3" s="205"/>
      <c r="CS3" s="205"/>
      <c r="CT3" s="205"/>
      <c r="CU3" s="205"/>
      <c r="CV3" s="205"/>
      <c r="CW3" s="205"/>
      <c r="CX3" s="205"/>
      <c r="CY3" s="205"/>
      <c r="CZ3" s="205"/>
      <c r="DA3" s="205"/>
      <c r="DB3" s="205"/>
      <c r="DC3" s="205"/>
      <c r="DD3" s="205"/>
      <c r="DE3" s="205"/>
      <c r="DF3" s="205"/>
      <c r="DG3" s="205"/>
      <c r="DH3" s="205"/>
      <c r="DI3" s="205"/>
      <c r="DJ3" s="205"/>
      <c r="DK3" s="205"/>
      <c r="DL3" s="205"/>
      <c r="DM3" s="205"/>
      <c r="DN3" s="205"/>
      <c r="DO3" s="205"/>
      <c r="DP3" s="205"/>
      <c r="DQ3" s="205"/>
      <c r="DR3" s="205"/>
      <c r="DS3" s="205"/>
      <c r="DT3" s="205"/>
      <c r="DU3" s="205"/>
      <c r="DV3" s="205"/>
      <c r="DW3" s="205"/>
      <c r="DX3" s="205"/>
      <c r="DY3" s="205"/>
      <c r="DZ3" s="205"/>
      <c r="EA3" s="205"/>
      <c r="EB3" s="205"/>
      <c r="EC3" s="205"/>
      <c r="ED3" s="205"/>
      <c r="EE3" s="205"/>
      <c r="EF3" s="205"/>
      <c r="EG3" s="205"/>
      <c r="EH3" s="205"/>
      <c r="EI3" s="205"/>
      <c r="EJ3" s="205"/>
      <c r="EK3" s="205"/>
      <c r="EL3" s="205"/>
      <c r="EM3" s="205"/>
      <c r="EN3" s="205"/>
      <c r="EO3" s="205"/>
      <c r="EP3" s="205"/>
      <c r="EQ3" s="205"/>
      <c r="ER3" s="205"/>
    </row>
    <row r="4" spans="1:148">
      <c r="A4" s="91" t="s">
        <v>50</v>
      </c>
      <c r="B4" s="92"/>
      <c r="C4" s="92"/>
      <c r="D4" s="92"/>
      <c r="E4" s="254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258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3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  <c r="BS4" s="205"/>
      <c r="BT4" s="205"/>
      <c r="BU4" s="205"/>
      <c r="BV4" s="205"/>
      <c r="BW4" s="205"/>
      <c r="BX4" s="205"/>
      <c r="BY4" s="205"/>
      <c r="BZ4" s="205"/>
      <c r="CA4" s="205"/>
      <c r="CB4" s="205"/>
      <c r="CC4" s="205"/>
      <c r="CD4" s="205"/>
      <c r="CE4" s="205"/>
      <c r="CF4" s="205"/>
      <c r="CG4" s="205"/>
      <c r="CH4" s="205"/>
      <c r="CI4" s="205"/>
      <c r="CJ4" s="205"/>
      <c r="CK4" s="205"/>
      <c r="CL4" s="205"/>
      <c r="CM4" s="205"/>
      <c r="CN4" s="205"/>
      <c r="CO4" s="205"/>
      <c r="CP4" s="205"/>
      <c r="CQ4" s="205"/>
      <c r="CR4" s="205"/>
      <c r="CS4" s="205"/>
      <c r="CT4" s="205"/>
      <c r="CU4" s="205"/>
      <c r="CV4" s="205"/>
      <c r="CW4" s="205"/>
      <c r="CX4" s="205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205"/>
      <c r="EM4" s="205"/>
      <c r="EN4" s="205"/>
      <c r="EO4" s="205"/>
      <c r="EP4" s="205"/>
      <c r="EQ4" s="205"/>
      <c r="ER4" s="205"/>
    </row>
    <row r="5" spans="1:148">
      <c r="A5" s="94" t="s">
        <v>292</v>
      </c>
      <c r="B5" s="70"/>
      <c r="C5" s="101">
        <v>100000</v>
      </c>
      <c r="D5" s="95"/>
      <c r="E5" s="70"/>
      <c r="F5" s="95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259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96"/>
      <c r="AH5" s="205"/>
      <c r="AI5" s="205"/>
      <c r="AJ5" s="205"/>
      <c r="AK5" s="205"/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  <c r="BD5" s="205"/>
      <c r="BE5" s="205"/>
      <c r="BF5" s="205"/>
      <c r="BG5" s="205"/>
      <c r="BH5" s="205"/>
      <c r="BI5" s="205"/>
      <c r="BJ5" s="205"/>
      <c r="BK5" s="205"/>
      <c r="BL5" s="205"/>
      <c r="BM5" s="205"/>
      <c r="BN5" s="205"/>
      <c r="BO5" s="205"/>
      <c r="BP5" s="205"/>
      <c r="BQ5" s="205"/>
      <c r="BR5" s="205"/>
      <c r="BS5" s="205"/>
      <c r="BT5" s="205"/>
      <c r="BU5" s="205"/>
      <c r="BV5" s="205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205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205"/>
      <c r="CT5" s="205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205"/>
      <c r="EM5" s="205"/>
      <c r="EN5" s="205"/>
      <c r="EO5" s="205"/>
      <c r="EP5" s="205"/>
      <c r="EQ5" s="205"/>
      <c r="ER5" s="205"/>
    </row>
    <row r="6" spans="1:148">
      <c r="A6" s="34" t="s">
        <v>131</v>
      </c>
      <c r="B6" s="70"/>
      <c r="C6" s="70"/>
      <c r="D6" s="70"/>
      <c r="E6" s="256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259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96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5"/>
      <c r="BO6" s="205"/>
      <c r="BP6" s="205"/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5"/>
      <c r="CB6" s="205"/>
      <c r="CC6" s="205"/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5"/>
      <c r="CO6" s="205"/>
      <c r="CP6" s="205"/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5"/>
      <c r="DB6" s="205"/>
      <c r="DC6" s="205"/>
      <c r="DD6" s="205"/>
      <c r="DE6" s="205"/>
      <c r="DF6" s="205"/>
      <c r="DG6" s="205"/>
      <c r="DH6" s="205"/>
      <c r="DI6" s="205"/>
      <c r="DJ6" s="205"/>
      <c r="DK6" s="205"/>
      <c r="DL6" s="205"/>
      <c r="DM6" s="205"/>
      <c r="DN6" s="205"/>
      <c r="DO6" s="205"/>
      <c r="DP6" s="205"/>
      <c r="DQ6" s="205"/>
      <c r="DR6" s="205"/>
      <c r="DS6" s="205"/>
      <c r="DT6" s="205"/>
      <c r="DU6" s="205"/>
      <c r="DV6" s="205"/>
      <c r="DW6" s="205"/>
      <c r="DX6" s="205"/>
      <c r="DY6" s="205"/>
      <c r="DZ6" s="205"/>
      <c r="EA6" s="205"/>
      <c r="EB6" s="205"/>
      <c r="EC6" s="205"/>
      <c r="ED6" s="205"/>
      <c r="EE6" s="205"/>
      <c r="EF6" s="205"/>
      <c r="EG6" s="205"/>
      <c r="EH6" s="205"/>
      <c r="EI6" s="205"/>
      <c r="EJ6" s="205"/>
      <c r="EK6" s="205"/>
      <c r="EL6" s="205"/>
      <c r="EM6" s="205"/>
      <c r="EN6" s="205"/>
      <c r="EO6" s="205"/>
      <c r="EP6" s="205"/>
      <c r="EQ6" s="205"/>
      <c r="ER6" s="205"/>
    </row>
    <row r="7" spans="1:148" ht="75">
      <c r="A7" s="286" t="s">
        <v>99</v>
      </c>
      <c r="B7" s="311" t="s">
        <v>51</v>
      </c>
      <c r="C7" s="312" t="s">
        <v>52</v>
      </c>
      <c r="D7" s="127" t="s">
        <v>194</v>
      </c>
      <c r="E7" s="287" t="s">
        <v>285</v>
      </c>
      <c r="F7" s="287" t="s">
        <v>286</v>
      </c>
      <c r="G7" s="127" t="s">
        <v>140</v>
      </c>
      <c r="H7" s="127" t="s">
        <v>141</v>
      </c>
      <c r="I7" s="127" t="s">
        <v>142</v>
      </c>
      <c r="J7" s="127" t="s">
        <v>143</v>
      </c>
      <c r="K7" s="127" t="s">
        <v>138</v>
      </c>
      <c r="L7" s="127" t="s">
        <v>90</v>
      </c>
      <c r="M7" s="127" t="s">
        <v>195</v>
      </c>
      <c r="N7" s="127" t="s">
        <v>91</v>
      </c>
      <c r="O7" s="127" t="s">
        <v>92</v>
      </c>
      <c r="P7" s="127" t="s">
        <v>93</v>
      </c>
      <c r="Q7" s="127" t="s">
        <v>139</v>
      </c>
      <c r="R7" s="127" t="s">
        <v>49</v>
      </c>
      <c r="S7" s="287" t="s">
        <v>287</v>
      </c>
      <c r="T7" s="291" t="s">
        <v>84</v>
      </c>
      <c r="U7" s="128" t="s">
        <v>288</v>
      </c>
      <c r="V7" s="129" t="s">
        <v>82</v>
      </c>
      <c r="W7" s="129" t="s">
        <v>83</v>
      </c>
      <c r="X7" s="129" t="s">
        <v>56</v>
      </c>
      <c r="Y7" s="129" t="s">
        <v>22</v>
      </c>
      <c r="Z7" s="299" t="s">
        <v>289</v>
      </c>
      <c r="AA7" s="299" t="s">
        <v>290</v>
      </c>
      <c r="AB7" s="300" t="s">
        <v>58</v>
      </c>
      <c r="AC7" s="300" t="s">
        <v>65</v>
      </c>
      <c r="AD7" s="130" t="s">
        <v>53</v>
      </c>
      <c r="AE7" s="130" t="s">
        <v>54</v>
      </c>
      <c r="AF7" s="131" t="s">
        <v>74</v>
      </c>
      <c r="AG7" s="132" t="s">
        <v>33</v>
      </c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5"/>
      <c r="BN7" s="205"/>
      <c r="BO7" s="205"/>
      <c r="BP7" s="205"/>
      <c r="BQ7" s="205"/>
      <c r="BR7" s="205"/>
      <c r="BS7" s="205"/>
      <c r="BT7" s="205"/>
      <c r="BU7" s="205"/>
      <c r="BV7" s="205"/>
      <c r="BW7" s="205"/>
      <c r="BX7" s="205"/>
      <c r="BY7" s="205"/>
      <c r="BZ7" s="205"/>
      <c r="CA7" s="205"/>
      <c r="CB7" s="205"/>
      <c r="CC7" s="205"/>
      <c r="CD7" s="205"/>
      <c r="CE7" s="205"/>
      <c r="CF7" s="205"/>
      <c r="CG7" s="205"/>
      <c r="CH7" s="205"/>
      <c r="CI7" s="205"/>
      <c r="CJ7" s="205"/>
      <c r="CK7" s="205"/>
      <c r="CL7" s="205"/>
      <c r="CM7" s="205"/>
      <c r="CN7" s="205"/>
      <c r="CO7" s="205"/>
      <c r="CP7" s="205"/>
      <c r="CQ7" s="205"/>
      <c r="CR7" s="205"/>
      <c r="CS7" s="205"/>
      <c r="CT7" s="205"/>
      <c r="CU7" s="205"/>
      <c r="CV7" s="205"/>
      <c r="CW7" s="205"/>
      <c r="CX7" s="205"/>
      <c r="CY7" s="205"/>
      <c r="CZ7" s="205"/>
      <c r="DA7" s="205"/>
      <c r="DB7" s="205"/>
      <c r="DC7" s="205"/>
      <c r="DD7" s="205"/>
      <c r="DE7" s="205"/>
      <c r="DF7" s="205"/>
      <c r="DG7" s="205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205"/>
      <c r="DT7" s="205"/>
      <c r="DU7" s="205"/>
      <c r="DV7" s="205"/>
      <c r="DW7" s="205"/>
      <c r="DX7" s="205"/>
      <c r="DY7" s="205"/>
      <c r="DZ7" s="205"/>
      <c r="EA7" s="205"/>
      <c r="EB7" s="205"/>
      <c r="EC7" s="205"/>
      <c r="ED7" s="205"/>
      <c r="EE7" s="205"/>
      <c r="EF7" s="205"/>
      <c r="EG7" s="205"/>
      <c r="EH7" s="205"/>
      <c r="EI7" s="205"/>
      <c r="EJ7" s="205"/>
      <c r="EK7" s="205"/>
      <c r="EL7" s="205"/>
      <c r="EM7" s="205"/>
      <c r="EN7" s="205"/>
      <c r="EO7" s="205"/>
      <c r="EP7" s="205"/>
      <c r="EQ7" s="205"/>
      <c r="ER7" s="205"/>
    </row>
    <row r="8" spans="1:148" ht="23" customHeight="1">
      <c r="A8" s="443" t="str">
        <f>'NSW Oct 2019'!D2</f>
        <v>Jemena Sydney</v>
      </c>
      <c r="B8" s="148" t="str">
        <f>'NSW Oct 2019'!F2</f>
        <v>AGL</v>
      </c>
      <c r="C8" s="148" t="str">
        <f>'NSW Oct 2019'!G2</f>
        <v>Essentials Saver</v>
      </c>
      <c r="D8" s="153">
        <f>365*'NSW Oct 2019'!H2/100</f>
        <v>245.31649999999999</v>
      </c>
      <c r="E8" s="288">
        <f>IF('NSW Oct 2019'!AQ2=3,0.5,IF('NSW Oct 2019'!AQ2=2,0.33,0))</f>
        <v>0.5</v>
      </c>
      <c r="F8" s="288">
        <f>1-E8</f>
        <v>0.5</v>
      </c>
      <c r="G8" s="153">
        <f>IF('NSW Oct 2019'!K2="",($C$5*E8/'NSW Oct 2019'!AQ2*'NSW Oct 2019'!W2/100)*'NSW Oct 2019'!AQ2,IF($C$5*E8/'NSW Oct 2019'!AQ2&gt;='NSW Oct 2019'!L2,('NSW Oct 2019'!L2*'NSW Oct 2019'!W2/100)*'NSW Oct 2019'!AQ2,($C$5*E8/'NSW Oct 2019'!AQ2*'NSW Oct 2019'!W2/100)*'NSW Oct 2019'!AQ2))</f>
        <v>91.869</v>
      </c>
      <c r="H8" s="153">
        <f>IF(AND('NSW Oct 2019'!L2&gt;0,'NSW Oct 2019'!M2&gt;0),IF($C$5*E8/'NSW Oct 2019'!AQ2&lt;'NSW Oct 2019'!L2,0,IF(($C$5*E8/'NSW Oct 2019'!AQ2-'NSW Oct 2019'!L2)&lt;=('NSW Oct 2019'!M2+'NSW Oct 2019'!L2),((($C$5*E8/'NSW Oct 2019'!AQ2-'NSW Oct 2019'!L2)*'NSW Oct 2019'!X2/100))*'NSW Oct 2019'!AQ2,((('NSW Oct 2019'!M2)*'NSW Oct 2019'!X2/100)*'NSW Oct 2019'!AQ2))),0)</f>
        <v>87.055363636363623</v>
      </c>
      <c r="I8" s="153">
        <f>IF(AND('NSW Oct 2019'!M2&gt;0,'NSW Oct 2019'!N2&gt;0),IF($C$5*E8/'NSW Oct 2019'!AQ2&lt;('NSW Oct 2019'!L2+'NSW Oct 2019'!M2),0,IF(($C$5*E8/'NSW Oct 2019'!AQ2-'NSW Oct 2019'!L2+'NSW Oct 2019'!M2)&lt;=('NSW Oct 2019'!L2+'NSW Oct 2019'!M2+'NSW Oct 2019'!N2),((($C$5*E8/'NSW Oct 2019'!AQ2-('NSW Oct 2019'!L2+'NSW Oct 2019'!M2))*'NSW Oct 2019'!Y2/100))*'NSW Oct 2019'!AQ2,('NSW Oct 2019'!N2*'NSW Oct 2019'!Y2/100)* 'NSW Oct 2019'!AQ2)),0)</f>
        <v>207.399</v>
      </c>
      <c r="J8" s="153">
        <f>IF(AND('NSW Oct 2019'!N2&gt;0,'NSW Oct 2019'!O2&gt;0),IF($C$5*E8/'NSW Oct 2019'!AQ2&lt;('NSW Oct 2019'!L2+'NSW Oct 2019'!M2+'NSW Oct 2019'!N2),0,IF(($C$5*E8/'NSW Oct 2019'!AQ2-'NSW Oct 2019'!L2+'NSW Oct 2019'!M2+'NSW Oct 2019'!N2)&lt;=('NSW Oct 2019'!L2+'NSW Oct 2019'!M2+'NSW Oct 2019'!N2+'NSW Oct 2019'!O2),(($C$5*E8/'NSW Oct 2019'!AQ2-('NSW Oct 2019'!L2+'NSW Oct 2019'!M2+'NSW Oct 2019'!N2))*'NSW Oct 2019'!Z2/100)*'NSW Oct 2019'!AQ2,('NSW Oct 2019'!O2*'NSW Oct 2019'!Z2/100)*'NSW Oct 2019'!AQ2)),0)</f>
        <v>775.67499999999995</v>
      </c>
      <c r="K8" s="153">
        <f>IF(AND('NSW Oct 2019'!O2&gt;0,'NSW Oct 2019'!P2&gt;0),IF($C$5*E8/'NSW Oct 2019'!AQ2&lt;('NSW Oct 2019'!L2+'NSW Oct 2019'!M2+'NSW Oct 2019'!N2+'NSW Oct 2019'!O2),0,IF(($C$5*E8/'NSW Oct 2019'!AQ2-'NSW Oct 2019'!L2+'NSW Oct 2019'!M2+'NSW Oct 2019'!N2+'NSW Oct 2019'!O2)&lt;=('NSW Oct 2019'!L2+'NSW Oct 2019'!M2+'NSW Oct 2019'!N2+'NSW Oct 2019'!O2+'NSW Oct 2019'!P2),(($C$5*E8/'NSW Oct 2019'!AQ2-('NSW Oct 2019'!L2+'NSW Oct 2019'!M2+'NSW Oct 2019'!N2+'NSW Oct 2019'!O2))*'NSW Oct 2019'!AA2/100)*'NSW Oct 2019'!AQ2,('NSW Oct 2019'!P2*'NSW Oct 2019'!AA2/100)*'NSW Oct 2019'!AQ2)),0)</f>
        <v>0</v>
      </c>
      <c r="L8" s="153">
        <f>IF(AND('NSW Oct 2019'!P2&gt;0,'NSW Oct 2019'!O2&gt;0),IF(($C$5*E8/'NSW Oct 2019'!AQ2&lt;SUM('NSW Oct 2019'!L2:P2)),(0),($C$5*E8/'NSW Oct 2019'!AQ2-SUM('NSW Oct 2019'!L2:P2))*'NSW Oct 2019'!AB2/100)* 'NSW Oct 2019'!AQ2,IF(AND('NSW Oct 2019'!O2&gt;0,'NSW Oct 2019'!P2=""),IF(($C$5*E8/'NSW Oct 2019'!AQ2&lt; SUM('NSW Oct 2019'!L2:O2)),(0),($C$5*E8/'NSW Oct 2019'!AQ2-SUM('NSW Oct 2019'!L2:O2))*'NSW Oct 2019'!AA2/100)* 'NSW Oct 2019'!AQ2,IF(AND('NSW Oct 2019'!N2&gt;0,'NSW Oct 2019'!O2=""),IF(($C$5*E8/'NSW Oct 2019'!AQ2&lt; SUM('NSW Oct 2019'!L2:N2)),(0),($C$5*E8/'NSW Oct 2019'!AQ2-SUM('NSW Oct 2019'!L2:N2))*'NSW Oct 2019'!Z2/100)* 'NSW Oct 2019'!AQ2,IF(AND('NSW Oct 2019'!M2&gt;0,'NSW Oct 2019'!N2=""),IF(($C$5*E8/'NSW Oct 2019'!AQ2&lt;'NSW Oct 2019'!M2+'NSW Oct 2019'!L2),(0),(($C$5*E8/'NSW Oct 2019'!AQ2-('NSW Oct 2019'!M2+'NSW Oct 2019'!L2))*'NSW Oct 2019'!Y2/100))*'NSW Oct 2019'!AQ2,IF(AND('NSW Oct 2019'!L2&gt;0,'NSW Oct 2019'!M2=""&gt;0),IF(($C$5*E8/'NSW Oct 2019'!AQ2&lt;'NSW Oct 2019'!L2),(0),($C$5*E8/'NSW Oct 2019'!AQ2-'NSW Oct 2019'!L2)*'NSW Oct 2019'!X2/100)*'NSW Oct 2019'!AQ2,0)))))</f>
        <v>0</v>
      </c>
      <c r="M8" s="153">
        <f>IF('NSW Oct 2019'!K2="",($C$5*F8/'NSW Oct 2019'!AR2*'NSW Oct 2019'!AC2/100)*'NSW Oct 2019'!AR2,IF($C$5*F8/'NSW Oct 2019'!AR2&gt;='NSW Oct 2019'!L2,('NSW Oct 2019'!L2*'NSW Oct 2019'!AC2/100)*'NSW Oct 2019'!AR2,($C$5*F8/'NSW Oct 2019'!AR2*'NSW Oct 2019'!AC2/100)*'NSW Oct 2019'!AR2))</f>
        <v>91.869</v>
      </c>
      <c r="N8" s="153">
        <f>IF(AND('NSW Oct 2019'!L2&gt;0,'NSW Oct 2019'!M2&gt;0),IF($C$5*F8/'NSW Oct 2019'!AR2&lt;'NSW Oct 2019'!L2,0,IF(($C$5*F8/'NSW Oct 2019'!AR2-'NSW Oct 2019'!L2)&lt;=('NSW Oct 2019'!M2+'NSW Oct 2019'!L2),((($C$5*F8/'NSW Oct 2019'!AR2-'NSW Oct 2019'!L2)*'NSW Oct 2019'!AD2/100))*'NSW Oct 2019'!AR2,((('NSW Oct 2019'!M2)*'NSW Oct 2019'!AD2/100)*'NSW Oct 2019'!AR2))),0)</f>
        <v>87.055363636363623</v>
      </c>
      <c r="O8" s="153">
        <f>IF(AND('NSW Oct 2019'!M2&gt;0,'NSW Oct 2019'!N2&gt;0),IF($C$5*F8/'NSW Oct 2019'!AR2&lt;('NSW Oct 2019'!L2+'NSW Oct 2019'!M2),0,IF(($C$5*F8/'NSW Oct 2019'!AR2-'NSW Oct 2019'!L2+'NSW Oct 2019'!M2)&lt;=('NSW Oct 2019'!L2+'NSW Oct 2019'!M2+'NSW Oct 2019'!N2),((($C$5*F8/'NSW Oct 2019'!AR2-('NSW Oct 2019'!L2+'NSW Oct 2019'!M2))*'NSW Oct 2019'!AE2/100))*'NSW Oct 2019'!AR2,('NSW Oct 2019'!N2*'NSW Oct 2019'!AE2/100)*'NSW Oct 2019'!AR2)),0)</f>
        <v>207.399</v>
      </c>
      <c r="P8" s="153">
        <f>IF(AND('NSW Oct 2019'!N2&gt;0,'NSW Oct 2019'!O2&gt;0),IF($C$5*F8/'NSW Oct 2019'!AR2&lt;('NSW Oct 2019'!L2+'NSW Oct 2019'!M2+'NSW Oct 2019'!N2),0,IF(($C$5*F8/'NSW Oct 2019'!AR2-'NSW Oct 2019'!L2+'NSW Oct 2019'!M2+'NSW Oct 2019'!N2)&lt;=('NSW Oct 2019'!L2+'NSW Oct 2019'!M2+'NSW Oct 2019'!N2+'NSW Oct 2019'!O2),(($C$5*F8/'NSW Oct 2019'!AR2-('NSW Oct 2019'!L2+'NSW Oct 2019'!M2+'NSW Oct 2019'!N2))*'NSW Oct 2019'!AF2/100)*'NSW Oct 2019'!AR2,('NSW Oct 2019'!O2*'NSW Oct 2019'!AF2/100)*'NSW Oct 2019'!AR2)),0)</f>
        <v>775.67499999999995</v>
      </c>
      <c r="Q8" s="153">
        <f>IF(AND('NSW Oct 2019'!P2&gt;0,'NSW Oct 2019'!P2&gt;0),IF($C$5*F8/'NSW Oct 2019'!AR2&lt;('NSW Oct 2019'!L2+'NSW Oct 2019'!M2+'NSW Oct 2019'!N2+'NSW Oct 2019'!O2),0,IF(($C$5*F8/'NSW Oct 2019'!AR2-'NSW Oct 2019'!L2+'NSW Oct 2019'!M2+'NSW Oct 2019'!N2+'NSW Oct 2019'!O2)&lt;=('NSW Oct 2019'!L2+'NSW Oct 2019'!M2+'NSW Oct 2019'!N2+'NSW Oct 2019'!O2+'NSW Oct 2019'!P2),(($C$5*F8/'NSW Oct 2019'!AR2-('NSW Oct 2019'!L2+'NSW Oct 2019'!M2+'NSW Oct 2019'!N2+'NSW Oct 2019'!O2))*'NSW Oct 2019'!AG2/100)*'NSW Oct 2019'!AR2,('NSW Oct 2019'!P2*'NSW Oct 2019'!AG2/100)*'NSW Oct 2019'!AR2)),0)</f>
        <v>0</v>
      </c>
      <c r="R8" s="153">
        <f>IF(AND('NSW Oct 2019'!P2&gt;0,'NSW Oct 2019'!O2&gt;0),IF(($C$5*F8/'NSW Oct 2019'!AR2&lt;SUM('NSW Oct 2019'!L2:P2)),(0),($C$5*F8/'NSW Oct 2019'!AR2-SUM('NSW Oct 2019'!L2:P2))*'NSW Oct 2019'!AB2/100)* 'NSW Oct 2019'!AR2,IF(AND('NSW Oct 2019'!O2&gt;0,'NSW Oct 2019'!P2=""),IF(($C$5*F8/'NSW Oct 2019'!AR2&lt; SUM('NSW Oct 2019'!L2:O2)),(0),($C$5*F8/'NSW Oct 2019'!AR2-SUM('NSW Oct 2019'!L2:O2))*'NSW Oct 2019'!AG2/100)* 'NSW Oct 2019'!AR2,IF(AND('NSW Oct 2019'!N2&gt;0,'NSW Oct 2019'!O2=""),IF(($C$5*F8/'NSW Oct 2019'!AR2&lt; SUM('NSW Oct 2019'!L2:N2)),(0),($C$5*F8/'NSW Oct 2019'!AR2-SUM('NSW Oct 2019'!L2:N2))*'NSW Oct 2019'!AF2/100)* 'NSW Oct 2019'!AR2,IF(AND('NSW Oct 2019'!M2&gt;0,'NSW Oct 2019'!N2=""),IF(($C$5*F8/'NSW Oct 2019'!AR2&lt;'NSW Oct 2019'!M2+'NSW Oct 2019'!L2),(0),(($C$5*F8/'NSW Oct 2019'!AR2-('NSW Oct 2019'!M2+'NSW Oct 2019'!L2))*'NSW Oct 2019'!AE2/100))*'NSW Oct 2019'!AR2,IF(AND('NSW Oct 2019'!L2&gt;0,'NSW Oct 2019'!M2=""&gt;0),IF(($C$5*F8/'NSW Oct 2019'!AR2&lt;'NSW Oct 2019'!L2),(0),($C$5*F8/'NSW Oct 2019'!AR2-'NSW Oct 2019'!L2)*'NSW Oct 2019'!AD2/100)*'NSW Oct 2019'!AR2,0)))))</f>
        <v>0</v>
      </c>
      <c r="S8" s="257">
        <f>SUM(G8:R8)</f>
        <v>2323.9967272727272</v>
      </c>
      <c r="T8" s="292">
        <f>S8+D8</f>
        <v>2569.3132272727271</v>
      </c>
      <c r="U8" s="149">
        <f>T8*1.1</f>
        <v>2826.2445499999999</v>
      </c>
      <c r="V8" s="148">
        <f>'NSW Oct 2019'!AT2</f>
        <v>0</v>
      </c>
      <c r="W8" s="148">
        <f>'NSW Oct 2019'!AU2</f>
        <v>0</v>
      </c>
      <c r="X8" s="148">
        <f>'NSW Oct 2019'!AV2</f>
        <v>0</v>
      </c>
      <c r="Y8" s="148">
        <f>'NSW Oct 2019'!AW2</f>
        <v>0</v>
      </c>
      <c r="Z8" s="292" t="str">
        <f>IF(SUM(V8:Y8)=0,"No discount",IF(V8&gt;0,"Guaranteed off bill",IF(W8&gt;0,"Guaranteed off usage",IF(X8&gt;0,"Pay-on-time off bill","Pay-on-time off usage"))))</f>
        <v>No discount</v>
      </c>
      <c r="AA8" s="292" t="str">
        <f>IF(OR(B8="Origin Energy",B8="Red Energy",B8="Powershop"),"Inclusive","Exclusive")</f>
        <v>Exclusive</v>
      </c>
      <c r="AB8" s="266">
        <f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2569.3132272727271</v>
      </c>
      <c r="AC8" s="266">
        <f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2569.3132272727271</v>
      </c>
      <c r="AD8" s="267">
        <f>AB8*1.1</f>
        <v>2826.2445499999999</v>
      </c>
      <c r="AE8" s="267">
        <f>AC8*1.1</f>
        <v>2826.2445499999999</v>
      </c>
      <c r="AF8" s="226">
        <f>'NSW Oct 2019'!BF2</f>
        <v>0</v>
      </c>
      <c r="AG8" s="141" t="str">
        <f>'NSW Oct 2019'!BG2</f>
        <v>n</v>
      </c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</row>
    <row r="9" spans="1:148" ht="23" customHeight="1">
      <c r="A9" s="443"/>
      <c r="B9" s="148" t="str">
        <f>'NSW Oct 2019'!F3</f>
        <v>Covau</v>
      </c>
      <c r="C9" s="148" t="str">
        <f>'NSW Oct 2019'!G3</f>
        <v>Business Freedom</v>
      </c>
      <c r="D9" s="153">
        <f>365*'NSW Oct 2019'!H3/100</f>
        <v>336.60300000000001</v>
      </c>
      <c r="E9" s="288">
        <f>IF('NSW Oct 2019'!AQ3=3,0.5,IF('NSW Oct 2019'!AQ3=2,0.33,0))</f>
        <v>0.5</v>
      </c>
      <c r="F9" s="288">
        <f t="shared" ref="F9:F32" si="0">1-E9</f>
        <v>0.5</v>
      </c>
      <c r="G9" s="153">
        <f>IF('NSW Oct 2019'!K3="",($C$5*E9/'NSW Oct 2019'!AQ3*'NSW Oct 2019'!W3/100)*'NSW Oct 2019'!AQ3,IF($C$5*E9/'NSW Oct 2019'!AQ3&gt;='NSW Oct 2019'!L3,('NSW Oct 2019'!L3*'NSW Oct 2019'!W3/100)*'NSW Oct 2019'!AQ3,($C$5*E9/'NSW Oct 2019'!AQ3*'NSW Oct 2019'!W3/100)*'NSW Oct 2019'!AQ3))</f>
        <v>134.24399999999997</v>
      </c>
      <c r="H9" s="153">
        <f>IF(AND('NSW Oct 2019'!L3&gt;0,'NSW Oct 2019'!M3&gt;0),IF($C$5*E9/'NSW Oct 2019'!AQ3&lt;'NSW Oct 2019'!L3,0,IF(($C$5*E9/'NSW Oct 2019'!AQ3-'NSW Oct 2019'!L3)&lt;=('NSW Oct 2019'!M3+'NSW Oct 2019'!L3),((($C$5*E9/'NSW Oct 2019'!AQ3-'NSW Oct 2019'!L3)*'NSW Oct 2019'!X3/100))*'NSW Oct 2019'!AQ3,((('NSW Oct 2019'!M3)*'NSW Oct 2019'!X3/100)*'NSW Oct 2019'!AQ3))),0)</f>
        <v>118.0750909090909</v>
      </c>
      <c r="I9" s="153">
        <f>IF(AND('NSW Oct 2019'!M3&gt;0,'NSW Oct 2019'!N3&gt;0),IF($C$5*E9/'NSW Oct 2019'!AQ3&lt;('NSW Oct 2019'!L3+'NSW Oct 2019'!M3),0,IF(($C$5*E9/'NSW Oct 2019'!AQ3-'NSW Oct 2019'!L3+'NSW Oct 2019'!M3)&lt;=('NSW Oct 2019'!L3+'NSW Oct 2019'!M3+'NSW Oct 2019'!N3),((($C$5*E9/'NSW Oct 2019'!AQ3-('NSW Oct 2019'!L3+'NSW Oct 2019'!M3))*'NSW Oct 2019'!Y3/100))*'NSW Oct 2019'!AQ3,('NSW Oct 2019'!N3*'NSW Oct 2019'!Y3/100)* 'NSW Oct 2019'!AQ3)),0)</f>
        <v>267.92399999999998</v>
      </c>
      <c r="J9" s="153">
        <f>IF(AND('NSW Oct 2019'!N3&gt;0,'NSW Oct 2019'!O3&gt;0),IF($C$5*E9/'NSW Oct 2019'!AQ3&lt;('NSW Oct 2019'!L3+'NSW Oct 2019'!M3+'NSW Oct 2019'!N3),0,IF(($C$5*E9/'NSW Oct 2019'!AQ3-'NSW Oct 2019'!L3+'NSW Oct 2019'!M3+'NSW Oct 2019'!N3)&lt;=('NSW Oct 2019'!L3+'NSW Oct 2019'!M3+'NSW Oct 2019'!N3+'NSW Oct 2019'!O3),(($C$5*E9/'NSW Oct 2019'!AQ3-('NSW Oct 2019'!L3+'NSW Oct 2019'!M3+'NSW Oct 2019'!N3))*'NSW Oct 2019'!Z3/100)*'NSW Oct 2019'!AQ3,('NSW Oct 2019'!O3*'NSW Oct 2019'!Z3/100)*'NSW Oct 2019'!AQ3)),0)</f>
        <v>1011.75</v>
      </c>
      <c r="K9" s="153">
        <f>IF(AND('NSW Oct 2019'!O3&gt;0,'NSW Oct 2019'!P3&gt;0),IF($C$5*E9/'NSW Oct 2019'!AQ3&lt;('NSW Oct 2019'!L3+'NSW Oct 2019'!M3+'NSW Oct 2019'!N3+'NSW Oct 2019'!O3),0,IF(($C$5*E9/'NSW Oct 2019'!AQ3-'NSW Oct 2019'!L3+'NSW Oct 2019'!M3+'NSW Oct 2019'!N3+'NSW Oct 2019'!O3)&lt;=('NSW Oct 2019'!L3+'NSW Oct 2019'!M3+'NSW Oct 2019'!N3+'NSW Oct 2019'!O3+'NSW Oct 2019'!P3),(($C$5*E9/'NSW Oct 2019'!AQ3-('NSW Oct 2019'!L3+'NSW Oct 2019'!M3+'NSW Oct 2019'!N3+'NSW Oct 2019'!O3))*'NSW Oct 2019'!AA3/100)*'NSW Oct 2019'!AQ3,('NSW Oct 2019'!P3*'NSW Oct 2019'!AA3/100)*'NSW Oct 2019'!AQ3)),0)</f>
        <v>0</v>
      </c>
      <c r="L9" s="153">
        <f>IF(AND('NSW Oct 2019'!P3&gt;0,'NSW Oct 2019'!O3&gt;0),IF(($C$5*E9/'NSW Oct 2019'!AQ3&lt;SUM('NSW Oct 2019'!L3:P3)),(0),($C$5*E9/'NSW Oct 2019'!AQ3-SUM('NSW Oct 2019'!L3:P3))*'NSW Oct 2019'!AB3/100)* 'NSW Oct 2019'!AQ3,IF(AND('NSW Oct 2019'!O3&gt;0,'NSW Oct 2019'!P3=""),IF(($C$5*E9/'NSW Oct 2019'!AQ3&lt; SUM('NSW Oct 2019'!L3:O3)),(0),($C$5*E9/'NSW Oct 2019'!AQ3-SUM('NSW Oct 2019'!L3:O3))*'NSW Oct 2019'!AA3/100)* 'NSW Oct 2019'!AQ3,IF(AND('NSW Oct 2019'!N3&gt;0,'NSW Oct 2019'!O3=""),IF(($C$5*E9/'NSW Oct 2019'!AQ3&lt; SUM('NSW Oct 2019'!L3:N3)),(0),($C$5*E9/'NSW Oct 2019'!AQ3-SUM('NSW Oct 2019'!L3:N3))*'NSW Oct 2019'!Z3/100)* 'NSW Oct 2019'!AQ3,IF(AND('NSW Oct 2019'!M3&gt;0,'NSW Oct 2019'!N3=""),IF(($C$5*E9/'NSW Oct 2019'!AQ3&lt;'NSW Oct 2019'!M3+'NSW Oct 2019'!L3),(0),(($C$5*E9/'NSW Oct 2019'!AQ3-('NSW Oct 2019'!M3+'NSW Oct 2019'!L3))*'NSW Oct 2019'!Y3/100))*'NSW Oct 2019'!AQ3,IF(AND('NSW Oct 2019'!L3&gt;0,'NSW Oct 2019'!M3=""&gt;0),IF(($C$5*E9/'NSW Oct 2019'!AQ3&lt;'NSW Oct 2019'!L3),(0),($C$5*E9/'NSW Oct 2019'!AQ3-'NSW Oct 2019'!L3)*'NSW Oct 2019'!X3/100)*'NSW Oct 2019'!AQ3,0)))))</f>
        <v>0</v>
      </c>
      <c r="M9" s="153">
        <f>IF('NSW Oct 2019'!K3="",($C$5*F9/'NSW Oct 2019'!AR3*'NSW Oct 2019'!AC3/100)*'NSW Oct 2019'!AR3,IF($C$5*F9/'NSW Oct 2019'!AR3&gt;='NSW Oct 2019'!L3,('NSW Oct 2019'!L3*'NSW Oct 2019'!AC3/100)*'NSW Oct 2019'!AR3,($C$5*F9/'NSW Oct 2019'!AR3*'NSW Oct 2019'!AC3/100)*'NSW Oct 2019'!AR3))</f>
        <v>134.24399999999997</v>
      </c>
      <c r="N9" s="153">
        <f>IF(AND('NSW Oct 2019'!L3&gt;0,'NSW Oct 2019'!M3&gt;0),IF($C$5*F9/'NSW Oct 2019'!AR3&lt;'NSW Oct 2019'!L3,0,IF(($C$5*F9/'NSW Oct 2019'!AR3-'NSW Oct 2019'!L3)&lt;=('NSW Oct 2019'!M3+'NSW Oct 2019'!L3),((($C$5*F9/'NSW Oct 2019'!AR3-'NSW Oct 2019'!L3)*'NSW Oct 2019'!AD3/100))*'NSW Oct 2019'!AR3,((('NSW Oct 2019'!M3)*'NSW Oct 2019'!AD3/100)*'NSW Oct 2019'!AR3))),0)</f>
        <v>118.0750909090909</v>
      </c>
      <c r="O9" s="153">
        <f>IF(AND('NSW Oct 2019'!M3&gt;0,'NSW Oct 2019'!N3&gt;0),IF($C$5*F9/'NSW Oct 2019'!AR3&lt;('NSW Oct 2019'!L3+'NSW Oct 2019'!M3),0,IF(($C$5*F9/'NSW Oct 2019'!AR3-'NSW Oct 2019'!L3+'NSW Oct 2019'!M3)&lt;=('NSW Oct 2019'!L3+'NSW Oct 2019'!M3+'NSW Oct 2019'!N3),((($C$5*F9/'NSW Oct 2019'!AR3-('NSW Oct 2019'!L3+'NSW Oct 2019'!M3))*'NSW Oct 2019'!AE3/100))*'NSW Oct 2019'!AR3,('NSW Oct 2019'!N3*'NSW Oct 2019'!AE3/100)*'NSW Oct 2019'!AR3)),0)</f>
        <v>267.92399999999998</v>
      </c>
      <c r="P9" s="153">
        <f>IF(AND('NSW Oct 2019'!N3&gt;0,'NSW Oct 2019'!O3&gt;0),IF($C$5*F9/'NSW Oct 2019'!AR3&lt;('NSW Oct 2019'!L3+'NSW Oct 2019'!M3+'NSW Oct 2019'!N3),0,IF(($C$5*F9/'NSW Oct 2019'!AR3-'NSW Oct 2019'!L3+'NSW Oct 2019'!M3+'NSW Oct 2019'!N3)&lt;=('NSW Oct 2019'!L3+'NSW Oct 2019'!M3+'NSW Oct 2019'!N3+'NSW Oct 2019'!O3),(($C$5*F9/'NSW Oct 2019'!AR3-('NSW Oct 2019'!L3+'NSW Oct 2019'!M3+'NSW Oct 2019'!N3))*'NSW Oct 2019'!AF3/100)*'NSW Oct 2019'!AR3,('NSW Oct 2019'!O3*'NSW Oct 2019'!AF3/100)*'NSW Oct 2019'!AR3)),0)</f>
        <v>1011.75</v>
      </c>
      <c r="Q9" s="153">
        <f>IF(AND('NSW Oct 2019'!P3&gt;0,'NSW Oct 2019'!P3&gt;0),IF($C$5*F9/'NSW Oct 2019'!AR3&lt;('NSW Oct 2019'!L3+'NSW Oct 2019'!M3+'NSW Oct 2019'!N3+'NSW Oct 2019'!O3),0,IF(($C$5*F9/'NSW Oct 2019'!AR3-'NSW Oct 2019'!L3+'NSW Oct 2019'!M3+'NSW Oct 2019'!N3+'NSW Oct 2019'!O3)&lt;=('NSW Oct 2019'!L3+'NSW Oct 2019'!M3+'NSW Oct 2019'!N3+'NSW Oct 2019'!O3+'NSW Oct 2019'!P3),(($C$5*F9/'NSW Oct 2019'!AR3-('NSW Oct 2019'!L3+'NSW Oct 2019'!M3+'NSW Oct 2019'!N3+'NSW Oct 2019'!O3))*'NSW Oct 2019'!AG3/100)*'NSW Oct 2019'!AR3,('NSW Oct 2019'!P3*'NSW Oct 2019'!AG3/100)*'NSW Oct 2019'!AR3)),0)</f>
        <v>0</v>
      </c>
      <c r="R9" s="153">
        <f>IF(AND('NSW Oct 2019'!P3&gt;0,'NSW Oct 2019'!O3&gt;0),IF(($C$5*F9/'NSW Oct 2019'!AR3&lt;SUM('NSW Oct 2019'!L3:P3)),(0),($C$5*F9/'NSW Oct 2019'!AR3-SUM('NSW Oct 2019'!L3:P3))*'NSW Oct 2019'!AB3/100)* 'NSW Oct 2019'!AR3,IF(AND('NSW Oct 2019'!O3&gt;0,'NSW Oct 2019'!P3=""),IF(($C$5*F9/'NSW Oct 2019'!AR3&lt; SUM('NSW Oct 2019'!L3:O3)),(0),($C$5*F9/'NSW Oct 2019'!AR3-SUM('NSW Oct 2019'!L3:O3))*'NSW Oct 2019'!AG3/100)* 'NSW Oct 2019'!AR3,IF(AND('NSW Oct 2019'!N3&gt;0,'NSW Oct 2019'!O3=""),IF(($C$5*F9/'NSW Oct 2019'!AR3&lt; SUM('NSW Oct 2019'!L3:N3)),(0),($C$5*F9/'NSW Oct 2019'!AR3-SUM('NSW Oct 2019'!L3:N3))*'NSW Oct 2019'!AF3/100)* 'NSW Oct 2019'!AR3,IF(AND('NSW Oct 2019'!M3&gt;0,'NSW Oct 2019'!N3=""),IF(($C$5*F9/'NSW Oct 2019'!AR3&lt;'NSW Oct 2019'!M3+'NSW Oct 2019'!L3),(0),(($C$5*F9/'NSW Oct 2019'!AR3-('NSW Oct 2019'!M3+'NSW Oct 2019'!L3))*'NSW Oct 2019'!AE3/100))*'NSW Oct 2019'!AR3,IF(AND('NSW Oct 2019'!L3&gt;0,'NSW Oct 2019'!M3=""&gt;0),IF(($C$5*F9/'NSW Oct 2019'!AR3&lt;'NSW Oct 2019'!L3),(0),($C$5*F9/'NSW Oct 2019'!AR3-'NSW Oct 2019'!L3)*'NSW Oct 2019'!AD3/100)*'NSW Oct 2019'!AR3,0)))))</f>
        <v>0</v>
      </c>
      <c r="S9" s="257">
        <f t="shared" ref="S9:S32" si="1">SUM(G9:R9)</f>
        <v>3063.9861818181816</v>
      </c>
      <c r="T9" s="292">
        <f t="shared" ref="T9:T32" si="2">S9+D9</f>
        <v>3400.5891818181817</v>
      </c>
      <c r="U9" s="149">
        <f t="shared" ref="U9:U32" si="3">T9*1.1</f>
        <v>3740.6481000000003</v>
      </c>
      <c r="V9" s="148">
        <f>'NSW Oct 2019'!AT3</f>
        <v>25</v>
      </c>
      <c r="W9" s="148">
        <f>'NSW Oct 2019'!AU3</f>
        <v>0</v>
      </c>
      <c r="X9" s="148">
        <f>'NSW Oct 2019'!AV3</f>
        <v>0</v>
      </c>
      <c r="Y9" s="148">
        <f>'NSW Oct 2019'!AW3</f>
        <v>0</v>
      </c>
      <c r="Z9" s="292" t="str">
        <f>IF(SUM(V9:Y9)=0,"No discount",IF(V9&gt;0,"Guaranteed off bill",IF(W9&gt;0,"Guaranteed off usage",IF(X9&gt;0,"Pay-on-time off bill","Pay-on-time off usage"))))</f>
        <v>Guaranteed off bill</v>
      </c>
      <c r="AA9" s="292" t="str">
        <f>IF(OR(B9="Origin Energy",B9="Red Energy",B9="Powershop"),"Inclusive","Exclusive")</f>
        <v>Exclusive</v>
      </c>
      <c r="AB9" s="266">
        <f t="shared" ref="AB9:AB32" si="4">IF(AND(Z9="Guaranteed off bill",AA9="Inclusive"),((T9*1.1)-((T9*1.1)*V9/100))/1.1,IF(AND(Z9="Guaranteed off usage",AA9="Inclusive"),((T9*1.1)-((S9*1.1)*W9/100))/1.1,IF(AND(Z9="Guaranteed off bill",AA9="Exclusive"),T9-(T9*V9/100),IF(AND(Z9="Guaranteed off usage",AA9="Exclusive"),T9-(S9*W9/100),IF(AA9="Inclusive",((T9*1.1))/1.1,T9)))))</f>
        <v>2550.4418863636365</v>
      </c>
      <c r="AC9" s="266">
        <f t="shared" ref="AC9:AC32" si="5">IF(AND(Z9="Pay-on-time off bill",AA9="Inclusive"),((AB9*1.1)-((AB9*1.1)*X9/100))/1.1,IF(AND(Z9="Pay-on-time off usage",AA9="Inclusive"),((AB9*1.1)-((S9*1.1)*Y9/100))/1.1,IF(AND(Z9="Pay-on-time off bill",AA9="Exclusive"),AB9-(AB9*X9/100),IF(AND(Z9="Pay-on-time off usage",AA9="Exclusive"),AB9-(S9*Y9/100),IF(AA9="Inclusive",((AB9*1.1))/1.1,AB9)))))</f>
        <v>2550.4418863636365</v>
      </c>
      <c r="AD9" s="267">
        <f t="shared" ref="AD9:AD32" si="6">AB9*1.1</f>
        <v>2805.4860750000003</v>
      </c>
      <c r="AE9" s="267">
        <f t="shared" ref="AE9:AE32" si="7">AC9*1.1</f>
        <v>2805.4860750000003</v>
      </c>
      <c r="AF9" s="226">
        <f>'NSW Oct 2019'!BF3</f>
        <v>0</v>
      </c>
      <c r="AG9" s="141" t="str">
        <f>'NSW Oct 2019'!BG3</f>
        <v>n</v>
      </c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</row>
    <row r="10" spans="1:148" ht="23" customHeight="1">
      <c r="A10" s="443"/>
      <c r="B10" s="148" t="str">
        <f>'NSW Oct 2019'!F4</f>
        <v>EnergyAustralia</v>
      </c>
      <c r="C10" s="148" t="str">
        <f>'NSW Oct 2019'!G4</f>
        <v>Total Plan</v>
      </c>
      <c r="D10" s="153">
        <f>365*'NSW Oct 2019'!H4/100</f>
        <v>245.64500000000001</v>
      </c>
      <c r="E10" s="288">
        <f>IF('NSW Oct 2019'!AQ4=3,0.5,IF('NSW Oct 2019'!AQ4=2,0.33,0))</f>
        <v>0.5</v>
      </c>
      <c r="F10" s="288">
        <f t="shared" si="0"/>
        <v>0.5</v>
      </c>
      <c r="G10" s="153">
        <f>IF('NSW Oct 2019'!K4="",($C$5*E10/'NSW Oct 2019'!AQ4*'NSW Oct 2019'!W4/100)*'NSW Oct 2019'!AQ4,IF($C$5*E10/'NSW Oct 2019'!AQ4&gt;='NSW Oct 2019'!L4,('NSW Oct 2019'!L4*'NSW Oct 2019'!W4/100)*'NSW Oct 2019'!AQ4,($C$5*E10/'NSW Oct 2019'!AQ4*'NSW Oct 2019'!W4/100)*'NSW Oct 2019'!AQ4))</f>
        <v>157.29599999999999</v>
      </c>
      <c r="H10" s="153">
        <f>IF(AND('NSW Oct 2019'!L4&gt;0,'NSW Oct 2019'!M4&gt;0),IF($C$5*E10/'NSW Oct 2019'!AQ4&lt;'NSW Oct 2019'!L4,0,IF(($C$5*E10/'NSW Oct 2019'!AQ4-'NSW Oct 2019'!L4)&lt;=('NSW Oct 2019'!M4+'NSW Oct 2019'!L4),((($C$5*E10/'NSW Oct 2019'!AQ4-'NSW Oct 2019'!L4)*'NSW Oct 2019'!X4/100))*'NSW Oct 2019'!AQ4,((('NSW Oct 2019'!M4)*'NSW Oct 2019'!X4/100)*'NSW Oct 2019'!AQ4))),0)</f>
        <v>106.73454545454545</v>
      </c>
      <c r="I10" s="153">
        <f>IF(AND('NSW Oct 2019'!M4&gt;0,'NSW Oct 2019'!N4&gt;0),IF($C$5*E10/'NSW Oct 2019'!AQ4&lt;('NSW Oct 2019'!L4+'NSW Oct 2019'!M4),0,IF(($C$5*E10/'NSW Oct 2019'!AQ4-'NSW Oct 2019'!L4+'NSW Oct 2019'!M4)&lt;=('NSW Oct 2019'!L4+'NSW Oct 2019'!M4+'NSW Oct 2019'!N4),((($C$5*E10/'NSW Oct 2019'!AQ4-('NSW Oct 2019'!L4+'NSW Oct 2019'!M4))*'NSW Oct 2019'!Y4/100))*'NSW Oct 2019'!AQ4,('NSW Oct 2019'!N4*'NSW Oct 2019'!Y4/100)* 'NSW Oct 2019'!AQ4)),0)</f>
        <v>244.52099999999993</v>
      </c>
      <c r="J10" s="153">
        <f>IF(AND('NSW Oct 2019'!N4&gt;0,'NSW Oct 2019'!O4&gt;0),IF($C$5*E10/'NSW Oct 2019'!AQ4&lt;('NSW Oct 2019'!L4+'NSW Oct 2019'!M4+'NSW Oct 2019'!N4),0,IF(($C$5*E10/'NSW Oct 2019'!AQ4-'NSW Oct 2019'!L4+'NSW Oct 2019'!M4+'NSW Oct 2019'!N4)&lt;=('NSW Oct 2019'!L4+'NSW Oct 2019'!M4+'NSW Oct 2019'!N4+'NSW Oct 2019'!O4),(($C$5*E10/'NSW Oct 2019'!AQ4-('NSW Oct 2019'!L4+'NSW Oct 2019'!M4+'NSW Oct 2019'!N4))*'NSW Oct 2019'!Z4/100)*'NSW Oct 2019'!AQ4,('NSW Oct 2019'!O4*'NSW Oct 2019'!Z4/100)*'NSW Oct 2019'!AQ4)),0)</f>
        <v>919.77272727272737</v>
      </c>
      <c r="K10" s="153">
        <f>IF(AND('NSW Oct 2019'!O4&gt;0,'NSW Oct 2019'!P4&gt;0),IF($C$5*E10/'NSW Oct 2019'!AQ4&lt;('NSW Oct 2019'!L4+'NSW Oct 2019'!M4+'NSW Oct 2019'!N4+'NSW Oct 2019'!O4),0,IF(($C$5*E10/'NSW Oct 2019'!AQ4-'NSW Oct 2019'!L4+'NSW Oct 2019'!M4+'NSW Oct 2019'!N4+'NSW Oct 2019'!O4)&lt;=('NSW Oct 2019'!L4+'NSW Oct 2019'!M4+'NSW Oct 2019'!N4+'NSW Oct 2019'!O4+'NSW Oct 2019'!P4),(($C$5*E10/'NSW Oct 2019'!AQ4-('NSW Oct 2019'!L4+'NSW Oct 2019'!M4+'NSW Oct 2019'!N4+'NSW Oct 2019'!O4))*'NSW Oct 2019'!AA4/100)*'NSW Oct 2019'!AQ4,('NSW Oct 2019'!P4*'NSW Oct 2019'!AA4/100)*'NSW Oct 2019'!AQ4)),0)</f>
        <v>0</v>
      </c>
      <c r="L10" s="153">
        <f>IF(AND('NSW Oct 2019'!P4&gt;0,'NSW Oct 2019'!O4&gt;0),IF(($C$5*E10/'NSW Oct 2019'!AQ4&lt;SUM('NSW Oct 2019'!L4:P4)),(0),($C$5*E10/'NSW Oct 2019'!AQ4-SUM('NSW Oct 2019'!L4:P4))*'NSW Oct 2019'!AB4/100)* 'NSW Oct 2019'!AQ4,IF(AND('NSW Oct 2019'!O4&gt;0,'NSW Oct 2019'!P4=""),IF(($C$5*E10/'NSW Oct 2019'!AQ4&lt; SUM('NSW Oct 2019'!L4:O4)),(0),($C$5*E10/'NSW Oct 2019'!AQ4-SUM('NSW Oct 2019'!L4:O4))*'NSW Oct 2019'!AA4/100)* 'NSW Oct 2019'!AQ4,IF(AND('NSW Oct 2019'!N4&gt;0,'NSW Oct 2019'!O4=""),IF(($C$5*E10/'NSW Oct 2019'!AQ4&lt; SUM('NSW Oct 2019'!L4:N4)),(0),($C$5*E10/'NSW Oct 2019'!AQ4-SUM('NSW Oct 2019'!L4:N4))*'NSW Oct 2019'!Z4/100)* 'NSW Oct 2019'!AQ4,IF(AND('NSW Oct 2019'!M4&gt;0,'NSW Oct 2019'!N4=""),IF(($C$5*E10/'NSW Oct 2019'!AQ4&lt;'NSW Oct 2019'!M4+'NSW Oct 2019'!L4),(0),(($C$5*E10/'NSW Oct 2019'!AQ4-('NSW Oct 2019'!M4+'NSW Oct 2019'!L4))*'NSW Oct 2019'!Y4/100))*'NSW Oct 2019'!AQ4,IF(AND('NSW Oct 2019'!L4&gt;0,'NSW Oct 2019'!M4=""&gt;0),IF(($C$5*E10/'NSW Oct 2019'!AQ4&lt;'NSW Oct 2019'!L4),(0),($C$5*E10/'NSW Oct 2019'!AQ4-'NSW Oct 2019'!L4)*'NSW Oct 2019'!X4/100)*'NSW Oct 2019'!AQ4,0)))))</f>
        <v>0</v>
      </c>
      <c r="M10" s="153">
        <f>IF('NSW Oct 2019'!K4="",($C$5*F10/'NSW Oct 2019'!AR4*'NSW Oct 2019'!AC4/100)*'NSW Oct 2019'!AR4,IF($C$5*F10/'NSW Oct 2019'!AR4&gt;='NSW Oct 2019'!L4,('NSW Oct 2019'!L4*'NSW Oct 2019'!AC4/100)*'NSW Oct 2019'!AR4,($C$5*F10/'NSW Oct 2019'!AR4*'NSW Oct 2019'!AC4/100)*'NSW Oct 2019'!AR4))</f>
        <v>157.29599999999999</v>
      </c>
      <c r="N10" s="153">
        <f>IF(AND('NSW Oct 2019'!L4&gt;0,'NSW Oct 2019'!M4&gt;0),IF($C$5*F10/'NSW Oct 2019'!AR4&lt;'NSW Oct 2019'!L4,0,IF(($C$5*F10/'NSW Oct 2019'!AR4-'NSW Oct 2019'!L4)&lt;=('NSW Oct 2019'!M4+'NSW Oct 2019'!L4),((($C$5*F10/'NSW Oct 2019'!AR4-'NSW Oct 2019'!L4)*'NSW Oct 2019'!AD4/100))*'NSW Oct 2019'!AR4,((('NSW Oct 2019'!M4)*'NSW Oct 2019'!AD4/100)*'NSW Oct 2019'!AR4))),0)</f>
        <v>106.73454545454545</v>
      </c>
      <c r="O10" s="153">
        <f>IF(AND('NSW Oct 2019'!M4&gt;0,'NSW Oct 2019'!N4&gt;0),IF($C$5*F10/'NSW Oct 2019'!AR4&lt;('NSW Oct 2019'!L4+'NSW Oct 2019'!M4),0,IF(($C$5*F10/'NSW Oct 2019'!AR4-'NSW Oct 2019'!L4+'NSW Oct 2019'!M4)&lt;=('NSW Oct 2019'!L4+'NSW Oct 2019'!M4+'NSW Oct 2019'!N4),((($C$5*F10/'NSW Oct 2019'!AR4-('NSW Oct 2019'!L4+'NSW Oct 2019'!M4))*'NSW Oct 2019'!AE4/100))*'NSW Oct 2019'!AR4,('NSW Oct 2019'!N4*'NSW Oct 2019'!AE4/100)*'NSW Oct 2019'!AR4)),0)</f>
        <v>244.52099999999993</v>
      </c>
      <c r="P10" s="153">
        <f>IF(AND('NSW Oct 2019'!N4&gt;0,'NSW Oct 2019'!O4&gt;0),IF($C$5*F10/'NSW Oct 2019'!AR4&lt;('NSW Oct 2019'!L4+'NSW Oct 2019'!M4+'NSW Oct 2019'!N4),0,IF(($C$5*F10/'NSW Oct 2019'!AR4-'NSW Oct 2019'!L4+'NSW Oct 2019'!M4+'NSW Oct 2019'!N4)&lt;=('NSW Oct 2019'!L4+'NSW Oct 2019'!M4+'NSW Oct 2019'!N4+'NSW Oct 2019'!O4),(($C$5*F10/'NSW Oct 2019'!AR4-('NSW Oct 2019'!L4+'NSW Oct 2019'!M4+'NSW Oct 2019'!N4))*'NSW Oct 2019'!AF4/100)*'NSW Oct 2019'!AR4,('NSW Oct 2019'!O4*'NSW Oct 2019'!AF4/100)*'NSW Oct 2019'!AR4)),0)</f>
        <v>919.77272727272737</v>
      </c>
      <c r="Q10" s="153">
        <f>IF(AND('NSW Oct 2019'!P4&gt;0,'NSW Oct 2019'!P4&gt;0),IF($C$5*F10/'NSW Oct 2019'!AR4&lt;('NSW Oct 2019'!L4+'NSW Oct 2019'!M4+'NSW Oct 2019'!N4+'NSW Oct 2019'!O4),0,IF(($C$5*F10/'NSW Oct 2019'!AR4-'NSW Oct 2019'!L4+'NSW Oct 2019'!M4+'NSW Oct 2019'!N4+'NSW Oct 2019'!O4)&lt;=('NSW Oct 2019'!L4+'NSW Oct 2019'!M4+'NSW Oct 2019'!N4+'NSW Oct 2019'!O4+'NSW Oct 2019'!P4),(($C$5*F10/'NSW Oct 2019'!AR4-('NSW Oct 2019'!L4+'NSW Oct 2019'!M4+'NSW Oct 2019'!N4+'NSW Oct 2019'!O4))*'NSW Oct 2019'!AG4/100)*'NSW Oct 2019'!AR4,('NSW Oct 2019'!P4*'NSW Oct 2019'!AG4/100)*'NSW Oct 2019'!AR4)),0)</f>
        <v>0</v>
      </c>
      <c r="R10" s="153">
        <f>IF(AND('NSW Oct 2019'!P4&gt;0,'NSW Oct 2019'!O4&gt;0),IF(($C$5*F10/'NSW Oct 2019'!AR4&lt;SUM('NSW Oct 2019'!L4:P4)),(0),($C$5*F10/'NSW Oct 2019'!AR4-SUM('NSW Oct 2019'!L4:P4))*'NSW Oct 2019'!AB4/100)* 'NSW Oct 2019'!AR4,IF(AND('NSW Oct 2019'!O4&gt;0,'NSW Oct 2019'!P4=""),IF(($C$5*F10/'NSW Oct 2019'!AR4&lt; SUM('NSW Oct 2019'!L4:O4)),(0),($C$5*F10/'NSW Oct 2019'!AR4-SUM('NSW Oct 2019'!L4:O4))*'NSW Oct 2019'!AG4/100)* 'NSW Oct 2019'!AR4,IF(AND('NSW Oct 2019'!N4&gt;0,'NSW Oct 2019'!O4=""),IF(($C$5*F10/'NSW Oct 2019'!AR4&lt; SUM('NSW Oct 2019'!L4:N4)),(0),($C$5*F10/'NSW Oct 2019'!AR4-SUM('NSW Oct 2019'!L4:N4))*'NSW Oct 2019'!AF4/100)* 'NSW Oct 2019'!AR4,IF(AND('NSW Oct 2019'!M4&gt;0,'NSW Oct 2019'!N4=""),IF(($C$5*F10/'NSW Oct 2019'!AR4&lt;'NSW Oct 2019'!M4+'NSW Oct 2019'!L4),(0),(($C$5*F10/'NSW Oct 2019'!AR4-('NSW Oct 2019'!M4+'NSW Oct 2019'!L4))*'NSW Oct 2019'!AE4/100))*'NSW Oct 2019'!AR4,IF(AND('NSW Oct 2019'!L4&gt;0,'NSW Oct 2019'!M4=""&gt;0),IF(($C$5*F10/'NSW Oct 2019'!AR4&lt;'NSW Oct 2019'!L4),(0),($C$5*F10/'NSW Oct 2019'!AR4-'NSW Oct 2019'!L4)*'NSW Oct 2019'!AD4/100)*'NSW Oct 2019'!AR4,0)))))</f>
        <v>0</v>
      </c>
      <c r="S10" s="257">
        <f t="shared" si="1"/>
        <v>2856.6485454545455</v>
      </c>
      <c r="T10" s="292">
        <f t="shared" si="2"/>
        <v>3102.2935454545454</v>
      </c>
      <c r="U10" s="149">
        <f t="shared" si="3"/>
        <v>3412.5229000000004</v>
      </c>
      <c r="V10" s="148">
        <f>'NSW Oct 2019'!AT4</f>
        <v>19</v>
      </c>
      <c r="W10" s="148">
        <f>'NSW Oct 2019'!AU4</f>
        <v>0</v>
      </c>
      <c r="X10" s="148">
        <f>'NSW Oct 2019'!AV4</f>
        <v>0</v>
      </c>
      <c r="Y10" s="148">
        <f>'NSW Oct 2019'!AW4</f>
        <v>0</v>
      </c>
      <c r="Z10" s="292" t="str">
        <f t="shared" ref="Z10:Z32" si="8">IF(SUM(V10:Y10)=0,"No discount",IF(V10&gt;0,"Guaranteed off bill",IF(W10&gt;0,"Guaranteed off usage",IF(X10&gt;0,"Pay-on-time off bill","Pay-on-time off usage"))))</f>
        <v>Guaranteed off bill</v>
      </c>
      <c r="AA10" s="292" t="str">
        <f t="shared" ref="AA10:AA32" si="9">IF(OR(B10="Origin Energy",B10="Red Energy",B10="Powershop"),"Inclusive","Exclusive")</f>
        <v>Exclusive</v>
      </c>
      <c r="AB10" s="266">
        <f t="shared" si="4"/>
        <v>2512.8577718181818</v>
      </c>
      <c r="AC10" s="266">
        <f t="shared" si="5"/>
        <v>2512.8577718181818</v>
      </c>
      <c r="AD10" s="267">
        <f t="shared" si="6"/>
        <v>2764.1435490000003</v>
      </c>
      <c r="AE10" s="267">
        <f t="shared" si="7"/>
        <v>2764.1435490000003</v>
      </c>
      <c r="AF10" s="226">
        <f>'NSW Oct 2019'!BF4</f>
        <v>0</v>
      </c>
      <c r="AG10" s="141" t="str">
        <f>'NSW Oct 2019'!BG4</f>
        <v>n</v>
      </c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  <c r="BO10" s="205"/>
      <c r="BP10" s="205"/>
      <c r="BQ10" s="205"/>
      <c r="BR10" s="205"/>
      <c r="BS10" s="205"/>
      <c r="BT10" s="205"/>
      <c r="BU10" s="205"/>
      <c r="BV10" s="205"/>
      <c r="BW10" s="205"/>
      <c r="BX10" s="205"/>
      <c r="BY10" s="205"/>
      <c r="BZ10" s="205"/>
      <c r="CA10" s="205"/>
      <c r="CB10" s="205"/>
      <c r="CC10" s="205"/>
      <c r="CD10" s="205"/>
      <c r="CE10" s="205"/>
      <c r="CF10" s="205"/>
      <c r="CG10" s="205"/>
      <c r="CH10" s="205"/>
      <c r="CI10" s="205"/>
      <c r="CJ10" s="205"/>
      <c r="CK10" s="205"/>
      <c r="CL10" s="205"/>
      <c r="CM10" s="205"/>
      <c r="CN10" s="205"/>
      <c r="CO10" s="205"/>
      <c r="CP10" s="205"/>
      <c r="CQ10" s="205"/>
      <c r="CR10" s="205"/>
      <c r="CS10" s="205"/>
      <c r="CT10" s="205"/>
      <c r="CU10" s="205"/>
      <c r="CV10" s="205"/>
      <c r="CW10" s="205"/>
      <c r="CX10" s="205"/>
      <c r="CY10" s="205"/>
      <c r="CZ10" s="205"/>
      <c r="DA10" s="205"/>
      <c r="DB10" s="205"/>
      <c r="DC10" s="205"/>
      <c r="DD10" s="205"/>
      <c r="DE10" s="205"/>
      <c r="DF10" s="205"/>
      <c r="DG10" s="205"/>
      <c r="DH10" s="205"/>
      <c r="DI10" s="205"/>
      <c r="DJ10" s="205"/>
      <c r="DK10" s="205"/>
      <c r="DL10" s="205"/>
      <c r="DM10" s="205"/>
      <c r="DN10" s="205"/>
      <c r="DO10" s="205"/>
      <c r="DP10" s="205"/>
      <c r="DQ10" s="205"/>
      <c r="DR10" s="205"/>
      <c r="DS10" s="205"/>
      <c r="DT10" s="205"/>
      <c r="DU10" s="205"/>
      <c r="DV10" s="205"/>
      <c r="DW10" s="205"/>
      <c r="DX10" s="205"/>
      <c r="DY10" s="205"/>
      <c r="DZ10" s="205"/>
      <c r="EA10" s="205"/>
      <c r="EB10" s="205"/>
      <c r="EC10" s="205"/>
      <c r="ED10" s="205"/>
      <c r="EE10" s="205"/>
      <c r="EF10" s="205"/>
      <c r="EG10" s="205"/>
      <c r="EH10" s="205"/>
      <c r="EI10" s="205"/>
      <c r="EJ10" s="205"/>
      <c r="EK10" s="205"/>
      <c r="EL10" s="205"/>
      <c r="EM10" s="205"/>
      <c r="EN10" s="205"/>
      <c r="EO10" s="205"/>
      <c r="EP10" s="205"/>
      <c r="EQ10" s="205"/>
      <c r="ER10" s="205"/>
    </row>
    <row r="11" spans="1:148" ht="23" customHeight="1">
      <c r="A11" s="443"/>
      <c r="B11" s="148" t="str">
        <f>'NSW Oct 2019'!F5</f>
        <v>Origin Energy</v>
      </c>
      <c r="C11" s="148" t="str">
        <f>'NSW Oct 2019'!G5</f>
        <v>Business Flexi</v>
      </c>
      <c r="D11" s="153">
        <f>365*'NSW Oct 2019'!H5/100</f>
        <v>248.78399999999999</v>
      </c>
      <c r="E11" s="288">
        <f>IF('NSW Oct 2019'!AQ5=3,0.5,IF('NSW Oct 2019'!AQ5=2,0.33,0))</f>
        <v>0.5</v>
      </c>
      <c r="F11" s="288">
        <f t="shared" si="0"/>
        <v>0.5</v>
      </c>
      <c r="G11" s="153">
        <f>IF('NSW Oct 2019'!K5="",($C$5*E11/'NSW Oct 2019'!AQ5*'NSW Oct 2019'!W5/100)*'NSW Oct 2019'!AQ5,IF($C$5*E11/'NSW Oct 2019'!AQ5&gt;='NSW Oct 2019'!L5,('NSW Oct 2019'!L5*'NSW Oct 2019'!W5/100)*'NSW Oct 2019'!AQ5,($C$5*E11/'NSW Oct 2019'!AQ5*'NSW Oct 2019'!W5/100)*'NSW Oct 2019'!AQ5))</f>
        <v>139.32900000000001</v>
      </c>
      <c r="H11" s="153">
        <f>IF(AND('NSW Oct 2019'!L5&gt;0,'NSW Oct 2019'!M5&gt;0),IF($C$5*E11/'NSW Oct 2019'!AQ5&lt;'NSW Oct 2019'!L5,0,IF(($C$5*E11/'NSW Oct 2019'!AQ5-'NSW Oct 2019'!L5)&lt;=('NSW Oct 2019'!M5+'NSW Oct 2019'!L5),((($C$5*E11/'NSW Oct 2019'!AQ5-'NSW Oct 2019'!L5)*'NSW Oct 2019'!X5/100))*'NSW Oct 2019'!AQ5,((('NSW Oct 2019'!M5)*'NSW Oct 2019'!X5/100)*'NSW Oct 2019'!AQ5))),0)</f>
        <v>87.388909090909095</v>
      </c>
      <c r="I11" s="153">
        <f>IF(AND('NSW Oct 2019'!M5&gt;0,'NSW Oct 2019'!N5&gt;0),IF($C$5*E11/'NSW Oct 2019'!AQ5&lt;('NSW Oct 2019'!L5+'NSW Oct 2019'!M5),0,IF(($C$5*E11/'NSW Oct 2019'!AQ5-'NSW Oct 2019'!L5+'NSW Oct 2019'!M5)&lt;=('NSW Oct 2019'!L5+'NSW Oct 2019'!M5+'NSW Oct 2019'!N5),((($C$5*E11/'NSW Oct 2019'!AQ5-('NSW Oct 2019'!L5+'NSW Oct 2019'!M5))*'NSW Oct 2019'!Y5/100))*'NSW Oct 2019'!AQ5,('NSW Oct 2019'!N5*'NSW Oct 2019'!Y5/100)* 'NSW Oct 2019'!AQ5)),0)</f>
        <v>979.846</v>
      </c>
      <c r="J11" s="153">
        <f>IF(AND('NSW Oct 2019'!N5&gt;0,'NSW Oct 2019'!O5&gt;0),IF($C$5*E11/'NSW Oct 2019'!AQ5&lt;('NSW Oct 2019'!L5+'NSW Oct 2019'!M5+'NSW Oct 2019'!N5),0,IF(($C$5*E11/'NSW Oct 2019'!AQ5-'NSW Oct 2019'!L5+'NSW Oct 2019'!M5+'NSW Oct 2019'!N5)&lt;=('NSW Oct 2019'!L5+'NSW Oct 2019'!M5+'NSW Oct 2019'!N5+'NSW Oct 2019'!O5),(($C$5*E11/'NSW Oct 2019'!AQ5-('NSW Oct 2019'!L5+'NSW Oct 2019'!M5+'NSW Oct 2019'!N5))*'NSW Oct 2019'!Z5/100)*'NSW Oct 2019'!AQ5,('NSW Oct 2019'!O5*'NSW Oct 2019'!Z5/100)*'NSW Oct 2019'!AQ5)),0)</f>
        <v>0</v>
      </c>
      <c r="K11" s="153">
        <f>IF(AND('NSW Oct 2019'!O5&gt;0,'NSW Oct 2019'!P5&gt;0),IF($C$5*E11/'NSW Oct 2019'!AQ5&lt;('NSW Oct 2019'!L5+'NSW Oct 2019'!M5+'NSW Oct 2019'!N5+'NSW Oct 2019'!O5),0,IF(($C$5*E11/'NSW Oct 2019'!AQ5-'NSW Oct 2019'!L5+'NSW Oct 2019'!M5+'NSW Oct 2019'!N5+'NSW Oct 2019'!O5)&lt;=('NSW Oct 2019'!L5+'NSW Oct 2019'!M5+'NSW Oct 2019'!N5+'NSW Oct 2019'!O5+'NSW Oct 2019'!P5),(($C$5*E11/'NSW Oct 2019'!AQ5-('NSW Oct 2019'!L5+'NSW Oct 2019'!M5+'NSW Oct 2019'!N5+'NSW Oct 2019'!O5))*'NSW Oct 2019'!AA5/100)*'NSW Oct 2019'!AQ5,('NSW Oct 2019'!P5*'NSW Oct 2019'!AA5/100)*'NSW Oct 2019'!AQ5)),0)</f>
        <v>0</v>
      </c>
      <c r="L11" s="153">
        <f>IF(AND('NSW Oct 2019'!P5&gt;0,'NSW Oct 2019'!O5&gt;0),IF(($C$5*E11/'NSW Oct 2019'!AQ5&lt;SUM('NSW Oct 2019'!L5:P5)),(0),($C$5*E11/'NSW Oct 2019'!AQ5-SUM('NSW Oct 2019'!L5:P5))*'NSW Oct 2019'!AB5/100)* 'NSW Oct 2019'!AQ5,IF(AND('NSW Oct 2019'!O5&gt;0,'NSW Oct 2019'!P5=""),IF(($C$5*E11/'NSW Oct 2019'!AQ5&lt; SUM('NSW Oct 2019'!L5:O5)),(0),($C$5*E11/'NSW Oct 2019'!AQ5-SUM('NSW Oct 2019'!L5:O5))*'NSW Oct 2019'!AA5/100)* 'NSW Oct 2019'!AQ5,IF(AND('NSW Oct 2019'!N5&gt;0,'NSW Oct 2019'!O5=""),IF(($C$5*E11/'NSW Oct 2019'!AQ5&lt; SUM('NSW Oct 2019'!L5:N5)),(0),($C$5*E11/'NSW Oct 2019'!AQ5-SUM('NSW Oct 2019'!L5:N5))*'NSW Oct 2019'!Z5/100)* 'NSW Oct 2019'!AQ5,IF(AND('NSW Oct 2019'!M5&gt;0,'NSW Oct 2019'!N5=""),IF(($C$5*E11/'NSW Oct 2019'!AQ5&lt;'NSW Oct 2019'!M5+'NSW Oct 2019'!L5),(0),(($C$5*E11/'NSW Oct 2019'!AQ5-('NSW Oct 2019'!M5+'NSW Oct 2019'!L5))*'NSW Oct 2019'!Y5/100))*'NSW Oct 2019'!AQ5,IF(AND('NSW Oct 2019'!L5&gt;0,'NSW Oct 2019'!M5=""&gt;0),IF(($C$5*E11/'NSW Oct 2019'!AQ5&lt;'NSW Oct 2019'!L5),(0),($C$5*E11/'NSW Oct 2019'!AQ5-'NSW Oct 2019'!L5)*'NSW Oct 2019'!X5/100)*'NSW Oct 2019'!AQ5,0)))))</f>
        <v>0</v>
      </c>
      <c r="M11" s="153">
        <f>IF('NSW Oct 2019'!K5="",($C$5*F11/'NSW Oct 2019'!AR5*'NSW Oct 2019'!AC5/100)*'NSW Oct 2019'!AR5,IF($C$5*F11/'NSW Oct 2019'!AR5&gt;='NSW Oct 2019'!L5,('NSW Oct 2019'!L5*'NSW Oct 2019'!AC5/100)*'NSW Oct 2019'!AR5,($C$5*F11/'NSW Oct 2019'!AR5*'NSW Oct 2019'!AC5/100)*'NSW Oct 2019'!AR5))</f>
        <v>139.32900000000001</v>
      </c>
      <c r="N11" s="153">
        <f>IF(AND('NSW Oct 2019'!L5&gt;0,'NSW Oct 2019'!M5&gt;0),IF($C$5*F11/'NSW Oct 2019'!AR5&lt;'NSW Oct 2019'!L5,0,IF(($C$5*F11/'NSW Oct 2019'!AR5-'NSW Oct 2019'!L5)&lt;=('NSW Oct 2019'!M5+'NSW Oct 2019'!L5),((($C$5*F11/'NSW Oct 2019'!AR5-'NSW Oct 2019'!L5)*'NSW Oct 2019'!AD5/100))*'NSW Oct 2019'!AR5,((('NSW Oct 2019'!M5)*'NSW Oct 2019'!AD5/100)*'NSW Oct 2019'!AR5))),0)</f>
        <v>87.388909090909095</v>
      </c>
      <c r="O11" s="153">
        <f>IF(AND('NSW Oct 2019'!M5&gt;0,'NSW Oct 2019'!N5&gt;0),IF($C$5*F11/'NSW Oct 2019'!AR5&lt;('NSW Oct 2019'!L5+'NSW Oct 2019'!M5),0,IF(($C$5*F11/'NSW Oct 2019'!AR5-'NSW Oct 2019'!L5+'NSW Oct 2019'!M5)&lt;=('NSW Oct 2019'!L5+'NSW Oct 2019'!M5+'NSW Oct 2019'!N5),((($C$5*F11/'NSW Oct 2019'!AR5-('NSW Oct 2019'!L5+'NSW Oct 2019'!M5))*'NSW Oct 2019'!AE5/100))*'NSW Oct 2019'!AR5,('NSW Oct 2019'!N5*'NSW Oct 2019'!AE5/100)*'NSW Oct 2019'!AR5)),0)</f>
        <v>979.846</v>
      </c>
      <c r="P11" s="153">
        <f>IF(AND('NSW Oct 2019'!N5&gt;0,'NSW Oct 2019'!O5&gt;0),IF($C$5*F11/'NSW Oct 2019'!AR5&lt;('NSW Oct 2019'!L5+'NSW Oct 2019'!M5+'NSW Oct 2019'!N5),0,IF(($C$5*F11/'NSW Oct 2019'!AR5-'NSW Oct 2019'!L5+'NSW Oct 2019'!M5+'NSW Oct 2019'!N5)&lt;=('NSW Oct 2019'!L5+'NSW Oct 2019'!M5+'NSW Oct 2019'!N5+'NSW Oct 2019'!O5),(($C$5*F11/'NSW Oct 2019'!AR5-('NSW Oct 2019'!L5+'NSW Oct 2019'!M5+'NSW Oct 2019'!N5))*'NSW Oct 2019'!AF5/100)*'NSW Oct 2019'!AR5,('NSW Oct 2019'!O5*'NSW Oct 2019'!AF5/100)*'NSW Oct 2019'!AR5)),0)</f>
        <v>0</v>
      </c>
      <c r="Q11" s="153">
        <f>IF(AND('NSW Oct 2019'!P5&gt;0,'NSW Oct 2019'!P5&gt;0),IF($C$5*F11/'NSW Oct 2019'!AR5&lt;('NSW Oct 2019'!L5+'NSW Oct 2019'!M5+'NSW Oct 2019'!N5+'NSW Oct 2019'!O5),0,IF(($C$5*F11/'NSW Oct 2019'!AR5-'NSW Oct 2019'!L5+'NSW Oct 2019'!M5+'NSW Oct 2019'!N5+'NSW Oct 2019'!O5)&lt;=('NSW Oct 2019'!L5+'NSW Oct 2019'!M5+'NSW Oct 2019'!N5+'NSW Oct 2019'!O5+'NSW Oct 2019'!P5),(($C$5*F11/'NSW Oct 2019'!AR5-('NSW Oct 2019'!L5+'NSW Oct 2019'!M5+'NSW Oct 2019'!N5+'NSW Oct 2019'!O5))*'NSW Oct 2019'!AG5/100)*'NSW Oct 2019'!AR5,('NSW Oct 2019'!P5*'NSW Oct 2019'!AG5/100)*'NSW Oct 2019'!AR5)),0)</f>
        <v>0</v>
      </c>
      <c r="R11" s="153">
        <f>IF(AND('NSW Oct 2019'!P5&gt;0,'NSW Oct 2019'!O5&gt;0),IF(($C$5*F11/'NSW Oct 2019'!AR5&lt;SUM('NSW Oct 2019'!L5:P5)),(0),($C$5*F11/'NSW Oct 2019'!AR5-SUM('NSW Oct 2019'!L5:P5))*'NSW Oct 2019'!AB5/100)* 'NSW Oct 2019'!AR5,IF(AND('NSW Oct 2019'!O5&gt;0,'NSW Oct 2019'!P5=""),IF(($C$5*F11/'NSW Oct 2019'!AR5&lt; SUM('NSW Oct 2019'!L5:O5)),(0),($C$5*F11/'NSW Oct 2019'!AR5-SUM('NSW Oct 2019'!L5:O5))*'NSW Oct 2019'!AG5/100)* 'NSW Oct 2019'!AR5,IF(AND('NSW Oct 2019'!N5&gt;0,'NSW Oct 2019'!O5=""),IF(($C$5*F11/'NSW Oct 2019'!AR5&lt; SUM('NSW Oct 2019'!L5:N5)),(0),($C$5*F11/'NSW Oct 2019'!AR5-SUM('NSW Oct 2019'!L5:N5))*'NSW Oct 2019'!AF5/100)* 'NSW Oct 2019'!AR5,IF(AND('NSW Oct 2019'!M5&gt;0,'NSW Oct 2019'!N5=""),IF(($C$5*F11/'NSW Oct 2019'!AR5&lt;'NSW Oct 2019'!M5+'NSW Oct 2019'!L5),(0),(($C$5*F11/'NSW Oct 2019'!AR5-('NSW Oct 2019'!M5+'NSW Oct 2019'!L5))*'NSW Oct 2019'!AE5/100))*'NSW Oct 2019'!AR5,IF(AND('NSW Oct 2019'!L5&gt;0,'NSW Oct 2019'!M5=""&gt;0),IF(($C$5*F11/'NSW Oct 2019'!AR5&lt;'NSW Oct 2019'!L5),(0),($C$5*F11/'NSW Oct 2019'!AR5-'NSW Oct 2019'!L5)*'NSW Oct 2019'!AD5/100)*'NSW Oct 2019'!AR5,0)))))</f>
        <v>0</v>
      </c>
      <c r="S11" s="257">
        <f t="shared" si="1"/>
        <v>2413.1278181818179</v>
      </c>
      <c r="T11" s="292">
        <f t="shared" si="2"/>
        <v>2661.911818181818</v>
      </c>
      <c r="U11" s="149">
        <f t="shared" si="3"/>
        <v>2928.1030000000001</v>
      </c>
      <c r="V11" s="148">
        <f>'NSW Oct 2019'!AT5</f>
        <v>12</v>
      </c>
      <c r="W11" s="148">
        <f>'NSW Oct 2019'!AU5</f>
        <v>0</v>
      </c>
      <c r="X11" s="148">
        <f>'NSW Oct 2019'!AV5</f>
        <v>0</v>
      </c>
      <c r="Y11" s="148">
        <f>'NSW Oct 2019'!AW5</f>
        <v>0</v>
      </c>
      <c r="Z11" s="292" t="str">
        <f t="shared" si="8"/>
        <v>Guaranteed off bill</v>
      </c>
      <c r="AA11" s="292" t="str">
        <f t="shared" si="9"/>
        <v>Inclusive</v>
      </c>
      <c r="AB11" s="266">
        <f t="shared" si="4"/>
        <v>2342.4823999999994</v>
      </c>
      <c r="AC11" s="266">
        <f t="shared" si="5"/>
        <v>2342.4823999999994</v>
      </c>
      <c r="AD11" s="267">
        <f t="shared" si="6"/>
        <v>2576.7306399999998</v>
      </c>
      <c r="AE11" s="267">
        <f t="shared" si="7"/>
        <v>2576.7306399999998</v>
      </c>
      <c r="AF11" s="226">
        <f>'NSW Oct 2019'!BF5</f>
        <v>12</v>
      </c>
      <c r="AG11" s="141" t="str">
        <f>'NSW Oct 2019'!BG5</f>
        <v>n</v>
      </c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  <c r="CT11" s="205"/>
      <c r="CU11" s="205"/>
      <c r="CV11" s="205"/>
      <c r="CW11" s="205"/>
      <c r="CX11" s="205"/>
      <c r="CY11" s="205"/>
      <c r="CZ11" s="205"/>
      <c r="DA11" s="205"/>
      <c r="DB11" s="205"/>
      <c r="DC11" s="205"/>
      <c r="DD11" s="205"/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</row>
    <row r="12" spans="1:148" ht="23" customHeight="1">
      <c r="A12" s="443"/>
      <c r="B12" s="148" t="str">
        <f>'NSW Oct 2019'!F6</f>
        <v>Red Energy</v>
      </c>
      <c r="C12" s="148" t="str">
        <f>'NSW Oct 2019'!G6</f>
        <v xml:space="preserve">Business Saver </v>
      </c>
      <c r="D12" s="153">
        <f>365*'NSW Oct 2019'!H6/100</f>
        <v>229.95</v>
      </c>
      <c r="E12" s="288">
        <f>IF('NSW Oct 2019'!AQ6=3,0.5,IF('NSW Oct 2019'!AQ6=2,0.33,0))</f>
        <v>0.5</v>
      </c>
      <c r="F12" s="288">
        <f t="shared" si="0"/>
        <v>0.5</v>
      </c>
      <c r="G12" s="153">
        <f>IF('NSW Oct 2019'!K6="",($C$5*E12/'NSW Oct 2019'!AQ6*'NSW Oct 2019'!W6/100)*'NSW Oct 2019'!AQ6,IF($C$5*E12/'NSW Oct 2019'!AQ6&gt;='NSW Oct 2019'!L6,('NSW Oct 2019'!L6*'NSW Oct 2019'!W6/100)*'NSW Oct 2019'!AQ6,($C$5*E12/'NSW Oct 2019'!AQ6*'NSW Oct 2019'!W6/100)*'NSW Oct 2019'!AQ6))</f>
        <v>126.108</v>
      </c>
      <c r="H12" s="153">
        <f>IF(AND('NSW Oct 2019'!L6&gt;0,'NSW Oct 2019'!M6&gt;0),IF($C$5*E12/'NSW Oct 2019'!AQ6&lt;'NSW Oct 2019'!L6,0,IF(($C$5*E12/'NSW Oct 2019'!AQ6-'NSW Oct 2019'!L6)&lt;=('NSW Oct 2019'!M6+'NSW Oct 2019'!L6),((($C$5*E12/'NSW Oct 2019'!AQ6-'NSW Oct 2019'!L6)*'NSW Oct 2019'!X6/100))*'NSW Oct 2019'!AQ6,((('NSW Oct 2019'!M6)*'NSW Oct 2019'!X6/100)*'NSW Oct 2019'!AQ6))),0)</f>
        <v>77.049000000000007</v>
      </c>
      <c r="I12" s="153">
        <f>IF(AND('NSW Oct 2019'!M6&gt;0,'NSW Oct 2019'!N6&gt;0),IF($C$5*E12/'NSW Oct 2019'!AQ6&lt;('NSW Oct 2019'!L6+'NSW Oct 2019'!M6),0,IF(($C$5*E12/'NSW Oct 2019'!AQ6-'NSW Oct 2019'!L6+'NSW Oct 2019'!M6)&lt;=('NSW Oct 2019'!L6+'NSW Oct 2019'!M6+'NSW Oct 2019'!N6),((($C$5*E12/'NSW Oct 2019'!AQ6-('NSW Oct 2019'!L6+'NSW Oct 2019'!M6))*'NSW Oct 2019'!Y6/100))*'NSW Oct 2019'!AQ6,('NSW Oct 2019'!N6*'NSW Oct 2019'!Y6/100)* 'NSW Oct 2019'!AQ6)),0)</f>
        <v>177.54</v>
      </c>
      <c r="J12" s="153">
        <f>IF(AND('NSW Oct 2019'!N6&gt;0,'NSW Oct 2019'!O6&gt;0),IF($C$5*E12/'NSW Oct 2019'!AQ6&lt;('NSW Oct 2019'!L6+'NSW Oct 2019'!M6+'NSW Oct 2019'!N6),0,IF(($C$5*E12/'NSW Oct 2019'!AQ6-'NSW Oct 2019'!L6+'NSW Oct 2019'!M6+'NSW Oct 2019'!N6)&lt;=('NSW Oct 2019'!L6+'NSW Oct 2019'!M6+'NSW Oct 2019'!N6+'NSW Oct 2019'!O6),(($C$5*E12/'NSW Oct 2019'!AQ6-('NSW Oct 2019'!L6+'NSW Oct 2019'!M6+'NSW Oct 2019'!N6))*'NSW Oct 2019'!Z6/100)*'NSW Oct 2019'!AQ6,('NSW Oct 2019'!O6*'NSW Oct 2019'!Z6/100)*'NSW Oct 2019'!AQ6)),0)</f>
        <v>659.1704545454545</v>
      </c>
      <c r="K12" s="153">
        <f>IF(AND('NSW Oct 2019'!O6&gt;0,'NSW Oct 2019'!P6&gt;0),IF($C$5*E12/'NSW Oct 2019'!AQ6&lt;('NSW Oct 2019'!L6+'NSW Oct 2019'!M6+'NSW Oct 2019'!N6+'NSW Oct 2019'!O6),0,IF(($C$5*E12/'NSW Oct 2019'!AQ6-'NSW Oct 2019'!L6+'NSW Oct 2019'!M6+'NSW Oct 2019'!N6+'NSW Oct 2019'!O6)&lt;=('NSW Oct 2019'!L6+'NSW Oct 2019'!M6+'NSW Oct 2019'!N6+'NSW Oct 2019'!O6+'NSW Oct 2019'!P6),(($C$5*E12/'NSW Oct 2019'!AQ6-('NSW Oct 2019'!L6+'NSW Oct 2019'!M6+'NSW Oct 2019'!N6+'NSW Oct 2019'!O6))*'NSW Oct 2019'!AA6/100)*'NSW Oct 2019'!AQ6,('NSW Oct 2019'!P6*'NSW Oct 2019'!AA6/100)*'NSW Oct 2019'!AQ6)),0)</f>
        <v>0</v>
      </c>
      <c r="L12" s="153">
        <f>IF(AND('NSW Oct 2019'!P6&gt;0,'NSW Oct 2019'!O6&gt;0),IF(($C$5*E12/'NSW Oct 2019'!AQ6&lt;SUM('NSW Oct 2019'!L6:P6)),(0),($C$5*E12/'NSW Oct 2019'!AQ6-SUM('NSW Oct 2019'!L6:P6))*'NSW Oct 2019'!AB6/100)* 'NSW Oct 2019'!AQ6,IF(AND('NSW Oct 2019'!O6&gt;0,'NSW Oct 2019'!P6=""),IF(($C$5*E12/'NSW Oct 2019'!AQ6&lt; SUM('NSW Oct 2019'!L6:O6)),(0),($C$5*E12/'NSW Oct 2019'!AQ6-SUM('NSW Oct 2019'!L6:O6))*'NSW Oct 2019'!AA6/100)* 'NSW Oct 2019'!AQ6,IF(AND('NSW Oct 2019'!N6&gt;0,'NSW Oct 2019'!O6=""),IF(($C$5*E12/'NSW Oct 2019'!AQ6&lt; SUM('NSW Oct 2019'!L6:N6)),(0),($C$5*E12/'NSW Oct 2019'!AQ6-SUM('NSW Oct 2019'!L6:N6))*'NSW Oct 2019'!Z6/100)* 'NSW Oct 2019'!AQ6,IF(AND('NSW Oct 2019'!M6&gt;0,'NSW Oct 2019'!N6=""),IF(($C$5*E12/'NSW Oct 2019'!AQ6&lt;'NSW Oct 2019'!M6+'NSW Oct 2019'!L6),(0),(($C$5*E12/'NSW Oct 2019'!AQ6-('NSW Oct 2019'!M6+'NSW Oct 2019'!L6))*'NSW Oct 2019'!Y6/100))*'NSW Oct 2019'!AQ6,IF(AND('NSW Oct 2019'!L6&gt;0,'NSW Oct 2019'!M6=""&gt;0),IF(($C$5*E12/'NSW Oct 2019'!AQ6&lt;'NSW Oct 2019'!L6),(0),($C$5*E12/'NSW Oct 2019'!AQ6-'NSW Oct 2019'!L6)*'NSW Oct 2019'!X6/100)*'NSW Oct 2019'!AQ6,0)))))</f>
        <v>0</v>
      </c>
      <c r="M12" s="153">
        <f>IF('NSW Oct 2019'!K6="",($C$5*F12/'NSW Oct 2019'!AR6*'NSW Oct 2019'!AC6/100)*'NSW Oct 2019'!AR6,IF($C$5*F12/'NSW Oct 2019'!AR6&gt;='NSW Oct 2019'!L6,('NSW Oct 2019'!L6*'NSW Oct 2019'!AC6/100)*'NSW Oct 2019'!AR6,($C$5*F12/'NSW Oct 2019'!AR6*'NSW Oct 2019'!AC6/100)*'NSW Oct 2019'!AR6))</f>
        <v>126.108</v>
      </c>
      <c r="N12" s="153">
        <f>IF(AND('NSW Oct 2019'!L6&gt;0,'NSW Oct 2019'!M6&gt;0),IF($C$5*F12/'NSW Oct 2019'!AR6&lt;'NSW Oct 2019'!L6,0,IF(($C$5*F12/'NSW Oct 2019'!AR6-'NSW Oct 2019'!L6)&lt;=('NSW Oct 2019'!M6+'NSW Oct 2019'!L6),((($C$5*F12/'NSW Oct 2019'!AR6-'NSW Oct 2019'!L6)*'NSW Oct 2019'!AD6/100))*'NSW Oct 2019'!AR6,((('NSW Oct 2019'!M6)*'NSW Oct 2019'!AD6/100)*'NSW Oct 2019'!AR6))),0)</f>
        <v>77.049000000000007</v>
      </c>
      <c r="O12" s="153">
        <f>IF(AND('NSW Oct 2019'!M6&gt;0,'NSW Oct 2019'!N6&gt;0),IF($C$5*F12/'NSW Oct 2019'!AR6&lt;('NSW Oct 2019'!L6+'NSW Oct 2019'!M6),0,IF(($C$5*F12/'NSW Oct 2019'!AR6-'NSW Oct 2019'!L6+'NSW Oct 2019'!M6)&lt;=('NSW Oct 2019'!L6+'NSW Oct 2019'!M6+'NSW Oct 2019'!N6),((($C$5*F12/'NSW Oct 2019'!AR6-('NSW Oct 2019'!L6+'NSW Oct 2019'!M6))*'NSW Oct 2019'!AE6/100))*'NSW Oct 2019'!AR6,('NSW Oct 2019'!N6*'NSW Oct 2019'!AE6/100)*'NSW Oct 2019'!AR6)),0)</f>
        <v>177.54</v>
      </c>
      <c r="P12" s="153">
        <f>IF(AND('NSW Oct 2019'!N6&gt;0,'NSW Oct 2019'!O6&gt;0),IF($C$5*F12/'NSW Oct 2019'!AR6&lt;('NSW Oct 2019'!L6+'NSW Oct 2019'!M6+'NSW Oct 2019'!N6),0,IF(($C$5*F12/'NSW Oct 2019'!AR6-'NSW Oct 2019'!L6+'NSW Oct 2019'!M6+'NSW Oct 2019'!N6)&lt;=('NSW Oct 2019'!L6+'NSW Oct 2019'!M6+'NSW Oct 2019'!N6+'NSW Oct 2019'!O6),(($C$5*F12/'NSW Oct 2019'!AR6-('NSW Oct 2019'!L6+'NSW Oct 2019'!M6+'NSW Oct 2019'!N6))*'NSW Oct 2019'!AF6/100)*'NSW Oct 2019'!AR6,('NSW Oct 2019'!O6*'NSW Oct 2019'!AF6/100)*'NSW Oct 2019'!AR6)),0)</f>
        <v>659.1704545454545</v>
      </c>
      <c r="Q12" s="153">
        <f>IF(AND('NSW Oct 2019'!P6&gt;0,'NSW Oct 2019'!P6&gt;0),IF($C$5*F12/'NSW Oct 2019'!AR6&lt;('NSW Oct 2019'!L6+'NSW Oct 2019'!M6+'NSW Oct 2019'!N6+'NSW Oct 2019'!O6),0,IF(($C$5*F12/'NSW Oct 2019'!AR6-'NSW Oct 2019'!L6+'NSW Oct 2019'!M6+'NSW Oct 2019'!N6+'NSW Oct 2019'!O6)&lt;=('NSW Oct 2019'!L6+'NSW Oct 2019'!M6+'NSW Oct 2019'!N6+'NSW Oct 2019'!O6+'NSW Oct 2019'!P6),(($C$5*F12/'NSW Oct 2019'!AR6-('NSW Oct 2019'!L6+'NSW Oct 2019'!M6+'NSW Oct 2019'!N6+'NSW Oct 2019'!O6))*'NSW Oct 2019'!AG6/100)*'NSW Oct 2019'!AR6,('NSW Oct 2019'!P6*'NSW Oct 2019'!AG6/100)*'NSW Oct 2019'!AR6)),0)</f>
        <v>0</v>
      </c>
      <c r="R12" s="153">
        <f>IF(AND('NSW Oct 2019'!P6&gt;0,'NSW Oct 2019'!O6&gt;0),IF(($C$5*F12/'NSW Oct 2019'!AR6&lt;SUM('NSW Oct 2019'!L6:P6)),(0),($C$5*F12/'NSW Oct 2019'!AR6-SUM('NSW Oct 2019'!L6:P6))*'NSW Oct 2019'!AB6/100)* 'NSW Oct 2019'!AR6,IF(AND('NSW Oct 2019'!O6&gt;0,'NSW Oct 2019'!P6=""),IF(($C$5*F12/'NSW Oct 2019'!AR6&lt; SUM('NSW Oct 2019'!L6:O6)),(0),($C$5*F12/'NSW Oct 2019'!AR6-SUM('NSW Oct 2019'!L6:O6))*'NSW Oct 2019'!AG6/100)* 'NSW Oct 2019'!AR6,IF(AND('NSW Oct 2019'!N6&gt;0,'NSW Oct 2019'!O6=""),IF(($C$5*F12/'NSW Oct 2019'!AR6&lt; SUM('NSW Oct 2019'!L6:N6)),(0),($C$5*F12/'NSW Oct 2019'!AR6-SUM('NSW Oct 2019'!L6:N6))*'NSW Oct 2019'!AF6/100)* 'NSW Oct 2019'!AR6,IF(AND('NSW Oct 2019'!M6&gt;0,'NSW Oct 2019'!N6=""),IF(($C$5*F12/'NSW Oct 2019'!AR6&lt;'NSW Oct 2019'!M6+'NSW Oct 2019'!L6),(0),(($C$5*F12/'NSW Oct 2019'!AR6-('NSW Oct 2019'!M6+'NSW Oct 2019'!L6))*'NSW Oct 2019'!AE6/100))*'NSW Oct 2019'!AR6,IF(AND('NSW Oct 2019'!L6&gt;0,'NSW Oct 2019'!M6=""&gt;0),IF(($C$5*F12/'NSW Oct 2019'!AR6&lt;'NSW Oct 2019'!L6),(0),($C$5*F12/'NSW Oct 2019'!AR6-'NSW Oct 2019'!L6)*'NSW Oct 2019'!AD6/100)*'NSW Oct 2019'!AR6,0)))))</f>
        <v>0</v>
      </c>
      <c r="S12" s="257">
        <f t="shared" si="1"/>
        <v>2079.7349090909092</v>
      </c>
      <c r="T12" s="292">
        <f t="shared" si="2"/>
        <v>2309.6849090909091</v>
      </c>
      <c r="U12" s="149">
        <f t="shared" si="3"/>
        <v>2540.6534000000001</v>
      </c>
      <c r="V12" s="148">
        <f>'NSW Oct 2019'!AT6</f>
        <v>0</v>
      </c>
      <c r="W12" s="148">
        <f>'NSW Oct 2019'!AU6</f>
        <v>0</v>
      </c>
      <c r="X12" s="148">
        <f>'NSW Oct 2019'!AV6</f>
        <v>0</v>
      </c>
      <c r="Y12" s="148">
        <f>'NSW Oct 2019'!AW6</f>
        <v>0</v>
      </c>
      <c r="Z12" s="292" t="str">
        <f t="shared" si="8"/>
        <v>No discount</v>
      </c>
      <c r="AA12" s="292" t="str">
        <f t="shared" si="9"/>
        <v>Inclusive</v>
      </c>
      <c r="AB12" s="266">
        <f t="shared" si="4"/>
        <v>2309.6849090909091</v>
      </c>
      <c r="AC12" s="266">
        <f t="shared" si="5"/>
        <v>2309.6849090909091</v>
      </c>
      <c r="AD12" s="267">
        <f t="shared" si="6"/>
        <v>2540.6534000000001</v>
      </c>
      <c r="AE12" s="267">
        <f t="shared" si="7"/>
        <v>2540.6534000000001</v>
      </c>
      <c r="AF12" s="226">
        <f>'NSW Oct 2019'!BF6</f>
        <v>0</v>
      </c>
      <c r="AG12" s="141" t="str">
        <f>'NSW Oct 2019'!BG6</f>
        <v>n</v>
      </c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205"/>
      <c r="BZ12" s="205"/>
      <c r="CA12" s="205"/>
      <c r="CB12" s="205"/>
      <c r="CC12" s="205"/>
      <c r="CD12" s="205"/>
      <c r="CE12" s="205"/>
      <c r="CF12" s="205"/>
      <c r="CG12" s="205"/>
      <c r="CH12" s="205"/>
      <c r="CI12" s="205"/>
      <c r="CJ12" s="205"/>
      <c r="CK12" s="205"/>
      <c r="CL12" s="205"/>
      <c r="CM12" s="205"/>
      <c r="CN12" s="205"/>
      <c r="CO12" s="205"/>
      <c r="CP12" s="205"/>
      <c r="CQ12" s="205"/>
      <c r="CR12" s="205"/>
      <c r="CS12" s="205"/>
      <c r="CT12" s="205"/>
      <c r="CU12" s="205"/>
      <c r="CV12" s="205"/>
      <c r="CW12" s="205"/>
      <c r="CX12" s="205"/>
      <c r="CY12" s="205"/>
      <c r="CZ12" s="205"/>
      <c r="DA12" s="205"/>
      <c r="DB12" s="205"/>
      <c r="DC12" s="205"/>
      <c r="DD12" s="205"/>
      <c r="DE12" s="205"/>
      <c r="DF12" s="205"/>
      <c r="DG12" s="205"/>
      <c r="DH12" s="205"/>
      <c r="DI12" s="205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205"/>
      <c r="DV12" s="205"/>
      <c r="DW12" s="205"/>
      <c r="DX12" s="205"/>
      <c r="DY12" s="205"/>
      <c r="DZ12" s="205"/>
      <c r="EA12" s="205"/>
      <c r="EB12" s="205"/>
      <c r="EC12" s="205"/>
      <c r="ED12" s="205"/>
      <c r="EE12" s="205"/>
      <c r="EF12" s="205"/>
      <c r="EG12" s="205"/>
      <c r="EH12" s="205"/>
      <c r="EI12" s="205"/>
      <c r="EJ12" s="205"/>
      <c r="EK12" s="205"/>
      <c r="EL12" s="205"/>
      <c r="EM12" s="205"/>
      <c r="EN12" s="205"/>
      <c r="EO12" s="205"/>
      <c r="EP12" s="205"/>
      <c r="EQ12" s="205"/>
      <c r="ER12" s="205"/>
    </row>
    <row r="13" spans="1:148" ht="23" customHeight="1">
      <c r="A13" s="443"/>
      <c r="B13" s="148" t="str">
        <f>'NSW Oct 2019'!F7</f>
        <v>Click Energy</v>
      </c>
      <c r="C13" s="148" t="str">
        <f>'NSW Oct 2019'!G7</f>
        <v xml:space="preserve">Business Start Gas </v>
      </c>
      <c r="D13" s="153">
        <f>365*'NSW Oct 2019'!H7/100</f>
        <v>127.12949999999999</v>
      </c>
      <c r="E13" s="288">
        <f>IF('NSW Oct 2019'!AQ7=3,0.5,IF('NSW Oct 2019'!AQ7=2,0.33,0))</f>
        <v>0.5</v>
      </c>
      <c r="F13" s="288">
        <f t="shared" si="0"/>
        <v>0.5</v>
      </c>
      <c r="G13" s="153">
        <f>IF('NSW Oct 2019'!K7="",($C$5*E13/'NSW Oct 2019'!AQ7*'NSW Oct 2019'!W7/100)*'NSW Oct 2019'!AQ7,IF($C$5*E13/'NSW Oct 2019'!AQ7&gt;='NSW Oct 2019'!L7,('NSW Oct 2019'!L7*'NSW Oct 2019'!W7/100)*'NSW Oct 2019'!AQ7,($C$5*E13/'NSW Oct 2019'!AQ7*'NSW Oct 2019'!W7/100)*'NSW Oct 2019'!AQ7))</f>
        <v>134.24399999999997</v>
      </c>
      <c r="H13" s="153">
        <f>IF(AND('NSW Oct 2019'!L7&gt;0,'NSW Oct 2019'!M7&gt;0),IF($C$5*E13/'NSW Oct 2019'!AQ7&lt;'NSW Oct 2019'!L7,0,IF(($C$5*E13/'NSW Oct 2019'!AQ7-'NSW Oct 2019'!L7)&lt;=('NSW Oct 2019'!M7+'NSW Oct 2019'!L7),((($C$5*E13/'NSW Oct 2019'!AQ7-'NSW Oct 2019'!L7)*'NSW Oct 2019'!X7/100))*'NSW Oct 2019'!AQ7,((('NSW Oct 2019'!M7)*'NSW Oct 2019'!X7/100)*'NSW Oct 2019'!AQ7))),0)</f>
        <v>86.054727272727263</v>
      </c>
      <c r="I13" s="153">
        <f>IF(AND('NSW Oct 2019'!M7&gt;0,'NSW Oct 2019'!N7&gt;0),IF($C$5*E13/'NSW Oct 2019'!AQ7&lt;('NSW Oct 2019'!L7+'NSW Oct 2019'!M7),0,IF(($C$5*E13/'NSW Oct 2019'!AQ7-'NSW Oct 2019'!L7+'NSW Oct 2019'!M7)&lt;=('NSW Oct 2019'!L7+'NSW Oct 2019'!M7+'NSW Oct 2019'!N7),((($C$5*E13/'NSW Oct 2019'!AQ7-('NSW Oct 2019'!L7+'NSW Oct 2019'!M7))*'NSW Oct 2019'!Y7/100))*'NSW Oct 2019'!AQ7,('NSW Oct 2019'!N7*'NSW Oct 2019'!Y7/100)* 'NSW Oct 2019'!AQ7)),0)</f>
        <v>192.50890909090907</v>
      </c>
      <c r="J13" s="153">
        <f>IF(AND('NSW Oct 2019'!N7&gt;0,'NSW Oct 2019'!O7&gt;0),IF($C$5*E13/'NSW Oct 2019'!AQ7&lt;('NSW Oct 2019'!L7+'NSW Oct 2019'!M7+'NSW Oct 2019'!N7),0,IF(($C$5*E13/'NSW Oct 2019'!AQ7-'NSW Oct 2019'!L7+'NSW Oct 2019'!M7+'NSW Oct 2019'!N7)&lt;=('NSW Oct 2019'!L7+'NSW Oct 2019'!M7+'NSW Oct 2019'!N7+'NSW Oct 2019'!O7),(($C$5*E13/'NSW Oct 2019'!AQ7-('NSW Oct 2019'!L7+'NSW Oct 2019'!M7+'NSW Oct 2019'!N7))*'NSW Oct 2019'!Z7/100)*'NSW Oct 2019'!AQ7,('NSW Oct 2019'!O7*'NSW Oct 2019'!Z7/100)*'NSW Oct 2019'!AQ7)),0)</f>
        <v>791.21</v>
      </c>
      <c r="K13" s="153">
        <f>IF(AND('NSW Oct 2019'!O7&gt;0,'NSW Oct 2019'!P7&gt;0),IF($C$5*E13/'NSW Oct 2019'!AQ7&lt;('NSW Oct 2019'!L7+'NSW Oct 2019'!M7+'NSW Oct 2019'!N7+'NSW Oct 2019'!O7),0,IF(($C$5*E13/'NSW Oct 2019'!AQ7-'NSW Oct 2019'!L7+'NSW Oct 2019'!M7+'NSW Oct 2019'!N7+'NSW Oct 2019'!O7)&lt;=('NSW Oct 2019'!L7+'NSW Oct 2019'!M7+'NSW Oct 2019'!N7+'NSW Oct 2019'!O7+'NSW Oct 2019'!P7),(($C$5*E13/'NSW Oct 2019'!AQ7-('NSW Oct 2019'!L7+'NSW Oct 2019'!M7+'NSW Oct 2019'!N7+'NSW Oct 2019'!O7))*'NSW Oct 2019'!AA7/100)*'NSW Oct 2019'!AQ7,('NSW Oct 2019'!P7*'NSW Oct 2019'!AA7/100)*'NSW Oct 2019'!AQ7)),0)</f>
        <v>0</v>
      </c>
      <c r="L13" s="153">
        <f>IF(AND('NSW Oct 2019'!P7&gt;0,'NSW Oct 2019'!O7&gt;0),IF(($C$5*E13/'NSW Oct 2019'!AQ7&lt;SUM('NSW Oct 2019'!L7:P7)),(0),($C$5*E13/'NSW Oct 2019'!AQ7-SUM('NSW Oct 2019'!L7:P7))*'NSW Oct 2019'!AB7/100)* 'NSW Oct 2019'!AQ7,IF(AND('NSW Oct 2019'!O7&gt;0,'NSW Oct 2019'!P7=""),IF(($C$5*E13/'NSW Oct 2019'!AQ7&lt; SUM('NSW Oct 2019'!L7:O7)),(0),($C$5*E13/'NSW Oct 2019'!AQ7-SUM('NSW Oct 2019'!L7:O7))*'NSW Oct 2019'!AA7/100)* 'NSW Oct 2019'!AQ7,IF(AND('NSW Oct 2019'!N7&gt;0,'NSW Oct 2019'!O7=""),IF(($C$5*E13/'NSW Oct 2019'!AQ7&lt; SUM('NSW Oct 2019'!L7:N7)),(0),($C$5*E13/'NSW Oct 2019'!AQ7-SUM('NSW Oct 2019'!L7:N7))*'NSW Oct 2019'!Z7/100)* 'NSW Oct 2019'!AQ7,IF(AND('NSW Oct 2019'!M7&gt;0,'NSW Oct 2019'!N7=""),IF(($C$5*E13/'NSW Oct 2019'!AQ7&lt;'NSW Oct 2019'!M7+'NSW Oct 2019'!L7),(0),(($C$5*E13/'NSW Oct 2019'!AQ7-('NSW Oct 2019'!M7+'NSW Oct 2019'!L7))*'NSW Oct 2019'!Y7/100))*'NSW Oct 2019'!AQ7,IF(AND('NSW Oct 2019'!L7&gt;0,'NSW Oct 2019'!M7=""&gt;0),IF(($C$5*E13/'NSW Oct 2019'!AQ7&lt;'NSW Oct 2019'!L7),(0),($C$5*E13/'NSW Oct 2019'!AQ7-'NSW Oct 2019'!L7)*'NSW Oct 2019'!X7/100)*'NSW Oct 2019'!AQ7,0)))))</f>
        <v>0</v>
      </c>
      <c r="M13" s="153">
        <f>IF('NSW Oct 2019'!K7="",($C$5*F13/'NSW Oct 2019'!AR7*'NSW Oct 2019'!AC7/100)*'NSW Oct 2019'!AR7,IF($C$5*F13/'NSW Oct 2019'!AR7&gt;='NSW Oct 2019'!L7,('NSW Oct 2019'!L7*'NSW Oct 2019'!AC7/100)*'NSW Oct 2019'!AR7,($C$5*F13/'NSW Oct 2019'!AR7*'NSW Oct 2019'!AC7/100)*'NSW Oct 2019'!AR7))</f>
        <v>134.24399999999997</v>
      </c>
      <c r="N13" s="153">
        <f>IF(AND('NSW Oct 2019'!L7&gt;0,'NSW Oct 2019'!M7&gt;0),IF($C$5*F13/'NSW Oct 2019'!AR7&lt;'NSW Oct 2019'!L7,0,IF(($C$5*F13/'NSW Oct 2019'!AR7-'NSW Oct 2019'!L7)&lt;=('NSW Oct 2019'!M7+'NSW Oct 2019'!L7),((($C$5*F13/'NSW Oct 2019'!AR7-'NSW Oct 2019'!L7)*'NSW Oct 2019'!AD7/100))*'NSW Oct 2019'!AR7,((('NSW Oct 2019'!M7)*'NSW Oct 2019'!AD7/100)*'NSW Oct 2019'!AR7))),0)</f>
        <v>86.054727272727263</v>
      </c>
      <c r="O13" s="153">
        <f>IF(AND('NSW Oct 2019'!M7&gt;0,'NSW Oct 2019'!N7&gt;0),IF($C$5*F13/'NSW Oct 2019'!AR7&lt;('NSW Oct 2019'!L7+'NSW Oct 2019'!M7),0,IF(($C$5*F13/'NSW Oct 2019'!AR7-'NSW Oct 2019'!L7+'NSW Oct 2019'!M7)&lt;=('NSW Oct 2019'!L7+'NSW Oct 2019'!M7+'NSW Oct 2019'!N7),((($C$5*F13/'NSW Oct 2019'!AR7-('NSW Oct 2019'!L7+'NSW Oct 2019'!M7))*'NSW Oct 2019'!AE7/100))*'NSW Oct 2019'!AR7,('NSW Oct 2019'!N7*'NSW Oct 2019'!AE7/100)*'NSW Oct 2019'!AR7)),0)</f>
        <v>192.50890909090907</v>
      </c>
      <c r="P13" s="153">
        <f>IF(AND('NSW Oct 2019'!N7&gt;0,'NSW Oct 2019'!O7&gt;0),IF($C$5*F13/'NSW Oct 2019'!AR7&lt;('NSW Oct 2019'!L7+'NSW Oct 2019'!M7+'NSW Oct 2019'!N7),0,IF(($C$5*F13/'NSW Oct 2019'!AR7-'NSW Oct 2019'!L7+'NSW Oct 2019'!M7+'NSW Oct 2019'!N7)&lt;=('NSW Oct 2019'!L7+'NSW Oct 2019'!M7+'NSW Oct 2019'!N7+'NSW Oct 2019'!O7),(($C$5*F13/'NSW Oct 2019'!AR7-('NSW Oct 2019'!L7+'NSW Oct 2019'!M7+'NSW Oct 2019'!N7))*'NSW Oct 2019'!AF7/100)*'NSW Oct 2019'!AR7,('NSW Oct 2019'!O7*'NSW Oct 2019'!AF7/100)*'NSW Oct 2019'!AR7)),0)</f>
        <v>791.21</v>
      </c>
      <c r="Q13" s="153">
        <f>IF(AND('NSW Oct 2019'!P7&gt;0,'NSW Oct 2019'!P7&gt;0),IF($C$5*F13/'NSW Oct 2019'!AR7&lt;('NSW Oct 2019'!L7+'NSW Oct 2019'!M7+'NSW Oct 2019'!N7+'NSW Oct 2019'!O7),0,IF(($C$5*F13/'NSW Oct 2019'!AR7-'NSW Oct 2019'!L7+'NSW Oct 2019'!M7+'NSW Oct 2019'!N7+'NSW Oct 2019'!O7)&lt;=('NSW Oct 2019'!L7+'NSW Oct 2019'!M7+'NSW Oct 2019'!N7+'NSW Oct 2019'!O7+'NSW Oct 2019'!P7),(($C$5*F13/'NSW Oct 2019'!AR7-('NSW Oct 2019'!L7+'NSW Oct 2019'!M7+'NSW Oct 2019'!N7+'NSW Oct 2019'!O7))*'NSW Oct 2019'!AG7/100)*'NSW Oct 2019'!AR7,('NSW Oct 2019'!P7*'NSW Oct 2019'!AG7/100)*'NSW Oct 2019'!AR7)),0)</f>
        <v>0</v>
      </c>
      <c r="R13" s="153">
        <f>IF(AND('NSW Oct 2019'!P7&gt;0,'NSW Oct 2019'!O7&gt;0),IF(($C$5*F13/'NSW Oct 2019'!AR7&lt;SUM('NSW Oct 2019'!L7:P7)),(0),($C$5*F13/'NSW Oct 2019'!AR7-SUM('NSW Oct 2019'!L7:P7))*'NSW Oct 2019'!AB7/100)* 'NSW Oct 2019'!AR7,IF(AND('NSW Oct 2019'!O7&gt;0,'NSW Oct 2019'!P7=""),IF(($C$5*F13/'NSW Oct 2019'!AR7&lt; SUM('NSW Oct 2019'!L7:O7)),(0),($C$5*F13/'NSW Oct 2019'!AR7-SUM('NSW Oct 2019'!L7:O7))*'NSW Oct 2019'!AG7/100)* 'NSW Oct 2019'!AR7,IF(AND('NSW Oct 2019'!N7&gt;0,'NSW Oct 2019'!O7=""),IF(($C$5*F13/'NSW Oct 2019'!AR7&lt; SUM('NSW Oct 2019'!L7:N7)),(0),($C$5*F13/'NSW Oct 2019'!AR7-SUM('NSW Oct 2019'!L7:N7))*'NSW Oct 2019'!AF7/100)* 'NSW Oct 2019'!AR7,IF(AND('NSW Oct 2019'!M7&gt;0,'NSW Oct 2019'!N7=""),IF(($C$5*F13/'NSW Oct 2019'!AR7&lt;'NSW Oct 2019'!M7+'NSW Oct 2019'!L7),(0),(($C$5*F13/'NSW Oct 2019'!AR7-('NSW Oct 2019'!M7+'NSW Oct 2019'!L7))*'NSW Oct 2019'!AE7/100))*'NSW Oct 2019'!AR7,IF(AND('NSW Oct 2019'!L7&gt;0,'NSW Oct 2019'!M7=""&gt;0),IF(($C$5*F13/'NSW Oct 2019'!AR7&lt;'NSW Oct 2019'!L7),(0),($C$5*F13/'NSW Oct 2019'!AR7-'NSW Oct 2019'!L7)*'NSW Oct 2019'!AD7/100)*'NSW Oct 2019'!AR7,0)))))</f>
        <v>0</v>
      </c>
      <c r="S13" s="257">
        <f t="shared" si="1"/>
        <v>2408.035272727273</v>
      </c>
      <c r="T13" s="292">
        <f t="shared" si="2"/>
        <v>2535.164772727273</v>
      </c>
      <c r="U13" s="149">
        <f t="shared" si="3"/>
        <v>2788.6812500000005</v>
      </c>
      <c r="V13" s="148">
        <f>'NSW Oct 2019'!AT7</f>
        <v>0</v>
      </c>
      <c r="W13" s="148">
        <f>'NSW Oct 2019'!AU7</f>
        <v>0</v>
      </c>
      <c r="X13" s="148">
        <f>'NSW Oct 2019'!AV7</f>
        <v>0</v>
      </c>
      <c r="Y13" s="148">
        <f>'NSW Oct 2019'!AW7</f>
        <v>0</v>
      </c>
      <c r="Z13" s="292" t="str">
        <f t="shared" si="8"/>
        <v>No discount</v>
      </c>
      <c r="AA13" s="292" t="str">
        <f t="shared" si="9"/>
        <v>Exclusive</v>
      </c>
      <c r="AB13" s="266">
        <f t="shared" si="4"/>
        <v>2535.164772727273</v>
      </c>
      <c r="AC13" s="266">
        <f t="shared" si="5"/>
        <v>2535.164772727273</v>
      </c>
      <c r="AD13" s="267">
        <f t="shared" si="6"/>
        <v>2788.6812500000005</v>
      </c>
      <c r="AE13" s="267">
        <f t="shared" si="7"/>
        <v>2788.6812500000005</v>
      </c>
      <c r="AF13" s="226">
        <f>'NSW Oct 2019'!BF7</f>
        <v>0</v>
      </c>
      <c r="AG13" s="141" t="str">
        <f>'NSW Oct 2019'!BG7</f>
        <v>n</v>
      </c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205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</row>
    <row r="14" spans="1:148" ht="23" customHeight="1" thickBot="1">
      <c r="A14" s="444"/>
      <c r="B14" s="171" t="str">
        <f>'NSW Oct 2019'!F8</f>
        <v>Simply Energy</v>
      </c>
      <c r="C14" s="171" t="str">
        <f>'NSW Oct 2019'!G8</f>
        <v xml:space="preserve">Business Plus </v>
      </c>
      <c r="D14" s="172">
        <f>365*'NSW Oct 2019'!H8/100</f>
        <v>249.733</v>
      </c>
      <c r="E14" s="289">
        <f>IF('NSW Oct 2019'!AQ8=3,0.5,IF('NSW Oct 2019'!AQ8=2,0.33,0))</f>
        <v>0.5</v>
      </c>
      <c r="F14" s="289">
        <f t="shared" si="0"/>
        <v>0.5</v>
      </c>
      <c r="G14" s="172">
        <f>IF('NSW Oct 2019'!K8="",($C$5*E14/'NSW Oct 2019'!AQ8*'NSW Oct 2019'!W8/100)*'NSW Oct 2019'!AQ8,IF($C$5*E14/'NSW Oct 2019'!AQ8&gt;='NSW Oct 2019'!L8,('NSW Oct 2019'!L8*'NSW Oct 2019'!W8/100)*'NSW Oct 2019'!AQ8,($C$5*E14/'NSW Oct 2019'!AQ8*'NSW Oct 2019'!W8/100)*'NSW Oct 2019'!AQ8))</f>
        <v>131.87100000000001</v>
      </c>
      <c r="H14" s="172">
        <f>IF(AND('NSW Oct 2019'!L8&gt;0,'NSW Oct 2019'!M8&gt;0),IF($C$5*E14/'NSW Oct 2019'!AQ8&lt;'NSW Oct 2019'!L8,0,IF(($C$5*E14/'NSW Oct 2019'!AQ8-'NSW Oct 2019'!L8)&lt;=('NSW Oct 2019'!M8+'NSW Oct 2019'!L8),((($C$5*E14/'NSW Oct 2019'!AQ8-'NSW Oct 2019'!L8)*'NSW Oct 2019'!X8/100))*'NSW Oct 2019'!AQ8,((('NSW Oct 2019'!M8)*'NSW Oct 2019'!X8/100)*'NSW Oct 2019'!AQ8))),0)</f>
        <v>81.051545454545447</v>
      </c>
      <c r="I14" s="172">
        <f>IF(AND('NSW Oct 2019'!M8&gt;0,'NSW Oct 2019'!N8&gt;0),IF($C$5*E14/'NSW Oct 2019'!AQ8&lt;('NSW Oct 2019'!L8+'NSW Oct 2019'!M8),0,IF(($C$5*E14/'NSW Oct 2019'!AQ8-'NSW Oct 2019'!L8+'NSW Oct 2019'!M8)&lt;=('NSW Oct 2019'!L8+'NSW Oct 2019'!M8+'NSW Oct 2019'!N8),((($C$5*E14/'NSW Oct 2019'!AQ8-('NSW Oct 2019'!L8+'NSW Oct 2019'!M8))*'NSW Oct 2019'!Y8/100))*'NSW Oct 2019'!AQ8,('NSW Oct 2019'!N8*'NSW Oct 2019'!Y8/100)* 'NSW Oct 2019'!AQ8)),0)</f>
        <v>191.25899999999999</v>
      </c>
      <c r="J14" s="172">
        <f>IF(AND('NSW Oct 2019'!N8&gt;0,'NSW Oct 2019'!O8&gt;0),IF($C$5*E14/'NSW Oct 2019'!AQ8&lt;('NSW Oct 2019'!L8+'NSW Oct 2019'!M8+'NSW Oct 2019'!N8),0,IF(($C$5*E14/'NSW Oct 2019'!AQ8-'NSW Oct 2019'!L8+'NSW Oct 2019'!M8+'NSW Oct 2019'!N8)&lt;=('NSW Oct 2019'!L8+'NSW Oct 2019'!M8+'NSW Oct 2019'!N8+'NSW Oct 2019'!O8),(($C$5*E14/'NSW Oct 2019'!AQ8-('NSW Oct 2019'!L8+'NSW Oct 2019'!M8+'NSW Oct 2019'!N8))*'NSW Oct 2019'!Z8/100)*'NSW Oct 2019'!AQ8,('NSW Oct 2019'!O8*'NSW Oct 2019'!Z8/100)*'NSW Oct 2019'!AQ8)),0)</f>
        <v>720.48863636363649</v>
      </c>
      <c r="K14" s="172">
        <f>IF(AND('NSW Oct 2019'!O8&gt;0,'NSW Oct 2019'!P8&gt;0),IF($C$5*E14/'NSW Oct 2019'!AQ8&lt;('NSW Oct 2019'!L8+'NSW Oct 2019'!M8+'NSW Oct 2019'!N8+'NSW Oct 2019'!O8),0,IF(($C$5*E14/'NSW Oct 2019'!AQ8-'NSW Oct 2019'!L8+'NSW Oct 2019'!M8+'NSW Oct 2019'!N8+'NSW Oct 2019'!O8)&lt;=('NSW Oct 2019'!L8+'NSW Oct 2019'!M8+'NSW Oct 2019'!N8+'NSW Oct 2019'!O8+'NSW Oct 2019'!P8),(($C$5*E14/'NSW Oct 2019'!AQ8-('NSW Oct 2019'!L8+'NSW Oct 2019'!M8+'NSW Oct 2019'!N8+'NSW Oct 2019'!O8))*'NSW Oct 2019'!AA8/100)*'NSW Oct 2019'!AQ8,('NSW Oct 2019'!P8*'NSW Oct 2019'!AA8/100)*'NSW Oct 2019'!AQ8)),0)</f>
        <v>0</v>
      </c>
      <c r="L14" s="172">
        <f>IF(AND('NSW Oct 2019'!P8&gt;0,'NSW Oct 2019'!O8&gt;0),IF(($C$5*E14/'NSW Oct 2019'!AQ8&lt;SUM('NSW Oct 2019'!L8:P8)),(0),($C$5*E14/'NSW Oct 2019'!AQ8-SUM('NSW Oct 2019'!L8:P8))*'NSW Oct 2019'!AB8/100)* 'NSW Oct 2019'!AQ8,IF(AND('NSW Oct 2019'!O8&gt;0,'NSW Oct 2019'!P8=""),IF(($C$5*E14/'NSW Oct 2019'!AQ8&lt; SUM('NSW Oct 2019'!L8:O8)),(0),($C$5*E14/'NSW Oct 2019'!AQ8-SUM('NSW Oct 2019'!L8:O8))*'NSW Oct 2019'!AA8/100)* 'NSW Oct 2019'!AQ8,IF(AND('NSW Oct 2019'!N8&gt;0,'NSW Oct 2019'!O8=""),IF(($C$5*E14/'NSW Oct 2019'!AQ8&lt; SUM('NSW Oct 2019'!L8:N8)),(0),($C$5*E14/'NSW Oct 2019'!AQ8-SUM('NSW Oct 2019'!L8:N8))*'NSW Oct 2019'!Z8/100)* 'NSW Oct 2019'!AQ8,IF(AND('NSW Oct 2019'!M8&gt;0,'NSW Oct 2019'!N8=""),IF(($C$5*E14/'NSW Oct 2019'!AQ8&lt;'NSW Oct 2019'!M8+'NSW Oct 2019'!L8),(0),(($C$5*E14/'NSW Oct 2019'!AQ8-('NSW Oct 2019'!M8+'NSW Oct 2019'!L8))*'NSW Oct 2019'!Y8/100))*'NSW Oct 2019'!AQ8,IF(AND('NSW Oct 2019'!L8&gt;0,'NSW Oct 2019'!M8=""&gt;0),IF(($C$5*E14/'NSW Oct 2019'!AQ8&lt;'NSW Oct 2019'!L8),(0),($C$5*E14/'NSW Oct 2019'!AQ8-'NSW Oct 2019'!L8)*'NSW Oct 2019'!X8/100)*'NSW Oct 2019'!AQ8,0)))))</f>
        <v>0</v>
      </c>
      <c r="M14" s="172">
        <f>IF('NSW Oct 2019'!K8="",($C$5*F14/'NSW Oct 2019'!AR8*'NSW Oct 2019'!AC8/100)*'NSW Oct 2019'!AR8,IF($C$5*F14/'NSW Oct 2019'!AR8&gt;='NSW Oct 2019'!L8,('NSW Oct 2019'!L8*'NSW Oct 2019'!AC8/100)*'NSW Oct 2019'!AR8,($C$5*F14/'NSW Oct 2019'!AR8*'NSW Oct 2019'!AC8/100)*'NSW Oct 2019'!AR8))</f>
        <v>131.87100000000001</v>
      </c>
      <c r="N14" s="172">
        <f>IF(AND('NSW Oct 2019'!L8&gt;0,'NSW Oct 2019'!M8&gt;0),IF($C$5*F14/'NSW Oct 2019'!AR8&lt;'NSW Oct 2019'!L8,0,IF(($C$5*F14/'NSW Oct 2019'!AR8-'NSW Oct 2019'!L8)&lt;=('NSW Oct 2019'!M8+'NSW Oct 2019'!L8),((($C$5*F14/'NSW Oct 2019'!AR8-'NSW Oct 2019'!L8)*'NSW Oct 2019'!AD8/100))*'NSW Oct 2019'!AR8,((('NSW Oct 2019'!M8)*'NSW Oct 2019'!AD8/100)*'NSW Oct 2019'!AR8))),0)</f>
        <v>81.051545454545447</v>
      </c>
      <c r="O14" s="172">
        <f>IF(AND('NSW Oct 2019'!M8&gt;0,'NSW Oct 2019'!N8&gt;0),IF($C$5*F14/'NSW Oct 2019'!AR8&lt;('NSW Oct 2019'!L8+'NSW Oct 2019'!M8),0,IF(($C$5*F14/'NSW Oct 2019'!AR8-'NSW Oct 2019'!L8+'NSW Oct 2019'!M8)&lt;=('NSW Oct 2019'!L8+'NSW Oct 2019'!M8+'NSW Oct 2019'!N8),((($C$5*F14/'NSW Oct 2019'!AR8-('NSW Oct 2019'!L8+'NSW Oct 2019'!M8))*'NSW Oct 2019'!AE8/100))*'NSW Oct 2019'!AR8,('NSW Oct 2019'!N8*'NSW Oct 2019'!AE8/100)*'NSW Oct 2019'!AR8)),0)</f>
        <v>191.25899999999999</v>
      </c>
      <c r="P14" s="172">
        <f>IF(AND('NSW Oct 2019'!N8&gt;0,'NSW Oct 2019'!O8&gt;0),IF($C$5*F14/'NSW Oct 2019'!AR8&lt;('NSW Oct 2019'!L8+'NSW Oct 2019'!M8+'NSW Oct 2019'!N8),0,IF(($C$5*F14/'NSW Oct 2019'!AR8-'NSW Oct 2019'!L8+'NSW Oct 2019'!M8+'NSW Oct 2019'!N8)&lt;=('NSW Oct 2019'!L8+'NSW Oct 2019'!M8+'NSW Oct 2019'!N8+'NSW Oct 2019'!O8),(($C$5*F14/'NSW Oct 2019'!AR8-('NSW Oct 2019'!L8+'NSW Oct 2019'!M8+'NSW Oct 2019'!N8))*'NSW Oct 2019'!AF8/100)*'NSW Oct 2019'!AR8,('NSW Oct 2019'!O8*'NSW Oct 2019'!AF8/100)*'NSW Oct 2019'!AR8)),0)</f>
        <v>720.48863636363649</v>
      </c>
      <c r="Q14" s="172">
        <f>IF(AND('NSW Oct 2019'!P8&gt;0,'NSW Oct 2019'!P8&gt;0),IF($C$5*F14/'NSW Oct 2019'!AR8&lt;('NSW Oct 2019'!L8+'NSW Oct 2019'!M8+'NSW Oct 2019'!N8+'NSW Oct 2019'!O8),0,IF(($C$5*F14/'NSW Oct 2019'!AR8-'NSW Oct 2019'!L8+'NSW Oct 2019'!M8+'NSW Oct 2019'!N8+'NSW Oct 2019'!O8)&lt;=('NSW Oct 2019'!L8+'NSW Oct 2019'!M8+'NSW Oct 2019'!N8+'NSW Oct 2019'!O8+'NSW Oct 2019'!P8),(($C$5*F14/'NSW Oct 2019'!AR8-('NSW Oct 2019'!L8+'NSW Oct 2019'!M8+'NSW Oct 2019'!N8+'NSW Oct 2019'!O8))*'NSW Oct 2019'!AG8/100)*'NSW Oct 2019'!AR8,('NSW Oct 2019'!P8*'NSW Oct 2019'!AG8/100)*'NSW Oct 2019'!AR8)),0)</f>
        <v>0</v>
      </c>
      <c r="R14" s="172">
        <f>IF(AND('NSW Oct 2019'!P8&gt;0,'NSW Oct 2019'!O8&gt;0),IF(($C$5*F14/'NSW Oct 2019'!AR8&lt;SUM('NSW Oct 2019'!L8:P8)),(0),($C$5*F14/'NSW Oct 2019'!AR8-SUM('NSW Oct 2019'!L8:P8))*'NSW Oct 2019'!AB8/100)* 'NSW Oct 2019'!AR8,IF(AND('NSW Oct 2019'!O8&gt;0,'NSW Oct 2019'!P8=""),IF(($C$5*F14/'NSW Oct 2019'!AR8&lt; SUM('NSW Oct 2019'!L8:O8)),(0),($C$5*F14/'NSW Oct 2019'!AR8-SUM('NSW Oct 2019'!L8:O8))*'NSW Oct 2019'!AG8/100)* 'NSW Oct 2019'!AR8,IF(AND('NSW Oct 2019'!N8&gt;0,'NSW Oct 2019'!O8=""),IF(($C$5*F14/'NSW Oct 2019'!AR8&lt; SUM('NSW Oct 2019'!L8:N8)),(0),($C$5*F14/'NSW Oct 2019'!AR8-SUM('NSW Oct 2019'!L8:N8))*'NSW Oct 2019'!AF8/100)* 'NSW Oct 2019'!AR8,IF(AND('NSW Oct 2019'!M8&gt;0,'NSW Oct 2019'!N8=""),IF(($C$5*F14/'NSW Oct 2019'!AR8&lt;'NSW Oct 2019'!M8+'NSW Oct 2019'!L8),(0),(($C$5*F14/'NSW Oct 2019'!AR8-('NSW Oct 2019'!M8+'NSW Oct 2019'!L8))*'NSW Oct 2019'!AE8/100))*'NSW Oct 2019'!AR8,IF(AND('NSW Oct 2019'!L8&gt;0,'NSW Oct 2019'!M8=""&gt;0),IF(($C$5*F14/'NSW Oct 2019'!AR8&lt;'NSW Oct 2019'!L8),(0),($C$5*F14/'NSW Oct 2019'!AR8-'NSW Oct 2019'!L8)*'NSW Oct 2019'!AD8/100)*'NSW Oct 2019'!AR8,0)))))</f>
        <v>0</v>
      </c>
      <c r="S14" s="298">
        <f t="shared" si="1"/>
        <v>2249.3403636363637</v>
      </c>
      <c r="T14" s="293">
        <f t="shared" si="2"/>
        <v>2499.0733636363639</v>
      </c>
      <c r="U14" s="168">
        <f t="shared" si="3"/>
        <v>2748.9807000000005</v>
      </c>
      <c r="V14" s="171">
        <f>'NSW Oct 2019'!AT8</f>
        <v>0</v>
      </c>
      <c r="W14" s="171">
        <f>'NSW Oct 2019'!AU8</f>
        <v>0</v>
      </c>
      <c r="X14" s="171">
        <f>'NSW Oct 2019'!AV8</f>
        <v>0</v>
      </c>
      <c r="Y14" s="171">
        <f>'NSW Oct 2019'!AW8</f>
        <v>0</v>
      </c>
      <c r="Z14" s="293" t="str">
        <f t="shared" si="8"/>
        <v>No discount</v>
      </c>
      <c r="AA14" s="293" t="str">
        <f t="shared" si="9"/>
        <v>Exclusive</v>
      </c>
      <c r="AB14" s="293">
        <f t="shared" si="4"/>
        <v>2499.0733636363639</v>
      </c>
      <c r="AC14" s="293">
        <f t="shared" si="5"/>
        <v>2499.0733636363639</v>
      </c>
      <c r="AD14" s="301">
        <f t="shared" si="6"/>
        <v>2748.9807000000005</v>
      </c>
      <c r="AE14" s="301">
        <f t="shared" si="7"/>
        <v>2748.9807000000005</v>
      </c>
      <c r="AF14" s="234">
        <f>'NSW Oct 2019'!BF8</f>
        <v>0</v>
      </c>
      <c r="AG14" s="170" t="str">
        <f>'NSW Oct 2019'!BG8</f>
        <v>n</v>
      </c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  <c r="BO14" s="205"/>
      <c r="BP14" s="205"/>
      <c r="BQ14" s="205"/>
      <c r="BR14" s="205"/>
      <c r="BS14" s="205"/>
      <c r="BT14" s="205"/>
      <c r="BU14" s="205"/>
      <c r="BV14" s="205"/>
      <c r="BW14" s="205"/>
      <c r="BX14" s="205"/>
      <c r="BY14" s="205"/>
      <c r="BZ14" s="205"/>
      <c r="CA14" s="205"/>
      <c r="CB14" s="205"/>
      <c r="CC14" s="205"/>
      <c r="CD14" s="205"/>
      <c r="CE14" s="205"/>
      <c r="CF14" s="205"/>
      <c r="CG14" s="205"/>
      <c r="CH14" s="205"/>
      <c r="CI14" s="205"/>
      <c r="CJ14" s="205"/>
      <c r="CK14" s="205"/>
      <c r="CL14" s="205"/>
      <c r="CM14" s="205"/>
      <c r="CN14" s="205"/>
      <c r="CO14" s="205"/>
      <c r="CP14" s="205"/>
      <c r="CQ14" s="205"/>
      <c r="CR14" s="205"/>
      <c r="CS14" s="205"/>
      <c r="CT14" s="205"/>
      <c r="CU14" s="205"/>
      <c r="CV14" s="205"/>
      <c r="CW14" s="205"/>
      <c r="CX14" s="205"/>
      <c r="CY14" s="205"/>
      <c r="CZ14" s="205"/>
      <c r="DA14" s="205"/>
      <c r="DB14" s="205"/>
      <c r="DC14" s="205"/>
      <c r="DD14" s="205"/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  <c r="DZ14" s="205"/>
      <c r="EA14" s="205"/>
      <c r="EB14" s="205"/>
      <c r="EC14" s="205"/>
      <c r="ED14" s="205"/>
      <c r="EE14" s="205"/>
      <c r="EF14" s="205"/>
      <c r="EG14" s="205"/>
      <c r="EH14" s="205"/>
      <c r="EI14" s="205"/>
      <c r="EJ14" s="205"/>
      <c r="EK14" s="205"/>
      <c r="EL14" s="205"/>
      <c r="EM14" s="205"/>
      <c r="EN14" s="205"/>
      <c r="EO14" s="205"/>
      <c r="EP14" s="205"/>
      <c r="EQ14" s="205"/>
      <c r="ER14" s="205"/>
    </row>
    <row r="15" spans="1:148" ht="23" customHeight="1" thickTop="1">
      <c r="A15" s="442" t="str">
        <f>'NSW Oct 2019'!D9</f>
        <v xml:space="preserve">ActewAGL Queanbeyan </v>
      </c>
      <c r="B15" s="156" t="str">
        <f>'NSW Oct 2019'!F9</f>
        <v>ActewAGL</v>
      </c>
      <c r="C15" s="156" t="str">
        <f>'NSW Oct 2019'!G9</f>
        <v>Standard plan</v>
      </c>
      <c r="D15" s="153">
        <f>365*'NSW Oct 2019'!H9/100</f>
        <v>350.14450000000005</v>
      </c>
      <c r="E15" s="288">
        <f>IF('NSW Oct 2019'!AQ9=3,0.5,IF('NSW Oct 2019'!AQ9=2,0.33,0))</f>
        <v>0.5</v>
      </c>
      <c r="F15" s="288">
        <f t="shared" si="0"/>
        <v>0.5</v>
      </c>
      <c r="G15" s="151">
        <f>IF('NSW Oct 2019'!K9="",($C$5*E15/'NSW Oct 2019'!AQ9*'NSW Oct 2019'!W9/100)*'NSW Oct 2019'!AQ9,IF($C$5*E15/'NSW Oct 2019'!AQ9&gt;='NSW Oct 2019'!L9,('NSW Oct 2019'!L9*'NSW Oct 2019'!W9/100)*'NSW Oct 2019'!AQ9,($C$5*E15/'NSW Oct 2019'!AQ9*'NSW Oct 2019'!W9/100)*'NSW Oct 2019'!AQ9))</f>
        <v>395.12520000000006</v>
      </c>
      <c r="H15" s="151">
        <f>IF(AND('NSW Oct 2019'!L9&gt;0,'NSW Oct 2019'!M9&gt;0),IF($C$5*E15/'NSW Oct 2019'!AQ9&lt;'NSW Oct 2019'!L9,0,IF(($C$5*E15/'NSW Oct 2019'!AQ9-'NSW Oct 2019'!L9)&lt;=('NSW Oct 2019'!M9+'NSW Oct 2019'!L9),((($C$5*E15/'NSW Oct 2019'!AQ9-'NSW Oct 2019'!L9)*'NSW Oct 2019'!X9/100))*'NSW Oct 2019'!AQ9,((('NSW Oct 2019'!M9)*'NSW Oct 2019'!X9/100)*'NSW Oct 2019'!AQ9))),0)</f>
        <v>869.72320000000002</v>
      </c>
      <c r="I15" s="151">
        <f>IF(AND('NSW Oct 2019'!M9&gt;0,'NSW Oct 2019'!N9&gt;0),IF($C$5*E15/'NSW Oct 2019'!AQ9&lt;('NSW Oct 2019'!L9+'NSW Oct 2019'!M9),0,IF(($C$5*E15/'NSW Oct 2019'!AQ9-'NSW Oct 2019'!L9+'NSW Oct 2019'!M9)&lt;=('NSW Oct 2019'!L9+'NSW Oct 2019'!M9+'NSW Oct 2019'!N9),((($C$5*E15/'NSW Oct 2019'!AQ9-('NSW Oct 2019'!L9+'NSW Oct 2019'!M9))*'NSW Oct 2019'!Y9/100))*'NSW Oct 2019'!AQ9,('NSW Oct 2019'!N9*'NSW Oct 2019'!Y9/100)* 'NSW Oct 2019'!AQ9)),0)</f>
        <v>0</v>
      </c>
      <c r="J15" s="151">
        <f>IF(AND('NSW Oct 2019'!N9&gt;0,'NSW Oct 2019'!O9&gt;0),IF($C$5*E15/'NSW Oct 2019'!AQ9&lt;('NSW Oct 2019'!L9+'NSW Oct 2019'!M9+'NSW Oct 2019'!N9),0,IF(($C$5*E15/'NSW Oct 2019'!AQ9-'NSW Oct 2019'!L9+'NSW Oct 2019'!M9+'NSW Oct 2019'!N9)&lt;=('NSW Oct 2019'!L9+'NSW Oct 2019'!M9+'NSW Oct 2019'!N9+'NSW Oct 2019'!O9),(($C$5*E15/'NSW Oct 2019'!AQ9-('NSW Oct 2019'!L9+'NSW Oct 2019'!M9+'NSW Oct 2019'!N9))*'NSW Oct 2019'!Z9/100)*'NSW Oct 2019'!AQ9,('NSW Oct 2019'!O9*'NSW Oct 2019'!Z9/100)*'NSW Oct 2019'!AQ9)),0)</f>
        <v>0</v>
      </c>
      <c r="K15" s="151">
        <f>IF(AND('NSW Oct 2019'!O9&gt;0,'NSW Oct 2019'!P9&gt;0),IF($C$5*E15/'NSW Oct 2019'!AQ9&lt;('NSW Oct 2019'!L9+'NSW Oct 2019'!M9+'NSW Oct 2019'!N9+'NSW Oct 2019'!O9),0,IF(($C$5*E15/'NSW Oct 2019'!AQ9-'NSW Oct 2019'!L9+'NSW Oct 2019'!M9+'NSW Oct 2019'!N9+'NSW Oct 2019'!O9)&lt;=('NSW Oct 2019'!L9+'NSW Oct 2019'!M9+'NSW Oct 2019'!N9+'NSW Oct 2019'!O9+'NSW Oct 2019'!P9),(($C$5*E15/'NSW Oct 2019'!AQ9-('NSW Oct 2019'!L9+'NSW Oct 2019'!M9+'NSW Oct 2019'!N9+'NSW Oct 2019'!O9))*'NSW Oct 2019'!AA9/100)*'NSW Oct 2019'!AQ9,('NSW Oct 2019'!P9*'NSW Oct 2019'!AA9/100)*'NSW Oct 2019'!AQ9)),0)</f>
        <v>0</v>
      </c>
      <c r="L15" s="151">
        <f>IF(AND('NSW Oct 2019'!P9&gt;0,'NSW Oct 2019'!O9&gt;0),IF(($C$5*E15/'NSW Oct 2019'!AQ9&lt;SUM('NSW Oct 2019'!L9:P9)),(0),($C$5*E15/'NSW Oct 2019'!AQ9-SUM('NSW Oct 2019'!L9:P9))*'NSW Oct 2019'!AB9/100)* 'NSW Oct 2019'!AQ9,IF(AND('NSW Oct 2019'!O9&gt;0,'NSW Oct 2019'!P9=""),IF(($C$5*E15/'NSW Oct 2019'!AQ9&lt; SUM('NSW Oct 2019'!L9:O9)),(0),($C$5*E15/'NSW Oct 2019'!AQ9-SUM('NSW Oct 2019'!L9:O9))*'NSW Oct 2019'!AA9/100)* 'NSW Oct 2019'!AQ9,IF(AND('NSW Oct 2019'!N9&gt;0,'NSW Oct 2019'!O9=""),IF(($C$5*E15/'NSW Oct 2019'!AQ9&lt; SUM('NSW Oct 2019'!L9:N9)),(0),($C$5*E15/'NSW Oct 2019'!AQ9-SUM('NSW Oct 2019'!L9:N9))*'NSW Oct 2019'!Z9/100)* 'NSW Oct 2019'!AQ9,IF(AND('NSW Oct 2019'!M9&gt;0,'NSW Oct 2019'!N9=""),IF(($C$5*E15/'NSW Oct 2019'!AQ9&lt;'NSW Oct 2019'!M9+'NSW Oct 2019'!L9),(0),(($C$5*E15/'NSW Oct 2019'!AQ9-('NSW Oct 2019'!M9+'NSW Oct 2019'!L9))*'NSW Oct 2019'!Y9/100))*'NSW Oct 2019'!AQ9,IF(AND('NSW Oct 2019'!L9&gt;0,'NSW Oct 2019'!M9=""&gt;0),IF(($C$5*E15/'NSW Oct 2019'!AQ9&lt;'NSW Oct 2019'!L9),(0),($C$5*E15/'NSW Oct 2019'!AQ9-'NSW Oct 2019'!L9)*'NSW Oct 2019'!X9/100)*'NSW Oct 2019'!AQ9,0)))))</f>
        <v>0</v>
      </c>
      <c r="M15" s="151">
        <f>IF('NSW Oct 2019'!K9="",($C$5*F15/'NSW Oct 2019'!AR9*'NSW Oct 2019'!AC9/100)*'NSW Oct 2019'!AR9,IF($C$5*F15/'NSW Oct 2019'!AR9&gt;='NSW Oct 2019'!L9,('NSW Oct 2019'!L9*'NSW Oct 2019'!AC9/100)*'NSW Oct 2019'!AR9,($C$5*F15/'NSW Oct 2019'!AR9*'NSW Oct 2019'!AC9/100)*'NSW Oct 2019'!AR9))</f>
        <v>395.12520000000006</v>
      </c>
      <c r="N15" s="151">
        <f>IF(AND('NSW Oct 2019'!L9&gt;0,'NSW Oct 2019'!M9&gt;0),IF($C$5*F15/'NSW Oct 2019'!AR9&lt;'NSW Oct 2019'!L9,0,IF(($C$5*F15/'NSW Oct 2019'!AR9-'NSW Oct 2019'!L9)&lt;=('NSW Oct 2019'!M9+'NSW Oct 2019'!L9),((($C$5*F15/'NSW Oct 2019'!AR9-'NSW Oct 2019'!L9)*'NSW Oct 2019'!AD9/100))*'NSW Oct 2019'!AR9,((('NSW Oct 2019'!M9)*'NSW Oct 2019'!AD9/100)*'NSW Oct 2019'!AR9))),0)</f>
        <v>869.72320000000002</v>
      </c>
      <c r="O15" s="151">
        <f>IF(AND('NSW Oct 2019'!M9&gt;0,'NSW Oct 2019'!N9&gt;0),IF($C$5*F15/'NSW Oct 2019'!AR9&lt;('NSW Oct 2019'!L9+'NSW Oct 2019'!M9),0,IF(($C$5*F15/'NSW Oct 2019'!AR9-'NSW Oct 2019'!L9+'NSW Oct 2019'!M9)&lt;=('NSW Oct 2019'!L9+'NSW Oct 2019'!M9+'NSW Oct 2019'!N9),((($C$5*F15/'NSW Oct 2019'!AR9-('NSW Oct 2019'!L9+'NSW Oct 2019'!M9))*'NSW Oct 2019'!AE9/100))*'NSW Oct 2019'!AR9,('NSW Oct 2019'!N9*'NSW Oct 2019'!AE9/100)*'NSW Oct 2019'!AR9)),0)</f>
        <v>0</v>
      </c>
      <c r="P15" s="151">
        <f>IF(AND('NSW Oct 2019'!N9&gt;0,'NSW Oct 2019'!O9&gt;0),IF($C$5*F15/'NSW Oct 2019'!AR9&lt;('NSW Oct 2019'!L9+'NSW Oct 2019'!M9+'NSW Oct 2019'!N9),0,IF(($C$5*F15/'NSW Oct 2019'!AR9-'NSW Oct 2019'!L9+'NSW Oct 2019'!M9+'NSW Oct 2019'!N9)&lt;=('NSW Oct 2019'!L9+'NSW Oct 2019'!M9+'NSW Oct 2019'!N9+'NSW Oct 2019'!O9),(($C$5*F15/'NSW Oct 2019'!AR9-('NSW Oct 2019'!L9+'NSW Oct 2019'!M9+'NSW Oct 2019'!N9))*'NSW Oct 2019'!AF9/100)*'NSW Oct 2019'!AR9,('NSW Oct 2019'!O9*'NSW Oct 2019'!AF9/100)*'NSW Oct 2019'!AR9)),0)</f>
        <v>0</v>
      </c>
      <c r="Q15" s="151">
        <f>IF(AND('NSW Oct 2019'!P9&gt;0,'NSW Oct 2019'!P9&gt;0),IF($C$5*F15/'NSW Oct 2019'!AR9&lt;('NSW Oct 2019'!L9+'NSW Oct 2019'!M9+'NSW Oct 2019'!N9+'NSW Oct 2019'!O9),0,IF(($C$5*F15/'NSW Oct 2019'!AR9-'NSW Oct 2019'!L9+'NSW Oct 2019'!M9+'NSW Oct 2019'!N9+'NSW Oct 2019'!O9)&lt;=('NSW Oct 2019'!L9+'NSW Oct 2019'!M9+'NSW Oct 2019'!N9+'NSW Oct 2019'!O9+'NSW Oct 2019'!P9),(($C$5*F15/'NSW Oct 2019'!AR9-('NSW Oct 2019'!L9+'NSW Oct 2019'!M9+'NSW Oct 2019'!N9+'NSW Oct 2019'!O9))*'NSW Oct 2019'!AG9/100)*'NSW Oct 2019'!AR9,('NSW Oct 2019'!P9*'NSW Oct 2019'!AG9/100)*'NSW Oct 2019'!AR9)),0)</f>
        <v>0</v>
      </c>
      <c r="R15" s="151">
        <f>IF(AND('NSW Oct 2019'!P9&gt;0,'NSW Oct 2019'!O9&gt;0),IF(($C$5*F15/'NSW Oct 2019'!AR9&lt;SUM('NSW Oct 2019'!L9:P9)),(0),($C$5*F15/'NSW Oct 2019'!AR9-SUM('NSW Oct 2019'!L9:P9))*'NSW Oct 2019'!AB9/100)* 'NSW Oct 2019'!AR9,IF(AND('NSW Oct 2019'!O9&gt;0,'NSW Oct 2019'!P9=""),IF(($C$5*F15/'NSW Oct 2019'!AR9&lt; SUM('NSW Oct 2019'!L9:O9)),(0),($C$5*F15/'NSW Oct 2019'!AR9-SUM('NSW Oct 2019'!L9:O9))*'NSW Oct 2019'!AG9/100)* 'NSW Oct 2019'!AR9,IF(AND('NSW Oct 2019'!N9&gt;0,'NSW Oct 2019'!O9=""),IF(($C$5*F15/'NSW Oct 2019'!AR9&lt; SUM('NSW Oct 2019'!L9:N9)),(0),($C$5*F15/'NSW Oct 2019'!AR9-SUM('NSW Oct 2019'!L9:N9))*'NSW Oct 2019'!AF9/100)* 'NSW Oct 2019'!AR9,IF(AND('NSW Oct 2019'!M9&gt;0,'NSW Oct 2019'!N9=""),IF(($C$5*F15/'NSW Oct 2019'!AR9&lt;'NSW Oct 2019'!M9+'NSW Oct 2019'!L9),(0),(($C$5*F15/'NSW Oct 2019'!AR9-('NSW Oct 2019'!M9+'NSW Oct 2019'!L9))*'NSW Oct 2019'!AE9/100))*'NSW Oct 2019'!AR9,IF(AND('NSW Oct 2019'!L9&gt;0,'NSW Oct 2019'!M9=""&gt;0),IF(($C$5*F15/'NSW Oct 2019'!AR9&lt;'NSW Oct 2019'!L9),(0),($C$5*F15/'NSW Oct 2019'!AR9-'NSW Oct 2019'!L9)*'NSW Oct 2019'!AD9/100)*'NSW Oct 2019'!AR9,0)))))</f>
        <v>0</v>
      </c>
      <c r="S15" s="257">
        <f t="shared" si="1"/>
        <v>2529.6968000000002</v>
      </c>
      <c r="T15" s="294">
        <f t="shared" si="2"/>
        <v>2879.8413</v>
      </c>
      <c r="U15" s="157">
        <f t="shared" si="3"/>
        <v>3167.8254300000003</v>
      </c>
      <c r="V15" s="156">
        <f>'NSW Oct 2019'!AT9</f>
        <v>0</v>
      </c>
      <c r="W15" s="156">
        <f>'NSW Oct 2019'!AU9</f>
        <v>0</v>
      </c>
      <c r="X15" s="156">
        <f>'NSW Oct 2019'!AV9</f>
        <v>0</v>
      </c>
      <c r="Y15" s="156">
        <f>'NSW Oct 2019'!AW9</f>
        <v>0</v>
      </c>
      <c r="Z15" s="294" t="str">
        <f t="shared" si="8"/>
        <v>No discount</v>
      </c>
      <c r="AA15" s="294" t="str">
        <f t="shared" si="9"/>
        <v>Exclusive</v>
      </c>
      <c r="AB15" s="266">
        <f t="shared" si="4"/>
        <v>2879.8413</v>
      </c>
      <c r="AC15" s="266">
        <f t="shared" si="5"/>
        <v>2879.8413</v>
      </c>
      <c r="AD15" s="267">
        <f t="shared" si="6"/>
        <v>3167.8254300000003</v>
      </c>
      <c r="AE15" s="267">
        <f t="shared" si="7"/>
        <v>3167.8254300000003</v>
      </c>
      <c r="AF15" s="235">
        <f>'NSW Oct 2019'!BF9</f>
        <v>0</v>
      </c>
      <c r="AG15" s="159" t="str">
        <f>'NSW Oct 2019'!BG9</f>
        <v>n</v>
      </c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5"/>
      <c r="DB15" s="205"/>
      <c r="DC15" s="205"/>
      <c r="DD15" s="205"/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</row>
    <row r="16" spans="1:148" ht="23" customHeight="1" thickBot="1">
      <c r="A16" s="444"/>
      <c r="B16" s="171" t="str">
        <f>'NSW Oct 2019'!F10</f>
        <v>EnergyAustralia</v>
      </c>
      <c r="C16" s="171" t="str">
        <f>'NSW Oct 2019'!G10</f>
        <v>Total Plan</v>
      </c>
      <c r="D16" s="172">
        <f>365*'NSW Oct 2019'!H10/100</f>
        <v>302.95</v>
      </c>
      <c r="E16" s="289">
        <f>IF('NSW Oct 2019'!AQ10=3,0.5,IF('NSW Oct 2019'!AQ10=2,0.33,0))</f>
        <v>0.5</v>
      </c>
      <c r="F16" s="289">
        <f t="shared" si="0"/>
        <v>0.5</v>
      </c>
      <c r="G16" s="172">
        <f>IF('NSW Oct 2019'!K10="",($C$5*E16/'NSW Oct 2019'!AQ10*'NSW Oct 2019'!W10/100)*'NSW Oct 2019'!AQ10,IF($C$5*E16/'NSW Oct 2019'!AQ10&gt;='NSW Oct 2019'!L10,('NSW Oct 2019'!L10*'NSW Oct 2019'!W10/100)*'NSW Oct 2019'!AQ10,($C$5*E16/'NSW Oct 2019'!AQ10*'NSW Oct 2019'!W10/100)*'NSW Oct 2019'!AQ10))</f>
        <v>211.15871999999996</v>
      </c>
      <c r="H16" s="172">
        <f>IF(AND('NSW Oct 2019'!L10&gt;0,'NSW Oct 2019'!M10&gt;0),IF($C$5*E16/'NSW Oct 2019'!AQ10&lt;'NSW Oct 2019'!L10,0,IF(($C$5*E16/'NSW Oct 2019'!AQ10-'NSW Oct 2019'!L10)&lt;=('NSW Oct 2019'!M10+'NSW Oct 2019'!L10),((($C$5*E16/'NSW Oct 2019'!AQ10-'NSW Oct 2019'!L10)*'NSW Oct 2019'!X10/100))*'NSW Oct 2019'!AQ10,((('NSW Oct 2019'!M10)*'NSW Oct 2019'!X10/100)*'NSW Oct 2019'!AQ10))),0)</f>
        <v>1103.7977454545455</v>
      </c>
      <c r="I16" s="172">
        <f>IF(AND('NSW Oct 2019'!M10&gt;0,'NSW Oct 2019'!N10&gt;0),IF($C$5*E16/'NSW Oct 2019'!AQ10&lt;('NSW Oct 2019'!L10+'NSW Oct 2019'!M10),0,IF(($C$5*E16/'NSW Oct 2019'!AQ10-'NSW Oct 2019'!L10+'NSW Oct 2019'!M10)&lt;=('NSW Oct 2019'!L10+'NSW Oct 2019'!M10+'NSW Oct 2019'!N10),((($C$5*E16/'NSW Oct 2019'!AQ10-('NSW Oct 2019'!L10+'NSW Oct 2019'!M10))*'NSW Oct 2019'!Y10/100))*'NSW Oct 2019'!AQ10,('NSW Oct 2019'!N10*'NSW Oct 2019'!Y10/100)* 'NSW Oct 2019'!AQ10)),0)</f>
        <v>0</v>
      </c>
      <c r="J16" s="172">
        <f>IF(AND('NSW Oct 2019'!N10&gt;0,'NSW Oct 2019'!O10&gt;0),IF($C$5*E16/'NSW Oct 2019'!AQ10&lt;('NSW Oct 2019'!L10+'NSW Oct 2019'!M10+'NSW Oct 2019'!N10),0,IF(($C$5*E16/'NSW Oct 2019'!AQ10-'NSW Oct 2019'!L10+'NSW Oct 2019'!M10+'NSW Oct 2019'!N10)&lt;=('NSW Oct 2019'!L10+'NSW Oct 2019'!M10+'NSW Oct 2019'!N10+'NSW Oct 2019'!O10),(($C$5*E16/'NSW Oct 2019'!AQ10-('NSW Oct 2019'!L10+'NSW Oct 2019'!M10+'NSW Oct 2019'!N10))*'NSW Oct 2019'!Z10/100)*'NSW Oct 2019'!AQ10,('NSW Oct 2019'!O10*'NSW Oct 2019'!Z10/100)*'NSW Oct 2019'!AQ10)),0)</f>
        <v>0</v>
      </c>
      <c r="K16" s="172">
        <f>IF(AND('NSW Oct 2019'!O10&gt;0,'NSW Oct 2019'!P10&gt;0),IF($C$5*E16/'NSW Oct 2019'!AQ10&lt;('NSW Oct 2019'!L10+'NSW Oct 2019'!M10+'NSW Oct 2019'!N10+'NSW Oct 2019'!O10),0,IF(($C$5*E16/'NSW Oct 2019'!AQ10-'NSW Oct 2019'!L10+'NSW Oct 2019'!M10+'NSW Oct 2019'!N10+'NSW Oct 2019'!O10)&lt;=('NSW Oct 2019'!L10+'NSW Oct 2019'!M10+'NSW Oct 2019'!N10+'NSW Oct 2019'!O10+'NSW Oct 2019'!P10),(($C$5*E16/'NSW Oct 2019'!AQ10-('NSW Oct 2019'!L10+'NSW Oct 2019'!M10+'NSW Oct 2019'!N10+'NSW Oct 2019'!O10))*'NSW Oct 2019'!AA10/100)*'NSW Oct 2019'!AQ10,('NSW Oct 2019'!P10*'NSW Oct 2019'!AA10/100)*'NSW Oct 2019'!AQ10)),0)</f>
        <v>0</v>
      </c>
      <c r="L16" s="172">
        <f>IF(AND('NSW Oct 2019'!P10&gt;0,'NSW Oct 2019'!O10&gt;0),IF(($C$5*E16/'NSW Oct 2019'!AQ10&lt;SUM('NSW Oct 2019'!L10:P10)),(0),($C$5*E16/'NSW Oct 2019'!AQ10-SUM('NSW Oct 2019'!L10:P10))*'NSW Oct 2019'!AB10/100)* 'NSW Oct 2019'!AQ10,IF(AND('NSW Oct 2019'!O10&gt;0,'NSW Oct 2019'!P10=""),IF(($C$5*E16/'NSW Oct 2019'!AQ10&lt; SUM('NSW Oct 2019'!L10:O10)),(0),($C$5*E16/'NSW Oct 2019'!AQ10-SUM('NSW Oct 2019'!L10:O10))*'NSW Oct 2019'!AA10/100)* 'NSW Oct 2019'!AQ10,IF(AND('NSW Oct 2019'!N10&gt;0,'NSW Oct 2019'!O10=""),IF(($C$5*E16/'NSW Oct 2019'!AQ10&lt; SUM('NSW Oct 2019'!L10:N10)),(0),($C$5*E16/'NSW Oct 2019'!AQ10-SUM('NSW Oct 2019'!L10:N10))*'NSW Oct 2019'!Z10/100)* 'NSW Oct 2019'!AQ10,IF(AND('NSW Oct 2019'!M10&gt;0,'NSW Oct 2019'!N10=""),IF(($C$5*E16/'NSW Oct 2019'!AQ10&lt;'NSW Oct 2019'!M10+'NSW Oct 2019'!L10),(0),(($C$5*E16/'NSW Oct 2019'!AQ10-('NSW Oct 2019'!M10+'NSW Oct 2019'!L10))*'NSW Oct 2019'!Y10/100))*'NSW Oct 2019'!AQ10,IF(AND('NSW Oct 2019'!L10&gt;0,'NSW Oct 2019'!M10=""&gt;0),IF(($C$5*E16/'NSW Oct 2019'!AQ10&lt;'NSW Oct 2019'!L10),(0),($C$5*E16/'NSW Oct 2019'!AQ10-'NSW Oct 2019'!L10)*'NSW Oct 2019'!X10/100)*'NSW Oct 2019'!AQ10,0)))))</f>
        <v>0</v>
      </c>
      <c r="M16" s="172">
        <f>IF('NSW Oct 2019'!K10="",($C$5*F16/'NSW Oct 2019'!AR10*'NSW Oct 2019'!AC10/100)*'NSW Oct 2019'!AR10,IF($C$5*F16/'NSW Oct 2019'!AR10&gt;='NSW Oct 2019'!L10,('NSW Oct 2019'!L10*'NSW Oct 2019'!AC10/100)*'NSW Oct 2019'!AR10,($C$5*F16/'NSW Oct 2019'!AR10*'NSW Oct 2019'!AC10/100)*'NSW Oct 2019'!AR10))</f>
        <v>211.15871999999996</v>
      </c>
      <c r="N16" s="172">
        <f>IF(AND('NSW Oct 2019'!L10&gt;0,'NSW Oct 2019'!M10&gt;0),IF($C$5*F16/'NSW Oct 2019'!AR10&lt;'NSW Oct 2019'!L10,0,IF(($C$5*F16/'NSW Oct 2019'!AR10-'NSW Oct 2019'!L10)&lt;=('NSW Oct 2019'!M10+'NSW Oct 2019'!L10),((($C$5*F16/'NSW Oct 2019'!AR10-'NSW Oct 2019'!L10)*'NSW Oct 2019'!AD10/100))*'NSW Oct 2019'!AR10,((('NSW Oct 2019'!M10)*'NSW Oct 2019'!AD10/100)*'NSW Oct 2019'!AR10))),0)</f>
        <v>1103.7977454545455</v>
      </c>
      <c r="O16" s="172">
        <f>IF(AND('NSW Oct 2019'!M10&gt;0,'NSW Oct 2019'!N10&gt;0),IF($C$5*F16/'NSW Oct 2019'!AR10&lt;('NSW Oct 2019'!L10+'NSW Oct 2019'!M10),0,IF(($C$5*F16/'NSW Oct 2019'!AR10-'NSW Oct 2019'!L10+'NSW Oct 2019'!M10)&lt;=('NSW Oct 2019'!L10+'NSW Oct 2019'!M10+'NSW Oct 2019'!N10),((($C$5*F16/'NSW Oct 2019'!AR10-('NSW Oct 2019'!L10+'NSW Oct 2019'!M10))*'NSW Oct 2019'!AE10/100))*'NSW Oct 2019'!AR10,('NSW Oct 2019'!N10*'NSW Oct 2019'!AE10/100)*'NSW Oct 2019'!AR10)),0)</f>
        <v>0</v>
      </c>
      <c r="P16" s="172">
        <f>IF(AND('NSW Oct 2019'!N10&gt;0,'NSW Oct 2019'!O10&gt;0),IF($C$5*F16/'NSW Oct 2019'!AR10&lt;('NSW Oct 2019'!L10+'NSW Oct 2019'!M10+'NSW Oct 2019'!N10),0,IF(($C$5*F16/'NSW Oct 2019'!AR10-'NSW Oct 2019'!L10+'NSW Oct 2019'!M10+'NSW Oct 2019'!N10)&lt;=('NSW Oct 2019'!L10+'NSW Oct 2019'!M10+'NSW Oct 2019'!N10+'NSW Oct 2019'!O10),(($C$5*F16/'NSW Oct 2019'!AR10-('NSW Oct 2019'!L10+'NSW Oct 2019'!M10+'NSW Oct 2019'!N10))*'NSW Oct 2019'!AF10/100)*'NSW Oct 2019'!AR10,('NSW Oct 2019'!O10*'NSW Oct 2019'!AF10/100)*'NSW Oct 2019'!AR10)),0)</f>
        <v>0</v>
      </c>
      <c r="Q16" s="172">
        <f>IF(AND('NSW Oct 2019'!P10&gt;0,'NSW Oct 2019'!P10&gt;0),IF($C$5*F16/'NSW Oct 2019'!AR10&lt;('NSW Oct 2019'!L10+'NSW Oct 2019'!M10+'NSW Oct 2019'!N10+'NSW Oct 2019'!O10),0,IF(($C$5*F16/'NSW Oct 2019'!AR10-'NSW Oct 2019'!L10+'NSW Oct 2019'!M10+'NSW Oct 2019'!N10+'NSW Oct 2019'!O10)&lt;=('NSW Oct 2019'!L10+'NSW Oct 2019'!M10+'NSW Oct 2019'!N10+'NSW Oct 2019'!O10+'NSW Oct 2019'!P10),(($C$5*F16/'NSW Oct 2019'!AR10-('NSW Oct 2019'!L10+'NSW Oct 2019'!M10+'NSW Oct 2019'!N10+'NSW Oct 2019'!O10))*'NSW Oct 2019'!AG10/100)*'NSW Oct 2019'!AR10,('NSW Oct 2019'!P10*'NSW Oct 2019'!AG10/100)*'NSW Oct 2019'!AR10)),0)</f>
        <v>0</v>
      </c>
      <c r="R16" s="172">
        <f>IF(AND('NSW Oct 2019'!P10&gt;0,'NSW Oct 2019'!O10&gt;0),IF(($C$5*F16/'NSW Oct 2019'!AR10&lt;SUM('NSW Oct 2019'!L10:P10)),(0),($C$5*F16/'NSW Oct 2019'!AR10-SUM('NSW Oct 2019'!L10:P10))*'NSW Oct 2019'!AB10/100)* 'NSW Oct 2019'!AR10,IF(AND('NSW Oct 2019'!O10&gt;0,'NSW Oct 2019'!P10=""),IF(($C$5*F16/'NSW Oct 2019'!AR10&lt; SUM('NSW Oct 2019'!L10:O10)),(0),($C$5*F16/'NSW Oct 2019'!AR10-SUM('NSW Oct 2019'!L10:O10))*'NSW Oct 2019'!AG10/100)* 'NSW Oct 2019'!AR10,IF(AND('NSW Oct 2019'!N10&gt;0,'NSW Oct 2019'!O10=""),IF(($C$5*F16/'NSW Oct 2019'!AR10&lt; SUM('NSW Oct 2019'!L10:N10)),(0),($C$5*F16/'NSW Oct 2019'!AR10-SUM('NSW Oct 2019'!L10:N10))*'NSW Oct 2019'!AF10/100)* 'NSW Oct 2019'!AR10,IF(AND('NSW Oct 2019'!M10&gt;0,'NSW Oct 2019'!N10=""),IF(($C$5*F16/'NSW Oct 2019'!AR10&lt;'NSW Oct 2019'!M10+'NSW Oct 2019'!L10),(0),(($C$5*F16/'NSW Oct 2019'!AR10-('NSW Oct 2019'!M10+'NSW Oct 2019'!L10))*'NSW Oct 2019'!AE10/100))*'NSW Oct 2019'!AR10,IF(AND('NSW Oct 2019'!L10&gt;0,'NSW Oct 2019'!M10=""&gt;0),IF(($C$5*F16/'NSW Oct 2019'!AR10&lt;'NSW Oct 2019'!L10),(0),($C$5*F16/'NSW Oct 2019'!AR10-'NSW Oct 2019'!L10)*'NSW Oct 2019'!AD10/100)*'NSW Oct 2019'!AR10,0)))))</f>
        <v>0</v>
      </c>
      <c r="S16" s="298">
        <f t="shared" si="1"/>
        <v>2629.9129309090908</v>
      </c>
      <c r="T16" s="293">
        <f t="shared" si="2"/>
        <v>2932.8629309090907</v>
      </c>
      <c r="U16" s="168">
        <f t="shared" si="3"/>
        <v>3226.1492239999998</v>
      </c>
      <c r="V16" s="171">
        <f>'NSW Oct 2019'!AT10</f>
        <v>19</v>
      </c>
      <c r="W16" s="171">
        <f>'NSW Oct 2019'!AU10</f>
        <v>0</v>
      </c>
      <c r="X16" s="171">
        <f>'NSW Oct 2019'!AV10</f>
        <v>0</v>
      </c>
      <c r="Y16" s="171">
        <f>'NSW Oct 2019'!AW10</f>
        <v>0</v>
      </c>
      <c r="Z16" s="293" t="str">
        <f t="shared" si="8"/>
        <v>Guaranteed off bill</v>
      </c>
      <c r="AA16" s="293" t="str">
        <f t="shared" si="9"/>
        <v>Exclusive</v>
      </c>
      <c r="AB16" s="293">
        <f t="shared" si="4"/>
        <v>2375.6189740363634</v>
      </c>
      <c r="AC16" s="293">
        <f t="shared" si="5"/>
        <v>2375.6189740363634</v>
      </c>
      <c r="AD16" s="301">
        <f t="shared" si="6"/>
        <v>2613.1808714399999</v>
      </c>
      <c r="AE16" s="301">
        <f t="shared" si="7"/>
        <v>2613.1808714399999</v>
      </c>
      <c r="AF16" s="234">
        <f>'NSW Oct 2019'!BF10</f>
        <v>0</v>
      </c>
      <c r="AG16" s="170" t="str">
        <f>'NSW Oct 2019'!BG10</f>
        <v>n</v>
      </c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</row>
    <row r="17" spans="1:148" ht="23" customHeight="1" thickTop="1" thickBot="1">
      <c r="A17" s="236" t="str">
        <f>'NSW Oct 2019'!D11</f>
        <v>ActewAGL Shoalhaven</v>
      </c>
      <c r="B17" s="237" t="str">
        <f>'NSW Oct 2019'!F11</f>
        <v>ActewAGL</v>
      </c>
      <c r="C17" s="237" t="str">
        <f>'NSW Oct 2019'!G11</f>
        <v>Standard plan</v>
      </c>
      <c r="D17" s="172">
        <f>365*'NSW Oct 2019'!H11/100</f>
        <v>375.22</v>
      </c>
      <c r="E17" s="289">
        <f>IF('NSW Oct 2019'!AQ11=3,0.5,IF('NSW Oct 2019'!AQ11=2,0.33,0))</f>
        <v>0.5</v>
      </c>
      <c r="F17" s="289">
        <f t="shared" si="0"/>
        <v>0.5</v>
      </c>
      <c r="G17" s="238">
        <f>IF('NSW Oct 2019'!K11="",($C$5*E17/'NSW Oct 2019'!AQ11*'NSW Oct 2019'!W11/100)*'NSW Oct 2019'!AQ11,IF($C$5*E17/'NSW Oct 2019'!AQ11&gt;='NSW Oct 2019'!L11,('NSW Oct 2019'!L11*'NSW Oct 2019'!W11/100)*'NSW Oct 2019'!AQ11,($C$5*E17/'NSW Oct 2019'!AQ11*'NSW Oct 2019'!W11/100)*'NSW Oct 2019'!AQ11))</f>
        <v>1428.9545454545455</v>
      </c>
      <c r="H17" s="238">
        <f>IF(AND('NSW Oct 2019'!L11&gt;0,'NSW Oct 2019'!M11&gt;0),IF($C$5*E17/'NSW Oct 2019'!AQ11&lt;'NSW Oct 2019'!L11,0,IF(($C$5*E17/'NSW Oct 2019'!AQ11-'NSW Oct 2019'!L11)&lt;=('NSW Oct 2019'!M11+'NSW Oct 2019'!L11),((($C$5*E17/'NSW Oct 2019'!AQ11-'NSW Oct 2019'!L11)*'NSW Oct 2019'!X11/100))*'NSW Oct 2019'!AQ11,((('NSW Oct 2019'!M11)*'NSW Oct 2019'!X11/100)*'NSW Oct 2019'!AQ11))),0)</f>
        <v>0</v>
      </c>
      <c r="I17" s="238">
        <f>IF(AND('NSW Oct 2019'!M11&gt;0,'NSW Oct 2019'!N11&gt;0),IF($C$5*E17/'NSW Oct 2019'!AQ11&lt;('NSW Oct 2019'!L11+'NSW Oct 2019'!M11),0,IF(($C$5*E17/'NSW Oct 2019'!AQ11-'NSW Oct 2019'!L11+'NSW Oct 2019'!M11)&lt;=('NSW Oct 2019'!L11+'NSW Oct 2019'!M11+'NSW Oct 2019'!N11),((($C$5*E17/'NSW Oct 2019'!AQ11-('NSW Oct 2019'!L11+'NSW Oct 2019'!M11))*'NSW Oct 2019'!Y11/100))*'NSW Oct 2019'!AQ11,('NSW Oct 2019'!N11*'NSW Oct 2019'!Y11/100)* 'NSW Oct 2019'!AQ11)),0)</f>
        <v>0</v>
      </c>
      <c r="J17" s="238">
        <f>IF(AND('NSW Oct 2019'!N11&gt;0,'NSW Oct 2019'!O11&gt;0),IF($C$5*E17/'NSW Oct 2019'!AQ11&lt;('NSW Oct 2019'!L11+'NSW Oct 2019'!M11+'NSW Oct 2019'!N11),0,IF(($C$5*E17/'NSW Oct 2019'!AQ11-'NSW Oct 2019'!L11+'NSW Oct 2019'!M11+'NSW Oct 2019'!N11)&lt;=('NSW Oct 2019'!L11+'NSW Oct 2019'!M11+'NSW Oct 2019'!N11+'NSW Oct 2019'!O11),(($C$5*E17/'NSW Oct 2019'!AQ11-('NSW Oct 2019'!L11+'NSW Oct 2019'!M11+'NSW Oct 2019'!N11))*'NSW Oct 2019'!Z11/100)*'NSW Oct 2019'!AQ11,('NSW Oct 2019'!O11*'NSW Oct 2019'!Z11/100)*'NSW Oct 2019'!AQ11)),0)</f>
        <v>0</v>
      </c>
      <c r="K17" s="238">
        <f>IF(AND('NSW Oct 2019'!O11&gt;0,'NSW Oct 2019'!P11&gt;0),IF($C$5*E17/'NSW Oct 2019'!AQ11&lt;('NSW Oct 2019'!L11+'NSW Oct 2019'!M11+'NSW Oct 2019'!N11+'NSW Oct 2019'!O11),0,IF(($C$5*E17/'NSW Oct 2019'!AQ11-'NSW Oct 2019'!L11+'NSW Oct 2019'!M11+'NSW Oct 2019'!N11+'NSW Oct 2019'!O11)&lt;=('NSW Oct 2019'!L11+'NSW Oct 2019'!M11+'NSW Oct 2019'!N11+'NSW Oct 2019'!O11+'NSW Oct 2019'!P11),(($C$5*E17/'NSW Oct 2019'!AQ11-('NSW Oct 2019'!L11+'NSW Oct 2019'!M11+'NSW Oct 2019'!N11+'NSW Oct 2019'!O11))*'NSW Oct 2019'!AA11/100)*'NSW Oct 2019'!AQ11,('NSW Oct 2019'!P11*'NSW Oct 2019'!AA11/100)*'NSW Oct 2019'!AQ11)),0)</f>
        <v>0</v>
      </c>
      <c r="L17" s="238">
        <f>IF(AND('NSW Oct 2019'!P11&gt;0,'NSW Oct 2019'!O11&gt;0),IF(($C$5*E17/'NSW Oct 2019'!AQ11&lt;SUM('NSW Oct 2019'!L11:P11)),(0),($C$5*E17/'NSW Oct 2019'!AQ11-SUM('NSW Oct 2019'!L11:P11))*'NSW Oct 2019'!AB11/100)* 'NSW Oct 2019'!AQ11,IF(AND('NSW Oct 2019'!O11&gt;0,'NSW Oct 2019'!P11=""),IF(($C$5*E17/'NSW Oct 2019'!AQ11&lt; SUM('NSW Oct 2019'!L11:O11)),(0),($C$5*E17/'NSW Oct 2019'!AQ11-SUM('NSW Oct 2019'!L11:O11))*'NSW Oct 2019'!AA11/100)* 'NSW Oct 2019'!AQ11,IF(AND('NSW Oct 2019'!N11&gt;0,'NSW Oct 2019'!O11=""),IF(($C$5*E17/'NSW Oct 2019'!AQ11&lt; SUM('NSW Oct 2019'!L11:N11)),(0),($C$5*E17/'NSW Oct 2019'!AQ11-SUM('NSW Oct 2019'!L11:N11))*'NSW Oct 2019'!Z11/100)* 'NSW Oct 2019'!AQ11,IF(AND('NSW Oct 2019'!M11&gt;0,'NSW Oct 2019'!N11=""),IF(($C$5*E17/'NSW Oct 2019'!AQ11&lt;'NSW Oct 2019'!M11+'NSW Oct 2019'!L11),(0),(($C$5*E17/'NSW Oct 2019'!AQ11-('NSW Oct 2019'!M11+'NSW Oct 2019'!L11))*'NSW Oct 2019'!Y11/100))*'NSW Oct 2019'!AQ11,IF(AND('NSW Oct 2019'!L11&gt;0,'NSW Oct 2019'!M11=""&gt;0),IF(($C$5*E17/'NSW Oct 2019'!AQ11&lt;'NSW Oct 2019'!L11),(0),($C$5*E17/'NSW Oct 2019'!AQ11-'NSW Oct 2019'!L11)*'NSW Oct 2019'!X11/100)*'NSW Oct 2019'!AQ11,0)))))</f>
        <v>0</v>
      </c>
      <c r="M17" s="238">
        <f>IF('NSW Oct 2019'!K11="",($C$5*F17/'NSW Oct 2019'!AR11*'NSW Oct 2019'!AC11/100)*'NSW Oct 2019'!AR11,IF($C$5*F17/'NSW Oct 2019'!AR11&gt;='NSW Oct 2019'!L11,('NSW Oct 2019'!L11*'NSW Oct 2019'!AC11/100)*'NSW Oct 2019'!AR11,($C$5*F17/'NSW Oct 2019'!AR11*'NSW Oct 2019'!AC11/100)*'NSW Oct 2019'!AR11))</f>
        <v>1428.9545454545455</v>
      </c>
      <c r="N17" s="238">
        <f>IF(AND('NSW Oct 2019'!L11&gt;0,'NSW Oct 2019'!M11&gt;0),IF($C$5*F17/'NSW Oct 2019'!AR11&lt;'NSW Oct 2019'!L11,0,IF(($C$5*F17/'NSW Oct 2019'!AR11-'NSW Oct 2019'!L11)&lt;=('NSW Oct 2019'!M11+'NSW Oct 2019'!L11),((($C$5*F17/'NSW Oct 2019'!AR11-'NSW Oct 2019'!L11)*'NSW Oct 2019'!AD11/100))*'NSW Oct 2019'!AR11,((('NSW Oct 2019'!M11)*'NSW Oct 2019'!AD11/100)*'NSW Oct 2019'!AR11))),0)</f>
        <v>0</v>
      </c>
      <c r="O17" s="238">
        <f>IF(AND('NSW Oct 2019'!M11&gt;0,'NSW Oct 2019'!N11&gt;0),IF($C$5*F17/'NSW Oct 2019'!AR11&lt;('NSW Oct 2019'!L11+'NSW Oct 2019'!M11),0,IF(($C$5*F17/'NSW Oct 2019'!AR11-'NSW Oct 2019'!L11+'NSW Oct 2019'!M11)&lt;=('NSW Oct 2019'!L11+'NSW Oct 2019'!M11+'NSW Oct 2019'!N11),((($C$5*F17/'NSW Oct 2019'!AR11-('NSW Oct 2019'!L11+'NSW Oct 2019'!M11))*'NSW Oct 2019'!AE11/100))*'NSW Oct 2019'!AR11,('NSW Oct 2019'!N11*'NSW Oct 2019'!AE11/100)*'NSW Oct 2019'!AR11)),0)</f>
        <v>0</v>
      </c>
      <c r="P17" s="238">
        <f>IF(AND('NSW Oct 2019'!N11&gt;0,'NSW Oct 2019'!O11&gt;0),IF($C$5*F17/'NSW Oct 2019'!AR11&lt;('NSW Oct 2019'!L11+'NSW Oct 2019'!M11+'NSW Oct 2019'!N11),0,IF(($C$5*F17/'NSW Oct 2019'!AR11-'NSW Oct 2019'!L11+'NSW Oct 2019'!M11+'NSW Oct 2019'!N11)&lt;=('NSW Oct 2019'!L11+'NSW Oct 2019'!M11+'NSW Oct 2019'!N11+'NSW Oct 2019'!O11),(($C$5*F17/'NSW Oct 2019'!AR11-('NSW Oct 2019'!L11+'NSW Oct 2019'!M11+'NSW Oct 2019'!N11))*'NSW Oct 2019'!AF11/100)*'NSW Oct 2019'!AR11,('NSW Oct 2019'!O11*'NSW Oct 2019'!AF11/100)*'NSW Oct 2019'!AR11)),0)</f>
        <v>0</v>
      </c>
      <c r="Q17" s="238">
        <f>IF(AND('NSW Oct 2019'!P11&gt;0,'NSW Oct 2019'!P11&gt;0),IF($C$5*F17/'NSW Oct 2019'!AR11&lt;('NSW Oct 2019'!L11+'NSW Oct 2019'!M11+'NSW Oct 2019'!N11+'NSW Oct 2019'!O11),0,IF(($C$5*F17/'NSW Oct 2019'!AR11-'NSW Oct 2019'!L11+'NSW Oct 2019'!M11+'NSW Oct 2019'!N11+'NSW Oct 2019'!O11)&lt;=('NSW Oct 2019'!L11+'NSW Oct 2019'!M11+'NSW Oct 2019'!N11+'NSW Oct 2019'!O11+'NSW Oct 2019'!P11),(($C$5*F17/'NSW Oct 2019'!AR11-('NSW Oct 2019'!L11+'NSW Oct 2019'!M11+'NSW Oct 2019'!N11+'NSW Oct 2019'!O11))*'NSW Oct 2019'!AG11/100)*'NSW Oct 2019'!AR11,('NSW Oct 2019'!P11*'NSW Oct 2019'!AG11/100)*'NSW Oct 2019'!AR11)),0)</f>
        <v>0</v>
      </c>
      <c r="R17" s="238">
        <f>IF(AND('NSW Oct 2019'!P11&gt;0,'NSW Oct 2019'!O11&gt;0),IF(($C$5*F17/'NSW Oct 2019'!AR11&lt;SUM('NSW Oct 2019'!L11:P11)),(0),($C$5*F17/'NSW Oct 2019'!AR11-SUM('NSW Oct 2019'!L11:P11))*'NSW Oct 2019'!AB11/100)* 'NSW Oct 2019'!AR11,IF(AND('NSW Oct 2019'!O11&gt;0,'NSW Oct 2019'!P11=""),IF(($C$5*F17/'NSW Oct 2019'!AR11&lt; SUM('NSW Oct 2019'!L11:O11)),(0),($C$5*F17/'NSW Oct 2019'!AR11-SUM('NSW Oct 2019'!L11:O11))*'NSW Oct 2019'!AG11/100)* 'NSW Oct 2019'!AR11,IF(AND('NSW Oct 2019'!N11&gt;0,'NSW Oct 2019'!O11=""),IF(($C$5*F17/'NSW Oct 2019'!AR11&lt; SUM('NSW Oct 2019'!L11:N11)),(0),($C$5*F17/'NSW Oct 2019'!AR11-SUM('NSW Oct 2019'!L11:N11))*'NSW Oct 2019'!AF11/100)* 'NSW Oct 2019'!AR11,IF(AND('NSW Oct 2019'!M11&gt;0,'NSW Oct 2019'!N11=""),IF(($C$5*F17/'NSW Oct 2019'!AR11&lt;'NSW Oct 2019'!M11+'NSW Oct 2019'!L11),(0),(($C$5*F17/'NSW Oct 2019'!AR11-('NSW Oct 2019'!M11+'NSW Oct 2019'!L11))*'NSW Oct 2019'!AE11/100))*'NSW Oct 2019'!AR11,IF(AND('NSW Oct 2019'!L11&gt;0,'NSW Oct 2019'!M11=""&gt;0),IF(($C$5*F17/'NSW Oct 2019'!AR11&lt;'NSW Oct 2019'!L11),(0),($C$5*F17/'NSW Oct 2019'!AR11-'NSW Oct 2019'!L11)*'NSW Oct 2019'!AD11/100)*'NSW Oct 2019'!AR11,0)))))</f>
        <v>0</v>
      </c>
      <c r="S17" s="298">
        <f t="shared" si="1"/>
        <v>2857.909090909091</v>
      </c>
      <c r="T17" s="295">
        <f t="shared" si="2"/>
        <v>3233.1290909090912</v>
      </c>
      <c r="U17" s="239">
        <f t="shared" si="3"/>
        <v>3556.4420000000005</v>
      </c>
      <c r="V17" s="237">
        <f>'NSW Oct 2019'!AT11</f>
        <v>0</v>
      </c>
      <c r="W17" s="237">
        <f>'NSW Oct 2019'!AU11</f>
        <v>0</v>
      </c>
      <c r="X17" s="237">
        <f>'NSW Oct 2019'!AV11</f>
        <v>0</v>
      </c>
      <c r="Y17" s="237">
        <f>'NSW Oct 2019'!AW11</f>
        <v>0</v>
      </c>
      <c r="Z17" s="295" t="str">
        <f t="shared" si="8"/>
        <v>No discount</v>
      </c>
      <c r="AA17" s="295" t="str">
        <f t="shared" si="9"/>
        <v>Exclusive</v>
      </c>
      <c r="AB17" s="293">
        <f t="shared" si="4"/>
        <v>3233.1290909090912</v>
      </c>
      <c r="AC17" s="293">
        <f t="shared" si="5"/>
        <v>3233.1290909090912</v>
      </c>
      <c r="AD17" s="301">
        <f t="shared" si="6"/>
        <v>3556.4420000000005</v>
      </c>
      <c r="AE17" s="301">
        <f t="shared" si="7"/>
        <v>3556.4420000000005</v>
      </c>
      <c r="AF17" s="240">
        <f>'NSW Oct 2019'!BF11</f>
        <v>0</v>
      </c>
      <c r="AG17" s="241" t="str">
        <f>'NSW Oct 2019'!BG11</f>
        <v>n</v>
      </c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5"/>
      <c r="CB17" s="205"/>
      <c r="CC17" s="205"/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  <c r="CT17" s="205"/>
      <c r="CU17" s="205"/>
      <c r="CV17" s="205"/>
      <c r="CW17" s="205"/>
      <c r="CX17" s="205"/>
      <c r="CY17" s="205"/>
      <c r="CZ17" s="205"/>
      <c r="DA17" s="205"/>
      <c r="DB17" s="205"/>
      <c r="DC17" s="205"/>
      <c r="DD17" s="205"/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</row>
    <row r="18" spans="1:148" ht="23" customHeight="1" thickTop="1">
      <c r="A18" s="442" t="str">
        <f>'NSW Oct 2019'!D12</f>
        <v>Capital Region</v>
      </c>
      <c r="B18" s="156" t="str">
        <f>'NSW Oct 2019'!F12</f>
        <v>ActewAGL</v>
      </c>
      <c r="C18" s="156" t="str">
        <f>'NSW Oct 2019'!G12</f>
        <v>Business plan</v>
      </c>
      <c r="D18" s="153">
        <f>365*'NSW Oct 2019'!H12/100</f>
        <v>357.22550000000001</v>
      </c>
      <c r="E18" s="288">
        <f>IF('NSW Oct 2019'!AQ12=3,0.5,IF('NSW Oct 2019'!AQ12=2,0.33,0))</f>
        <v>0.5</v>
      </c>
      <c r="F18" s="288">
        <f t="shared" si="0"/>
        <v>0.5</v>
      </c>
      <c r="G18" s="151">
        <f>IF('NSW Oct 2019'!K12="",($C$5*E18/'NSW Oct 2019'!AQ12*'NSW Oct 2019'!W12/100)*'NSW Oct 2019'!AQ12,IF($C$5*E18/'NSW Oct 2019'!AQ12&gt;='NSW Oct 2019'!L12,('NSW Oct 2019'!L12*'NSW Oct 2019'!W12/100)*'NSW Oct 2019'!AQ12,($C$5*E18/'NSW Oct 2019'!AQ12*'NSW Oct 2019'!W12/100)*'NSW Oct 2019'!AQ12))</f>
        <v>149.20407</v>
      </c>
      <c r="H18" s="151">
        <f>IF(AND('NSW Oct 2019'!L12&gt;0,'NSW Oct 2019'!M12&gt;0),IF($C$5*E18/'NSW Oct 2019'!AQ12&lt;'NSW Oct 2019'!L12,0,IF(($C$5*E18/'NSW Oct 2019'!AQ12-'NSW Oct 2019'!L12)&lt;=('NSW Oct 2019'!M12+'NSW Oct 2019'!L12),((($C$5*E18/'NSW Oct 2019'!AQ12-'NSW Oct 2019'!L12)*'NSW Oct 2019'!X12/100))*'NSW Oct 2019'!AQ12,((('NSW Oct 2019'!M12)*'NSW Oct 2019'!X12/100)*'NSW Oct 2019'!AQ12))),0)</f>
        <v>92.562199090909104</v>
      </c>
      <c r="I18" s="151">
        <f>IF(AND('NSW Oct 2019'!M12&gt;0,'NSW Oct 2019'!N12&gt;0),IF($C$5*E18/'NSW Oct 2019'!AQ12&lt;('NSW Oct 2019'!L12+'NSW Oct 2019'!M12),0,IF(($C$5*E18/'NSW Oct 2019'!AQ12-'NSW Oct 2019'!L12+'NSW Oct 2019'!M12)&lt;=('NSW Oct 2019'!L12+'NSW Oct 2019'!M12+'NSW Oct 2019'!N12),((($C$5*E18/'NSW Oct 2019'!AQ12-('NSW Oct 2019'!L12+'NSW Oct 2019'!M12))*'NSW Oct 2019'!Y12/100))*'NSW Oct 2019'!AQ12,('NSW Oct 2019'!N12*'NSW Oct 2019'!Y12/100)* 'NSW Oct 2019'!AQ12)),0)</f>
        <v>219.60890999999998</v>
      </c>
      <c r="J18" s="151">
        <f>IF(AND('NSW Oct 2019'!N12&gt;0,'NSW Oct 2019'!O12&gt;0),IF($C$5*E18/'NSW Oct 2019'!AQ12&lt;('NSW Oct 2019'!L12+'NSW Oct 2019'!M12+'NSW Oct 2019'!N12),0,IF(($C$5*E18/'NSW Oct 2019'!AQ12-'NSW Oct 2019'!L12+'NSW Oct 2019'!M12+'NSW Oct 2019'!N12)&lt;=('NSW Oct 2019'!L12+'NSW Oct 2019'!M12+'NSW Oct 2019'!N12+'NSW Oct 2019'!O12),(($C$5*E18/'NSW Oct 2019'!AQ12-('NSW Oct 2019'!L12+'NSW Oct 2019'!M12+'NSW Oct 2019'!N12))*'NSW Oct 2019'!Z12/100)*'NSW Oct 2019'!AQ12,('NSW Oct 2019'!O12*'NSW Oct 2019'!Z12/100)*'NSW Oct 2019'!AQ12)),0)</f>
        <v>829.51236363636372</v>
      </c>
      <c r="K18" s="151">
        <f>IF(AND('NSW Oct 2019'!O12&gt;0,'NSW Oct 2019'!P12&gt;0),IF($C$5*E18/'NSW Oct 2019'!AQ12&lt;('NSW Oct 2019'!L12+'NSW Oct 2019'!M12+'NSW Oct 2019'!N12+'NSW Oct 2019'!O12),0,IF(($C$5*E18/'NSW Oct 2019'!AQ12-'NSW Oct 2019'!L12+'NSW Oct 2019'!M12+'NSW Oct 2019'!N12+'NSW Oct 2019'!O12)&lt;=('NSW Oct 2019'!L12+'NSW Oct 2019'!M12+'NSW Oct 2019'!N12+'NSW Oct 2019'!O12+'NSW Oct 2019'!P12),(($C$5*E18/'NSW Oct 2019'!AQ12-('NSW Oct 2019'!L12+'NSW Oct 2019'!M12+'NSW Oct 2019'!N12+'NSW Oct 2019'!O12))*'NSW Oct 2019'!AA12/100)*'NSW Oct 2019'!AQ12,('NSW Oct 2019'!P12*'NSW Oct 2019'!AA12/100)*'NSW Oct 2019'!AQ12)),0)</f>
        <v>0</v>
      </c>
      <c r="L18" s="151">
        <f>IF(AND('NSW Oct 2019'!P12&gt;0,'NSW Oct 2019'!O12&gt;0),IF(($C$5*E18/'NSW Oct 2019'!AQ12&lt;SUM('NSW Oct 2019'!L12:P12)),(0),($C$5*E18/'NSW Oct 2019'!AQ12-SUM('NSW Oct 2019'!L12:P12))*'NSW Oct 2019'!AB12/100)* 'NSW Oct 2019'!AQ12,IF(AND('NSW Oct 2019'!O12&gt;0,'NSW Oct 2019'!P12=""),IF(($C$5*E18/'NSW Oct 2019'!AQ12&lt; SUM('NSW Oct 2019'!L12:O12)),(0),($C$5*E18/'NSW Oct 2019'!AQ12-SUM('NSW Oct 2019'!L12:O12))*'NSW Oct 2019'!AA12/100)* 'NSW Oct 2019'!AQ12,IF(AND('NSW Oct 2019'!N12&gt;0,'NSW Oct 2019'!O12=""),IF(($C$5*E18/'NSW Oct 2019'!AQ12&lt; SUM('NSW Oct 2019'!L12:N12)),(0),($C$5*E18/'NSW Oct 2019'!AQ12-SUM('NSW Oct 2019'!L12:N12))*'NSW Oct 2019'!Z12/100)* 'NSW Oct 2019'!AQ12,IF(AND('NSW Oct 2019'!M12&gt;0,'NSW Oct 2019'!N12=""),IF(($C$5*E18/'NSW Oct 2019'!AQ12&lt;'NSW Oct 2019'!M12+'NSW Oct 2019'!L12),(0),(($C$5*E18/'NSW Oct 2019'!AQ12-('NSW Oct 2019'!M12+'NSW Oct 2019'!L12))*'NSW Oct 2019'!Y12/100))*'NSW Oct 2019'!AQ12,IF(AND('NSW Oct 2019'!L12&gt;0,'NSW Oct 2019'!M12=""&gt;0),IF(($C$5*E18/'NSW Oct 2019'!AQ12&lt;'NSW Oct 2019'!L12),(0),($C$5*E18/'NSW Oct 2019'!AQ12-'NSW Oct 2019'!L12)*'NSW Oct 2019'!X12/100)*'NSW Oct 2019'!AQ12,0)))))</f>
        <v>0</v>
      </c>
      <c r="M18" s="151">
        <f>IF('NSW Oct 2019'!K12="",($C$5*F18/'NSW Oct 2019'!AR12*'NSW Oct 2019'!AC12/100)*'NSW Oct 2019'!AR12,IF($C$5*F18/'NSW Oct 2019'!AR12&gt;='NSW Oct 2019'!L12,('NSW Oct 2019'!L12*'NSW Oct 2019'!AC12/100)*'NSW Oct 2019'!AR12,($C$5*F18/'NSW Oct 2019'!AR12*'NSW Oct 2019'!AC12/100)*'NSW Oct 2019'!AR12))</f>
        <v>149.20407</v>
      </c>
      <c r="N18" s="151">
        <f>IF(AND('NSW Oct 2019'!L12&gt;0,'NSW Oct 2019'!M12&gt;0),IF($C$5*F18/'NSW Oct 2019'!AR12&lt;'NSW Oct 2019'!L12,0,IF(($C$5*F18/'NSW Oct 2019'!AR12-'NSW Oct 2019'!L12)&lt;=('NSW Oct 2019'!M12+'NSW Oct 2019'!L12),((($C$5*F18/'NSW Oct 2019'!AR12-'NSW Oct 2019'!L12)*'NSW Oct 2019'!AD12/100))*'NSW Oct 2019'!AR12,((('NSW Oct 2019'!M12)*'NSW Oct 2019'!AD12/100)*'NSW Oct 2019'!AR12))),0)</f>
        <v>92.562199090909104</v>
      </c>
      <c r="O18" s="151">
        <f>IF(AND('NSW Oct 2019'!M12&gt;0,'NSW Oct 2019'!N12&gt;0),IF($C$5*F18/'NSW Oct 2019'!AR12&lt;('NSW Oct 2019'!L12+'NSW Oct 2019'!M12),0,IF(($C$5*F18/'NSW Oct 2019'!AR12-'NSW Oct 2019'!L12+'NSW Oct 2019'!M12)&lt;=('NSW Oct 2019'!L12+'NSW Oct 2019'!M12+'NSW Oct 2019'!N12),((($C$5*F18/'NSW Oct 2019'!AR12-('NSW Oct 2019'!L12+'NSW Oct 2019'!M12))*'NSW Oct 2019'!AE12/100))*'NSW Oct 2019'!AR12,('NSW Oct 2019'!N12*'NSW Oct 2019'!AE12/100)*'NSW Oct 2019'!AR12)),0)</f>
        <v>219.60890999999998</v>
      </c>
      <c r="P18" s="151">
        <f>IF(AND('NSW Oct 2019'!N12&gt;0,'NSW Oct 2019'!O12&gt;0),IF($C$5*F18/'NSW Oct 2019'!AR12&lt;('NSW Oct 2019'!L12+'NSW Oct 2019'!M12+'NSW Oct 2019'!N12),0,IF(($C$5*F18/'NSW Oct 2019'!AR12-'NSW Oct 2019'!L12+'NSW Oct 2019'!M12+'NSW Oct 2019'!N12)&lt;=('NSW Oct 2019'!L12+'NSW Oct 2019'!M12+'NSW Oct 2019'!N12+'NSW Oct 2019'!O12),(($C$5*F18/'NSW Oct 2019'!AR12-('NSW Oct 2019'!L12+'NSW Oct 2019'!M12+'NSW Oct 2019'!N12))*'NSW Oct 2019'!AF12/100)*'NSW Oct 2019'!AR12,('NSW Oct 2019'!O12*'NSW Oct 2019'!AF12/100)*'NSW Oct 2019'!AR12)),0)</f>
        <v>829.51236363636372</v>
      </c>
      <c r="Q18" s="151">
        <f>IF(AND('NSW Oct 2019'!P12&gt;0,'NSW Oct 2019'!P12&gt;0),IF($C$5*F18/'NSW Oct 2019'!AR12&lt;('NSW Oct 2019'!L12+'NSW Oct 2019'!M12+'NSW Oct 2019'!N12+'NSW Oct 2019'!O12),0,IF(($C$5*F18/'NSW Oct 2019'!AR12-'NSW Oct 2019'!L12+'NSW Oct 2019'!M12+'NSW Oct 2019'!N12+'NSW Oct 2019'!O12)&lt;=('NSW Oct 2019'!L12+'NSW Oct 2019'!M12+'NSW Oct 2019'!N12+'NSW Oct 2019'!O12+'NSW Oct 2019'!P12),(($C$5*F18/'NSW Oct 2019'!AR12-('NSW Oct 2019'!L12+'NSW Oct 2019'!M12+'NSW Oct 2019'!N12+'NSW Oct 2019'!O12))*'NSW Oct 2019'!AG12/100)*'NSW Oct 2019'!AR12,('NSW Oct 2019'!P12*'NSW Oct 2019'!AG12/100)*'NSW Oct 2019'!AR12)),0)</f>
        <v>0</v>
      </c>
      <c r="R18" s="151">
        <f>IF(AND('NSW Oct 2019'!P12&gt;0,'NSW Oct 2019'!O12&gt;0),IF(($C$5*F18/'NSW Oct 2019'!AR12&lt;SUM('NSW Oct 2019'!L12:P12)),(0),($C$5*F18/'NSW Oct 2019'!AR12-SUM('NSW Oct 2019'!L12:P12))*'NSW Oct 2019'!AB12/100)* 'NSW Oct 2019'!AR12,IF(AND('NSW Oct 2019'!O12&gt;0,'NSW Oct 2019'!P12=""),IF(($C$5*F18/'NSW Oct 2019'!AR12&lt; SUM('NSW Oct 2019'!L12:O12)),(0),($C$5*F18/'NSW Oct 2019'!AR12-SUM('NSW Oct 2019'!L12:O12))*'NSW Oct 2019'!AG12/100)* 'NSW Oct 2019'!AR12,IF(AND('NSW Oct 2019'!N12&gt;0,'NSW Oct 2019'!O12=""),IF(($C$5*F18/'NSW Oct 2019'!AR12&lt; SUM('NSW Oct 2019'!L12:N12)),(0),($C$5*F18/'NSW Oct 2019'!AR12-SUM('NSW Oct 2019'!L12:N12))*'NSW Oct 2019'!AF12/100)* 'NSW Oct 2019'!AR12,IF(AND('NSW Oct 2019'!M12&gt;0,'NSW Oct 2019'!N12=""),IF(($C$5*F18/'NSW Oct 2019'!AR12&lt;'NSW Oct 2019'!M12+'NSW Oct 2019'!L12),(0),(($C$5*F18/'NSW Oct 2019'!AR12-('NSW Oct 2019'!M12+'NSW Oct 2019'!L12))*'NSW Oct 2019'!AE12/100))*'NSW Oct 2019'!AR12,IF(AND('NSW Oct 2019'!L12&gt;0,'NSW Oct 2019'!M12=""&gt;0),IF(($C$5*F18/'NSW Oct 2019'!AR12&lt;'NSW Oct 2019'!L12),(0),($C$5*F18/'NSW Oct 2019'!AR12-'NSW Oct 2019'!L12)*'NSW Oct 2019'!AD12/100)*'NSW Oct 2019'!AR12,0)))))</f>
        <v>0</v>
      </c>
      <c r="S18" s="257">
        <f t="shared" si="1"/>
        <v>2581.7750854545457</v>
      </c>
      <c r="T18" s="294">
        <f t="shared" si="2"/>
        <v>2939.0005854545457</v>
      </c>
      <c r="U18" s="157">
        <f t="shared" si="3"/>
        <v>3232.9006440000003</v>
      </c>
      <c r="V18" s="156">
        <f>'NSW Oct 2019'!AT12</f>
        <v>8</v>
      </c>
      <c r="W18" s="156">
        <f>'NSW Oct 2019'!AU12</f>
        <v>0</v>
      </c>
      <c r="X18" s="156">
        <f>'NSW Oct 2019'!AV12</f>
        <v>0</v>
      </c>
      <c r="Y18" s="156">
        <f>'NSW Oct 2019'!AW12</f>
        <v>0</v>
      </c>
      <c r="Z18" s="294" t="str">
        <f t="shared" si="8"/>
        <v>Guaranteed off bill</v>
      </c>
      <c r="AA18" s="294" t="str">
        <f t="shared" si="9"/>
        <v>Exclusive</v>
      </c>
      <c r="AB18" s="266">
        <f t="shared" si="4"/>
        <v>2703.8805386181821</v>
      </c>
      <c r="AC18" s="266">
        <f t="shared" si="5"/>
        <v>2703.8805386181821</v>
      </c>
      <c r="AD18" s="267">
        <f t="shared" si="6"/>
        <v>2974.2685924800007</v>
      </c>
      <c r="AE18" s="267">
        <f t="shared" si="7"/>
        <v>2974.2685924800007</v>
      </c>
      <c r="AF18" s="235">
        <f>'NSW Oct 2019'!BF12</f>
        <v>0</v>
      </c>
      <c r="AG18" s="159" t="str">
        <f>'NSW Oct 2019'!BG12</f>
        <v>n</v>
      </c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205"/>
      <c r="BZ18" s="205"/>
      <c r="CA18" s="205"/>
      <c r="CB18" s="205"/>
      <c r="CC18" s="205"/>
      <c r="CD18" s="205"/>
      <c r="CE18" s="205"/>
      <c r="CF18" s="205"/>
      <c r="CG18" s="205"/>
      <c r="CH18" s="205"/>
      <c r="CI18" s="205"/>
      <c r="CJ18" s="205"/>
      <c r="CK18" s="205"/>
      <c r="CL18" s="205"/>
      <c r="CM18" s="205"/>
      <c r="CN18" s="205"/>
      <c r="CO18" s="205"/>
      <c r="CP18" s="205"/>
      <c r="CQ18" s="205"/>
      <c r="CR18" s="205"/>
      <c r="CS18" s="205"/>
      <c r="CT18" s="205"/>
      <c r="CU18" s="205"/>
      <c r="CV18" s="205"/>
      <c r="CW18" s="205"/>
      <c r="CX18" s="205"/>
      <c r="CY18" s="205"/>
      <c r="CZ18" s="205"/>
      <c r="DA18" s="205"/>
      <c r="DB18" s="205"/>
      <c r="DC18" s="205"/>
      <c r="DD18" s="205"/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</row>
    <row r="19" spans="1:148" ht="23" customHeight="1" thickBot="1">
      <c r="A19" s="444"/>
      <c r="B19" s="171" t="str">
        <f>'NSW Oct 2019'!F13</f>
        <v>EnergyAustralia</v>
      </c>
      <c r="C19" s="171" t="str">
        <f>'NSW Oct 2019'!G13</f>
        <v>Total Plan</v>
      </c>
      <c r="D19" s="172">
        <f>365*'NSW Oct 2019'!H13/100</f>
        <v>240.9</v>
      </c>
      <c r="E19" s="289">
        <f>IF('NSW Oct 2019'!AQ13=3,0.5,IF('NSW Oct 2019'!AQ13=2,0.33,0))</f>
        <v>0.5</v>
      </c>
      <c r="F19" s="289">
        <f t="shared" si="0"/>
        <v>0.5</v>
      </c>
      <c r="G19" s="172">
        <f>IF('NSW Oct 2019'!K13="",($C$5*E19/'NSW Oct 2019'!AQ13*'NSW Oct 2019'!W13/100)*'NSW Oct 2019'!AQ13,IF($C$5*E19/'NSW Oct 2019'!AQ13&gt;='NSW Oct 2019'!L13,('NSW Oct 2019'!L13*'NSW Oct 2019'!W13/100)*'NSW Oct 2019'!AQ13,($C$5*E19/'NSW Oct 2019'!AQ13*'NSW Oct 2019'!W13/100)*'NSW Oct 2019'!AQ13))</f>
        <v>154.24499999999998</v>
      </c>
      <c r="H19" s="172">
        <f>IF(AND('NSW Oct 2019'!L13&gt;0,'NSW Oct 2019'!M13&gt;0),IF($C$5*E19/'NSW Oct 2019'!AQ13&lt;'NSW Oct 2019'!L13,0,IF(($C$5*E19/'NSW Oct 2019'!AQ13-'NSW Oct 2019'!L13)&lt;=('NSW Oct 2019'!M13+'NSW Oct 2019'!L13),((($C$5*E19/'NSW Oct 2019'!AQ13-'NSW Oct 2019'!L13)*'NSW Oct 2019'!X13/100))*'NSW Oct 2019'!AQ13,((('NSW Oct 2019'!M13)*'NSW Oct 2019'!X13/100)*'NSW Oct 2019'!AQ13))),0)</f>
        <v>104.73327272727272</v>
      </c>
      <c r="I19" s="172">
        <f>IF(AND('NSW Oct 2019'!M13&gt;0,'NSW Oct 2019'!N13&gt;0),IF($C$5*E19/'NSW Oct 2019'!AQ13&lt;('NSW Oct 2019'!L13+'NSW Oct 2019'!M13),0,IF(($C$5*E19/'NSW Oct 2019'!AQ13-'NSW Oct 2019'!L13+'NSW Oct 2019'!M13)&lt;=('NSW Oct 2019'!L13+'NSW Oct 2019'!M13+'NSW Oct 2019'!N13),((($C$5*E19/'NSW Oct 2019'!AQ13-('NSW Oct 2019'!L13+'NSW Oct 2019'!M13))*'NSW Oct 2019'!Y13/100))*'NSW Oct 2019'!AQ13,('NSW Oct 2019'!N13*'NSW Oct 2019'!Y13/100)* 'NSW Oct 2019'!AQ13)),0)</f>
        <v>239.679</v>
      </c>
      <c r="J19" s="172">
        <f>IF(AND('NSW Oct 2019'!N13&gt;0,'NSW Oct 2019'!O13&gt;0),IF($C$5*E19/'NSW Oct 2019'!AQ13&lt;('NSW Oct 2019'!L13+'NSW Oct 2019'!M13+'NSW Oct 2019'!N13),0,IF(($C$5*E19/'NSW Oct 2019'!AQ13-'NSW Oct 2019'!L13+'NSW Oct 2019'!M13+'NSW Oct 2019'!N13)&lt;=('NSW Oct 2019'!L13+'NSW Oct 2019'!M13+'NSW Oct 2019'!N13+'NSW Oct 2019'!O13),(($C$5*E19/'NSW Oct 2019'!AQ13-('NSW Oct 2019'!L13+'NSW Oct 2019'!M13+'NSW Oct 2019'!N13))*'NSW Oct 2019'!Z13/100)*'NSW Oct 2019'!AQ13,('NSW Oct 2019'!O13*'NSW Oct 2019'!Z13/100)*'NSW Oct 2019'!AQ13)),0)</f>
        <v>904.44318181818187</v>
      </c>
      <c r="K19" s="172">
        <f>IF(AND('NSW Oct 2019'!O13&gt;0,'NSW Oct 2019'!P13&gt;0),IF($C$5*E19/'NSW Oct 2019'!AQ13&lt;('NSW Oct 2019'!L13+'NSW Oct 2019'!M13+'NSW Oct 2019'!N13+'NSW Oct 2019'!O13),0,IF(($C$5*E19/'NSW Oct 2019'!AQ13-'NSW Oct 2019'!L13+'NSW Oct 2019'!M13+'NSW Oct 2019'!N13+'NSW Oct 2019'!O13)&lt;=('NSW Oct 2019'!L13+'NSW Oct 2019'!M13+'NSW Oct 2019'!N13+'NSW Oct 2019'!O13+'NSW Oct 2019'!P13),(($C$5*E19/'NSW Oct 2019'!AQ13-('NSW Oct 2019'!L13+'NSW Oct 2019'!M13+'NSW Oct 2019'!N13+'NSW Oct 2019'!O13))*'NSW Oct 2019'!AA13/100)*'NSW Oct 2019'!AQ13,('NSW Oct 2019'!P13*'NSW Oct 2019'!AA13/100)*'NSW Oct 2019'!AQ13)),0)</f>
        <v>0</v>
      </c>
      <c r="L19" s="172">
        <f>IF(AND('NSW Oct 2019'!P13&gt;0,'NSW Oct 2019'!O13&gt;0),IF(($C$5*E19/'NSW Oct 2019'!AQ13&lt;SUM('NSW Oct 2019'!L13:P13)),(0),($C$5*E19/'NSW Oct 2019'!AQ13-SUM('NSW Oct 2019'!L13:P13))*'NSW Oct 2019'!AB13/100)* 'NSW Oct 2019'!AQ13,IF(AND('NSW Oct 2019'!O13&gt;0,'NSW Oct 2019'!P13=""),IF(($C$5*E19/'NSW Oct 2019'!AQ13&lt; SUM('NSW Oct 2019'!L13:O13)),(0),($C$5*E19/'NSW Oct 2019'!AQ13-SUM('NSW Oct 2019'!L13:O13))*'NSW Oct 2019'!AA13/100)* 'NSW Oct 2019'!AQ13,IF(AND('NSW Oct 2019'!N13&gt;0,'NSW Oct 2019'!O13=""),IF(($C$5*E19/'NSW Oct 2019'!AQ13&lt; SUM('NSW Oct 2019'!L13:N13)),(0),($C$5*E19/'NSW Oct 2019'!AQ13-SUM('NSW Oct 2019'!L13:N13))*'NSW Oct 2019'!Z13/100)* 'NSW Oct 2019'!AQ13,IF(AND('NSW Oct 2019'!M13&gt;0,'NSW Oct 2019'!N13=""),IF(($C$5*E19/'NSW Oct 2019'!AQ13&lt;'NSW Oct 2019'!M13+'NSW Oct 2019'!L13),(0),(($C$5*E19/'NSW Oct 2019'!AQ13-('NSW Oct 2019'!M13+'NSW Oct 2019'!L13))*'NSW Oct 2019'!Y13/100))*'NSW Oct 2019'!AQ13,IF(AND('NSW Oct 2019'!L13&gt;0,'NSW Oct 2019'!M13=""&gt;0),IF(($C$5*E19/'NSW Oct 2019'!AQ13&lt;'NSW Oct 2019'!L13),(0),($C$5*E19/'NSW Oct 2019'!AQ13-'NSW Oct 2019'!L13)*'NSW Oct 2019'!X13/100)*'NSW Oct 2019'!AQ13,0)))))</f>
        <v>0</v>
      </c>
      <c r="M19" s="172">
        <f>IF('NSW Oct 2019'!K13="",($C$5*F19/'NSW Oct 2019'!AR13*'NSW Oct 2019'!AC13/100)*'NSW Oct 2019'!AR13,IF($C$5*F19/'NSW Oct 2019'!AR13&gt;='NSW Oct 2019'!L13,('NSW Oct 2019'!L13*'NSW Oct 2019'!AC13/100)*'NSW Oct 2019'!AR13,($C$5*F19/'NSW Oct 2019'!AR13*'NSW Oct 2019'!AC13/100)*'NSW Oct 2019'!AR13))</f>
        <v>154.24499999999998</v>
      </c>
      <c r="N19" s="172">
        <f>IF(AND('NSW Oct 2019'!L13&gt;0,'NSW Oct 2019'!M13&gt;0),IF($C$5*F19/'NSW Oct 2019'!AR13&lt;'NSW Oct 2019'!L13,0,IF(($C$5*F19/'NSW Oct 2019'!AR13-'NSW Oct 2019'!L13)&lt;=('NSW Oct 2019'!M13+'NSW Oct 2019'!L13),((($C$5*F19/'NSW Oct 2019'!AR13-'NSW Oct 2019'!L13)*'NSW Oct 2019'!AD13/100))*'NSW Oct 2019'!AR13,((('NSW Oct 2019'!M13)*'NSW Oct 2019'!AD13/100)*'NSW Oct 2019'!AR13))),0)</f>
        <v>104.73327272727272</v>
      </c>
      <c r="O19" s="172">
        <f>IF(AND('NSW Oct 2019'!M13&gt;0,'NSW Oct 2019'!N13&gt;0),IF($C$5*F19/'NSW Oct 2019'!AR13&lt;('NSW Oct 2019'!L13+'NSW Oct 2019'!M13),0,IF(($C$5*F19/'NSW Oct 2019'!AR13-'NSW Oct 2019'!L13+'NSW Oct 2019'!M13)&lt;=('NSW Oct 2019'!L13+'NSW Oct 2019'!M13+'NSW Oct 2019'!N13),((($C$5*F19/'NSW Oct 2019'!AR13-('NSW Oct 2019'!L13+'NSW Oct 2019'!M13))*'NSW Oct 2019'!AE13/100))*'NSW Oct 2019'!AR13,('NSW Oct 2019'!N13*'NSW Oct 2019'!AE13/100)*'NSW Oct 2019'!AR13)),0)</f>
        <v>239.679</v>
      </c>
      <c r="P19" s="172">
        <f>IF(AND('NSW Oct 2019'!N13&gt;0,'NSW Oct 2019'!O13&gt;0),IF($C$5*F19/'NSW Oct 2019'!AR13&lt;('NSW Oct 2019'!L13+'NSW Oct 2019'!M13+'NSW Oct 2019'!N13),0,IF(($C$5*F19/'NSW Oct 2019'!AR13-'NSW Oct 2019'!L13+'NSW Oct 2019'!M13+'NSW Oct 2019'!N13)&lt;=('NSW Oct 2019'!L13+'NSW Oct 2019'!M13+'NSW Oct 2019'!N13+'NSW Oct 2019'!O13),(($C$5*F19/'NSW Oct 2019'!AR13-('NSW Oct 2019'!L13+'NSW Oct 2019'!M13+'NSW Oct 2019'!N13))*'NSW Oct 2019'!AF13/100)*'NSW Oct 2019'!AR13,('NSW Oct 2019'!O13*'NSW Oct 2019'!AF13/100)*'NSW Oct 2019'!AR13)),0)</f>
        <v>904.44318181818187</v>
      </c>
      <c r="Q19" s="172">
        <f>IF(AND('NSW Oct 2019'!P13&gt;0,'NSW Oct 2019'!P13&gt;0),IF($C$5*F19/'NSW Oct 2019'!AR13&lt;('NSW Oct 2019'!L13+'NSW Oct 2019'!M13+'NSW Oct 2019'!N13+'NSW Oct 2019'!O13),0,IF(($C$5*F19/'NSW Oct 2019'!AR13-'NSW Oct 2019'!L13+'NSW Oct 2019'!M13+'NSW Oct 2019'!N13+'NSW Oct 2019'!O13)&lt;=('NSW Oct 2019'!L13+'NSW Oct 2019'!M13+'NSW Oct 2019'!N13+'NSW Oct 2019'!O13+'NSW Oct 2019'!P13),(($C$5*F19/'NSW Oct 2019'!AR13-('NSW Oct 2019'!L13+'NSW Oct 2019'!M13+'NSW Oct 2019'!N13+'NSW Oct 2019'!O13))*'NSW Oct 2019'!AG13/100)*'NSW Oct 2019'!AR13,('NSW Oct 2019'!P13*'NSW Oct 2019'!AG13/100)*'NSW Oct 2019'!AR13)),0)</f>
        <v>0</v>
      </c>
      <c r="R19" s="172">
        <f>IF(AND('NSW Oct 2019'!P13&gt;0,'NSW Oct 2019'!O13&gt;0),IF(($C$5*F19/'NSW Oct 2019'!AR13&lt;SUM('NSW Oct 2019'!L13:P13)),(0),($C$5*F19/'NSW Oct 2019'!AR13-SUM('NSW Oct 2019'!L13:P13))*'NSW Oct 2019'!AB13/100)* 'NSW Oct 2019'!AR13,IF(AND('NSW Oct 2019'!O13&gt;0,'NSW Oct 2019'!P13=""),IF(($C$5*F19/'NSW Oct 2019'!AR13&lt; SUM('NSW Oct 2019'!L13:O13)),(0),($C$5*F19/'NSW Oct 2019'!AR13-SUM('NSW Oct 2019'!L13:O13))*'NSW Oct 2019'!AG13/100)* 'NSW Oct 2019'!AR13,IF(AND('NSW Oct 2019'!N13&gt;0,'NSW Oct 2019'!O13=""),IF(($C$5*F19/'NSW Oct 2019'!AR13&lt; SUM('NSW Oct 2019'!L13:N13)),(0),($C$5*F19/'NSW Oct 2019'!AR13-SUM('NSW Oct 2019'!L13:N13))*'NSW Oct 2019'!AF13/100)* 'NSW Oct 2019'!AR13,IF(AND('NSW Oct 2019'!M13&gt;0,'NSW Oct 2019'!N13=""),IF(($C$5*F19/'NSW Oct 2019'!AR13&lt;'NSW Oct 2019'!M13+'NSW Oct 2019'!L13),(0),(($C$5*F19/'NSW Oct 2019'!AR13-('NSW Oct 2019'!M13+'NSW Oct 2019'!L13))*'NSW Oct 2019'!AE13/100))*'NSW Oct 2019'!AR13,IF(AND('NSW Oct 2019'!L13&gt;0,'NSW Oct 2019'!M13=""&gt;0),IF(($C$5*F19/'NSW Oct 2019'!AR13&lt;'NSW Oct 2019'!L13),(0),($C$5*F19/'NSW Oct 2019'!AR13-'NSW Oct 2019'!L13)*'NSW Oct 2019'!AD13/100)*'NSW Oct 2019'!AR13,0)))))</f>
        <v>0</v>
      </c>
      <c r="S19" s="298">
        <f t="shared" si="1"/>
        <v>2806.2009090909091</v>
      </c>
      <c r="T19" s="293">
        <f t="shared" si="2"/>
        <v>3047.1009090909092</v>
      </c>
      <c r="U19" s="168">
        <f t="shared" si="3"/>
        <v>3351.8110000000006</v>
      </c>
      <c r="V19" s="171">
        <f>'NSW Oct 2019'!AT13</f>
        <v>19</v>
      </c>
      <c r="W19" s="171">
        <f>'NSW Oct 2019'!AU13</f>
        <v>0</v>
      </c>
      <c r="X19" s="171">
        <f>'NSW Oct 2019'!AV13</f>
        <v>0</v>
      </c>
      <c r="Y19" s="171">
        <f>'NSW Oct 2019'!AW13</f>
        <v>0</v>
      </c>
      <c r="Z19" s="293" t="str">
        <f t="shared" si="8"/>
        <v>Guaranteed off bill</v>
      </c>
      <c r="AA19" s="293" t="str">
        <f t="shared" si="9"/>
        <v>Exclusive</v>
      </c>
      <c r="AB19" s="293">
        <f t="shared" si="4"/>
        <v>2468.1517363636367</v>
      </c>
      <c r="AC19" s="293">
        <f t="shared" si="5"/>
        <v>2468.1517363636367</v>
      </c>
      <c r="AD19" s="301">
        <f t="shared" si="6"/>
        <v>2714.9669100000006</v>
      </c>
      <c r="AE19" s="301">
        <f t="shared" si="7"/>
        <v>2714.9669100000006</v>
      </c>
      <c r="AF19" s="234">
        <f>'NSW Oct 2019'!BF13</f>
        <v>0</v>
      </c>
      <c r="AG19" s="170" t="str">
        <f>'NSW Oct 2019'!BG13</f>
        <v>n</v>
      </c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205"/>
      <c r="BN19" s="205"/>
      <c r="BO19" s="205"/>
      <c r="BP19" s="205"/>
      <c r="BQ19" s="205"/>
      <c r="BR19" s="205"/>
      <c r="BS19" s="205"/>
      <c r="BT19" s="205"/>
      <c r="BU19" s="205"/>
      <c r="BV19" s="205"/>
      <c r="BW19" s="205"/>
      <c r="BX19" s="205"/>
      <c r="BY19" s="205"/>
      <c r="BZ19" s="205"/>
      <c r="CA19" s="205"/>
      <c r="CB19" s="205"/>
      <c r="CC19" s="205"/>
      <c r="CD19" s="205"/>
      <c r="CE19" s="205"/>
      <c r="CF19" s="205"/>
      <c r="CG19" s="205"/>
      <c r="CH19" s="205"/>
      <c r="CI19" s="205"/>
      <c r="CJ19" s="205"/>
      <c r="CK19" s="205"/>
      <c r="CL19" s="205"/>
      <c r="CM19" s="205"/>
      <c r="CN19" s="205"/>
      <c r="CO19" s="205"/>
      <c r="CP19" s="205"/>
      <c r="CQ19" s="205"/>
      <c r="CR19" s="205"/>
      <c r="CS19" s="205"/>
      <c r="CT19" s="205"/>
      <c r="CU19" s="205"/>
      <c r="CV19" s="205"/>
      <c r="CW19" s="205"/>
      <c r="CX19" s="205"/>
      <c r="CY19" s="205"/>
      <c r="CZ19" s="205"/>
      <c r="DA19" s="205"/>
      <c r="DB19" s="205"/>
      <c r="DC19" s="205"/>
      <c r="DD19" s="205"/>
      <c r="DE19" s="205"/>
      <c r="DF19" s="205"/>
      <c r="DG19" s="205"/>
      <c r="DH19" s="205"/>
      <c r="DI19" s="205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</row>
    <row r="20" spans="1:148" ht="23" customHeight="1" thickTop="1" thickBot="1">
      <c r="A20" s="236" t="str">
        <f>'NSW Oct 2019'!D14</f>
        <v>Tamworth</v>
      </c>
      <c r="B20" s="237" t="str">
        <f>'NSW Oct 2019'!F14</f>
        <v>Origin Energy</v>
      </c>
      <c r="C20" s="237" t="str">
        <f>'NSW Oct 2019'!G14</f>
        <v>Business Flexi</v>
      </c>
      <c r="D20" s="172">
        <f>365*'NSW Oct 2019'!H14/100</f>
        <v>339.88800000000003</v>
      </c>
      <c r="E20" s="289">
        <f>IF('NSW Oct 2019'!AQ14=3,0.5,IF('NSW Oct 2019'!AQ14=2,0.33,0))</f>
        <v>0.5</v>
      </c>
      <c r="F20" s="289">
        <f t="shared" si="0"/>
        <v>0.5</v>
      </c>
      <c r="G20" s="238">
        <f>IF('NSW Oct 2019'!K14="",($C$5*E20/'NSW Oct 2019'!AQ14*'NSW Oct 2019'!W14/100)*'NSW Oct 2019'!AQ14,IF($C$5*E20/'NSW Oct 2019'!AQ14&gt;='NSW Oct 2019'!L14,('NSW Oct 2019'!L14*'NSW Oct 2019'!W14/100)*'NSW Oct 2019'!AQ14,($C$5*E20/'NSW Oct 2019'!AQ14*'NSW Oct 2019'!W14/100)*'NSW Oct 2019'!AQ14))</f>
        <v>1775.0000000000002</v>
      </c>
      <c r="H20" s="238">
        <f>IF(AND('NSW Oct 2019'!L14&gt;0,'NSW Oct 2019'!M14&gt;0),IF($C$5*E20/'NSW Oct 2019'!AQ14&lt;'NSW Oct 2019'!L14,0,IF(($C$5*E20/'NSW Oct 2019'!AQ14-'NSW Oct 2019'!L14)&lt;=('NSW Oct 2019'!M14+'NSW Oct 2019'!L14),((($C$5*E20/'NSW Oct 2019'!AQ14-'NSW Oct 2019'!L14)*'NSW Oct 2019'!X14/100))*'NSW Oct 2019'!AQ14,((('NSW Oct 2019'!M14)*'NSW Oct 2019'!X14/100)*'NSW Oct 2019'!AQ14))),0)</f>
        <v>0</v>
      </c>
      <c r="I20" s="238">
        <f>IF(AND('NSW Oct 2019'!M14&gt;0,'NSW Oct 2019'!N14&gt;0),IF($C$5*E20/'NSW Oct 2019'!AQ14&lt;('NSW Oct 2019'!L14+'NSW Oct 2019'!M14),0,IF(($C$5*E20/'NSW Oct 2019'!AQ14-'NSW Oct 2019'!L14+'NSW Oct 2019'!M14)&lt;=('NSW Oct 2019'!L14+'NSW Oct 2019'!M14+'NSW Oct 2019'!N14),((($C$5*E20/'NSW Oct 2019'!AQ14-('NSW Oct 2019'!L14+'NSW Oct 2019'!M14))*'NSW Oct 2019'!Y14/100))*'NSW Oct 2019'!AQ14,('NSW Oct 2019'!N14*'NSW Oct 2019'!Y14/100)* 'NSW Oct 2019'!AQ14)),0)</f>
        <v>0</v>
      </c>
      <c r="J20" s="238">
        <f>IF(AND('NSW Oct 2019'!N14&gt;0,'NSW Oct 2019'!O14&gt;0),IF($C$5*E20/'NSW Oct 2019'!AQ14&lt;('NSW Oct 2019'!L14+'NSW Oct 2019'!M14+'NSW Oct 2019'!N14),0,IF(($C$5*E20/'NSW Oct 2019'!AQ14-'NSW Oct 2019'!L14+'NSW Oct 2019'!M14+'NSW Oct 2019'!N14)&lt;=('NSW Oct 2019'!L14+'NSW Oct 2019'!M14+'NSW Oct 2019'!N14+'NSW Oct 2019'!O14),(($C$5*E20/'NSW Oct 2019'!AQ14-('NSW Oct 2019'!L14+'NSW Oct 2019'!M14+'NSW Oct 2019'!N14))*'NSW Oct 2019'!Z14/100)*'NSW Oct 2019'!AQ14,('NSW Oct 2019'!O14*'NSW Oct 2019'!Z14/100)*'NSW Oct 2019'!AQ14)),0)</f>
        <v>0</v>
      </c>
      <c r="K20" s="238">
        <f>IF(AND('NSW Oct 2019'!O14&gt;0,'NSW Oct 2019'!P14&gt;0),IF($C$5*E20/'NSW Oct 2019'!AQ14&lt;('NSW Oct 2019'!L14+'NSW Oct 2019'!M14+'NSW Oct 2019'!N14+'NSW Oct 2019'!O14),0,IF(($C$5*E20/'NSW Oct 2019'!AQ14-'NSW Oct 2019'!L14+'NSW Oct 2019'!M14+'NSW Oct 2019'!N14+'NSW Oct 2019'!O14)&lt;=('NSW Oct 2019'!L14+'NSW Oct 2019'!M14+'NSW Oct 2019'!N14+'NSW Oct 2019'!O14+'NSW Oct 2019'!P14),(($C$5*E20/'NSW Oct 2019'!AQ14-('NSW Oct 2019'!L14+'NSW Oct 2019'!M14+'NSW Oct 2019'!N14+'NSW Oct 2019'!O14))*'NSW Oct 2019'!AA14/100)*'NSW Oct 2019'!AQ14,('NSW Oct 2019'!P14*'NSW Oct 2019'!AA14/100)*'NSW Oct 2019'!AQ14)),0)</f>
        <v>0</v>
      </c>
      <c r="L20" s="238">
        <f>IF(AND('NSW Oct 2019'!P14&gt;0,'NSW Oct 2019'!O14&gt;0),IF(($C$5*E20/'NSW Oct 2019'!AQ14&lt;SUM('NSW Oct 2019'!L14:P14)),(0),($C$5*E20/'NSW Oct 2019'!AQ14-SUM('NSW Oct 2019'!L14:P14))*'NSW Oct 2019'!AB14/100)* 'NSW Oct 2019'!AQ14,IF(AND('NSW Oct 2019'!O14&gt;0,'NSW Oct 2019'!P14=""),IF(($C$5*E20/'NSW Oct 2019'!AQ14&lt; SUM('NSW Oct 2019'!L14:O14)),(0),($C$5*E20/'NSW Oct 2019'!AQ14-SUM('NSW Oct 2019'!L14:O14))*'NSW Oct 2019'!AA14/100)* 'NSW Oct 2019'!AQ14,IF(AND('NSW Oct 2019'!N14&gt;0,'NSW Oct 2019'!O14=""),IF(($C$5*E20/'NSW Oct 2019'!AQ14&lt; SUM('NSW Oct 2019'!L14:N14)),(0),($C$5*E20/'NSW Oct 2019'!AQ14-SUM('NSW Oct 2019'!L14:N14))*'NSW Oct 2019'!Z14/100)* 'NSW Oct 2019'!AQ14,IF(AND('NSW Oct 2019'!M14&gt;0,'NSW Oct 2019'!N14=""),IF(($C$5*E20/'NSW Oct 2019'!AQ14&lt;'NSW Oct 2019'!M14+'NSW Oct 2019'!L14),(0),(($C$5*E20/'NSW Oct 2019'!AQ14-('NSW Oct 2019'!M14+'NSW Oct 2019'!L14))*'NSW Oct 2019'!Y14/100))*'NSW Oct 2019'!AQ14,IF(AND('NSW Oct 2019'!L14&gt;0,'NSW Oct 2019'!M14=""&gt;0),IF(($C$5*E20/'NSW Oct 2019'!AQ14&lt;'NSW Oct 2019'!L14),(0),($C$5*E20/'NSW Oct 2019'!AQ14-'NSW Oct 2019'!L14)*'NSW Oct 2019'!X14/100)*'NSW Oct 2019'!AQ14,0)))))</f>
        <v>0</v>
      </c>
      <c r="M20" s="238">
        <f>IF('NSW Oct 2019'!K14="",($C$5*F20/'NSW Oct 2019'!AR14*'NSW Oct 2019'!AC14/100)*'NSW Oct 2019'!AR14,IF($C$5*F20/'NSW Oct 2019'!AR14&gt;='NSW Oct 2019'!L14,('NSW Oct 2019'!L14*'NSW Oct 2019'!AC14/100)*'NSW Oct 2019'!AR14,($C$5*F20/'NSW Oct 2019'!AR14*'NSW Oct 2019'!AC14/100)*'NSW Oct 2019'!AR14))</f>
        <v>1775.0000000000002</v>
      </c>
      <c r="N20" s="238">
        <f>IF(AND('NSW Oct 2019'!L14&gt;0,'NSW Oct 2019'!M14&gt;0),IF($C$5*F20/'NSW Oct 2019'!AR14&lt;'NSW Oct 2019'!L14,0,IF(($C$5*F20/'NSW Oct 2019'!AR14-'NSW Oct 2019'!L14)&lt;=('NSW Oct 2019'!M14+'NSW Oct 2019'!L14),((($C$5*F20/'NSW Oct 2019'!AR14-'NSW Oct 2019'!L14)*'NSW Oct 2019'!AD14/100))*'NSW Oct 2019'!AR14,((('NSW Oct 2019'!M14)*'NSW Oct 2019'!AD14/100)*'NSW Oct 2019'!AR14))),0)</f>
        <v>0</v>
      </c>
      <c r="O20" s="238">
        <f>IF(AND('NSW Oct 2019'!M14&gt;0,'NSW Oct 2019'!N14&gt;0),IF($C$5*F20/'NSW Oct 2019'!AR14&lt;('NSW Oct 2019'!L14+'NSW Oct 2019'!M14),0,IF(($C$5*F20/'NSW Oct 2019'!AR14-'NSW Oct 2019'!L14+'NSW Oct 2019'!M14)&lt;=('NSW Oct 2019'!L14+'NSW Oct 2019'!M14+'NSW Oct 2019'!N14),((($C$5*F20/'NSW Oct 2019'!AR14-('NSW Oct 2019'!L14+'NSW Oct 2019'!M14))*'NSW Oct 2019'!AE14/100))*'NSW Oct 2019'!AR14,('NSW Oct 2019'!N14*'NSW Oct 2019'!AE14/100)*'NSW Oct 2019'!AR14)),0)</f>
        <v>0</v>
      </c>
      <c r="P20" s="238">
        <f>IF(AND('NSW Oct 2019'!N14&gt;0,'NSW Oct 2019'!O14&gt;0),IF($C$5*F20/'NSW Oct 2019'!AR14&lt;('NSW Oct 2019'!L14+'NSW Oct 2019'!M14+'NSW Oct 2019'!N14),0,IF(($C$5*F20/'NSW Oct 2019'!AR14-'NSW Oct 2019'!L14+'NSW Oct 2019'!M14+'NSW Oct 2019'!N14)&lt;=('NSW Oct 2019'!L14+'NSW Oct 2019'!M14+'NSW Oct 2019'!N14+'NSW Oct 2019'!O14),(($C$5*F20/'NSW Oct 2019'!AR14-('NSW Oct 2019'!L14+'NSW Oct 2019'!M14+'NSW Oct 2019'!N14))*'NSW Oct 2019'!AF14/100)*'NSW Oct 2019'!AR14,('NSW Oct 2019'!O14*'NSW Oct 2019'!AF14/100)*'NSW Oct 2019'!AR14)),0)</f>
        <v>0</v>
      </c>
      <c r="Q20" s="238">
        <f>IF(AND('NSW Oct 2019'!P14&gt;0,'NSW Oct 2019'!P14&gt;0),IF($C$5*F20/'NSW Oct 2019'!AR14&lt;('NSW Oct 2019'!L14+'NSW Oct 2019'!M14+'NSW Oct 2019'!N14+'NSW Oct 2019'!O14),0,IF(($C$5*F20/'NSW Oct 2019'!AR14-'NSW Oct 2019'!L14+'NSW Oct 2019'!M14+'NSW Oct 2019'!N14+'NSW Oct 2019'!O14)&lt;=('NSW Oct 2019'!L14+'NSW Oct 2019'!M14+'NSW Oct 2019'!N14+'NSW Oct 2019'!O14+'NSW Oct 2019'!P14),(($C$5*F20/'NSW Oct 2019'!AR14-('NSW Oct 2019'!L14+'NSW Oct 2019'!M14+'NSW Oct 2019'!N14+'NSW Oct 2019'!O14))*'NSW Oct 2019'!AG14/100)*'NSW Oct 2019'!AR14,('NSW Oct 2019'!P14*'NSW Oct 2019'!AG14/100)*'NSW Oct 2019'!AR14)),0)</f>
        <v>0</v>
      </c>
      <c r="R20" s="238">
        <f>IF(AND('NSW Oct 2019'!P14&gt;0,'NSW Oct 2019'!O14&gt;0),IF(($C$5*F20/'NSW Oct 2019'!AR14&lt;SUM('NSW Oct 2019'!L14:P14)),(0),($C$5*F20/'NSW Oct 2019'!AR14-SUM('NSW Oct 2019'!L14:P14))*'NSW Oct 2019'!AB14/100)* 'NSW Oct 2019'!AR14,IF(AND('NSW Oct 2019'!O14&gt;0,'NSW Oct 2019'!P14=""),IF(($C$5*F20/'NSW Oct 2019'!AR14&lt; SUM('NSW Oct 2019'!L14:O14)),(0),($C$5*F20/'NSW Oct 2019'!AR14-SUM('NSW Oct 2019'!L14:O14))*'NSW Oct 2019'!AG14/100)* 'NSW Oct 2019'!AR14,IF(AND('NSW Oct 2019'!N14&gt;0,'NSW Oct 2019'!O14=""),IF(($C$5*F20/'NSW Oct 2019'!AR14&lt; SUM('NSW Oct 2019'!L14:N14)),(0),($C$5*F20/'NSW Oct 2019'!AR14-SUM('NSW Oct 2019'!L14:N14))*'NSW Oct 2019'!AF14/100)* 'NSW Oct 2019'!AR14,IF(AND('NSW Oct 2019'!M14&gt;0,'NSW Oct 2019'!N14=""),IF(($C$5*F20/'NSW Oct 2019'!AR14&lt;'NSW Oct 2019'!M14+'NSW Oct 2019'!L14),(0),(($C$5*F20/'NSW Oct 2019'!AR14-('NSW Oct 2019'!M14+'NSW Oct 2019'!L14))*'NSW Oct 2019'!AE14/100))*'NSW Oct 2019'!AR14,IF(AND('NSW Oct 2019'!L14&gt;0,'NSW Oct 2019'!M14=""&gt;0),IF(($C$5*F20/'NSW Oct 2019'!AR14&lt;'NSW Oct 2019'!L14),(0),($C$5*F20/'NSW Oct 2019'!AR14-'NSW Oct 2019'!L14)*'NSW Oct 2019'!AD14/100)*'NSW Oct 2019'!AR14,0)))))</f>
        <v>0</v>
      </c>
      <c r="S20" s="298">
        <f t="shared" si="1"/>
        <v>3550.0000000000005</v>
      </c>
      <c r="T20" s="295">
        <f t="shared" si="2"/>
        <v>3889.8880000000004</v>
      </c>
      <c r="U20" s="239">
        <f t="shared" si="3"/>
        <v>4278.8768000000009</v>
      </c>
      <c r="V20" s="237">
        <f>'NSW Oct 2019'!AT14</f>
        <v>12</v>
      </c>
      <c r="W20" s="237">
        <f>'NSW Oct 2019'!AU14</f>
        <v>0</v>
      </c>
      <c r="X20" s="237">
        <f>'NSW Oct 2019'!AV14</f>
        <v>0</v>
      </c>
      <c r="Y20" s="237">
        <f>'NSW Oct 2019'!AW14</f>
        <v>0</v>
      </c>
      <c r="Z20" s="295" t="str">
        <f t="shared" si="8"/>
        <v>Guaranteed off bill</v>
      </c>
      <c r="AA20" s="295" t="str">
        <f t="shared" si="9"/>
        <v>Inclusive</v>
      </c>
      <c r="AB20" s="293">
        <f t="shared" si="4"/>
        <v>3423.1014400000004</v>
      </c>
      <c r="AC20" s="293">
        <f t="shared" si="5"/>
        <v>3423.1014400000004</v>
      </c>
      <c r="AD20" s="301">
        <f t="shared" si="6"/>
        <v>3765.4115840000009</v>
      </c>
      <c r="AE20" s="301">
        <f t="shared" si="7"/>
        <v>3765.4115840000009</v>
      </c>
      <c r="AF20" s="240">
        <f>'NSW Oct 2019'!BF14</f>
        <v>12</v>
      </c>
      <c r="AG20" s="241" t="str">
        <f>'NSW Oct 2019'!BG14</f>
        <v>n</v>
      </c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5"/>
      <c r="BN20" s="205"/>
      <c r="BO20" s="205"/>
      <c r="BP20" s="205"/>
      <c r="BQ20" s="205"/>
      <c r="BR20" s="205"/>
      <c r="BS20" s="205"/>
      <c r="BT20" s="205"/>
      <c r="BU20" s="205"/>
      <c r="BV20" s="205"/>
      <c r="BW20" s="205"/>
      <c r="BX20" s="205"/>
      <c r="BY20" s="205"/>
      <c r="BZ20" s="205"/>
      <c r="CA20" s="205"/>
      <c r="CB20" s="205"/>
      <c r="CC20" s="205"/>
      <c r="CD20" s="205"/>
      <c r="CE20" s="205"/>
      <c r="CF20" s="205"/>
      <c r="CG20" s="205"/>
      <c r="CH20" s="205"/>
      <c r="CI20" s="205"/>
      <c r="CJ20" s="205"/>
      <c r="CK20" s="205"/>
      <c r="CL20" s="205"/>
      <c r="CM20" s="205"/>
      <c r="CN20" s="205"/>
      <c r="CO20" s="205"/>
      <c r="CP20" s="205"/>
      <c r="CQ20" s="205"/>
      <c r="CR20" s="205"/>
      <c r="CS20" s="205"/>
      <c r="CT20" s="205"/>
      <c r="CU20" s="205"/>
      <c r="CV20" s="205"/>
      <c r="CW20" s="205"/>
      <c r="CX20" s="205"/>
      <c r="CY20" s="205"/>
      <c r="CZ20" s="205"/>
      <c r="DA20" s="205"/>
      <c r="DB20" s="205"/>
      <c r="DC20" s="205"/>
      <c r="DD20" s="205"/>
      <c r="DE20" s="205"/>
      <c r="DF20" s="205"/>
      <c r="DG20" s="205"/>
      <c r="DH20" s="205"/>
      <c r="DI20" s="205"/>
      <c r="DJ20" s="205"/>
      <c r="DK20" s="205"/>
      <c r="DL20" s="205"/>
      <c r="DM20" s="205"/>
      <c r="DN20" s="205"/>
      <c r="DO20" s="205"/>
      <c r="DP20" s="205"/>
      <c r="DQ20" s="205"/>
      <c r="DR20" s="205"/>
      <c r="DS20" s="205"/>
      <c r="DT20" s="205"/>
      <c r="DU20" s="205"/>
      <c r="DV20" s="205"/>
      <c r="DW20" s="205"/>
      <c r="DX20" s="205"/>
      <c r="DY20" s="205"/>
      <c r="DZ20" s="205"/>
      <c r="EA20" s="205"/>
      <c r="EB20" s="205"/>
      <c r="EC20" s="205"/>
      <c r="ED20" s="205"/>
      <c r="EE20" s="205"/>
      <c r="EF20" s="205"/>
      <c r="EG20" s="205"/>
      <c r="EH20" s="205"/>
      <c r="EI20" s="205"/>
      <c r="EJ20" s="205"/>
      <c r="EK20" s="205"/>
      <c r="EL20" s="205"/>
      <c r="EM20" s="205"/>
      <c r="EN20" s="205"/>
      <c r="EO20" s="205"/>
      <c r="EP20" s="205"/>
      <c r="EQ20" s="205"/>
      <c r="ER20" s="205"/>
    </row>
    <row r="21" spans="1:148" ht="23" customHeight="1" thickTop="1">
      <c r="A21" s="442" t="str">
        <f>'NSW Oct 2019'!D15</f>
        <v>AGN Albury</v>
      </c>
      <c r="B21" s="156" t="str">
        <f>'NSW Oct 2019'!F15</f>
        <v>EnergyAustralia</v>
      </c>
      <c r="C21" s="156" t="str">
        <f>'NSW Oct 2019'!G15</f>
        <v>Total Plan</v>
      </c>
      <c r="D21" s="153">
        <f>365*'NSW Oct 2019'!H15/100</f>
        <v>295.64999999999998</v>
      </c>
      <c r="E21" s="288">
        <f>IF('NSW Oct 2019'!AQ15=3,0.5,IF('NSW Oct 2019'!AQ15=2,0.33,0))</f>
        <v>0.5</v>
      </c>
      <c r="F21" s="288">
        <f t="shared" si="0"/>
        <v>0.5</v>
      </c>
      <c r="G21" s="151">
        <f>IF('NSW Oct 2019'!K15="",($C$5*E21/'NSW Oct 2019'!AQ15*'NSW Oct 2019'!W15/100)*'NSW Oct 2019'!AQ15,IF($C$5*E21/'NSW Oct 2019'!AQ15&gt;='NSW Oct 2019'!L15,('NSW Oct 2019'!L15*'NSW Oct 2019'!W15/100)*'NSW Oct 2019'!AQ15,($C$5*E21/'NSW Oct 2019'!AQ15*'NSW Oct 2019'!W15/100)*'NSW Oct 2019'!AQ15))</f>
        <v>448.36363636363632</v>
      </c>
      <c r="H21" s="151">
        <f>IF(AND('NSW Oct 2019'!L15&gt;0,'NSW Oct 2019'!M15&gt;0),IF($C$5*E21/'NSW Oct 2019'!AQ15&lt;'NSW Oct 2019'!L15,0,IF(($C$5*E21/'NSW Oct 2019'!AQ15-'NSW Oct 2019'!L15)&lt;=('NSW Oct 2019'!M15+'NSW Oct 2019'!L15),((($C$5*E21/'NSW Oct 2019'!AQ15-'NSW Oct 2019'!L15)*'NSW Oct 2019'!X15/100))*'NSW Oct 2019'!AQ15,((('NSW Oct 2019'!M15)*'NSW Oct 2019'!X15/100)*'NSW Oct 2019'!AQ15))),0)</f>
        <v>721.45454545454538</v>
      </c>
      <c r="I21" s="151">
        <f>IF(AND('NSW Oct 2019'!M15&gt;0,'NSW Oct 2019'!N15&gt;0),IF($C$5*E21/'NSW Oct 2019'!AQ15&lt;('NSW Oct 2019'!L15+'NSW Oct 2019'!M15),0,IF(($C$5*E21/'NSW Oct 2019'!AQ15-'NSW Oct 2019'!L15+'NSW Oct 2019'!M15)&lt;=('NSW Oct 2019'!L15+'NSW Oct 2019'!M15+'NSW Oct 2019'!N15),((($C$5*E21/'NSW Oct 2019'!AQ15-('NSW Oct 2019'!L15+'NSW Oct 2019'!M15))*'NSW Oct 2019'!Y15/100))*'NSW Oct 2019'!AQ15,('NSW Oct 2019'!N15*'NSW Oct 2019'!Y15/100)* 'NSW Oct 2019'!AQ15)),0)</f>
        <v>310.54545454545456</v>
      </c>
      <c r="J21" s="151">
        <f>IF(AND('NSW Oct 2019'!N15&gt;0,'NSW Oct 2019'!O15&gt;0),IF($C$5*E21/'NSW Oct 2019'!AQ15&lt;('NSW Oct 2019'!L15+'NSW Oct 2019'!M15+'NSW Oct 2019'!N15),0,IF(($C$5*E21/'NSW Oct 2019'!AQ15-'NSW Oct 2019'!L15+'NSW Oct 2019'!M15+'NSW Oct 2019'!N15)&lt;=('NSW Oct 2019'!L15+'NSW Oct 2019'!M15+'NSW Oct 2019'!N15+'NSW Oct 2019'!O15),(($C$5*E21/'NSW Oct 2019'!AQ15-('NSW Oct 2019'!L15+'NSW Oct 2019'!M15+'NSW Oct 2019'!N15))*'NSW Oct 2019'!Z15/100)*'NSW Oct 2019'!AQ15,('NSW Oct 2019'!O15*'NSW Oct 2019'!Z15/100)*'NSW Oct 2019'!AQ15)),0)</f>
        <v>0</v>
      </c>
      <c r="K21" s="151">
        <f>IF(AND('NSW Oct 2019'!O15&gt;0,'NSW Oct 2019'!P15&gt;0),IF($C$5*E21/'NSW Oct 2019'!AQ15&lt;('NSW Oct 2019'!L15+'NSW Oct 2019'!M15+'NSW Oct 2019'!N15+'NSW Oct 2019'!O15),0,IF(($C$5*E21/'NSW Oct 2019'!AQ15-'NSW Oct 2019'!L15+'NSW Oct 2019'!M15+'NSW Oct 2019'!N15+'NSW Oct 2019'!O15)&lt;=('NSW Oct 2019'!L15+'NSW Oct 2019'!M15+'NSW Oct 2019'!N15+'NSW Oct 2019'!O15+'NSW Oct 2019'!P15),(($C$5*E21/'NSW Oct 2019'!AQ15-('NSW Oct 2019'!L15+'NSW Oct 2019'!M15+'NSW Oct 2019'!N15+'NSW Oct 2019'!O15))*'NSW Oct 2019'!AA15/100)*'NSW Oct 2019'!AQ15,('NSW Oct 2019'!P15*'NSW Oct 2019'!AA15/100)*'NSW Oct 2019'!AQ15)),0)</f>
        <v>0</v>
      </c>
      <c r="L21" s="151">
        <f>IF(AND('NSW Oct 2019'!P15&gt;0,'NSW Oct 2019'!O15&gt;0),IF(($C$5*E21/'NSW Oct 2019'!AQ15&lt;SUM('NSW Oct 2019'!L15:P15)),(0),($C$5*E21/'NSW Oct 2019'!AQ15-SUM('NSW Oct 2019'!L15:P15))*'NSW Oct 2019'!AB15/100)* 'NSW Oct 2019'!AQ15,IF(AND('NSW Oct 2019'!O15&gt;0,'NSW Oct 2019'!P15=""),IF(($C$5*E21/'NSW Oct 2019'!AQ15&lt; SUM('NSW Oct 2019'!L15:O15)),(0),($C$5*E21/'NSW Oct 2019'!AQ15-SUM('NSW Oct 2019'!L15:O15))*'NSW Oct 2019'!AA15/100)* 'NSW Oct 2019'!AQ15,IF(AND('NSW Oct 2019'!N15&gt;0,'NSW Oct 2019'!O15=""),IF(($C$5*E21/'NSW Oct 2019'!AQ15&lt; SUM('NSW Oct 2019'!L15:N15)),(0),($C$5*E21/'NSW Oct 2019'!AQ15-SUM('NSW Oct 2019'!L15:N15))*'NSW Oct 2019'!Z15/100)* 'NSW Oct 2019'!AQ15,IF(AND('NSW Oct 2019'!M15&gt;0,'NSW Oct 2019'!N15=""),IF(($C$5*E21/'NSW Oct 2019'!AQ15&lt;'NSW Oct 2019'!M15+'NSW Oct 2019'!L15),(0),(($C$5*E21/'NSW Oct 2019'!AQ15-('NSW Oct 2019'!M15+'NSW Oct 2019'!L15))*'NSW Oct 2019'!Y15/100))*'NSW Oct 2019'!AQ15,IF(AND('NSW Oct 2019'!L15&gt;0,'NSW Oct 2019'!M15=""&gt;0),IF(($C$5*E21/'NSW Oct 2019'!AQ15&lt;'NSW Oct 2019'!L15),(0),($C$5*E21/'NSW Oct 2019'!AQ15-'NSW Oct 2019'!L15)*'NSW Oct 2019'!X15/100)*'NSW Oct 2019'!AQ15,0)))))</f>
        <v>0</v>
      </c>
      <c r="M21" s="151">
        <f>IF('NSW Oct 2019'!K15="",($C$5*F21/'NSW Oct 2019'!AR15*'NSW Oct 2019'!AC15/100)*'NSW Oct 2019'!AR15,IF($C$5*F21/'NSW Oct 2019'!AR15&gt;='NSW Oct 2019'!L15,('NSW Oct 2019'!L15*'NSW Oct 2019'!AC15/100)*'NSW Oct 2019'!AR15,($C$5*F21/'NSW Oct 2019'!AR15*'NSW Oct 2019'!AC15/100)*'NSW Oct 2019'!AR15))</f>
        <v>448.36363636363632</v>
      </c>
      <c r="N21" s="151">
        <f>IF(AND('NSW Oct 2019'!L15&gt;0,'NSW Oct 2019'!M15&gt;0),IF($C$5*F21/'NSW Oct 2019'!AR15&lt;'NSW Oct 2019'!L15,0,IF(($C$5*F21/'NSW Oct 2019'!AR15-'NSW Oct 2019'!L15)&lt;=('NSW Oct 2019'!M15+'NSW Oct 2019'!L15),((($C$5*F21/'NSW Oct 2019'!AR15-'NSW Oct 2019'!L15)*'NSW Oct 2019'!AD15/100))*'NSW Oct 2019'!AR15,((('NSW Oct 2019'!M15)*'NSW Oct 2019'!AD15/100)*'NSW Oct 2019'!AR15))),0)</f>
        <v>721.45454545454538</v>
      </c>
      <c r="O21" s="151">
        <f>IF(AND('NSW Oct 2019'!M15&gt;0,'NSW Oct 2019'!N15&gt;0),IF($C$5*F21/'NSW Oct 2019'!AR15&lt;('NSW Oct 2019'!L15+'NSW Oct 2019'!M15),0,IF(($C$5*F21/'NSW Oct 2019'!AR15-'NSW Oct 2019'!L15+'NSW Oct 2019'!M15)&lt;=('NSW Oct 2019'!L15+'NSW Oct 2019'!M15+'NSW Oct 2019'!N15),((($C$5*F21/'NSW Oct 2019'!AR15-('NSW Oct 2019'!L15+'NSW Oct 2019'!M15))*'NSW Oct 2019'!AE15/100))*'NSW Oct 2019'!AR15,('NSW Oct 2019'!N15*'NSW Oct 2019'!AE15/100)*'NSW Oct 2019'!AR15)),0)</f>
        <v>310.54545454545456</v>
      </c>
      <c r="P21" s="151">
        <f>IF(AND('NSW Oct 2019'!N15&gt;0,'NSW Oct 2019'!O15&gt;0),IF($C$5*F21/'NSW Oct 2019'!AR15&lt;('NSW Oct 2019'!L15+'NSW Oct 2019'!M15+'NSW Oct 2019'!N15),0,IF(($C$5*F21/'NSW Oct 2019'!AR15-'NSW Oct 2019'!L15+'NSW Oct 2019'!M15+'NSW Oct 2019'!N15)&lt;=('NSW Oct 2019'!L15+'NSW Oct 2019'!M15+'NSW Oct 2019'!N15+'NSW Oct 2019'!O15),(($C$5*F21/'NSW Oct 2019'!AR15-('NSW Oct 2019'!L15+'NSW Oct 2019'!M15+'NSW Oct 2019'!N15))*'NSW Oct 2019'!AF15/100)*'NSW Oct 2019'!AR15,('NSW Oct 2019'!O15*'NSW Oct 2019'!AF15/100)*'NSW Oct 2019'!AR15)),0)</f>
        <v>0</v>
      </c>
      <c r="Q21" s="151">
        <f>IF(AND('NSW Oct 2019'!P15&gt;0,'NSW Oct 2019'!P15&gt;0),IF($C$5*F21/'NSW Oct 2019'!AR15&lt;('NSW Oct 2019'!L15+'NSW Oct 2019'!M15+'NSW Oct 2019'!N15+'NSW Oct 2019'!O15),0,IF(($C$5*F21/'NSW Oct 2019'!AR15-'NSW Oct 2019'!L15+'NSW Oct 2019'!M15+'NSW Oct 2019'!N15+'NSW Oct 2019'!O15)&lt;=('NSW Oct 2019'!L15+'NSW Oct 2019'!M15+'NSW Oct 2019'!N15+'NSW Oct 2019'!O15+'NSW Oct 2019'!P15),(($C$5*F21/'NSW Oct 2019'!AR15-('NSW Oct 2019'!L15+'NSW Oct 2019'!M15+'NSW Oct 2019'!N15+'NSW Oct 2019'!O15))*'NSW Oct 2019'!AG15/100)*'NSW Oct 2019'!AR15,('NSW Oct 2019'!P15*'NSW Oct 2019'!AG15/100)*'NSW Oct 2019'!AR15)),0)</f>
        <v>0</v>
      </c>
      <c r="R21" s="151">
        <f>IF(AND('NSW Oct 2019'!P15&gt;0,'NSW Oct 2019'!O15&gt;0),IF(($C$5*F21/'NSW Oct 2019'!AR15&lt;SUM('NSW Oct 2019'!L15:P15)),(0),($C$5*F21/'NSW Oct 2019'!AR15-SUM('NSW Oct 2019'!L15:P15))*'NSW Oct 2019'!AB15/100)* 'NSW Oct 2019'!AR15,IF(AND('NSW Oct 2019'!O15&gt;0,'NSW Oct 2019'!P15=""),IF(($C$5*F21/'NSW Oct 2019'!AR15&lt; SUM('NSW Oct 2019'!L15:O15)),(0),($C$5*F21/'NSW Oct 2019'!AR15-SUM('NSW Oct 2019'!L15:O15))*'NSW Oct 2019'!AG15/100)* 'NSW Oct 2019'!AR15,IF(AND('NSW Oct 2019'!N15&gt;0,'NSW Oct 2019'!O15=""),IF(($C$5*F21/'NSW Oct 2019'!AR15&lt; SUM('NSW Oct 2019'!L15:N15)),(0),($C$5*F21/'NSW Oct 2019'!AR15-SUM('NSW Oct 2019'!L15:N15))*'NSW Oct 2019'!AF15/100)* 'NSW Oct 2019'!AR15,IF(AND('NSW Oct 2019'!M15&gt;0,'NSW Oct 2019'!N15=""),IF(($C$5*F21/'NSW Oct 2019'!AR15&lt;'NSW Oct 2019'!M15+'NSW Oct 2019'!L15),(0),(($C$5*F21/'NSW Oct 2019'!AR15-('NSW Oct 2019'!M15+'NSW Oct 2019'!L15))*'NSW Oct 2019'!AE15/100))*'NSW Oct 2019'!AR15,IF(AND('NSW Oct 2019'!L15&gt;0,'NSW Oct 2019'!M15=""&gt;0),IF(($C$5*F21/'NSW Oct 2019'!AR15&lt;'NSW Oct 2019'!L15),(0),($C$5*F21/'NSW Oct 2019'!AR15-'NSW Oct 2019'!L15)*'NSW Oct 2019'!AD15/100)*'NSW Oct 2019'!AR15,0)))))</f>
        <v>0</v>
      </c>
      <c r="S21" s="257">
        <f t="shared" si="1"/>
        <v>2960.7272727272725</v>
      </c>
      <c r="T21" s="294">
        <f t="shared" si="2"/>
        <v>3256.3772727272726</v>
      </c>
      <c r="U21" s="157">
        <f t="shared" si="3"/>
        <v>3582.0150000000003</v>
      </c>
      <c r="V21" s="156">
        <f>'NSW Oct 2019'!AT15</f>
        <v>19</v>
      </c>
      <c r="W21" s="156">
        <f>'NSW Oct 2019'!AU15</f>
        <v>0</v>
      </c>
      <c r="X21" s="156">
        <f>'NSW Oct 2019'!AV15</f>
        <v>0</v>
      </c>
      <c r="Y21" s="156">
        <f>'NSW Oct 2019'!AW15</f>
        <v>0</v>
      </c>
      <c r="Z21" s="294" t="str">
        <f t="shared" si="8"/>
        <v>Guaranteed off bill</v>
      </c>
      <c r="AA21" s="294" t="str">
        <f t="shared" si="9"/>
        <v>Exclusive</v>
      </c>
      <c r="AB21" s="266">
        <f t="shared" si="4"/>
        <v>2637.665590909091</v>
      </c>
      <c r="AC21" s="266">
        <f t="shared" si="5"/>
        <v>2637.665590909091</v>
      </c>
      <c r="AD21" s="138">
        <f t="shared" si="6"/>
        <v>2901.4321500000001</v>
      </c>
      <c r="AE21" s="138">
        <f t="shared" si="7"/>
        <v>2901.4321500000001</v>
      </c>
      <c r="AF21" s="235">
        <f>'NSW Oct 2019'!BF15</f>
        <v>0</v>
      </c>
      <c r="AG21" s="159" t="str">
        <f>'NSW Oct 2019'!BG15</f>
        <v>n</v>
      </c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5"/>
      <c r="BN21" s="205"/>
      <c r="BO21" s="205"/>
      <c r="BP21" s="205"/>
      <c r="BQ21" s="205"/>
      <c r="BR21" s="205"/>
      <c r="BS21" s="205"/>
      <c r="BT21" s="205"/>
      <c r="BU21" s="205"/>
      <c r="BV21" s="205"/>
      <c r="BW21" s="205"/>
      <c r="BX21" s="205"/>
      <c r="BY21" s="205"/>
      <c r="BZ21" s="205"/>
      <c r="CA21" s="205"/>
      <c r="CB21" s="205"/>
      <c r="CC21" s="205"/>
      <c r="CD21" s="205"/>
      <c r="CE21" s="205"/>
      <c r="CF21" s="205"/>
      <c r="CG21" s="205"/>
      <c r="CH21" s="205"/>
      <c r="CI21" s="205"/>
      <c r="CJ21" s="205"/>
      <c r="CK21" s="205"/>
      <c r="CL21" s="205"/>
      <c r="CM21" s="205"/>
      <c r="CN21" s="205"/>
      <c r="CO21" s="205"/>
      <c r="CP21" s="205"/>
      <c r="CQ21" s="205"/>
      <c r="CR21" s="205"/>
      <c r="CS21" s="205"/>
      <c r="CT21" s="205"/>
      <c r="CU21" s="205"/>
      <c r="CV21" s="205"/>
      <c r="CW21" s="205"/>
      <c r="CX21" s="205"/>
      <c r="CY21" s="205"/>
      <c r="CZ21" s="205"/>
      <c r="DA21" s="205"/>
      <c r="DB21" s="205"/>
      <c r="DC21" s="205"/>
      <c r="DD21" s="205"/>
      <c r="DE21" s="205"/>
      <c r="DF21" s="205"/>
      <c r="DG21" s="205"/>
      <c r="DH21" s="205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205"/>
      <c r="DV21" s="205"/>
      <c r="DW21" s="205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</row>
    <row r="22" spans="1:148" ht="23" customHeight="1">
      <c r="A22" s="443"/>
      <c r="B22" s="148" t="str">
        <f>'NSW Oct 2019'!F16</f>
        <v>Origin Energy</v>
      </c>
      <c r="C22" s="148" t="str">
        <f>'NSW Oct 2019'!G16</f>
        <v>Business Flexi</v>
      </c>
      <c r="D22" s="153">
        <f>365*'NSW Oct 2019'!H16/100</f>
        <v>207.21050000000002</v>
      </c>
      <c r="E22" s="288">
        <f>IF('NSW Oct 2019'!AQ16=3,0.5,IF('NSW Oct 2019'!AQ16=2,0.33,0))</f>
        <v>0.5</v>
      </c>
      <c r="F22" s="288">
        <f t="shared" si="0"/>
        <v>0.5</v>
      </c>
      <c r="G22" s="153">
        <f>IF('NSW Oct 2019'!K16="",($C$5*E22/'NSW Oct 2019'!AQ16*'NSW Oct 2019'!W16/100)*'NSW Oct 2019'!AQ16,IF($C$5*E22/'NSW Oct 2019'!AQ16&gt;='NSW Oct 2019'!L16,('NSW Oct 2019'!L16*'NSW Oct 2019'!W16/100)*'NSW Oct 2019'!AQ16,($C$5*E22/'NSW Oct 2019'!AQ16*'NSW Oct 2019'!W16/100)*'NSW Oct 2019'!AQ16))</f>
        <v>199.6363636363636</v>
      </c>
      <c r="H22" s="153">
        <f>IF(AND('NSW Oct 2019'!L16&gt;0,'NSW Oct 2019'!M16&gt;0),IF($C$5*E22/'NSW Oct 2019'!AQ16&lt;'NSW Oct 2019'!L16,0,IF(($C$5*E22/'NSW Oct 2019'!AQ16-'NSW Oct 2019'!L16)&lt;=('NSW Oct 2019'!M16+'NSW Oct 2019'!L16),((($C$5*E22/'NSW Oct 2019'!AQ16-'NSW Oct 2019'!L16)*'NSW Oct 2019'!X16/100))*'NSW Oct 2019'!AQ16,((('NSW Oct 2019'!M16)*'NSW Oct 2019'!X16/100)*'NSW Oct 2019'!AQ16))),0)</f>
        <v>812.5454545454545</v>
      </c>
      <c r="I22" s="153">
        <f>IF(AND('NSW Oct 2019'!M16&gt;0,'NSW Oct 2019'!N16&gt;0),IF($C$5*E22/'NSW Oct 2019'!AQ16&lt;('NSW Oct 2019'!L16+'NSW Oct 2019'!M16),0,IF(($C$5*E22/'NSW Oct 2019'!AQ16-'NSW Oct 2019'!L16+'NSW Oct 2019'!M16)&lt;=('NSW Oct 2019'!L16+'NSW Oct 2019'!M16+'NSW Oct 2019'!N16),((($C$5*E22/'NSW Oct 2019'!AQ16-('NSW Oct 2019'!L16+'NSW Oct 2019'!M16))*'NSW Oct 2019'!Y16/100))*'NSW Oct 2019'!AQ16,('NSW Oct 2019'!N16*'NSW Oct 2019'!Y16/100)* 'NSW Oct 2019'!AQ16)),0)</f>
        <v>0</v>
      </c>
      <c r="J22" s="153">
        <f>IF(AND('NSW Oct 2019'!N16&gt;0,'NSW Oct 2019'!O16&gt;0),IF($C$5*E22/'NSW Oct 2019'!AQ16&lt;('NSW Oct 2019'!L16+'NSW Oct 2019'!M16+'NSW Oct 2019'!N16),0,IF(($C$5*E22/'NSW Oct 2019'!AQ16-'NSW Oct 2019'!L16+'NSW Oct 2019'!M16+'NSW Oct 2019'!N16)&lt;=('NSW Oct 2019'!L16+'NSW Oct 2019'!M16+'NSW Oct 2019'!N16+'NSW Oct 2019'!O16),(($C$5*E22/'NSW Oct 2019'!AQ16-('NSW Oct 2019'!L16+'NSW Oct 2019'!M16+'NSW Oct 2019'!N16))*'NSW Oct 2019'!Z16/100)*'NSW Oct 2019'!AQ16,('NSW Oct 2019'!O16*'NSW Oct 2019'!Z16/100)*'NSW Oct 2019'!AQ16)),0)</f>
        <v>0</v>
      </c>
      <c r="K22" s="153">
        <f>IF(AND('NSW Oct 2019'!O16&gt;0,'NSW Oct 2019'!P16&gt;0),IF($C$5*E22/'NSW Oct 2019'!AQ16&lt;('NSW Oct 2019'!L16+'NSW Oct 2019'!M16+'NSW Oct 2019'!N16+'NSW Oct 2019'!O16),0,IF(($C$5*E22/'NSW Oct 2019'!AQ16-'NSW Oct 2019'!L16+'NSW Oct 2019'!M16+'NSW Oct 2019'!N16+'NSW Oct 2019'!O16)&lt;=('NSW Oct 2019'!L16+'NSW Oct 2019'!M16+'NSW Oct 2019'!N16+'NSW Oct 2019'!O16+'NSW Oct 2019'!P16),(($C$5*E22/'NSW Oct 2019'!AQ16-('NSW Oct 2019'!L16+'NSW Oct 2019'!M16+'NSW Oct 2019'!N16+'NSW Oct 2019'!O16))*'NSW Oct 2019'!AA16/100)*'NSW Oct 2019'!AQ16,('NSW Oct 2019'!P16*'NSW Oct 2019'!AA16/100)*'NSW Oct 2019'!AQ16)),0)</f>
        <v>0</v>
      </c>
      <c r="L22" s="153">
        <f>IF(AND('NSW Oct 2019'!P16&gt;0,'NSW Oct 2019'!O16&gt;0),IF(($C$5*E22/'NSW Oct 2019'!AQ16&lt;SUM('NSW Oct 2019'!L16:P16)),(0),($C$5*E22/'NSW Oct 2019'!AQ16-SUM('NSW Oct 2019'!L16:P16))*'NSW Oct 2019'!AB16/100)* 'NSW Oct 2019'!AQ16,IF(AND('NSW Oct 2019'!O16&gt;0,'NSW Oct 2019'!P16=""),IF(($C$5*E22/'NSW Oct 2019'!AQ16&lt; SUM('NSW Oct 2019'!L16:O16)),(0),($C$5*E22/'NSW Oct 2019'!AQ16-SUM('NSW Oct 2019'!L16:O16))*'NSW Oct 2019'!AA16/100)* 'NSW Oct 2019'!AQ16,IF(AND('NSW Oct 2019'!N16&gt;0,'NSW Oct 2019'!O16=""),IF(($C$5*E22/'NSW Oct 2019'!AQ16&lt; SUM('NSW Oct 2019'!L16:N16)),(0),($C$5*E22/'NSW Oct 2019'!AQ16-SUM('NSW Oct 2019'!L16:N16))*'NSW Oct 2019'!Z16/100)* 'NSW Oct 2019'!AQ16,IF(AND('NSW Oct 2019'!M16&gt;0,'NSW Oct 2019'!N16=""),IF(($C$5*E22/'NSW Oct 2019'!AQ16&lt;'NSW Oct 2019'!M16+'NSW Oct 2019'!L16),(0),(($C$5*E22/'NSW Oct 2019'!AQ16-('NSW Oct 2019'!M16+'NSW Oct 2019'!L16))*'NSW Oct 2019'!Y16/100))*'NSW Oct 2019'!AQ16,IF(AND('NSW Oct 2019'!L16&gt;0,'NSW Oct 2019'!M16=""&gt;0),IF(($C$5*E22/'NSW Oct 2019'!AQ16&lt;'NSW Oct 2019'!L16),(0),($C$5*E22/'NSW Oct 2019'!AQ16-'NSW Oct 2019'!L16)*'NSW Oct 2019'!X16/100)*'NSW Oct 2019'!AQ16,0)))))</f>
        <v>0</v>
      </c>
      <c r="M22" s="153">
        <f>IF('NSW Oct 2019'!K16="",($C$5*F22/'NSW Oct 2019'!AR16*'NSW Oct 2019'!AC16/100)*'NSW Oct 2019'!AR16,IF($C$5*F22/'NSW Oct 2019'!AR16&gt;='NSW Oct 2019'!L16,('NSW Oct 2019'!L16*'NSW Oct 2019'!AC16/100)*'NSW Oct 2019'!AR16,($C$5*F22/'NSW Oct 2019'!AR16*'NSW Oct 2019'!AC16/100)*'NSW Oct 2019'!AR16))</f>
        <v>199.6363636363636</v>
      </c>
      <c r="N22" s="153">
        <f>IF(AND('NSW Oct 2019'!L16&gt;0,'NSW Oct 2019'!M16&gt;0),IF($C$5*F22/'NSW Oct 2019'!AR16&lt;'NSW Oct 2019'!L16,0,IF(($C$5*F22/'NSW Oct 2019'!AR16-'NSW Oct 2019'!L16)&lt;=('NSW Oct 2019'!M16+'NSW Oct 2019'!L16),((($C$5*F22/'NSW Oct 2019'!AR16-'NSW Oct 2019'!L16)*'NSW Oct 2019'!AD16/100))*'NSW Oct 2019'!AR16,((('NSW Oct 2019'!M16)*'NSW Oct 2019'!AD16/100)*'NSW Oct 2019'!AR16))),0)</f>
        <v>812.5454545454545</v>
      </c>
      <c r="O22" s="153">
        <f>IF(AND('NSW Oct 2019'!M16&gt;0,'NSW Oct 2019'!N16&gt;0),IF($C$5*F22/'NSW Oct 2019'!AR16&lt;('NSW Oct 2019'!L16+'NSW Oct 2019'!M16),0,IF(($C$5*F22/'NSW Oct 2019'!AR16-'NSW Oct 2019'!L16+'NSW Oct 2019'!M16)&lt;=('NSW Oct 2019'!L16+'NSW Oct 2019'!M16+'NSW Oct 2019'!N16),((($C$5*F22/'NSW Oct 2019'!AR16-('NSW Oct 2019'!L16+'NSW Oct 2019'!M16))*'NSW Oct 2019'!AE16/100))*'NSW Oct 2019'!AR16,('NSW Oct 2019'!N16*'NSW Oct 2019'!AE16/100)*'NSW Oct 2019'!AR16)),0)</f>
        <v>0</v>
      </c>
      <c r="P22" s="153">
        <f>IF(AND('NSW Oct 2019'!N16&gt;0,'NSW Oct 2019'!O16&gt;0),IF($C$5*F22/'NSW Oct 2019'!AR16&lt;('NSW Oct 2019'!L16+'NSW Oct 2019'!M16+'NSW Oct 2019'!N16),0,IF(($C$5*F22/'NSW Oct 2019'!AR16-'NSW Oct 2019'!L16+'NSW Oct 2019'!M16+'NSW Oct 2019'!N16)&lt;=('NSW Oct 2019'!L16+'NSW Oct 2019'!M16+'NSW Oct 2019'!N16+'NSW Oct 2019'!O16),(($C$5*F22/'NSW Oct 2019'!AR16-('NSW Oct 2019'!L16+'NSW Oct 2019'!M16+'NSW Oct 2019'!N16))*'NSW Oct 2019'!AF16/100)*'NSW Oct 2019'!AR16,('NSW Oct 2019'!O16*'NSW Oct 2019'!AF16/100)*'NSW Oct 2019'!AR16)),0)</f>
        <v>0</v>
      </c>
      <c r="Q22" s="153">
        <f>IF(AND('NSW Oct 2019'!P16&gt;0,'NSW Oct 2019'!P16&gt;0),IF($C$5*F22/'NSW Oct 2019'!AR16&lt;('NSW Oct 2019'!L16+'NSW Oct 2019'!M16+'NSW Oct 2019'!N16+'NSW Oct 2019'!O16),0,IF(($C$5*F22/'NSW Oct 2019'!AR16-'NSW Oct 2019'!L16+'NSW Oct 2019'!M16+'NSW Oct 2019'!N16+'NSW Oct 2019'!O16)&lt;=('NSW Oct 2019'!L16+'NSW Oct 2019'!M16+'NSW Oct 2019'!N16+'NSW Oct 2019'!O16+'NSW Oct 2019'!P16),(($C$5*F22/'NSW Oct 2019'!AR16-('NSW Oct 2019'!L16+'NSW Oct 2019'!M16+'NSW Oct 2019'!N16+'NSW Oct 2019'!O16))*'NSW Oct 2019'!AG16/100)*'NSW Oct 2019'!AR16,('NSW Oct 2019'!P16*'NSW Oct 2019'!AG16/100)*'NSW Oct 2019'!AR16)),0)</f>
        <v>0</v>
      </c>
      <c r="R22" s="153">
        <f>IF(AND('NSW Oct 2019'!P16&gt;0,'NSW Oct 2019'!O16&gt;0),IF(($C$5*F22/'NSW Oct 2019'!AR16&lt;SUM('NSW Oct 2019'!L16:P16)),(0),($C$5*F22/'NSW Oct 2019'!AR16-SUM('NSW Oct 2019'!L16:P16))*'NSW Oct 2019'!AB16/100)* 'NSW Oct 2019'!AR16,IF(AND('NSW Oct 2019'!O16&gt;0,'NSW Oct 2019'!P16=""),IF(($C$5*F22/'NSW Oct 2019'!AR16&lt; SUM('NSW Oct 2019'!L16:O16)),(0),($C$5*F22/'NSW Oct 2019'!AR16-SUM('NSW Oct 2019'!L16:O16))*'NSW Oct 2019'!AG16/100)* 'NSW Oct 2019'!AR16,IF(AND('NSW Oct 2019'!N16&gt;0,'NSW Oct 2019'!O16=""),IF(($C$5*F22/'NSW Oct 2019'!AR16&lt; SUM('NSW Oct 2019'!L16:N16)),(0),($C$5*F22/'NSW Oct 2019'!AR16-SUM('NSW Oct 2019'!L16:N16))*'NSW Oct 2019'!AF16/100)* 'NSW Oct 2019'!AR16,IF(AND('NSW Oct 2019'!M16&gt;0,'NSW Oct 2019'!N16=""),IF(($C$5*F22/'NSW Oct 2019'!AR16&lt;'NSW Oct 2019'!M16+'NSW Oct 2019'!L16),(0),(($C$5*F22/'NSW Oct 2019'!AR16-('NSW Oct 2019'!M16+'NSW Oct 2019'!L16))*'NSW Oct 2019'!AE16/100))*'NSW Oct 2019'!AR16,IF(AND('NSW Oct 2019'!L16&gt;0,'NSW Oct 2019'!M16=""&gt;0),IF(($C$5*F22/'NSW Oct 2019'!AR16&lt;'NSW Oct 2019'!L16),(0),($C$5*F22/'NSW Oct 2019'!AR16-'NSW Oct 2019'!L16)*'NSW Oct 2019'!AD16/100)*'NSW Oct 2019'!AR16,0)))))</f>
        <v>0</v>
      </c>
      <c r="S22" s="257">
        <f t="shared" si="1"/>
        <v>2024.3636363636363</v>
      </c>
      <c r="T22" s="292">
        <f t="shared" si="2"/>
        <v>2231.5741363636362</v>
      </c>
      <c r="U22" s="149">
        <f t="shared" si="3"/>
        <v>2454.73155</v>
      </c>
      <c r="V22" s="148">
        <f>'NSW Oct 2019'!AT16</f>
        <v>12</v>
      </c>
      <c r="W22" s="148">
        <f>'NSW Oct 2019'!AU16</f>
        <v>0</v>
      </c>
      <c r="X22" s="148">
        <f>'NSW Oct 2019'!AV16</f>
        <v>0</v>
      </c>
      <c r="Y22" s="148">
        <f>'NSW Oct 2019'!AW16</f>
        <v>0</v>
      </c>
      <c r="Z22" s="292" t="str">
        <f t="shared" si="8"/>
        <v>Guaranteed off bill</v>
      </c>
      <c r="AA22" s="292" t="str">
        <f t="shared" si="9"/>
        <v>Inclusive</v>
      </c>
      <c r="AB22" s="266">
        <f t="shared" si="4"/>
        <v>1963.7852399999997</v>
      </c>
      <c r="AC22" s="266">
        <f t="shared" si="5"/>
        <v>1963.7852399999997</v>
      </c>
      <c r="AD22" s="267">
        <f t="shared" si="6"/>
        <v>2160.1637639999999</v>
      </c>
      <c r="AE22" s="267">
        <f t="shared" si="7"/>
        <v>2160.1637639999999</v>
      </c>
      <c r="AF22" s="226">
        <f>'NSW Oct 2019'!BF16</f>
        <v>12</v>
      </c>
      <c r="AG22" s="141" t="str">
        <f>'NSW Oct 2019'!BG16</f>
        <v>n</v>
      </c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</row>
    <row r="23" spans="1:148" ht="23" customHeight="1" thickBot="1">
      <c r="A23" s="444"/>
      <c r="B23" s="171" t="str">
        <f>'NSW Oct 2019'!F17</f>
        <v>AGL</v>
      </c>
      <c r="C23" s="171" t="str">
        <f>'NSW Oct 2019'!G17</f>
        <v>Essentials Saver</v>
      </c>
      <c r="D23" s="172">
        <f>365*'NSW Oct 2019'!H17/100</f>
        <v>214.4375</v>
      </c>
      <c r="E23" s="289">
        <f>IF('NSW Oct 2019'!AQ17=3,0.5,IF('NSW Oct 2019'!AQ17=2,0.33,0))</f>
        <v>0.5</v>
      </c>
      <c r="F23" s="289">
        <f t="shared" si="0"/>
        <v>0.5</v>
      </c>
      <c r="G23" s="172">
        <f>IF('NSW Oct 2019'!K17="",($C$5*E23/'NSW Oct 2019'!AQ17*'NSW Oct 2019'!W17/100)*'NSW Oct 2019'!AQ17,IF($C$5*E23/'NSW Oct 2019'!AQ17&gt;='NSW Oct 2019'!L17,('NSW Oct 2019'!L17*'NSW Oct 2019'!W17/100)*'NSW Oct 2019'!AQ17,($C$5*E23/'NSW Oct 2019'!AQ17*'NSW Oct 2019'!W17/100)*'NSW Oct 2019'!AQ17))</f>
        <v>187.36363636363637</v>
      </c>
      <c r="H23" s="172">
        <f>IF(AND('NSW Oct 2019'!L17&gt;0,'NSW Oct 2019'!M17&gt;0),IF($C$5*E23/'NSW Oct 2019'!AQ17&lt;'NSW Oct 2019'!L17,0,IF(($C$5*E23/'NSW Oct 2019'!AQ17-'NSW Oct 2019'!L17)&lt;=('NSW Oct 2019'!M17+'NSW Oct 2019'!L17),((($C$5*E23/'NSW Oct 2019'!AQ17-'NSW Oct 2019'!L17)*'NSW Oct 2019'!X17/100))*'NSW Oct 2019'!AQ17,((('NSW Oct 2019'!M17)*'NSW Oct 2019'!X17/100)*'NSW Oct 2019'!AQ17))),0)</f>
        <v>745.45454545454538</v>
      </c>
      <c r="I23" s="172">
        <f>IF(AND('NSW Oct 2019'!M17&gt;0,'NSW Oct 2019'!N17&gt;0),IF($C$5*E23/'NSW Oct 2019'!AQ17&lt;('NSW Oct 2019'!L17+'NSW Oct 2019'!M17),0,IF(($C$5*E23/'NSW Oct 2019'!AQ17-'NSW Oct 2019'!L17+'NSW Oct 2019'!M17)&lt;=('NSW Oct 2019'!L17+'NSW Oct 2019'!M17+'NSW Oct 2019'!N17),((($C$5*E23/'NSW Oct 2019'!AQ17-('NSW Oct 2019'!L17+'NSW Oct 2019'!M17))*'NSW Oct 2019'!Y17/100))*'NSW Oct 2019'!AQ17,('NSW Oct 2019'!N17*'NSW Oct 2019'!Y17/100)* 'NSW Oct 2019'!AQ17)),0)</f>
        <v>0</v>
      </c>
      <c r="J23" s="172">
        <f>IF(AND('NSW Oct 2019'!N17&gt;0,'NSW Oct 2019'!O17&gt;0),IF($C$5*E23/'NSW Oct 2019'!AQ17&lt;('NSW Oct 2019'!L17+'NSW Oct 2019'!M17+'NSW Oct 2019'!N17),0,IF(($C$5*E23/'NSW Oct 2019'!AQ17-'NSW Oct 2019'!L17+'NSW Oct 2019'!M17+'NSW Oct 2019'!N17)&lt;=('NSW Oct 2019'!L17+'NSW Oct 2019'!M17+'NSW Oct 2019'!N17+'NSW Oct 2019'!O17),(($C$5*E23/'NSW Oct 2019'!AQ17-('NSW Oct 2019'!L17+'NSW Oct 2019'!M17+'NSW Oct 2019'!N17))*'NSW Oct 2019'!Z17/100)*'NSW Oct 2019'!AQ17,('NSW Oct 2019'!O17*'NSW Oct 2019'!Z17/100)*'NSW Oct 2019'!AQ17)),0)</f>
        <v>0</v>
      </c>
      <c r="K23" s="172">
        <f>IF(AND('NSW Oct 2019'!O17&gt;0,'NSW Oct 2019'!P17&gt;0),IF($C$5*E23/'NSW Oct 2019'!AQ17&lt;('NSW Oct 2019'!L17+'NSW Oct 2019'!M17+'NSW Oct 2019'!N17+'NSW Oct 2019'!O17),0,IF(($C$5*E23/'NSW Oct 2019'!AQ17-'NSW Oct 2019'!L17+'NSW Oct 2019'!M17+'NSW Oct 2019'!N17+'NSW Oct 2019'!O17)&lt;=('NSW Oct 2019'!L17+'NSW Oct 2019'!M17+'NSW Oct 2019'!N17+'NSW Oct 2019'!O17+'NSW Oct 2019'!P17),(($C$5*E23/'NSW Oct 2019'!AQ17-('NSW Oct 2019'!L17+'NSW Oct 2019'!M17+'NSW Oct 2019'!N17+'NSW Oct 2019'!O17))*'NSW Oct 2019'!AA17/100)*'NSW Oct 2019'!AQ17,('NSW Oct 2019'!P17*'NSW Oct 2019'!AA17/100)*'NSW Oct 2019'!AQ17)),0)</f>
        <v>0</v>
      </c>
      <c r="L23" s="172">
        <f>IF(AND('NSW Oct 2019'!P17&gt;0,'NSW Oct 2019'!O17&gt;0),IF(($C$5*E23/'NSW Oct 2019'!AQ17&lt;SUM('NSW Oct 2019'!L17:P17)),(0),($C$5*E23/'NSW Oct 2019'!AQ17-SUM('NSW Oct 2019'!L17:P17))*'NSW Oct 2019'!AB17/100)* 'NSW Oct 2019'!AQ17,IF(AND('NSW Oct 2019'!O17&gt;0,'NSW Oct 2019'!P17=""),IF(($C$5*E23/'NSW Oct 2019'!AQ17&lt; SUM('NSW Oct 2019'!L17:O17)),(0),($C$5*E23/'NSW Oct 2019'!AQ17-SUM('NSW Oct 2019'!L17:O17))*'NSW Oct 2019'!AA17/100)* 'NSW Oct 2019'!AQ17,IF(AND('NSW Oct 2019'!N17&gt;0,'NSW Oct 2019'!O17=""),IF(($C$5*E23/'NSW Oct 2019'!AQ17&lt; SUM('NSW Oct 2019'!L17:N17)),(0),($C$5*E23/'NSW Oct 2019'!AQ17-SUM('NSW Oct 2019'!L17:N17))*'NSW Oct 2019'!Z17/100)* 'NSW Oct 2019'!AQ17,IF(AND('NSW Oct 2019'!M17&gt;0,'NSW Oct 2019'!N17=""),IF(($C$5*E23/'NSW Oct 2019'!AQ17&lt;'NSW Oct 2019'!M17+'NSW Oct 2019'!L17),(0),(($C$5*E23/'NSW Oct 2019'!AQ17-('NSW Oct 2019'!M17+'NSW Oct 2019'!L17))*'NSW Oct 2019'!Y17/100))*'NSW Oct 2019'!AQ17,IF(AND('NSW Oct 2019'!L17&gt;0,'NSW Oct 2019'!M17=""&gt;0),IF(($C$5*E23/'NSW Oct 2019'!AQ17&lt;'NSW Oct 2019'!L17),(0),($C$5*E23/'NSW Oct 2019'!AQ17-'NSW Oct 2019'!L17)*'NSW Oct 2019'!X17/100)*'NSW Oct 2019'!AQ17,0)))))</f>
        <v>0</v>
      </c>
      <c r="M23" s="172">
        <f>IF('NSW Oct 2019'!K17="",($C$5*F23/'NSW Oct 2019'!AR17*'NSW Oct 2019'!AC17/100)*'NSW Oct 2019'!AR17,IF($C$5*F23/'NSW Oct 2019'!AR17&gt;='NSW Oct 2019'!L17,('NSW Oct 2019'!L17*'NSW Oct 2019'!AC17/100)*'NSW Oct 2019'!AR17,($C$5*F23/'NSW Oct 2019'!AR17*'NSW Oct 2019'!AC17/100)*'NSW Oct 2019'!AR17))</f>
        <v>187.36363636363637</v>
      </c>
      <c r="N23" s="172">
        <f>IF(AND('NSW Oct 2019'!L17&gt;0,'NSW Oct 2019'!M17&gt;0),IF($C$5*F23/'NSW Oct 2019'!AR17&lt;'NSW Oct 2019'!L17,0,IF(($C$5*F23/'NSW Oct 2019'!AR17-'NSW Oct 2019'!L17)&lt;=('NSW Oct 2019'!M17+'NSW Oct 2019'!L17),((($C$5*F23/'NSW Oct 2019'!AR17-'NSW Oct 2019'!L17)*'NSW Oct 2019'!AD17/100))*'NSW Oct 2019'!AR17,((('NSW Oct 2019'!M17)*'NSW Oct 2019'!AD17/100)*'NSW Oct 2019'!AR17))),0)</f>
        <v>745.45454545454538</v>
      </c>
      <c r="O23" s="172">
        <f>IF(AND('NSW Oct 2019'!M17&gt;0,'NSW Oct 2019'!N17&gt;0),IF($C$5*F23/'NSW Oct 2019'!AR17&lt;('NSW Oct 2019'!L17+'NSW Oct 2019'!M17),0,IF(($C$5*F23/'NSW Oct 2019'!AR17-'NSW Oct 2019'!L17+'NSW Oct 2019'!M17)&lt;=('NSW Oct 2019'!L17+'NSW Oct 2019'!M17+'NSW Oct 2019'!N17),((($C$5*F23/'NSW Oct 2019'!AR17-('NSW Oct 2019'!L17+'NSW Oct 2019'!M17))*'NSW Oct 2019'!AE17/100))*'NSW Oct 2019'!AR17,('NSW Oct 2019'!N17*'NSW Oct 2019'!AE17/100)*'NSW Oct 2019'!AR17)),0)</f>
        <v>0</v>
      </c>
      <c r="P23" s="172">
        <f>IF(AND('NSW Oct 2019'!N17&gt;0,'NSW Oct 2019'!O17&gt;0),IF($C$5*F23/'NSW Oct 2019'!AR17&lt;('NSW Oct 2019'!L17+'NSW Oct 2019'!M17+'NSW Oct 2019'!N17),0,IF(($C$5*F23/'NSW Oct 2019'!AR17-'NSW Oct 2019'!L17+'NSW Oct 2019'!M17+'NSW Oct 2019'!N17)&lt;=('NSW Oct 2019'!L17+'NSW Oct 2019'!M17+'NSW Oct 2019'!N17+'NSW Oct 2019'!O17),(($C$5*F23/'NSW Oct 2019'!AR17-('NSW Oct 2019'!L17+'NSW Oct 2019'!M17+'NSW Oct 2019'!N17))*'NSW Oct 2019'!AF17/100)*'NSW Oct 2019'!AR17,('NSW Oct 2019'!O17*'NSW Oct 2019'!AF17/100)*'NSW Oct 2019'!AR17)),0)</f>
        <v>0</v>
      </c>
      <c r="Q23" s="172">
        <f>IF(AND('NSW Oct 2019'!P17&gt;0,'NSW Oct 2019'!P17&gt;0),IF($C$5*F23/'NSW Oct 2019'!AR17&lt;('NSW Oct 2019'!L17+'NSW Oct 2019'!M17+'NSW Oct 2019'!N17+'NSW Oct 2019'!O17),0,IF(($C$5*F23/'NSW Oct 2019'!AR17-'NSW Oct 2019'!L17+'NSW Oct 2019'!M17+'NSW Oct 2019'!N17+'NSW Oct 2019'!O17)&lt;=('NSW Oct 2019'!L17+'NSW Oct 2019'!M17+'NSW Oct 2019'!N17+'NSW Oct 2019'!O17+'NSW Oct 2019'!P17),(($C$5*F23/'NSW Oct 2019'!AR17-('NSW Oct 2019'!L17+'NSW Oct 2019'!M17+'NSW Oct 2019'!N17+'NSW Oct 2019'!O17))*'NSW Oct 2019'!AG17/100)*'NSW Oct 2019'!AR17,('NSW Oct 2019'!P17*'NSW Oct 2019'!AG17/100)*'NSW Oct 2019'!AR17)),0)</f>
        <v>0</v>
      </c>
      <c r="R23" s="172">
        <f>IF(AND('NSW Oct 2019'!P17&gt;0,'NSW Oct 2019'!O17&gt;0),IF(($C$5*F23/'NSW Oct 2019'!AR17&lt;SUM('NSW Oct 2019'!L17:P17)),(0),($C$5*F23/'NSW Oct 2019'!AR17-SUM('NSW Oct 2019'!L17:P17))*'NSW Oct 2019'!AB17/100)* 'NSW Oct 2019'!AR17,IF(AND('NSW Oct 2019'!O17&gt;0,'NSW Oct 2019'!P17=""),IF(($C$5*F23/'NSW Oct 2019'!AR17&lt; SUM('NSW Oct 2019'!L17:O17)),(0),($C$5*F23/'NSW Oct 2019'!AR17-SUM('NSW Oct 2019'!L17:O17))*'NSW Oct 2019'!AG17/100)* 'NSW Oct 2019'!AR17,IF(AND('NSW Oct 2019'!N17&gt;0,'NSW Oct 2019'!O17=""),IF(($C$5*F23/'NSW Oct 2019'!AR17&lt; SUM('NSW Oct 2019'!L17:N17)),(0),($C$5*F23/'NSW Oct 2019'!AR17-SUM('NSW Oct 2019'!L17:N17))*'NSW Oct 2019'!AF17/100)* 'NSW Oct 2019'!AR17,IF(AND('NSW Oct 2019'!M17&gt;0,'NSW Oct 2019'!N17=""),IF(($C$5*F23/'NSW Oct 2019'!AR17&lt;'NSW Oct 2019'!M17+'NSW Oct 2019'!L17),(0),(($C$5*F23/'NSW Oct 2019'!AR17-('NSW Oct 2019'!M17+'NSW Oct 2019'!L17))*'NSW Oct 2019'!AE17/100))*'NSW Oct 2019'!AR17,IF(AND('NSW Oct 2019'!L17&gt;0,'NSW Oct 2019'!M17=""&gt;0),IF(($C$5*F23/'NSW Oct 2019'!AR17&lt;'NSW Oct 2019'!L17),(0),($C$5*F23/'NSW Oct 2019'!AR17-'NSW Oct 2019'!L17)*'NSW Oct 2019'!AD17/100)*'NSW Oct 2019'!AR17,0)))))</f>
        <v>0</v>
      </c>
      <c r="S23" s="298">
        <f t="shared" si="1"/>
        <v>1865.6363636363635</v>
      </c>
      <c r="T23" s="293">
        <f t="shared" si="2"/>
        <v>2080.0738636363635</v>
      </c>
      <c r="U23" s="168">
        <f t="shared" si="3"/>
        <v>2288.0812500000002</v>
      </c>
      <c r="V23" s="171">
        <f>'NSW Oct 2019'!AT17</f>
        <v>0</v>
      </c>
      <c r="W23" s="171">
        <f>'NSW Oct 2019'!AU17</f>
        <v>0</v>
      </c>
      <c r="X23" s="171">
        <f>'NSW Oct 2019'!AV17</f>
        <v>0</v>
      </c>
      <c r="Y23" s="171">
        <f>'NSW Oct 2019'!AW17</f>
        <v>0</v>
      </c>
      <c r="Z23" s="293" t="str">
        <f t="shared" si="8"/>
        <v>No discount</v>
      </c>
      <c r="AA23" s="293" t="str">
        <f t="shared" si="9"/>
        <v>Exclusive</v>
      </c>
      <c r="AB23" s="293">
        <f t="shared" si="4"/>
        <v>2080.0738636363635</v>
      </c>
      <c r="AC23" s="293">
        <f t="shared" si="5"/>
        <v>2080.0738636363635</v>
      </c>
      <c r="AD23" s="301">
        <f t="shared" si="6"/>
        <v>2288.0812500000002</v>
      </c>
      <c r="AE23" s="301">
        <f t="shared" si="7"/>
        <v>2288.0812500000002</v>
      </c>
      <c r="AF23" s="234">
        <f>'NSW Oct 2019'!BF17</f>
        <v>0</v>
      </c>
      <c r="AG23" s="170" t="str">
        <f>'NSW Oct 2019'!BG17</f>
        <v>n</v>
      </c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5"/>
      <c r="BN23" s="205"/>
      <c r="BO23" s="205"/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D23" s="205"/>
      <c r="CE23" s="205"/>
      <c r="CF23" s="205"/>
      <c r="CG23" s="205"/>
      <c r="CH23" s="205"/>
      <c r="CI23" s="205"/>
      <c r="CJ23" s="205"/>
      <c r="CK23" s="205"/>
      <c r="CL23" s="205"/>
      <c r="CM23" s="205"/>
      <c r="CN23" s="205"/>
      <c r="CO23" s="205"/>
      <c r="CP23" s="205"/>
      <c r="CQ23" s="205"/>
      <c r="CR23" s="205"/>
      <c r="CS23" s="205"/>
      <c r="CT23" s="205"/>
      <c r="CU23" s="205"/>
      <c r="CV23" s="205"/>
      <c r="CW23" s="205"/>
      <c r="CX23" s="205"/>
      <c r="CY23" s="205"/>
      <c r="CZ23" s="205"/>
      <c r="DA23" s="205"/>
      <c r="DB23" s="205"/>
      <c r="DC23" s="205"/>
      <c r="DD23" s="205"/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  <c r="DZ23" s="205"/>
      <c r="EA23" s="205"/>
      <c r="EB23" s="205"/>
      <c r="EC23" s="205"/>
      <c r="ED23" s="205"/>
      <c r="EE23" s="205"/>
      <c r="EF23" s="205"/>
      <c r="EG23" s="205"/>
      <c r="EH23" s="205"/>
      <c r="EI23" s="205"/>
      <c r="EJ23" s="205"/>
      <c r="EK23" s="205"/>
      <c r="EL23" s="205"/>
      <c r="EM23" s="205"/>
      <c r="EN23" s="205"/>
      <c r="EO23" s="205"/>
      <c r="EP23" s="205"/>
      <c r="EQ23" s="205"/>
      <c r="ER23" s="205"/>
    </row>
    <row r="24" spans="1:148" ht="23" customHeight="1" thickTop="1">
      <c r="A24" s="442" t="str">
        <f>'NSW Oct 2019'!D18</f>
        <v>AGN Cooma</v>
      </c>
      <c r="B24" s="156" t="str">
        <f>'NSW Oct 2019'!F18</f>
        <v>Origin Energy</v>
      </c>
      <c r="C24" s="156" t="str">
        <f>'NSW Oct 2019'!G18</f>
        <v>Business Flexi</v>
      </c>
      <c r="D24" s="151">
        <f>365*'NSW Oct 2019'!H18/100</f>
        <v>341.23849999999999</v>
      </c>
      <c r="E24" s="288">
        <f>IF('NSW Oct 2019'!AQ18=3,0.5,IF('NSW Oct 2019'!AQ18=2,0.33,0))</f>
        <v>0.5</v>
      </c>
      <c r="F24" s="288">
        <f t="shared" si="0"/>
        <v>0.5</v>
      </c>
      <c r="G24" s="151">
        <f>IF('NSW Oct 2019'!K18="",($C$5*E24/'NSW Oct 2019'!AQ18*'NSW Oct 2019'!W18/100)*'NSW Oct 2019'!AQ18,IF($C$5*E24/'NSW Oct 2019'!AQ18&gt;='NSW Oct 2019'!L18,('NSW Oct 2019'!L18*'NSW Oct 2019'!W18/100)*'NSW Oct 2019'!AQ18,($C$5*E24/'NSW Oct 2019'!AQ18*'NSW Oct 2019'!W18/100)*'NSW Oct 2019'!AQ18))</f>
        <v>1172.7272727272725</v>
      </c>
      <c r="H24" s="151">
        <f>IF(AND('NSW Oct 2019'!L18&gt;0,'NSW Oct 2019'!M18&gt;0),IF($C$5*E24/'NSW Oct 2019'!AQ18&lt;'NSW Oct 2019'!L18,0,IF(($C$5*E24/'NSW Oct 2019'!AQ18-'NSW Oct 2019'!L18)&lt;=('NSW Oct 2019'!M18+'NSW Oct 2019'!L18),((($C$5*E24/'NSW Oct 2019'!AQ18-'NSW Oct 2019'!L18)*'NSW Oct 2019'!X18/100))*'NSW Oct 2019'!AQ18,((('NSW Oct 2019'!M18)*'NSW Oct 2019'!X18/100)*'NSW Oct 2019'!AQ18))),0)</f>
        <v>0</v>
      </c>
      <c r="I24" s="151">
        <f>IF(AND('NSW Oct 2019'!M18&gt;0,'NSW Oct 2019'!N18&gt;0),IF($C$5*E24/'NSW Oct 2019'!AQ18&lt;('NSW Oct 2019'!L18+'NSW Oct 2019'!M18),0,IF(($C$5*E24/'NSW Oct 2019'!AQ18-'NSW Oct 2019'!L18+'NSW Oct 2019'!M18)&lt;=('NSW Oct 2019'!L18+'NSW Oct 2019'!M18+'NSW Oct 2019'!N18),((($C$5*E24/'NSW Oct 2019'!AQ18-('NSW Oct 2019'!L18+'NSW Oct 2019'!M18))*'NSW Oct 2019'!Y18/100))*'NSW Oct 2019'!AQ18,('NSW Oct 2019'!N18*'NSW Oct 2019'!Y18/100)* 'NSW Oct 2019'!AQ18)),0)</f>
        <v>0</v>
      </c>
      <c r="J24" s="151">
        <f>IF(AND('NSW Oct 2019'!N18&gt;0,'NSW Oct 2019'!O18&gt;0),IF($C$5*E24/'NSW Oct 2019'!AQ18&lt;('NSW Oct 2019'!L18+'NSW Oct 2019'!M18+'NSW Oct 2019'!N18),0,IF(($C$5*E24/'NSW Oct 2019'!AQ18-'NSW Oct 2019'!L18+'NSW Oct 2019'!M18+'NSW Oct 2019'!N18)&lt;=('NSW Oct 2019'!L18+'NSW Oct 2019'!M18+'NSW Oct 2019'!N18+'NSW Oct 2019'!O18),(($C$5*E24/'NSW Oct 2019'!AQ18-('NSW Oct 2019'!L18+'NSW Oct 2019'!M18+'NSW Oct 2019'!N18))*'NSW Oct 2019'!Z18/100)*'NSW Oct 2019'!AQ18,('NSW Oct 2019'!O18*'NSW Oct 2019'!Z18/100)*'NSW Oct 2019'!AQ18)),0)</f>
        <v>0</v>
      </c>
      <c r="K24" s="151">
        <f>IF(AND('NSW Oct 2019'!O18&gt;0,'NSW Oct 2019'!P18&gt;0),IF($C$5*E24/'NSW Oct 2019'!AQ18&lt;('NSW Oct 2019'!L18+'NSW Oct 2019'!M18+'NSW Oct 2019'!N18+'NSW Oct 2019'!O18),0,IF(($C$5*E24/'NSW Oct 2019'!AQ18-'NSW Oct 2019'!L18+'NSW Oct 2019'!M18+'NSW Oct 2019'!N18+'NSW Oct 2019'!O18)&lt;=('NSW Oct 2019'!L18+'NSW Oct 2019'!M18+'NSW Oct 2019'!N18+'NSW Oct 2019'!O18+'NSW Oct 2019'!P18),(($C$5*E24/'NSW Oct 2019'!AQ18-('NSW Oct 2019'!L18+'NSW Oct 2019'!M18+'NSW Oct 2019'!N18+'NSW Oct 2019'!O18))*'NSW Oct 2019'!AA18/100)*'NSW Oct 2019'!AQ18,('NSW Oct 2019'!P18*'NSW Oct 2019'!AA18/100)*'NSW Oct 2019'!AQ18)),0)</f>
        <v>0</v>
      </c>
      <c r="L24" s="151">
        <f>IF(AND('NSW Oct 2019'!P18&gt;0,'NSW Oct 2019'!O18&gt;0),IF(($C$5*E24/'NSW Oct 2019'!AQ18&lt;SUM('NSW Oct 2019'!L18:P18)),(0),($C$5*E24/'NSW Oct 2019'!AQ18-SUM('NSW Oct 2019'!L18:P18))*'NSW Oct 2019'!AB18/100)* 'NSW Oct 2019'!AQ18,IF(AND('NSW Oct 2019'!O18&gt;0,'NSW Oct 2019'!P18=""),IF(($C$5*E24/'NSW Oct 2019'!AQ18&lt; SUM('NSW Oct 2019'!L18:O18)),(0),($C$5*E24/'NSW Oct 2019'!AQ18-SUM('NSW Oct 2019'!L18:O18))*'NSW Oct 2019'!AA18/100)* 'NSW Oct 2019'!AQ18,IF(AND('NSW Oct 2019'!N18&gt;0,'NSW Oct 2019'!O18=""),IF(($C$5*E24/'NSW Oct 2019'!AQ18&lt; SUM('NSW Oct 2019'!L18:N18)),(0),($C$5*E24/'NSW Oct 2019'!AQ18-SUM('NSW Oct 2019'!L18:N18))*'NSW Oct 2019'!Z18/100)* 'NSW Oct 2019'!AQ18,IF(AND('NSW Oct 2019'!M18&gt;0,'NSW Oct 2019'!N18=""),IF(($C$5*E24/'NSW Oct 2019'!AQ18&lt;'NSW Oct 2019'!M18+'NSW Oct 2019'!L18),(0),(($C$5*E24/'NSW Oct 2019'!AQ18-('NSW Oct 2019'!M18+'NSW Oct 2019'!L18))*'NSW Oct 2019'!Y18/100))*'NSW Oct 2019'!AQ18,IF(AND('NSW Oct 2019'!L18&gt;0,'NSW Oct 2019'!M18=""&gt;0),IF(($C$5*E24/'NSW Oct 2019'!AQ18&lt;'NSW Oct 2019'!L18),(0),($C$5*E24/'NSW Oct 2019'!AQ18-'NSW Oct 2019'!L18)*'NSW Oct 2019'!X18/100)*'NSW Oct 2019'!AQ18,0)))))</f>
        <v>0</v>
      </c>
      <c r="M24" s="151">
        <f>IF('NSW Oct 2019'!K18="",($C$5*F24/'NSW Oct 2019'!AR18*'NSW Oct 2019'!AC18/100)*'NSW Oct 2019'!AR18,IF($C$5*F24/'NSW Oct 2019'!AR18&gt;='NSW Oct 2019'!L18,('NSW Oct 2019'!L18*'NSW Oct 2019'!AC18/100)*'NSW Oct 2019'!AR18,($C$5*F24/'NSW Oct 2019'!AR18*'NSW Oct 2019'!AC18/100)*'NSW Oct 2019'!AR18))</f>
        <v>1172.7272727272725</v>
      </c>
      <c r="N24" s="151">
        <f>IF(AND('NSW Oct 2019'!L18&gt;0,'NSW Oct 2019'!M18&gt;0),IF($C$5*F24/'NSW Oct 2019'!AR18&lt;'NSW Oct 2019'!L18,0,IF(($C$5*F24/'NSW Oct 2019'!AR18-'NSW Oct 2019'!L18)&lt;=('NSW Oct 2019'!M18+'NSW Oct 2019'!L18),((($C$5*F24/'NSW Oct 2019'!AR18-'NSW Oct 2019'!L18)*'NSW Oct 2019'!AD18/100))*'NSW Oct 2019'!AR18,((('NSW Oct 2019'!M18)*'NSW Oct 2019'!AD18/100)*'NSW Oct 2019'!AR18))),0)</f>
        <v>0</v>
      </c>
      <c r="O24" s="151">
        <f>IF(AND('NSW Oct 2019'!M18&gt;0,'NSW Oct 2019'!N18&gt;0),IF($C$5*F24/'NSW Oct 2019'!AR18&lt;('NSW Oct 2019'!L18+'NSW Oct 2019'!M18),0,IF(($C$5*F24/'NSW Oct 2019'!AR18-'NSW Oct 2019'!L18+'NSW Oct 2019'!M18)&lt;=('NSW Oct 2019'!L18+'NSW Oct 2019'!M18+'NSW Oct 2019'!N18),((($C$5*F24/'NSW Oct 2019'!AR18-('NSW Oct 2019'!L18+'NSW Oct 2019'!M18))*'NSW Oct 2019'!AE18/100))*'NSW Oct 2019'!AR18,('NSW Oct 2019'!N18*'NSW Oct 2019'!AE18/100)*'NSW Oct 2019'!AR18)),0)</f>
        <v>0</v>
      </c>
      <c r="P24" s="151">
        <f>IF(AND('NSW Oct 2019'!N18&gt;0,'NSW Oct 2019'!O18&gt;0),IF($C$5*F24/'NSW Oct 2019'!AR18&lt;('NSW Oct 2019'!L18+'NSW Oct 2019'!M18+'NSW Oct 2019'!N18),0,IF(($C$5*F24/'NSW Oct 2019'!AR18-'NSW Oct 2019'!L18+'NSW Oct 2019'!M18+'NSW Oct 2019'!N18)&lt;=('NSW Oct 2019'!L18+'NSW Oct 2019'!M18+'NSW Oct 2019'!N18+'NSW Oct 2019'!O18),(($C$5*F24/'NSW Oct 2019'!AR18-('NSW Oct 2019'!L18+'NSW Oct 2019'!M18+'NSW Oct 2019'!N18))*'NSW Oct 2019'!AF18/100)*'NSW Oct 2019'!AR18,('NSW Oct 2019'!O18*'NSW Oct 2019'!AF18/100)*'NSW Oct 2019'!AR18)),0)</f>
        <v>0</v>
      </c>
      <c r="Q24" s="151">
        <f>IF(AND('NSW Oct 2019'!P18&gt;0,'NSW Oct 2019'!P18&gt;0),IF($C$5*F24/'NSW Oct 2019'!AR18&lt;('NSW Oct 2019'!L18+'NSW Oct 2019'!M18+'NSW Oct 2019'!N18+'NSW Oct 2019'!O18),0,IF(($C$5*F24/'NSW Oct 2019'!AR18-'NSW Oct 2019'!L18+'NSW Oct 2019'!M18+'NSW Oct 2019'!N18+'NSW Oct 2019'!O18)&lt;=('NSW Oct 2019'!L18+'NSW Oct 2019'!M18+'NSW Oct 2019'!N18+'NSW Oct 2019'!O18+'NSW Oct 2019'!P18),(($C$5*F24/'NSW Oct 2019'!AR18-('NSW Oct 2019'!L18+'NSW Oct 2019'!M18+'NSW Oct 2019'!N18+'NSW Oct 2019'!O18))*'NSW Oct 2019'!AG18/100)*'NSW Oct 2019'!AR18,('NSW Oct 2019'!P18*'NSW Oct 2019'!AG18/100)*'NSW Oct 2019'!AR18)),0)</f>
        <v>0</v>
      </c>
      <c r="R24" s="151">
        <f>IF(AND('NSW Oct 2019'!P18&gt;0,'NSW Oct 2019'!O18&gt;0),IF(($C$5*F24/'NSW Oct 2019'!AR18&lt;SUM('NSW Oct 2019'!L18:P18)),(0),($C$5*F24/'NSW Oct 2019'!AR18-SUM('NSW Oct 2019'!L18:P18))*'NSW Oct 2019'!AB18/100)* 'NSW Oct 2019'!AR18,IF(AND('NSW Oct 2019'!O18&gt;0,'NSW Oct 2019'!P18=""),IF(($C$5*F24/'NSW Oct 2019'!AR18&lt; SUM('NSW Oct 2019'!L18:O18)),(0),($C$5*F24/'NSW Oct 2019'!AR18-SUM('NSW Oct 2019'!L18:O18))*'NSW Oct 2019'!AG18/100)* 'NSW Oct 2019'!AR18,IF(AND('NSW Oct 2019'!N18&gt;0,'NSW Oct 2019'!O18=""),IF(($C$5*F24/'NSW Oct 2019'!AR18&lt; SUM('NSW Oct 2019'!L18:N18)),(0),($C$5*F24/'NSW Oct 2019'!AR18-SUM('NSW Oct 2019'!L18:N18))*'NSW Oct 2019'!AF18/100)* 'NSW Oct 2019'!AR18,IF(AND('NSW Oct 2019'!M18&gt;0,'NSW Oct 2019'!N18=""),IF(($C$5*F24/'NSW Oct 2019'!AR18&lt;'NSW Oct 2019'!M18+'NSW Oct 2019'!L18),(0),(($C$5*F24/'NSW Oct 2019'!AR18-('NSW Oct 2019'!M18+'NSW Oct 2019'!L18))*'NSW Oct 2019'!AE18/100))*'NSW Oct 2019'!AR18,IF(AND('NSW Oct 2019'!L18&gt;0,'NSW Oct 2019'!M18=""&gt;0),IF(($C$5*F24/'NSW Oct 2019'!AR18&lt;'NSW Oct 2019'!L18),(0),($C$5*F24/'NSW Oct 2019'!AR18-'NSW Oct 2019'!L18)*'NSW Oct 2019'!AD18/100)*'NSW Oct 2019'!AR18,0)))))</f>
        <v>0</v>
      </c>
      <c r="S24" s="257">
        <f t="shared" si="1"/>
        <v>2345.454545454545</v>
      </c>
      <c r="T24" s="294">
        <f t="shared" si="2"/>
        <v>2686.693045454545</v>
      </c>
      <c r="U24" s="157">
        <f t="shared" si="3"/>
        <v>2955.3623499999999</v>
      </c>
      <c r="V24" s="156">
        <f>'NSW Oct 2019'!AT18</f>
        <v>12</v>
      </c>
      <c r="W24" s="156">
        <f>'NSW Oct 2019'!AU18</f>
        <v>0</v>
      </c>
      <c r="X24" s="156">
        <f>'NSW Oct 2019'!AV18</f>
        <v>0</v>
      </c>
      <c r="Y24" s="156">
        <f>'NSW Oct 2019'!AW18</f>
        <v>0</v>
      </c>
      <c r="Z24" s="294" t="str">
        <f t="shared" si="8"/>
        <v>Guaranteed off bill</v>
      </c>
      <c r="AA24" s="294" t="str">
        <f t="shared" si="9"/>
        <v>Inclusive</v>
      </c>
      <c r="AB24" s="266">
        <f t="shared" si="4"/>
        <v>2364.2898799999998</v>
      </c>
      <c r="AC24" s="266">
        <f t="shared" si="5"/>
        <v>2364.2898799999998</v>
      </c>
      <c r="AD24" s="267">
        <f t="shared" si="6"/>
        <v>2600.7188679999999</v>
      </c>
      <c r="AE24" s="267">
        <f t="shared" si="7"/>
        <v>2600.7188679999999</v>
      </c>
      <c r="AF24" s="235">
        <f>'NSW Oct 2019'!BF18</f>
        <v>12</v>
      </c>
      <c r="AG24" s="159" t="str">
        <f>'NSW Oct 2019'!BG18</f>
        <v>n</v>
      </c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205"/>
      <c r="CL24" s="205"/>
      <c r="CM24" s="205"/>
      <c r="CN24" s="205"/>
      <c r="CO24" s="205"/>
      <c r="CP24" s="205"/>
      <c r="CQ24" s="205"/>
      <c r="CR24" s="205"/>
      <c r="CS24" s="205"/>
      <c r="CT24" s="205"/>
      <c r="CU24" s="205"/>
      <c r="CV24" s="205"/>
      <c r="CW24" s="205"/>
      <c r="CX24" s="205"/>
      <c r="CY24" s="205"/>
      <c r="CZ24" s="205"/>
      <c r="DA24" s="205"/>
      <c r="DB24" s="205"/>
      <c r="DC24" s="205"/>
      <c r="DD24" s="205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</row>
    <row r="25" spans="1:148" ht="23" customHeight="1" thickBot="1">
      <c r="A25" s="444"/>
      <c r="B25" s="171" t="str">
        <f>'NSW Oct 2019'!F19</f>
        <v>Red Energy</v>
      </c>
      <c r="C25" s="171" t="str">
        <f>'NSW Oct 2019'!G19</f>
        <v xml:space="preserve">Business Saver </v>
      </c>
      <c r="D25" s="172">
        <f>365*'NSW Oct 2019'!H19/100</f>
        <v>233.6</v>
      </c>
      <c r="E25" s="289">
        <f>IF('NSW Oct 2019'!AQ19=3,0.5,IF('NSW Oct 2019'!AQ19=2,0.33,0))</f>
        <v>0.5</v>
      </c>
      <c r="F25" s="289">
        <f t="shared" si="0"/>
        <v>0.5</v>
      </c>
      <c r="G25" s="172">
        <f>IF('NSW Oct 2019'!K19="",($C$5*E25/'NSW Oct 2019'!AQ19*'NSW Oct 2019'!W19/100)*'NSW Oct 2019'!AQ19,IF($C$5*E25/'NSW Oct 2019'!AQ19&gt;='NSW Oct 2019'!L19,('NSW Oct 2019'!L19*'NSW Oct 2019'!W19/100)*'NSW Oct 2019'!AQ19,($C$5*E25/'NSW Oct 2019'!AQ19*'NSW Oct 2019'!W19/100)*'NSW Oct 2019'!AQ19))</f>
        <v>1300</v>
      </c>
      <c r="H25" s="172">
        <f>IF(AND('NSW Oct 2019'!L19&gt;0,'NSW Oct 2019'!M19&gt;0),IF($C$5*E25/'NSW Oct 2019'!AQ19&lt;'NSW Oct 2019'!L19,0,IF(($C$5*E25/'NSW Oct 2019'!AQ19-'NSW Oct 2019'!L19)&lt;=('NSW Oct 2019'!M19+'NSW Oct 2019'!L19),((($C$5*E25/'NSW Oct 2019'!AQ19-'NSW Oct 2019'!L19)*'NSW Oct 2019'!X19/100))*'NSW Oct 2019'!AQ19,((('NSW Oct 2019'!M19)*'NSW Oct 2019'!X19/100)*'NSW Oct 2019'!AQ19))),0)</f>
        <v>0</v>
      </c>
      <c r="I25" s="172">
        <f>IF(AND('NSW Oct 2019'!M19&gt;0,'NSW Oct 2019'!N19&gt;0),IF($C$5*E25/'NSW Oct 2019'!AQ19&lt;('NSW Oct 2019'!L19+'NSW Oct 2019'!M19),0,IF(($C$5*E25/'NSW Oct 2019'!AQ19-'NSW Oct 2019'!L19+'NSW Oct 2019'!M19)&lt;=('NSW Oct 2019'!L19+'NSW Oct 2019'!M19+'NSW Oct 2019'!N19),((($C$5*E25/'NSW Oct 2019'!AQ19-('NSW Oct 2019'!L19+'NSW Oct 2019'!M19))*'NSW Oct 2019'!Y19/100))*'NSW Oct 2019'!AQ19,('NSW Oct 2019'!N19*'NSW Oct 2019'!Y19/100)* 'NSW Oct 2019'!AQ19)),0)</f>
        <v>0</v>
      </c>
      <c r="J25" s="172">
        <f>IF(AND('NSW Oct 2019'!N19&gt;0,'NSW Oct 2019'!O19&gt;0),IF($C$5*E25/'NSW Oct 2019'!AQ19&lt;('NSW Oct 2019'!L19+'NSW Oct 2019'!M19+'NSW Oct 2019'!N19),0,IF(($C$5*E25/'NSW Oct 2019'!AQ19-'NSW Oct 2019'!L19+'NSW Oct 2019'!M19+'NSW Oct 2019'!N19)&lt;=('NSW Oct 2019'!L19+'NSW Oct 2019'!M19+'NSW Oct 2019'!N19+'NSW Oct 2019'!O19),(($C$5*E25/'NSW Oct 2019'!AQ19-('NSW Oct 2019'!L19+'NSW Oct 2019'!M19+'NSW Oct 2019'!N19))*'NSW Oct 2019'!Z19/100)*'NSW Oct 2019'!AQ19,('NSW Oct 2019'!O19*'NSW Oct 2019'!Z19/100)*'NSW Oct 2019'!AQ19)),0)</f>
        <v>0</v>
      </c>
      <c r="K25" s="172">
        <f>IF(AND('NSW Oct 2019'!O19&gt;0,'NSW Oct 2019'!P19&gt;0),IF($C$5*E25/'NSW Oct 2019'!AQ19&lt;('NSW Oct 2019'!L19+'NSW Oct 2019'!M19+'NSW Oct 2019'!N19+'NSW Oct 2019'!O19),0,IF(($C$5*E25/'NSW Oct 2019'!AQ19-'NSW Oct 2019'!L19+'NSW Oct 2019'!M19+'NSW Oct 2019'!N19+'NSW Oct 2019'!O19)&lt;=('NSW Oct 2019'!L19+'NSW Oct 2019'!M19+'NSW Oct 2019'!N19+'NSW Oct 2019'!O19+'NSW Oct 2019'!P19),(($C$5*E25/'NSW Oct 2019'!AQ19-('NSW Oct 2019'!L19+'NSW Oct 2019'!M19+'NSW Oct 2019'!N19+'NSW Oct 2019'!O19))*'NSW Oct 2019'!AA19/100)*'NSW Oct 2019'!AQ19,('NSW Oct 2019'!P19*'NSW Oct 2019'!AA19/100)*'NSW Oct 2019'!AQ19)),0)</f>
        <v>0</v>
      </c>
      <c r="L25" s="172">
        <f>IF(AND('NSW Oct 2019'!P19&gt;0,'NSW Oct 2019'!O19&gt;0),IF(($C$5*E25/'NSW Oct 2019'!AQ19&lt;SUM('NSW Oct 2019'!L19:P19)),(0),($C$5*E25/'NSW Oct 2019'!AQ19-SUM('NSW Oct 2019'!L19:P19))*'NSW Oct 2019'!AB19/100)* 'NSW Oct 2019'!AQ19,IF(AND('NSW Oct 2019'!O19&gt;0,'NSW Oct 2019'!P19=""),IF(($C$5*E25/'NSW Oct 2019'!AQ19&lt; SUM('NSW Oct 2019'!L19:O19)),(0),($C$5*E25/'NSW Oct 2019'!AQ19-SUM('NSW Oct 2019'!L19:O19))*'NSW Oct 2019'!AA19/100)* 'NSW Oct 2019'!AQ19,IF(AND('NSW Oct 2019'!N19&gt;0,'NSW Oct 2019'!O19=""),IF(($C$5*E25/'NSW Oct 2019'!AQ19&lt; SUM('NSW Oct 2019'!L19:N19)),(0),($C$5*E25/'NSW Oct 2019'!AQ19-SUM('NSW Oct 2019'!L19:N19))*'NSW Oct 2019'!Z19/100)* 'NSW Oct 2019'!AQ19,IF(AND('NSW Oct 2019'!M19&gt;0,'NSW Oct 2019'!N19=""),IF(($C$5*E25/'NSW Oct 2019'!AQ19&lt;'NSW Oct 2019'!M19+'NSW Oct 2019'!L19),(0),(($C$5*E25/'NSW Oct 2019'!AQ19-('NSW Oct 2019'!M19+'NSW Oct 2019'!L19))*'NSW Oct 2019'!Y19/100))*'NSW Oct 2019'!AQ19,IF(AND('NSW Oct 2019'!L19&gt;0,'NSW Oct 2019'!M19=""&gt;0),IF(($C$5*E25/'NSW Oct 2019'!AQ19&lt;'NSW Oct 2019'!L19),(0),($C$5*E25/'NSW Oct 2019'!AQ19-'NSW Oct 2019'!L19)*'NSW Oct 2019'!X19/100)*'NSW Oct 2019'!AQ19,0)))))</f>
        <v>0</v>
      </c>
      <c r="M25" s="172">
        <f>IF('NSW Oct 2019'!K19="",($C$5*F25/'NSW Oct 2019'!AR19*'NSW Oct 2019'!AC19/100)*'NSW Oct 2019'!AR19,IF($C$5*F25/'NSW Oct 2019'!AR19&gt;='NSW Oct 2019'!L19,('NSW Oct 2019'!L19*'NSW Oct 2019'!AC19/100)*'NSW Oct 2019'!AR19,($C$5*F25/'NSW Oct 2019'!AR19*'NSW Oct 2019'!AC19/100)*'NSW Oct 2019'!AR19))</f>
        <v>1300</v>
      </c>
      <c r="N25" s="172">
        <f>IF(AND('NSW Oct 2019'!L19&gt;0,'NSW Oct 2019'!M19&gt;0),IF($C$5*F25/'NSW Oct 2019'!AR19&lt;'NSW Oct 2019'!L19,0,IF(($C$5*F25/'NSW Oct 2019'!AR19-'NSW Oct 2019'!L19)&lt;=('NSW Oct 2019'!M19+'NSW Oct 2019'!L19),((($C$5*F25/'NSW Oct 2019'!AR19-'NSW Oct 2019'!L19)*'NSW Oct 2019'!AD19/100))*'NSW Oct 2019'!AR19,((('NSW Oct 2019'!M19)*'NSW Oct 2019'!AD19/100)*'NSW Oct 2019'!AR19))),0)</f>
        <v>0</v>
      </c>
      <c r="O25" s="172">
        <f>IF(AND('NSW Oct 2019'!M19&gt;0,'NSW Oct 2019'!N19&gt;0),IF($C$5*F25/'NSW Oct 2019'!AR19&lt;('NSW Oct 2019'!L19+'NSW Oct 2019'!M19),0,IF(($C$5*F25/'NSW Oct 2019'!AR19-'NSW Oct 2019'!L19+'NSW Oct 2019'!M19)&lt;=('NSW Oct 2019'!L19+'NSW Oct 2019'!M19+'NSW Oct 2019'!N19),((($C$5*F25/'NSW Oct 2019'!AR19-('NSW Oct 2019'!L19+'NSW Oct 2019'!M19))*'NSW Oct 2019'!AE19/100))*'NSW Oct 2019'!AR19,('NSW Oct 2019'!N19*'NSW Oct 2019'!AE19/100)*'NSW Oct 2019'!AR19)),0)</f>
        <v>0</v>
      </c>
      <c r="P25" s="172">
        <f>IF(AND('NSW Oct 2019'!N19&gt;0,'NSW Oct 2019'!O19&gt;0),IF($C$5*F25/'NSW Oct 2019'!AR19&lt;('NSW Oct 2019'!L19+'NSW Oct 2019'!M19+'NSW Oct 2019'!N19),0,IF(($C$5*F25/'NSW Oct 2019'!AR19-'NSW Oct 2019'!L19+'NSW Oct 2019'!M19+'NSW Oct 2019'!N19)&lt;=('NSW Oct 2019'!L19+'NSW Oct 2019'!M19+'NSW Oct 2019'!N19+'NSW Oct 2019'!O19),(($C$5*F25/'NSW Oct 2019'!AR19-('NSW Oct 2019'!L19+'NSW Oct 2019'!M19+'NSW Oct 2019'!N19))*'NSW Oct 2019'!AF19/100)*'NSW Oct 2019'!AR19,('NSW Oct 2019'!O19*'NSW Oct 2019'!AF19/100)*'NSW Oct 2019'!AR19)),0)</f>
        <v>0</v>
      </c>
      <c r="Q25" s="172">
        <f>IF(AND('NSW Oct 2019'!P19&gt;0,'NSW Oct 2019'!P19&gt;0),IF($C$5*F25/'NSW Oct 2019'!AR19&lt;('NSW Oct 2019'!L19+'NSW Oct 2019'!M19+'NSW Oct 2019'!N19+'NSW Oct 2019'!O19),0,IF(($C$5*F25/'NSW Oct 2019'!AR19-'NSW Oct 2019'!L19+'NSW Oct 2019'!M19+'NSW Oct 2019'!N19+'NSW Oct 2019'!O19)&lt;=('NSW Oct 2019'!L19+'NSW Oct 2019'!M19+'NSW Oct 2019'!N19+'NSW Oct 2019'!O19+'NSW Oct 2019'!P19),(($C$5*F25/'NSW Oct 2019'!AR19-('NSW Oct 2019'!L19+'NSW Oct 2019'!M19+'NSW Oct 2019'!N19+'NSW Oct 2019'!O19))*'NSW Oct 2019'!AG19/100)*'NSW Oct 2019'!AR19,('NSW Oct 2019'!P19*'NSW Oct 2019'!AG19/100)*'NSW Oct 2019'!AR19)),0)</f>
        <v>0</v>
      </c>
      <c r="R25" s="172">
        <f>IF(AND('NSW Oct 2019'!P19&gt;0,'NSW Oct 2019'!O19&gt;0),IF(($C$5*F25/'NSW Oct 2019'!AR19&lt;SUM('NSW Oct 2019'!L19:P19)),(0),($C$5*F25/'NSW Oct 2019'!AR19-SUM('NSW Oct 2019'!L19:P19))*'NSW Oct 2019'!AB19/100)* 'NSW Oct 2019'!AR19,IF(AND('NSW Oct 2019'!O19&gt;0,'NSW Oct 2019'!P19=""),IF(($C$5*F25/'NSW Oct 2019'!AR19&lt; SUM('NSW Oct 2019'!L19:O19)),(0),($C$5*F25/'NSW Oct 2019'!AR19-SUM('NSW Oct 2019'!L19:O19))*'NSW Oct 2019'!AG19/100)* 'NSW Oct 2019'!AR19,IF(AND('NSW Oct 2019'!N19&gt;0,'NSW Oct 2019'!O19=""),IF(($C$5*F25/'NSW Oct 2019'!AR19&lt; SUM('NSW Oct 2019'!L19:N19)),(0),($C$5*F25/'NSW Oct 2019'!AR19-SUM('NSW Oct 2019'!L19:N19))*'NSW Oct 2019'!AF19/100)* 'NSW Oct 2019'!AR19,IF(AND('NSW Oct 2019'!M19&gt;0,'NSW Oct 2019'!N19=""),IF(($C$5*F25/'NSW Oct 2019'!AR19&lt;'NSW Oct 2019'!M19+'NSW Oct 2019'!L19),(0),(($C$5*F25/'NSW Oct 2019'!AR19-('NSW Oct 2019'!M19+'NSW Oct 2019'!L19))*'NSW Oct 2019'!AE19/100))*'NSW Oct 2019'!AR19,IF(AND('NSW Oct 2019'!L19&gt;0,'NSW Oct 2019'!M19=""&gt;0),IF(($C$5*F25/'NSW Oct 2019'!AR19&lt;'NSW Oct 2019'!L19),(0),($C$5*F25/'NSW Oct 2019'!AR19-'NSW Oct 2019'!L19)*'NSW Oct 2019'!AD19/100)*'NSW Oct 2019'!AR19,0)))))</f>
        <v>0</v>
      </c>
      <c r="S25" s="298">
        <f t="shared" si="1"/>
        <v>2600</v>
      </c>
      <c r="T25" s="293">
        <f t="shared" si="2"/>
        <v>2833.6</v>
      </c>
      <c r="U25" s="168">
        <f t="shared" si="3"/>
        <v>3116.96</v>
      </c>
      <c r="V25" s="171">
        <f>'NSW Oct 2019'!AT19</f>
        <v>0</v>
      </c>
      <c r="W25" s="171">
        <f>'NSW Oct 2019'!AU19</f>
        <v>0</v>
      </c>
      <c r="X25" s="171">
        <f>'NSW Oct 2019'!AV19</f>
        <v>0</v>
      </c>
      <c r="Y25" s="171">
        <f>'NSW Oct 2019'!AW19</f>
        <v>0</v>
      </c>
      <c r="Z25" s="293" t="str">
        <f t="shared" si="8"/>
        <v>No discount</v>
      </c>
      <c r="AA25" s="293" t="str">
        <f t="shared" si="9"/>
        <v>Inclusive</v>
      </c>
      <c r="AB25" s="293">
        <f t="shared" si="4"/>
        <v>2833.6</v>
      </c>
      <c r="AC25" s="293">
        <f t="shared" si="5"/>
        <v>2833.6</v>
      </c>
      <c r="AD25" s="301">
        <f t="shared" si="6"/>
        <v>3116.96</v>
      </c>
      <c r="AE25" s="301">
        <f t="shared" si="7"/>
        <v>3116.96</v>
      </c>
      <c r="AF25" s="234">
        <f>'NSW Oct 2019'!BF19</f>
        <v>0</v>
      </c>
      <c r="AG25" s="170" t="str">
        <f>'NSW Oct 2019'!BG19</f>
        <v>n</v>
      </c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5"/>
      <c r="BN25" s="205"/>
      <c r="BO25" s="205"/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</row>
    <row r="26" spans="1:148" ht="23" customHeight="1" thickTop="1" thickBot="1">
      <c r="A26" s="236" t="str">
        <f>'NSW Oct 2019'!D20</f>
        <v>AGN Holbrook</v>
      </c>
      <c r="B26" s="237" t="str">
        <f>'NSW Oct 2019'!F20</f>
        <v>Origin Energy</v>
      </c>
      <c r="C26" s="237" t="str">
        <f>'NSW Oct 2019'!G20</f>
        <v>Business Flexi</v>
      </c>
      <c r="D26" s="238">
        <f>365*'NSW Oct 2019'!H20/100</f>
        <v>249.51400000000001</v>
      </c>
      <c r="E26" s="289">
        <f>IF('NSW Oct 2019'!AQ20=3,0.5,IF('NSW Oct 2019'!AQ20=2,0.33,0))</f>
        <v>0.5</v>
      </c>
      <c r="F26" s="289">
        <f t="shared" si="0"/>
        <v>0.5</v>
      </c>
      <c r="G26" s="238">
        <f>IF('NSW Oct 2019'!K20="",($C$5*E26/'NSW Oct 2019'!AQ20*'NSW Oct 2019'!W20/100)*'NSW Oct 2019'!AQ20,IF($C$5*E26/'NSW Oct 2019'!AQ20&gt;='NSW Oct 2019'!L20,('NSW Oct 2019'!L20*'NSW Oct 2019'!W20/100)*'NSW Oct 2019'!AQ20,($C$5*E26/'NSW Oct 2019'!AQ20*'NSW Oct 2019'!W20/100)*'NSW Oct 2019'!AQ20))</f>
        <v>1190</v>
      </c>
      <c r="H26" s="238">
        <f>IF(AND('NSW Oct 2019'!L20&gt;0,'NSW Oct 2019'!M20&gt;0),IF($C$5*E26/'NSW Oct 2019'!AQ20&lt;'NSW Oct 2019'!L20,0,IF(($C$5*E26/'NSW Oct 2019'!AQ20-'NSW Oct 2019'!L20)&lt;=('NSW Oct 2019'!M20+'NSW Oct 2019'!L20),((($C$5*E26/'NSW Oct 2019'!AQ20-'NSW Oct 2019'!L20)*'NSW Oct 2019'!X20/100))*'NSW Oct 2019'!AQ20,((('NSW Oct 2019'!M20)*'NSW Oct 2019'!X20/100)*'NSW Oct 2019'!AQ20))),0)</f>
        <v>0</v>
      </c>
      <c r="I26" s="238">
        <f>IF(AND('NSW Oct 2019'!M20&gt;0,'NSW Oct 2019'!N20&gt;0),IF($C$5*E26/'NSW Oct 2019'!AQ20&lt;('NSW Oct 2019'!L20+'NSW Oct 2019'!M20),0,IF(($C$5*E26/'NSW Oct 2019'!AQ20-'NSW Oct 2019'!L20+'NSW Oct 2019'!M20)&lt;=('NSW Oct 2019'!L20+'NSW Oct 2019'!M20+'NSW Oct 2019'!N20),((($C$5*E26/'NSW Oct 2019'!AQ20-('NSW Oct 2019'!L20+'NSW Oct 2019'!M20))*'NSW Oct 2019'!Y20/100))*'NSW Oct 2019'!AQ20,('NSW Oct 2019'!N20*'NSW Oct 2019'!Y20/100)* 'NSW Oct 2019'!AQ20)),0)</f>
        <v>0</v>
      </c>
      <c r="J26" s="238">
        <f>IF(AND('NSW Oct 2019'!N20&gt;0,'NSW Oct 2019'!O20&gt;0),IF($C$5*E26/'NSW Oct 2019'!AQ20&lt;('NSW Oct 2019'!L20+'NSW Oct 2019'!M20+'NSW Oct 2019'!N20),0,IF(($C$5*E26/'NSW Oct 2019'!AQ20-'NSW Oct 2019'!L20+'NSW Oct 2019'!M20+'NSW Oct 2019'!N20)&lt;=('NSW Oct 2019'!L20+'NSW Oct 2019'!M20+'NSW Oct 2019'!N20+'NSW Oct 2019'!O20),(($C$5*E26/'NSW Oct 2019'!AQ20-('NSW Oct 2019'!L20+'NSW Oct 2019'!M20+'NSW Oct 2019'!N20))*'NSW Oct 2019'!Z20/100)*'NSW Oct 2019'!AQ20,('NSW Oct 2019'!O20*'NSW Oct 2019'!Z20/100)*'NSW Oct 2019'!AQ20)),0)</f>
        <v>0</v>
      </c>
      <c r="K26" s="238">
        <f>IF(AND('NSW Oct 2019'!O20&gt;0,'NSW Oct 2019'!P20&gt;0),IF($C$5*E26/'NSW Oct 2019'!AQ20&lt;('NSW Oct 2019'!L20+'NSW Oct 2019'!M20+'NSW Oct 2019'!N20+'NSW Oct 2019'!O20),0,IF(($C$5*E26/'NSW Oct 2019'!AQ20-'NSW Oct 2019'!L20+'NSW Oct 2019'!M20+'NSW Oct 2019'!N20+'NSW Oct 2019'!O20)&lt;=('NSW Oct 2019'!L20+'NSW Oct 2019'!M20+'NSW Oct 2019'!N20+'NSW Oct 2019'!O20+'NSW Oct 2019'!P20),(($C$5*E26/'NSW Oct 2019'!AQ20-('NSW Oct 2019'!L20+'NSW Oct 2019'!M20+'NSW Oct 2019'!N20+'NSW Oct 2019'!O20))*'NSW Oct 2019'!AA20/100)*'NSW Oct 2019'!AQ20,('NSW Oct 2019'!P20*'NSW Oct 2019'!AA20/100)*'NSW Oct 2019'!AQ20)),0)</f>
        <v>0</v>
      </c>
      <c r="L26" s="238">
        <f>IF(AND('NSW Oct 2019'!P20&gt;0,'NSW Oct 2019'!O20&gt;0),IF(($C$5*E26/'NSW Oct 2019'!AQ20&lt;SUM('NSW Oct 2019'!L20:P20)),(0),($C$5*E26/'NSW Oct 2019'!AQ20-SUM('NSW Oct 2019'!L20:P20))*'NSW Oct 2019'!AB20/100)* 'NSW Oct 2019'!AQ20,IF(AND('NSW Oct 2019'!O20&gt;0,'NSW Oct 2019'!P20=""),IF(($C$5*E26/'NSW Oct 2019'!AQ20&lt; SUM('NSW Oct 2019'!L20:O20)),(0),($C$5*E26/'NSW Oct 2019'!AQ20-SUM('NSW Oct 2019'!L20:O20))*'NSW Oct 2019'!AA20/100)* 'NSW Oct 2019'!AQ20,IF(AND('NSW Oct 2019'!N20&gt;0,'NSW Oct 2019'!O20=""),IF(($C$5*E26/'NSW Oct 2019'!AQ20&lt; SUM('NSW Oct 2019'!L20:N20)),(0),($C$5*E26/'NSW Oct 2019'!AQ20-SUM('NSW Oct 2019'!L20:N20))*'NSW Oct 2019'!Z20/100)* 'NSW Oct 2019'!AQ20,IF(AND('NSW Oct 2019'!M20&gt;0,'NSW Oct 2019'!N20=""),IF(($C$5*E26/'NSW Oct 2019'!AQ20&lt;'NSW Oct 2019'!M20+'NSW Oct 2019'!L20),(0),(($C$5*E26/'NSW Oct 2019'!AQ20-('NSW Oct 2019'!M20+'NSW Oct 2019'!L20))*'NSW Oct 2019'!Y20/100))*'NSW Oct 2019'!AQ20,IF(AND('NSW Oct 2019'!L20&gt;0,'NSW Oct 2019'!M20=""&gt;0),IF(($C$5*E26/'NSW Oct 2019'!AQ20&lt;'NSW Oct 2019'!L20),(0),($C$5*E26/'NSW Oct 2019'!AQ20-'NSW Oct 2019'!L20)*'NSW Oct 2019'!X20/100)*'NSW Oct 2019'!AQ20,0)))))</f>
        <v>0</v>
      </c>
      <c r="M26" s="238">
        <f>IF('NSW Oct 2019'!K20="",($C$5*F26/'NSW Oct 2019'!AR20*'NSW Oct 2019'!AC20/100)*'NSW Oct 2019'!AR20,IF($C$5*F26/'NSW Oct 2019'!AR20&gt;='NSW Oct 2019'!L20,('NSW Oct 2019'!L20*'NSW Oct 2019'!AC20/100)*'NSW Oct 2019'!AR20,($C$5*F26/'NSW Oct 2019'!AR20*'NSW Oct 2019'!AC20/100)*'NSW Oct 2019'!AR20))</f>
        <v>1190</v>
      </c>
      <c r="N26" s="238">
        <f>IF(AND('NSW Oct 2019'!L20&gt;0,'NSW Oct 2019'!M20&gt;0),IF($C$5*F26/'NSW Oct 2019'!AR20&lt;'NSW Oct 2019'!L20,0,IF(($C$5*F26/'NSW Oct 2019'!AR20-'NSW Oct 2019'!L20)&lt;=('NSW Oct 2019'!M20+'NSW Oct 2019'!L20),((($C$5*F26/'NSW Oct 2019'!AR20-'NSW Oct 2019'!L20)*'NSW Oct 2019'!AD20/100))*'NSW Oct 2019'!AR20,((('NSW Oct 2019'!M20)*'NSW Oct 2019'!AD20/100)*'NSW Oct 2019'!AR20))),0)</f>
        <v>0</v>
      </c>
      <c r="O26" s="238">
        <f>IF(AND('NSW Oct 2019'!M20&gt;0,'NSW Oct 2019'!N20&gt;0),IF($C$5*F26/'NSW Oct 2019'!AR20&lt;('NSW Oct 2019'!L20+'NSW Oct 2019'!M20),0,IF(($C$5*F26/'NSW Oct 2019'!AR20-'NSW Oct 2019'!L20+'NSW Oct 2019'!M20)&lt;=('NSW Oct 2019'!L20+'NSW Oct 2019'!M20+'NSW Oct 2019'!N20),((($C$5*F26/'NSW Oct 2019'!AR20-('NSW Oct 2019'!L20+'NSW Oct 2019'!M20))*'NSW Oct 2019'!AE20/100))*'NSW Oct 2019'!AR20,('NSW Oct 2019'!N20*'NSW Oct 2019'!AE20/100)*'NSW Oct 2019'!AR20)),0)</f>
        <v>0</v>
      </c>
      <c r="P26" s="238">
        <f>IF(AND('NSW Oct 2019'!N20&gt;0,'NSW Oct 2019'!O20&gt;0),IF($C$5*F26/'NSW Oct 2019'!AR20&lt;('NSW Oct 2019'!L20+'NSW Oct 2019'!M20+'NSW Oct 2019'!N20),0,IF(($C$5*F26/'NSW Oct 2019'!AR20-'NSW Oct 2019'!L20+'NSW Oct 2019'!M20+'NSW Oct 2019'!N20)&lt;=('NSW Oct 2019'!L20+'NSW Oct 2019'!M20+'NSW Oct 2019'!N20+'NSW Oct 2019'!O20),(($C$5*F26/'NSW Oct 2019'!AR20-('NSW Oct 2019'!L20+'NSW Oct 2019'!M20+'NSW Oct 2019'!N20))*'NSW Oct 2019'!AF20/100)*'NSW Oct 2019'!AR20,('NSW Oct 2019'!O20*'NSW Oct 2019'!AF20/100)*'NSW Oct 2019'!AR20)),0)</f>
        <v>0</v>
      </c>
      <c r="Q26" s="238">
        <f>IF(AND('NSW Oct 2019'!P20&gt;0,'NSW Oct 2019'!P20&gt;0),IF($C$5*F26/'NSW Oct 2019'!AR20&lt;('NSW Oct 2019'!L20+'NSW Oct 2019'!M20+'NSW Oct 2019'!N20+'NSW Oct 2019'!O20),0,IF(($C$5*F26/'NSW Oct 2019'!AR20-'NSW Oct 2019'!L20+'NSW Oct 2019'!M20+'NSW Oct 2019'!N20+'NSW Oct 2019'!O20)&lt;=('NSW Oct 2019'!L20+'NSW Oct 2019'!M20+'NSW Oct 2019'!N20+'NSW Oct 2019'!O20+'NSW Oct 2019'!P20),(($C$5*F26/'NSW Oct 2019'!AR20-('NSW Oct 2019'!L20+'NSW Oct 2019'!M20+'NSW Oct 2019'!N20+'NSW Oct 2019'!O20))*'NSW Oct 2019'!AG20/100)*'NSW Oct 2019'!AR20,('NSW Oct 2019'!P20*'NSW Oct 2019'!AG20/100)*'NSW Oct 2019'!AR20)),0)</f>
        <v>0</v>
      </c>
      <c r="R26" s="238">
        <f>IF(AND('NSW Oct 2019'!P20&gt;0,'NSW Oct 2019'!O20&gt;0),IF(($C$5*F26/'NSW Oct 2019'!AR20&lt;SUM('NSW Oct 2019'!L20:P20)),(0),($C$5*F26/'NSW Oct 2019'!AR20-SUM('NSW Oct 2019'!L20:P20))*'NSW Oct 2019'!AB20/100)* 'NSW Oct 2019'!AR20,IF(AND('NSW Oct 2019'!O20&gt;0,'NSW Oct 2019'!P20=""),IF(($C$5*F26/'NSW Oct 2019'!AR20&lt; SUM('NSW Oct 2019'!L20:O20)),(0),($C$5*F26/'NSW Oct 2019'!AR20-SUM('NSW Oct 2019'!L20:O20))*'NSW Oct 2019'!AG20/100)* 'NSW Oct 2019'!AR20,IF(AND('NSW Oct 2019'!N20&gt;0,'NSW Oct 2019'!O20=""),IF(($C$5*F26/'NSW Oct 2019'!AR20&lt; SUM('NSW Oct 2019'!L20:N20)),(0),($C$5*F26/'NSW Oct 2019'!AR20-SUM('NSW Oct 2019'!L20:N20))*'NSW Oct 2019'!AF20/100)* 'NSW Oct 2019'!AR20,IF(AND('NSW Oct 2019'!M20&gt;0,'NSW Oct 2019'!N20=""),IF(($C$5*F26/'NSW Oct 2019'!AR20&lt;'NSW Oct 2019'!M20+'NSW Oct 2019'!L20),(0),(($C$5*F26/'NSW Oct 2019'!AR20-('NSW Oct 2019'!M20+'NSW Oct 2019'!L20))*'NSW Oct 2019'!AE20/100))*'NSW Oct 2019'!AR20,IF(AND('NSW Oct 2019'!L20&gt;0,'NSW Oct 2019'!M20=""&gt;0),IF(($C$5*F26/'NSW Oct 2019'!AR20&lt;'NSW Oct 2019'!L20),(0),($C$5*F26/'NSW Oct 2019'!AR20-'NSW Oct 2019'!L20)*'NSW Oct 2019'!AD20/100)*'NSW Oct 2019'!AR20,0)))))</f>
        <v>0</v>
      </c>
      <c r="S26" s="298">
        <f t="shared" si="1"/>
        <v>2380</v>
      </c>
      <c r="T26" s="295">
        <f t="shared" si="2"/>
        <v>2629.5140000000001</v>
      </c>
      <c r="U26" s="239">
        <f t="shared" si="3"/>
        <v>2892.4654000000005</v>
      </c>
      <c r="V26" s="237">
        <f>'NSW Oct 2019'!AT20</f>
        <v>12</v>
      </c>
      <c r="W26" s="237">
        <f>'NSW Oct 2019'!AU20</f>
        <v>0</v>
      </c>
      <c r="X26" s="237">
        <f>'NSW Oct 2019'!AV20</f>
        <v>0</v>
      </c>
      <c r="Y26" s="237">
        <f>'NSW Oct 2019'!AW20</f>
        <v>0</v>
      </c>
      <c r="Z26" s="295" t="str">
        <f t="shared" si="8"/>
        <v>Guaranteed off bill</v>
      </c>
      <c r="AA26" s="295" t="str">
        <f t="shared" si="9"/>
        <v>Inclusive</v>
      </c>
      <c r="AB26" s="293">
        <f t="shared" si="4"/>
        <v>2313.9723200000003</v>
      </c>
      <c r="AC26" s="293">
        <f t="shared" si="5"/>
        <v>2313.9723200000003</v>
      </c>
      <c r="AD26" s="301">
        <f t="shared" si="6"/>
        <v>2545.3695520000006</v>
      </c>
      <c r="AE26" s="301">
        <f t="shared" si="7"/>
        <v>2545.3695520000006</v>
      </c>
      <c r="AF26" s="240">
        <f>'NSW Oct 2019'!BF20</f>
        <v>12</v>
      </c>
      <c r="AG26" s="241" t="str">
        <f>'NSW Oct 2019'!BG20</f>
        <v>n</v>
      </c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</row>
    <row r="27" spans="1:148" ht="23" customHeight="1" thickTop="1">
      <c r="A27" s="442" t="str">
        <f>'NSW Oct 2019'!D21</f>
        <v>AGN Murray Valley</v>
      </c>
      <c r="B27" s="156" t="str">
        <f>'NSW Oct 2019'!F21</f>
        <v>EnergyAustralia</v>
      </c>
      <c r="C27" s="156" t="str">
        <f>'NSW Oct 2019'!G21</f>
        <v>Total Plan</v>
      </c>
      <c r="D27" s="151">
        <f>365*'NSW Oct 2019'!H21/100</f>
        <v>335.8</v>
      </c>
      <c r="E27" s="288">
        <f>IF('NSW Oct 2019'!AQ21=3,0.5,IF('NSW Oct 2019'!AQ21=2,0.33,0))</f>
        <v>0.5</v>
      </c>
      <c r="F27" s="288">
        <f t="shared" si="0"/>
        <v>0.5</v>
      </c>
      <c r="G27" s="151">
        <f>IF('NSW Oct 2019'!K21="",($C$5*E27/'NSW Oct 2019'!AQ21*'NSW Oct 2019'!W21/100)*'NSW Oct 2019'!AQ21,IF($C$5*E27/'NSW Oct 2019'!AQ21&gt;='NSW Oct 2019'!L21,('NSW Oct 2019'!L21*'NSW Oct 2019'!W21/100)*'NSW Oct 2019'!AQ21,($C$5*E27/'NSW Oct 2019'!AQ21*'NSW Oct 2019'!W21/100)*'NSW Oct 2019'!AQ21))</f>
        <v>482.40000000000003</v>
      </c>
      <c r="H27" s="151">
        <f>IF(AND('NSW Oct 2019'!L21&gt;0,'NSW Oct 2019'!M21&gt;0),IF($C$5*E27/'NSW Oct 2019'!AQ21&lt;'NSW Oct 2019'!L21,0,IF(($C$5*E27/'NSW Oct 2019'!AQ21-'NSW Oct 2019'!L21)&lt;=('NSW Oct 2019'!M21+'NSW Oct 2019'!L21),((($C$5*E27/'NSW Oct 2019'!AQ21-'NSW Oct 2019'!L21)*'NSW Oct 2019'!X21/100))*'NSW Oct 2019'!AQ21,((('NSW Oct 2019'!M21)*'NSW Oct 2019'!X21/100)*'NSW Oct 2019'!AQ21))),0)</f>
        <v>828.8</v>
      </c>
      <c r="I27" s="151">
        <f>IF(AND('NSW Oct 2019'!M21&gt;0,'NSW Oct 2019'!N21&gt;0),IF($C$5*E27/'NSW Oct 2019'!AQ21&lt;('NSW Oct 2019'!L21+'NSW Oct 2019'!M21),0,IF(($C$5*E27/'NSW Oct 2019'!AQ21-'NSW Oct 2019'!L21+'NSW Oct 2019'!M21)&lt;=('NSW Oct 2019'!L21+'NSW Oct 2019'!M21+'NSW Oct 2019'!N21),((($C$5*E27/'NSW Oct 2019'!AQ21-('NSW Oct 2019'!L21+'NSW Oct 2019'!M21))*'NSW Oct 2019'!Y21/100))*'NSW Oct 2019'!AQ21,('NSW Oct 2019'!N21*'NSW Oct 2019'!Y21/100)* 'NSW Oct 2019'!AQ21)),0)</f>
        <v>329.00000000000011</v>
      </c>
      <c r="J27" s="151">
        <f>IF(AND('NSW Oct 2019'!N21&gt;0,'NSW Oct 2019'!O21&gt;0),IF($C$5*E27/'NSW Oct 2019'!AQ21&lt;('NSW Oct 2019'!L21+'NSW Oct 2019'!M21+'NSW Oct 2019'!N21),0,IF(($C$5*E27/'NSW Oct 2019'!AQ21-'NSW Oct 2019'!L21+'NSW Oct 2019'!M21+'NSW Oct 2019'!N21)&lt;=('NSW Oct 2019'!L21+'NSW Oct 2019'!M21+'NSW Oct 2019'!N21+'NSW Oct 2019'!O21),(($C$5*E27/'NSW Oct 2019'!AQ21-('NSW Oct 2019'!L21+'NSW Oct 2019'!M21+'NSW Oct 2019'!N21))*'NSW Oct 2019'!Z21/100)*'NSW Oct 2019'!AQ21,('NSW Oct 2019'!O21*'NSW Oct 2019'!Z21/100)*'NSW Oct 2019'!AQ21)),0)</f>
        <v>0</v>
      </c>
      <c r="K27" s="151">
        <f>IF(AND('NSW Oct 2019'!O21&gt;0,'NSW Oct 2019'!P21&gt;0),IF($C$5*E27/'NSW Oct 2019'!AQ21&lt;('NSW Oct 2019'!L21+'NSW Oct 2019'!M21+'NSW Oct 2019'!N21+'NSW Oct 2019'!O21),0,IF(($C$5*E27/'NSW Oct 2019'!AQ21-'NSW Oct 2019'!L21+'NSW Oct 2019'!M21+'NSW Oct 2019'!N21+'NSW Oct 2019'!O21)&lt;=('NSW Oct 2019'!L21+'NSW Oct 2019'!M21+'NSW Oct 2019'!N21+'NSW Oct 2019'!O21+'NSW Oct 2019'!P21),(($C$5*E27/'NSW Oct 2019'!AQ21-('NSW Oct 2019'!L21+'NSW Oct 2019'!M21+'NSW Oct 2019'!N21+'NSW Oct 2019'!O21))*'NSW Oct 2019'!AA21/100)*'NSW Oct 2019'!AQ21,('NSW Oct 2019'!P21*'NSW Oct 2019'!AA21/100)*'NSW Oct 2019'!AQ21)),0)</f>
        <v>0</v>
      </c>
      <c r="L27" s="151">
        <f>IF(AND('NSW Oct 2019'!P21&gt;0,'NSW Oct 2019'!O21&gt;0),IF(($C$5*E27/'NSW Oct 2019'!AQ21&lt;SUM('NSW Oct 2019'!L21:P21)),(0),($C$5*E27/'NSW Oct 2019'!AQ21-SUM('NSW Oct 2019'!L21:P21))*'NSW Oct 2019'!AB21/100)* 'NSW Oct 2019'!AQ21,IF(AND('NSW Oct 2019'!O21&gt;0,'NSW Oct 2019'!P21=""),IF(($C$5*E27/'NSW Oct 2019'!AQ21&lt; SUM('NSW Oct 2019'!L21:O21)),(0),($C$5*E27/'NSW Oct 2019'!AQ21-SUM('NSW Oct 2019'!L21:O21))*'NSW Oct 2019'!AA21/100)* 'NSW Oct 2019'!AQ21,IF(AND('NSW Oct 2019'!N21&gt;0,'NSW Oct 2019'!O21=""),IF(($C$5*E27/'NSW Oct 2019'!AQ21&lt; SUM('NSW Oct 2019'!L21:N21)),(0),($C$5*E27/'NSW Oct 2019'!AQ21-SUM('NSW Oct 2019'!L21:N21))*'NSW Oct 2019'!Z21/100)* 'NSW Oct 2019'!AQ21,IF(AND('NSW Oct 2019'!M21&gt;0,'NSW Oct 2019'!N21=""),IF(($C$5*E27/'NSW Oct 2019'!AQ21&lt;'NSW Oct 2019'!M21+'NSW Oct 2019'!L21),(0),(($C$5*E27/'NSW Oct 2019'!AQ21-('NSW Oct 2019'!M21+'NSW Oct 2019'!L21))*'NSW Oct 2019'!Y21/100))*'NSW Oct 2019'!AQ21,IF(AND('NSW Oct 2019'!L21&gt;0,'NSW Oct 2019'!M21=""&gt;0),IF(($C$5*E27/'NSW Oct 2019'!AQ21&lt;'NSW Oct 2019'!L21),(0),($C$5*E27/'NSW Oct 2019'!AQ21-'NSW Oct 2019'!L21)*'NSW Oct 2019'!X21/100)*'NSW Oct 2019'!AQ21,0)))))</f>
        <v>0</v>
      </c>
      <c r="M27" s="151">
        <f>IF('NSW Oct 2019'!K21="",($C$5*F27/'NSW Oct 2019'!AR21*'NSW Oct 2019'!AC21/100)*'NSW Oct 2019'!AR21,IF($C$5*F27/'NSW Oct 2019'!AR21&gt;='NSW Oct 2019'!L21,('NSW Oct 2019'!L21*'NSW Oct 2019'!AC21/100)*'NSW Oct 2019'!AR21,($C$5*F27/'NSW Oct 2019'!AR21*'NSW Oct 2019'!AC21/100)*'NSW Oct 2019'!AR21))</f>
        <v>482.40000000000003</v>
      </c>
      <c r="N27" s="151">
        <f>IF(AND('NSW Oct 2019'!L21&gt;0,'NSW Oct 2019'!M21&gt;0),IF($C$5*F27/'NSW Oct 2019'!AR21&lt;'NSW Oct 2019'!L21,0,IF(($C$5*F27/'NSW Oct 2019'!AR21-'NSW Oct 2019'!L21)&lt;=('NSW Oct 2019'!M21+'NSW Oct 2019'!L21),((($C$5*F27/'NSW Oct 2019'!AR21-'NSW Oct 2019'!L21)*'NSW Oct 2019'!AD21/100))*'NSW Oct 2019'!AR21,((('NSW Oct 2019'!M21)*'NSW Oct 2019'!AD21/100)*'NSW Oct 2019'!AR21))),0)</f>
        <v>828.8</v>
      </c>
      <c r="O27" s="151">
        <f>IF(AND('NSW Oct 2019'!M21&gt;0,'NSW Oct 2019'!N21&gt;0),IF($C$5*F27/'NSW Oct 2019'!AR21&lt;('NSW Oct 2019'!L21+'NSW Oct 2019'!M21),0,IF(($C$5*F27/'NSW Oct 2019'!AR21-'NSW Oct 2019'!L21+'NSW Oct 2019'!M21)&lt;=('NSW Oct 2019'!L21+'NSW Oct 2019'!M21+'NSW Oct 2019'!N21),((($C$5*F27/'NSW Oct 2019'!AR21-('NSW Oct 2019'!L21+'NSW Oct 2019'!M21))*'NSW Oct 2019'!AE21/100))*'NSW Oct 2019'!AR21,('NSW Oct 2019'!N21*'NSW Oct 2019'!AE21/100)*'NSW Oct 2019'!AR21)),0)</f>
        <v>329.00000000000011</v>
      </c>
      <c r="P27" s="151">
        <f>IF(AND('NSW Oct 2019'!N21&gt;0,'NSW Oct 2019'!O21&gt;0),IF($C$5*F27/'NSW Oct 2019'!AR21&lt;('NSW Oct 2019'!L21+'NSW Oct 2019'!M21+'NSW Oct 2019'!N21),0,IF(($C$5*F27/'NSW Oct 2019'!AR21-'NSW Oct 2019'!L21+'NSW Oct 2019'!M21+'NSW Oct 2019'!N21)&lt;=('NSW Oct 2019'!L21+'NSW Oct 2019'!M21+'NSW Oct 2019'!N21+'NSW Oct 2019'!O21),(($C$5*F27/'NSW Oct 2019'!AR21-('NSW Oct 2019'!L21+'NSW Oct 2019'!M21+'NSW Oct 2019'!N21))*'NSW Oct 2019'!AF21/100)*'NSW Oct 2019'!AR21,('NSW Oct 2019'!O21*'NSW Oct 2019'!AF21/100)*'NSW Oct 2019'!AR21)),0)</f>
        <v>0</v>
      </c>
      <c r="Q27" s="151">
        <f>IF(AND('NSW Oct 2019'!P21&gt;0,'NSW Oct 2019'!P21&gt;0),IF($C$5*F27/'NSW Oct 2019'!AR21&lt;('NSW Oct 2019'!L21+'NSW Oct 2019'!M21+'NSW Oct 2019'!N21+'NSW Oct 2019'!O21),0,IF(($C$5*F27/'NSW Oct 2019'!AR21-'NSW Oct 2019'!L21+'NSW Oct 2019'!M21+'NSW Oct 2019'!N21+'NSW Oct 2019'!O21)&lt;=('NSW Oct 2019'!L21+'NSW Oct 2019'!M21+'NSW Oct 2019'!N21+'NSW Oct 2019'!O21+'NSW Oct 2019'!P21),(($C$5*F27/'NSW Oct 2019'!AR21-('NSW Oct 2019'!L21+'NSW Oct 2019'!M21+'NSW Oct 2019'!N21+'NSW Oct 2019'!O21))*'NSW Oct 2019'!AG21/100)*'NSW Oct 2019'!AR21,('NSW Oct 2019'!P21*'NSW Oct 2019'!AG21/100)*'NSW Oct 2019'!AR21)),0)</f>
        <v>0</v>
      </c>
      <c r="R27" s="151">
        <f>IF(AND('NSW Oct 2019'!P21&gt;0,'NSW Oct 2019'!O21&gt;0),IF(($C$5*F27/'NSW Oct 2019'!AR21&lt;SUM('NSW Oct 2019'!L21:P21)),(0),($C$5*F27/'NSW Oct 2019'!AR21-SUM('NSW Oct 2019'!L21:P21))*'NSW Oct 2019'!AB21/100)* 'NSW Oct 2019'!AR21,IF(AND('NSW Oct 2019'!O21&gt;0,'NSW Oct 2019'!P21=""),IF(($C$5*F27/'NSW Oct 2019'!AR21&lt; SUM('NSW Oct 2019'!L21:O21)),(0),($C$5*F27/'NSW Oct 2019'!AR21-SUM('NSW Oct 2019'!L21:O21))*'NSW Oct 2019'!AG21/100)* 'NSW Oct 2019'!AR21,IF(AND('NSW Oct 2019'!N21&gt;0,'NSW Oct 2019'!O21=""),IF(($C$5*F27/'NSW Oct 2019'!AR21&lt; SUM('NSW Oct 2019'!L21:N21)),(0),($C$5*F27/'NSW Oct 2019'!AR21-SUM('NSW Oct 2019'!L21:N21))*'NSW Oct 2019'!AF21/100)* 'NSW Oct 2019'!AR21,IF(AND('NSW Oct 2019'!M21&gt;0,'NSW Oct 2019'!N21=""),IF(($C$5*F27/'NSW Oct 2019'!AR21&lt;'NSW Oct 2019'!M21+'NSW Oct 2019'!L21),(0),(($C$5*F27/'NSW Oct 2019'!AR21-('NSW Oct 2019'!M21+'NSW Oct 2019'!L21))*'NSW Oct 2019'!AE21/100))*'NSW Oct 2019'!AR21,IF(AND('NSW Oct 2019'!L21&gt;0,'NSW Oct 2019'!M21=""&gt;0),IF(($C$5*F27/'NSW Oct 2019'!AR21&lt;'NSW Oct 2019'!L21),(0),($C$5*F27/'NSW Oct 2019'!AR21-'NSW Oct 2019'!L21)*'NSW Oct 2019'!AD21/100)*'NSW Oct 2019'!AR21,0)))))</f>
        <v>0</v>
      </c>
      <c r="S27" s="257">
        <f>SUM(G27:R27)</f>
        <v>3280.4000000000005</v>
      </c>
      <c r="T27" s="294">
        <f t="shared" si="2"/>
        <v>3616.2000000000007</v>
      </c>
      <c r="U27" s="157">
        <f t="shared" si="3"/>
        <v>3977.8200000000011</v>
      </c>
      <c r="V27" s="156">
        <f>'NSW Oct 2019'!AT21</f>
        <v>19</v>
      </c>
      <c r="W27" s="156">
        <f>'NSW Oct 2019'!AU21</f>
        <v>0</v>
      </c>
      <c r="X27" s="156">
        <f>'NSW Oct 2019'!AV21</f>
        <v>0</v>
      </c>
      <c r="Y27" s="156">
        <f>'NSW Oct 2019'!AW21</f>
        <v>0</v>
      </c>
      <c r="Z27" s="294" t="str">
        <f t="shared" si="8"/>
        <v>Guaranteed off bill</v>
      </c>
      <c r="AA27" s="294" t="str">
        <f t="shared" si="9"/>
        <v>Exclusive</v>
      </c>
      <c r="AB27" s="266">
        <f t="shared" si="4"/>
        <v>2929.1220000000003</v>
      </c>
      <c r="AC27" s="266">
        <f t="shared" si="5"/>
        <v>2929.1220000000003</v>
      </c>
      <c r="AD27" s="138">
        <f t="shared" si="6"/>
        <v>3222.0342000000005</v>
      </c>
      <c r="AE27" s="138">
        <f t="shared" si="7"/>
        <v>3222.0342000000005</v>
      </c>
      <c r="AF27" s="235">
        <f>'NSW Oct 2019'!BF21</f>
        <v>0</v>
      </c>
      <c r="AG27" s="159" t="str">
        <f>'NSW Oct 2019'!BG21</f>
        <v>n</v>
      </c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</row>
    <row r="28" spans="1:148" ht="23" customHeight="1">
      <c r="A28" s="443"/>
      <c r="B28" s="148" t="str">
        <f>'NSW Oct 2019'!F22</f>
        <v>Origin Energy</v>
      </c>
      <c r="C28" s="148" t="str">
        <f>'NSW Oct 2019'!G22</f>
        <v>Business Flexi</v>
      </c>
      <c r="D28" s="153">
        <f>365*'NSW Oct 2019'!H22/100</f>
        <v>272.28999999999996</v>
      </c>
      <c r="E28" s="288">
        <f>IF('NSW Oct 2019'!AQ22=3,0.5,IF('NSW Oct 2019'!AQ22=2,0.33,0))</f>
        <v>0.5</v>
      </c>
      <c r="F28" s="288">
        <f t="shared" si="0"/>
        <v>0.5</v>
      </c>
      <c r="G28" s="153">
        <f>IF('NSW Oct 2019'!K22="",($C$5*E28/'NSW Oct 2019'!AQ22*'NSW Oct 2019'!W22/100)*'NSW Oct 2019'!AQ22,IF($C$5*E28/'NSW Oct 2019'!AQ22&gt;='NSW Oct 2019'!L22,('NSW Oct 2019'!L22*'NSW Oct 2019'!W22/100)*'NSW Oct 2019'!AQ22,($C$5*E28/'NSW Oct 2019'!AQ22*'NSW Oct 2019'!W22/100)*'NSW Oct 2019'!AQ22))</f>
        <v>215.18181818181816</v>
      </c>
      <c r="H28" s="153">
        <f>IF(AND('NSW Oct 2019'!L22&gt;0,'NSW Oct 2019'!M22&gt;0),IF($C$5*E28/'NSW Oct 2019'!AQ22&lt;'NSW Oct 2019'!L22,0,IF(($C$5*E28/'NSW Oct 2019'!AQ22-'NSW Oct 2019'!L22)&lt;=('NSW Oct 2019'!M22+'NSW Oct 2019'!L22),((($C$5*E28/'NSW Oct 2019'!AQ22-'NSW Oct 2019'!L22)*'NSW Oct 2019'!X22/100))*'NSW Oct 2019'!AQ22,((('NSW Oct 2019'!M22)*'NSW Oct 2019'!X22/100)*'NSW Oct 2019'!AQ22))),0)</f>
        <v>894.5454545454545</v>
      </c>
      <c r="I28" s="153">
        <f>IF(AND('NSW Oct 2019'!M22&gt;0,'NSW Oct 2019'!N22&gt;0),IF($C$5*E28/'NSW Oct 2019'!AQ22&lt;('NSW Oct 2019'!L22+'NSW Oct 2019'!M22),0,IF(($C$5*E28/'NSW Oct 2019'!AQ22-'NSW Oct 2019'!L22+'NSW Oct 2019'!M22)&lt;=('NSW Oct 2019'!L22+'NSW Oct 2019'!M22+'NSW Oct 2019'!N22),((($C$5*E28/'NSW Oct 2019'!AQ22-('NSW Oct 2019'!L22+'NSW Oct 2019'!M22))*'NSW Oct 2019'!Y22/100))*'NSW Oct 2019'!AQ22,('NSW Oct 2019'!N22*'NSW Oct 2019'!Y22/100)* 'NSW Oct 2019'!AQ22)),0)</f>
        <v>0</v>
      </c>
      <c r="J28" s="153">
        <f>IF(AND('NSW Oct 2019'!N22&gt;0,'NSW Oct 2019'!O22&gt;0),IF($C$5*E28/'NSW Oct 2019'!AQ22&lt;('NSW Oct 2019'!L22+'NSW Oct 2019'!M22+'NSW Oct 2019'!N22),0,IF(($C$5*E28/'NSW Oct 2019'!AQ22-'NSW Oct 2019'!L22+'NSW Oct 2019'!M22+'NSW Oct 2019'!N22)&lt;=('NSW Oct 2019'!L22+'NSW Oct 2019'!M22+'NSW Oct 2019'!N22+'NSW Oct 2019'!O22),(($C$5*E28/'NSW Oct 2019'!AQ22-('NSW Oct 2019'!L22+'NSW Oct 2019'!M22+'NSW Oct 2019'!N22))*'NSW Oct 2019'!Z22/100)*'NSW Oct 2019'!AQ22,('NSW Oct 2019'!O22*'NSW Oct 2019'!Z22/100)*'NSW Oct 2019'!AQ22)),0)</f>
        <v>0</v>
      </c>
      <c r="K28" s="153">
        <f>IF(AND('NSW Oct 2019'!O22&gt;0,'NSW Oct 2019'!P22&gt;0),IF($C$5*E28/'NSW Oct 2019'!AQ22&lt;('NSW Oct 2019'!L22+'NSW Oct 2019'!M22+'NSW Oct 2019'!N22+'NSW Oct 2019'!O22),0,IF(($C$5*E28/'NSW Oct 2019'!AQ22-'NSW Oct 2019'!L22+'NSW Oct 2019'!M22+'NSW Oct 2019'!N22+'NSW Oct 2019'!O22)&lt;=('NSW Oct 2019'!L22+'NSW Oct 2019'!M22+'NSW Oct 2019'!N22+'NSW Oct 2019'!O22+'NSW Oct 2019'!P22),(($C$5*E28/'NSW Oct 2019'!AQ22-('NSW Oct 2019'!L22+'NSW Oct 2019'!M22+'NSW Oct 2019'!N22+'NSW Oct 2019'!O22))*'NSW Oct 2019'!AA22/100)*'NSW Oct 2019'!AQ22,('NSW Oct 2019'!P22*'NSW Oct 2019'!AA22/100)*'NSW Oct 2019'!AQ22)),0)</f>
        <v>0</v>
      </c>
      <c r="L28" s="153">
        <f>IF(AND('NSW Oct 2019'!P22&gt;0,'NSW Oct 2019'!O22&gt;0),IF(($C$5*E28/'NSW Oct 2019'!AQ22&lt;SUM('NSW Oct 2019'!L22:P22)),(0),($C$5*E28/'NSW Oct 2019'!AQ22-SUM('NSW Oct 2019'!L22:P22))*'NSW Oct 2019'!AB22/100)* 'NSW Oct 2019'!AQ22,IF(AND('NSW Oct 2019'!O22&gt;0,'NSW Oct 2019'!P22=""),IF(($C$5*E28/'NSW Oct 2019'!AQ22&lt; SUM('NSW Oct 2019'!L22:O22)),(0),($C$5*E28/'NSW Oct 2019'!AQ22-SUM('NSW Oct 2019'!L22:O22))*'NSW Oct 2019'!AA22/100)* 'NSW Oct 2019'!AQ22,IF(AND('NSW Oct 2019'!N22&gt;0,'NSW Oct 2019'!O22=""),IF(($C$5*E28/'NSW Oct 2019'!AQ22&lt; SUM('NSW Oct 2019'!L22:N22)),(0),($C$5*E28/'NSW Oct 2019'!AQ22-SUM('NSW Oct 2019'!L22:N22))*'NSW Oct 2019'!Z22/100)* 'NSW Oct 2019'!AQ22,IF(AND('NSW Oct 2019'!M22&gt;0,'NSW Oct 2019'!N22=""),IF(($C$5*E28/'NSW Oct 2019'!AQ22&lt;'NSW Oct 2019'!M22+'NSW Oct 2019'!L22),(0),(($C$5*E28/'NSW Oct 2019'!AQ22-('NSW Oct 2019'!M22+'NSW Oct 2019'!L22))*'NSW Oct 2019'!Y22/100))*'NSW Oct 2019'!AQ22,IF(AND('NSW Oct 2019'!L22&gt;0,'NSW Oct 2019'!M22=""&gt;0),IF(($C$5*E28/'NSW Oct 2019'!AQ22&lt;'NSW Oct 2019'!L22),(0),($C$5*E28/'NSW Oct 2019'!AQ22-'NSW Oct 2019'!L22)*'NSW Oct 2019'!X22/100)*'NSW Oct 2019'!AQ22,0)))))</f>
        <v>0</v>
      </c>
      <c r="M28" s="153">
        <f>IF('NSW Oct 2019'!K22="",($C$5*F28/'NSW Oct 2019'!AR22*'NSW Oct 2019'!AC22/100)*'NSW Oct 2019'!AR22,IF($C$5*F28/'NSW Oct 2019'!AR22&gt;='NSW Oct 2019'!L22,('NSW Oct 2019'!L22*'NSW Oct 2019'!AC22/100)*'NSW Oct 2019'!AR22,($C$5*F28/'NSW Oct 2019'!AR22*'NSW Oct 2019'!AC22/100)*'NSW Oct 2019'!AR22))</f>
        <v>215.18181818181816</v>
      </c>
      <c r="N28" s="153">
        <f>IF(AND('NSW Oct 2019'!L22&gt;0,'NSW Oct 2019'!M22&gt;0),IF($C$5*F28/'NSW Oct 2019'!AR22&lt;'NSW Oct 2019'!L22,0,IF(($C$5*F28/'NSW Oct 2019'!AR22-'NSW Oct 2019'!L22)&lt;=('NSW Oct 2019'!M22+'NSW Oct 2019'!L22),((($C$5*F28/'NSW Oct 2019'!AR22-'NSW Oct 2019'!L22)*'NSW Oct 2019'!AD22/100))*'NSW Oct 2019'!AR22,((('NSW Oct 2019'!M22)*'NSW Oct 2019'!AD22/100)*'NSW Oct 2019'!AR22))),0)</f>
        <v>894.5454545454545</v>
      </c>
      <c r="O28" s="153">
        <f>IF(AND('NSW Oct 2019'!M22&gt;0,'NSW Oct 2019'!N22&gt;0),IF($C$5*F28/'NSW Oct 2019'!AR22&lt;('NSW Oct 2019'!L22+'NSW Oct 2019'!M22),0,IF(($C$5*F28/'NSW Oct 2019'!AR22-'NSW Oct 2019'!L22+'NSW Oct 2019'!M22)&lt;=('NSW Oct 2019'!L22+'NSW Oct 2019'!M22+'NSW Oct 2019'!N22),((($C$5*F28/'NSW Oct 2019'!AR22-('NSW Oct 2019'!L22+'NSW Oct 2019'!M22))*'NSW Oct 2019'!AE22/100))*'NSW Oct 2019'!AR22,('NSW Oct 2019'!N22*'NSW Oct 2019'!AE22/100)*'NSW Oct 2019'!AR22)),0)</f>
        <v>0</v>
      </c>
      <c r="P28" s="153">
        <f>IF(AND('NSW Oct 2019'!N22&gt;0,'NSW Oct 2019'!O22&gt;0),IF($C$5*F28/'NSW Oct 2019'!AR22&lt;('NSW Oct 2019'!L22+'NSW Oct 2019'!M22+'NSW Oct 2019'!N22),0,IF(($C$5*F28/'NSW Oct 2019'!AR22-'NSW Oct 2019'!L22+'NSW Oct 2019'!M22+'NSW Oct 2019'!N22)&lt;=('NSW Oct 2019'!L22+'NSW Oct 2019'!M22+'NSW Oct 2019'!N22+'NSW Oct 2019'!O22),(($C$5*F28/'NSW Oct 2019'!AR22-('NSW Oct 2019'!L22+'NSW Oct 2019'!M22+'NSW Oct 2019'!N22))*'NSW Oct 2019'!AF22/100)*'NSW Oct 2019'!AR22,('NSW Oct 2019'!O22*'NSW Oct 2019'!AF22/100)*'NSW Oct 2019'!AR22)),0)</f>
        <v>0</v>
      </c>
      <c r="Q28" s="153">
        <f>IF(AND('NSW Oct 2019'!P22&gt;0,'NSW Oct 2019'!P22&gt;0),IF($C$5*F28/'NSW Oct 2019'!AR22&lt;('NSW Oct 2019'!L22+'NSW Oct 2019'!M22+'NSW Oct 2019'!N22+'NSW Oct 2019'!O22),0,IF(($C$5*F28/'NSW Oct 2019'!AR22-'NSW Oct 2019'!L22+'NSW Oct 2019'!M22+'NSW Oct 2019'!N22+'NSW Oct 2019'!O22)&lt;=('NSW Oct 2019'!L22+'NSW Oct 2019'!M22+'NSW Oct 2019'!N22+'NSW Oct 2019'!O22+'NSW Oct 2019'!P22),(($C$5*F28/'NSW Oct 2019'!AR22-('NSW Oct 2019'!L22+'NSW Oct 2019'!M22+'NSW Oct 2019'!N22+'NSW Oct 2019'!O22))*'NSW Oct 2019'!AG22/100)*'NSW Oct 2019'!AR22,('NSW Oct 2019'!P22*'NSW Oct 2019'!AG22/100)*'NSW Oct 2019'!AR22)),0)</f>
        <v>0</v>
      </c>
      <c r="R28" s="153">
        <f>IF(AND('NSW Oct 2019'!P22&gt;0,'NSW Oct 2019'!O22&gt;0),IF(($C$5*F28/'NSW Oct 2019'!AR22&lt;SUM('NSW Oct 2019'!L22:P22)),(0),($C$5*F28/'NSW Oct 2019'!AR22-SUM('NSW Oct 2019'!L22:P22))*'NSW Oct 2019'!AB22/100)* 'NSW Oct 2019'!AR22,IF(AND('NSW Oct 2019'!O22&gt;0,'NSW Oct 2019'!P22=""),IF(($C$5*F28/'NSW Oct 2019'!AR22&lt; SUM('NSW Oct 2019'!L22:O22)),(0),($C$5*F28/'NSW Oct 2019'!AR22-SUM('NSW Oct 2019'!L22:O22))*'NSW Oct 2019'!AG22/100)* 'NSW Oct 2019'!AR22,IF(AND('NSW Oct 2019'!N22&gt;0,'NSW Oct 2019'!O22=""),IF(($C$5*F28/'NSW Oct 2019'!AR22&lt; SUM('NSW Oct 2019'!L22:N22)),(0),($C$5*F28/'NSW Oct 2019'!AR22-SUM('NSW Oct 2019'!L22:N22))*'NSW Oct 2019'!AF22/100)* 'NSW Oct 2019'!AR22,IF(AND('NSW Oct 2019'!M22&gt;0,'NSW Oct 2019'!N22=""),IF(($C$5*F28/'NSW Oct 2019'!AR22&lt;'NSW Oct 2019'!M22+'NSW Oct 2019'!L22),(0),(($C$5*F28/'NSW Oct 2019'!AR22-('NSW Oct 2019'!M22+'NSW Oct 2019'!L22))*'NSW Oct 2019'!AE22/100))*'NSW Oct 2019'!AR22,IF(AND('NSW Oct 2019'!L22&gt;0,'NSW Oct 2019'!M22=""&gt;0),IF(($C$5*F28/'NSW Oct 2019'!AR22&lt;'NSW Oct 2019'!L22),(0),($C$5*F28/'NSW Oct 2019'!AR22-'NSW Oct 2019'!L22)*'NSW Oct 2019'!AD22/100)*'NSW Oct 2019'!AR22,0)))))</f>
        <v>0</v>
      </c>
      <c r="S28" s="257">
        <f t="shared" si="1"/>
        <v>2219.4545454545455</v>
      </c>
      <c r="T28" s="292">
        <f t="shared" si="2"/>
        <v>2491.7445454545455</v>
      </c>
      <c r="U28" s="149">
        <f t="shared" si="3"/>
        <v>2740.9190000000003</v>
      </c>
      <c r="V28" s="148">
        <f>'NSW Oct 2019'!AT22</f>
        <v>12</v>
      </c>
      <c r="W28" s="148">
        <f>'NSW Oct 2019'!AU22</f>
        <v>0</v>
      </c>
      <c r="X28" s="148">
        <f>'NSW Oct 2019'!AV22</f>
        <v>0</v>
      </c>
      <c r="Y28" s="148">
        <f>'NSW Oct 2019'!AW22</f>
        <v>0</v>
      </c>
      <c r="Z28" s="292" t="str">
        <f t="shared" si="8"/>
        <v>Guaranteed off bill</v>
      </c>
      <c r="AA28" s="292" t="str">
        <f t="shared" si="9"/>
        <v>Inclusive</v>
      </c>
      <c r="AB28" s="266">
        <f t="shared" si="4"/>
        <v>2192.7352000000001</v>
      </c>
      <c r="AC28" s="266">
        <f t="shared" si="5"/>
        <v>2192.7352000000001</v>
      </c>
      <c r="AD28" s="267">
        <f t="shared" si="6"/>
        <v>2412.0087200000003</v>
      </c>
      <c r="AE28" s="267">
        <f t="shared" si="7"/>
        <v>2412.0087200000003</v>
      </c>
      <c r="AF28" s="226">
        <f>'NSW Oct 2019'!BF21</f>
        <v>0</v>
      </c>
      <c r="AG28" s="141" t="str">
        <f>'NSW Oct 2019'!BG21</f>
        <v>n</v>
      </c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205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205"/>
      <c r="DJ28" s="205"/>
      <c r="DK28" s="205"/>
      <c r="DL28" s="205"/>
      <c r="DM28" s="205"/>
      <c r="DN28" s="205"/>
      <c r="DO28" s="205"/>
      <c r="DP28" s="205"/>
      <c r="DQ28" s="205"/>
      <c r="DR28" s="205"/>
      <c r="DS28" s="205"/>
      <c r="DT28" s="205"/>
      <c r="DU28" s="205"/>
      <c r="DV28" s="205"/>
      <c r="DW28" s="205"/>
      <c r="DX28" s="205"/>
      <c r="DY28" s="205"/>
      <c r="DZ28" s="205"/>
      <c r="EA28" s="205"/>
      <c r="EB28" s="205"/>
      <c r="EC28" s="205"/>
      <c r="ED28" s="205"/>
      <c r="EE28" s="205"/>
      <c r="EF28" s="205"/>
      <c r="EG28" s="205"/>
      <c r="EH28" s="205"/>
      <c r="EI28" s="205"/>
      <c r="EJ28" s="205"/>
      <c r="EK28" s="205"/>
      <c r="EL28" s="205"/>
      <c r="EM28" s="205"/>
      <c r="EN28" s="205"/>
      <c r="EO28" s="205"/>
      <c r="EP28" s="205"/>
      <c r="EQ28" s="205"/>
      <c r="ER28" s="205"/>
    </row>
    <row r="29" spans="1:148" ht="23" customHeight="1" thickBot="1">
      <c r="A29" s="444"/>
      <c r="B29" s="171" t="str">
        <f>'NSW Oct 2019'!F23</f>
        <v>AGL</v>
      </c>
      <c r="C29" s="171" t="str">
        <f>'NSW Oct 2019'!G23</f>
        <v>Essentials Saver</v>
      </c>
      <c r="D29" s="172">
        <f>365*'NSW Oct 2019'!H23/100</f>
        <v>282.65600000000001</v>
      </c>
      <c r="E29" s="289">
        <f>IF('NSW Oct 2019'!AQ23=3,0.5,IF('NSW Oct 2019'!AQ23=2,0.33,0))</f>
        <v>0.5</v>
      </c>
      <c r="F29" s="289">
        <f t="shared" si="0"/>
        <v>0.5</v>
      </c>
      <c r="G29" s="172">
        <f>IF('NSW Oct 2019'!K23="",($C$5*E29/'NSW Oct 2019'!AQ23*'NSW Oct 2019'!W23/100)*'NSW Oct 2019'!AQ23,IF($C$5*E29/'NSW Oct 2019'!AQ23&gt;='NSW Oct 2019'!L23,('NSW Oct 2019'!L23*'NSW Oct 2019'!W23/100)*'NSW Oct 2019'!AQ23,($C$5*E29/'NSW Oct 2019'!AQ23*'NSW Oct 2019'!W23/100)*'NSW Oct 2019'!AQ23))</f>
        <v>195.54545454545456</v>
      </c>
      <c r="H29" s="172">
        <f>IF(AND('NSW Oct 2019'!L23&gt;0,'NSW Oct 2019'!M23&gt;0),IF($C$5*E29/'NSW Oct 2019'!AQ23&lt;'NSW Oct 2019'!L23,0,IF(($C$5*E29/'NSW Oct 2019'!AQ23-'NSW Oct 2019'!L23)&lt;=('NSW Oct 2019'!M23+'NSW Oct 2019'!L23),((($C$5*E29/'NSW Oct 2019'!AQ23-'NSW Oct 2019'!L23)*'NSW Oct 2019'!X23/100))*'NSW Oct 2019'!AQ23,((('NSW Oct 2019'!M23)*'NSW Oct 2019'!X23/100)*'NSW Oct 2019'!AQ23))),0)</f>
        <v>816.27272727272725</v>
      </c>
      <c r="I29" s="172">
        <f>IF(AND('NSW Oct 2019'!M23&gt;0,'NSW Oct 2019'!N23&gt;0),IF($C$5*E29/'NSW Oct 2019'!AQ23&lt;('NSW Oct 2019'!L23+'NSW Oct 2019'!M23),0,IF(($C$5*E29/'NSW Oct 2019'!AQ23-'NSW Oct 2019'!L23+'NSW Oct 2019'!M23)&lt;=('NSW Oct 2019'!L23+'NSW Oct 2019'!M23+'NSW Oct 2019'!N23),((($C$5*E29/'NSW Oct 2019'!AQ23-('NSW Oct 2019'!L23+'NSW Oct 2019'!M23))*'NSW Oct 2019'!Y23/100))*'NSW Oct 2019'!AQ23,('NSW Oct 2019'!N23*'NSW Oct 2019'!Y23/100)* 'NSW Oct 2019'!AQ23)),0)</f>
        <v>0</v>
      </c>
      <c r="J29" s="172">
        <f>IF(AND('NSW Oct 2019'!N23&gt;0,'NSW Oct 2019'!O23&gt;0),IF($C$5*E29/'NSW Oct 2019'!AQ23&lt;('NSW Oct 2019'!L23+'NSW Oct 2019'!M23+'NSW Oct 2019'!N23),0,IF(($C$5*E29/'NSW Oct 2019'!AQ23-'NSW Oct 2019'!L23+'NSW Oct 2019'!M23+'NSW Oct 2019'!N23)&lt;=('NSW Oct 2019'!L23+'NSW Oct 2019'!M23+'NSW Oct 2019'!N23+'NSW Oct 2019'!O23),(($C$5*E29/'NSW Oct 2019'!AQ23-('NSW Oct 2019'!L23+'NSW Oct 2019'!M23+'NSW Oct 2019'!N23))*'NSW Oct 2019'!Z23/100)*'NSW Oct 2019'!AQ23,('NSW Oct 2019'!O23*'NSW Oct 2019'!Z23/100)*'NSW Oct 2019'!AQ23)),0)</f>
        <v>0</v>
      </c>
      <c r="K29" s="172">
        <f>IF(AND('NSW Oct 2019'!O23&gt;0,'NSW Oct 2019'!P23&gt;0),IF($C$5*E29/'NSW Oct 2019'!AQ23&lt;('NSW Oct 2019'!L23+'NSW Oct 2019'!M23+'NSW Oct 2019'!N23+'NSW Oct 2019'!O23),0,IF(($C$5*E29/'NSW Oct 2019'!AQ23-'NSW Oct 2019'!L23+'NSW Oct 2019'!M23+'NSW Oct 2019'!N23+'NSW Oct 2019'!O23)&lt;=('NSW Oct 2019'!L23+'NSW Oct 2019'!M23+'NSW Oct 2019'!N23+'NSW Oct 2019'!O23+'NSW Oct 2019'!P23),(($C$5*E29/'NSW Oct 2019'!AQ23-('NSW Oct 2019'!L23+'NSW Oct 2019'!M23+'NSW Oct 2019'!N23+'NSW Oct 2019'!O23))*'NSW Oct 2019'!AA23/100)*'NSW Oct 2019'!AQ23,('NSW Oct 2019'!P23*'NSW Oct 2019'!AA23/100)*'NSW Oct 2019'!AQ23)),0)</f>
        <v>0</v>
      </c>
      <c r="L29" s="172">
        <f>IF(AND('NSW Oct 2019'!P23&gt;0,'NSW Oct 2019'!O23&gt;0),IF(($C$5*E29/'NSW Oct 2019'!AQ23&lt;SUM('NSW Oct 2019'!L23:P23)),(0),($C$5*E29/'NSW Oct 2019'!AQ23-SUM('NSW Oct 2019'!L23:P23))*'NSW Oct 2019'!AB23/100)* 'NSW Oct 2019'!AQ23,IF(AND('NSW Oct 2019'!O23&gt;0,'NSW Oct 2019'!P23=""),IF(($C$5*E29/'NSW Oct 2019'!AQ23&lt; SUM('NSW Oct 2019'!L23:O23)),(0),($C$5*E29/'NSW Oct 2019'!AQ23-SUM('NSW Oct 2019'!L23:O23))*'NSW Oct 2019'!AA23/100)* 'NSW Oct 2019'!AQ23,IF(AND('NSW Oct 2019'!N23&gt;0,'NSW Oct 2019'!O23=""),IF(($C$5*E29/'NSW Oct 2019'!AQ23&lt; SUM('NSW Oct 2019'!L23:N23)),(0),($C$5*E29/'NSW Oct 2019'!AQ23-SUM('NSW Oct 2019'!L23:N23))*'NSW Oct 2019'!Z23/100)* 'NSW Oct 2019'!AQ23,IF(AND('NSW Oct 2019'!M23&gt;0,'NSW Oct 2019'!N23=""),IF(($C$5*E29/'NSW Oct 2019'!AQ23&lt;'NSW Oct 2019'!M23+'NSW Oct 2019'!L23),(0),(($C$5*E29/'NSW Oct 2019'!AQ23-('NSW Oct 2019'!M23+'NSW Oct 2019'!L23))*'NSW Oct 2019'!Y23/100))*'NSW Oct 2019'!AQ23,IF(AND('NSW Oct 2019'!L23&gt;0,'NSW Oct 2019'!M23=""&gt;0),IF(($C$5*E29/'NSW Oct 2019'!AQ23&lt;'NSW Oct 2019'!L23),(0),($C$5*E29/'NSW Oct 2019'!AQ23-'NSW Oct 2019'!L23)*'NSW Oct 2019'!X23/100)*'NSW Oct 2019'!AQ23,0)))))</f>
        <v>0</v>
      </c>
      <c r="M29" s="172">
        <f>IF('NSW Oct 2019'!K23="",($C$5*F29/'NSW Oct 2019'!AR23*'NSW Oct 2019'!AC23/100)*'NSW Oct 2019'!AR23,IF($C$5*F29/'NSW Oct 2019'!AR23&gt;='NSW Oct 2019'!L23,('NSW Oct 2019'!L23*'NSW Oct 2019'!AC23/100)*'NSW Oct 2019'!AR23,($C$5*F29/'NSW Oct 2019'!AR23*'NSW Oct 2019'!AC23/100)*'NSW Oct 2019'!AR23))</f>
        <v>195.54545454545456</v>
      </c>
      <c r="N29" s="172">
        <f>IF(AND('NSW Oct 2019'!L23&gt;0,'NSW Oct 2019'!M23&gt;0),IF($C$5*F29/'NSW Oct 2019'!AR23&lt;'NSW Oct 2019'!L23,0,IF(($C$5*F29/'NSW Oct 2019'!AR23-'NSW Oct 2019'!L23)&lt;=('NSW Oct 2019'!M23+'NSW Oct 2019'!L23),((($C$5*F29/'NSW Oct 2019'!AR23-'NSW Oct 2019'!L23)*'NSW Oct 2019'!AD23/100))*'NSW Oct 2019'!AR23,((('NSW Oct 2019'!M23)*'NSW Oct 2019'!AD23/100)*'NSW Oct 2019'!AR23))),0)</f>
        <v>816.27272727272725</v>
      </c>
      <c r="O29" s="172">
        <f>IF(AND('NSW Oct 2019'!M23&gt;0,'NSW Oct 2019'!N23&gt;0),IF($C$5*F29/'NSW Oct 2019'!AR23&lt;('NSW Oct 2019'!L23+'NSW Oct 2019'!M23),0,IF(($C$5*F29/'NSW Oct 2019'!AR23-'NSW Oct 2019'!L23+'NSW Oct 2019'!M23)&lt;=('NSW Oct 2019'!L23+'NSW Oct 2019'!M23+'NSW Oct 2019'!N23),((($C$5*F29/'NSW Oct 2019'!AR23-('NSW Oct 2019'!L23+'NSW Oct 2019'!M23))*'NSW Oct 2019'!AE23/100))*'NSW Oct 2019'!AR23,('NSW Oct 2019'!N23*'NSW Oct 2019'!AE23/100)*'NSW Oct 2019'!AR23)),0)</f>
        <v>0</v>
      </c>
      <c r="P29" s="172">
        <f>IF(AND('NSW Oct 2019'!N23&gt;0,'NSW Oct 2019'!O23&gt;0),IF($C$5*F29/'NSW Oct 2019'!AR23&lt;('NSW Oct 2019'!L23+'NSW Oct 2019'!M23+'NSW Oct 2019'!N23),0,IF(($C$5*F29/'NSW Oct 2019'!AR23-'NSW Oct 2019'!L23+'NSW Oct 2019'!M23+'NSW Oct 2019'!N23)&lt;=('NSW Oct 2019'!L23+'NSW Oct 2019'!M23+'NSW Oct 2019'!N23+'NSW Oct 2019'!O23),(($C$5*F29/'NSW Oct 2019'!AR23-('NSW Oct 2019'!L23+'NSW Oct 2019'!M23+'NSW Oct 2019'!N23))*'NSW Oct 2019'!AF23/100)*'NSW Oct 2019'!AR23,('NSW Oct 2019'!O23*'NSW Oct 2019'!AF23/100)*'NSW Oct 2019'!AR23)),0)</f>
        <v>0</v>
      </c>
      <c r="Q29" s="172">
        <f>IF(AND('NSW Oct 2019'!P23&gt;0,'NSW Oct 2019'!P23&gt;0),IF($C$5*F29/'NSW Oct 2019'!AR23&lt;('NSW Oct 2019'!L23+'NSW Oct 2019'!M23+'NSW Oct 2019'!N23+'NSW Oct 2019'!O23),0,IF(($C$5*F29/'NSW Oct 2019'!AR23-'NSW Oct 2019'!L23+'NSW Oct 2019'!M23+'NSW Oct 2019'!N23+'NSW Oct 2019'!O23)&lt;=('NSW Oct 2019'!L23+'NSW Oct 2019'!M23+'NSW Oct 2019'!N23+'NSW Oct 2019'!O23+'NSW Oct 2019'!P23),(($C$5*F29/'NSW Oct 2019'!AR23-('NSW Oct 2019'!L23+'NSW Oct 2019'!M23+'NSW Oct 2019'!N23+'NSW Oct 2019'!O23))*'NSW Oct 2019'!AG23/100)*'NSW Oct 2019'!AR23,('NSW Oct 2019'!P23*'NSW Oct 2019'!AG23/100)*'NSW Oct 2019'!AR23)),0)</f>
        <v>0</v>
      </c>
      <c r="R29" s="172">
        <f>IF(AND('NSW Oct 2019'!P23&gt;0,'NSW Oct 2019'!O23&gt;0),IF(($C$5*F29/'NSW Oct 2019'!AR23&lt;SUM('NSW Oct 2019'!L23:P23)),(0),($C$5*F29/'NSW Oct 2019'!AR23-SUM('NSW Oct 2019'!L23:P23))*'NSW Oct 2019'!AB23/100)* 'NSW Oct 2019'!AR23,IF(AND('NSW Oct 2019'!O23&gt;0,'NSW Oct 2019'!P23=""),IF(($C$5*F29/'NSW Oct 2019'!AR23&lt; SUM('NSW Oct 2019'!L23:O23)),(0),($C$5*F29/'NSW Oct 2019'!AR23-SUM('NSW Oct 2019'!L23:O23))*'NSW Oct 2019'!AG23/100)* 'NSW Oct 2019'!AR23,IF(AND('NSW Oct 2019'!N23&gt;0,'NSW Oct 2019'!O23=""),IF(($C$5*F29/'NSW Oct 2019'!AR23&lt; SUM('NSW Oct 2019'!L23:N23)),(0),($C$5*F29/'NSW Oct 2019'!AR23-SUM('NSW Oct 2019'!L23:N23))*'NSW Oct 2019'!AF23/100)* 'NSW Oct 2019'!AR23,IF(AND('NSW Oct 2019'!M23&gt;0,'NSW Oct 2019'!N23=""),IF(($C$5*F29/'NSW Oct 2019'!AR23&lt;'NSW Oct 2019'!M23+'NSW Oct 2019'!L23),(0),(($C$5*F29/'NSW Oct 2019'!AR23-('NSW Oct 2019'!M23+'NSW Oct 2019'!L23))*'NSW Oct 2019'!AE23/100))*'NSW Oct 2019'!AR23,IF(AND('NSW Oct 2019'!L23&gt;0,'NSW Oct 2019'!M23=""&gt;0),IF(($C$5*F29/'NSW Oct 2019'!AR23&lt;'NSW Oct 2019'!L23),(0),($C$5*F29/'NSW Oct 2019'!AR23-'NSW Oct 2019'!L23)*'NSW Oct 2019'!AD23/100)*'NSW Oct 2019'!AR23,0)))))</f>
        <v>0</v>
      </c>
      <c r="S29" s="298">
        <f t="shared" si="1"/>
        <v>2023.6363636363635</v>
      </c>
      <c r="T29" s="293">
        <f t="shared" si="2"/>
        <v>2306.2923636363635</v>
      </c>
      <c r="U29" s="168">
        <f t="shared" si="3"/>
        <v>2536.9216000000001</v>
      </c>
      <c r="V29" s="171">
        <f>'NSW Oct 2019'!AT23</f>
        <v>0</v>
      </c>
      <c r="W29" s="171">
        <f>'NSW Oct 2019'!AU23</f>
        <v>0</v>
      </c>
      <c r="X29" s="171">
        <f>'NSW Oct 2019'!AV23</f>
        <v>0</v>
      </c>
      <c r="Y29" s="171">
        <f>'NSW Oct 2019'!AW23</f>
        <v>0</v>
      </c>
      <c r="Z29" s="293" t="str">
        <f t="shared" si="8"/>
        <v>No discount</v>
      </c>
      <c r="AA29" s="293" t="str">
        <f t="shared" si="9"/>
        <v>Exclusive</v>
      </c>
      <c r="AB29" s="293">
        <f t="shared" si="4"/>
        <v>2306.2923636363635</v>
      </c>
      <c r="AC29" s="293">
        <f t="shared" si="5"/>
        <v>2306.2923636363635</v>
      </c>
      <c r="AD29" s="301">
        <f t="shared" si="6"/>
        <v>2536.9216000000001</v>
      </c>
      <c r="AE29" s="301">
        <f t="shared" si="7"/>
        <v>2536.9216000000001</v>
      </c>
      <c r="AF29" s="234">
        <f>'NSW Oct 2019'!BF22</f>
        <v>12</v>
      </c>
      <c r="AG29" s="170" t="str">
        <f>'NSW Oct 2019'!BG22</f>
        <v>n</v>
      </c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</row>
    <row r="30" spans="1:148" ht="23" customHeight="1" thickTop="1">
      <c r="A30" s="442" t="str">
        <f>'NSW Oct 2019'!D24</f>
        <v>AGN Tumut</v>
      </c>
      <c r="B30" s="156" t="str">
        <f>'NSW Oct 2019'!F24</f>
        <v>Origin Energy</v>
      </c>
      <c r="C30" s="156" t="str">
        <f>'NSW Oct 2019'!G24</f>
        <v>Business Flexi</v>
      </c>
      <c r="D30" s="151">
        <f>365*'NSW Oct 2019'!H24/100</f>
        <v>336.71249999999998</v>
      </c>
      <c r="E30" s="288">
        <f>IF('NSW Oct 2019'!AQ24=3,0.5,IF('NSW Oct 2019'!AQ24=2,0.33,0))</f>
        <v>0.5</v>
      </c>
      <c r="F30" s="288">
        <f t="shared" si="0"/>
        <v>0.5</v>
      </c>
      <c r="G30" s="151">
        <f>IF('NSW Oct 2019'!K24="",($C$5*E30/'NSW Oct 2019'!AQ24*'NSW Oct 2019'!W24/100)*'NSW Oct 2019'!AQ24,IF($C$5*E30/'NSW Oct 2019'!AQ24&gt;='NSW Oct 2019'!L24,('NSW Oct 2019'!L24*'NSW Oct 2019'!W24/100)*'NSW Oct 2019'!AQ24,($C$5*E30/'NSW Oct 2019'!AQ24*'NSW Oct 2019'!W24/100)*'NSW Oct 2019'!AQ24))</f>
        <v>1163.6363636363637</v>
      </c>
      <c r="H30" s="151">
        <f>IF(AND('NSW Oct 2019'!L24&gt;0,'NSW Oct 2019'!M24&gt;0),IF($C$5*E30/'NSW Oct 2019'!AQ24&lt;'NSW Oct 2019'!L24,0,IF(($C$5*E30/'NSW Oct 2019'!AQ24-'NSW Oct 2019'!L24)&lt;=('NSW Oct 2019'!M24+'NSW Oct 2019'!L24),((($C$5*E30/'NSW Oct 2019'!AQ24-'NSW Oct 2019'!L24)*'NSW Oct 2019'!X24/100))*'NSW Oct 2019'!AQ24,((('NSW Oct 2019'!M24)*'NSW Oct 2019'!X24/100)*'NSW Oct 2019'!AQ24))),0)</f>
        <v>0</v>
      </c>
      <c r="I30" s="151">
        <f>IF(AND('NSW Oct 2019'!M24&gt;0,'NSW Oct 2019'!N24&gt;0),IF($C$5*E30/'NSW Oct 2019'!AQ24&lt;('NSW Oct 2019'!L24+'NSW Oct 2019'!M24),0,IF(($C$5*E30/'NSW Oct 2019'!AQ24-'NSW Oct 2019'!L24+'NSW Oct 2019'!M24)&lt;=('NSW Oct 2019'!L24+'NSW Oct 2019'!M24+'NSW Oct 2019'!N24),((($C$5*E30/'NSW Oct 2019'!AQ24-('NSW Oct 2019'!L24+'NSW Oct 2019'!M24))*'NSW Oct 2019'!Y24/100))*'NSW Oct 2019'!AQ24,('NSW Oct 2019'!N24*'NSW Oct 2019'!Y24/100)* 'NSW Oct 2019'!AQ24)),0)</f>
        <v>0</v>
      </c>
      <c r="J30" s="151">
        <f>IF(AND('NSW Oct 2019'!N24&gt;0,'NSW Oct 2019'!O24&gt;0),IF($C$5*E30/'NSW Oct 2019'!AQ24&lt;('NSW Oct 2019'!L24+'NSW Oct 2019'!M24+'NSW Oct 2019'!N24),0,IF(($C$5*E30/'NSW Oct 2019'!AQ24-'NSW Oct 2019'!L24+'NSW Oct 2019'!M24+'NSW Oct 2019'!N24)&lt;=('NSW Oct 2019'!L24+'NSW Oct 2019'!M24+'NSW Oct 2019'!N24+'NSW Oct 2019'!O24),(($C$5*E30/'NSW Oct 2019'!AQ24-('NSW Oct 2019'!L24+'NSW Oct 2019'!M24+'NSW Oct 2019'!N24))*'NSW Oct 2019'!Z24/100)*'NSW Oct 2019'!AQ24,('NSW Oct 2019'!O24*'NSW Oct 2019'!Z24/100)*'NSW Oct 2019'!AQ24)),0)</f>
        <v>0</v>
      </c>
      <c r="K30" s="151">
        <f>IF(AND('NSW Oct 2019'!O24&gt;0,'NSW Oct 2019'!P24&gt;0),IF($C$5*E30/'NSW Oct 2019'!AQ24&lt;('NSW Oct 2019'!L24+'NSW Oct 2019'!M24+'NSW Oct 2019'!N24+'NSW Oct 2019'!O24),0,IF(($C$5*E30/'NSW Oct 2019'!AQ24-'NSW Oct 2019'!L24+'NSW Oct 2019'!M24+'NSW Oct 2019'!N24+'NSW Oct 2019'!O24)&lt;=('NSW Oct 2019'!L24+'NSW Oct 2019'!M24+'NSW Oct 2019'!N24+'NSW Oct 2019'!O24+'NSW Oct 2019'!P24),(($C$5*E30/'NSW Oct 2019'!AQ24-('NSW Oct 2019'!L24+'NSW Oct 2019'!M24+'NSW Oct 2019'!N24+'NSW Oct 2019'!O24))*'NSW Oct 2019'!AA24/100)*'NSW Oct 2019'!AQ24,('NSW Oct 2019'!P24*'NSW Oct 2019'!AA24/100)*'NSW Oct 2019'!AQ24)),0)</f>
        <v>0</v>
      </c>
      <c r="L30" s="151">
        <f>IF(AND('NSW Oct 2019'!P24&gt;0,'NSW Oct 2019'!O24&gt;0),IF(($C$5*E30/'NSW Oct 2019'!AQ24&lt;SUM('NSW Oct 2019'!L24:P24)),(0),($C$5*E30/'NSW Oct 2019'!AQ24-SUM('NSW Oct 2019'!L24:P24))*'NSW Oct 2019'!AB24/100)* 'NSW Oct 2019'!AQ24,IF(AND('NSW Oct 2019'!O24&gt;0,'NSW Oct 2019'!P24=""),IF(($C$5*E30/'NSW Oct 2019'!AQ24&lt; SUM('NSW Oct 2019'!L24:O24)),(0),($C$5*E30/'NSW Oct 2019'!AQ24-SUM('NSW Oct 2019'!L24:O24))*'NSW Oct 2019'!AA24/100)* 'NSW Oct 2019'!AQ24,IF(AND('NSW Oct 2019'!N24&gt;0,'NSW Oct 2019'!O24=""),IF(($C$5*E30/'NSW Oct 2019'!AQ24&lt; SUM('NSW Oct 2019'!L24:N24)),(0),($C$5*E30/'NSW Oct 2019'!AQ24-SUM('NSW Oct 2019'!L24:N24))*'NSW Oct 2019'!Z24/100)* 'NSW Oct 2019'!AQ24,IF(AND('NSW Oct 2019'!M24&gt;0,'NSW Oct 2019'!N24=""),IF(($C$5*E30/'NSW Oct 2019'!AQ24&lt;'NSW Oct 2019'!M24+'NSW Oct 2019'!L24),(0),(($C$5*E30/'NSW Oct 2019'!AQ24-('NSW Oct 2019'!M24+'NSW Oct 2019'!L24))*'NSW Oct 2019'!Y24/100))*'NSW Oct 2019'!AQ24,IF(AND('NSW Oct 2019'!L24&gt;0,'NSW Oct 2019'!M24=""&gt;0),IF(($C$5*E30/'NSW Oct 2019'!AQ24&lt;'NSW Oct 2019'!L24),(0),($C$5*E30/'NSW Oct 2019'!AQ24-'NSW Oct 2019'!L24)*'NSW Oct 2019'!X24/100)*'NSW Oct 2019'!AQ24,0)))))</f>
        <v>0</v>
      </c>
      <c r="M30" s="151">
        <f>IF('NSW Oct 2019'!K24="",($C$5*F30/'NSW Oct 2019'!AR24*'NSW Oct 2019'!AC24/100)*'NSW Oct 2019'!AR24,IF($C$5*F30/'NSW Oct 2019'!AR24&gt;='NSW Oct 2019'!L24,('NSW Oct 2019'!L24*'NSW Oct 2019'!AC24/100)*'NSW Oct 2019'!AR24,($C$5*F30/'NSW Oct 2019'!AR24*'NSW Oct 2019'!AC24/100)*'NSW Oct 2019'!AR24))</f>
        <v>1163.6363636363637</v>
      </c>
      <c r="N30" s="151">
        <f>IF(AND('NSW Oct 2019'!L24&gt;0,'NSW Oct 2019'!M24&gt;0),IF($C$5*F30/'NSW Oct 2019'!AR24&lt;'NSW Oct 2019'!L24,0,IF(($C$5*F30/'NSW Oct 2019'!AR24-'NSW Oct 2019'!L24)&lt;=('NSW Oct 2019'!M24+'NSW Oct 2019'!L24),((($C$5*F30/'NSW Oct 2019'!AR24-'NSW Oct 2019'!L24)*'NSW Oct 2019'!AD24/100))*'NSW Oct 2019'!AR24,((('NSW Oct 2019'!M24)*'NSW Oct 2019'!AD24/100)*'NSW Oct 2019'!AR24))),0)</f>
        <v>0</v>
      </c>
      <c r="O30" s="151">
        <f>IF(AND('NSW Oct 2019'!M24&gt;0,'NSW Oct 2019'!N24&gt;0),IF($C$5*F30/'NSW Oct 2019'!AR24&lt;('NSW Oct 2019'!L24+'NSW Oct 2019'!M24),0,IF(($C$5*F30/'NSW Oct 2019'!AR24-'NSW Oct 2019'!L24+'NSW Oct 2019'!M24)&lt;=('NSW Oct 2019'!L24+'NSW Oct 2019'!M24+'NSW Oct 2019'!N24),((($C$5*F30/'NSW Oct 2019'!AR24-('NSW Oct 2019'!L24+'NSW Oct 2019'!M24))*'NSW Oct 2019'!AE24/100))*'NSW Oct 2019'!AR24,('NSW Oct 2019'!N24*'NSW Oct 2019'!AE24/100)*'NSW Oct 2019'!AR24)),0)</f>
        <v>0</v>
      </c>
      <c r="P30" s="151">
        <f>IF(AND('NSW Oct 2019'!N24&gt;0,'NSW Oct 2019'!O24&gt;0),IF($C$5*F30/'NSW Oct 2019'!AR24&lt;('NSW Oct 2019'!L24+'NSW Oct 2019'!M24+'NSW Oct 2019'!N24),0,IF(($C$5*F30/'NSW Oct 2019'!AR24-'NSW Oct 2019'!L24+'NSW Oct 2019'!M24+'NSW Oct 2019'!N24)&lt;=('NSW Oct 2019'!L24+'NSW Oct 2019'!M24+'NSW Oct 2019'!N24+'NSW Oct 2019'!O24),(($C$5*F30/'NSW Oct 2019'!AR24-('NSW Oct 2019'!L24+'NSW Oct 2019'!M24+'NSW Oct 2019'!N24))*'NSW Oct 2019'!AF24/100)*'NSW Oct 2019'!AR24,('NSW Oct 2019'!O24*'NSW Oct 2019'!AF24/100)*'NSW Oct 2019'!AR24)),0)</f>
        <v>0</v>
      </c>
      <c r="Q30" s="151">
        <f>IF(AND('NSW Oct 2019'!P24&gt;0,'NSW Oct 2019'!P24&gt;0),IF($C$5*F30/'NSW Oct 2019'!AR24&lt;('NSW Oct 2019'!L24+'NSW Oct 2019'!M24+'NSW Oct 2019'!N24+'NSW Oct 2019'!O24),0,IF(($C$5*F30/'NSW Oct 2019'!AR24-'NSW Oct 2019'!L24+'NSW Oct 2019'!M24+'NSW Oct 2019'!N24+'NSW Oct 2019'!O24)&lt;=('NSW Oct 2019'!L24+'NSW Oct 2019'!M24+'NSW Oct 2019'!N24+'NSW Oct 2019'!O24+'NSW Oct 2019'!P24),(($C$5*F30/'NSW Oct 2019'!AR24-('NSW Oct 2019'!L24+'NSW Oct 2019'!M24+'NSW Oct 2019'!N24+'NSW Oct 2019'!O24))*'NSW Oct 2019'!AG24/100)*'NSW Oct 2019'!AR24,('NSW Oct 2019'!P24*'NSW Oct 2019'!AG24/100)*'NSW Oct 2019'!AR24)),0)</f>
        <v>0</v>
      </c>
      <c r="R30" s="151">
        <f>IF(AND('NSW Oct 2019'!P24&gt;0,'NSW Oct 2019'!O24&gt;0),IF(($C$5*F30/'NSW Oct 2019'!AR24&lt;SUM('NSW Oct 2019'!L24:P24)),(0),($C$5*F30/'NSW Oct 2019'!AR24-SUM('NSW Oct 2019'!L24:P24))*'NSW Oct 2019'!AB24/100)* 'NSW Oct 2019'!AR24,IF(AND('NSW Oct 2019'!O24&gt;0,'NSW Oct 2019'!P24=""),IF(($C$5*F30/'NSW Oct 2019'!AR24&lt; SUM('NSW Oct 2019'!L24:O24)),(0),($C$5*F30/'NSW Oct 2019'!AR24-SUM('NSW Oct 2019'!L24:O24))*'NSW Oct 2019'!AG24/100)* 'NSW Oct 2019'!AR24,IF(AND('NSW Oct 2019'!N24&gt;0,'NSW Oct 2019'!O24=""),IF(($C$5*F30/'NSW Oct 2019'!AR24&lt; SUM('NSW Oct 2019'!L24:N24)),(0),($C$5*F30/'NSW Oct 2019'!AR24-SUM('NSW Oct 2019'!L24:N24))*'NSW Oct 2019'!AF24/100)* 'NSW Oct 2019'!AR24,IF(AND('NSW Oct 2019'!M24&gt;0,'NSW Oct 2019'!N24=""),IF(($C$5*F30/'NSW Oct 2019'!AR24&lt;'NSW Oct 2019'!M24+'NSW Oct 2019'!L24),(0),(($C$5*F30/'NSW Oct 2019'!AR24-('NSW Oct 2019'!M24+'NSW Oct 2019'!L24))*'NSW Oct 2019'!AE24/100))*'NSW Oct 2019'!AR24,IF(AND('NSW Oct 2019'!L24&gt;0,'NSW Oct 2019'!M24=""&gt;0),IF(($C$5*F30/'NSW Oct 2019'!AR24&lt;'NSW Oct 2019'!L24),(0),($C$5*F30/'NSW Oct 2019'!AR24-'NSW Oct 2019'!L24)*'NSW Oct 2019'!AD24/100)*'NSW Oct 2019'!AR24,0)))))</f>
        <v>0</v>
      </c>
      <c r="S30" s="257">
        <f t="shared" si="1"/>
        <v>2327.2727272727275</v>
      </c>
      <c r="T30" s="294">
        <f t="shared" si="2"/>
        <v>2663.9852272727276</v>
      </c>
      <c r="U30" s="157">
        <f t="shared" si="3"/>
        <v>2930.3837500000004</v>
      </c>
      <c r="V30" s="156">
        <f>'NSW Oct 2019'!AT24</f>
        <v>12</v>
      </c>
      <c r="W30" s="156">
        <f>'NSW Oct 2019'!AU24</f>
        <v>0</v>
      </c>
      <c r="X30" s="156">
        <f>'NSW Oct 2019'!AV24</f>
        <v>0</v>
      </c>
      <c r="Y30" s="156">
        <f>'NSW Oct 2019'!AW24</f>
        <v>0</v>
      </c>
      <c r="Z30" s="294" t="str">
        <f t="shared" si="8"/>
        <v>Guaranteed off bill</v>
      </c>
      <c r="AA30" s="294" t="str">
        <f t="shared" si="9"/>
        <v>Inclusive</v>
      </c>
      <c r="AB30" s="266">
        <f t="shared" si="4"/>
        <v>2344.3070000000002</v>
      </c>
      <c r="AC30" s="266">
        <f t="shared" si="5"/>
        <v>2344.3070000000002</v>
      </c>
      <c r="AD30" s="267">
        <f t="shared" si="6"/>
        <v>2578.7377000000006</v>
      </c>
      <c r="AE30" s="267">
        <f t="shared" si="7"/>
        <v>2578.7377000000006</v>
      </c>
      <c r="AF30" s="235">
        <f>'NSW Oct 2019'!BF23</f>
        <v>0</v>
      </c>
      <c r="AG30" s="159" t="str">
        <f>'NSW Oct 2019'!BG23</f>
        <v>n</v>
      </c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</row>
    <row r="31" spans="1:148" ht="23" customHeight="1" thickBot="1">
      <c r="A31" s="444"/>
      <c r="B31" s="171" t="str">
        <f>'NSW Oct 2019'!F25</f>
        <v>Red Energy</v>
      </c>
      <c r="C31" s="171" t="str">
        <f>'NSW Oct 2019'!G25</f>
        <v xml:space="preserve">Business Saver </v>
      </c>
      <c r="D31" s="172">
        <f>365*'NSW Oct 2019'!H25/100</f>
        <v>270.10000000000002</v>
      </c>
      <c r="E31" s="289">
        <f>IF('NSW Oct 2019'!AQ25=3,0.5,IF('NSW Oct 2019'!AQ25=2,0.33,0))</f>
        <v>0.5</v>
      </c>
      <c r="F31" s="289">
        <f t="shared" si="0"/>
        <v>0.5</v>
      </c>
      <c r="G31" s="172">
        <f>IF('NSW Oct 2019'!K25="",($C$5*E31/'NSW Oct 2019'!AQ25*'NSW Oct 2019'!W25/100)*'NSW Oct 2019'!AQ25,IF($C$5*E31/'NSW Oct 2019'!AQ25&gt;='NSW Oct 2019'!L25,('NSW Oct 2019'!L25*'NSW Oct 2019'!W25/100)*'NSW Oct 2019'!AQ25,($C$5*E31/'NSW Oct 2019'!AQ25*'NSW Oct 2019'!W25/100)*'NSW Oct 2019'!AQ25))</f>
        <v>1350.0000000000002</v>
      </c>
      <c r="H31" s="172">
        <f>IF(AND('NSW Oct 2019'!L25&gt;0,'NSW Oct 2019'!M25&gt;0),IF($C$5*E31/'NSW Oct 2019'!AQ25&lt;'NSW Oct 2019'!L25,0,IF(($C$5*E31/'NSW Oct 2019'!AQ25-'NSW Oct 2019'!L25)&lt;=('NSW Oct 2019'!M25+'NSW Oct 2019'!L25),((($C$5*E31/'NSW Oct 2019'!AQ25-'NSW Oct 2019'!L25)*'NSW Oct 2019'!X25/100))*'NSW Oct 2019'!AQ25,((('NSW Oct 2019'!M25)*'NSW Oct 2019'!X25/100)*'NSW Oct 2019'!AQ25))),0)</f>
        <v>0</v>
      </c>
      <c r="I31" s="172">
        <f>IF(AND('NSW Oct 2019'!M25&gt;0,'NSW Oct 2019'!N25&gt;0),IF($C$5*E31/'NSW Oct 2019'!AQ25&lt;('NSW Oct 2019'!L25+'NSW Oct 2019'!M25),0,IF(($C$5*E31/'NSW Oct 2019'!AQ25-'NSW Oct 2019'!L25+'NSW Oct 2019'!M25)&lt;=('NSW Oct 2019'!L25+'NSW Oct 2019'!M25+'NSW Oct 2019'!N25),((($C$5*E31/'NSW Oct 2019'!AQ25-('NSW Oct 2019'!L25+'NSW Oct 2019'!M25))*'NSW Oct 2019'!Y25/100))*'NSW Oct 2019'!AQ25,('NSW Oct 2019'!N25*'NSW Oct 2019'!Y25/100)* 'NSW Oct 2019'!AQ25)),0)</f>
        <v>0</v>
      </c>
      <c r="J31" s="172">
        <f>IF(AND('NSW Oct 2019'!N25&gt;0,'NSW Oct 2019'!O25&gt;0),IF($C$5*E31/'NSW Oct 2019'!AQ25&lt;('NSW Oct 2019'!L25+'NSW Oct 2019'!M25+'NSW Oct 2019'!N25),0,IF(($C$5*E31/'NSW Oct 2019'!AQ25-'NSW Oct 2019'!L25+'NSW Oct 2019'!M25+'NSW Oct 2019'!N25)&lt;=('NSW Oct 2019'!L25+'NSW Oct 2019'!M25+'NSW Oct 2019'!N25+'NSW Oct 2019'!O25),(($C$5*E31/'NSW Oct 2019'!AQ25-('NSW Oct 2019'!L25+'NSW Oct 2019'!M25+'NSW Oct 2019'!N25))*'NSW Oct 2019'!Z25/100)*'NSW Oct 2019'!AQ25,('NSW Oct 2019'!O25*'NSW Oct 2019'!Z25/100)*'NSW Oct 2019'!AQ25)),0)</f>
        <v>0</v>
      </c>
      <c r="K31" s="172">
        <f>IF(AND('NSW Oct 2019'!O25&gt;0,'NSW Oct 2019'!P25&gt;0),IF($C$5*E31/'NSW Oct 2019'!AQ25&lt;('NSW Oct 2019'!L25+'NSW Oct 2019'!M25+'NSW Oct 2019'!N25+'NSW Oct 2019'!O25),0,IF(($C$5*E31/'NSW Oct 2019'!AQ25-'NSW Oct 2019'!L25+'NSW Oct 2019'!M25+'NSW Oct 2019'!N25+'NSW Oct 2019'!O25)&lt;=('NSW Oct 2019'!L25+'NSW Oct 2019'!M25+'NSW Oct 2019'!N25+'NSW Oct 2019'!O25+'NSW Oct 2019'!P25),(($C$5*E31/'NSW Oct 2019'!AQ25-('NSW Oct 2019'!L25+'NSW Oct 2019'!M25+'NSW Oct 2019'!N25+'NSW Oct 2019'!O25))*'NSW Oct 2019'!AA25/100)*'NSW Oct 2019'!AQ25,('NSW Oct 2019'!P25*'NSW Oct 2019'!AA25/100)*'NSW Oct 2019'!AQ25)),0)</f>
        <v>0</v>
      </c>
      <c r="L31" s="172">
        <f>IF(AND('NSW Oct 2019'!P25&gt;0,'NSW Oct 2019'!O25&gt;0),IF(($C$5*E31/'NSW Oct 2019'!AQ25&lt;SUM('NSW Oct 2019'!L25:P25)),(0),($C$5*E31/'NSW Oct 2019'!AQ25-SUM('NSW Oct 2019'!L25:P25))*'NSW Oct 2019'!AB25/100)* 'NSW Oct 2019'!AQ25,IF(AND('NSW Oct 2019'!O25&gt;0,'NSW Oct 2019'!P25=""),IF(($C$5*E31/'NSW Oct 2019'!AQ25&lt; SUM('NSW Oct 2019'!L25:O25)),(0),($C$5*E31/'NSW Oct 2019'!AQ25-SUM('NSW Oct 2019'!L25:O25))*'NSW Oct 2019'!AA25/100)* 'NSW Oct 2019'!AQ25,IF(AND('NSW Oct 2019'!N25&gt;0,'NSW Oct 2019'!O25=""),IF(($C$5*E31/'NSW Oct 2019'!AQ25&lt; SUM('NSW Oct 2019'!L25:N25)),(0),($C$5*E31/'NSW Oct 2019'!AQ25-SUM('NSW Oct 2019'!L25:N25))*'NSW Oct 2019'!Z25/100)* 'NSW Oct 2019'!AQ25,IF(AND('NSW Oct 2019'!M25&gt;0,'NSW Oct 2019'!N25=""),IF(($C$5*E31/'NSW Oct 2019'!AQ25&lt;'NSW Oct 2019'!M25+'NSW Oct 2019'!L25),(0),(($C$5*E31/'NSW Oct 2019'!AQ25-('NSW Oct 2019'!M25+'NSW Oct 2019'!L25))*'NSW Oct 2019'!Y25/100))*'NSW Oct 2019'!AQ25,IF(AND('NSW Oct 2019'!L25&gt;0,'NSW Oct 2019'!M25=""&gt;0),IF(($C$5*E31/'NSW Oct 2019'!AQ25&lt;'NSW Oct 2019'!L25),(0),($C$5*E31/'NSW Oct 2019'!AQ25-'NSW Oct 2019'!L25)*'NSW Oct 2019'!X25/100)*'NSW Oct 2019'!AQ25,0)))))</f>
        <v>0</v>
      </c>
      <c r="M31" s="172">
        <f>IF('NSW Oct 2019'!K25="",($C$5*F31/'NSW Oct 2019'!AR25*'NSW Oct 2019'!AC25/100)*'NSW Oct 2019'!AR25,IF($C$5*F31/'NSW Oct 2019'!AR25&gt;='NSW Oct 2019'!L25,('NSW Oct 2019'!L25*'NSW Oct 2019'!AC25/100)*'NSW Oct 2019'!AR25,($C$5*F31/'NSW Oct 2019'!AR25*'NSW Oct 2019'!AC25/100)*'NSW Oct 2019'!AR25))</f>
        <v>1350.0000000000002</v>
      </c>
      <c r="N31" s="172">
        <f>IF(AND('NSW Oct 2019'!L25&gt;0,'NSW Oct 2019'!M25&gt;0),IF($C$5*F31/'NSW Oct 2019'!AR25&lt;'NSW Oct 2019'!L25,0,IF(($C$5*F31/'NSW Oct 2019'!AR25-'NSW Oct 2019'!L25)&lt;=('NSW Oct 2019'!M25+'NSW Oct 2019'!L25),((($C$5*F31/'NSW Oct 2019'!AR25-'NSW Oct 2019'!L25)*'NSW Oct 2019'!AD25/100))*'NSW Oct 2019'!AR25,((('NSW Oct 2019'!M25)*'NSW Oct 2019'!AD25/100)*'NSW Oct 2019'!AR25))),0)</f>
        <v>0</v>
      </c>
      <c r="O31" s="172">
        <f>IF(AND('NSW Oct 2019'!M25&gt;0,'NSW Oct 2019'!N25&gt;0),IF($C$5*F31/'NSW Oct 2019'!AR25&lt;('NSW Oct 2019'!L25+'NSW Oct 2019'!M25),0,IF(($C$5*F31/'NSW Oct 2019'!AR25-'NSW Oct 2019'!L25+'NSW Oct 2019'!M25)&lt;=('NSW Oct 2019'!L25+'NSW Oct 2019'!M25+'NSW Oct 2019'!N25),((($C$5*F31/'NSW Oct 2019'!AR25-('NSW Oct 2019'!L25+'NSW Oct 2019'!M25))*'NSW Oct 2019'!AE25/100))*'NSW Oct 2019'!AR25,('NSW Oct 2019'!N25*'NSW Oct 2019'!AE25/100)*'NSW Oct 2019'!AR25)),0)</f>
        <v>0</v>
      </c>
      <c r="P31" s="172">
        <f>IF(AND('NSW Oct 2019'!N25&gt;0,'NSW Oct 2019'!O25&gt;0),IF($C$5*F31/'NSW Oct 2019'!AR25&lt;('NSW Oct 2019'!L25+'NSW Oct 2019'!M25+'NSW Oct 2019'!N25),0,IF(($C$5*F31/'NSW Oct 2019'!AR25-'NSW Oct 2019'!L25+'NSW Oct 2019'!M25+'NSW Oct 2019'!N25)&lt;=('NSW Oct 2019'!L25+'NSW Oct 2019'!M25+'NSW Oct 2019'!N25+'NSW Oct 2019'!O25),(($C$5*F31/'NSW Oct 2019'!AR25-('NSW Oct 2019'!L25+'NSW Oct 2019'!M25+'NSW Oct 2019'!N25))*'NSW Oct 2019'!AF25/100)*'NSW Oct 2019'!AR25,('NSW Oct 2019'!O25*'NSW Oct 2019'!AF25/100)*'NSW Oct 2019'!AR25)),0)</f>
        <v>0</v>
      </c>
      <c r="Q31" s="172">
        <f>IF(AND('NSW Oct 2019'!P25&gt;0,'NSW Oct 2019'!P25&gt;0),IF($C$5*F31/'NSW Oct 2019'!AR25&lt;('NSW Oct 2019'!L25+'NSW Oct 2019'!M25+'NSW Oct 2019'!N25+'NSW Oct 2019'!O25),0,IF(($C$5*F31/'NSW Oct 2019'!AR25-'NSW Oct 2019'!L25+'NSW Oct 2019'!M25+'NSW Oct 2019'!N25+'NSW Oct 2019'!O25)&lt;=('NSW Oct 2019'!L25+'NSW Oct 2019'!M25+'NSW Oct 2019'!N25+'NSW Oct 2019'!O25+'NSW Oct 2019'!P25),(($C$5*F31/'NSW Oct 2019'!AR25-('NSW Oct 2019'!L25+'NSW Oct 2019'!M25+'NSW Oct 2019'!N25+'NSW Oct 2019'!O25))*'NSW Oct 2019'!AG25/100)*'NSW Oct 2019'!AR25,('NSW Oct 2019'!P25*'NSW Oct 2019'!AG25/100)*'NSW Oct 2019'!AR25)),0)</f>
        <v>0</v>
      </c>
      <c r="R31" s="172">
        <f>IF(AND('NSW Oct 2019'!P25&gt;0,'NSW Oct 2019'!O25&gt;0),IF(($C$5*F31/'NSW Oct 2019'!AR25&lt;SUM('NSW Oct 2019'!L25:P25)),(0),($C$5*F31/'NSW Oct 2019'!AR25-SUM('NSW Oct 2019'!L25:P25))*'NSW Oct 2019'!AB25/100)* 'NSW Oct 2019'!AR25,IF(AND('NSW Oct 2019'!O25&gt;0,'NSW Oct 2019'!P25=""),IF(($C$5*F31/'NSW Oct 2019'!AR25&lt; SUM('NSW Oct 2019'!L25:O25)),(0),($C$5*F31/'NSW Oct 2019'!AR25-SUM('NSW Oct 2019'!L25:O25))*'NSW Oct 2019'!AG25/100)* 'NSW Oct 2019'!AR25,IF(AND('NSW Oct 2019'!N25&gt;0,'NSW Oct 2019'!O25=""),IF(($C$5*F31/'NSW Oct 2019'!AR25&lt; SUM('NSW Oct 2019'!L25:N25)),(0),($C$5*F31/'NSW Oct 2019'!AR25-SUM('NSW Oct 2019'!L25:N25))*'NSW Oct 2019'!AF25/100)* 'NSW Oct 2019'!AR25,IF(AND('NSW Oct 2019'!M25&gt;0,'NSW Oct 2019'!N25=""),IF(($C$5*F31/'NSW Oct 2019'!AR25&lt;'NSW Oct 2019'!M25+'NSW Oct 2019'!L25),(0),(($C$5*F31/'NSW Oct 2019'!AR25-('NSW Oct 2019'!M25+'NSW Oct 2019'!L25))*'NSW Oct 2019'!AE25/100))*'NSW Oct 2019'!AR25,IF(AND('NSW Oct 2019'!L25&gt;0,'NSW Oct 2019'!M25=""&gt;0),IF(($C$5*F31/'NSW Oct 2019'!AR25&lt;'NSW Oct 2019'!L25),(0),($C$5*F31/'NSW Oct 2019'!AR25-'NSW Oct 2019'!L25)*'NSW Oct 2019'!AD25/100)*'NSW Oct 2019'!AR25,0)))))</f>
        <v>0</v>
      </c>
      <c r="S31" s="298">
        <f t="shared" si="1"/>
        <v>2700.0000000000005</v>
      </c>
      <c r="T31" s="293">
        <f t="shared" si="2"/>
        <v>2970.1000000000004</v>
      </c>
      <c r="U31" s="168">
        <f t="shared" si="3"/>
        <v>3267.1100000000006</v>
      </c>
      <c r="V31" s="171">
        <f>'NSW Oct 2019'!AT25</f>
        <v>0</v>
      </c>
      <c r="W31" s="171">
        <f>'NSW Oct 2019'!AU25</f>
        <v>0</v>
      </c>
      <c r="X31" s="171">
        <f>'NSW Oct 2019'!AV25</f>
        <v>0</v>
      </c>
      <c r="Y31" s="171">
        <f>'NSW Oct 2019'!AW25</f>
        <v>0</v>
      </c>
      <c r="Z31" s="293" t="str">
        <f t="shared" si="8"/>
        <v>No discount</v>
      </c>
      <c r="AA31" s="293" t="str">
        <f t="shared" si="9"/>
        <v>Inclusive</v>
      </c>
      <c r="AB31" s="293">
        <f t="shared" si="4"/>
        <v>2970.1000000000004</v>
      </c>
      <c r="AC31" s="293">
        <f t="shared" si="5"/>
        <v>2970.1000000000004</v>
      </c>
      <c r="AD31" s="301">
        <f t="shared" si="6"/>
        <v>3267.1100000000006</v>
      </c>
      <c r="AE31" s="301">
        <f t="shared" si="7"/>
        <v>3267.1100000000006</v>
      </c>
      <c r="AF31" s="234">
        <f>'NSW Oct 2019'!BF24</f>
        <v>12</v>
      </c>
      <c r="AG31" s="170" t="str">
        <f>'NSW Oct 2019'!BG24</f>
        <v>n</v>
      </c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</row>
    <row r="32" spans="1:148" ht="23" customHeight="1" thickTop="1" thickBot="1">
      <c r="A32" s="233" t="str">
        <f>'NSW Oct 2019'!D26</f>
        <v>AGN Wagga Wagga</v>
      </c>
      <c r="B32" s="186" t="str">
        <f>'NSW Oct 2019'!F26</f>
        <v>Origin Energy</v>
      </c>
      <c r="C32" s="186" t="str">
        <f>'NSW Oct 2019'!G26</f>
        <v>Business Flexi</v>
      </c>
      <c r="D32" s="183">
        <f>365*'NSW Oct 2019'!H26/100</f>
        <v>420.44349999999997</v>
      </c>
      <c r="E32" s="290">
        <f>IF('NSW Oct 2019'!AQ26=3,0.5,IF('NSW Oct 2019'!AQ26=2,0.33,0))</f>
        <v>0.5</v>
      </c>
      <c r="F32" s="290">
        <f t="shared" si="0"/>
        <v>0.5</v>
      </c>
      <c r="G32" s="183">
        <f>IF('NSW Oct 2019'!K26="",($C$5*E32/'NSW Oct 2019'!AQ26*'NSW Oct 2019'!W26/100)*'NSW Oct 2019'!AQ26,IF($C$5*E32/'NSW Oct 2019'!AQ26&gt;='NSW Oct 2019'!L26,('NSW Oct 2019'!L26*'NSW Oct 2019'!W26/100)*'NSW Oct 2019'!AQ26,($C$5*E32/'NSW Oct 2019'!AQ26*'NSW Oct 2019'!W26/100)*'NSW Oct 2019'!AQ26))</f>
        <v>880.00000000000011</v>
      </c>
      <c r="H32" s="183">
        <f>IF(AND('NSW Oct 2019'!L26&gt;0,'NSW Oct 2019'!M26&gt;0),IF($C$5*E32/'NSW Oct 2019'!AQ26&lt;'NSW Oct 2019'!L26,0,IF(($C$5*E32/'NSW Oct 2019'!AQ26-'NSW Oct 2019'!L26)&lt;=('NSW Oct 2019'!M26+'NSW Oct 2019'!L26),((($C$5*E32/'NSW Oct 2019'!AQ26-'NSW Oct 2019'!L26)*'NSW Oct 2019'!X26/100))*'NSW Oct 2019'!AQ26,((('NSW Oct 2019'!M26)*'NSW Oct 2019'!X26/100)*'NSW Oct 2019'!AQ26))),0)</f>
        <v>0</v>
      </c>
      <c r="I32" s="183">
        <f>IF(AND('NSW Oct 2019'!M26&gt;0,'NSW Oct 2019'!N26&gt;0),IF($C$5*E32/'NSW Oct 2019'!AQ26&lt;('NSW Oct 2019'!L26+'NSW Oct 2019'!M26),0,IF(($C$5*E32/'NSW Oct 2019'!AQ26-'NSW Oct 2019'!L26+'NSW Oct 2019'!M26)&lt;=('NSW Oct 2019'!L26+'NSW Oct 2019'!M26+'NSW Oct 2019'!N26),((($C$5*E32/'NSW Oct 2019'!AQ26-('NSW Oct 2019'!L26+'NSW Oct 2019'!M26))*'NSW Oct 2019'!Y26/100))*'NSW Oct 2019'!AQ26,('NSW Oct 2019'!N26*'NSW Oct 2019'!Y26/100)* 'NSW Oct 2019'!AQ26)),0)</f>
        <v>0</v>
      </c>
      <c r="J32" s="183">
        <f>IF(AND('NSW Oct 2019'!N26&gt;0,'NSW Oct 2019'!O26&gt;0),IF($C$5*E32/'NSW Oct 2019'!AQ26&lt;('NSW Oct 2019'!L26+'NSW Oct 2019'!M26+'NSW Oct 2019'!N26),0,IF(($C$5*E32/'NSW Oct 2019'!AQ26-'NSW Oct 2019'!L26+'NSW Oct 2019'!M26+'NSW Oct 2019'!N26)&lt;=('NSW Oct 2019'!L26+'NSW Oct 2019'!M26+'NSW Oct 2019'!N26+'NSW Oct 2019'!O26),(($C$5*E32/'NSW Oct 2019'!AQ26-('NSW Oct 2019'!L26+'NSW Oct 2019'!M26+'NSW Oct 2019'!N26))*'NSW Oct 2019'!Z26/100)*'NSW Oct 2019'!AQ26,('NSW Oct 2019'!O26*'NSW Oct 2019'!Z26/100)*'NSW Oct 2019'!AQ26)),0)</f>
        <v>0</v>
      </c>
      <c r="K32" s="183">
        <f>IF(AND('NSW Oct 2019'!O26&gt;0,'NSW Oct 2019'!P26&gt;0),IF($C$5*E32/'NSW Oct 2019'!AQ26&lt;('NSW Oct 2019'!L26+'NSW Oct 2019'!M26+'NSW Oct 2019'!N26+'NSW Oct 2019'!O26),0,IF(($C$5*E32/'NSW Oct 2019'!AQ26-'NSW Oct 2019'!L26+'NSW Oct 2019'!M26+'NSW Oct 2019'!N26+'NSW Oct 2019'!O26)&lt;=('NSW Oct 2019'!L26+'NSW Oct 2019'!M26+'NSW Oct 2019'!N26+'NSW Oct 2019'!O26+'NSW Oct 2019'!P26),(($C$5*E32/'NSW Oct 2019'!AQ26-('NSW Oct 2019'!L26+'NSW Oct 2019'!M26+'NSW Oct 2019'!N26+'NSW Oct 2019'!O26))*'NSW Oct 2019'!AA26/100)*'NSW Oct 2019'!AQ26,('NSW Oct 2019'!P26*'NSW Oct 2019'!AA26/100)*'NSW Oct 2019'!AQ26)),0)</f>
        <v>0</v>
      </c>
      <c r="L32" s="183">
        <f>IF(AND('NSW Oct 2019'!P26&gt;0,'NSW Oct 2019'!O26&gt;0),IF(($C$5*E32/'NSW Oct 2019'!AQ26&lt;SUM('NSW Oct 2019'!L26:P26)),(0),($C$5*E32/'NSW Oct 2019'!AQ26-SUM('NSW Oct 2019'!L26:P26))*'NSW Oct 2019'!AB26/100)* 'NSW Oct 2019'!AQ26,IF(AND('NSW Oct 2019'!O26&gt;0,'NSW Oct 2019'!P26=""),IF(($C$5*E32/'NSW Oct 2019'!AQ26&lt; SUM('NSW Oct 2019'!L26:O26)),(0),($C$5*E32/'NSW Oct 2019'!AQ26-SUM('NSW Oct 2019'!L26:O26))*'NSW Oct 2019'!AA26/100)* 'NSW Oct 2019'!AQ26,IF(AND('NSW Oct 2019'!N26&gt;0,'NSW Oct 2019'!O26=""),IF(($C$5*E32/'NSW Oct 2019'!AQ26&lt; SUM('NSW Oct 2019'!L26:N26)),(0),($C$5*E32/'NSW Oct 2019'!AQ26-SUM('NSW Oct 2019'!L26:N26))*'NSW Oct 2019'!Z26/100)* 'NSW Oct 2019'!AQ26,IF(AND('NSW Oct 2019'!M26&gt;0,'NSW Oct 2019'!N26=""),IF(($C$5*E32/'NSW Oct 2019'!AQ26&lt;'NSW Oct 2019'!M26+'NSW Oct 2019'!L26),(0),(($C$5*E32/'NSW Oct 2019'!AQ26-('NSW Oct 2019'!M26+'NSW Oct 2019'!L26))*'NSW Oct 2019'!Y26/100))*'NSW Oct 2019'!AQ26,IF(AND('NSW Oct 2019'!L26&gt;0,'NSW Oct 2019'!M26=""&gt;0),IF(($C$5*E32/'NSW Oct 2019'!AQ26&lt;'NSW Oct 2019'!L26),(0),($C$5*E32/'NSW Oct 2019'!AQ26-'NSW Oct 2019'!L26)*'NSW Oct 2019'!X26/100)*'NSW Oct 2019'!AQ26,0)))))</f>
        <v>0</v>
      </c>
      <c r="M32" s="183">
        <f>IF('NSW Oct 2019'!K26="",($C$5*F32/'NSW Oct 2019'!AR26*'NSW Oct 2019'!AC26/100)*'NSW Oct 2019'!AR26,IF($C$5*F32/'NSW Oct 2019'!AR26&gt;='NSW Oct 2019'!L26,('NSW Oct 2019'!L26*'NSW Oct 2019'!AC26/100)*'NSW Oct 2019'!AR26,($C$5*F32/'NSW Oct 2019'!AR26*'NSW Oct 2019'!AC26/100)*'NSW Oct 2019'!AR26))</f>
        <v>880.00000000000011</v>
      </c>
      <c r="N32" s="183">
        <f>IF(AND('NSW Oct 2019'!L26&gt;0,'NSW Oct 2019'!M26&gt;0),IF($C$5*F32/'NSW Oct 2019'!AR26&lt;'NSW Oct 2019'!L26,0,IF(($C$5*F32/'NSW Oct 2019'!AR26-'NSW Oct 2019'!L26)&lt;=('NSW Oct 2019'!M26+'NSW Oct 2019'!L26),((($C$5*F32/'NSW Oct 2019'!AR26-'NSW Oct 2019'!L26)*'NSW Oct 2019'!AD26/100))*'NSW Oct 2019'!AR26,((('NSW Oct 2019'!M26)*'NSW Oct 2019'!AD26/100)*'NSW Oct 2019'!AR26))),0)</f>
        <v>0</v>
      </c>
      <c r="O32" s="183">
        <f>IF(AND('NSW Oct 2019'!M26&gt;0,'NSW Oct 2019'!N26&gt;0),IF($C$5*F32/'NSW Oct 2019'!AR26&lt;('NSW Oct 2019'!L26+'NSW Oct 2019'!M26),0,IF(($C$5*F32/'NSW Oct 2019'!AR26-'NSW Oct 2019'!L26+'NSW Oct 2019'!M26)&lt;=('NSW Oct 2019'!L26+'NSW Oct 2019'!M26+'NSW Oct 2019'!N26),((($C$5*F32/'NSW Oct 2019'!AR26-('NSW Oct 2019'!L26+'NSW Oct 2019'!M26))*'NSW Oct 2019'!AE26/100))*'NSW Oct 2019'!AR26,('NSW Oct 2019'!N26*'NSW Oct 2019'!AE26/100)*'NSW Oct 2019'!AR26)),0)</f>
        <v>0</v>
      </c>
      <c r="P32" s="183">
        <f>IF(AND('NSW Oct 2019'!N26&gt;0,'NSW Oct 2019'!O26&gt;0),IF($C$5*F32/'NSW Oct 2019'!AR26&lt;('NSW Oct 2019'!L26+'NSW Oct 2019'!M26+'NSW Oct 2019'!N26),0,IF(($C$5*F32/'NSW Oct 2019'!AR26-'NSW Oct 2019'!L26+'NSW Oct 2019'!M26+'NSW Oct 2019'!N26)&lt;=('NSW Oct 2019'!L26+'NSW Oct 2019'!M26+'NSW Oct 2019'!N26+'NSW Oct 2019'!O26),(($C$5*F32/'NSW Oct 2019'!AR26-('NSW Oct 2019'!L26+'NSW Oct 2019'!M26+'NSW Oct 2019'!N26))*'NSW Oct 2019'!AF26/100)*'NSW Oct 2019'!AR26,('NSW Oct 2019'!O26*'NSW Oct 2019'!AF26/100)*'NSW Oct 2019'!AR26)),0)</f>
        <v>0</v>
      </c>
      <c r="Q32" s="183">
        <f>IF(AND('NSW Oct 2019'!P26&gt;0,'NSW Oct 2019'!P26&gt;0),IF($C$5*F32/'NSW Oct 2019'!AR26&lt;('NSW Oct 2019'!L26+'NSW Oct 2019'!M26+'NSW Oct 2019'!N26+'NSW Oct 2019'!O26),0,IF(($C$5*F32/'NSW Oct 2019'!AR26-'NSW Oct 2019'!L26+'NSW Oct 2019'!M26+'NSW Oct 2019'!N26+'NSW Oct 2019'!O26)&lt;=('NSW Oct 2019'!L26+'NSW Oct 2019'!M26+'NSW Oct 2019'!N26+'NSW Oct 2019'!O26+'NSW Oct 2019'!P26),(($C$5*F32/'NSW Oct 2019'!AR26-('NSW Oct 2019'!L26+'NSW Oct 2019'!M26+'NSW Oct 2019'!N26+'NSW Oct 2019'!O26))*'NSW Oct 2019'!AG26/100)*'NSW Oct 2019'!AR26,('NSW Oct 2019'!P26*'NSW Oct 2019'!AG26/100)*'NSW Oct 2019'!AR26)),0)</f>
        <v>0</v>
      </c>
      <c r="R32" s="183">
        <f>IF(AND('NSW Oct 2019'!P26&gt;0,'NSW Oct 2019'!O26&gt;0),IF(($C$5*F32/'NSW Oct 2019'!AR26&lt;SUM('NSW Oct 2019'!L26:P26)),(0),($C$5*F32/'NSW Oct 2019'!AR26-SUM('NSW Oct 2019'!L26:P26))*'NSW Oct 2019'!AB26/100)* 'NSW Oct 2019'!AR26,IF(AND('NSW Oct 2019'!O26&gt;0,'NSW Oct 2019'!P26=""),IF(($C$5*F32/'NSW Oct 2019'!AR26&lt; SUM('NSW Oct 2019'!L26:O26)),(0),($C$5*F32/'NSW Oct 2019'!AR26-SUM('NSW Oct 2019'!L26:O26))*'NSW Oct 2019'!AG26/100)* 'NSW Oct 2019'!AR26,IF(AND('NSW Oct 2019'!N26&gt;0,'NSW Oct 2019'!O26=""),IF(($C$5*F32/'NSW Oct 2019'!AR26&lt; SUM('NSW Oct 2019'!L26:N26)),(0),($C$5*F32/'NSW Oct 2019'!AR26-SUM('NSW Oct 2019'!L26:N26))*'NSW Oct 2019'!AF26/100)* 'NSW Oct 2019'!AR26,IF(AND('NSW Oct 2019'!M26&gt;0,'NSW Oct 2019'!N26=""),IF(($C$5*F32/'NSW Oct 2019'!AR26&lt;'NSW Oct 2019'!M26+'NSW Oct 2019'!L26),(0),(($C$5*F32/'NSW Oct 2019'!AR26-('NSW Oct 2019'!M26+'NSW Oct 2019'!L26))*'NSW Oct 2019'!AE26/100))*'NSW Oct 2019'!AR26,IF(AND('NSW Oct 2019'!L26&gt;0,'NSW Oct 2019'!M26=""&gt;0),IF(($C$5*F32/'NSW Oct 2019'!AR26&lt;'NSW Oct 2019'!L26),(0),($C$5*F32/'NSW Oct 2019'!AR26-'NSW Oct 2019'!L26)*'NSW Oct 2019'!AD26/100)*'NSW Oct 2019'!AR26,0)))))</f>
        <v>0</v>
      </c>
      <c r="S32" s="304">
        <f t="shared" si="1"/>
        <v>1760.0000000000002</v>
      </c>
      <c r="T32" s="296">
        <f t="shared" si="2"/>
        <v>2180.4435000000003</v>
      </c>
      <c r="U32" s="187">
        <f t="shared" si="3"/>
        <v>2398.4878500000004</v>
      </c>
      <c r="V32" s="186">
        <f>'NSW Oct 2019'!AT26</f>
        <v>12</v>
      </c>
      <c r="W32" s="186">
        <f>'NSW Oct 2019'!AU26</f>
        <v>0</v>
      </c>
      <c r="X32" s="186">
        <f>'NSW Oct 2019'!AV26</f>
        <v>0</v>
      </c>
      <c r="Y32" s="186">
        <f>'NSW Oct 2019'!AW26</f>
        <v>0</v>
      </c>
      <c r="Z32" s="296" t="str">
        <f t="shared" si="8"/>
        <v>Guaranteed off bill</v>
      </c>
      <c r="AA32" s="296" t="str">
        <f t="shared" si="9"/>
        <v>Inclusive</v>
      </c>
      <c r="AB32" s="302">
        <f t="shared" si="4"/>
        <v>1918.7902800000002</v>
      </c>
      <c r="AC32" s="302">
        <f t="shared" si="5"/>
        <v>1918.7902800000002</v>
      </c>
      <c r="AD32" s="303">
        <f t="shared" si="6"/>
        <v>2110.6693080000005</v>
      </c>
      <c r="AE32" s="303">
        <f t="shared" si="7"/>
        <v>2110.6693080000005</v>
      </c>
      <c r="AF32" s="232">
        <f>'NSW Oct 2019'!BF25</f>
        <v>0</v>
      </c>
      <c r="AG32" s="189" t="str">
        <f>'NSW Oct 2019'!BG25</f>
        <v>n</v>
      </c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T32" s="205"/>
      <c r="CU32" s="205"/>
      <c r="CV32" s="205"/>
      <c r="CW32" s="205"/>
      <c r="CX32" s="205"/>
      <c r="CY32" s="205"/>
      <c r="CZ32" s="205"/>
      <c r="DA32" s="205"/>
      <c r="DB32" s="205"/>
      <c r="DC32" s="205"/>
      <c r="DD32" s="205"/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</row>
  </sheetData>
  <sheetProtection algorithmName="SHA-512" hashValue="XnIAkc6+eErKB96g5G8c33q6bofOSvUqodS0vY+gJFdpYyZ+X1i+9VAiLm/h+gUGn3KNpZQTOm9XTVSJrAe0lg==" saltValue="SobTk0J4q1okTX6xIBUQ9g==" spinCount="100000" sheet="1" objects="1" scenarios="1"/>
  <mergeCells count="7">
    <mergeCell ref="A27:A29"/>
    <mergeCell ref="A30:A31"/>
    <mergeCell ref="A8:A14"/>
    <mergeCell ref="A15:A16"/>
    <mergeCell ref="A18:A19"/>
    <mergeCell ref="A21:A23"/>
    <mergeCell ref="A24:A25"/>
  </mergeCells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CD603-BC5E-EE46-9F54-7C0417E90C72}">
  <sheetPr codeName="Sheet3">
    <tabColor rgb="FFFFA9A6"/>
  </sheetPr>
  <dimension ref="A1:ER28"/>
  <sheetViews>
    <sheetView zoomScaleNormal="100" workbookViewId="0">
      <selection activeCell="C12" sqref="C12"/>
    </sheetView>
  </sheetViews>
  <sheetFormatPr baseColWidth="10" defaultRowHeight="13"/>
  <cols>
    <col min="1" max="1" width="24.1640625" style="200" customWidth="1"/>
    <col min="2" max="2" width="14.33203125" style="200" bestFit="1" customWidth="1"/>
    <col min="3" max="3" width="14.6640625" style="200" customWidth="1"/>
    <col min="4" max="4" width="12.1640625" style="200" customWidth="1"/>
    <col min="5" max="6" width="12.1640625" style="269" hidden="1" customWidth="1"/>
    <col min="7" max="18" width="12.1640625" style="200" customWidth="1"/>
    <col min="19" max="19" width="12.1640625" style="200" hidden="1" customWidth="1"/>
    <col min="20" max="20" width="12" style="200" hidden="1" customWidth="1"/>
    <col min="21" max="25" width="12" style="200" customWidth="1"/>
    <col min="26" max="29" width="12" style="200" hidden="1" customWidth="1"/>
    <col min="30" max="33" width="12" style="200" customWidth="1"/>
    <col min="34" max="43" width="12.1640625" style="200" customWidth="1"/>
    <col min="44" max="16384" width="10.83203125" style="200"/>
  </cols>
  <sheetData>
    <row r="1" spans="1:148" ht="14">
      <c r="A1" s="199" t="s">
        <v>55</v>
      </c>
      <c r="B1" s="199"/>
      <c r="C1" s="199"/>
      <c r="D1" s="199"/>
      <c r="E1" s="268"/>
      <c r="F1" s="268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  <c r="CA1" s="199"/>
      <c r="CB1" s="199"/>
      <c r="CC1" s="199"/>
      <c r="CD1" s="199"/>
      <c r="CE1" s="199"/>
      <c r="CF1" s="199"/>
      <c r="CG1" s="199"/>
      <c r="CH1" s="199"/>
      <c r="CI1" s="199"/>
      <c r="CJ1" s="199"/>
      <c r="CK1" s="199"/>
      <c r="CL1" s="199"/>
      <c r="CM1" s="199"/>
      <c r="CN1" s="199"/>
      <c r="CO1" s="199"/>
      <c r="CP1" s="199"/>
      <c r="CQ1" s="199"/>
      <c r="CR1" s="199"/>
      <c r="CS1" s="199"/>
      <c r="CT1" s="199"/>
      <c r="CU1" s="199"/>
      <c r="CV1" s="199"/>
      <c r="CW1" s="199"/>
      <c r="CX1" s="199"/>
      <c r="CY1" s="199"/>
      <c r="CZ1" s="199"/>
      <c r="DA1" s="199"/>
      <c r="DB1" s="199"/>
      <c r="DC1" s="199"/>
      <c r="DD1" s="199"/>
      <c r="DE1" s="199"/>
      <c r="DF1" s="199"/>
      <c r="DG1" s="199"/>
      <c r="DH1" s="199"/>
      <c r="DI1" s="199"/>
      <c r="DJ1" s="199"/>
      <c r="DK1" s="199"/>
      <c r="DL1" s="199"/>
      <c r="DM1" s="199"/>
      <c r="DN1" s="199"/>
      <c r="DO1" s="199"/>
      <c r="DP1" s="199"/>
      <c r="DQ1" s="199"/>
      <c r="DR1" s="199"/>
      <c r="DS1" s="199"/>
      <c r="DT1" s="199"/>
      <c r="DU1" s="199"/>
      <c r="DV1" s="199"/>
      <c r="DW1" s="199"/>
      <c r="DX1" s="199"/>
      <c r="DY1" s="199"/>
      <c r="DZ1" s="199"/>
      <c r="EA1" s="199"/>
      <c r="EB1" s="199"/>
      <c r="EC1" s="199"/>
      <c r="ED1" s="199"/>
      <c r="EE1" s="199"/>
      <c r="EF1" s="199"/>
      <c r="EG1" s="199"/>
      <c r="EH1" s="199"/>
      <c r="EI1" s="199"/>
      <c r="EJ1" s="199"/>
      <c r="EK1" s="199"/>
      <c r="EL1" s="199"/>
      <c r="EM1" s="199"/>
      <c r="EN1" s="199"/>
      <c r="EO1" s="199"/>
      <c r="EP1" s="199"/>
      <c r="EQ1" s="199"/>
      <c r="ER1" s="199"/>
    </row>
    <row r="2" spans="1:148" ht="14">
      <c r="A2" s="201" t="s">
        <v>94</v>
      </c>
      <c r="B2" s="199"/>
      <c r="C2" s="199"/>
      <c r="D2" s="199"/>
      <c r="E2" s="268"/>
      <c r="F2" s="268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199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  <c r="BQ2" s="199"/>
      <c r="BR2" s="199"/>
      <c r="BS2" s="199"/>
      <c r="BT2" s="199"/>
      <c r="BU2" s="199"/>
      <c r="BV2" s="199"/>
      <c r="BW2" s="199"/>
      <c r="BX2" s="199"/>
      <c r="BY2" s="199"/>
      <c r="BZ2" s="199"/>
      <c r="CA2" s="199"/>
      <c r="CB2" s="199"/>
      <c r="CC2" s="199"/>
      <c r="CD2" s="199"/>
      <c r="CE2" s="199"/>
      <c r="CF2" s="199"/>
      <c r="CG2" s="199"/>
      <c r="CH2" s="199"/>
      <c r="CI2" s="199"/>
      <c r="CJ2" s="199"/>
      <c r="CK2" s="199"/>
      <c r="CL2" s="199"/>
      <c r="CM2" s="199"/>
      <c r="CN2" s="199"/>
      <c r="CO2" s="199"/>
      <c r="CP2" s="199"/>
      <c r="CQ2" s="199"/>
      <c r="CR2" s="199"/>
      <c r="CS2" s="199"/>
      <c r="CT2" s="199"/>
      <c r="CU2" s="199"/>
      <c r="CV2" s="199"/>
      <c r="CW2" s="199"/>
      <c r="CX2" s="199"/>
      <c r="CY2" s="199"/>
      <c r="CZ2" s="199"/>
      <c r="DA2" s="199"/>
      <c r="DB2" s="199"/>
      <c r="DC2" s="199"/>
      <c r="DD2" s="199"/>
      <c r="DE2" s="199"/>
      <c r="DF2" s="199"/>
      <c r="DG2" s="199"/>
      <c r="DH2" s="199"/>
      <c r="DI2" s="199"/>
      <c r="DJ2" s="199"/>
      <c r="DK2" s="199"/>
      <c r="DL2" s="199"/>
      <c r="DM2" s="199"/>
      <c r="DN2" s="199"/>
      <c r="DO2" s="199"/>
      <c r="DP2" s="199"/>
      <c r="DQ2" s="199"/>
      <c r="DR2" s="199"/>
      <c r="DS2" s="199"/>
      <c r="DT2" s="199"/>
      <c r="DU2" s="199"/>
      <c r="DV2" s="199"/>
      <c r="DW2" s="199"/>
      <c r="DX2" s="199"/>
      <c r="DY2" s="199"/>
      <c r="DZ2" s="199"/>
      <c r="EA2" s="199"/>
      <c r="EB2" s="199"/>
      <c r="EC2" s="199"/>
      <c r="ED2" s="199"/>
      <c r="EE2" s="199"/>
      <c r="EF2" s="199"/>
      <c r="EG2" s="199"/>
      <c r="EH2" s="199"/>
      <c r="EI2" s="199"/>
      <c r="EJ2" s="199"/>
      <c r="EK2" s="199"/>
      <c r="EL2" s="199"/>
      <c r="EM2" s="199"/>
      <c r="EN2" s="199"/>
      <c r="EO2" s="199"/>
      <c r="EP2" s="199"/>
      <c r="EQ2" s="199"/>
      <c r="ER2" s="199"/>
    </row>
    <row r="3" spans="1:148" ht="15" thickBot="1">
      <c r="A3" s="199"/>
      <c r="B3" s="202"/>
      <c r="C3" s="199"/>
      <c r="D3" s="199"/>
      <c r="E3" s="268"/>
      <c r="F3" s="268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199"/>
      <c r="EL3" s="199"/>
      <c r="EM3" s="199"/>
      <c r="EN3" s="199"/>
      <c r="EO3" s="199"/>
      <c r="EP3" s="199"/>
      <c r="EQ3" s="199"/>
      <c r="ER3" s="199"/>
    </row>
    <row r="4" spans="1:148" ht="14">
      <c r="A4" s="91" t="s">
        <v>50</v>
      </c>
      <c r="B4" s="92"/>
      <c r="C4" s="92"/>
      <c r="D4" s="92"/>
      <c r="E4" s="254"/>
      <c r="F4" s="254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3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  <c r="EE4" s="199"/>
      <c r="EF4" s="199"/>
      <c r="EG4" s="199"/>
      <c r="EH4" s="199"/>
      <c r="EI4" s="199"/>
      <c r="EJ4" s="199"/>
      <c r="EK4" s="199"/>
      <c r="EL4" s="199"/>
      <c r="EM4" s="199"/>
      <c r="EN4" s="199"/>
      <c r="EO4" s="199"/>
      <c r="EP4" s="199"/>
      <c r="EQ4" s="199"/>
      <c r="ER4" s="199"/>
    </row>
    <row r="5" spans="1:148" ht="14">
      <c r="A5" s="94" t="s">
        <v>292</v>
      </c>
      <c r="B5" s="70"/>
      <c r="C5" s="101">
        <v>100000</v>
      </c>
      <c r="D5" s="95"/>
      <c r="E5" s="70"/>
      <c r="F5" s="255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96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199"/>
      <c r="CI5" s="199"/>
      <c r="CJ5" s="199"/>
      <c r="CK5" s="199"/>
      <c r="CL5" s="199"/>
      <c r="CM5" s="199"/>
      <c r="CN5" s="199"/>
      <c r="CO5" s="199"/>
      <c r="CP5" s="199"/>
      <c r="CQ5" s="199"/>
      <c r="CR5" s="199"/>
      <c r="CS5" s="199"/>
      <c r="CT5" s="199"/>
      <c r="CU5" s="199"/>
      <c r="CV5" s="199"/>
      <c r="CW5" s="199"/>
      <c r="CX5" s="199"/>
      <c r="CY5" s="199"/>
      <c r="CZ5" s="199"/>
      <c r="DA5" s="199"/>
      <c r="DB5" s="199"/>
      <c r="DC5" s="199"/>
      <c r="DD5" s="199"/>
      <c r="DE5" s="199"/>
      <c r="DF5" s="199"/>
      <c r="DG5" s="199"/>
      <c r="DH5" s="199"/>
      <c r="DI5" s="199"/>
      <c r="DJ5" s="199"/>
      <c r="DK5" s="199"/>
      <c r="DL5" s="199"/>
      <c r="DM5" s="199"/>
      <c r="DN5" s="199"/>
      <c r="DO5" s="199"/>
      <c r="DP5" s="199"/>
      <c r="DQ5" s="199"/>
      <c r="DR5" s="199"/>
      <c r="DS5" s="199"/>
      <c r="DT5" s="199"/>
      <c r="DU5" s="199"/>
      <c r="DV5" s="199"/>
      <c r="DW5" s="199"/>
      <c r="DX5" s="199"/>
      <c r="DY5" s="199"/>
      <c r="DZ5" s="199"/>
      <c r="EA5" s="199"/>
      <c r="EB5" s="199"/>
      <c r="EC5" s="199"/>
      <c r="ED5" s="199"/>
      <c r="EE5" s="199"/>
      <c r="EF5" s="199"/>
      <c r="EG5" s="199"/>
      <c r="EH5" s="199"/>
      <c r="EI5" s="199"/>
      <c r="EJ5" s="199"/>
      <c r="EK5" s="199"/>
      <c r="EL5" s="199"/>
      <c r="EM5" s="199"/>
      <c r="EN5" s="199"/>
      <c r="EO5" s="199"/>
      <c r="EP5" s="199"/>
      <c r="EQ5" s="199"/>
      <c r="ER5" s="199"/>
    </row>
    <row r="6" spans="1:148" ht="14">
      <c r="A6" s="34" t="s">
        <v>131</v>
      </c>
      <c r="B6" s="70"/>
      <c r="C6" s="70"/>
      <c r="D6" s="70"/>
      <c r="E6" s="256"/>
      <c r="F6" s="256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96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199"/>
      <c r="CE6" s="199"/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199"/>
      <c r="CR6" s="199"/>
      <c r="CS6" s="199"/>
      <c r="CT6" s="199"/>
      <c r="CU6" s="199"/>
      <c r="CV6" s="199"/>
      <c r="CW6" s="199"/>
      <c r="CX6" s="199"/>
      <c r="CY6" s="199"/>
      <c r="CZ6" s="199"/>
      <c r="DA6" s="199"/>
      <c r="DB6" s="199"/>
      <c r="DC6" s="199"/>
      <c r="DD6" s="199"/>
      <c r="DE6" s="199"/>
      <c r="DF6" s="199"/>
      <c r="DG6" s="199"/>
      <c r="DH6" s="199"/>
      <c r="DI6" s="199"/>
      <c r="DJ6" s="199"/>
      <c r="DK6" s="199"/>
      <c r="DL6" s="199"/>
      <c r="DM6" s="199"/>
      <c r="DN6" s="199"/>
      <c r="DO6" s="199"/>
      <c r="DP6" s="199"/>
      <c r="DQ6" s="199"/>
      <c r="DR6" s="199"/>
      <c r="DS6" s="199"/>
      <c r="DT6" s="199"/>
      <c r="DU6" s="199"/>
      <c r="DV6" s="199"/>
      <c r="DW6" s="199"/>
      <c r="DX6" s="199"/>
      <c r="DY6" s="199"/>
      <c r="DZ6" s="199"/>
      <c r="EA6" s="199"/>
      <c r="EB6" s="199"/>
      <c r="EC6" s="199"/>
      <c r="ED6" s="199"/>
      <c r="EE6" s="199"/>
      <c r="EF6" s="199"/>
      <c r="EG6" s="199"/>
      <c r="EH6" s="199"/>
      <c r="EI6" s="199"/>
      <c r="EJ6" s="199"/>
      <c r="EK6" s="199"/>
      <c r="EL6" s="199"/>
      <c r="EM6" s="199"/>
      <c r="EN6" s="199"/>
      <c r="EO6" s="199"/>
      <c r="EP6" s="199"/>
      <c r="EQ6" s="199"/>
      <c r="ER6" s="199"/>
    </row>
    <row r="7" spans="1:148" ht="75">
      <c r="A7" s="286" t="s">
        <v>99</v>
      </c>
      <c r="B7" s="311" t="s">
        <v>51</v>
      </c>
      <c r="C7" s="312" t="s">
        <v>52</v>
      </c>
      <c r="D7" s="127" t="s">
        <v>194</v>
      </c>
      <c r="E7" s="287" t="s">
        <v>285</v>
      </c>
      <c r="F7" s="287" t="s">
        <v>286</v>
      </c>
      <c r="G7" s="127" t="s">
        <v>140</v>
      </c>
      <c r="H7" s="127" t="s">
        <v>141</v>
      </c>
      <c r="I7" s="127" t="s">
        <v>142</v>
      </c>
      <c r="J7" s="127" t="s">
        <v>143</v>
      </c>
      <c r="K7" s="127" t="s">
        <v>138</v>
      </c>
      <c r="L7" s="127" t="s">
        <v>90</v>
      </c>
      <c r="M7" s="127" t="s">
        <v>195</v>
      </c>
      <c r="N7" s="127" t="s">
        <v>91</v>
      </c>
      <c r="O7" s="127" t="s">
        <v>92</v>
      </c>
      <c r="P7" s="127" t="s">
        <v>93</v>
      </c>
      <c r="Q7" s="127" t="s">
        <v>139</v>
      </c>
      <c r="R7" s="127" t="s">
        <v>49</v>
      </c>
      <c r="S7" s="287" t="s">
        <v>287</v>
      </c>
      <c r="T7" s="299" t="s">
        <v>84</v>
      </c>
      <c r="U7" s="128" t="s">
        <v>288</v>
      </c>
      <c r="V7" s="129" t="s">
        <v>82</v>
      </c>
      <c r="W7" s="129" t="s">
        <v>83</v>
      </c>
      <c r="X7" s="129" t="s">
        <v>56</v>
      </c>
      <c r="Y7" s="129" t="s">
        <v>22</v>
      </c>
      <c r="Z7" s="299" t="s">
        <v>289</v>
      </c>
      <c r="AA7" s="299" t="s">
        <v>290</v>
      </c>
      <c r="AB7" s="300" t="s">
        <v>58</v>
      </c>
      <c r="AC7" s="300" t="s">
        <v>65</v>
      </c>
      <c r="AD7" s="130" t="s">
        <v>53</v>
      </c>
      <c r="AE7" s="130" t="s">
        <v>54</v>
      </c>
      <c r="AF7" s="131" t="s">
        <v>74</v>
      </c>
      <c r="AG7" s="132" t="s">
        <v>33</v>
      </c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199"/>
      <c r="CI7" s="199"/>
      <c r="CJ7" s="199"/>
      <c r="CK7" s="199"/>
      <c r="CL7" s="199"/>
      <c r="CM7" s="199"/>
      <c r="CN7" s="199"/>
      <c r="CO7" s="199"/>
      <c r="CP7" s="199"/>
      <c r="CQ7" s="199"/>
      <c r="CR7" s="199"/>
      <c r="CS7" s="199"/>
      <c r="CT7" s="199"/>
      <c r="CU7" s="199"/>
      <c r="CV7" s="199"/>
      <c r="CW7" s="199"/>
      <c r="CX7" s="199"/>
      <c r="CY7" s="199"/>
      <c r="CZ7" s="199"/>
      <c r="DA7" s="199"/>
      <c r="DB7" s="199"/>
      <c r="DC7" s="199"/>
      <c r="DD7" s="199"/>
      <c r="DE7" s="199"/>
      <c r="DF7" s="199"/>
      <c r="DG7" s="199"/>
      <c r="DH7" s="199"/>
      <c r="DI7" s="199"/>
      <c r="DJ7" s="199"/>
      <c r="DK7" s="199"/>
      <c r="DL7" s="199"/>
      <c r="DM7" s="199"/>
      <c r="DN7" s="199"/>
      <c r="DO7" s="199"/>
      <c r="DP7" s="199"/>
      <c r="DQ7" s="199"/>
      <c r="DR7" s="199"/>
      <c r="DS7" s="199"/>
      <c r="DT7" s="199"/>
      <c r="DU7" s="199"/>
      <c r="DV7" s="199"/>
      <c r="DW7" s="199"/>
      <c r="DX7" s="199"/>
      <c r="DY7" s="199"/>
      <c r="DZ7" s="199"/>
      <c r="EA7" s="199"/>
      <c r="EB7" s="199"/>
      <c r="EC7" s="199"/>
      <c r="ED7" s="199"/>
      <c r="EE7" s="199"/>
      <c r="EF7" s="199"/>
      <c r="EG7" s="199"/>
      <c r="EH7" s="199"/>
      <c r="EI7" s="199"/>
      <c r="EJ7" s="199"/>
      <c r="EK7" s="199"/>
      <c r="EL7" s="199"/>
      <c r="EM7" s="199"/>
      <c r="EN7" s="199"/>
      <c r="EO7" s="199"/>
      <c r="EP7" s="199"/>
      <c r="EQ7" s="199"/>
      <c r="ER7" s="199"/>
    </row>
    <row r="8" spans="1:148" ht="23" customHeight="1">
      <c r="A8" s="453" t="str">
        <f>'NSW Apr 2019'!D2</f>
        <v>Jemena Sydney</v>
      </c>
      <c r="B8" s="98" t="str">
        <f>'NSW Apr 2019'!F2</f>
        <v>AGL</v>
      </c>
      <c r="C8" s="98" t="str">
        <f>'NSW Apr 2019'!G2</f>
        <v>Business Savers</v>
      </c>
      <c r="D8" s="135">
        <f>365*'NSW Apr 2019'!H2/100</f>
        <v>277.39999999999998</v>
      </c>
      <c r="E8" s="305">
        <f>IF('NSW Apr 2019'!AQ2=3,0.5,IF('NSW Apr 2019'!AQ2=2,0.33,0))</f>
        <v>0.5</v>
      </c>
      <c r="F8" s="305">
        <f>1-E8</f>
        <v>0.5</v>
      </c>
      <c r="G8" s="135">
        <f>IF('NSW Apr 2019'!K2="",($C$5*E8/'NSW Apr 2019'!AQ2*'NSW Apr 2019'!W2/100)*'NSW Apr 2019'!AQ2,IF($C$5*E8/'NSW Apr 2019'!AQ2&gt;='NSW Apr 2019'!L2,('NSW Apr 2019'!L2*'NSW Apr 2019'!W2/100)*'NSW Apr 2019'!AQ2,($C$5*E8/'NSW Apr 2019'!AQ2*'NSW Apr 2019'!W2/100)*'NSW Apr 2019'!AQ2))</f>
        <v>1325.0000000000002</v>
      </c>
      <c r="H8" s="145">
        <f>IF(AND('NSW Apr 2019'!L2&gt;0,'NSW Apr 2019'!M2&gt;0),IF($C$5*E8/'NSW Apr 2019'!AQ2&lt;'NSW Apr 2019'!L2,0,IF(($C$5*E8/'NSW Apr 2019'!AQ2-'NSW Apr 2019'!L2)&lt;=('NSW Apr 2019'!M2+'NSW Apr 2019'!L2),((($C$5*E8/'NSW Apr 2019'!AQ2-'NSW Apr 2019'!L2)*'NSW Apr 2019'!X2/100))*'NSW Apr 2019'!AQ2,((('NSW Apr 2019'!M2)*'NSW Apr 2019'!X2/100)*'NSW Apr 2019'!AQ2))),0)</f>
        <v>0</v>
      </c>
      <c r="I8" s="135">
        <f>IF(AND('NSW Apr 2019'!M2&gt;0,'NSW Apr 2019'!N2&gt;0),IF($C$5*E8/'NSW Apr 2019'!AQ2&lt;('NSW Apr 2019'!L2+'NSW Apr 2019'!M2),0,IF(($C$5*E8/'NSW Apr 2019'!AQ2-'NSW Apr 2019'!L2+'NSW Apr 2019'!M2)&lt;=('NSW Apr 2019'!L2+'NSW Apr 2019'!M2+'NSW Apr 2019'!N2),((($C$5*E8/'NSW Apr 2019'!AQ2-('NSW Apr 2019'!L2+'NSW Apr 2019'!M2))*'NSW Apr 2019'!Y2/100))*'NSW Apr 2019'!AQ2,('NSW Apr 2019'!N2*'NSW Apr 2019'!Y2/100)* 'NSW Apr 2019'!AQ2)),0)</f>
        <v>0</v>
      </c>
      <c r="J8" s="135">
        <f>IF(AND('NSW Apr 2019'!N2&gt;0,'NSW Apr 2019'!O2&gt;0),IF($C$5*E8/'NSW Apr 2019'!AQ2&lt;('NSW Apr 2019'!L2+'NSW Apr 2019'!M2+'NSW Apr 2019'!N2),0,IF(($C$5*E8/'NSW Apr 2019'!AQ2-'NSW Apr 2019'!L2+'NSW Apr 2019'!M2+'NSW Apr 2019'!N2)&lt;=('NSW Apr 2019'!L2+'NSW Apr 2019'!M2+'NSW Apr 2019'!N2+'NSW Apr 2019'!O2),(($C$5*E8/'NSW Apr 2019'!AQ2-('NSW Apr 2019'!L2+'NSW Apr 2019'!M2+'NSW Apr 2019'!N2))*'NSW Apr 2019'!Z2/100)*'NSW Apr 2019'!AQ2,('NSW Apr 2019'!O2*'NSW Apr 2019'!Z2/100)*'NSW Apr 2019'!AQ2)),0)</f>
        <v>0</v>
      </c>
      <c r="K8" s="135">
        <f>IF(AND('NSW Apr 2019'!O2&gt;0,'NSW Apr 2019'!P2&gt;0),IF($C$5*E8/'NSW Apr 2019'!AQ2&lt;('NSW Apr 2019'!L2+'NSW Apr 2019'!M2+'NSW Apr 2019'!N2+'NSW Apr 2019'!O2),0,IF(($C$5*E8/'NSW Apr 2019'!AQ2-'NSW Apr 2019'!L2+'NSW Apr 2019'!M2+'NSW Apr 2019'!N2+'NSW Apr 2019'!O2)&lt;=('NSW Apr 2019'!L2+'NSW Apr 2019'!M2+'NSW Apr 2019'!N2+'NSW Apr 2019'!O2+'NSW Apr 2019'!P2),(($C$5*E8/'NSW Apr 2019'!AQ2-('NSW Apr 2019'!L2+'NSW Apr 2019'!M2+'NSW Apr 2019'!N2+'NSW Apr 2019'!O2))*'NSW Apr 2019'!AA2/100)*'NSW Apr 2019'!AQ2,('NSW Apr 2019'!P2*'NSW Apr 2019'!AA2/100)*'NSW Apr 2019'!AQ2)),0)</f>
        <v>0</v>
      </c>
      <c r="L8" s="145">
        <f>IF(AND('NSW Apr 2019'!P2&gt;0,'NSW Apr 2019'!O2&gt;0),IF(($C$5*E8/'NSW Apr 2019'!AQ2&lt;SUM('NSW Apr 2019'!L2:P2)),(0),($C$5*E8/'NSW Apr 2019'!AQ2-SUM('NSW Apr 2019'!L2:P2))*'NSW Apr 2019'!AB2/100)* 'NSW Apr 2019'!AQ2,IF(AND('NSW Apr 2019'!O2&gt;0,'NSW Apr 2019'!P2=""),IF(($C$5*E8/'NSW Apr 2019'!AQ2&lt; SUM('NSW Apr 2019'!L2:O2)),(0),($C$5*E8/'NSW Apr 2019'!AQ2-SUM('NSW Apr 2019'!L2:O2))*'NSW Apr 2019'!AA2/100)* 'NSW Apr 2019'!AQ2,IF(AND('NSW Apr 2019'!N2&gt;0,'NSW Apr 2019'!O2=""),IF(($C$5*E8/'NSW Apr 2019'!AQ2&lt; SUM('NSW Apr 2019'!L2:N2)),(0),($C$5*E8/'NSW Apr 2019'!AQ2-SUM('NSW Apr 2019'!L2:N2))*'NSW Apr 2019'!Z2/100)* 'NSW Apr 2019'!AQ2,IF(AND('NSW Apr 2019'!M2&gt;0,'NSW Apr 2019'!N2=""),IF(($C$5*E8/'NSW Apr 2019'!AQ2&lt;'NSW Apr 2019'!M2+'NSW Apr 2019'!L2),(0),(($C$5*E8/'NSW Apr 2019'!AQ2-('NSW Apr 2019'!M2+'NSW Apr 2019'!L2))*'NSW Apr 2019'!Y2/100))*'NSW Apr 2019'!AQ2,IF(AND('NSW Apr 2019'!L2&gt;0,'NSW Apr 2019'!M2=""&gt;0),IF(($C$5*E8/'NSW Apr 2019'!AQ2&lt;'NSW Apr 2019'!L2),(0),($C$5*E8/'NSW Apr 2019'!AQ2-'NSW Apr 2019'!L2)*'NSW Apr 2019'!X2/100)*'NSW Apr 2019'!AQ2,0)))))</f>
        <v>0</v>
      </c>
      <c r="M8" s="145">
        <f>IF('NSW Apr 2019'!K2="",($C$5*F8/'NSW Apr 2019'!AR2*'NSW Apr 2019'!AC2/100)*'NSW Apr 2019'!AR2,IF($C$5*F8/'NSW Apr 2019'!AR2&gt;='NSW Apr 2019'!L2,('NSW Apr 2019'!L2*'NSW Apr 2019'!AC2/100)*'NSW Apr 2019'!AR2,($C$5*F8/'NSW Apr 2019'!AR2*'NSW Apr 2019'!AC2/100)*'NSW Apr 2019'!AR2))</f>
        <v>1325.0000000000002</v>
      </c>
      <c r="N8" s="145">
        <f>IF(AND('NSW Apr 2019'!L2&gt;0,'NSW Apr 2019'!M2&gt;0),IF($C$5*F8/'NSW Apr 2019'!AR2&lt;'NSW Apr 2019'!L2,0,IF(($C$5*F8/'NSW Apr 2019'!AR2-'NSW Apr 2019'!L2)&lt;=('NSW Apr 2019'!M2+'NSW Apr 2019'!L2),((($C$5*F8/'NSW Apr 2019'!AR2-'NSW Apr 2019'!L2)*'NSW Apr 2019'!AD2/100))*'NSW Apr 2019'!AR2,((('NSW Apr 2019'!M2)*'NSW Apr 2019'!AD2/100)*'NSW Apr 2019'!AR2))),0)</f>
        <v>0</v>
      </c>
      <c r="O8" s="145">
        <f>IF(AND('NSW Apr 2019'!M2&gt;0,'NSW Apr 2019'!N2&gt;0),IF($C$5*F8/'NSW Apr 2019'!AR2&lt;('NSW Apr 2019'!L2+'NSW Apr 2019'!M2),0,IF(($C$5*F8/'NSW Apr 2019'!AR2-'NSW Apr 2019'!L2+'NSW Apr 2019'!M2)&lt;=('NSW Apr 2019'!L2+'NSW Apr 2019'!M2+'NSW Apr 2019'!N2),((($C$5*F8/'NSW Apr 2019'!AR2-('NSW Apr 2019'!L2+'NSW Apr 2019'!M2))*'NSW Apr 2019'!AE2/100))*'NSW Apr 2019'!AR2,('NSW Apr 2019'!N2*'NSW Apr 2019'!AE2/100)*'NSW Apr 2019'!AR2)),0)</f>
        <v>0</v>
      </c>
      <c r="P8" s="145">
        <f>IF(AND('NSW Apr 2019'!N2&gt;0,'NSW Apr 2019'!O2&gt;0),IF($C$5*F8/'NSW Apr 2019'!AR2&lt;('NSW Apr 2019'!L2+'NSW Apr 2019'!M2+'NSW Apr 2019'!N2),0,IF(($C$5*F8/'NSW Apr 2019'!AR2-'NSW Apr 2019'!L2+'NSW Apr 2019'!M2+'NSW Apr 2019'!N2)&lt;=('NSW Apr 2019'!L2+'NSW Apr 2019'!M2+'NSW Apr 2019'!N2+'NSW Apr 2019'!O2),(($C$5*F8/'NSW Apr 2019'!AR2-('NSW Apr 2019'!L2+'NSW Apr 2019'!M2+'NSW Apr 2019'!N2))*'NSW Apr 2019'!AF2/100)*'NSW Apr 2019'!AR2,('NSW Apr 2019'!O2*'NSW Apr 2019'!AF2/100)*'NSW Apr 2019'!AR2)),0)</f>
        <v>0</v>
      </c>
      <c r="Q8" s="145">
        <f>IF(AND('NSW Apr 2019'!P2&gt;0,'NSW Apr 2019'!P2&gt;0),IF($C$5*F8/'NSW Apr 2019'!AR2&lt;('NSW Apr 2019'!L2+'NSW Apr 2019'!M2+'NSW Apr 2019'!N2+'NSW Apr 2019'!O2),0,IF(($C$5*F8/'NSW Apr 2019'!AR2-'NSW Apr 2019'!L2+'NSW Apr 2019'!M2+'NSW Apr 2019'!N2+'NSW Apr 2019'!O2)&lt;=('NSW Apr 2019'!L2+'NSW Apr 2019'!M2+'NSW Apr 2019'!N2+'NSW Apr 2019'!O2+'NSW Apr 2019'!P2),(($C$5*F8/'NSW Apr 2019'!AR2-('NSW Apr 2019'!L2+'NSW Apr 2019'!M2+'NSW Apr 2019'!N2+'NSW Apr 2019'!O2))*'NSW Apr 2019'!AG2/100)*'NSW Apr 2019'!AR2,('NSW Apr 2019'!P2*'NSW Apr 2019'!AG2/100)*'NSW Apr 2019'!AR2)),0)</f>
        <v>0</v>
      </c>
      <c r="R8" s="145">
        <f>IF(AND('NSW Apr 2019'!P2&gt;0,'NSW Apr 2019'!O2&gt;0),IF(($C$5*F8/'NSW Apr 2019'!AR2&lt;SUM('NSW Apr 2019'!L2:P2)),(0),($C$5*F8/'NSW Apr 2019'!AR2-SUM('NSW Apr 2019'!L2:P2))*'NSW Apr 2019'!AB2/100)* 'NSW Apr 2019'!AR2,IF(AND('NSW Apr 2019'!O2&gt;0,'NSW Apr 2019'!P2=""),IF(($C$5*F8/'NSW Apr 2019'!AR2&lt; SUM('NSW Apr 2019'!L2:O2)),(0),($C$5*F8/'NSW Apr 2019'!AR2-SUM('NSW Apr 2019'!L2:O2))*'NSW Apr 2019'!AG2/100)* 'NSW Apr 2019'!AR2,IF(AND('NSW Apr 2019'!N2&gt;0,'NSW Apr 2019'!O2=""),IF(($C$5*F8/'NSW Apr 2019'!AR2&lt; SUM('NSW Apr 2019'!L2:N2)),(0),($C$5*F8/'NSW Apr 2019'!AR2-SUM('NSW Apr 2019'!L2:N2))*'NSW Apr 2019'!AF2/100)* 'NSW Apr 2019'!AR2,IF(AND('NSW Apr 2019'!M2&gt;0,'NSW Apr 2019'!N2=""),IF(($C$5*F8/'NSW Apr 2019'!AR2&lt;'NSW Apr 2019'!M2+'NSW Apr 2019'!L2),(0),(($C$5*F8/'NSW Apr 2019'!AR2-('NSW Apr 2019'!M2+'NSW Apr 2019'!L2))*'NSW Apr 2019'!AE2/100))*'NSW Apr 2019'!AR2,IF(AND('NSW Apr 2019'!L2&gt;0,'NSW Apr 2019'!M2=""&gt;0),IF(($C$5*F8/'NSW Apr 2019'!AR2&lt;'NSW Apr 2019'!L2),(0),($C$5*F8/'NSW Apr 2019'!AR2-'NSW Apr 2019'!L2)*'NSW Apr 2019'!AD2/100)*'NSW Apr 2019'!AR2,0)))))</f>
        <v>0</v>
      </c>
      <c r="S8" s="274">
        <f>SUM(G8:R8)</f>
        <v>2650.0000000000005</v>
      </c>
      <c r="T8" s="277">
        <f>S8+D8</f>
        <v>2927.4000000000005</v>
      </c>
      <c r="U8" s="138">
        <f>T8*1.1</f>
        <v>3220.1400000000008</v>
      </c>
      <c r="V8" s="98">
        <f>'NSW Apr 2019'!AU2</f>
        <v>0</v>
      </c>
      <c r="W8" s="98">
        <f>'NSW Apr 2019'!AV2</f>
        <v>18</v>
      </c>
      <c r="X8" s="98">
        <f>'NSW Apr 2019'!AW2</f>
        <v>0</v>
      </c>
      <c r="Y8" s="146">
        <f>'NSW Apr 2019'!AX2</f>
        <v>0</v>
      </c>
      <c r="Z8" s="309" t="str">
        <f>IF(SUM(V8:Y8)=0,"No discount",IF(V8&gt;0,"Guaranteed off bill",IF(W8&gt;0,"Guaranteed off usage",IF(X8&gt;0,"Pay-on-time off bill","Pay-on-time off usage"))))</f>
        <v>Guaranteed off usage</v>
      </c>
      <c r="AA8" s="277" t="s">
        <v>291</v>
      </c>
      <c r="AB8" s="279">
        <f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2450.4000000000005</v>
      </c>
      <c r="AC8" s="277">
        <f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2450.4000000000005</v>
      </c>
      <c r="AD8" s="271">
        <f t="shared" ref="AD8:AE12" si="0">AB8*1.1</f>
        <v>2695.440000000001</v>
      </c>
      <c r="AE8" s="260">
        <f t="shared" si="0"/>
        <v>2695.440000000001</v>
      </c>
      <c r="AF8" s="150">
        <f>'NSW Apr 2019'!BG2</f>
        <v>0</v>
      </c>
      <c r="AG8" s="141" t="str">
        <f>'NSW Apr 2019'!BH2</f>
        <v>n</v>
      </c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  <c r="CS8" s="199"/>
      <c r="CT8" s="199"/>
      <c r="CU8" s="199"/>
      <c r="CV8" s="199"/>
      <c r="CW8" s="199"/>
      <c r="CX8" s="199"/>
      <c r="CY8" s="199"/>
      <c r="CZ8" s="199"/>
      <c r="DA8" s="199"/>
      <c r="DB8" s="199"/>
      <c r="DC8" s="199"/>
      <c r="DD8" s="199"/>
      <c r="DE8" s="199"/>
      <c r="DF8" s="199"/>
      <c r="DG8" s="199"/>
      <c r="DH8" s="199"/>
      <c r="DI8" s="199"/>
      <c r="DJ8" s="199"/>
      <c r="DK8" s="199"/>
      <c r="DL8" s="199"/>
      <c r="DM8" s="199"/>
      <c r="DN8" s="199"/>
      <c r="DO8" s="199"/>
      <c r="DP8" s="199"/>
      <c r="DQ8" s="199"/>
      <c r="DR8" s="199"/>
      <c r="DS8" s="199"/>
      <c r="DT8" s="199"/>
      <c r="DU8" s="199"/>
      <c r="DV8" s="199"/>
      <c r="DW8" s="199"/>
      <c r="DX8" s="199"/>
      <c r="DY8" s="199"/>
      <c r="DZ8" s="199"/>
      <c r="EA8" s="199"/>
      <c r="EB8" s="199"/>
      <c r="EC8" s="199"/>
      <c r="ED8" s="199"/>
      <c r="EE8" s="199"/>
      <c r="EF8" s="199"/>
      <c r="EG8" s="199"/>
      <c r="EH8" s="199"/>
      <c r="EI8" s="199"/>
      <c r="EJ8" s="199"/>
      <c r="EK8" s="199"/>
      <c r="EL8" s="199"/>
      <c r="EM8" s="199"/>
      <c r="EN8" s="199"/>
      <c r="EO8" s="199"/>
      <c r="EP8" s="199"/>
      <c r="EQ8" s="199"/>
      <c r="ER8" s="199"/>
    </row>
    <row r="9" spans="1:148" ht="23" customHeight="1">
      <c r="A9" s="453"/>
      <c r="B9" s="98" t="str">
        <f>'NSW Apr 2019'!F3</f>
        <v>Covau</v>
      </c>
      <c r="C9" s="98" t="str">
        <f>'NSW Apr 2019'!G3</f>
        <v>Freedom</v>
      </c>
      <c r="D9" s="135">
        <f>365*'NSW Apr 2019'!H3/100</f>
        <v>317.55</v>
      </c>
      <c r="E9" s="305">
        <f>IF('NSW Apr 2019'!AQ3=3,0.5,IF('NSW Apr 2019'!AQ3=2,0.33,0))</f>
        <v>0.5</v>
      </c>
      <c r="F9" s="305">
        <f t="shared" ref="F9:F28" si="1">1-E9</f>
        <v>0.5</v>
      </c>
      <c r="G9" s="135">
        <f>IF('NSW Apr 2019'!K3="",($C$5*E9/'NSW Apr 2019'!AQ3*'NSW Apr 2019'!W3/100)*'NSW Apr 2019'!AQ3,IF($C$5*E9/'NSW Apr 2019'!AQ3&gt;='NSW Apr 2019'!L3,('NSW Apr 2019'!L3*'NSW Apr 2019'!W3/100)*'NSW Apr 2019'!AQ3,($C$5*E9/'NSW Apr 2019'!AQ3*'NSW Apr 2019'!W3/100)*'NSW Apr 2019'!AQ3))</f>
        <v>169.161</v>
      </c>
      <c r="H9" s="145">
        <f>IF(AND('NSW Apr 2019'!L3&gt;0,'NSW Apr 2019'!M3&gt;0),IF($C$5*E9/'NSW Apr 2019'!AQ3&lt;'NSW Apr 2019'!L3,0,IF(($C$5*E9/'NSW Apr 2019'!AQ3-'NSW Apr 2019'!L3)&lt;=('NSW Apr 2019'!M3+'NSW Apr 2019'!L3),((($C$5*E9/'NSW Apr 2019'!AQ3-'NSW Apr 2019'!L3)*'NSW Apr 2019'!X3/100))*'NSW Apr 2019'!AQ3,((('NSW Apr 2019'!M3)*'NSW Apr 2019'!X3/100)*'NSW Apr 2019'!AQ3))),0)</f>
        <v>113.07190909090907</v>
      </c>
      <c r="I9" s="135">
        <f>IF(AND('NSW Apr 2019'!M3&gt;0,'NSW Apr 2019'!N3&gt;0),IF($C$5*E9/'NSW Apr 2019'!AQ3&lt;('NSW Apr 2019'!L3+'NSW Apr 2019'!M3),0,IF(($C$5*E9/'NSW Apr 2019'!AQ3-'NSW Apr 2019'!L3+'NSW Apr 2019'!M3)&lt;=('NSW Apr 2019'!L3+'NSW Apr 2019'!M3+'NSW Apr 2019'!N3),((($C$5*E9/'NSW Apr 2019'!AQ3-('NSW Apr 2019'!L3+'NSW Apr 2019'!M3))*'NSW Apr 2019'!Y3/100))*'NSW Apr 2019'!AQ3,('NSW Apr 2019'!N3*'NSW Apr 2019'!Y3/100)* 'NSW Apr 2019'!AQ3)),0)</f>
        <v>255.81899999999999</v>
      </c>
      <c r="J9" s="135">
        <f>IF(AND('NSW Apr 2019'!N3&gt;0,'NSW Apr 2019'!O3&gt;0),IF($C$5*E9/'NSW Apr 2019'!AQ3&lt;('NSW Apr 2019'!L3+'NSW Apr 2019'!M3+'NSW Apr 2019'!N3),0,IF(($C$5*E9/'NSW Apr 2019'!AQ3-'NSW Apr 2019'!L3+'NSW Apr 2019'!M3+'NSW Apr 2019'!N3)&lt;=('NSW Apr 2019'!L3+'NSW Apr 2019'!M3+'NSW Apr 2019'!N3+'NSW Apr 2019'!O3),(($C$5*E9/'NSW Apr 2019'!AQ3-('NSW Apr 2019'!L3+'NSW Apr 2019'!M3+'NSW Apr 2019'!N3))*'NSW Apr 2019'!Z3/100)*'NSW Apr 2019'!AQ3,('NSW Apr 2019'!O3*'NSW Apr 2019'!Z3/100)*'NSW Apr 2019'!AQ3)),0)</f>
        <v>962.6954545454546</v>
      </c>
      <c r="K9" s="135">
        <f>IF(AND('NSW Apr 2019'!O3&gt;0,'NSW Apr 2019'!P3&gt;0),IF($C$5*E9/'NSW Apr 2019'!AQ3&lt;('NSW Apr 2019'!L3+'NSW Apr 2019'!M3+'NSW Apr 2019'!N3+'NSW Apr 2019'!O3),0,IF(($C$5*E9/'NSW Apr 2019'!AQ3-'NSW Apr 2019'!L3+'NSW Apr 2019'!M3+'NSW Apr 2019'!N3+'NSW Apr 2019'!O3)&lt;=('NSW Apr 2019'!L3+'NSW Apr 2019'!M3+'NSW Apr 2019'!N3+'NSW Apr 2019'!O3+'NSW Apr 2019'!P3),(($C$5*E9/'NSW Apr 2019'!AQ3-('NSW Apr 2019'!L3+'NSW Apr 2019'!M3+'NSW Apr 2019'!N3+'NSW Apr 2019'!O3))*'NSW Apr 2019'!AA3/100)*'NSW Apr 2019'!AQ3,('NSW Apr 2019'!P3*'NSW Apr 2019'!AA3/100)*'NSW Apr 2019'!AQ3)),0)</f>
        <v>0</v>
      </c>
      <c r="L9" s="145">
        <f>IF(AND('NSW Apr 2019'!P3&gt;0,'NSW Apr 2019'!O3&gt;0),IF(($C$5*E9/'NSW Apr 2019'!AQ3&lt;SUM('NSW Apr 2019'!L3:P3)),(0),($C$5*E9/'NSW Apr 2019'!AQ3-SUM('NSW Apr 2019'!L3:P3))*'NSW Apr 2019'!AB3/100)* 'NSW Apr 2019'!AQ3,IF(AND('NSW Apr 2019'!O3&gt;0,'NSW Apr 2019'!P3=""),IF(($C$5*E9/'NSW Apr 2019'!AQ3&lt; SUM('NSW Apr 2019'!L3:O3)),(0),($C$5*E9/'NSW Apr 2019'!AQ3-SUM('NSW Apr 2019'!L3:O3))*'NSW Apr 2019'!AA3/100)* 'NSW Apr 2019'!AQ3,IF(AND('NSW Apr 2019'!N3&gt;0,'NSW Apr 2019'!O3=""),IF(($C$5*E9/'NSW Apr 2019'!AQ3&lt; SUM('NSW Apr 2019'!L3:N3)),(0),($C$5*E9/'NSW Apr 2019'!AQ3-SUM('NSW Apr 2019'!L3:N3))*'NSW Apr 2019'!Z3/100)* 'NSW Apr 2019'!AQ3,IF(AND('NSW Apr 2019'!M3&gt;0,'NSW Apr 2019'!N3=""),IF(($C$5*E9/'NSW Apr 2019'!AQ3&lt;'NSW Apr 2019'!M3+'NSW Apr 2019'!L3),(0),(($C$5*E9/'NSW Apr 2019'!AQ3-('NSW Apr 2019'!M3+'NSW Apr 2019'!L3))*'NSW Apr 2019'!Y3/100))*'NSW Apr 2019'!AQ3,IF(AND('NSW Apr 2019'!L3&gt;0,'NSW Apr 2019'!M3=""&gt;0),IF(($C$5*E9/'NSW Apr 2019'!AQ3&lt;'NSW Apr 2019'!L3),(0),($C$5*E9/'NSW Apr 2019'!AQ3-'NSW Apr 2019'!L3)*'NSW Apr 2019'!X3/100)*'NSW Apr 2019'!AQ3,0)))))</f>
        <v>0</v>
      </c>
      <c r="M9" s="145">
        <f>IF('NSW Apr 2019'!K3="",($C$5*F9/'NSW Apr 2019'!AR3*'NSW Apr 2019'!AC3/100)*'NSW Apr 2019'!AR3,IF($C$5*F9/'NSW Apr 2019'!AR3&gt;='NSW Apr 2019'!L3,('NSW Apr 2019'!L3*'NSW Apr 2019'!AC3/100)*'NSW Apr 2019'!AR3,($C$5*F9/'NSW Apr 2019'!AR3*'NSW Apr 2019'!AC3/100)*'NSW Apr 2019'!AR3))</f>
        <v>169.161</v>
      </c>
      <c r="N9" s="145">
        <f>IF(AND('NSW Apr 2019'!L3&gt;0,'NSW Apr 2019'!M3&gt;0),IF($C$5*F9/'NSW Apr 2019'!AR3&lt;'NSW Apr 2019'!L3,0,IF(($C$5*F9/'NSW Apr 2019'!AR3-'NSW Apr 2019'!L3)&lt;=('NSW Apr 2019'!M3+'NSW Apr 2019'!L3),((($C$5*F9/'NSW Apr 2019'!AR3-'NSW Apr 2019'!L3)*'NSW Apr 2019'!AD3/100))*'NSW Apr 2019'!AR3,((('NSW Apr 2019'!M3)*'NSW Apr 2019'!AD3/100)*'NSW Apr 2019'!AR3))),0)</f>
        <v>113.07190909090907</v>
      </c>
      <c r="O9" s="145">
        <f>IF(AND('NSW Apr 2019'!M3&gt;0,'NSW Apr 2019'!N3&gt;0),IF($C$5*F9/'NSW Apr 2019'!AR3&lt;('NSW Apr 2019'!L3+'NSW Apr 2019'!M3),0,IF(($C$5*F9/'NSW Apr 2019'!AR3-'NSW Apr 2019'!L3+'NSW Apr 2019'!M3)&lt;=('NSW Apr 2019'!L3+'NSW Apr 2019'!M3+'NSW Apr 2019'!N3),((($C$5*F9/'NSW Apr 2019'!AR3-('NSW Apr 2019'!L3+'NSW Apr 2019'!M3))*'NSW Apr 2019'!AE3/100))*'NSW Apr 2019'!AR3,('NSW Apr 2019'!N3*'NSW Apr 2019'!AE3/100)*'NSW Apr 2019'!AR3)),0)</f>
        <v>255.81899999999999</v>
      </c>
      <c r="P9" s="145">
        <f>IF(AND('NSW Apr 2019'!N3&gt;0,'NSW Apr 2019'!O3&gt;0),IF($C$5*F9/'NSW Apr 2019'!AR3&lt;('NSW Apr 2019'!L3+'NSW Apr 2019'!M3+'NSW Apr 2019'!N3),0,IF(($C$5*F9/'NSW Apr 2019'!AR3-'NSW Apr 2019'!L3+'NSW Apr 2019'!M3+'NSW Apr 2019'!N3)&lt;=('NSW Apr 2019'!L3+'NSW Apr 2019'!M3+'NSW Apr 2019'!N3+'NSW Apr 2019'!O3),(($C$5*F9/'NSW Apr 2019'!AR3-('NSW Apr 2019'!L3+'NSW Apr 2019'!M3+'NSW Apr 2019'!N3))*'NSW Apr 2019'!AF3/100)*'NSW Apr 2019'!AR3,('NSW Apr 2019'!O3*'NSW Apr 2019'!AF3/100)*'NSW Apr 2019'!AR3)),0)</f>
        <v>962.6954545454546</v>
      </c>
      <c r="Q9" s="145">
        <f>IF(AND('NSW Apr 2019'!P3&gt;0,'NSW Apr 2019'!P3&gt;0),IF($C$5*F9/'NSW Apr 2019'!AR3&lt;('NSW Apr 2019'!L3+'NSW Apr 2019'!M3+'NSW Apr 2019'!N3+'NSW Apr 2019'!O3),0,IF(($C$5*F9/'NSW Apr 2019'!AR3-'NSW Apr 2019'!L3+'NSW Apr 2019'!M3+'NSW Apr 2019'!N3+'NSW Apr 2019'!O3)&lt;=('NSW Apr 2019'!L3+'NSW Apr 2019'!M3+'NSW Apr 2019'!N3+'NSW Apr 2019'!O3+'NSW Apr 2019'!P3),(($C$5*F9/'NSW Apr 2019'!AR3-('NSW Apr 2019'!L3+'NSW Apr 2019'!M3+'NSW Apr 2019'!N3+'NSW Apr 2019'!O3))*'NSW Apr 2019'!AG3/100)*'NSW Apr 2019'!AR3,('NSW Apr 2019'!P3*'NSW Apr 2019'!AG3/100)*'NSW Apr 2019'!AR3)),0)</f>
        <v>0</v>
      </c>
      <c r="R9" s="145">
        <f>IF(AND('NSW Apr 2019'!P3&gt;0,'NSW Apr 2019'!O3&gt;0),IF(($C$5*F9/'NSW Apr 2019'!AR3&lt;SUM('NSW Apr 2019'!L3:P3)),(0),($C$5*F9/'NSW Apr 2019'!AR3-SUM('NSW Apr 2019'!L3:P3))*'NSW Apr 2019'!AB3/100)* 'NSW Apr 2019'!AR3,IF(AND('NSW Apr 2019'!O3&gt;0,'NSW Apr 2019'!P3=""),IF(($C$5*F9/'NSW Apr 2019'!AR3&lt; SUM('NSW Apr 2019'!L3:O3)),(0),($C$5*F9/'NSW Apr 2019'!AR3-SUM('NSW Apr 2019'!L3:O3))*'NSW Apr 2019'!AG3/100)* 'NSW Apr 2019'!AR3,IF(AND('NSW Apr 2019'!N3&gt;0,'NSW Apr 2019'!O3=""),IF(($C$5*F9/'NSW Apr 2019'!AR3&lt; SUM('NSW Apr 2019'!L3:N3)),(0),($C$5*F9/'NSW Apr 2019'!AR3-SUM('NSW Apr 2019'!L3:N3))*'NSW Apr 2019'!AF3/100)* 'NSW Apr 2019'!AR3,IF(AND('NSW Apr 2019'!M3&gt;0,'NSW Apr 2019'!N3=""),IF(($C$5*F9/'NSW Apr 2019'!AR3&lt;'NSW Apr 2019'!M3+'NSW Apr 2019'!L3),(0),(($C$5*F9/'NSW Apr 2019'!AR3-('NSW Apr 2019'!M3+'NSW Apr 2019'!L3))*'NSW Apr 2019'!AE3/100))*'NSW Apr 2019'!AR3,IF(AND('NSW Apr 2019'!L3&gt;0,'NSW Apr 2019'!M3=""&gt;0),IF(($C$5*F9/'NSW Apr 2019'!AR3&lt;'NSW Apr 2019'!L3),(0),($C$5*F9/'NSW Apr 2019'!AR3-'NSW Apr 2019'!L3)*'NSW Apr 2019'!AD3/100)*'NSW Apr 2019'!AR3,0)))))</f>
        <v>0</v>
      </c>
      <c r="S9" s="274">
        <f t="shared" ref="S9:S28" si="2">SUM(G9:R9)</f>
        <v>3001.4947272727272</v>
      </c>
      <c r="T9" s="277">
        <f t="shared" ref="T9:T28" si="3">S9+D9</f>
        <v>3319.0447272727274</v>
      </c>
      <c r="U9" s="138">
        <f t="shared" ref="U9:U28" si="4">T9*1.1</f>
        <v>3650.9492000000005</v>
      </c>
      <c r="V9" s="98">
        <f>'NSW Apr 2019'!AU3</f>
        <v>0</v>
      </c>
      <c r="W9" s="98">
        <f>'NSW Apr 2019'!AV3</f>
        <v>0</v>
      </c>
      <c r="X9" s="98">
        <f>'NSW Apr 2019'!AW3</f>
        <v>25</v>
      </c>
      <c r="Y9" s="146">
        <f>'NSW Apr 2019'!AX3</f>
        <v>0</v>
      </c>
      <c r="Z9" s="277" t="str">
        <f>IF(SUM(V9:Y9)=0,"No discount",IF(V9&gt;0,"Guaranteed off bill",IF(W9&gt;0,"Guaranteed off usage",IF(X9&gt;0,"Pay-on-time off bill","Pay-on-time off usage"))))</f>
        <v>Pay-on-time off bill</v>
      </c>
      <c r="AA9" s="277" t="s">
        <v>291</v>
      </c>
      <c r="AB9" s="279">
        <f>IF(AND(Z9="Guaranteed off bill",AA9="Inclusive"),((T9*1.1)-((T9*1.1)*V9/100))/1.1,IF(AND(Z9="Guaranteed off usage",AA9="Inclusive"),((T9*1.1)-((S9*1.1)*W9/100))/1.1,IF(AND(Z9="Guaranteed off bill",AA9="Exclusive"),T9-(T9*V9/100),IF(AND(Z9="Guaranteed off usage",AA9="Exclusive"),T9-(S9*W9/100),IF(AA9="Inclusive",((T9*1.1))/1.1,T9)))))</f>
        <v>3319.0447272727274</v>
      </c>
      <c r="AC9" s="277">
        <f>IF(AND(Z9="Pay-on-time off bill",AA9="Inclusive"),((AB9*1.1)-((AB9*1.1)*X9/100))/1.1,IF(AND(Z9="Pay-on-time off usage",AA9="Inclusive"),((AB9*1.1)-((S9*1.1)*Y9/100))/1.1,IF(AND(Z9="Pay-on-time off bill",AA9="Exclusive"),AB9-(AB9*X9/100),IF(AND(Z9="Pay-on-time off usage",AA9="Exclusive"),AB9-(S9*Y9/100),IF(AA9="Inclusive",((AB9*1.1))/1.1,AB9)))))</f>
        <v>2489.2835454545457</v>
      </c>
      <c r="AD9" s="271">
        <f t="shared" si="0"/>
        <v>3650.9492000000005</v>
      </c>
      <c r="AE9" s="283">
        <f t="shared" si="0"/>
        <v>2738.2119000000002</v>
      </c>
      <c r="AF9" s="150">
        <f>'NSW Apr 2019'!BG3</f>
        <v>0</v>
      </c>
      <c r="AG9" s="141" t="str">
        <f>'NSW Apr 2019'!BH3</f>
        <v>n</v>
      </c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  <c r="CS9" s="199"/>
      <c r="CT9" s="199"/>
      <c r="CU9" s="199"/>
      <c r="CV9" s="199"/>
      <c r="CW9" s="199"/>
      <c r="CX9" s="199"/>
      <c r="CY9" s="199"/>
      <c r="CZ9" s="199"/>
      <c r="DA9" s="199"/>
      <c r="DB9" s="199"/>
      <c r="DC9" s="199"/>
      <c r="DD9" s="199"/>
      <c r="DE9" s="199"/>
      <c r="DF9" s="199"/>
      <c r="DG9" s="199"/>
      <c r="DH9" s="199"/>
      <c r="DI9" s="199"/>
      <c r="DJ9" s="199"/>
      <c r="DK9" s="199"/>
      <c r="DL9" s="199"/>
      <c r="DM9" s="199"/>
      <c r="DN9" s="199"/>
      <c r="DO9" s="199"/>
      <c r="DP9" s="199"/>
      <c r="DQ9" s="199"/>
      <c r="DR9" s="199"/>
      <c r="DS9" s="199"/>
      <c r="DT9" s="199"/>
      <c r="DU9" s="199"/>
      <c r="DV9" s="199"/>
      <c r="DW9" s="199"/>
      <c r="DX9" s="199"/>
      <c r="DY9" s="199"/>
      <c r="DZ9" s="199"/>
      <c r="EA9" s="199"/>
      <c r="EB9" s="199"/>
      <c r="EC9" s="199"/>
      <c r="ED9" s="199"/>
      <c r="EE9" s="199"/>
      <c r="EF9" s="199"/>
      <c r="EG9" s="199"/>
      <c r="EH9" s="199"/>
      <c r="EI9" s="199"/>
      <c r="EJ9" s="199"/>
      <c r="EK9" s="199"/>
      <c r="EL9" s="199"/>
      <c r="EM9" s="199"/>
      <c r="EN9" s="199"/>
      <c r="EO9" s="199"/>
      <c r="EP9" s="199"/>
      <c r="EQ9" s="199"/>
      <c r="ER9" s="199"/>
    </row>
    <row r="10" spans="1:148" ht="23" customHeight="1">
      <c r="A10" s="453"/>
      <c r="B10" s="98" t="str">
        <f>'NSW Apr 2019'!F4</f>
        <v>EnergyAustralia</v>
      </c>
      <c r="C10" s="98" t="str">
        <f>'NSW Apr 2019'!G4</f>
        <v xml:space="preserve">Everyday Saver </v>
      </c>
      <c r="D10" s="135">
        <f>365*'NSW Apr 2019'!H4/100</f>
        <v>245.64500000000001</v>
      </c>
      <c r="E10" s="305">
        <f>IF('NSW Apr 2019'!AQ4=3,0.5,IF('NSW Apr 2019'!AQ4=2,0.33,0))</f>
        <v>0.5</v>
      </c>
      <c r="F10" s="305">
        <f t="shared" si="1"/>
        <v>0.5</v>
      </c>
      <c r="G10" s="135">
        <f>IF('NSW Apr 2019'!K4="",($C$5*E10/'NSW Apr 2019'!AQ4*'NSW Apr 2019'!W4/100)*'NSW Apr 2019'!AQ4,IF($C$5*E10/'NSW Apr 2019'!AQ4&gt;='NSW Apr 2019'!L4,('NSW Apr 2019'!L4*'NSW Apr 2019'!W4/100)*'NSW Apr 2019'!AQ4,($C$5*E10/'NSW Apr 2019'!AQ4*'NSW Apr 2019'!W4/100)*'NSW Apr 2019'!AQ4))</f>
        <v>157.3638</v>
      </c>
      <c r="H10" s="145">
        <f>IF(AND('NSW Apr 2019'!L4&gt;0,'NSW Apr 2019'!M4&gt;0),IF($C$5*E10/'NSW Apr 2019'!AQ4&lt;'NSW Apr 2019'!L4,0,IF(($C$5*E10/'NSW Apr 2019'!AQ4-'NSW Apr 2019'!L4)&lt;=('NSW Apr 2019'!M4+'NSW Apr 2019'!L4),((($C$5*E10/'NSW Apr 2019'!AQ4-'NSW Apr 2019'!L4)*'NSW Apr 2019'!X4/100))*'NSW Apr 2019'!AQ4,((('NSW Apr 2019'!M4)*'NSW Apr 2019'!X4/100)*'NSW Apr 2019'!AQ4))),0)</f>
        <v>106.7679</v>
      </c>
      <c r="I10" s="135">
        <f>IF(AND('NSW Apr 2019'!M4&gt;0,'NSW Apr 2019'!N4&gt;0),IF($C$5*E10/'NSW Apr 2019'!AQ4&lt;('NSW Apr 2019'!L4+'NSW Apr 2019'!M4),0,IF(($C$5*E10/'NSW Apr 2019'!AQ4-'NSW Apr 2019'!L4+'NSW Apr 2019'!M4)&lt;=('NSW Apr 2019'!L4+'NSW Apr 2019'!M4+'NSW Apr 2019'!N4),((($C$5*E10/'NSW Apr 2019'!AQ4-('NSW Apr 2019'!L4+'NSW Apr 2019'!M4))*'NSW Apr 2019'!Y4/100))*'NSW Apr 2019'!AQ4,('NSW Apr 2019'!N4*'NSW Apr 2019'!Y4/100)* 'NSW Apr 2019'!AQ4)),0)</f>
        <v>244.11750000000001</v>
      </c>
      <c r="J10" s="135">
        <f>IF(AND('NSW Apr 2019'!N4&gt;0,'NSW Apr 2019'!O4&gt;0),IF($C$5*E10/'NSW Apr 2019'!AQ4&lt;('NSW Apr 2019'!L4+'NSW Apr 2019'!M4+'NSW Apr 2019'!N4),0,IF(($C$5*E10/'NSW Apr 2019'!AQ4-'NSW Apr 2019'!L4+'NSW Apr 2019'!M4+'NSW Apr 2019'!N4)&lt;=('NSW Apr 2019'!L4+'NSW Apr 2019'!M4+'NSW Apr 2019'!N4+'NSW Apr 2019'!O4),(($C$5*E10/'NSW Apr 2019'!AQ4-('NSW Apr 2019'!L4+'NSW Apr 2019'!M4+'NSW Apr 2019'!N4))*'NSW Apr 2019'!Z4/100)*'NSW Apr 2019'!AQ4,('NSW Apr 2019'!O4*'NSW Apr 2019'!Z4/100)*'NSW Apr 2019'!AQ4)),0)</f>
        <v>920.69250000000011</v>
      </c>
      <c r="K10" s="135">
        <f>IF(AND('NSW Apr 2019'!O4&gt;0,'NSW Apr 2019'!P4&gt;0),IF($C$5*E10/'NSW Apr 2019'!AQ4&lt;('NSW Apr 2019'!L4+'NSW Apr 2019'!M4+'NSW Apr 2019'!N4+'NSW Apr 2019'!O4),0,IF(($C$5*E10/'NSW Apr 2019'!AQ4-'NSW Apr 2019'!L4+'NSW Apr 2019'!M4+'NSW Apr 2019'!N4+'NSW Apr 2019'!O4)&lt;=('NSW Apr 2019'!L4+'NSW Apr 2019'!M4+'NSW Apr 2019'!N4+'NSW Apr 2019'!O4+'NSW Apr 2019'!P4),(($C$5*E10/'NSW Apr 2019'!AQ4-('NSW Apr 2019'!L4+'NSW Apr 2019'!M4+'NSW Apr 2019'!N4+'NSW Apr 2019'!O4))*'NSW Apr 2019'!AA4/100)*'NSW Apr 2019'!AQ4,('NSW Apr 2019'!P4*'NSW Apr 2019'!AA4/100)*'NSW Apr 2019'!AQ4)),0)</f>
        <v>0</v>
      </c>
      <c r="L10" s="145">
        <f>IF(AND('NSW Apr 2019'!P4&gt;0,'NSW Apr 2019'!O4&gt;0),IF(($C$5*E10/'NSW Apr 2019'!AQ4&lt;SUM('NSW Apr 2019'!L4:P4)),(0),($C$5*E10/'NSW Apr 2019'!AQ4-SUM('NSW Apr 2019'!L4:P4))*'NSW Apr 2019'!AB4/100)* 'NSW Apr 2019'!AQ4,IF(AND('NSW Apr 2019'!O4&gt;0,'NSW Apr 2019'!P4=""),IF(($C$5*E10/'NSW Apr 2019'!AQ4&lt; SUM('NSW Apr 2019'!L4:O4)),(0),($C$5*E10/'NSW Apr 2019'!AQ4-SUM('NSW Apr 2019'!L4:O4))*'NSW Apr 2019'!AA4/100)* 'NSW Apr 2019'!AQ4,IF(AND('NSW Apr 2019'!N4&gt;0,'NSW Apr 2019'!O4=""),IF(($C$5*E10/'NSW Apr 2019'!AQ4&lt; SUM('NSW Apr 2019'!L4:N4)),(0),($C$5*E10/'NSW Apr 2019'!AQ4-SUM('NSW Apr 2019'!L4:N4))*'NSW Apr 2019'!Z4/100)* 'NSW Apr 2019'!AQ4,IF(AND('NSW Apr 2019'!M4&gt;0,'NSW Apr 2019'!N4=""),IF(($C$5*E10/'NSW Apr 2019'!AQ4&lt;'NSW Apr 2019'!M4+'NSW Apr 2019'!L4),(0),(($C$5*E10/'NSW Apr 2019'!AQ4-('NSW Apr 2019'!M4+'NSW Apr 2019'!L4))*'NSW Apr 2019'!Y4/100))*'NSW Apr 2019'!AQ4,IF(AND('NSW Apr 2019'!L4&gt;0,'NSW Apr 2019'!M4=""&gt;0),IF(($C$5*E10/'NSW Apr 2019'!AQ4&lt;'NSW Apr 2019'!L4),(0),($C$5*E10/'NSW Apr 2019'!AQ4-'NSW Apr 2019'!L4)*'NSW Apr 2019'!X4/100)*'NSW Apr 2019'!AQ4,0)))))</f>
        <v>0</v>
      </c>
      <c r="M10" s="145">
        <f>IF('NSW Apr 2019'!K4="",($C$5*F10/'NSW Apr 2019'!AR4*'NSW Apr 2019'!AC4/100)*'NSW Apr 2019'!AR4,IF($C$5*F10/'NSW Apr 2019'!AR4&gt;='NSW Apr 2019'!L4,('NSW Apr 2019'!L4*'NSW Apr 2019'!AC4/100)*'NSW Apr 2019'!AR4,($C$5*F10/'NSW Apr 2019'!AR4*'NSW Apr 2019'!AC4/100)*'NSW Apr 2019'!AR4))</f>
        <v>157.3638</v>
      </c>
      <c r="N10" s="145">
        <f>IF(AND('NSW Apr 2019'!L4&gt;0,'NSW Apr 2019'!M4&gt;0),IF($C$5*F10/'NSW Apr 2019'!AR4&lt;'NSW Apr 2019'!L4,0,IF(($C$5*F10/'NSW Apr 2019'!AR4-'NSW Apr 2019'!L4)&lt;=('NSW Apr 2019'!M4+'NSW Apr 2019'!L4),((($C$5*F10/'NSW Apr 2019'!AR4-'NSW Apr 2019'!L4)*'NSW Apr 2019'!AD4/100))*'NSW Apr 2019'!AR4,((('NSW Apr 2019'!M4)*'NSW Apr 2019'!AD4/100)*'NSW Apr 2019'!AR4))),0)</f>
        <v>106.7679</v>
      </c>
      <c r="O10" s="145">
        <f>IF(AND('NSW Apr 2019'!M4&gt;0,'NSW Apr 2019'!N4&gt;0),IF($C$5*F10/'NSW Apr 2019'!AR4&lt;('NSW Apr 2019'!L4+'NSW Apr 2019'!M4),0,IF(($C$5*F10/'NSW Apr 2019'!AR4-'NSW Apr 2019'!L4+'NSW Apr 2019'!M4)&lt;=('NSW Apr 2019'!L4+'NSW Apr 2019'!M4+'NSW Apr 2019'!N4),((($C$5*F10/'NSW Apr 2019'!AR4-('NSW Apr 2019'!L4+'NSW Apr 2019'!M4))*'NSW Apr 2019'!AE4/100))*'NSW Apr 2019'!AR4,('NSW Apr 2019'!N4*'NSW Apr 2019'!AE4/100)*'NSW Apr 2019'!AR4)),0)</f>
        <v>244.11750000000001</v>
      </c>
      <c r="P10" s="145">
        <f>IF(AND('NSW Apr 2019'!N4&gt;0,'NSW Apr 2019'!O4&gt;0),IF($C$5*F10/'NSW Apr 2019'!AR4&lt;('NSW Apr 2019'!L4+'NSW Apr 2019'!M4+'NSW Apr 2019'!N4),0,IF(($C$5*F10/'NSW Apr 2019'!AR4-'NSW Apr 2019'!L4+'NSW Apr 2019'!M4+'NSW Apr 2019'!N4)&lt;=('NSW Apr 2019'!L4+'NSW Apr 2019'!M4+'NSW Apr 2019'!N4+'NSW Apr 2019'!O4),(($C$5*F10/'NSW Apr 2019'!AR4-('NSW Apr 2019'!L4+'NSW Apr 2019'!M4+'NSW Apr 2019'!N4))*'NSW Apr 2019'!AF4/100)*'NSW Apr 2019'!AR4,('NSW Apr 2019'!O4*'NSW Apr 2019'!AF4/100)*'NSW Apr 2019'!AR4)),0)</f>
        <v>920.69250000000011</v>
      </c>
      <c r="Q10" s="145">
        <f>IF(AND('NSW Apr 2019'!P4&gt;0,'NSW Apr 2019'!P4&gt;0),IF($C$5*F10/'NSW Apr 2019'!AR4&lt;('NSW Apr 2019'!L4+'NSW Apr 2019'!M4+'NSW Apr 2019'!N4+'NSW Apr 2019'!O4),0,IF(($C$5*F10/'NSW Apr 2019'!AR4-'NSW Apr 2019'!L4+'NSW Apr 2019'!M4+'NSW Apr 2019'!N4+'NSW Apr 2019'!O4)&lt;=('NSW Apr 2019'!L4+'NSW Apr 2019'!M4+'NSW Apr 2019'!N4+'NSW Apr 2019'!O4+'NSW Apr 2019'!P4),(($C$5*F10/'NSW Apr 2019'!AR4-('NSW Apr 2019'!L4+'NSW Apr 2019'!M4+'NSW Apr 2019'!N4+'NSW Apr 2019'!O4))*'NSW Apr 2019'!AG4/100)*'NSW Apr 2019'!AR4,('NSW Apr 2019'!P4*'NSW Apr 2019'!AG4/100)*'NSW Apr 2019'!AR4)),0)</f>
        <v>0</v>
      </c>
      <c r="R10" s="145">
        <f>IF(AND('NSW Apr 2019'!P4&gt;0,'NSW Apr 2019'!O4&gt;0),IF(($C$5*F10/'NSW Apr 2019'!AR4&lt;SUM('NSW Apr 2019'!L4:P4)),(0),($C$5*F10/'NSW Apr 2019'!AR4-SUM('NSW Apr 2019'!L4:P4))*'NSW Apr 2019'!AB4/100)* 'NSW Apr 2019'!AR4,IF(AND('NSW Apr 2019'!O4&gt;0,'NSW Apr 2019'!P4=""),IF(($C$5*F10/'NSW Apr 2019'!AR4&lt; SUM('NSW Apr 2019'!L4:O4)),(0),($C$5*F10/'NSW Apr 2019'!AR4-SUM('NSW Apr 2019'!L4:O4))*'NSW Apr 2019'!AG4/100)* 'NSW Apr 2019'!AR4,IF(AND('NSW Apr 2019'!N4&gt;0,'NSW Apr 2019'!O4=""),IF(($C$5*F10/'NSW Apr 2019'!AR4&lt; SUM('NSW Apr 2019'!L4:N4)),(0),($C$5*F10/'NSW Apr 2019'!AR4-SUM('NSW Apr 2019'!L4:N4))*'NSW Apr 2019'!AF4/100)* 'NSW Apr 2019'!AR4,IF(AND('NSW Apr 2019'!M4&gt;0,'NSW Apr 2019'!N4=""),IF(($C$5*F10/'NSW Apr 2019'!AR4&lt;'NSW Apr 2019'!M4+'NSW Apr 2019'!L4),(0),(($C$5*F10/'NSW Apr 2019'!AR4-('NSW Apr 2019'!M4+'NSW Apr 2019'!L4))*'NSW Apr 2019'!AE4/100))*'NSW Apr 2019'!AR4,IF(AND('NSW Apr 2019'!L4&gt;0,'NSW Apr 2019'!M4=""&gt;0),IF(($C$5*F10/'NSW Apr 2019'!AR4&lt;'NSW Apr 2019'!L4),(0),($C$5*F10/'NSW Apr 2019'!AR4-'NSW Apr 2019'!L4)*'NSW Apr 2019'!AD4/100)*'NSW Apr 2019'!AR4,0)))))</f>
        <v>0</v>
      </c>
      <c r="S10" s="274">
        <f t="shared" si="2"/>
        <v>2857.8834000000006</v>
      </c>
      <c r="T10" s="277">
        <f t="shared" si="3"/>
        <v>3103.5284000000006</v>
      </c>
      <c r="U10" s="138">
        <f t="shared" si="4"/>
        <v>3413.8812400000011</v>
      </c>
      <c r="V10" s="98">
        <f>'NSW Apr 2019'!AU4</f>
        <v>0</v>
      </c>
      <c r="W10" s="98">
        <f>'NSW Apr 2019'!AV4</f>
        <v>20</v>
      </c>
      <c r="X10" s="98">
        <f>'NSW Apr 2019'!AW4</f>
        <v>0</v>
      </c>
      <c r="Y10" s="98">
        <f>'NSW Apr 2019'!AX4</f>
        <v>0</v>
      </c>
      <c r="Z10" s="277" t="str">
        <f t="shared" ref="Z10:Z28" si="5">IF(SUM(V10:Y10)=0,"No discount",IF(V10&gt;0,"Guaranteed off bill",IF(W10&gt;0,"Guaranteed off usage",IF(X10&gt;0,"Pay-on-time off bill","Pay-on-time off usage"))))</f>
        <v>Guaranteed off usage</v>
      </c>
      <c r="AA10" s="277" t="s">
        <v>291</v>
      </c>
      <c r="AB10" s="279">
        <f>IF(AND(Z10="Guaranteed off bill",AA10="Inclusive"),((T10*1.1)-((T10*1.1)*V10/100))/1.1,IF(AND(Z10="Guaranteed off usage",AA10="Inclusive"),((T10*1.1)-((S10*1.1)*W10/100))/1.1,IF(AND(Z10="Guaranteed off bill",AA10="Exclusive"),T10-(T10*V10/100),IF(AND(Z10="Guaranteed off usage",AA10="Exclusive"),T10-(S10*W10/100),IF(AA10="Inclusive",((T10*1.1))/1.1,T10)))))</f>
        <v>2531.9517200000005</v>
      </c>
      <c r="AC10" s="277">
        <f>IF(AND(Z10="Pay-on-time off bill",AA10="Inclusive"),((AB10*1.1)-((AB10*1.1)*X10/100))/1.1,IF(AND(Z10="Pay-on-time off usage",AA10="Inclusive"),((AB10*1.1)-((S10*1.1)*Y10/100))/1.1,IF(AND(Z10="Pay-on-time off bill",AA10="Exclusive"),AB10-(AB10*X10/100),IF(AND(Z10="Pay-on-time off usage",AA10="Exclusive"),AB10-(S10*Y10/100),IF(AA10="Inclusive",((AB10*1.1))/1.1,AB10)))))</f>
        <v>2531.9517200000005</v>
      </c>
      <c r="AD10" s="271">
        <f t="shared" si="0"/>
        <v>2785.1468920000007</v>
      </c>
      <c r="AE10" s="283">
        <f t="shared" si="0"/>
        <v>2785.1468920000007</v>
      </c>
      <c r="AF10" s="140">
        <f>'NSW Apr 2019'!BG4</f>
        <v>0</v>
      </c>
      <c r="AG10" s="141" t="str">
        <f>'NSW Apr 2019'!BH4</f>
        <v>n</v>
      </c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199"/>
      <c r="CI10" s="199"/>
      <c r="CJ10" s="199"/>
      <c r="CK10" s="199"/>
      <c r="CL10" s="199"/>
      <c r="CM10" s="199"/>
      <c r="CN10" s="199"/>
      <c r="CO10" s="199"/>
      <c r="CP10" s="199"/>
      <c r="CQ10" s="199"/>
      <c r="CR10" s="199"/>
      <c r="CS10" s="199"/>
      <c r="CT10" s="199"/>
      <c r="CU10" s="199"/>
      <c r="CV10" s="199"/>
      <c r="CW10" s="199"/>
      <c r="CX10" s="199"/>
      <c r="CY10" s="199"/>
      <c r="CZ10" s="199"/>
      <c r="DA10" s="199"/>
      <c r="DB10" s="199"/>
      <c r="DC10" s="199"/>
      <c r="DD10" s="199"/>
      <c r="DE10" s="199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  <c r="DR10" s="199"/>
      <c r="DS10" s="199"/>
      <c r="DT10" s="199"/>
      <c r="DU10" s="199"/>
      <c r="DV10" s="199"/>
      <c r="DW10" s="199"/>
      <c r="DX10" s="199"/>
      <c r="DY10" s="199"/>
      <c r="DZ10" s="199"/>
      <c r="EA10" s="199"/>
      <c r="EB10" s="199"/>
      <c r="EC10" s="199"/>
      <c r="ED10" s="199"/>
      <c r="EE10" s="199"/>
      <c r="EF10" s="199"/>
      <c r="EG10" s="199"/>
      <c r="EH10" s="199"/>
      <c r="EI10" s="199"/>
      <c r="EJ10" s="199"/>
      <c r="EK10" s="199"/>
      <c r="EL10" s="199"/>
      <c r="EM10" s="199"/>
      <c r="EN10" s="199"/>
      <c r="EO10" s="199"/>
      <c r="EP10" s="199"/>
      <c r="EQ10" s="199"/>
      <c r="ER10" s="199"/>
    </row>
    <row r="11" spans="1:148" ht="23" customHeight="1">
      <c r="A11" s="453"/>
      <c r="B11" s="98" t="str">
        <f>'NSW Apr 2019'!F5</f>
        <v>Origin Energy</v>
      </c>
      <c r="C11" s="98" t="str">
        <f>'NSW Apr 2019'!G5</f>
        <v>Business Saver</v>
      </c>
      <c r="D11" s="135">
        <f>365*'NSW Apr 2019'!H5/100</f>
        <v>248.78399999999999</v>
      </c>
      <c r="E11" s="305">
        <f>IF('NSW Apr 2019'!AQ5=3,0.5,IF('NSW Apr 2019'!AQ5=2,0.33,0))</f>
        <v>0.5</v>
      </c>
      <c r="F11" s="305">
        <f t="shared" si="1"/>
        <v>0.5</v>
      </c>
      <c r="G11" s="135">
        <f>IF('NSW Apr 2019'!K5="",($C$5*E11/'NSW Apr 2019'!AQ5*'NSW Apr 2019'!W5/100)*'NSW Apr 2019'!AQ5,IF($C$5*E11/'NSW Apr 2019'!AQ5&gt;='NSW Apr 2019'!L5,('NSW Apr 2019'!L5*'NSW Apr 2019'!W5/100)*'NSW Apr 2019'!AQ5,($C$5*E11/'NSW Apr 2019'!AQ5*'NSW Apr 2019'!W5/100)*'NSW Apr 2019'!AQ5))</f>
        <v>136.10849999999999</v>
      </c>
      <c r="H11" s="145">
        <f>IF(AND('NSW Apr 2019'!L5&gt;0,'NSW Apr 2019'!M5&gt;0),IF($C$5*E11/'NSW Apr 2019'!AQ5&lt;'NSW Apr 2019'!L5,0,IF(($C$5*E11/'NSW Apr 2019'!AQ5-'NSW Apr 2019'!L5)&lt;=('NSW Apr 2019'!M5+'NSW Apr 2019'!L5),((($C$5*E11/'NSW Apr 2019'!AQ5-'NSW Apr 2019'!L5)*'NSW Apr 2019'!X5/100))*'NSW Apr 2019'!AQ5,((('NSW Apr 2019'!M5)*'NSW Apr 2019'!X5/100)*'NSW Apr 2019'!AQ5))),0)</f>
        <v>98.696100000000001</v>
      </c>
      <c r="I11" s="135">
        <f>IF(AND('NSW Apr 2019'!M5&gt;0,'NSW Apr 2019'!N5&gt;0),IF($C$5*E11/'NSW Apr 2019'!AQ5&lt;('NSW Apr 2019'!L5+'NSW Apr 2019'!M5),0,IF(($C$5*E11/'NSW Apr 2019'!AQ5-'NSW Apr 2019'!L5+'NSW Apr 2019'!M5)&lt;=('NSW Apr 2019'!L5+'NSW Apr 2019'!M5+'NSW Apr 2019'!N5),((($C$5*E11/'NSW Apr 2019'!AQ5-('NSW Apr 2019'!L5+'NSW Apr 2019'!M5))*'NSW Apr 2019'!Y5/100))*'NSW Apr 2019'!AQ5,('NSW Apr 2019'!N5*'NSW Apr 2019'!Y5/100)* 'NSW Apr 2019'!AQ5)),0)</f>
        <v>204.17099999999999</v>
      </c>
      <c r="J11" s="135">
        <f>IF(AND('NSW Apr 2019'!N5&gt;0,'NSW Apr 2019'!O5&gt;0),IF($C$5*E11/'NSW Apr 2019'!AQ5&lt;('NSW Apr 2019'!L5+'NSW Apr 2019'!M5+'NSW Apr 2019'!N5),0,IF(($C$5*E11/'NSW Apr 2019'!AQ5-'NSW Apr 2019'!L5+'NSW Apr 2019'!M5+'NSW Apr 2019'!N5)&lt;=('NSW Apr 2019'!L5+'NSW Apr 2019'!M5+'NSW Apr 2019'!N5+'NSW Apr 2019'!O5),(($C$5*E11/'NSW Apr 2019'!AQ5-('NSW Apr 2019'!L5+'NSW Apr 2019'!M5+'NSW Apr 2019'!N5))*'NSW Apr 2019'!Z5/100)*'NSW Apr 2019'!AQ5,('NSW Apr 2019'!O5*'NSW Apr 2019'!Z5/100)*'NSW Apr 2019'!AQ5)),0)</f>
        <v>775.67499999999995</v>
      </c>
      <c r="K11" s="135">
        <f>IF(AND('NSW Apr 2019'!O5&gt;0,'NSW Apr 2019'!P5&gt;0),IF($C$5*E11/'NSW Apr 2019'!AQ5&lt;('NSW Apr 2019'!L5+'NSW Apr 2019'!M5+'NSW Apr 2019'!N5+'NSW Apr 2019'!O5),0,IF(($C$5*E11/'NSW Apr 2019'!AQ5-'NSW Apr 2019'!L5+'NSW Apr 2019'!M5+'NSW Apr 2019'!N5+'NSW Apr 2019'!O5)&lt;=('NSW Apr 2019'!L5+'NSW Apr 2019'!M5+'NSW Apr 2019'!N5+'NSW Apr 2019'!O5+'NSW Apr 2019'!P5),(($C$5*E11/'NSW Apr 2019'!AQ5-('NSW Apr 2019'!L5+'NSW Apr 2019'!M5+'NSW Apr 2019'!N5+'NSW Apr 2019'!O5))*'NSW Apr 2019'!AA5/100)*'NSW Apr 2019'!AQ5,('NSW Apr 2019'!P5*'NSW Apr 2019'!AA5/100)*'NSW Apr 2019'!AQ5)),0)</f>
        <v>0</v>
      </c>
      <c r="L11" s="145">
        <f>IF(AND('NSW Apr 2019'!P5&gt;0,'NSW Apr 2019'!O5&gt;0),IF(($C$5*E11/'NSW Apr 2019'!AQ5&lt;SUM('NSW Apr 2019'!L5:P5)),(0),($C$5*E11/'NSW Apr 2019'!AQ5-SUM('NSW Apr 2019'!L5:P5))*'NSW Apr 2019'!AB5/100)* 'NSW Apr 2019'!AQ5,IF(AND('NSW Apr 2019'!O5&gt;0,'NSW Apr 2019'!P5=""),IF(($C$5*E11/'NSW Apr 2019'!AQ5&lt; SUM('NSW Apr 2019'!L5:O5)),(0),($C$5*E11/'NSW Apr 2019'!AQ5-SUM('NSW Apr 2019'!L5:O5))*'NSW Apr 2019'!AA5/100)* 'NSW Apr 2019'!AQ5,IF(AND('NSW Apr 2019'!N5&gt;0,'NSW Apr 2019'!O5=""),IF(($C$5*E11/'NSW Apr 2019'!AQ5&lt; SUM('NSW Apr 2019'!L5:N5)),(0),($C$5*E11/'NSW Apr 2019'!AQ5-SUM('NSW Apr 2019'!L5:N5))*'NSW Apr 2019'!Z5/100)* 'NSW Apr 2019'!AQ5,IF(AND('NSW Apr 2019'!M5&gt;0,'NSW Apr 2019'!N5=""),IF(($C$5*E11/'NSW Apr 2019'!AQ5&lt;'NSW Apr 2019'!M5+'NSW Apr 2019'!L5),(0),(($C$5*E11/'NSW Apr 2019'!AQ5-('NSW Apr 2019'!M5+'NSW Apr 2019'!L5))*'NSW Apr 2019'!Y5/100))*'NSW Apr 2019'!AQ5,IF(AND('NSW Apr 2019'!L5&gt;0,'NSW Apr 2019'!M5=""&gt;0),IF(($C$5*E11/'NSW Apr 2019'!AQ5&lt;'NSW Apr 2019'!L5),(0),($C$5*E11/'NSW Apr 2019'!AQ5-'NSW Apr 2019'!L5)*'NSW Apr 2019'!X5/100)*'NSW Apr 2019'!AQ5,0)))))</f>
        <v>0</v>
      </c>
      <c r="M11" s="145">
        <f>IF('NSW Apr 2019'!K5="",($C$5*F11/'NSW Apr 2019'!AR5*'NSW Apr 2019'!AC5/100)*'NSW Apr 2019'!AR5,IF($C$5*F11/'NSW Apr 2019'!AR5&gt;='NSW Apr 2019'!L5,('NSW Apr 2019'!L5*'NSW Apr 2019'!AC5/100)*'NSW Apr 2019'!AR5,($C$5*F11/'NSW Apr 2019'!AR5*'NSW Apr 2019'!AC5/100)*'NSW Apr 2019'!AR5))</f>
        <v>136.10849999999999</v>
      </c>
      <c r="N11" s="145">
        <f>IF(AND('NSW Apr 2019'!L5&gt;0,'NSW Apr 2019'!M5&gt;0),IF($C$5*F11/'NSW Apr 2019'!AR5&lt;'NSW Apr 2019'!L5,0,IF(($C$5*F11/'NSW Apr 2019'!AR5-'NSW Apr 2019'!L5)&lt;=('NSW Apr 2019'!M5+'NSW Apr 2019'!L5),((($C$5*F11/'NSW Apr 2019'!AR5-'NSW Apr 2019'!L5)*'NSW Apr 2019'!AD5/100))*'NSW Apr 2019'!AR5,((('NSW Apr 2019'!M5)*'NSW Apr 2019'!AD5/100)*'NSW Apr 2019'!AR5))),0)</f>
        <v>98.696100000000001</v>
      </c>
      <c r="O11" s="145">
        <f>IF(AND('NSW Apr 2019'!M5&gt;0,'NSW Apr 2019'!N5&gt;0),IF($C$5*F11/'NSW Apr 2019'!AR5&lt;('NSW Apr 2019'!L5+'NSW Apr 2019'!M5),0,IF(($C$5*F11/'NSW Apr 2019'!AR5-'NSW Apr 2019'!L5+'NSW Apr 2019'!M5)&lt;=('NSW Apr 2019'!L5+'NSW Apr 2019'!M5+'NSW Apr 2019'!N5),((($C$5*F11/'NSW Apr 2019'!AR5-('NSW Apr 2019'!L5+'NSW Apr 2019'!M5))*'NSW Apr 2019'!AE5/100))*'NSW Apr 2019'!AR5,('NSW Apr 2019'!N5*'NSW Apr 2019'!AE5/100)*'NSW Apr 2019'!AR5)),0)</f>
        <v>204.17099999999999</v>
      </c>
      <c r="P11" s="145">
        <f>IF(AND('NSW Apr 2019'!N5&gt;0,'NSW Apr 2019'!O5&gt;0),IF($C$5*F11/'NSW Apr 2019'!AR5&lt;('NSW Apr 2019'!L5+'NSW Apr 2019'!M5+'NSW Apr 2019'!N5),0,IF(($C$5*F11/'NSW Apr 2019'!AR5-'NSW Apr 2019'!L5+'NSW Apr 2019'!M5+'NSW Apr 2019'!N5)&lt;=('NSW Apr 2019'!L5+'NSW Apr 2019'!M5+'NSW Apr 2019'!N5+'NSW Apr 2019'!O5),(($C$5*F11/'NSW Apr 2019'!AR5-('NSW Apr 2019'!L5+'NSW Apr 2019'!M5+'NSW Apr 2019'!N5))*'NSW Apr 2019'!AF5/100)*'NSW Apr 2019'!AR5,('NSW Apr 2019'!O5*'NSW Apr 2019'!AF5/100)*'NSW Apr 2019'!AR5)),0)</f>
        <v>775.67499999999995</v>
      </c>
      <c r="Q11" s="145">
        <f>IF(AND('NSW Apr 2019'!P5&gt;0,'NSW Apr 2019'!P5&gt;0),IF($C$5*F11/'NSW Apr 2019'!AR5&lt;('NSW Apr 2019'!L5+'NSW Apr 2019'!M5+'NSW Apr 2019'!N5+'NSW Apr 2019'!O5),0,IF(($C$5*F11/'NSW Apr 2019'!AR5-'NSW Apr 2019'!L5+'NSW Apr 2019'!M5+'NSW Apr 2019'!N5+'NSW Apr 2019'!O5)&lt;=('NSW Apr 2019'!L5+'NSW Apr 2019'!M5+'NSW Apr 2019'!N5+'NSW Apr 2019'!O5+'NSW Apr 2019'!P5),(($C$5*F11/'NSW Apr 2019'!AR5-('NSW Apr 2019'!L5+'NSW Apr 2019'!M5+'NSW Apr 2019'!N5+'NSW Apr 2019'!O5))*'NSW Apr 2019'!AG5/100)*'NSW Apr 2019'!AR5,('NSW Apr 2019'!P5*'NSW Apr 2019'!AG5/100)*'NSW Apr 2019'!AR5)),0)</f>
        <v>0</v>
      </c>
      <c r="R11" s="145">
        <f>IF(AND('NSW Apr 2019'!P5&gt;0,'NSW Apr 2019'!O5&gt;0),IF(($C$5*F11/'NSW Apr 2019'!AR5&lt;SUM('NSW Apr 2019'!L5:P5)),(0),($C$5*F11/'NSW Apr 2019'!AR5-SUM('NSW Apr 2019'!L5:P5))*'NSW Apr 2019'!AB5/100)* 'NSW Apr 2019'!AR5,IF(AND('NSW Apr 2019'!O5&gt;0,'NSW Apr 2019'!P5=""),IF(($C$5*F11/'NSW Apr 2019'!AR5&lt; SUM('NSW Apr 2019'!L5:O5)),(0),($C$5*F11/'NSW Apr 2019'!AR5-SUM('NSW Apr 2019'!L5:O5))*'NSW Apr 2019'!AG5/100)* 'NSW Apr 2019'!AR5,IF(AND('NSW Apr 2019'!N5&gt;0,'NSW Apr 2019'!O5=""),IF(($C$5*F11/'NSW Apr 2019'!AR5&lt; SUM('NSW Apr 2019'!L5:N5)),(0),($C$5*F11/'NSW Apr 2019'!AR5-SUM('NSW Apr 2019'!L5:N5))*'NSW Apr 2019'!AF5/100)* 'NSW Apr 2019'!AR5,IF(AND('NSW Apr 2019'!M5&gt;0,'NSW Apr 2019'!N5=""),IF(($C$5*F11/'NSW Apr 2019'!AR5&lt;'NSW Apr 2019'!M5+'NSW Apr 2019'!L5),(0),(($C$5*F11/'NSW Apr 2019'!AR5-('NSW Apr 2019'!M5+'NSW Apr 2019'!L5))*'NSW Apr 2019'!AE5/100))*'NSW Apr 2019'!AR5,IF(AND('NSW Apr 2019'!L5&gt;0,'NSW Apr 2019'!M5=""&gt;0),IF(($C$5*F11/'NSW Apr 2019'!AR5&lt;'NSW Apr 2019'!L5),(0),($C$5*F11/'NSW Apr 2019'!AR5-'NSW Apr 2019'!L5)*'NSW Apr 2019'!AD5/100)*'NSW Apr 2019'!AR5,0)))))</f>
        <v>0</v>
      </c>
      <c r="S11" s="274">
        <f t="shared" si="2"/>
        <v>2429.3011999999999</v>
      </c>
      <c r="T11" s="277">
        <f t="shared" si="3"/>
        <v>2678.0852</v>
      </c>
      <c r="U11" s="138">
        <f t="shared" si="4"/>
        <v>2945.89372</v>
      </c>
      <c r="V11" s="98">
        <f>'NSW Apr 2019'!AU5</f>
        <v>0</v>
      </c>
      <c r="W11" s="98">
        <f>'NSW Apr 2019'!AV5</f>
        <v>14</v>
      </c>
      <c r="X11" s="98">
        <f>'NSW Apr 2019'!AW5</f>
        <v>0</v>
      </c>
      <c r="Y11" s="98">
        <f>'NSW Apr 2019'!AX5</f>
        <v>0</v>
      </c>
      <c r="Z11" s="277" t="str">
        <f t="shared" si="5"/>
        <v>Guaranteed off usage</v>
      </c>
      <c r="AA11" s="277" t="s">
        <v>291</v>
      </c>
      <c r="AB11" s="279">
        <f>IF(AND(Z11="Guaranteed off bill",AA11="Inclusive"),((T11*1.1)-((T11*1.1)*V11/100))/1.1,IF(AND(Z11="Guaranteed off usage",AA11="Inclusive"),((T11*1.1)-((S11*1.1)*W11/100))/1.1,IF(AND(Z11="Guaranteed off bill",AA11="Exclusive"),T11-(T11*V11/100),IF(AND(Z11="Guaranteed off usage",AA11="Exclusive"),T11-(S11*W11/100),IF(AA11="Inclusive",((T11*1.1))/1.1,T11)))))</f>
        <v>2337.9830320000001</v>
      </c>
      <c r="AC11" s="277">
        <f>IF(AND(Z11="Pay-on-time off bill",AA11="Inclusive"),((AB11*1.1)-((AB11*1.1)*X11/100))/1.1,IF(AND(Z11="Pay-on-time off usage",AA11="Inclusive"),((AB11*1.1)-((S11*1.1)*Y11/100))/1.1,IF(AND(Z11="Pay-on-time off bill",AA11="Exclusive"),AB11-(AB11*X11/100),IF(AND(Z11="Pay-on-time off usage",AA11="Exclusive"),AB11-(S11*Y11/100),IF(AA11="Inclusive",((AB11*1.1))/1.1,AB11)))))</f>
        <v>2337.9830320000001</v>
      </c>
      <c r="AD11" s="271">
        <f t="shared" si="0"/>
        <v>2571.7813352000003</v>
      </c>
      <c r="AE11" s="283">
        <f t="shared" si="0"/>
        <v>2571.7813352000003</v>
      </c>
      <c r="AF11" s="140">
        <f>'NSW Apr 2019'!BG5</f>
        <v>12</v>
      </c>
      <c r="AG11" s="141" t="str">
        <f>'NSW Apr 2019'!BH5</f>
        <v>y</v>
      </c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199"/>
      <c r="CI11" s="199"/>
      <c r="CJ11" s="199"/>
      <c r="CK11" s="199"/>
      <c r="CL11" s="199"/>
      <c r="CM11" s="199"/>
      <c r="CN11" s="199"/>
      <c r="CO11" s="199"/>
      <c r="CP11" s="199"/>
      <c r="CQ11" s="199"/>
      <c r="CR11" s="199"/>
      <c r="CS11" s="199"/>
      <c r="CT11" s="199"/>
      <c r="CU11" s="199"/>
      <c r="CV11" s="199"/>
      <c r="CW11" s="199"/>
      <c r="CX11" s="199"/>
      <c r="CY11" s="199"/>
      <c r="CZ11" s="199"/>
      <c r="DA11" s="199"/>
      <c r="DB11" s="199"/>
      <c r="DC11" s="199"/>
      <c r="DD11" s="199"/>
      <c r="DE11" s="199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  <c r="DR11" s="199"/>
      <c r="DS11" s="199"/>
      <c r="DT11" s="199"/>
      <c r="DU11" s="199"/>
      <c r="DV11" s="199"/>
      <c r="DW11" s="199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199"/>
      <c r="EL11" s="199"/>
      <c r="EM11" s="199"/>
      <c r="EN11" s="199"/>
      <c r="EO11" s="199"/>
      <c r="EP11" s="199"/>
      <c r="EQ11" s="199"/>
      <c r="ER11" s="199"/>
    </row>
    <row r="12" spans="1:148" ht="23" customHeight="1" thickBot="1">
      <c r="A12" s="452"/>
      <c r="B12" s="99" t="str">
        <f>'NSW Apr 2019'!F6</f>
        <v>Red Energy</v>
      </c>
      <c r="C12" s="99" t="str">
        <f>'NSW Apr 2019'!G6</f>
        <v xml:space="preserve">Easy Saver </v>
      </c>
      <c r="D12" s="163">
        <f>365*'NSW Apr 2019'!H6/100</f>
        <v>235.27899999999997</v>
      </c>
      <c r="E12" s="306">
        <f>IF('NSW Apr 2019'!AQ6=3,0.5,IF('NSW Apr 2019'!AQ6=2,0.33,0))</f>
        <v>0.5</v>
      </c>
      <c r="F12" s="306">
        <f t="shared" si="1"/>
        <v>0.5</v>
      </c>
      <c r="G12" s="163">
        <f>IF('NSW Apr 2019'!K6="",($C$5*E12/'NSW Apr 2019'!AQ6*'NSW Apr 2019'!W6/100)*'NSW Apr 2019'!AQ6,IF($C$5*E12/'NSW Apr 2019'!AQ6&gt;='NSW Apr 2019'!L6,('NSW Apr 2019'!L6*'NSW Apr 2019'!W6/100)*'NSW Apr 2019'!AQ6,($C$5*E12/'NSW Apr 2019'!AQ6*'NSW Apr 2019'!W6/100)*'NSW Apr 2019'!AQ6))</f>
        <v>138.3459</v>
      </c>
      <c r="H12" s="175">
        <f>IF(AND('NSW Apr 2019'!L6&gt;0,'NSW Apr 2019'!M6&gt;0),IF($C$5*E12/'NSW Apr 2019'!AQ6&lt;'NSW Apr 2019'!L6,0,IF(($C$5*E12/'NSW Apr 2019'!AQ6-'NSW Apr 2019'!L6)&lt;=('NSW Apr 2019'!M6+'NSW Apr 2019'!L6),((($C$5*E12/'NSW Apr 2019'!AQ6-'NSW Apr 2019'!L6)*'NSW Apr 2019'!X6/100))*'NSW Apr 2019'!AQ6,((('NSW Apr 2019'!M6)*'NSW Apr 2019'!X6/100)*'NSW Apr 2019'!AQ6))),0)</f>
        <v>92.825699999999983</v>
      </c>
      <c r="I12" s="163">
        <f>IF(AND('NSW Apr 2019'!M6&gt;0,'NSW Apr 2019'!N6&gt;0),IF($C$5*E12/'NSW Apr 2019'!AQ6&lt;('NSW Apr 2019'!L6+'NSW Apr 2019'!M6),0,IF(($C$5*E12/'NSW Apr 2019'!AQ6-'NSW Apr 2019'!L6+'NSW Apr 2019'!M6)&lt;=('NSW Apr 2019'!L6+'NSW Apr 2019'!M6+'NSW Apr 2019'!N6),((($C$5*E12/'NSW Apr 2019'!AQ6-('NSW Apr 2019'!L6+'NSW Apr 2019'!M6))*'NSW Apr 2019'!Y6/100))*'NSW Apr 2019'!AQ6,('NSW Apr 2019'!N6*'NSW Apr 2019'!Y6/100)* 'NSW Apr 2019'!AQ6)),0)</f>
        <v>207.7218</v>
      </c>
      <c r="J12" s="163">
        <f>IF(AND('NSW Apr 2019'!N6&gt;0,'NSW Apr 2019'!O6&gt;0),IF($C$5*E12/'NSW Apr 2019'!AQ6&lt;('NSW Apr 2019'!L6+'NSW Apr 2019'!M6+'NSW Apr 2019'!N6),0,IF(($C$5*E12/'NSW Apr 2019'!AQ6-'NSW Apr 2019'!L6+'NSW Apr 2019'!M6+'NSW Apr 2019'!N6)&lt;=('NSW Apr 2019'!L6+'NSW Apr 2019'!M6+'NSW Apr 2019'!N6+'NSW Apr 2019'!O6),(($C$5*E12/'NSW Apr 2019'!AQ6-('NSW Apr 2019'!L6+'NSW Apr 2019'!M6+'NSW Apr 2019'!N6))*'NSW Apr 2019'!Z6/100)*'NSW Apr 2019'!AQ6,('NSW Apr 2019'!O6*'NSW Apr 2019'!Z6/100)*'NSW Apr 2019'!AQ6)),0)</f>
        <v>779.04750000000013</v>
      </c>
      <c r="K12" s="163">
        <f>IF(AND('NSW Apr 2019'!O6&gt;0,'NSW Apr 2019'!P6&gt;0),IF($C$5*E12/'NSW Apr 2019'!AQ6&lt;('NSW Apr 2019'!L6+'NSW Apr 2019'!M6+'NSW Apr 2019'!N6+'NSW Apr 2019'!O6),0,IF(($C$5*E12/'NSW Apr 2019'!AQ6-'NSW Apr 2019'!L6+'NSW Apr 2019'!M6+'NSW Apr 2019'!N6+'NSW Apr 2019'!O6)&lt;=('NSW Apr 2019'!L6+'NSW Apr 2019'!M6+'NSW Apr 2019'!N6+'NSW Apr 2019'!O6+'NSW Apr 2019'!P6),(($C$5*E12/'NSW Apr 2019'!AQ6-('NSW Apr 2019'!L6+'NSW Apr 2019'!M6+'NSW Apr 2019'!N6+'NSW Apr 2019'!O6))*'NSW Apr 2019'!AA6/100)*'NSW Apr 2019'!AQ6,('NSW Apr 2019'!P6*'NSW Apr 2019'!AA6/100)*'NSW Apr 2019'!AQ6)),0)</f>
        <v>0</v>
      </c>
      <c r="L12" s="175">
        <f>IF(AND('NSW Apr 2019'!P6&gt;0,'NSW Apr 2019'!O6&gt;0),IF(($C$5*E12/'NSW Apr 2019'!AQ6&lt;SUM('NSW Apr 2019'!L6:P6)),(0),($C$5*E12/'NSW Apr 2019'!AQ6-SUM('NSW Apr 2019'!L6:P6))*'NSW Apr 2019'!AB6/100)* 'NSW Apr 2019'!AQ6,IF(AND('NSW Apr 2019'!O6&gt;0,'NSW Apr 2019'!P6=""),IF(($C$5*E12/'NSW Apr 2019'!AQ6&lt; SUM('NSW Apr 2019'!L6:O6)),(0),($C$5*E12/'NSW Apr 2019'!AQ6-SUM('NSW Apr 2019'!L6:O6))*'NSW Apr 2019'!AA6/100)* 'NSW Apr 2019'!AQ6,IF(AND('NSW Apr 2019'!N6&gt;0,'NSW Apr 2019'!O6=""),IF(($C$5*E12/'NSW Apr 2019'!AQ6&lt; SUM('NSW Apr 2019'!L6:N6)),(0),($C$5*E12/'NSW Apr 2019'!AQ6-SUM('NSW Apr 2019'!L6:N6))*'NSW Apr 2019'!Z6/100)* 'NSW Apr 2019'!AQ6,IF(AND('NSW Apr 2019'!M6&gt;0,'NSW Apr 2019'!N6=""),IF(($C$5*E12/'NSW Apr 2019'!AQ6&lt;'NSW Apr 2019'!M6+'NSW Apr 2019'!L6),(0),(($C$5*E12/'NSW Apr 2019'!AQ6-('NSW Apr 2019'!M6+'NSW Apr 2019'!L6))*'NSW Apr 2019'!Y6/100))*'NSW Apr 2019'!AQ6,IF(AND('NSW Apr 2019'!L6&gt;0,'NSW Apr 2019'!M6=""&gt;0),IF(($C$5*E12/'NSW Apr 2019'!AQ6&lt;'NSW Apr 2019'!L6),(0),($C$5*E12/'NSW Apr 2019'!AQ6-'NSW Apr 2019'!L6)*'NSW Apr 2019'!X6/100)*'NSW Apr 2019'!AQ6,0)))))</f>
        <v>0</v>
      </c>
      <c r="M12" s="175">
        <f>IF('NSW Apr 2019'!K6="",($C$5*F12/'NSW Apr 2019'!AR6*'NSW Apr 2019'!AC6/100)*'NSW Apr 2019'!AR6,IF($C$5*F12/'NSW Apr 2019'!AR6&gt;='NSW Apr 2019'!L6,('NSW Apr 2019'!L6*'NSW Apr 2019'!AC6/100)*'NSW Apr 2019'!AR6,($C$5*F12/'NSW Apr 2019'!AR6*'NSW Apr 2019'!AC6/100)*'NSW Apr 2019'!AR6))</f>
        <v>138.3459</v>
      </c>
      <c r="N12" s="175">
        <f>IF(AND('NSW Apr 2019'!L6&gt;0,'NSW Apr 2019'!M6&gt;0),IF($C$5*F12/'NSW Apr 2019'!AR6&lt;'NSW Apr 2019'!L6,0,IF(($C$5*F12/'NSW Apr 2019'!AR6-'NSW Apr 2019'!L6)&lt;=('NSW Apr 2019'!M6+'NSW Apr 2019'!L6),((($C$5*F12/'NSW Apr 2019'!AR6-'NSW Apr 2019'!L6)*'NSW Apr 2019'!AD6/100))*'NSW Apr 2019'!AR6,((('NSW Apr 2019'!M6)*'NSW Apr 2019'!AD6/100)*'NSW Apr 2019'!AR6))),0)</f>
        <v>92.825699999999983</v>
      </c>
      <c r="O12" s="175">
        <f>IF(AND('NSW Apr 2019'!M6&gt;0,'NSW Apr 2019'!N6&gt;0),IF($C$5*F12/'NSW Apr 2019'!AR6&lt;('NSW Apr 2019'!L6+'NSW Apr 2019'!M6),0,IF(($C$5*F12/'NSW Apr 2019'!AR6-'NSW Apr 2019'!L6+'NSW Apr 2019'!M6)&lt;=('NSW Apr 2019'!L6+'NSW Apr 2019'!M6+'NSW Apr 2019'!N6),((($C$5*F12/'NSW Apr 2019'!AR6-('NSW Apr 2019'!L6+'NSW Apr 2019'!M6))*'NSW Apr 2019'!AE6/100))*'NSW Apr 2019'!AR6,('NSW Apr 2019'!N6*'NSW Apr 2019'!AE6/100)*'NSW Apr 2019'!AR6)),0)</f>
        <v>207.7218</v>
      </c>
      <c r="P12" s="175">
        <f>IF(AND('NSW Apr 2019'!N6&gt;0,'NSW Apr 2019'!O6&gt;0),IF($C$5*F12/'NSW Apr 2019'!AR6&lt;('NSW Apr 2019'!L6+'NSW Apr 2019'!M6+'NSW Apr 2019'!N6),0,IF(($C$5*F12/'NSW Apr 2019'!AR6-'NSW Apr 2019'!L6+'NSW Apr 2019'!M6+'NSW Apr 2019'!N6)&lt;=('NSW Apr 2019'!L6+'NSW Apr 2019'!M6+'NSW Apr 2019'!N6+'NSW Apr 2019'!O6),(($C$5*F12/'NSW Apr 2019'!AR6-('NSW Apr 2019'!L6+'NSW Apr 2019'!M6+'NSW Apr 2019'!N6))*'NSW Apr 2019'!AF6/100)*'NSW Apr 2019'!AR6,('NSW Apr 2019'!O6*'NSW Apr 2019'!AF6/100)*'NSW Apr 2019'!AR6)),0)</f>
        <v>779.04750000000013</v>
      </c>
      <c r="Q12" s="175">
        <f>IF(AND('NSW Apr 2019'!P6&gt;0,'NSW Apr 2019'!P6&gt;0),IF($C$5*F12/'NSW Apr 2019'!AR6&lt;('NSW Apr 2019'!L6+'NSW Apr 2019'!M6+'NSW Apr 2019'!N6+'NSW Apr 2019'!O6),0,IF(($C$5*F12/'NSW Apr 2019'!AR6-'NSW Apr 2019'!L6+'NSW Apr 2019'!M6+'NSW Apr 2019'!N6+'NSW Apr 2019'!O6)&lt;=('NSW Apr 2019'!L6+'NSW Apr 2019'!M6+'NSW Apr 2019'!N6+'NSW Apr 2019'!O6+'NSW Apr 2019'!P6),(($C$5*F12/'NSW Apr 2019'!AR6-('NSW Apr 2019'!L6+'NSW Apr 2019'!M6+'NSW Apr 2019'!N6+'NSW Apr 2019'!O6))*'NSW Apr 2019'!AG6/100)*'NSW Apr 2019'!AR6,('NSW Apr 2019'!P6*'NSW Apr 2019'!AG6/100)*'NSW Apr 2019'!AR6)),0)</f>
        <v>0</v>
      </c>
      <c r="R12" s="175">
        <f>IF(AND('NSW Apr 2019'!P6&gt;0,'NSW Apr 2019'!O6&gt;0),IF(($C$5*F12/'NSW Apr 2019'!AR6&lt;SUM('NSW Apr 2019'!L6:P6)),(0),($C$5*F12/'NSW Apr 2019'!AR6-SUM('NSW Apr 2019'!L6:P6))*'NSW Apr 2019'!AB6/100)* 'NSW Apr 2019'!AR6,IF(AND('NSW Apr 2019'!O6&gt;0,'NSW Apr 2019'!P6=""),IF(($C$5*F12/'NSW Apr 2019'!AR6&lt; SUM('NSW Apr 2019'!L6:O6)),(0),($C$5*F12/'NSW Apr 2019'!AR6-SUM('NSW Apr 2019'!L6:O6))*'NSW Apr 2019'!AG6/100)* 'NSW Apr 2019'!AR6,IF(AND('NSW Apr 2019'!N6&gt;0,'NSW Apr 2019'!O6=""),IF(($C$5*F12/'NSW Apr 2019'!AR6&lt; SUM('NSW Apr 2019'!L6:N6)),(0),($C$5*F12/'NSW Apr 2019'!AR6-SUM('NSW Apr 2019'!L6:N6))*'NSW Apr 2019'!AF6/100)* 'NSW Apr 2019'!AR6,IF(AND('NSW Apr 2019'!M6&gt;0,'NSW Apr 2019'!N6=""),IF(($C$5*F12/'NSW Apr 2019'!AR6&lt;'NSW Apr 2019'!M6+'NSW Apr 2019'!L6),(0),(($C$5*F12/'NSW Apr 2019'!AR6-('NSW Apr 2019'!M6+'NSW Apr 2019'!L6))*'NSW Apr 2019'!AE6/100))*'NSW Apr 2019'!AR6,IF(AND('NSW Apr 2019'!L6&gt;0,'NSW Apr 2019'!M6=""&gt;0),IF(($C$5*F12/'NSW Apr 2019'!AR6&lt;'NSW Apr 2019'!L6),(0),($C$5*F12/'NSW Apr 2019'!AR6-'NSW Apr 2019'!L6)*'NSW Apr 2019'!AD6/100)*'NSW Apr 2019'!AR6,0)))))</f>
        <v>0</v>
      </c>
      <c r="S12" s="275">
        <f t="shared" si="2"/>
        <v>2435.8818000000001</v>
      </c>
      <c r="T12" s="278">
        <f t="shared" si="3"/>
        <v>2671.1608000000001</v>
      </c>
      <c r="U12" s="166">
        <f t="shared" si="4"/>
        <v>2938.2768800000003</v>
      </c>
      <c r="V12" s="99">
        <f>'NSW Apr 2019'!AU6</f>
        <v>0</v>
      </c>
      <c r="W12" s="99">
        <f>'NSW Apr 2019'!AV6</f>
        <v>0</v>
      </c>
      <c r="X12" s="167">
        <f>'NSW Apr 2019'!AW6</f>
        <v>10</v>
      </c>
      <c r="Y12" s="99">
        <f>'NSW Apr 2019'!AX6</f>
        <v>0</v>
      </c>
      <c r="Z12" s="293" t="str">
        <f t="shared" si="5"/>
        <v>Pay-on-time off bill</v>
      </c>
      <c r="AA12" s="280" t="s">
        <v>291</v>
      </c>
      <c r="AB12" s="280">
        <f>IF(AND(Z12="Guaranteed off bill",AA12="Inclusive"),((T12*1.1)-((T12*1.1)*V12/100))/1.1,IF(AND(Z12="Guaranteed off usage",AA12="Inclusive"),((T12*1.1)-((S12*1.1)*W12/100))/1.1,IF(AND(Z12="Guaranteed off bill",AA12="Exclusive"),T12-(T12*V12/100),IF(AND(Z12="Guaranteed off usage",AA12="Exclusive"),T12-(S12*W12/100),IF(AA12="Inclusive",((T12*1.1))/1.1,T12)))))</f>
        <v>2671.1608000000001</v>
      </c>
      <c r="AC12" s="278">
        <f>IF(AND(Z12="Pay-on-time off bill",AA12="Inclusive"),((AB12*1.1)-((AB12*1.1)*X12/100))/1.1,IF(AND(Z12="Pay-on-time off usage",AA12="Inclusive"),((AB12*1.1)-((S12*1.1)*Y12/100))/1.1,IF(AND(Z12="Pay-on-time off bill",AA12="Exclusive"),AB12-(AB12*X12/100),IF(AND(Z12="Pay-on-time off usage",AA12="Exclusive"),AB12-(S12*Y12/100),IF(AA12="Inclusive",((AB12*1.1))/1.1,AB12)))))</f>
        <v>2404.0447199999999</v>
      </c>
      <c r="AD12" s="272">
        <f t="shared" si="0"/>
        <v>2938.2768800000003</v>
      </c>
      <c r="AE12" s="261">
        <f t="shared" si="0"/>
        <v>2644.449192</v>
      </c>
      <c r="AF12" s="169">
        <f>'NSW Apr 2019'!BG6</f>
        <v>0</v>
      </c>
      <c r="AG12" s="170" t="str">
        <f>'NSW Apr 2019'!BH6</f>
        <v>n</v>
      </c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199"/>
      <c r="BZ12" s="199"/>
      <c r="CA12" s="199"/>
      <c r="CB12" s="199"/>
      <c r="CC12" s="199"/>
      <c r="CD12" s="199"/>
      <c r="CE12" s="199"/>
      <c r="CF12" s="199"/>
      <c r="CG12" s="199"/>
      <c r="CH12" s="199"/>
      <c r="CI12" s="199"/>
      <c r="CJ12" s="199"/>
      <c r="CK12" s="199"/>
      <c r="CL12" s="199"/>
      <c r="CM12" s="199"/>
      <c r="CN12" s="199"/>
      <c r="CO12" s="199"/>
      <c r="CP12" s="199"/>
      <c r="CQ12" s="199"/>
      <c r="CR12" s="199"/>
      <c r="CS12" s="199"/>
      <c r="CT12" s="199"/>
      <c r="CU12" s="199"/>
      <c r="CV12" s="199"/>
      <c r="CW12" s="199"/>
      <c r="CX12" s="199"/>
      <c r="CY12" s="199"/>
      <c r="CZ12" s="199"/>
      <c r="DA12" s="199"/>
      <c r="DB12" s="199"/>
      <c r="DC12" s="199"/>
      <c r="DD12" s="199"/>
      <c r="DE12" s="199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  <c r="DR12" s="199"/>
      <c r="DS12" s="199"/>
      <c r="DT12" s="199"/>
      <c r="DU12" s="199"/>
      <c r="DV12" s="199"/>
      <c r="DW12" s="199"/>
      <c r="DX12" s="199"/>
      <c r="DY12" s="199"/>
      <c r="DZ12" s="199"/>
      <c r="EA12" s="199"/>
      <c r="EB12" s="199"/>
      <c r="EC12" s="199"/>
      <c r="ED12" s="199"/>
      <c r="EE12" s="199"/>
      <c r="EF12" s="199"/>
      <c r="EG12" s="199"/>
      <c r="EH12" s="199"/>
      <c r="EI12" s="199"/>
      <c r="EJ12" s="199"/>
      <c r="EK12" s="199"/>
      <c r="EL12" s="199"/>
      <c r="EM12" s="199"/>
      <c r="EN12" s="199"/>
      <c r="EO12" s="199"/>
      <c r="EP12" s="199"/>
      <c r="EQ12" s="199"/>
      <c r="ER12" s="199"/>
    </row>
    <row r="13" spans="1:148" ht="23" customHeight="1" thickTop="1">
      <c r="A13" s="451" t="str">
        <f>'NSW Apr 2019'!D7</f>
        <v xml:space="preserve">ActewAGL Queanbeyan </v>
      </c>
      <c r="B13" s="98" t="str">
        <f>'NSW Apr 2019'!F7</f>
        <v>ActewAGL</v>
      </c>
      <c r="C13" s="98" t="str">
        <f>'NSW Apr 2019'!G7</f>
        <v>Business plan</v>
      </c>
      <c r="D13" s="135">
        <f>365*'NSW Apr 2019'!H7/100</f>
        <v>344.34100000000001</v>
      </c>
      <c r="E13" s="305">
        <f>IF('NSW Apr 2019'!AQ7=3,0.5,IF('NSW Apr 2019'!AQ7=2,0.33,0))</f>
        <v>0.5</v>
      </c>
      <c r="F13" s="305">
        <f t="shared" si="1"/>
        <v>0.5</v>
      </c>
      <c r="G13" s="135">
        <f>IF('NSW Apr 2019'!K7="",($C$5*E13/'NSW Apr 2019'!AQ7*'NSW Apr 2019'!W7/100)*'NSW Apr 2019'!AQ7,IF($C$5*E13/'NSW Apr 2019'!AQ7&gt;='NSW Apr 2019'!L7,('NSW Apr 2019'!L7*'NSW Apr 2019'!W7/100)*'NSW Apr 2019'!AQ7,($C$5*E13/'NSW Apr 2019'!AQ7*'NSW Apr 2019'!W7/100)*'NSW Apr 2019'!AQ7))</f>
        <v>388.18800000000005</v>
      </c>
      <c r="H13" s="145">
        <f>IF(AND('NSW Apr 2019'!L7&gt;0,'NSW Apr 2019'!M7&gt;0),IF($C$5*E13/'NSW Apr 2019'!AQ7&lt;'NSW Apr 2019'!L7,0,IF(($C$5*E13/'NSW Apr 2019'!AQ7-'NSW Apr 2019'!L7)&lt;=('NSW Apr 2019'!M7+'NSW Apr 2019'!L7),((($C$5*E13/'NSW Apr 2019'!AQ7-'NSW Apr 2019'!L7)*'NSW Apr 2019'!X7/100))*'NSW Apr 2019'!AQ7,((('NSW Apr 2019'!M7)*'NSW Apr 2019'!X7/100)*'NSW Apr 2019'!AQ7))),0)</f>
        <v>856.33200000000022</v>
      </c>
      <c r="I13" s="135">
        <f>IF(AND('NSW Apr 2019'!M7&gt;0,'NSW Apr 2019'!N7&gt;0),IF($C$5*E13/'NSW Apr 2019'!AQ7&lt;('NSW Apr 2019'!L7+'NSW Apr 2019'!M7),0,IF(($C$5*E13/'NSW Apr 2019'!AQ7-'NSW Apr 2019'!L7+'NSW Apr 2019'!M7)&lt;=('NSW Apr 2019'!L7+'NSW Apr 2019'!M7+'NSW Apr 2019'!N7),((($C$5*E13/'NSW Apr 2019'!AQ7-('NSW Apr 2019'!L7+'NSW Apr 2019'!M7))*'NSW Apr 2019'!Y7/100))*'NSW Apr 2019'!AQ7,('NSW Apr 2019'!N7*'NSW Apr 2019'!Y7/100)* 'NSW Apr 2019'!AQ7)),0)</f>
        <v>0</v>
      </c>
      <c r="J13" s="135">
        <f>IF(AND('NSW Apr 2019'!N7&gt;0,'NSW Apr 2019'!O7&gt;0),IF($C$5*E13/'NSW Apr 2019'!AQ7&lt;('NSW Apr 2019'!L7+'NSW Apr 2019'!M7+'NSW Apr 2019'!N7),0,IF(($C$5*E13/'NSW Apr 2019'!AQ7-'NSW Apr 2019'!L7+'NSW Apr 2019'!M7+'NSW Apr 2019'!N7)&lt;=('NSW Apr 2019'!L7+'NSW Apr 2019'!M7+'NSW Apr 2019'!N7+'NSW Apr 2019'!O7),(($C$5*E13/'NSW Apr 2019'!AQ7-('NSW Apr 2019'!L7+'NSW Apr 2019'!M7+'NSW Apr 2019'!N7))*'NSW Apr 2019'!Z7/100)*'NSW Apr 2019'!AQ7,('NSW Apr 2019'!O7*'NSW Apr 2019'!Z7/100)*'NSW Apr 2019'!AQ7)),0)</f>
        <v>0</v>
      </c>
      <c r="K13" s="135">
        <f>IF(AND('NSW Apr 2019'!O7&gt;0,'NSW Apr 2019'!P7&gt;0),IF($C$5*E13/'NSW Apr 2019'!AQ7&lt;('NSW Apr 2019'!L7+'NSW Apr 2019'!M7+'NSW Apr 2019'!N7+'NSW Apr 2019'!O7),0,IF(($C$5*E13/'NSW Apr 2019'!AQ7-'NSW Apr 2019'!L7+'NSW Apr 2019'!M7+'NSW Apr 2019'!N7+'NSW Apr 2019'!O7)&lt;=('NSW Apr 2019'!L7+'NSW Apr 2019'!M7+'NSW Apr 2019'!N7+'NSW Apr 2019'!O7+'NSW Apr 2019'!P7),(($C$5*E13/'NSW Apr 2019'!AQ7-('NSW Apr 2019'!L7+'NSW Apr 2019'!M7+'NSW Apr 2019'!N7+'NSW Apr 2019'!O7))*'NSW Apr 2019'!AA7/100)*'NSW Apr 2019'!AQ7,('NSW Apr 2019'!P7*'NSW Apr 2019'!AA7/100)*'NSW Apr 2019'!AQ7)),0)</f>
        <v>0</v>
      </c>
      <c r="L13" s="145">
        <f>IF(AND('NSW Apr 2019'!P7&gt;0,'NSW Apr 2019'!O7&gt;0),IF(($C$5*E13/'NSW Apr 2019'!AQ7&lt;SUM('NSW Apr 2019'!L7:P7)),(0),($C$5*E13/'NSW Apr 2019'!AQ7-SUM('NSW Apr 2019'!L7:P7))*'NSW Apr 2019'!AB7/100)* 'NSW Apr 2019'!AQ7,IF(AND('NSW Apr 2019'!O7&gt;0,'NSW Apr 2019'!P7=""),IF(($C$5*E13/'NSW Apr 2019'!AQ7&lt; SUM('NSW Apr 2019'!L7:O7)),(0),($C$5*E13/'NSW Apr 2019'!AQ7-SUM('NSW Apr 2019'!L7:O7))*'NSW Apr 2019'!AA7/100)* 'NSW Apr 2019'!AQ7,IF(AND('NSW Apr 2019'!N7&gt;0,'NSW Apr 2019'!O7=""),IF(($C$5*E13/'NSW Apr 2019'!AQ7&lt; SUM('NSW Apr 2019'!L7:N7)),(0),($C$5*E13/'NSW Apr 2019'!AQ7-SUM('NSW Apr 2019'!L7:N7))*'NSW Apr 2019'!Z7/100)* 'NSW Apr 2019'!AQ7,IF(AND('NSW Apr 2019'!M7&gt;0,'NSW Apr 2019'!N7=""),IF(($C$5*E13/'NSW Apr 2019'!AQ7&lt;'NSW Apr 2019'!M7+'NSW Apr 2019'!L7),(0),(($C$5*E13/'NSW Apr 2019'!AQ7-('NSW Apr 2019'!M7+'NSW Apr 2019'!L7))*'NSW Apr 2019'!Y7/100))*'NSW Apr 2019'!AQ7,IF(AND('NSW Apr 2019'!L7&gt;0,'NSW Apr 2019'!M7=""&gt;0),IF(($C$5*E13/'NSW Apr 2019'!AQ7&lt;'NSW Apr 2019'!L7),(0),($C$5*E13/'NSW Apr 2019'!AQ7-'NSW Apr 2019'!L7)*'NSW Apr 2019'!X7/100)*'NSW Apr 2019'!AQ7,0)))))</f>
        <v>0</v>
      </c>
      <c r="M13" s="145">
        <f>IF('NSW Apr 2019'!K7="",($C$5*F13/'NSW Apr 2019'!AR7*'NSW Apr 2019'!AC7/100)*'NSW Apr 2019'!AR7,IF($C$5*F13/'NSW Apr 2019'!AR7&gt;='NSW Apr 2019'!L7,('NSW Apr 2019'!L7*'NSW Apr 2019'!AC7/100)*'NSW Apr 2019'!AR7,($C$5*F13/'NSW Apr 2019'!AR7*'NSW Apr 2019'!AC7/100)*'NSW Apr 2019'!AR7))</f>
        <v>388.18800000000005</v>
      </c>
      <c r="N13" s="145">
        <f>IF(AND('NSW Apr 2019'!L7&gt;0,'NSW Apr 2019'!M7&gt;0),IF($C$5*F13/'NSW Apr 2019'!AR7&lt;'NSW Apr 2019'!L7,0,IF(($C$5*F13/'NSW Apr 2019'!AR7-'NSW Apr 2019'!L7)&lt;=('NSW Apr 2019'!M7+'NSW Apr 2019'!L7),((($C$5*F13/'NSW Apr 2019'!AR7-'NSW Apr 2019'!L7)*'NSW Apr 2019'!AD7/100))*'NSW Apr 2019'!AR7,((('NSW Apr 2019'!M7)*'NSW Apr 2019'!AD7/100)*'NSW Apr 2019'!AR7))),0)</f>
        <v>856.33200000000022</v>
      </c>
      <c r="O13" s="145">
        <f>IF(AND('NSW Apr 2019'!M7&gt;0,'NSW Apr 2019'!N7&gt;0),IF($C$5*F13/'NSW Apr 2019'!AR7&lt;('NSW Apr 2019'!L7+'NSW Apr 2019'!M7),0,IF(($C$5*F13/'NSW Apr 2019'!AR7-'NSW Apr 2019'!L7+'NSW Apr 2019'!M7)&lt;=('NSW Apr 2019'!L7+'NSW Apr 2019'!M7+'NSW Apr 2019'!N7),((($C$5*F13/'NSW Apr 2019'!AR7-('NSW Apr 2019'!L7+'NSW Apr 2019'!M7))*'NSW Apr 2019'!AE7/100))*'NSW Apr 2019'!AR7,('NSW Apr 2019'!N7*'NSW Apr 2019'!AE7/100)*'NSW Apr 2019'!AR7)),0)</f>
        <v>0</v>
      </c>
      <c r="P13" s="145">
        <f>IF(AND('NSW Apr 2019'!N7&gt;0,'NSW Apr 2019'!O7&gt;0),IF($C$5*F13/'NSW Apr 2019'!AR7&lt;('NSW Apr 2019'!L7+'NSW Apr 2019'!M7+'NSW Apr 2019'!N7),0,IF(($C$5*F13/'NSW Apr 2019'!AR7-'NSW Apr 2019'!L7+'NSW Apr 2019'!M7+'NSW Apr 2019'!N7)&lt;=('NSW Apr 2019'!L7+'NSW Apr 2019'!M7+'NSW Apr 2019'!N7+'NSW Apr 2019'!O7),(($C$5*F13/'NSW Apr 2019'!AR7-('NSW Apr 2019'!L7+'NSW Apr 2019'!M7+'NSW Apr 2019'!N7))*'NSW Apr 2019'!AF7/100)*'NSW Apr 2019'!AR7,('NSW Apr 2019'!O7*'NSW Apr 2019'!AF7/100)*'NSW Apr 2019'!AR7)),0)</f>
        <v>0</v>
      </c>
      <c r="Q13" s="145">
        <f>IF(AND('NSW Apr 2019'!P7&gt;0,'NSW Apr 2019'!P7&gt;0),IF($C$5*F13/'NSW Apr 2019'!AR7&lt;('NSW Apr 2019'!L7+'NSW Apr 2019'!M7+'NSW Apr 2019'!N7+'NSW Apr 2019'!O7),0,IF(($C$5*F13/'NSW Apr 2019'!AR7-'NSW Apr 2019'!L7+'NSW Apr 2019'!M7+'NSW Apr 2019'!N7+'NSW Apr 2019'!O7)&lt;=('NSW Apr 2019'!L7+'NSW Apr 2019'!M7+'NSW Apr 2019'!N7+'NSW Apr 2019'!O7+'NSW Apr 2019'!P7),(($C$5*F13/'NSW Apr 2019'!AR7-('NSW Apr 2019'!L7+'NSW Apr 2019'!M7+'NSW Apr 2019'!N7+'NSW Apr 2019'!O7))*'NSW Apr 2019'!AG7/100)*'NSW Apr 2019'!AR7,('NSW Apr 2019'!P7*'NSW Apr 2019'!AG7/100)*'NSW Apr 2019'!AR7)),0)</f>
        <v>0</v>
      </c>
      <c r="R13" s="145">
        <f>IF(AND('NSW Apr 2019'!P7&gt;0,'NSW Apr 2019'!O7&gt;0),IF(($C$5*F13/'NSW Apr 2019'!AR7&lt;SUM('NSW Apr 2019'!L7:P7)),(0),($C$5*F13/'NSW Apr 2019'!AR7-SUM('NSW Apr 2019'!L7:P7))*'NSW Apr 2019'!AB7/100)* 'NSW Apr 2019'!AR7,IF(AND('NSW Apr 2019'!O7&gt;0,'NSW Apr 2019'!P7=""),IF(($C$5*F13/'NSW Apr 2019'!AR7&lt; SUM('NSW Apr 2019'!L7:O7)),(0),($C$5*F13/'NSW Apr 2019'!AR7-SUM('NSW Apr 2019'!L7:O7))*'NSW Apr 2019'!AG7/100)* 'NSW Apr 2019'!AR7,IF(AND('NSW Apr 2019'!N7&gt;0,'NSW Apr 2019'!O7=""),IF(($C$5*F13/'NSW Apr 2019'!AR7&lt; SUM('NSW Apr 2019'!L7:N7)),(0),($C$5*F13/'NSW Apr 2019'!AR7-SUM('NSW Apr 2019'!L7:N7))*'NSW Apr 2019'!AF7/100)* 'NSW Apr 2019'!AR7,IF(AND('NSW Apr 2019'!M7&gt;0,'NSW Apr 2019'!N7=""),IF(($C$5*F13/'NSW Apr 2019'!AR7&lt;'NSW Apr 2019'!M7+'NSW Apr 2019'!L7),(0),(($C$5*F13/'NSW Apr 2019'!AR7-('NSW Apr 2019'!M7+'NSW Apr 2019'!L7))*'NSW Apr 2019'!AE7/100))*'NSW Apr 2019'!AR7,IF(AND('NSW Apr 2019'!L7&gt;0,'NSW Apr 2019'!M7=""&gt;0),IF(($C$5*F13/'NSW Apr 2019'!AR7&lt;'NSW Apr 2019'!L7),(0),($C$5*F13/'NSW Apr 2019'!AR7-'NSW Apr 2019'!L7)*'NSW Apr 2019'!AD7/100)*'NSW Apr 2019'!AR7,0)))))</f>
        <v>0</v>
      </c>
      <c r="S13" s="274">
        <f t="shared" si="2"/>
        <v>2489.0400000000004</v>
      </c>
      <c r="T13" s="309">
        <f t="shared" si="3"/>
        <v>2833.3810000000003</v>
      </c>
      <c r="U13" s="162">
        <f t="shared" si="4"/>
        <v>3116.7191000000007</v>
      </c>
      <c r="V13" s="146">
        <f>'NSW Apr 2019'!AU7</f>
        <v>0</v>
      </c>
      <c r="W13" s="98">
        <f>'NSW Apr 2019'!AV7</f>
        <v>12</v>
      </c>
      <c r="X13" s="148">
        <f>'NSW Apr 2019'!AW7</f>
        <v>0</v>
      </c>
      <c r="Y13" s="146">
        <f>'NSW Apr 2019'!AX7</f>
        <v>0</v>
      </c>
      <c r="Z13" s="277" t="str">
        <f t="shared" si="5"/>
        <v>Guaranteed off usage</v>
      </c>
      <c r="AA13" s="277" t="s">
        <v>291</v>
      </c>
      <c r="AB13" s="279">
        <f t="shared" ref="AB13:AB28" si="6">IF(AND(Z13="Guaranteed off bill",AA13="Inclusive"),((T13*1.1)-((T13*1.1)*V13/100))/1.1,IF(AND(Z13="Guaranteed off usage",AA13="Inclusive"),((T13*1.1)-((S13*1.1)*W13/100))/1.1,IF(AND(Z13="Guaranteed off bill",AA13="Exclusive"),T13-(T13*V13/100),IF(AND(Z13="Guaranteed off usage",AA13="Exclusive"),T13-(S13*W13/100),IF(AA13="Inclusive",((T13*1.1))/1.1,T13)))))</f>
        <v>2534.6962000000003</v>
      </c>
      <c r="AC13" s="277">
        <f t="shared" ref="AC13:AC28" si="7">IF(AND(Z13="Pay-on-time off bill",AA13="Inclusive"),((AB13*1.1)-((AB13*1.1)*X13/100))/1.1,IF(AND(Z13="Pay-on-time off usage",AA13="Inclusive"),((AB13*1.1)-((S13*1.1)*Y13/100))/1.1,IF(AND(Z13="Pay-on-time off bill",AA13="Exclusive"),AB13-(AB13*X13/100),IF(AND(Z13="Pay-on-time off usage",AA13="Exclusive"),AB13-(S13*Y13/100),IF(AA13="Inclusive",((AB13*1.1))/1.1,AB13)))))</f>
        <v>2534.6962000000003</v>
      </c>
      <c r="AD13" s="271">
        <f t="shared" ref="AD13:AD28" si="8">AB13*1.1</f>
        <v>2788.1658200000006</v>
      </c>
      <c r="AE13" s="283">
        <f t="shared" ref="AE13:AE28" si="9">AC13*1.1</f>
        <v>2788.1658200000006</v>
      </c>
      <c r="AF13" s="150">
        <f>'NSW Apr 2019'!BG7</f>
        <v>24</v>
      </c>
      <c r="AG13" s="141" t="str">
        <f>'NSW Apr 2019'!BH7</f>
        <v>y</v>
      </c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199"/>
      <c r="BZ13" s="199"/>
      <c r="CA13" s="199"/>
      <c r="CB13" s="199"/>
      <c r="CC13" s="199"/>
      <c r="CD13" s="199"/>
      <c r="CE13" s="199"/>
      <c r="CF13" s="199"/>
      <c r="CG13" s="199"/>
      <c r="CH13" s="199"/>
      <c r="CI13" s="199"/>
      <c r="CJ13" s="199"/>
      <c r="CK13" s="199"/>
      <c r="CL13" s="199"/>
      <c r="CM13" s="199"/>
      <c r="CN13" s="199"/>
      <c r="CO13" s="199"/>
      <c r="CP13" s="199"/>
      <c r="CQ13" s="199"/>
      <c r="CR13" s="199"/>
      <c r="CS13" s="199"/>
      <c r="CT13" s="199"/>
      <c r="CU13" s="199"/>
      <c r="CV13" s="199"/>
      <c r="CW13" s="199"/>
      <c r="CX13" s="199"/>
      <c r="CY13" s="199"/>
      <c r="CZ13" s="199"/>
      <c r="DA13" s="199"/>
      <c r="DB13" s="199"/>
      <c r="DC13" s="199"/>
      <c r="DD13" s="199"/>
      <c r="DE13" s="199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  <c r="DR13" s="199"/>
      <c r="DS13" s="199"/>
      <c r="DT13" s="199"/>
      <c r="DU13" s="199"/>
      <c r="DV13" s="199"/>
      <c r="DW13" s="199"/>
      <c r="DX13" s="199"/>
      <c r="DY13" s="199"/>
      <c r="DZ13" s="199"/>
      <c r="EA13" s="199"/>
      <c r="EB13" s="199"/>
      <c r="EC13" s="199"/>
      <c r="ED13" s="199"/>
      <c r="EE13" s="199"/>
      <c r="EF13" s="199"/>
      <c r="EG13" s="199"/>
      <c r="EH13" s="199"/>
      <c r="EI13" s="199"/>
      <c r="EJ13" s="199"/>
      <c r="EK13" s="199"/>
      <c r="EL13" s="199"/>
      <c r="EM13" s="199"/>
      <c r="EN13" s="199"/>
      <c r="EO13" s="199"/>
      <c r="EP13" s="199"/>
      <c r="EQ13" s="199"/>
      <c r="ER13" s="199"/>
    </row>
    <row r="14" spans="1:148" ht="23" customHeight="1" thickBot="1">
      <c r="A14" s="452"/>
      <c r="B14" s="99" t="str">
        <f>'NSW Apr 2019'!F8</f>
        <v>EnergyAustralia</v>
      </c>
      <c r="C14" s="99" t="str">
        <f>'NSW Apr 2019'!G8</f>
        <v xml:space="preserve">Everyday Saver </v>
      </c>
      <c r="D14" s="163">
        <f>365*'NSW Apr 2019'!H8/100</f>
        <v>302.95</v>
      </c>
      <c r="E14" s="306">
        <f>IF('NSW Apr 2019'!AQ8=3,0.5,IF('NSW Apr 2019'!AQ8=2,0.33,0))</f>
        <v>0.5</v>
      </c>
      <c r="F14" s="306">
        <f t="shared" si="1"/>
        <v>0.5</v>
      </c>
      <c r="G14" s="163">
        <f>IF('NSW Apr 2019'!K8="",($C$5*E14/'NSW Apr 2019'!AQ8*'NSW Apr 2019'!W8/100)*'NSW Apr 2019'!AQ8,IF($C$5*E14/'NSW Apr 2019'!AQ8&gt;='NSW Apr 2019'!L8,('NSW Apr 2019'!L8*'NSW Apr 2019'!W8/100)*'NSW Apr 2019'!AQ8,($C$5*E14/'NSW Apr 2019'!AQ8*'NSW Apr 2019'!W8/100)*'NSW Apr 2019'!AQ8))</f>
        <v>210.82247999999998</v>
      </c>
      <c r="H14" s="175">
        <f>IF(AND('NSW Apr 2019'!L8&gt;0,'NSW Apr 2019'!M8&gt;0),IF($C$5*E14/'NSW Apr 2019'!AQ8&lt;'NSW Apr 2019'!L8,0,IF(($C$5*E14/'NSW Apr 2019'!AQ8-'NSW Apr 2019'!L8)&lt;=('NSW Apr 2019'!M8+'NSW Apr 2019'!L8),((($C$5*E14/'NSW Apr 2019'!AQ8-'NSW Apr 2019'!L8)*'NSW Apr 2019'!X8/100))*'NSW Apr 2019'!AQ8,((('NSW Apr 2019'!M8)*'NSW Apr 2019'!X8/100)*'NSW Apr 2019'!AQ8))),0)</f>
        <v>1103.4104480000001</v>
      </c>
      <c r="I14" s="163">
        <f>IF(AND('NSW Apr 2019'!M8&gt;0,'NSW Apr 2019'!N8&gt;0),IF($C$5*E14/'NSW Apr 2019'!AQ8&lt;('NSW Apr 2019'!L8+'NSW Apr 2019'!M8),0,IF(($C$5*E14/'NSW Apr 2019'!AQ8-'NSW Apr 2019'!L8+'NSW Apr 2019'!M8)&lt;=('NSW Apr 2019'!L8+'NSW Apr 2019'!M8+'NSW Apr 2019'!N8),((($C$5*E14/'NSW Apr 2019'!AQ8-('NSW Apr 2019'!L8+'NSW Apr 2019'!M8))*'NSW Apr 2019'!Y8/100))*'NSW Apr 2019'!AQ8,('NSW Apr 2019'!N8*'NSW Apr 2019'!Y8/100)* 'NSW Apr 2019'!AQ8)),0)</f>
        <v>0</v>
      </c>
      <c r="J14" s="163">
        <f>IF(AND('NSW Apr 2019'!N8&gt;0,'NSW Apr 2019'!O8&gt;0),IF($C$5*E14/'NSW Apr 2019'!AQ8&lt;('NSW Apr 2019'!L8+'NSW Apr 2019'!M8+'NSW Apr 2019'!N8),0,IF(($C$5*E14/'NSW Apr 2019'!AQ8-'NSW Apr 2019'!L8+'NSW Apr 2019'!M8+'NSW Apr 2019'!N8)&lt;=('NSW Apr 2019'!L8+'NSW Apr 2019'!M8+'NSW Apr 2019'!N8+'NSW Apr 2019'!O8),(($C$5*E14/'NSW Apr 2019'!AQ8-('NSW Apr 2019'!L8+'NSW Apr 2019'!M8+'NSW Apr 2019'!N8))*'NSW Apr 2019'!Z8/100)*'NSW Apr 2019'!AQ8,('NSW Apr 2019'!O8*'NSW Apr 2019'!Z8/100)*'NSW Apr 2019'!AQ8)),0)</f>
        <v>0</v>
      </c>
      <c r="K14" s="163">
        <f>IF(AND('NSW Apr 2019'!O8&gt;0,'NSW Apr 2019'!P8&gt;0),IF($C$5*E14/'NSW Apr 2019'!AQ8&lt;('NSW Apr 2019'!L8+'NSW Apr 2019'!M8+'NSW Apr 2019'!N8+'NSW Apr 2019'!O8),0,IF(($C$5*E14/'NSW Apr 2019'!AQ8-'NSW Apr 2019'!L8+'NSW Apr 2019'!M8+'NSW Apr 2019'!N8+'NSW Apr 2019'!O8)&lt;=('NSW Apr 2019'!L8+'NSW Apr 2019'!M8+'NSW Apr 2019'!N8+'NSW Apr 2019'!O8+'NSW Apr 2019'!P8),(($C$5*E14/'NSW Apr 2019'!AQ8-('NSW Apr 2019'!L8+'NSW Apr 2019'!M8+'NSW Apr 2019'!N8+'NSW Apr 2019'!O8))*'NSW Apr 2019'!AA8/100)*'NSW Apr 2019'!AQ8,('NSW Apr 2019'!P8*'NSW Apr 2019'!AA8/100)*'NSW Apr 2019'!AQ8)),0)</f>
        <v>0</v>
      </c>
      <c r="L14" s="175">
        <f>IF(AND('NSW Apr 2019'!P8&gt;0,'NSW Apr 2019'!O8&gt;0),IF(($C$5*E14/'NSW Apr 2019'!AQ8&lt;SUM('NSW Apr 2019'!L8:P8)),(0),($C$5*E14/'NSW Apr 2019'!AQ8-SUM('NSW Apr 2019'!L8:P8))*'NSW Apr 2019'!AB8/100)* 'NSW Apr 2019'!AQ8,IF(AND('NSW Apr 2019'!O8&gt;0,'NSW Apr 2019'!P8=""),IF(($C$5*E14/'NSW Apr 2019'!AQ8&lt; SUM('NSW Apr 2019'!L8:O8)),(0),($C$5*E14/'NSW Apr 2019'!AQ8-SUM('NSW Apr 2019'!L8:O8))*'NSW Apr 2019'!AA8/100)* 'NSW Apr 2019'!AQ8,IF(AND('NSW Apr 2019'!N8&gt;0,'NSW Apr 2019'!O8=""),IF(($C$5*E14/'NSW Apr 2019'!AQ8&lt; SUM('NSW Apr 2019'!L8:N8)),(0),($C$5*E14/'NSW Apr 2019'!AQ8-SUM('NSW Apr 2019'!L8:N8))*'NSW Apr 2019'!Z8/100)* 'NSW Apr 2019'!AQ8,IF(AND('NSW Apr 2019'!M8&gt;0,'NSW Apr 2019'!N8=""),IF(($C$5*E14/'NSW Apr 2019'!AQ8&lt;'NSW Apr 2019'!M8+'NSW Apr 2019'!L8),(0),(($C$5*E14/'NSW Apr 2019'!AQ8-('NSW Apr 2019'!M8+'NSW Apr 2019'!L8))*'NSW Apr 2019'!Y8/100))*'NSW Apr 2019'!AQ8,IF(AND('NSW Apr 2019'!L8&gt;0,'NSW Apr 2019'!M8=""&gt;0),IF(($C$5*E14/'NSW Apr 2019'!AQ8&lt;'NSW Apr 2019'!L8),(0),($C$5*E14/'NSW Apr 2019'!AQ8-'NSW Apr 2019'!L8)*'NSW Apr 2019'!X8/100)*'NSW Apr 2019'!AQ8,0)))))</f>
        <v>0</v>
      </c>
      <c r="M14" s="175">
        <f>IF('NSW Apr 2019'!K8="",($C$5*F14/'NSW Apr 2019'!AR8*'NSW Apr 2019'!AC8/100)*'NSW Apr 2019'!AR8,IF($C$5*F14/'NSW Apr 2019'!AR8&gt;='NSW Apr 2019'!L8,('NSW Apr 2019'!L8*'NSW Apr 2019'!AC8/100)*'NSW Apr 2019'!AR8,($C$5*F14/'NSW Apr 2019'!AR8*'NSW Apr 2019'!AC8/100)*'NSW Apr 2019'!AR8))</f>
        <v>210.82247999999998</v>
      </c>
      <c r="N14" s="175">
        <f>IF(AND('NSW Apr 2019'!L8&gt;0,'NSW Apr 2019'!M8&gt;0),IF($C$5*F14/'NSW Apr 2019'!AR8&lt;'NSW Apr 2019'!L8,0,IF(($C$5*F14/'NSW Apr 2019'!AR8-'NSW Apr 2019'!L8)&lt;=('NSW Apr 2019'!M8+'NSW Apr 2019'!L8),((($C$5*F14/'NSW Apr 2019'!AR8-'NSW Apr 2019'!L8)*'NSW Apr 2019'!AD8/100))*'NSW Apr 2019'!AR8,((('NSW Apr 2019'!M8)*'NSW Apr 2019'!AD8/100)*'NSW Apr 2019'!AR8))),0)</f>
        <v>1103.4104480000001</v>
      </c>
      <c r="O14" s="175">
        <f>IF(AND('NSW Apr 2019'!M8&gt;0,'NSW Apr 2019'!N8&gt;0),IF($C$5*F14/'NSW Apr 2019'!AR8&lt;('NSW Apr 2019'!L8+'NSW Apr 2019'!M8),0,IF(($C$5*F14/'NSW Apr 2019'!AR8-'NSW Apr 2019'!L8+'NSW Apr 2019'!M8)&lt;=('NSW Apr 2019'!L8+'NSW Apr 2019'!M8+'NSW Apr 2019'!N8),((($C$5*F14/'NSW Apr 2019'!AR8-('NSW Apr 2019'!L8+'NSW Apr 2019'!M8))*'NSW Apr 2019'!AE8/100))*'NSW Apr 2019'!AR8,('NSW Apr 2019'!N8*'NSW Apr 2019'!AE8/100)*'NSW Apr 2019'!AR8)),0)</f>
        <v>0</v>
      </c>
      <c r="P14" s="175">
        <f>IF(AND('NSW Apr 2019'!N8&gt;0,'NSW Apr 2019'!O8&gt;0),IF($C$5*F14/'NSW Apr 2019'!AR8&lt;('NSW Apr 2019'!L8+'NSW Apr 2019'!M8+'NSW Apr 2019'!N8),0,IF(($C$5*F14/'NSW Apr 2019'!AR8-'NSW Apr 2019'!L8+'NSW Apr 2019'!M8+'NSW Apr 2019'!N8)&lt;=('NSW Apr 2019'!L8+'NSW Apr 2019'!M8+'NSW Apr 2019'!N8+'NSW Apr 2019'!O8),(($C$5*F14/'NSW Apr 2019'!AR8-('NSW Apr 2019'!L8+'NSW Apr 2019'!M8+'NSW Apr 2019'!N8))*'NSW Apr 2019'!AF8/100)*'NSW Apr 2019'!AR8,('NSW Apr 2019'!O8*'NSW Apr 2019'!AF8/100)*'NSW Apr 2019'!AR8)),0)</f>
        <v>0</v>
      </c>
      <c r="Q14" s="175">
        <f>IF(AND('NSW Apr 2019'!P8&gt;0,'NSW Apr 2019'!P8&gt;0),IF($C$5*F14/'NSW Apr 2019'!AR8&lt;('NSW Apr 2019'!L8+'NSW Apr 2019'!M8+'NSW Apr 2019'!N8+'NSW Apr 2019'!O8),0,IF(($C$5*F14/'NSW Apr 2019'!AR8-'NSW Apr 2019'!L8+'NSW Apr 2019'!M8+'NSW Apr 2019'!N8+'NSW Apr 2019'!O8)&lt;=('NSW Apr 2019'!L8+'NSW Apr 2019'!M8+'NSW Apr 2019'!N8+'NSW Apr 2019'!O8+'NSW Apr 2019'!P8),(($C$5*F14/'NSW Apr 2019'!AR8-('NSW Apr 2019'!L8+'NSW Apr 2019'!M8+'NSW Apr 2019'!N8+'NSW Apr 2019'!O8))*'NSW Apr 2019'!AG8/100)*'NSW Apr 2019'!AR8,('NSW Apr 2019'!P8*'NSW Apr 2019'!AG8/100)*'NSW Apr 2019'!AR8)),0)</f>
        <v>0</v>
      </c>
      <c r="R14" s="175">
        <f>IF(AND('NSW Apr 2019'!P8&gt;0,'NSW Apr 2019'!O8&gt;0),IF(($C$5*F14/'NSW Apr 2019'!AR8&lt;SUM('NSW Apr 2019'!L8:P8)),(0),($C$5*F14/'NSW Apr 2019'!AR8-SUM('NSW Apr 2019'!L8:P8))*'NSW Apr 2019'!AB8/100)* 'NSW Apr 2019'!AR8,IF(AND('NSW Apr 2019'!O8&gt;0,'NSW Apr 2019'!P8=""),IF(($C$5*F14/'NSW Apr 2019'!AR8&lt; SUM('NSW Apr 2019'!L8:O8)),(0),($C$5*F14/'NSW Apr 2019'!AR8-SUM('NSW Apr 2019'!L8:O8))*'NSW Apr 2019'!AG8/100)* 'NSW Apr 2019'!AR8,IF(AND('NSW Apr 2019'!N8&gt;0,'NSW Apr 2019'!O8=""),IF(($C$5*F14/'NSW Apr 2019'!AR8&lt; SUM('NSW Apr 2019'!L8:N8)),(0),($C$5*F14/'NSW Apr 2019'!AR8-SUM('NSW Apr 2019'!L8:N8))*'NSW Apr 2019'!AF8/100)* 'NSW Apr 2019'!AR8,IF(AND('NSW Apr 2019'!M8&gt;0,'NSW Apr 2019'!N8=""),IF(($C$5*F14/'NSW Apr 2019'!AR8&lt;'NSW Apr 2019'!M8+'NSW Apr 2019'!L8),(0),(($C$5*F14/'NSW Apr 2019'!AR8-('NSW Apr 2019'!M8+'NSW Apr 2019'!L8))*'NSW Apr 2019'!AE8/100))*'NSW Apr 2019'!AR8,IF(AND('NSW Apr 2019'!L8&gt;0,'NSW Apr 2019'!M8=""&gt;0),IF(($C$5*F14/'NSW Apr 2019'!AR8&lt;'NSW Apr 2019'!L8),(0),($C$5*F14/'NSW Apr 2019'!AR8-'NSW Apr 2019'!L8)*'NSW Apr 2019'!AD8/100)*'NSW Apr 2019'!AR8,0)))))</f>
        <v>0</v>
      </c>
      <c r="S14" s="275">
        <f t="shared" si="2"/>
        <v>2628.4658560000003</v>
      </c>
      <c r="T14" s="310">
        <f t="shared" si="3"/>
        <v>2931.4158560000001</v>
      </c>
      <c r="U14" s="178">
        <f t="shared" si="4"/>
        <v>3224.5574416000004</v>
      </c>
      <c r="V14" s="167">
        <f>'NSW Apr 2019'!AU8</f>
        <v>0</v>
      </c>
      <c r="W14" s="99">
        <f>'NSW Apr 2019'!AV8</f>
        <v>20</v>
      </c>
      <c r="X14" s="171">
        <f>'NSW Apr 2019'!AW8</f>
        <v>0</v>
      </c>
      <c r="Y14" s="99">
        <f>'NSW Apr 2019'!AX8</f>
        <v>0</v>
      </c>
      <c r="Z14" s="293" t="str">
        <f t="shared" si="5"/>
        <v>Guaranteed off usage</v>
      </c>
      <c r="AA14" s="280" t="s">
        <v>291</v>
      </c>
      <c r="AB14" s="280">
        <f t="shared" si="6"/>
        <v>2405.7226848</v>
      </c>
      <c r="AC14" s="278">
        <f t="shared" si="7"/>
        <v>2405.7226848</v>
      </c>
      <c r="AD14" s="272">
        <f t="shared" si="8"/>
        <v>2646.2949532800003</v>
      </c>
      <c r="AE14" s="261">
        <f t="shared" si="9"/>
        <v>2646.2949532800003</v>
      </c>
      <c r="AF14" s="169">
        <f>'NSW Apr 2019'!BG8</f>
        <v>0</v>
      </c>
      <c r="AG14" s="170" t="str">
        <f>'NSW Apr 2019'!BH8</f>
        <v>n</v>
      </c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  <c r="CH14" s="199"/>
      <c r="CI14" s="199"/>
      <c r="CJ14" s="199"/>
      <c r="CK14" s="199"/>
      <c r="CL14" s="199"/>
      <c r="CM14" s="199"/>
      <c r="CN14" s="199"/>
      <c r="CO14" s="199"/>
      <c r="CP14" s="199"/>
      <c r="CQ14" s="199"/>
      <c r="CR14" s="199"/>
      <c r="CS14" s="199"/>
      <c r="CT14" s="199"/>
      <c r="CU14" s="199"/>
      <c r="CV14" s="199"/>
      <c r="CW14" s="199"/>
      <c r="CX14" s="199"/>
      <c r="CY14" s="199"/>
      <c r="CZ14" s="199"/>
      <c r="DA14" s="199"/>
      <c r="DB14" s="199"/>
      <c r="DC14" s="199"/>
      <c r="DD14" s="199"/>
      <c r="DE14" s="199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  <c r="DR14" s="199"/>
      <c r="DS14" s="199"/>
      <c r="DT14" s="199"/>
      <c r="DU14" s="199"/>
      <c r="DV14" s="199"/>
      <c r="DW14" s="199"/>
      <c r="DX14" s="199"/>
      <c r="DY14" s="199"/>
      <c r="DZ14" s="199"/>
      <c r="EA14" s="199"/>
      <c r="EB14" s="199"/>
      <c r="EC14" s="199"/>
      <c r="ED14" s="199"/>
      <c r="EE14" s="199"/>
      <c r="EF14" s="199"/>
      <c r="EG14" s="199"/>
      <c r="EH14" s="199"/>
      <c r="EI14" s="199"/>
      <c r="EJ14" s="199"/>
      <c r="EK14" s="199"/>
      <c r="EL14" s="199"/>
      <c r="EM14" s="199"/>
      <c r="EN14" s="199"/>
      <c r="EO14" s="199"/>
      <c r="EP14" s="199"/>
      <c r="EQ14" s="199"/>
      <c r="ER14" s="199"/>
    </row>
    <row r="15" spans="1:148" ht="23" customHeight="1" thickTop="1" thickBot="1">
      <c r="A15" s="133" t="str">
        <f>'NSW Apr 2019'!D9</f>
        <v>ActewAGL Shoalhaven</v>
      </c>
      <c r="B15" s="99" t="str">
        <f>'NSW Apr 2019'!F9</f>
        <v>ActewAGL</v>
      </c>
      <c r="C15" s="99" t="str">
        <f>'NSW Apr 2019'!G9</f>
        <v>Standard plan</v>
      </c>
      <c r="D15" s="163">
        <f>365*'NSW Apr 2019'!H9/100</f>
        <v>369.23400000000004</v>
      </c>
      <c r="E15" s="306">
        <f>IF('NSW Apr 2019'!AQ9=3,0.5,IF('NSW Apr 2019'!AQ9=2,0.33,0))</f>
        <v>0.5</v>
      </c>
      <c r="F15" s="306">
        <f t="shared" si="1"/>
        <v>0.5</v>
      </c>
      <c r="G15" s="163">
        <f>IF('NSW Apr 2019'!K9="",($C$5*E15/'NSW Apr 2019'!AQ9*'NSW Apr 2019'!W9/100)*'NSW Apr 2019'!AQ9,IF($C$5*E15/'NSW Apr 2019'!AQ9&gt;='NSW Apr 2019'!L9,('NSW Apr 2019'!L9*'NSW Apr 2019'!W9/100)*'NSW Apr 2019'!AQ9,($C$5*E15/'NSW Apr 2019'!AQ9*'NSW Apr 2019'!W9/100)*'NSW Apr 2019'!AQ9))</f>
        <v>1405</v>
      </c>
      <c r="H15" s="175">
        <f>IF(AND('NSW Apr 2019'!L9&gt;0,'NSW Apr 2019'!M9&gt;0),IF($C$5*E15/'NSW Apr 2019'!AQ9&lt;'NSW Apr 2019'!L9,0,IF(($C$5*E15/'NSW Apr 2019'!AQ9-'NSW Apr 2019'!L9)&lt;=('NSW Apr 2019'!M9+'NSW Apr 2019'!L9),((($C$5*E15/'NSW Apr 2019'!AQ9-'NSW Apr 2019'!L9)*'NSW Apr 2019'!X9/100))*'NSW Apr 2019'!AQ9,((('NSW Apr 2019'!M9)*'NSW Apr 2019'!X9/100)*'NSW Apr 2019'!AQ9))),0)</f>
        <v>0</v>
      </c>
      <c r="I15" s="163">
        <f>IF(AND('NSW Apr 2019'!M9&gt;0,'NSW Apr 2019'!N9&gt;0),IF($C$5*E15/'NSW Apr 2019'!AQ9&lt;('NSW Apr 2019'!L9+'NSW Apr 2019'!M9),0,IF(($C$5*E15/'NSW Apr 2019'!AQ9-'NSW Apr 2019'!L9+'NSW Apr 2019'!M9)&lt;=('NSW Apr 2019'!L9+'NSW Apr 2019'!M9+'NSW Apr 2019'!N9),((($C$5*E15/'NSW Apr 2019'!AQ9-('NSW Apr 2019'!L9+'NSW Apr 2019'!M9))*'NSW Apr 2019'!Y9/100))*'NSW Apr 2019'!AQ9,('NSW Apr 2019'!N9*'NSW Apr 2019'!Y9/100)* 'NSW Apr 2019'!AQ9)),0)</f>
        <v>0</v>
      </c>
      <c r="J15" s="163">
        <f>IF(AND('NSW Apr 2019'!N9&gt;0,'NSW Apr 2019'!O9&gt;0),IF($C$5*E15/'NSW Apr 2019'!AQ9&lt;('NSW Apr 2019'!L9+'NSW Apr 2019'!M9+'NSW Apr 2019'!N9),0,IF(($C$5*E15/'NSW Apr 2019'!AQ9-'NSW Apr 2019'!L9+'NSW Apr 2019'!M9+'NSW Apr 2019'!N9)&lt;=('NSW Apr 2019'!L9+'NSW Apr 2019'!M9+'NSW Apr 2019'!N9+'NSW Apr 2019'!O9),(($C$5*E15/'NSW Apr 2019'!AQ9-('NSW Apr 2019'!L9+'NSW Apr 2019'!M9+'NSW Apr 2019'!N9))*'NSW Apr 2019'!Z9/100)*'NSW Apr 2019'!AQ9,('NSW Apr 2019'!O9*'NSW Apr 2019'!Z9/100)*'NSW Apr 2019'!AQ9)),0)</f>
        <v>0</v>
      </c>
      <c r="K15" s="163">
        <f>IF(AND('NSW Apr 2019'!O9&gt;0,'NSW Apr 2019'!P9&gt;0),IF($C$5*E15/'NSW Apr 2019'!AQ9&lt;('NSW Apr 2019'!L9+'NSW Apr 2019'!M9+'NSW Apr 2019'!N9+'NSW Apr 2019'!O9),0,IF(($C$5*E15/'NSW Apr 2019'!AQ9-'NSW Apr 2019'!L9+'NSW Apr 2019'!M9+'NSW Apr 2019'!N9+'NSW Apr 2019'!O9)&lt;=('NSW Apr 2019'!L9+'NSW Apr 2019'!M9+'NSW Apr 2019'!N9+'NSW Apr 2019'!O9+'NSW Apr 2019'!P9),(($C$5*E15/'NSW Apr 2019'!AQ9-('NSW Apr 2019'!L9+'NSW Apr 2019'!M9+'NSW Apr 2019'!N9+'NSW Apr 2019'!O9))*'NSW Apr 2019'!AA9/100)*'NSW Apr 2019'!AQ9,('NSW Apr 2019'!P9*'NSW Apr 2019'!AA9/100)*'NSW Apr 2019'!AQ9)),0)</f>
        <v>0</v>
      </c>
      <c r="L15" s="175">
        <f>IF(AND('NSW Apr 2019'!P9&gt;0,'NSW Apr 2019'!O9&gt;0),IF(($C$5*E15/'NSW Apr 2019'!AQ9&lt;SUM('NSW Apr 2019'!L9:P9)),(0),($C$5*E15/'NSW Apr 2019'!AQ9-SUM('NSW Apr 2019'!L9:P9))*'NSW Apr 2019'!AB9/100)* 'NSW Apr 2019'!AQ9,IF(AND('NSW Apr 2019'!O9&gt;0,'NSW Apr 2019'!P9=""),IF(($C$5*E15/'NSW Apr 2019'!AQ9&lt; SUM('NSW Apr 2019'!L9:O9)),(0),($C$5*E15/'NSW Apr 2019'!AQ9-SUM('NSW Apr 2019'!L9:O9))*'NSW Apr 2019'!AA9/100)* 'NSW Apr 2019'!AQ9,IF(AND('NSW Apr 2019'!N9&gt;0,'NSW Apr 2019'!O9=""),IF(($C$5*E15/'NSW Apr 2019'!AQ9&lt; SUM('NSW Apr 2019'!L9:N9)),(0),($C$5*E15/'NSW Apr 2019'!AQ9-SUM('NSW Apr 2019'!L9:N9))*'NSW Apr 2019'!Z9/100)* 'NSW Apr 2019'!AQ9,IF(AND('NSW Apr 2019'!M9&gt;0,'NSW Apr 2019'!N9=""),IF(($C$5*E15/'NSW Apr 2019'!AQ9&lt;'NSW Apr 2019'!M9+'NSW Apr 2019'!L9),(0),(($C$5*E15/'NSW Apr 2019'!AQ9-('NSW Apr 2019'!M9+'NSW Apr 2019'!L9))*'NSW Apr 2019'!Y9/100))*'NSW Apr 2019'!AQ9,IF(AND('NSW Apr 2019'!L9&gt;0,'NSW Apr 2019'!M9=""&gt;0),IF(($C$5*E15/'NSW Apr 2019'!AQ9&lt;'NSW Apr 2019'!L9),(0),($C$5*E15/'NSW Apr 2019'!AQ9-'NSW Apr 2019'!L9)*'NSW Apr 2019'!X9/100)*'NSW Apr 2019'!AQ9,0)))))</f>
        <v>0</v>
      </c>
      <c r="M15" s="175">
        <f>IF('NSW Apr 2019'!K9="",($C$5*F15/'NSW Apr 2019'!AR9*'NSW Apr 2019'!AC9/100)*'NSW Apr 2019'!AR9,IF($C$5*F15/'NSW Apr 2019'!AR9&gt;='NSW Apr 2019'!L9,('NSW Apr 2019'!L9*'NSW Apr 2019'!AC9/100)*'NSW Apr 2019'!AR9,($C$5*F15/'NSW Apr 2019'!AR9*'NSW Apr 2019'!AC9/100)*'NSW Apr 2019'!AR9))</f>
        <v>1405</v>
      </c>
      <c r="N15" s="175">
        <f>IF(AND('NSW Apr 2019'!L9&gt;0,'NSW Apr 2019'!M9&gt;0),IF($C$5*F15/'NSW Apr 2019'!AR9&lt;'NSW Apr 2019'!L9,0,IF(($C$5*F15/'NSW Apr 2019'!AR9-'NSW Apr 2019'!L9)&lt;=('NSW Apr 2019'!M9+'NSW Apr 2019'!L9),((($C$5*F15/'NSW Apr 2019'!AR9-'NSW Apr 2019'!L9)*'NSW Apr 2019'!AD9/100))*'NSW Apr 2019'!AR9,((('NSW Apr 2019'!M9)*'NSW Apr 2019'!AD9/100)*'NSW Apr 2019'!AR9))),0)</f>
        <v>0</v>
      </c>
      <c r="O15" s="175">
        <f>IF(AND('NSW Apr 2019'!M9&gt;0,'NSW Apr 2019'!N9&gt;0),IF($C$5*F15/'NSW Apr 2019'!AR9&lt;('NSW Apr 2019'!L9+'NSW Apr 2019'!M9),0,IF(($C$5*F15/'NSW Apr 2019'!AR9-'NSW Apr 2019'!L9+'NSW Apr 2019'!M9)&lt;=('NSW Apr 2019'!L9+'NSW Apr 2019'!M9+'NSW Apr 2019'!N9),((($C$5*F15/'NSW Apr 2019'!AR9-('NSW Apr 2019'!L9+'NSW Apr 2019'!M9))*'NSW Apr 2019'!AE9/100))*'NSW Apr 2019'!AR9,('NSW Apr 2019'!N9*'NSW Apr 2019'!AE9/100)*'NSW Apr 2019'!AR9)),0)</f>
        <v>0</v>
      </c>
      <c r="P15" s="175">
        <f>IF(AND('NSW Apr 2019'!N9&gt;0,'NSW Apr 2019'!O9&gt;0),IF($C$5*F15/'NSW Apr 2019'!AR9&lt;('NSW Apr 2019'!L9+'NSW Apr 2019'!M9+'NSW Apr 2019'!N9),0,IF(($C$5*F15/'NSW Apr 2019'!AR9-'NSW Apr 2019'!L9+'NSW Apr 2019'!M9+'NSW Apr 2019'!N9)&lt;=('NSW Apr 2019'!L9+'NSW Apr 2019'!M9+'NSW Apr 2019'!N9+'NSW Apr 2019'!O9),(($C$5*F15/'NSW Apr 2019'!AR9-('NSW Apr 2019'!L9+'NSW Apr 2019'!M9+'NSW Apr 2019'!N9))*'NSW Apr 2019'!AF9/100)*'NSW Apr 2019'!AR9,('NSW Apr 2019'!O9*'NSW Apr 2019'!AF9/100)*'NSW Apr 2019'!AR9)),0)</f>
        <v>0</v>
      </c>
      <c r="Q15" s="175">
        <f>IF(AND('NSW Apr 2019'!P9&gt;0,'NSW Apr 2019'!P9&gt;0),IF($C$5*F15/'NSW Apr 2019'!AR9&lt;('NSW Apr 2019'!L9+'NSW Apr 2019'!M9+'NSW Apr 2019'!N9+'NSW Apr 2019'!O9),0,IF(($C$5*F15/'NSW Apr 2019'!AR9-'NSW Apr 2019'!L9+'NSW Apr 2019'!M9+'NSW Apr 2019'!N9+'NSW Apr 2019'!O9)&lt;=('NSW Apr 2019'!L9+'NSW Apr 2019'!M9+'NSW Apr 2019'!N9+'NSW Apr 2019'!O9+'NSW Apr 2019'!P9),(($C$5*F15/'NSW Apr 2019'!AR9-('NSW Apr 2019'!L9+'NSW Apr 2019'!M9+'NSW Apr 2019'!N9+'NSW Apr 2019'!O9))*'NSW Apr 2019'!AG9/100)*'NSW Apr 2019'!AR9,('NSW Apr 2019'!P9*'NSW Apr 2019'!AG9/100)*'NSW Apr 2019'!AR9)),0)</f>
        <v>0</v>
      </c>
      <c r="R15" s="175">
        <f>IF(AND('NSW Apr 2019'!P9&gt;0,'NSW Apr 2019'!O9&gt;0),IF(($C$5*F15/'NSW Apr 2019'!AR9&lt;SUM('NSW Apr 2019'!L9:P9)),(0),($C$5*F15/'NSW Apr 2019'!AR9-SUM('NSW Apr 2019'!L9:P9))*'NSW Apr 2019'!AB9/100)* 'NSW Apr 2019'!AR9,IF(AND('NSW Apr 2019'!O9&gt;0,'NSW Apr 2019'!P9=""),IF(($C$5*F15/'NSW Apr 2019'!AR9&lt; SUM('NSW Apr 2019'!L9:O9)),(0),($C$5*F15/'NSW Apr 2019'!AR9-SUM('NSW Apr 2019'!L9:O9))*'NSW Apr 2019'!AG9/100)* 'NSW Apr 2019'!AR9,IF(AND('NSW Apr 2019'!N9&gt;0,'NSW Apr 2019'!O9=""),IF(($C$5*F15/'NSW Apr 2019'!AR9&lt; SUM('NSW Apr 2019'!L9:N9)),(0),($C$5*F15/'NSW Apr 2019'!AR9-SUM('NSW Apr 2019'!L9:N9))*'NSW Apr 2019'!AF9/100)* 'NSW Apr 2019'!AR9,IF(AND('NSW Apr 2019'!M9&gt;0,'NSW Apr 2019'!N9=""),IF(($C$5*F15/'NSW Apr 2019'!AR9&lt;'NSW Apr 2019'!M9+'NSW Apr 2019'!L9),(0),(($C$5*F15/'NSW Apr 2019'!AR9-('NSW Apr 2019'!M9+'NSW Apr 2019'!L9))*'NSW Apr 2019'!AE9/100))*'NSW Apr 2019'!AR9,IF(AND('NSW Apr 2019'!L9&gt;0,'NSW Apr 2019'!M9=""&gt;0),IF(($C$5*F15/'NSW Apr 2019'!AR9&lt;'NSW Apr 2019'!L9),(0),($C$5*F15/'NSW Apr 2019'!AR9-'NSW Apr 2019'!L9)*'NSW Apr 2019'!AD9/100)*'NSW Apr 2019'!AR9,0)))))</f>
        <v>0</v>
      </c>
      <c r="S15" s="275">
        <f t="shared" si="2"/>
        <v>2810</v>
      </c>
      <c r="T15" s="293">
        <f t="shared" si="3"/>
        <v>3179.2339999999999</v>
      </c>
      <c r="U15" s="168">
        <f t="shared" si="4"/>
        <v>3497.1574000000001</v>
      </c>
      <c r="V15" s="171">
        <f>'NSW Apr 2019'!AU9</f>
        <v>0</v>
      </c>
      <c r="W15" s="99">
        <f>'NSW Apr 2019'!AV9</f>
        <v>0</v>
      </c>
      <c r="X15" s="171">
        <f>'NSW Apr 2019'!AW9</f>
        <v>0</v>
      </c>
      <c r="Y15" s="99">
        <f>'NSW Apr 2019'!AX9</f>
        <v>0</v>
      </c>
      <c r="Z15" s="293" t="str">
        <f t="shared" si="5"/>
        <v>No discount</v>
      </c>
      <c r="AA15" s="280" t="s">
        <v>291</v>
      </c>
      <c r="AB15" s="280">
        <f t="shared" si="6"/>
        <v>3179.2339999999999</v>
      </c>
      <c r="AC15" s="278">
        <f t="shared" si="7"/>
        <v>3179.2339999999999</v>
      </c>
      <c r="AD15" s="272">
        <f t="shared" si="8"/>
        <v>3497.1574000000001</v>
      </c>
      <c r="AE15" s="261">
        <f t="shared" si="9"/>
        <v>3497.1574000000001</v>
      </c>
      <c r="AF15" s="169">
        <f>'NSW Apr 2019'!BG9</f>
        <v>0</v>
      </c>
      <c r="AG15" s="170" t="str">
        <f>'NSW Apr 2019'!BH9</f>
        <v>n</v>
      </c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  <c r="CH15" s="199"/>
      <c r="CI15" s="199"/>
      <c r="CJ15" s="199"/>
      <c r="CK15" s="199"/>
      <c r="CL15" s="199"/>
      <c r="CM15" s="199"/>
      <c r="CN15" s="199"/>
      <c r="CO15" s="199"/>
      <c r="CP15" s="199"/>
      <c r="CQ15" s="199"/>
      <c r="CR15" s="199"/>
      <c r="CS15" s="199"/>
      <c r="CT15" s="199"/>
      <c r="CU15" s="199"/>
      <c r="CV15" s="199"/>
      <c r="CW15" s="199"/>
      <c r="CX15" s="199"/>
      <c r="CY15" s="199"/>
      <c r="CZ15" s="199"/>
      <c r="DA15" s="199"/>
      <c r="DB15" s="199"/>
      <c r="DC15" s="199"/>
      <c r="DD15" s="199"/>
      <c r="DE15" s="199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  <c r="DR15" s="199"/>
      <c r="DS15" s="199"/>
      <c r="DT15" s="199"/>
      <c r="DU15" s="199"/>
      <c r="DV15" s="199"/>
      <c r="DW15" s="199"/>
      <c r="DX15" s="199"/>
      <c r="DY15" s="199"/>
      <c r="DZ15" s="199"/>
      <c r="EA15" s="199"/>
      <c r="EB15" s="199"/>
      <c r="EC15" s="199"/>
      <c r="ED15" s="199"/>
      <c r="EE15" s="199"/>
      <c r="EF15" s="199"/>
      <c r="EG15" s="199"/>
      <c r="EH15" s="199"/>
      <c r="EI15" s="199"/>
      <c r="EJ15" s="199"/>
      <c r="EK15" s="199"/>
      <c r="EL15" s="199"/>
      <c r="EM15" s="199"/>
      <c r="EN15" s="199"/>
      <c r="EO15" s="199"/>
      <c r="EP15" s="199"/>
      <c r="EQ15" s="199"/>
      <c r="ER15" s="199"/>
    </row>
    <row r="16" spans="1:148" ht="23" customHeight="1" thickTop="1">
      <c r="A16" s="451" t="str">
        <f>'NSW Apr 2019'!D10</f>
        <v>Capital Region</v>
      </c>
      <c r="B16" s="98" t="str">
        <f>'NSW Apr 2019'!F10</f>
        <v>ActewAGL</v>
      </c>
      <c r="C16" s="98" t="str">
        <f>'NSW Apr 2019'!G10</f>
        <v>Business plan</v>
      </c>
      <c r="D16" s="135">
        <f>365*'NSW Apr 2019'!H10/100</f>
        <v>350.83800000000002</v>
      </c>
      <c r="E16" s="305">
        <f>IF('NSW Apr 2019'!AQ10=3,0.5,IF('NSW Apr 2019'!AQ10=2,0.33,0))</f>
        <v>0.5</v>
      </c>
      <c r="F16" s="305">
        <f t="shared" si="1"/>
        <v>0.5</v>
      </c>
      <c r="G16" s="135">
        <f>IF('NSW Apr 2019'!K10="",($C$5*E16/'NSW Apr 2019'!AQ10*'NSW Apr 2019'!W10/100)*'NSW Apr 2019'!AQ10,IF($C$5*E16/'NSW Apr 2019'!AQ10&gt;='NSW Apr 2019'!L10,('NSW Apr 2019'!L10*'NSW Apr 2019'!W10/100)*'NSW Apr 2019'!AQ10,($C$5*E16/'NSW Apr 2019'!AQ10*'NSW Apr 2019'!W10/100)*'NSW Apr 2019'!AQ10))</f>
        <v>146.5497</v>
      </c>
      <c r="H16" s="145">
        <f>IF(AND('NSW Apr 2019'!L10&gt;0,'NSW Apr 2019'!M10&gt;0),IF($C$5*E16/'NSW Apr 2019'!AQ10&lt;'NSW Apr 2019'!L10,0,IF(($C$5*E16/'NSW Apr 2019'!AQ10-'NSW Apr 2019'!L10)&lt;=('NSW Apr 2019'!M10+'NSW Apr 2019'!L10),((($C$5*E16/'NSW Apr 2019'!AQ10-'NSW Apr 2019'!L10)*'NSW Apr 2019'!X10/100))*'NSW Apr 2019'!AQ10,((('NSW Apr 2019'!M10)*'NSW Apr 2019'!X10/100)*'NSW Apr 2019'!AQ10))),0)</f>
        <v>90.991200000000006</v>
      </c>
      <c r="I16" s="135">
        <f>IF(AND('NSW Apr 2019'!M10&gt;0,'NSW Apr 2019'!N10&gt;0),IF($C$5*E16/'NSW Apr 2019'!AQ10&lt;('NSW Apr 2019'!L10+'NSW Apr 2019'!M10),0,IF(($C$5*E16/'NSW Apr 2019'!AQ10-'NSW Apr 2019'!L10+'NSW Apr 2019'!M10)&lt;=('NSW Apr 2019'!L10+'NSW Apr 2019'!M10+'NSW Apr 2019'!N10),((($C$5*E16/'NSW Apr 2019'!AQ10-('NSW Apr 2019'!L10+'NSW Apr 2019'!M10))*'NSW Apr 2019'!Y10/100))*'NSW Apr 2019'!AQ10,('NSW Apr 2019'!N10*'NSW Apr 2019'!Y10/100)* 'NSW Apr 2019'!AQ10)),0)</f>
        <v>84.0411</v>
      </c>
      <c r="J16" s="135">
        <f>IF(AND('NSW Apr 2019'!N10&gt;0,'NSW Apr 2019'!O10&gt;0),IF($C$5*E16/'NSW Apr 2019'!AQ10&lt;('NSW Apr 2019'!L10+'NSW Apr 2019'!M10+'NSW Apr 2019'!N10),0,IF(($C$5*E16/'NSW Apr 2019'!AQ10-'NSW Apr 2019'!L10+'NSW Apr 2019'!M10+'NSW Apr 2019'!N10)&lt;=('NSW Apr 2019'!L10+'NSW Apr 2019'!M10+'NSW Apr 2019'!N10+'NSW Apr 2019'!O10),(($C$5*E16/'NSW Apr 2019'!AQ10-('NSW Apr 2019'!L10+'NSW Apr 2019'!M10+'NSW Apr 2019'!N10))*'NSW Apr 2019'!Z10/100)*'NSW Apr 2019'!AQ10,('NSW Apr 2019'!O10*'NSW Apr 2019'!Z10/100)*'NSW Apr 2019'!AQ10)),0)</f>
        <v>888.745</v>
      </c>
      <c r="K16" s="135">
        <f>IF(AND('NSW Apr 2019'!O10&gt;0,'NSW Apr 2019'!P10&gt;0),IF($C$5*E16/'NSW Apr 2019'!AQ10&lt;('NSW Apr 2019'!L10+'NSW Apr 2019'!M10+'NSW Apr 2019'!N10+'NSW Apr 2019'!O10),0,IF(($C$5*E16/'NSW Apr 2019'!AQ10-'NSW Apr 2019'!L10+'NSW Apr 2019'!M10+'NSW Apr 2019'!N10+'NSW Apr 2019'!O10)&lt;=('NSW Apr 2019'!L10+'NSW Apr 2019'!M10+'NSW Apr 2019'!N10+'NSW Apr 2019'!O10+'NSW Apr 2019'!P10),(($C$5*E16/'NSW Apr 2019'!AQ10-('NSW Apr 2019'!L10+'NSW Apr 2019'!M10+'NSW Apr 2019'!N10+'NSW Apr 2019'!O10))*'NSW Apr 2019'!AA10/100)*'NSW Apr 2019'!AQ10,('NSW Apr 2019'!P10*'NSW Apr 2019'!AA10/100)*'NSW Apr 2019'!AQ10)),0)</f>
        <v>0</v>
      </c>
      <c r="L16" s="145">
        <f>IF(AND('NSW Apr 2019'!P10&gt;0,'NSW Apr 2019'!O10&gt;0),IF(($C$5*E16/'NSW Apr 2019'!AQ10&lt;SUM('NSW Apr 2019'!L10:P10)),(0),($C$5*E16/'NSW Apr 2019'!AQ10-SUM('NSW Apr 2019'!L10:P10))*'NSW Apr 2019'!AB10/100)* 'NSW Apr 2019'!AQ10,IF(AND('NSW Apr 2019'!O10&gt;0,'NSW Apr 2019'!P10=""),IF(($C$5*E16/'NSW Apr 2019'!AQ10&lt; SUM('NSW Apr 2019'!L10:O10)),(0),($C$5*E16/'NSW Apr 2019'!AQ10-SUM('NSW Apr 2019'!L10:O10))*'NSW Apr 2019'!AA10/100)* 'NSW Apr 2019'!AQ10,IF(AND('NSW Apr 2019'!N10&gt;0,'NSW Apr 2019'!O10=""),IF(($C$5*E16/'NSW Apr 2019'!AQ10&lt; SUM('NSW Apr 2019'!L10:N10)),(0),($C$5*E16/'NSW Apr 2019'!AQ10-SUM('NSW Apr 2019'!L10:N10))*'NSW Apr 2019'!Z10/100)* 'NSW Apr 2019'!AQ10,IF(AND('NSW Apr 2019'!M10&gt;0,'NSW Apr 2019'!N10=""),IF(($C$5*E16/'NSW Apr 2019'!AQ10&lt;'NSW Apr 2019'!M10+'NSW Apr 2019'!L10),(0),(($C$5*E16/'NSW Apr 2019'!AQ10-('NSW Apr 2019'!M10+'NSW Apr 2019'!L10))*'NSW Apr 2019'!Y10/100))*'NSW Apr 2019'!AQ10,IF(AND('NSW Apr 2019'!L10&gt;0,'NSW Apr 2019'!M10=""&gt;0),IF(($C$5*E16/'NSW Apr 2019'!AQ10&lt;'NSW Apr 2019'!L10),(0),($C$5*E16/'NSW Apr 2019'!AQ10-'NSW Apr 2019'!L10)*'NSW Apr 2019'!X10/100)*'NSW Apr 2019'!AQ10,0)))))</f>
        <v>0</v>
      </c>
      <c r="M16" s="145">
        <f>IF('NSW Apr 2019'!K10="",($C$5*F16/'NSW Apr 2019'!AR10*'NSW Apr 2019'!AC10/100)*'NSW Apr 2019'!AR10,IF($C$5*F16/'NSW Apr 2019'!AR10&gt;='NSW Apr 2019'!L10,('NSW Apr 2019'!L10*'NSW Apr 2019'!AC10/100)*'NSW Apr 2019'!AR10,($C$5*F16/'NSW Apr 2019'!AR10*'NSW Apr 2019'!AC10/100)*'NSW Apr 2019'!AR10))</f>
        <v>146.5497</v>
      </c>
      <c r="N16" s="145">
        <f>IF(AND('NSW Apr 2019'!L10&gt;0,'NSW Apr 2019'!M10&gt;0),IF($C$5*F16/'NSW Apr 2019'!AR10&lt;'NSW Apr 2019'!L10,0,IF(($C$5*F16/'NSW Apr 2019'!AR10-'NSW Apr 2019'!L10)&lt;=('NSW Apr 2019'!M10+'NSW Apr 2019'!L10),((($C$5*F16/'NSW Apr 2019'!AR10-'NSW Apr 2019'!L10)*'NSW Apr 2019'!AD10/100))*'NSW Apr 2019'!AR10,((('NSW Apr 2019'!M10)*'NSW Apr 2019'!AD10/100)*'NSW Apr 2019'!AR10))),0)</f>
        <v>90.991200000000006</v>
      </c>
      <c r="O16" s="145">
        <f>IF(AND('NSW Apr 2019'!M10&gt;0,'NSW Apr 2019'!N10&gt;0),IF($C$5*F16/'NSW Apr 2019'!AR10&lt;('NSW Apr 2019'!L10+'NSW Apr 2019'!M10),0,IF(($C$5*F16/'NSW Apr 2019'!AR10-'NSW Apr 2019'!L10+'NSW Apr 2019'!M10)&lt;=('NSW Apr 2019'!L10+'NSW Apr 2019'!M10+'NSW Apr 2019'!N10),((($C$5*F16/'NSW Apr 2019'!AR10-('NSW Apr 2019'!L10+'NSW Apr 2019'!M10))*'NSW Apr 2019'!AE10/100))*'NSW Apr 2019'!AR10,('NSW Apr 2019'!N10*'NSW Apr 2019'!AE10/100)*'NSW Apr 2019'!AR10)),0)</f>
        <v>84.0411</v>
      </c>
      <c r="P16" s="145">
        <f>IF(AND('NSW Apr 2019'!N10&gt;0,'NSW Apr 2019'!O10&gt;0),IF($C$5*F16/'NSW Apr 2019'!AR10&lt;('NSW Apr 2019'!L10+'NSW Apr 2019'!M10+'NSW Apr 2019'!N10),0,IF(($C$5*F16/'NSW Apr 2019'!AR10-'NSW Apr 2019'!L10+'NSW Apr 2019'!M10+'NSW Apr 2019'!N10)&lt;=('NSW Apr 2019'!L10+'NSW Apr 2019'!M10+'NSW Apr 2019'!N10+'NSW Apr 2019'!O10),(($C$5*F16/'NSW Apr 2019'!AR10-('NSW Apr 2019'!L10+'NSW Apr 2019'!M10+'NSW Apr 2019'!N10))*'NSW Apr 2019'!AF10/100)*'NSW Apr 2019'!AR10,('NSW Apr 2019'!O10*'NSW Apr 2019'!AF10/100)*'NSW Apr 2019'!AR10)),0)</f>
        <v>888.745</v>
      </c>
      <c r="Q16" s="145">
        <f>IF(AND('NSW Apr 2019'!P10&gt;0,'NSW Apr 2019'!P10&gt;0),IF($C$5*F16/'NSW Apr 2019'!AR10&lt;('NSW Apr 2019'!L10+'NSW Apr 2019'!M10+'NSW Apr 2019'!N10+'NSW Apr 2019'!O10),0,IF(($C$5*F16/'NSW Apr 2019'!AR10-'NSW Apr 2019'!L10+'NSW Apr 2019'!M10+'NSW Apr 2019'!N10+'NSW Apr 2019'!O10)&lt;=('NSW Apr 2019'!L10+'NSW Apr 2019'!M10+'NSW Apr 2019'!N10+'NSW Apr 2019'!O10+'NSW Apr 2019'!P10),(($C$5*F16/'NSW Apr 2019'!AR10-('NSW Apr 2019'!L10+'NSW Apr 2019'!M10+'NSW Apr 2019'!N10+'NSW Apr 2019'!O10))*'NSW Apr 2019'!AG10/100)*'NSW Apr 2019'!AR10,('NSW Apr 2019'!P10*'NSW Apr 2019'!AG10/100)*'NSW Apr 2019'!AR10)),0)</f>
        <v>0</v>
      </c>
      <c r="R16" s="145">
        <f>IF(AND('NSW Apr 2019'!P10&gt;0,'NSW Apr 2019'!O10&gt;0),IF(($C$5*F16/'NSW Apr 2019'!AR10&lt;SUM('NSW Apr 2019'!L10:P10)),(0),($C$5*F16/'NSW Apr 2019'!AR10-SUM('NSW Apr 2019'!L10:P10))*'NSW Apr 2019'!AB10/100)* 'NSW Apr 2019'!AR10,IF(AND('NSW Apr 2019'!O10&gt;0,'NSW Apr 2019'!P10=""),IF(($C$5*F16/'NSW Apr 2019'!AR10&lt; SUM('NSW Apr 2019'!L10:O10)),(0),($C$5*F16/'NSW Apr 2019'!AR10-SUM('NSW Apr 2019'!L10:O10))*'NSW Apr 2019'!AG10/100)* 'NSW Apr 2019'!AR10,IF(AND('NSW Apr 2019'!N10&gt;0,'NSW Apr 2019'!O10=""),IF(($C$5*F16/'NSW Apr 2019'!AR10&lt; SUM('NSW Apr 2019'!L10:N10)),(0),($C$5*F16/'NSW Apr 2019'!AR10-SUM('NSW Apr 2019'!L10:N10))*'NSW Apr 2019'!AF10/100)* 'NSW Apr 2019'!AR10,IF(AND('NSW Apr 2019'!M10&gt;0,'NSW Apr 2019'!N10=""),IF(($C$5*F16/'NSW Apr 2019'!AR10&lt;'NSW Apr 2019'!M10+'NSW Apr 2019'!L10),(0),(($C$5*F16/'NSW Apr 2019'!AR10-('NSW Apr 2019'!M10+'NSW Apr 2019'!L10))*'NSW Apr 2019'!AE10/100))*'NSW Apr 2019'!AR10,IF(AND('NSW Apr 2019'!L10&gt;0,'NSW Apr 2019'!M10=""&gt;0),IF(($C$5*F16/'NSW Apr 2019'!AR10&lt;'NSW Apr 2019'!L10),(0),($C$5*F16/'NSW Apr 2019'!AR10-'NSW Apr 2019'!L10)*'NSW Apr 2019'!AD10/100)*'NSW Apr 2019'!AR10,0)))))</f>
        <v>0</v>
      </c>
      <c r="S16" s="274">
        <f t="shared" si="2"/>
        <v>2420.654</v>
      </c>
      <c r="T16" s="292">
        <f t="shared" si="3"/>
        <v>2771.4920000000002</v>
      </c>
      <c r="U16" s="149">
        <f t="shared" si="4"/>
        <v>3048.6412000000005</v>
      </c>
      <c r="V16" s="148">
        <f>'NSW Apr 2019'!AU10</f>
        <v>0</v>
      </c>
      <c r="W16" s="98">
        <f>'NSW Apr 2019'!AV10</f>
        <v>12</v>
      </c>
      <c r="X16" s="148">
        <f>'NSW Apr 2019'!AW10</f>
        <v>0</v>
      </c>
      <c r="Y16" s="146">
        <f>'NSW Apr 2019'!AX10</f>
        <v>0</v>
      </c>
      <c r="Z16" s="277" t="str">
        <f t="shared" si="5"/>
        <v>Guaranteed off usage</v>
      </c>
      <c r="AA16" s="277" t="s">
        <v>291</v>
      </c>
      <c r="AB16" s="279">
        <f t="shared" si="6"/>
        <v>2481.0135200000004</v>
      </c>
      <c r="AC16" s="277">
        <f t="shared" si="7"/>
        <v>2481.0135200000004</v>
      </c>
      <c r="AD16" s="271">
        <f t="shared" si="8"/>
        <v>2729.1148720000006</v>
      </c>
      <c r="AE16" s="283">
        <f t="shared" si="9"/>
        <v>2729.1148720000006</v>
      </c>
      <c r="AF16" s="150">
        <f>'NSW Apr 2019'!BG10</f>
        <v>24</v>
      </c>
      <c r="AG16" s="141" t="str">
        <f>'NSW Apr 2019'!BH10</f>
        <v>y</v>
      </c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199"/>
      <c r="CI16" s="199"/>
      <c r="CJ16" s="199"/>
      <c r="CK16" s="199"/>
      <c r="CL16" s="199"/>
      <c r="CM16" s="199"/>
      <c r="CN16" s="199"/>
      <c r="CO16" s="199"/>
      <c r="CP16" s="199"/>
      <c r="CQ16" s="199"/>
      <c r="CR16" s="199"/>
      <c r="CS16" s="199"/>
      <c r="CT16" s="199"/>
      <c r="CU16" s="199"/>
      <c r="CV16" s="199"/>
      <c r="CW16" s="199"/>
      <c r="CX16" s="199"/>
      <c r="CY16" s="199"/>
      <c r="CZ16" s="199"/>
      <c r="DA16" s="199"/>
      <c r="DB16" s="199"/>
      <c r="DC16" s="199"/>
      <c r="DD16" s="199"/>
      <c r="DE16" s="199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  <c r="DR16" s="199"/>
      <c r="DS16" s="199"/>
      <c r="DT16" s="199"/>
      <c r="DU16" s="199"/>
      <c r="DV16" s="199"/>
      <c r="DW16" s="199"/>
      <c r="DX16" s="199"/>
      <c r="DY16" s="199"/>
      <c r="DZ16" s="199"/>
      <c r="EA16" s="199"/>
      <c r="EB16" s="199"/>
      <c r="EC16" s="199"/>
      <c r="ED16" s="199"/>
      <c r="EE16" s="199"/>
      <c r="EF16" s="199"/>
      <c r="EG16" s="199"/>
      <c r="EH16" s="199"/>
      <c r="EI16" s="199"/>
      <c r="EJ16" s="199"/>
      <c r="EK16" s="199"/>
      <c r="EL16" s="199"/>
      <c r="EM16" s="199"/>
      <c r="EN16" s="199"/>
      <c r="EO16" s="199"/>
      <c r="EP16" s="199"/>
      <c r="EQ16" s="199"/>
      <c r="ER16" s="199"/>
    </row>
    <row r="17" spans="1:148" ht="23" customHeight="1" thickBot="1">
      <c r="A17" s="452"/>
      <c r="B17" s="99" t="str">
        <f>'NSW Apr 2019'!F11</f>
        <v>EnergyAustralia</v>
      </c>
      <c r="C17" s="99" t="str">
        <f>'NSW Apr 2019'!G11</f>
        <v xml:space="preserve">Everyday Saver </v>
      </c>
      <c r="D17" s="163">
        <f>365*'NSW Apr 2019'!H11/100</f>
        <v>240.9</v>
      </c>
      <c r="E17" s="306">
        <f>IF('NSW Apr 2019'!AQ11=3,0.5,IF('NSW Apr 2019'!AQ11=2,0.33,0))</f>
        <v>0.5</v>
      </c>
      <c r="F17" s="306">
        <f t="shared" si="1"/>
        <v>0.5</v>
      </c>
      <c r="G17" s="163">
        <f>IF('NSW Apr 2019'!K11="",($C$5*E17/'NSW Apr 2019'!AQ11*'NSW Apr 2019'!W11/100)*'NSW Apr 2019'!AQ11,IF($C$5*E17/'NSW Apr 2019'!AQ11&gt;='NSW Apr 2019'!L11,('NSW Apr 2019'!L11*'NSW Apr 2019'!W11/100)*'NSW Apr 2019'!AQ11,($C$5*E17/'NSW Apr 2019'!AQ11*'NSW Apr 2019'!W11/100)*'NSW Apr 2019'!AQ11))</f>
        <v>154.38059999999999</v>
      </c>
      <c r="H17" s="175">
        <f>IF(AND('NSW Apr 2019'!L11&gt;0,'NSW Apr 2019'!M11&gt;0),IF($C$5*E17/'NSW Apr 2019'!AQ11&lt;'NSW Apr 2019'!L11,0,IF(($C$5*E17/'NSW Apr 2019'!AQ11-'NSW Apr 2019'!L11)&lt;=('NSW Apr 2019'!M11+'NSW Apr 2019'!L11),((($C$5*E17/'NSW Apr 2019'!AQ11-'NSW Apr 2019'!L11)*'NSW Apr 2019'!X11/100))*'NSW Apr 2019'!AQ11,((('NSW Apr 2019'!M11)*'NSW Apr 2019'!X11/100)*'NSW Apr 2019'!AQ11))),0)</f>
        <v>104.56649999999999</v>
      </c>
      <c r="I17" s="163">
        <f>IF(AND('NSW Apr 2019'!M11&gt;0,'NSW Apr 2019'!N11&gt;0),IF($C$5*E17/'NSW Apr 2019'!AQ11&lt;('NSW Apr 2019'!L11+'NSW Apr 2019'!M11),0,IF(($C$5*E17/'NSW Apr 2019'!AQ11-'NSW Apr 2019'!L11+'NSW Apr 2019'!M11)&lt;=('NSW Apr 2019'!L11+'NSW Apr 2019'!M11+'NSW Apr 2019'!N11),((($C$5*E17/'NSW Apr 2019'!AQ11-('NSW Apr 2019'!L11+'NSW Apr 2019'!M11))*'NSW Apr 2019'!Y11/100))*'NSW Apr 2019'!AQ11,('NSW Apr 2019'!N11*'NSW Apr 2019'!Y11/100)* 'NSW Apr 2019'!AQ11)),0)</f>
        <v>158.679</v>
      </c>
      <c r="J17" s="163">
        <f>IF(AND('NSW Apr 2019'!N11&gt;0,'NSW Apr 2019'!O11&gt;0),IF($C$5*E17/'NSW Apr 2019'!AQ11&lt;('NSW Apr 2019'!L11+'NSW Apr 2019'!M11+'NSW Apr 2019'!N11),0,IF(($C$5*E17/'NSW Apr 2019'!AQ11-'NSW Apr 2019'!L11+'NSW Apr 2019'!M11+'NSW Apr 2019'!N11)&lt;=('NSW Apr 2019'!L11+'NSW Apr 2019'!M11+'NSW Apr 2019'!N11+'NSW Apr 2019'!O11),(($C$5*E17/'NSW Apr 2019'!AQ11-('NSW Apr 2019'!L11+'NSW Apr 2019'!M11+'NSW Apr 2019'!N11))*'NSW Apr 2019'!Z11/100)*'NSW Apr 2019'!AQ11,('NSW Apr 2019'!O11*'NSW Apr 2019'!Z11/100)*'NSW Apr 2019'!AQ11)),0)</f>
        <v>984.23000000000013</v>
      </c>
      <c r="K17" s="163">
        <f>IF(AND('NSW Apr 2019'!O11&gt;0,'NSW Apr 2019'!P11&gt;0),IF($C$5*E17/'NSW Apr 2019'!AQ11&lt;('NSW Apr 2019'!L11+'NSW Apr 2019'!M11+'NSW Apr 2019'!N11+'NSW Apr 2019'!O11),0,IF(($C$5*E17/'NSW Apr 2019'!AQ11-'NSW Apr 2019'!L11+'NSW Apr 2019'!M11+'NSW Apr 2019'!N11+'NSW Apr 2019'!O11)&lt;=('NSW Apr 2019'!L11+'NSW Apr 2019'!M11+'NSW Apr 2019'!N11+'NSW Apr 2019'!O11+'NSW Apr 2019'!P11),(($C$5*E17/'NSW Apr 2019'!AQ11-('NSW Apr 2019'!L11+'NSW Apr 2019'!M11+'NSW Apr 2019'!N11+'NSW Apr 2019'!O11))*'NSW Apr 2019'!AA11/100)*'NSW Apr 2019'!AQ11,('NSW Apr 2019'!P11*'NSW Apr 2019'!AA11/100)*'NSW Apr 2019'!AQ11)),0)</f>
        <v>0</v>
      </c>
      <c r="L17" s="175">
        <f>IF(AND('NSW Apr 2019'!P11&gt;0,'NSW Apr 2019'!O11&gt;0),IF(($C$5*E17/'NSW Apr 2019'!AQ11&lt;SUM('NSW Apr 2019'!L11:P11)),(0),($C$5*E17/'NSW Apr 2019'!AQ11-SUM('NSW Apr 2019'!L11:P11))*'NSW Apr 2019'!AB11/100)* 'NSW Apr 2019'!AQ11,IF(AND('NSW Apr 2019'!O11&gt;0,'NSW Apr 2019'!P11=""),IF(($C$5*E17/'NSW Apr 2019'!AQ11&lt; SUM('NSW Apr 2019'!L11:O11)),(0),($C$5*E17/'NSW Apr 2019'!AQ11-SUM('NSW Apr 2019'!L11:O11))*'NSW Apr 2019'!AA11/100)* 'NSW Apr 2019'!AQ11,IF(AND('NSW Apr 2019'!N11&gt;0,'NSW Apr 2019'!O11=""),IF(($C$5*E17/'NSW Apr 2019'!AQ11&lt; SUM('NSW Apr 2019'!L11:N11)),(0),($C$5*E17/'NSW Apr 2019'!AQ11-SUM('NSW Apr 2019'!L11:N11))*'NSW Apr 2019'!Z11/100)* 'NSW Apr 2019'!AQ11,IF(AND('NSW Apr 2019'!M11&gt;0,'NSW Apr 2019'!N11=""),IF(($C$5*E17/'NSW Apr 2019'!AQ11&lt;'NSW Apr 2019'!M11+'NSW Apr 2019'!L11),(0),(($C$5*E17/'NSW Apr 2019'!AQ11-('NSW Apr 2019'!M11+'NSW Apr 2019'!L11))*'NSW Apr 2019'!Y11/100))*'NSW Apr 2019'!AQ11,IF(AND('NSW Apr 2019'!L11&gt;0,'NSW Apr 2019'!M11=""&gt;0),IF(($C$5*E17/'NSW Apr 2019'!AQ11&lt;'NSW Apr 2019'!L11),(0),($C$5*E17/'NSW Apr 2019'!AQ11-'NSW Apr 2019'!L11)*'NSW Apr 2019'!X11/100)*'NSW Apr 2019'!AQ11,0)))))</f>
        <v>0</v>
      </c>
      <c r="M17" s="175">
        <f>IF('NSW Apr 2019'!K11="",($C$5*F17/'NSW Apr 2019'!AR11*'NSW Apr 2019'!AC11/100)*'NSW Apr 2019'!AR11,IF($C$5*F17/'NSW Apr 2019'!AR11&gt;='NSW Apr 2019'!L11,('NSW Apr 2019'!L11*'NSW Apr 2019'!AC11/100)*'NSW Apr 2019'!AR11,($C$5*F17/'NSW Apr 2019'!AR11*'NSW Apr 2019'!AC11/100)*'NSW Apr 2019'!AR11))</f>
        <v>154.38059999999999</v>
      </c>
      <c r="N17" s="175">
        <f>IF(AND('NSW Apr 2019'!L11&gt;0,'NSW Apr 2019'!M11&gt;0),IF($C$5*F17/'NSW Apr 2019'!AR11&lt;'NSW Apr 2019'!L11,0,IF(($C$5*F17/'NSW Apr 2019'!AR11-'NSW Apr 2019'!L11)&lt;=('NSW Apr 2019'!M11+'NSW Apr 2019'!L11),((($C$5*F17/'NSW Apr 2019'!AR11-'NSW Apr 2019'!L11)*'NSW Apr 2019'!AD11/100))*'NSW Apr 2019'!AR11,((('NSW Apr 2019'!M11)*'NSW Apr 2019'!AD11/100)*'NSW Apr 2019'!AR11))),0)</f>
        <v>104.56649999999999</v>
      </c>
      <c r="O17" s="175">
        <f>IF(AND('NSW Apr 2019'!M11&gt;0,'NSW Apr 2019'!N11&gt;0),IF($C$5*F17/'NSW Apr 2019'!AR11&lt;('NSW Apr 2019'!L11+'NSW Apr 2019'!M11),0,IF(($C$5*F17/'NSW Apr 2019'!AR11-'NSW Apr 2019'!L11+'NSW Apr 2019'!M11)&lt;=('NSW Apr 2019'!L11+'NSW Apr 2019'!M11+'NSW Apr 2019'!N11),((($C$5*F17/'NSW Apr 2019'!AR11-('NSW Apr 2019'!L11+'NSW Apr 2019'!M11))*'NSW Apr 2019'!AE11/100))*'NSW Apr 2019'!AR11,('NSW Apr 2019'!N11*'NSW Apr 2019'!AE11/100)*'NSW Apr 2019'!AR11)),0)</f>
        <v>158.679</v>
      </c>
      <c r="P17" s="175">
        <f>IF(AND('NSW Apr 2019'!N11&gt;0,'NSW Apr 2019'!O11&gt;0),IF($C$5*F17/'NSW Apr 2019'!AR11&lt;('NSW Apr 2019'!L11+'NSW Apr 2019'!M11+'NSW Apr 2019'!N11),0,IF(($C$5*F17/'NSW Apr 2019'!AR11-'NSW Apr 2019'!L11+'NSW Apr 2019'!M11+'NSW Apr 2019'!N11)&lt;=('NSW Apr 2019'!L11+'NSW Apr 2019'!M11+'NSW Apr 2019'!N11+'NSW Apr 2019'!O11),(($C$5*F17/'NSW Apr 2019'!AR11-('NSW Apr 2019'!L11+'NSW Apr 2019'!M11+'NSW Apr 2019'!N11))*'NSW Apr 2019'!AF11/100)*'NSW Apr 2019'!AR11,('NSW Apr 2019'!O11*'NSW Apr 2019'!AF11/100)*'NSW Apr 2019'!AR11)),0)</f>
        <v>984.23000000000013</v>
      </c>
      <c r="Q17" s="175">
        <f>IF(AND('NSW Apr 2019'!P11&gt;0,'NSW Apr 2019'!P11&gt;0),IF($C$5*F17/'NSW Apr 2019'!AR11&lt;('NSW Apr 2019'!L11+'NSW Apr 2019'!M11+'NSW Apr 2019'!N11+'NSW Apr 2019'!O11),0,IF(($C$5*F17/'NSW Apr 2019'!AR11-'NSW Apr 2019'!L11+'NSW Apr 2019'!M11+'NSW Apr 2019'!N11+'NSW Apr 2019'!O11)&lt;=('NSW Apr 2019'!L11+'NSW Apr 2019'!M11+'NSW Apr 2019'!N11+'NSW Apr 2019'!O11+'NSW Apr 2019'!P11),(($C$5*F17/'NSW Apr 2019'!AR11-('NSW Apr 2019'!L11+'NSW Apr 2019'!M11+'NSW Apr 2019'!N11+'NSW Apr 2019'!O11))*'NSW Apr 2019'!AG11/100)*'NSW Apr 2019'!AR11,('NSW Apr 2019'!P11*'NSW Apr 2019'!AG11/100)*'NSW Apr 2019'!AR11)),0)</f>
        <v>0</v>
      </c>
      <c r="R17" s="175">
        <f>IF(AND('NSW Apr 2019'!P11&gt;0,'NSW Apr 2019'!O11&gt;0),IF(($C$5*F17/'NSW Apr 2019'!AR11&lt;SUM('NSW Apr 2019'!L11:P11)),(0),($C$5*F17/'NSW Apr 2019'!AR11-SUM('NSW Apr 2019'!L11:P11))*'NSW Apr 2019'!AB11/100)* 'NSW Apr 2019'!AR11,IF(AND('NSW Apr 2019'!O11&gt;0,'NSW Apr 2019'!P11=""),IF(($C$5*F17/'NSW Apr 2019'!AR11&lt; SUM('NSW Apr 2019'!L11:O11)),(0),($C$5*F17/'NSW Apr 2019'!AR11-SUM('NSW Apr 2019'!L11:O11))*'NSW Apr 2019'!AG11/100)* 'NSW Apr 2019'!AR11,IF(AND('NSW Apr 2019'!N11&gt;0,'NSW Apr 2019'!O11=""),IF(($C$5*F17/'NSW Apr 2019'!AR11&lt; SUM('NSW Apr 2019'!L11:N11)),(0),($C$5*F17/'NSW Apr 2019'!AR11-SUM('NSW Apr 2019'!L11:N11))*'NSW Apr 2019'!AF11/100)* 'NSW Apr 2019'!AR11,IF(AND('NSW Apr 2019'!M11&gt;0,'NSW Apr 2019'!N11=""),IF(($C$5*F17/'NSW Apr 2019'!AR11&lt;'NSW Apr 2019'!M11+'NSW Apr 2019'!L11),(0),(($C$5*F17/'NSW Apr 2019'!AR11-('NSW Apr 2019'!M11+'NSW Apr 2019'!L11))*'NSW Apr 2019'!AE11/100))*'NSW Apr 2019'!AR11,IF(AND('NSW Apr 2019'!L11&gt;0,'NSW Apr 2019'!M11=""&gt;0),IF(($C$5*F17/'NSW Apr 2019'!AR11&lt;'NSW Apr 2019'!L11),(0),($C$5*F17/'NSW Apr 2019'!AR11-'NSW Apr 2019'!L11)*'NSW Apr 2019'!AD11/100)*'NSW Apr 2019'!AR11,0)))))</f>
        <v>0</v>
      </c>
      <c r="S17" s="275">
        <f t="shared" si="2"/>
        <v>2803.7121999999999</v>
      </c>
      <c r="T17" s="293">
        <f t="shared" si="3"/>
        <v>3044.6122</v>
      </c>
      <c r="U17" s="168">
        <f t="shared" si="4"/>
        <v>3349.0734200000002</v>
      </c>
      <c r="V17" s="171">
        <f>'NSW Apr 2019'!AU11</f>
        <v>0</v>
      </c>
      <c r="W17" s="99">
        <f>'NSW Apr 2019'!AV11</f>
        <v>20</v>
      </c>
      <c r="X17" s="171">
        <f>'NSW Apr 2019'!AW11</f>
        <v>0</v>
      </c>
      <c r="Y17" s="99">
        <f>'NSW Apr 2019'!AX11</f>
        <v>0</v>
      </c>
      <c r="Z17" s="293" t="str">
        <f t="shared" si="5"/>
        <v>Guaranteed off usage</v>
      </c>
      <c r="AA17" s="280" t="s">
        <v>291</v>
      </c>
      <c r="AB17" s="280">
        <f t="shared" si="6"/>
        <v>2483.86976</v>
      </c>
      <c r="AC17" s="278">
        <f t="shared" si="7"/>
        <v>2483.86976</v>
      </c>
      <c r="AD17" s="272">
        <f t="shared" si="8"/>
        <v>2732.2567360000003</v>
      </c>
      <c r="AE17" s="261">
        <f t="shared" si="9"/>
        <v>2732.2567360000003</v>
      </c>
      <c r="AF17" s="169">
        <f>'NSW Apr 2019'!BG11</f>
        <v>0</v>
      </c>
      <c r="AG17" s="170" t="str">
        <f>'NSW Apr 2019'!BH11</f>
        <v>n</v>
      </c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  <c r="DR17" s="199"/>
      <c r="DS17" s="199"/>
      <c r="DT17" s="199"/>
      <c r="DU17" s="199"/>
      <c r="DV17" s="199"/>
      <c r="DW17" s="199"/>
      <c r="DX17" s="199"/>
      <c r="DY17" s="199"/>
      <c r="DZ17" s="199"/>
      <c r="EA17" s="199"/>
      <c r="EB17" s="199"/>
      <c r="EC17" s="199"/>
      <c r="ED17" s="199"/>
      <c r="EE17" s="199"/>
      <c r="EF17" s="199"/>
      <c r="EG17" s="199"/>
      <c r="EH17" s="199"/>
      <c r="EI17" s="199"/>
      <c r="EJ17" s="199"/>
      <c r="EK17" s="199"/>
      <c r="EL17" s="199"/>
      <c r="EM17" s="199"/>
      <c r="EN17" s="199"/>
      <c r="EO17" s="199"/>
      <c r="EP17" s="199"/>
      <c r="EQ17" s="199"/>
      <c r="ER17" s="199"/>
    </row>
    <row r="18" spans="1:148" ht="23" customHeight="1" thickTop="1" thickBot="1">
      <c r="A18" s="133" t="str">
        <f>'NSW Apr 2019'!D12</f>
        <v>Tamworth</v>
      </c>
      <c r="B18" s="99" t="str">
        <f>'NSW Apr 2019'!F12</f>
        <v>Origin Energy</v>
      </c>
      <c r="C18" s="99" t="str">
        <f>'NSW Apr 2019'!G12</f>
        <v>Business Saver</v>
      </c>
      <c r="D18" s="163">
        <f>365*'NSW Apr 2019'!H12/100</f>
        <v>339.88800000000003</v>
      </c>
      <c r="E18" s="306">
        <f>IF('NSW Apr 2019'!AQ12=3,0.5,IF('NSW Apr 2019'!AQ12=2,0.33,0))</f>
        <v>0.5</v>
      </c>
      <c r="F18" s="306">
        <f t="shared" si="1"/>
        <v>0.5</v>
      </c>
      <c r="G18" s="163">
        <f>IF('NSW Apr 2019'!K12="",($C$5*E18/'NSW Apr 2019'!AQ12*'NSW Apr 2019'!W12/100)*'NSW Apr 2019'!AQ12,IF($C$5*E18/'NSW Apr 2019'!AQ12&gt;='NSW Apr 2019'!L12,('NSW Apr 2019'!L12*'NSW Apr 2019'!W12/100)*'NSW Apr 2019'!AQ12,($C$5*E18/'NSW Apr 2019'!AQ12*'NSW Apr 2019'!W12/100)*'NSW Apr 2019'!AQ12))</f>
        <v>1735.0000000000005</v>
      </c>
      <c r="H18" s="175">
        <f>IF(AND('NSW Apr 2019'!L12&gt;0,'NSW Apr 2019'!M12&gt;0),IF($C$5*E18/'NSW Apr 2019'!AQ12&lt;'NSW Apr 2019'!L12,0,IF(($C$5*E18/'NSW Apr 2019'!AQ12-'NSW Apr 2019'!L12)&lt;=('NSW Apr 2019'!M12+'NSW Apr 2019'!L12),((($C$5*E18/'NSW Apr 2019'!AQ12-'NSW Apr 2019'!L12)*'NSW Apr 2019'!X12/100))*'NSW Apr 2019'!AQ12,((('NSW Apr 2019'!M12)*'NSW Apr 2019'!X12/100)*'NSW Apr 2019'!AQ12))),0)</f>
        <v>0</v>
      </c>
      <c r="I18" s="163">
        <f>IF(AND('NSW Apr 2019'!M12&gt;0,'NSW Apr 2019'!N12&gt;0),IF($C$5*E18/'NSW Apr 2019'!AQ12&lt;('NSW Apr 2019'!L12+'NSW Apr 2019'!M12),0,IF(($C$5*E18/'NSW Apr 2019'!AQ12-'NSW Apr 2019'!L12+'NSW Apr 2019'!M12)&lt;=('NSW Apr 2019'!L12+'NSW Apr 2019'!M12+'NSW Apr 2019'!N12),((($C$5*E18/'NSW Apr 2019'!AQ12-('NSW Apr 2019'!L12+'NSW Apr 2019'!M12))*'NSW Apr 2019'!Y12/100))*'NSW Apr 2019'!AQ12,('NSW Apr 2019'!N12*'NSW Apr 2019'!Y12/100)* 'NSW Apr 2019'!AQ12)),0)</f>
        <v>0</v>
      </c>
      <c r="J18" s="163">
        <f>IF(AND('NSW Apr 2019'!N12&gt;0,'NSW Apr 2019'!O12&gt;0),IF($C$5*E18/'NSW Apr 2019'!AQ12&lt;('NSW Apr 2019'!L12+'NSW Apr 2019'!M12+'NSW Apr 2019'!N12),0,IF(($C$5*E18/'NSW Apr 2019'!AQ12-'NSW Apr 2019'!L12+'NSW Apr 2019'!M12+'NSW Apr 2019'!N12)&lt;=('NSW Apr 2019'!L12+'NSW Apr 2019'!M12+'NSW Apr 2019'!N12+'NSW Apr 2019'!O12),(($C$5*E18/'NSW Apr 2019'!AQ12-('NSW Apr 2019'!L12+'NSW Apr 2019'!M12+'NSW Apr 2019'!N12))*'NSW Apr 2019'!Z12/100)*'NSW Apr 2019'!AQ12,('NSW Apr 2019'!O12*'NSW Apr 2019'!Z12/100)*'NSW Apr 2019'!AQ12)),0)</f>
        <v>0</v>
      </c>
      <c r="K18" s="163">
        <f>IF(AND('NSW Apr 2019'!O12&gt;0,'NSW Apr 2019'!P12&gt;0),IF($C$5*E18/'NSW Apr 2019'!AQ12&lt;('NSW Apr 2019'!L12+'NSW Apr 2019'!M12+'NSW Apr 2019'!N12+'NSW Apr 2019'!O12),0,IF(($C$5*E18/'NSW Apr 2019'!AQ12-'NSW Apr 2019'!L12+'NSW Apr 2019'!M12+'NSW Apr 2019'!N12+'NSW Apr 2019'!O12)&lt;=('NSW Apr 2019'!L12+'NSW Apr 2019'!M12+'NSW Apr 2019'!N12+'NSW Apr 2019'!O12+'NSW Apr 2019'!P12),(($C$5*E18/'NSW Apr 2019'!AQ12-('NSW Apr 2019'!L12+'NSW Apr 2019'!M12+'NSW Apr 2019'!N12+'NSW Apr 2019'!O12))*'NSW Apr 2019'!AA12/100)*'NSW Apr 2019'!AQ12,('NSW Apr 2019'!P12*'NSW Apr 2019'!AA12/100)*'NSW Apr 2019'!AQ12)),0)</f>
        <v>0</v>
      </c>
      <c r="L18" s="175">
        <f>IF(AND('NSW Apr 2019'!P12&gt;0,'NSW Apr 2019'!O12&gt;0),IF(($C$5*E18/'NSW Apr 2019'!AQ12&lt;SUM('NSW Apr 2019'!L12:P12)),(0),($C$5*E18/'NSW Apr 2019'!AQ12-SUM('NSW Apr 2019'!L12:P12))*'NSW Apr 2019'!AB12/100)* 'NSW Apr 2019'!AQ12,IF(AND('NSW Apr 2019'!O12&gt;0,'NSW Apr 2019'!P12=""),IF(($C$5*E18/'NSW Apr 2019'!AQ12&lt; SUM('NSW Apr 2019'!L12:O12)),(0),($C$5*E18/'NSW Apr 2019'!AQ12-SUM('NSW Apr 2019'!L12:O12))*'NSW Apr 2019'!AA12/100)* 'NSW Apr 2019'!AQ12,IF(AND('NSW Apr 2019'!N12&gt;0,'NSW Apr 2019'!O12=""),IF(($C$5*E18/'NSW Apr 2019'!AQ12&lt; SUM('NSW Apr 2019'!L12:N12)),(0),($C$5*E18/'NSW Apr 2019'!AQ12-SUM('NSW Apr 2019'!L12:N12))*'NSW Apr 2019'!Z12/100)* 'NSW Apr 2019'!AQ12,IF(AND('NSW Apr 2019'!M12&gt;0,'NSW Apr 2019'!N12=""),IF(($C$5*E18/'NSW Apr 2019'!AQ12&lt;'NSW Apr 2019'!M12+'NSW Apr 2019'!L12),(0),(($C$5*E18/'NSW Apr 2019'!AQ12-('NSW Apr 2019'!M12+'NSW Apr 2019'!L12))*'NSW Apr 2019'!Y12/100))*'NSW Apr 2019'!AQ12,IF(AND('NSW Apr 2019'!L12&gt;0,'NSW Apr 2019'!M12=""&gt;0),IF(($C$5*E18/'NSW Apr 2019'!AQ12&lt;'NSW Apr 2019'!L12),(0),($C$5*E18/'NSW Apr 2019'!AQ12-'NSW Apr 2019'!L12)*'NSW Apr 2019'!X12/100)*'NSW Apr 2019'!AQ12,0)))))</f>
        <v>0</v>
      </c>
      <c r="M18" s="175">
        <f>IF('NSW Apr 2019'!K12="",($C$5*F18/'NSW Apr 2019'!AR12*'NSW Apr 2019'!AC12/100)*'NSW Apr 2019'!AR12,IF($C$5*F18/'NSW Apr 2019'!AR12&gt;='NSW Apr 2019'!L12,('NSW Apr 2019'!L12*'NSW Apr 2019'!AC12/100)*'NSW Apr 2019'!AR12,($C$5*F18/'NSW Apr 2019'!AR12*'NSW Apr 2019'!AC12/100)*'NSW Apr 2019'!AR12))</f>
        <v>1735.0000000000005</v>
      </c>
      <c r="N18" s="175">
        <f>IF(AND('NSW Apr 2019'!L12&gt;0,'NSW Apr 2019'!M12&gt;0),IF($C$5*F18/'NSW Apr 2019'!AR12&lt;'NSW Apr 2019'!L12,0,IF(($C$5*F18/'NSW Apr 2019'!AR12-'NSW Apr 2019'!L12)&lt;=('NSW Apr 2019'!M12+'NSW Apr 2019'!L12),((($C$5*F18/'NSW Apr 2019'!AR12-'NSW Apr 2019'!L12)*'NSW Apr 2019'!AD12/100))*'NSW Apr 2019'!AR12,((('NSW Apr 2019'!M12)*'NSW Apr 2019'!AD12/100)*'NSW Apr 2019'!AR12))),0)</f>
        <v>0</v>
      </c>
      <c r="O18" s="175">
        <f>IF(AND('NSW Apr 2019'!M12&gt;0,'NSW Apr 2019'!N12&gt;0),IF($C$5*F18/'NSW Apr 2019'!AR12&lt;('NSW Apr 2019'!L12+'NSW Apr 2019'!M12),0,IF(($C$5*F18/'NSW Apr 2019'!AR12-'NSW Apr 2019'!L12+'NSW Apr 2019'!M12)&lt;=('NSW Apr 2019'!L12+'NSW Apr 2019'!M12+'NSW Apr 2019'!N12),((($C$5*F18/'NSW Apr 2019'!AR12-('NSW Apr 2019'!L12+'NSW Apr 2019'!M12))*'NSW Apr 2019'!AE12/100))*'NSW Apr 2019'!AR12,('NSW Apr 2019'!N12*'NSW Apr 2019'!AE12/100)*'NSW Apr 2019'!AR12)),0)</f>
        <v>0</v>
      </c>
      <c r="P18" s="175">
        <f>IF(AND('NSW Apr 2019'!N12&gt;0,'NSW Apr 2019'!O12&gt;0),IF($C$5*F18/'NSW Apr 2019'!AR12&lt;('NSW Apr 2019'!L12+'NSW Apr 2019'!M12+'NSW Apr 2019'!N12),0,IF(($C$5*F18/'NSW Apr 2019'!AR12-'NSW Apr 2019'!L12+'NSW Apr 2019'!M12+'NSW Apr 2019'!N12)&lt;=('NSW Apr 2019'!L12+'NSW Apr 2019'!M12+'NSW Apr 2019'!N12+'NSW Apr 2019'!O12),(($C$5*F18/'NSW Apr 2019'!AR12-('NSW Apr 2019'!L12+'NSW Apr 2019'!M12+'NSW Apr 2019'!N12))*'NSW Apr 2019'!AF12/100)*'NSW Apr 2019'!AR12,('NSW Apr 2019'!O12*'NSW Apr 2019'!AF12/100)*'NSW Apr 2019'!AR12)),0)</f>
        <v>0</v>
      </c>
      <c r="Q18" s="175">
        <f>IF(AND('NSW Apr 2019'!P12&gt;0,'NSW Apr 2019'!P12&gt;0),IF($C$5*F18/'NSW Apr 2019'!AR12&lt;('NSW Apr 2019'!L12+'NSW Apr 2019'!M12+'NSW Apr 2019'!N12+'NSW Apr 2019'!O12),0,IF(($C$5*F18/'NSW Apr 2019'!AR12-'NSW Apr 2019'!L12+'NSW Apr 2019'!M12+'NSW Apr 2019'!N12+'NSW Apr 2019'!O12)&lt;=('NSW Apr 2019'!L12+'NSW Apr 2019'!M12+'NSW Apr 2019'!N12+'NSW Apr 2019'!O12+'NSW Apr 2019'!P12),(($C$5*F18/'NSW Apr 2019'!AR12-('NSW Apr 2019'!L12+'NSW Apr 2019'!M12+'NSW Apr 2019'!N12+'NSW Apr 2019'!O12))*'NSW Apr 2019'!AG12/100)*'NSW Apr 2019'!AR12,('NSW Apr 2019'!P12*'NSW Apr 2019'!AG12/100)*'NSW Apr 2019'!AR12)),0)</f>
        <v>0</v>
      </c>
      <c r="R18" s="175">
        <f>IF(AND('NSW Apr 2019'!P12&gt;0,'NSW Apr 2019'!O12&gt;0),IF(($C$5*F18/'NSW Apr 2019'!AR12&lt;SUM('NSW Apr 2019'!L12:P12)),(0),($C$5*F18/'NSW Apr 2019'!AR12-SUM('NSW Apr 2019'!L12:P12))*'NSW Apr 2019'!AB12/100)* 'NSW Apr 2019'!AR12,IF(AND('NSW Apr 2019'!O12&gt;0,'NSW Apr 2019'!P12=""),IF(($C$5*F18/'NSW Apr 2019'!AR12&lt; SUM('NSW Apr 2019'!L12:O12)),(0),($C$5*F18/'NSW Apr 2019'!AR12-SUM('NSW Apr 2019'!L12:O12))*'NSW Apr 2019'!AG12/100)* 'NSW Apr 2019'!AR12,IF(AND('NSW Apr 2019'!N12&gt;0,'NSW Apr 2019'!O12=""),IF(($C$5*F18/'NSW Apr 2019'!AR12&lt; SUM('NSW Apr 2019'!L12:N12)),(0),($C$5*F18/'NSW Apr 2019'!AR12-SUM('NSW Apr 2019'!L12:N12))*'NSW Apr 2019'!AF12/100)* 'NSW Apr 2019'!AR12,IF(AND('NSW Apr 2019'!M12&gt;0,'NSW Apr 2019'!N12=""),IF(($C$5*F18/'NSW Apr 2019'!AR12&lt;'NSW Apr 2019'!M12+'NSW Apr 2019'!L12),(0),(($C$5*F18/'NSW Apr 2019'!AR12-('NSW Apr 2019'!M12+'NSW Apr 2019'!L12))*'NSW Apr 2019'!AE12/100))*'NSW Apr 2019'!AR12,IF(AND('NSW Apr 2019'!L12&gt;0,'NSW Apr 2019'!M12=""&gt;0),IF(($C$5*F18/'NSW Apr 2019'!AR12&lt;'NSW Apr 2019'!L12),(0),($C$5*F18/'NSW Apr 2019'!AR12-'NSW Apr 2019'!L12)*'NSW Apr 2019'!AD12/100)*'NSW Apr 2019'!AR12,0)))))</f>
        <v>0</v>
      </c>
      <c r="S18" s="275">
        <f t="shared" si="2"/>
        <v>3470.0000000000009</v>
      </c>
      <c r="T18" s="293">
        <f t="shared" si="3"/>
        <v>3809.8880000000008</v>
      </c>
      <c r="U18" s="168">
        <f t="shared" si="4"/>
        <v>4190.8768000000009</v>
      </c>
      <c r="V18" s="171">
        <f>'NSW Apr 2019'!AU12</f>
        <v>0</v>
      </c>
      <c r="W18" s="99">
        <f>'NSW Apr 2019'!AV12</f>
        <v>14</v>
      </c>
      <c r="X18" s="171">
        <f>'NSW Apr 2019'!AW12</f>
        <v>0</v>
      </c>
      <c r="Y18" s="99">
        <f>'NSW Apr 2019'!AX12</f>
        <v>0</v>
      </c>
      <c r="Z18" s="293" t="str">
        <f t="shared" si="5"/>
        <v>Guaranteed off usage</v>
      </c>
      <c r="AA18" s="280" t="s">
        <v>291</v>
      </c>
      <c r="AB18" s="280">
        <f t="shared" si="6"/>
        <v>3324.0880000000006</v>
      </c>
      <c r="AC18" s="278">
        <f t="shared" si="7"/>
        <v>3324.0880000000006</v>
      </c>
      <c r="AD18" s="272">
        <f t="shared" si="8"/>
        <v>3656.4968000000008</v>
      </c>
      <c r="AE18" s="261">
        <f t="shared" si="9"/>
        <v>3656.4968000000008</v>
      </c>
      <c r="AF18" s="169">
        <f>'NSW Apr 2019'!BG12</f>
        <v>12</v>
      </c>
      <c r="AG18" s="170" t="str">
        <f>'NSW Apr 2019'!BH12</f>
        <v>y</v>
      </c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  <c r="DR18" s="199"/>
      <c r="DS18" s="199"/>
      <c r="DT18" s="199"/>
      <c r="DU18" s="199"/>
      <c r="DV18" s="199"/>
      <c r="DW18" s="199"/>
      <c r="DX18" s="199"/>
      <c r="DY18" s="199"/>
      <c r="DZ18" s="199"/>
      <c r="EA18" s="199"/>
      <c r="EB18" s="199"/>
      <c r="EC18" s="199"/>
      <c r="ED18" s="199"/>
      <c r="EE18" s="199"/>
      <c r="EF18" s="199"/>
      <c r="EG18" s="199"/>
      <c r="EH18" s="199"/>
      <c r="EI18" s="199"/>
      <c r="EJ18" s="199"/>
      <c r="EK18" s="199"/>
      <c r="EL18" s="199"/>
      <c r="EM18" s="199"/>
      <c r="EN18" s="199"/>
      <c r="EO18" s="199"/>
      <c r="EP18" s="199"/>
      <c r="EQ18" s="199"/>
      <c r="ER18" s="199"/>
    </row>
    <row r="19" spans="1:148" ht="23" customHeight="1" thickTop="1">
      <c r="A19" s="451" t="str">
        <f>'NSW Apr 2019'!D13</f>
        <v>Envestra Albury</v>
      </c>
      <c r="B19" s="98" t="str">
        <f>'NSW Apr 2019'!F13</f>
        <v>EnergyAustralia</v>
      </c>
      <c r="C19" s="98" t="str">
        <f>'NSW Apr 2019'!G13</f>
        <v xml:space="preserve">Everyday Saver </v>
      </c>
      <c r="D19" s="135">
        <f>365*'NSW Apr 2019'!H13/100</f>
        <v>295.64999999999998</v>
      </c>
      <c r="E19" s="305">
        <f>IF('NSW Apr 2019'!AQ13=3,0.5,IF('NSW Apr 2019'!AQ13=2,0.33,0))</f>
        <v>0.5</v>
      </c>
      <c r="F19" s="305">
        <f t="shared" si="1"/>
        <v>0.5</v>
      </c>
      <c r="G19" s="135">
        <f>IF('NSW Apr 2019'!K13="",($C$5*E19/'NSW Apr 2019'!AQ13*'NSW Apr 2019'!W13/100)*'NSW Apr 2019'!AQ13,IF($C$5*E19/'NSW Apr 2019'!AQ13&gt;='NSW Apr 2019'!L13,('NSW Apr 2019'!L13*'NSW Apr 2019'!W13/100)*'NSW Apr 2019'!AQ13,($C$5*E19/'NSW Apr 2019'!AQ13*'NSW Apr 2019'!W13/100)*'NSW Apr 2019'!AQ13))</f>
        <v>448.20000000000005</v>
      </c>
      <c r="H19" s="145">
        <f>IF(AND('NSW Apr 2019'!L13&gt;0,'NSW Apr 2019'!M13&gt;0),IF($C$5*E19/'NSW Apr 2019'!AQ13&lt;'NSW Apr 2019'!L13,0,IF(($C$5*E19/'NSW Apr 2019'!AQ13-'NSW Apr 2019'!L13)&lt;=('NSW Apr 2019'!M13+'NSW Apr 2019'!L13),((($C$5*E19/'NSW Apr 2019'!AQ13-'NSW Apr 2019'!L13)*'NSW Apr 2019'!X13/100))*'NSW Apr 2019'!AQ13,((('NSW Apr 2019'!M13)*'NSW Apr 2019'!X13/100)*'NSW Apr 2019'!AQ13))),0)</f>
        <v>720.00000000000011</v>
      </c>
      <c r="I19" s="135">
        <f>IF(AND('NSW Apr 2019'!M13&gt;0,'NSW Apr 2019'!N13&gt;0),IF($C$5*E19/'NSW Apr 2019'!AQ13&lt;('NSW Apr 2019'!L13+'NSW Apr 2019'!M13),0,IF(($C$5*E19/'NSW Apr 2019'!AQ13-'NSW Apr 2019'!L13+'NSW Apr 2019'!M13)&lt;=('NSW Apr 2019'!L13+'NSW Apr 2019'!M13+'NSW Apr 2019'!N13),((($C$5*E19/'NSW Apr 2019'!AQ13-('NSW Apr 2019'!L13+'NSW Apr 2019'!M13))*'NSW Apr 2019'!Y13/100))*'NSW Apr 2019'!AQ13,('NSW Apr 2019'!N13*'NSW Apr 2019'!Y13/100)* 'NSW Apr 2019'!AQ13)),0)</f>
        <v>310.80000000000013</v>
      </c>
      <c r="J19" s="135">
        <f>IF(AND('NSW Apr 2019'!N13&gt;0,'NSW Apr 2019'!O13&gt;0),IF($C$5*E19/'NSW Apr 2019'!AQ13&lt;('NSW Apr 2019'!L13+'NSW Apr 2019'!M13+'NSW Apr 2019'!N13),0,IF(($C$5*E19/'NSW Apr 2019'!AQ13-'NSW Apr 2019'!L13+'NSW Apr 2019'!M13+'NSW Apr 2019'!N13)&lt;=('NSW Apr 2019'!L13+'NSW Apr 2019'!M13+'NSW Apr 2019'!N13+'NSW Apr 2019'!O13),(($C$5*E19/'NSW Apr 2019'!AQ13-('NSW Apr 2019'!L13+'NSW Apr 2019'!M13+'NSW Apr 2019'!N13))*'NSW Apr 2019'!Z13/100)*'NSW Apr 2019'!AQ13,('NSW Apr 2019'!O13*'NSW Apr 2019'!Z13/100)*'NSW Apr 2019'!AQ13)),0)</f>
        <v>0</v>
      </c>
      <c r="K19" s="135">
        <f>IF(AND('NSW Apr 2019'!O13&gt;0,'NSW Apr 2019'!P13&gt;0),IF($C$5*E19/'NSW Apr 2019'!AQ13&lt;('NSW Apr 2019'!L13+'NSW Apr 2019'!M13+'NSW Apr 2019'!N13+'NSW Apr 2019'!O13),0,IF(($C$5*E19/'NSW Apr 2019'!AQ13-'NSW Apr 2019'!L13+'NSW Apr 2019'!M13+'NSW Apr 2019'!N13+'NSW Apr 2019'!O13)&lt;=('NSW Apr 2019'!L13+'NSW Apr 2019'!M13+'NSW Apr 2019'!N13+'NSW Apr 2019'!O13+'NSW Apr 2019'!P13),(($C$5*E19/'NSW Apr 2019'!AQ13-('NSW Apr 2019'!L13+'NSW Apr 2019'!M13+'NSW Apr 2019'!N13+'NSW Apr 2019'!O13))*'NSW Apr 2019'!AA13/100)*'NSW Apr 2019'!AQ13,('NSW Apr 2019'!P13*'NSW Apr 2019'!AA13/100)*'NSW Apr 2019'!AQ13)),0)</f>
        <v>0</v>
      </c>
      <c r="L19" s="145">
        <f>IF(AND('NSW Apr 2019'!P13&gt;0,'NSW Apr 2019'!O13&gt;0),IF(($C$5*E19/'NSW Apr 2019'!AQ13&lt;SUM('NSW Apr 2019'!L13:P13)),(0),($C$5*E19/'NSW Apr 2019'!AQ13-SUM('NSW Apr 2019'!L13:P13))*'NSW Apr 2019'!AB13/100)* 'NSW Apr 2019'!AQ13,IF(AND('NSW Apr 2019'!O13&gt;0,'NSW Apr 2019'!P13=""),IF(($C$5*E19/'NSW Apr 2019'!AQ13&lt; SUM('NSW Apr 2019'!L13:O13)),(0),($C$5*E19/'NSW Apr 2019'!AQ13-SUM('NSW Apr 2019'!L13:O13))*'NSW Apr 2019'!AA13/100)* 'NSW Apr 2019'!AQ13,IF(AND('NSW Apr 2019'!N13&gt;0,'NSW Apr 2019'!O13=""),IF(($C$5*E19/'NSW Apr 2019'!AQ13&lt; SUM('NSW Apr 2019'!L13:N13)),(0),($C$5*E19/'NSW Apr 2019'!AQ13-SUM('NSW Apr 2019'!L13:N13))*'NSW Apr 2019'!Z13/100)* 'NSW Apr 2019'!AQ13,IF(AND('NSW Apr 2019'!M13&gt;0,'NSW Apr 2019'!N13=""),IF(($C$5*E19/'NSW Apr 2019'!AQ13&lt;'NSW Apr 2019'!M13+'NSW Apr 2019'!L13),(0),(($C$5*E19/'NSW Apr 2019'!AQ13-('NSW Apr 2019'!M13+'NSW Apr 2019'!L13))*'NSW Apr 2019'!Y13/100))*'NSW Apr 2019'!AQ13,IF(AND('NSW Apr 2019'!L13&gt;0,'NSW Apr 2019'!M13=""&gt;0),IF(($C$5*E19/'NSW Apr 2019'!AQ13&lt;'NSW Apr 2019'!L13),(0),($C$5*E19/'NSW Apr 2019'!AQ13-'NSW Apr 2019'!L13)*'NSW Apr 2019'!X13/100)*'NSW Apr 2019'!AQ13,0)))))</f>
        <v>0</v>
      </c>
      <c r="M19" s="145">
        <f>IF('NSW Apr 2019'!K13="",($C$5*F19/'NSW Apr 2019'!AR13*'NSW Apr 2019'!AC13/100)*'NSW Apr 2019'!AR13,IF($C$5*F19/'NSW Apr 2019'!AR13&gt;='NSW Apr 2019'!L13,('NSW Apr 2019'!L13*'NSW Apr 2019'!AC13/100)*'NSW Apr 2019'!AR13,($C$5*F19/'NSW Apr 2019'!AR13*'NSW Apr 2019'!AC13/100)*'NSW Apr 2019'!AR13))</f>
        <v>448.20000000000005</v>
      </c>
      <c r="N19" s="145">
        <f>IF(AND('NSW Apr 2019'!L13&gt;0,'NSW Apr 2019'!M13&gt;0),IF($C$5*F19/'NSW Apr 2019'!AR13&lt;'NSW Apr 2019'!L13,0,IF(($C$5*F19/'NSW Apr 2019'!AR13-'NSW Apr 2019'!L13)&lt;=('NSW Apr 2019'!M13+'NSW Apr 2019'!L13),((($C$5*F19/'NSW Apr 2019'!AR13-'NSW Apr 2019'!L13)*'NSW Apr 2019'!AD13/100))*'NSW Apr 2019'!AR13,((('NSW Apr 2019'!M13)*'NSW Apr 2019'!AD13/100)*'NSW Apr 2019'!AR13))),0)</f>
        <v>720.00000000000011</v>
      </c>
      <c r="O19" s="145">
        <f>IF(AND('NSW Apr 2019'!M13&gt;0,'NSW Apr 2019'!N13&gt;0),IF($C$5*F19/'NSW Apr 2019'!AR13&lt;('NSW Apr 2019'!L13+'NSW Apr 2019'!M13),0,IF(($C$5*F19/'NSW Apr 2019'!AR13-'NSW Apr 2019'!L13+'NSW Apr 2019'!M13)&lt;=('NSW Apr 2019'!L13+'NSW Apr 2019'!M13+'NSW Apr 2019'!N13),((($C$5*F19/'NSW Apr 2019'!AR13-('NSW Apr 2019'!L13+'NSW Apr 2019'!M13))*'NSW Apr 2019'!AE13/100))*'NSW Apr 2019'!AR13,('NSW Apr 2019'!N13*'NSW Apr 2019'!AE13/100)*'NSW Apr 2019'!AR13)),0)</f>
        <v>310.80000000000013</v>
      </c>
      <c r="P19" s="145">
        <f>IF(AND('NSW Apr 2019'!N13&gt;0,'NSW Apr 2019'!O13&gt;0),IF($C$5*F19/'NSW Apr 2019'!AR13&lt;('NSW Apr 2019'!L13+'NSW Apr 2019'!M13+'NSW Apr 2019'!N13),0,IF(($C$5*F19/'NSW Apr 2019'!AR13-'NSW Apr 2019'!L13+'NSW Apr 2019'!M13+'NSW Apr 2019'!N13)&lt;=('NSW Apr 2019'!L13+'NSW Apr 2019'!M13+'NSW Apr 2019'!N13+'NSW Apr 2019'!O13),(($C$5*F19/'NSW Apr 2019'!AR13-('NSW Apr 2019'!L13+'NSW Apr 2019'!M13+'NSW Apr 2019'!N13))*'NSW Apr 2019'!AF13/100)*'NSW Apr 2019'!AR13,('NSW Apr 2019'!O13*'NSW Apr 2019'!AF13/100)*'NSW Apr 2019'!AR13)),0)</f>
        <v>0</v>
      </c>
      <c r="Q19" s="145">
        <f>IF(AND('NSW Apr 2019'!P13&gt;0,'NSW Apr 2019'!P13&gt;0),IF($C$5*F19/'NSW Apr 2019'!AR13&lt;('NSW Apr 2019'!L13+'NSW Apr 2019'!M13+'NSW Apr 2019'!N13+'NSW Apr 2019'!O13),0,IF(($C$5*F19/'NSW Apr 2019'!AR13-'NSW Apr 2019'!L13+'NSW Apr 2019'!M13+'NSW Apr 2019'!N13+'NSW Apr 2019'!O13)&lt;=('NSW Apr 2019'!L13+'NSW Apr 2019'!M13+'NSW Apr 2019'!N13+'NSW Apr 2019'!O13+'NSW Apr 2019'!P13),(($C$5*F19/'NSW Apr 2019'!AR13-('NSW Apr 2019'!L13+'NSW Apr 2019'!M13+'NSW Apr 2019'!N13+'NSW Apr 2019'!O13))*'NSW Apr 2019'!AG13/100)*'NSW Apr 2019'!AR13,('NSW Apr 2019'!P13*'NSW Apr 2019'!AG13/100)*'NSW Apr 2019'!AR13)),0)</f>
        <v>0</v>
      </c>
      <c r="R19" s="145">
        <f>IF(AND('NSW Apr 2019'!P13&gt;0,'NSW Apr 2019'!O13&gt;0),IF(($C$5*F19/'NSW Apr 2019'!AR13&lt;SUM('NSW Apr 2019'!L13:P13)),(0),($C$5*F19/'NSW Apr 2019'!AR13-SUM('NSW Apr 2019'!L13:P13))*'NSW Apr 2019'!AB13/100)* 'NSW Apr 2019'!AR13,IF(AND('NSW Apr 2019'!O13&gt;0,'NSW Apr 2019'!P13=""),IF(($C$5*F19/'NSW Apr 2019'!AR13&lt; SUM('NSW Apr 2019'!L13:O13)),(0),($C$5*F19/'NSW Apr 2019'!AR13-SUM('NSW Apr 2019'!L13:O13))*'NSW Apr 2019'!AG13/100)* 'NSW Apr 2019'!AR13,IF(AND('NSW Apr 2019'!N13&gt;0,'NSW Apr 2019'!O13=""),IF(($C$5*F19/'NSW Apr 2019'!AR13&lt; SUM('NSW Apr 2019'!L13:N13)),(0),($C$5*F19/'NSW Apr 2019'!AR13-SUM('NSW Apr 2019'!L13:N13))*'NSW Apr 2019'!AF13/100)* 'NSW Apr 2019'!AR13,IF(AND('NSW Apr 2019'!M13&gt;0,'NSW Apr 2019'!N13=""),IF(($C$5*F19/'NSW Apr 2019'!AR13&lt;'NSW Apr 2019'!M13+'NSW Apr 2019'!L13),(0),(($C$5*F19/'NSW Apr 2019'!AR13-('NSW Apr 2019'!M13+'NSW Apr 2019'!L13))*'NSW Apr 2019'!AE13/100))*'NSW Apr 2019'!AR13,IF(AND('NSW Apr 2019'!L13&gt;0,'NSW Apr 2019'!M13=""&gt;0),IF(($C$5*F19/'NSW Apr 2019'!AR13&lt;'NSW Apr 2019'!L13),(0),($C$5*F19/'NSW Apr 2019'!AR13-'NSW Apr 2019'!L13)*'NSW Apr 2019'!AD13/100)*'NSW Apr 2019'!AR13,0)))))</f>
        <v>0</v>
      </c>
      <c r="S19" s="274">
        <f t="shared" si="2"/>
        <v>2958.0000000000009</v>
      </c>
      <c r="T19" s="292">
        <f t="shared" si="3"/>
        <v>3253.650000000001</v>
      </c>
      <c r="U19" s="149">
        <f t="shared" si="4"/>
        <v>3579.0150000000012</v>
      </c>
      <c r="V19" s="148">
        <f>'NSW Apr 2019'!AU13</f>
        <v>0</v>
      </c>
      <c r="W19" s="98">
        <f>'NSW Apr 2019'!AV13</f>
        <v>20</v>
      </c>
      <c r="X19" s="148">
        <f>'NSW Apr 2019'!AW13</f>
        <v>0</v>
      </c>
      <c r="Y19" s="98">
        <f>'NSW Apr 2019'!AX13</f>
        <v>0</v>
      </c>
      <c r="Z19" s="292" t="str">
        <f t="shared" si="5"/>
        <v>Guaranteed off usage</v>
      </c>
      <c r="AA19" s="279" t="s">
        <v>291</v>
      </c>
      <c r="AB19" s="279">
        <f t="shared" si="6"/>
        <v>2662.0500000000011</v>
      </c>
      <c r="AC19" s="277">
        <f t="shared" si="7"/>
        <v>2662.0500000000011</v>
      </c>
      <c r="AD19" s="271">
        <f t="shared" si="8"/>
        <v>2928.2550000000015</v>
      </c>
      <c r="AE19" s="260">
        <f t="shared" si="9"/>
        <v>2928.2550000000015</v>
      </c>
      <c r="AF19" s="150">
        <f>'NSW Apr 2019'!BG13</f>
        <v>0</v>
      </c>
      <c r="AG19" s="141" t="str">
        <f>'NSW Apr 2019'!BH13</f>
        <v>n</v>
      </c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  <c r="DR19" s="199"/>
      <c r="DS19" s="199"/>
      <c r="DT19" s="199"/>
      <c r="DU19" s="199"/>
      <c r="DV19" s="199"/>
      <c r="DW19" s="199"/>
      <c r="DX19" s="199"/>
      <c r="DY19" s="199"/>
      <c r="DZ19" s="199"/>
      <c r="EA19" s="199"/>
      <c r="EB19" s="199"/>
      <c r="EC19" s="199"/>
      <c r="ED19" s="199"/>
      <c r="EE19" s="199"/>
      <c r="EF19" s="199"/>
      <c r="EG19" s="199"/>
      <c r="EH19" s="199"/>
      <c r="EI19" s="199"/>
      <c r="EJ19" s="199"/>
      <c r="EK19" s="199"/>
      <c r="EL19" s="199"/>
      <c r="EM19" s="199"/>
      <c r="EN19" s="199"/>
      <c r="EO19" s="199"/>
      <c r="EP19" s="199"/>
      <c r="EQ19" s="199"/>
      <c r="ER19" s="199"/>
    </row>
    <row r="20" spans="1:148" ht="23" customHeight="1" thickBot="1">
      <c r="A20" s="452"/>
      <c r="B20" s="99" t="str">
        <f>'NSW Apr 2019'!F14</f>
        <v>Origin Energy</v>
      </c>
      <c r="C20" s="99" t="str">
        <f>'NSW Apr 2019'!G14</f>
        <v>Business Saver</v>
      </c>
      <c r="D20" s="163">
        <f>365*'NSW Apr 2019'!H14/100</f>
        <v>205.71400000000003</v>
      </c>
      <c r="E20" s="306">
        <f>IF('NSW Apr 2019'!AQ14=3,0.5,IF('NSW Apr 2019'!AQ14=2,0.33,0))</f>
        <v>0.5</v>
      </c>
      <c r="F20" s="306">
        <f t="shared" si="1"/>
        <v>0.5</v>
      </c>
      <c r="G20" s="163">
        <f>IF('NSW Apr 2019'!K14="",($C$5*E20/'NSW Apr 2019'!AQ14*'NSW Apr 2019'!W14/100)*'NSW Apr 2019'!AQ14,IF($C$5*E20/'NSW Apr 2019'!AQ14&gt;='NSW Apr 2019'!L14,('NSW Apr 2019'!L14*'NSW Apr 2019'!W14/100)*'NSW Apr 2019'!AQ14,($C$5*E20/'NSW Apr 2019'!AQ14*'NSW Apr 2019'!W14/100)*'NSW Apr 2019'!AQ14))</f>
        <v>192.60000000000002</v>
      </c>
      <c r="H20" s="175">
        <f>IF(AND('NSW Apr 2019'!L14&gt;0,'NSW Apr 2019'!M14&gt;0),IF($C$5*E20/'NSW Apr 2019'!AQ14&lt;'NSW Apr 2019'!L14,0,IF(($C$5*E20/'NSW Apr 2019'!AQ14-'NSW Apr 2019'!L14)&lt;=('NSW Apr 2019'!M14+'NSW Apr 2019'!L14),((($C$5*E20/'NSW Apr 2019'!AQ14-'NSW Apr 2019'!L14)*'NSW Apr 2019'!X14/100))*'NSW Apr 2019'!AQ14,((('NSW Apr 2019'!M14)*'NSW Apr 2019'!X14/100)*'NSW Apr 2019'!AQ14))),0)</f>
        <v>779</v>
      </c>
      <c r="I20" s="163">
        <f>IF(AND('NSW Apr 2019'!M14&gt;0,'NSW Apr 2019'!N14&gt;0),IF($C$5*E20/'NSW Apr 2019'!AQ14&lt;('NSW Apr 2019'!L14+'NSW Apr 2019'!M14),0,IF(($C$5*E20/'NSW Apr 2019'!AQ14-'NSW Apr 2019'!L14+'NSW Apr 2019'!M14)&lt;=('NSW Apr 2019'!L14+'NSW Apr 2019'!M14+'NSW Apr 2019'!N14),((($C$5*E20/'NSW Apr 2019'!AQ14-('NSW Apr 2019'!L14+'NSW Apr 2019'!M14))*'NSW Apr 2019'!Y14/100))*'NSW Apr 2019'!AQ14,('NSW Apr 2019'!N14*'NSW Apr 2019'!Y14/100)* 'NSW Apr 2019'!AQ14)),0)</f>
        <v>0</v>
      </c>
      <c r="J20" s="163">
        <f>IF(AND('NSW Apr 2019'!N14&gt;0,'NSW Apr 2019'!O14&gt;0),IF($C$5*E20/'NSW Apr 2019'!AQ14&lt;('NSW Apr 2019'!L14+'NSW Apr 2019'!M14+'NSW Apr 2019'!N14),0,IF(($C$5*E20/'NSW Apr 2019'!AQ14-'NSW Apr 2019'!L14+'NSW Apr 2019'!M14+'NSW Apr 2019'!N14)&lt;=('NSW Apr 2019'!L14+'NSW Apr 2019'!M14+'NSW Apr 2019'!N14+'NSW Apr 2019'!O14),(($C$5*E20/'NSW Apr 2019'!AQ14-('NSW Apr 2019'!L14+'NSW Apr 2019'!M14+'NSW Apr 2019'!N14))*'NSW Apr 2019'!Z14/100)*'NSW Apr 2019'!AQ14,('NSW Apr 2019'!O14*'NSW Apr 2019'!Z14/100)*'NSW Apr 2019'!AQ14)),0)</f>
        <v>0</v>
      </c>
      <c r="K20" s="163">
        <f>IF(AND('NSW Apr 2019'!O14&gt;0,'NSW Apr 2019'!P14&gt;0),IF($C$5*E20/'NSW Apr 2019'!AQ14&lt;('NSW Apr 2019'!L14+'NSW Apr 2019'!M14+'NSW Apr 2019'!N14+'NSW Apr 2019'!O14),0,IF(($C$5*E20/'NSW Apr 2019'!AQ14-'NSW Apr 2019'!L14+'NSW Apr 2019'!M14+'NSW Apr 2019'!N14+'NSW Apr 2019'!O14)&lt;=('NSW Apr 2019'!L14+'NSW Apr 2019'!M14+'NSW Apr 2019'!N14+'NSW Apr 2019'!O14+'NSW Apr 2019'!P14),(($C$5*E20/'NSW Apr 2019'!AQ14-('NSW Apr 2019'!L14+'NSW Apr 2019'!M14+'NSW Apr 2019'!N14+'NSW Apr 2019'!O14))*'NSW Apr 2019'!AA14/100)*'NSW Apr 2019'!AQ14,('NSW Apr 2019'!P14*'NSW Apr 2019'!AA14/100)*'NSW Apr 2019'!AQ14)),0)</f>
        <v>0</v>
      </c>
      <c r="L20" s="175">
        <f>IF(AND('NSW Apr 2019'!P14&gt;0,'NSW Apr 2019'!O14&gt;0),IF(($C$5*E20/'NSW Apr 2019'!AQ14&lt;SUM('NSW Apr 2019'!L14:P14)),(0),($C$5*E20/'NSW Apr 2019'!AQ14-SUM('NSW Apr 2019'!L14:P14))*'NSW Apr 2019'!AB14/100)* 'NSW Apr 2019'!AQ14,IF(AND('NSW Apr 2019'!O14&gt;0,'NSW Apr 2019'!P14=""),IF(($C$5*E20/'NSW Apr 2019'!AQ14&lt; SUM('NSW Apr 2019'!L14:O14)),(0),($C$5*E20/'NSW Apr 2019'!AQ14-SUM('NSW Apr 2019'!L14:O14))*'NSW Apr 2019'!AA14/100)* 'NSW Apr 2019'!AQ14,IF(AND('NSW Apr 2019'!N14&gt;0,'NSW Apr 2019'!O14=""),IF(($C$5*E20/'NSW Apr 2019'!AQ14&lt; SUM('NSW Apr 2019'!L14:N14)),(0),($C$5*E20/'NSW Apr 2019'!AQ14-SUM('NSW Apr 2019'!L14:N14))*'NSW Apr 2019'!Z14/100)* 'NSW Apr 2019'!AQ14,IF(AND('NSW Apr 2019'!M14&gt;0,'NSW Apr 2019'!N14=""),IF(($C$5*E20/'NSW Apr 2019'!AQ14&lt;'NSW Apr 2019'!M14+'NSW Apr 2019'!L14),(0),(($C$5*E20/'NSW Apr 2019'!AQ14-('NSW Apr 2019'!M14+'NSW Apr 2019'!L14))*'NSW Apr 2019'!Y14/100))*'NSW Apr 2019'!AQ14,IF(AND('NSW Apr 2019'!L14&gt;0,'NSW Apr 2019'!M14=""&gt;0),IF(($C$5*E20/'NSW Apr 2019'!AQ14&lt;'NSW Apr 2019'!L14),(0),($C$5*E20/'NSW Apr 2019'!AQ14-'NSW Apr 2019'!L14)*'NSW Apr 2019'!X14/100)*'NSW Apr 2019'!AQ14,0)))))</f>
        <v>0</v>
      </c>
      <c r="M20" s="175">
        <f>IF('NSW Apr 2019'!K14="",($C$5*F20/'NSW Apr 2019'!AR14*'NSW Apr 2019'!AC14/100)*'NSW Apr 2019'!AR14,IF($C$5*F20/'NSW Apr 2019'!AR14&gt;='NSW Apr 2019'!L14,('NSW Apr 2019'!L14*'NSW Apr 2019'!AC14/100)*'NSW Apr 2019'!AR14,($C$5*F20/'NSW Apr 2019'!AR14*'NSW Apr 2019'!AC14/100)*'NSW Apr 2019'!AR14))</f>
        <v>192.60000000000002</v>
      </c>
      <c r="N20" s="175">
        <f>IF(AND('NSW Apr 2019'!L14&gt;0,'NSW Apr 2019'!M14&gt;0),IF($C$5*F20/'NSW Apr 2019'!AR14&lt;'NSW Apr 2019'!L14,0,IF(($C$5*F20/'NSW Apr 2019'!AR14-'NSW Apr 2019'!L14)&lt;=('NSW Apr 2019'!M14+'NSW Apr 2019'!L14),((($C$5*F20/'NSW Apr 2019'!AR14-'NSW Apr 2019'!L14)*'NSW Apr 2019'!AD14/100))*'NSW Apr 2019'!AR14,((('NSW Apr 2019'!M14)*'NSW Apr 2019'!AD14/100)*'NSW Apr 2019'!AR14))),0)</f>
        <v>779</v>
      </c>
      <c r="O20" s="175">
        <f>IF(AND('NSW Apr 2019'!M14&gt;0,'NSW Apr 2019'!N14&gt;0),IF($C$5*F20/'NSW Apr 2019'!AR14&lt;('NSW Apr 2019'!L14+'NSW Apr 2019'!M14),0,IF(($C$5*F20/'NSW Apr 2019'!AR14-'NSW Apr 2019'!L14+'NSW Apr 2019'!M14)&lt;=('NSW Apr 2019'!L14+'NSW Apr 2019'!M14+'NSW Apr 2019'!N14),((($C$5*F20/'NSW Apr 2019'!AR14-('NSW Apr 2019'!L14+'NSW Apr 2019'!M14))*'NSW Apr 2019'!AE14/100))*'NSW Apr 2019'!AR14,('NSW Apr 2019'!N14*'NSW Apr 2019'!AE14/100)*'NSW Apr 2019'!AR14)),0)</f>
        <v>0</v>
      </c>
      <c r="P20" s="175">
        <f>IF(AND('NSW Apr 2019'!N14&gt;0,'NSW Apr 2019'!O14&gt;0),IF($C$5*F20/'NSW Apr 2019'!AR14&lt;('NSW Apr 2019'!L14+'NSW Apr 2019'!M14+'NSW Apr 2019'!N14),0,IF(($C$5*F20/'NSW Apr 2019'!AR14-'NSW Apr 2019'!L14+'NSW Apr 2019'!M14+'NSW Apr 2019'!N14)&lt;=('NSW Apr 2019'!L14+'NSW Apr 2019'!M14+'NSW Apr 2019'!N14+'NSW Apr 2019'!O14),(($C$5*F20/'NSW Apr 2019'!AR14-('NSW Apr 2019'!L14+'NSW Apr 2019'!M14+'NSW Apr 2019'!N14))*'NSW Apr 2019'!AF14/100)*'NSW Apr 2019'!AR14,('NSW Apr 2019'!O14*'NSW Apr 2019'!AF14/100)*'NSW Apr 2019'!AR14)),0)</f>
        <v>0</v>
      </c>
      <c r="Q20" s="175">
        <f>IF(AND('NSW Apr 2019'!P14&gt;0,'NSW Apr 2019'!P14&gt;0),IF($C$5*F20/'NSW Apr 2019'!AR14&lt;('NSW Apr 2019'!L14+'NSW Apr 2019'!M14+'NSW Apr 2019'!N14+'NSW Apr 2019'!O14),0,IF(($C$5*F20/'NSW Apr 2019'!AR14-'NSW Apr 2019'!L14+'NSW Apr 2019'!M14+'NSW Apr 2019'!N14+'NSW Apr 2019'!O14)&lt;=('NSW Apr 2019'!L14+'NSW Apr 2019'!M14+'NSW Apr 2019'!N14+'NSW Apr 2019'!O14+'NSW Apr 2019'!P14),(($C$5*F20/'NSW Apr 2019'!AR14-('NSW Apr 2019'!L14+'NSW Apr 2019'!M14+'NSW Apr 2019'!N14+'NSW Apr 2019'!O14))*'NSW Apr 2019'!AG14/100)*'NSW Apr 2019'!AR14,('NSW Apr 2019'!P14*'NSW Apr 2019'!AG14/100)*'NSW Apr 2019'!AR14)),0)</f>
        <v>0</v>
      </c>
      <c r="R20" s="175">
        <f>IF(AND('NSW Apr 2019'!P14&gt;0,'NSW Apr 2019'!O14&gt;0),IF(($C$5*F20/'NSW Apr 2019'!AR14&lt;SUM('NSW Apr 2019'!L14:P14)),(0),($C$5*F20/'NSW Apr 2019'!AR14-SUM('NSW Apr 2019'!L14:P14))*'NSW Apr 2019'!AB14/100)* 'NSW Apr 2019'!AR14,IF(AND('NSW Apr 2019'!O14&gt;0,'NSW Apr 2019'!P14=""),IF(($C$5*F20/'NSW Apr 2019'!AR14&lt; SUM('NSW Apr 2019'!L14:O14)),(0),($C$5*F20/'NSW Apr 2019'!AR14-SUM('NSW Apr 2019'!L14:O14))*'NSW Apr 2019'!AG14/100)* 'NSW Apr 2019'!AR14,IF(AND('NSW Apr 2019'!N14&gt;0,'NSW Apr 2019'!O14=""),IF(($C$5*F20/'NSW Apr 2019'!AR14&lt; SUM('NSW Apr 2019'!L14:N14)),(0),($C$5*F20/'NSW Apr 2019'!AR14-SUM('NSW Apr 2019'!L14:N14))*'NSW Apr 2019'!AF14/100)* 'NSW Apr 2019'!AR14,IF(AND('NSW Apr 2019'!M14&gt;0,'NSW Apr 2019'!N14=""),IF(($C$5*F20/'NSW Apr 2019'!AR14&lt;'NSW Apr 2019'!M14+'NSW Apr 2019'!L14),(0),(($C$5*F20/'NSW Apr 2019'!AR14-('NSW Apr 2019'!M14+'NSW Apr 2019'!L14))*'NSW Apr 2019'!AE14/100))*'NSW Apr 2019'!AR14,IF(AND('NSW Apr 2019'!L14&gt;0,'NSW Apr 2019'!M14=""&gt;0),IF(($C$5*F20/'NSW Apr 2019'!AR14&lt;'NSW Apr 2019'!L14),(0),($C$5*F20/'NSW Apr 2019'!AR14-'NSW Apr 2019'!L14)*'NSW Apr 2019'!AD14/100)*'NSW Apr 2019'!AR14,0)))))</f>
        <v>0</v>
      </c>
      <c r="S20" s="275">
        <f t="shared" si="2"/>
        <v>1943.2</v>
      </c>
      <c r="T20" s="293">
        <f t="shared" si="3"/>
        <v>2148.9140000000002</v>
      </c>
      <c r="U20" s="168">
        <f t="shared" si="4"/>
        <v>2363.8054000000006</v>
      </c>
      <c r="V20" s="171">
        <f>'NSW Apr 2019'!AU14</f>
        <v>0</v>
      </c>
      <c r="W20" s="99">
        <f>'NSW Apr 2019'!AV14</f>
        <v>14</v>
      </c>
      <c r="X20" s="171">
        <f>'NSW Apr 2019'!AW14</f>
        <v>0</v>
      </c>
      <c r="Y20" s="99">
        <f>'NSW Apr 2019'!AX14</f>
        <v>0</v>
      </c>
      <c r="Z20" s="293" t="str">
        <f t="shared" si="5"/>
        <v>Guaranteed off usage</v>
      </c>
      <c r="AA20" s="280" t="s">
        <v>291</v>
      </c>
      <c r="AB20" s="280">
        <f t="shared" si="6"/>
        <v>1876.8660000000002</v>
      </c>
      <c r="AC20" s="278">
        <f t="shared" si="7"/>
        <v>1876.8660000000002</v>
      </c>
      <c r="AD20" s="272">
        <f t="shared" si="8"/>
        <v>2064.5526000000004</v>
      </c>
      <c r="AE20" s="261">
        <f t="shared" si="9"/>
        <v>2064.5526000000004</v>
      </c>
      <c r="AF20" s="169">
        <f>'NSW Apr 2019'!BG14</f>
        <v>12</v>
      </c>
      <c r="AG20" s="170" t="str">
        <f>'NSW Apr 2019'!BH14</f>
        <v>y</v>
      </c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  <c r="DR20" s="199"/>
      <c r="DS20" s="199"/>
      <c r="DT20" s="199"/>
      <c r="DU20" s="199"/>
      <c r="DV20" s="199"/>
      <c r="DW20" s="199"/>
      <c r="DX20" s="199"/>
      <c r="DY20" s="199"/>
      <c r="DZ20" s="199"/>
      <c r="EA20" s="199"/>
      <c r="EB20" s="199"/>
      <c r="EC20" s="199"/>
      <c r="ED20" s="199"/>
      <c r="EE20" s="199"/>
      <c r="EF20" s="199"/>
      <c r="EG20" s="199"/>
      <c r="EH20" s="199"/>
      <c r="EI20" s="199"/>
      <c r="EJ20" s="199"/>
      <c r="EK20" s="199"/>
      <c r="EL20" s="199"/>
      <c r="EM20" s="199"/>
      <c r="EN20" s="199"/>
      <c r="EO20" s="199"/>
      <c r="EP20" s="199"/>
      <c r="EQ20" s="199"/>
      <c r="ER20" s="199"/>
    </row>
    <row r="21" spans="1:148" ht="23" customHeight="1" thickTop="1">
      <c r="A21" s="451" t="str">
        <f>'NSW Apr 2019'!D15</f>
        <v>Envestra Cooma</v>
      </c>
      <c r="B21" s="98" t="str">
        <f>'NSW Apr 2019'!F15</f>
        <v>Origin Energy</v>
      </c>
      <c r="C21" s="98" t="str">
        <f>'NSW Apr 2019'!G15</f>
        <v>Business Saver</v>
      </c>
      <c r="D21" s="135">
        <f>365*'NSW Apr 2019'!H15/100</f>
        <v>338.75650000000002</v>
      </c>
      <c r="E21" s="305">
        <f>IF('NSW Apr 2019'!AQ15=3,0.5,IF('NSW Apr 2019'!AQ15=2,0.33,0))</f>
        <v>0.5</v>
      </c>
      <c r="F21" s="305">
        <f t="shared" si="1"/>
        <v>0.5</v>
      </c>
      <c r="G21" s="135">
        <f>IF('NSW Apr 2019'!K15="",($C$5*E21/'NSW Apr 2019'!AQ15*'NSW Apr 2019'!W15/100)*'NSW Apr 2019'!AQ15,IF($C$5*E21/'NSW Apr 2019'!AQ15&gt;='NSW Apr 2019'!L15,('NSW Apr 2019'!L15*'NSW Apr 2019'!W15/100)*'NSW Apr 2019'!AQ15,($C$5*E21/'NSW Apr 2019'!AQ15*'NSW Apr 2019'!W15/100)*'NSW Apr 2019'!AQ15))</f>
        <v>1125</v>
      </c>
      <c r="H21" s="145">
        <f>IF(AND('NSW Apr 2019'!L15&gt;0,'NSW Apr 2019'!M15&gt;0),IF($C$5*E21/'NSW Apr 2019'!AQ15&lt;'NSW Apr 2019'!L15,0,IF(($C$5*E21/'NSW Apr 2019'!AQ15-'NSW Apr 2019'!L15)&lt;=('NSW Apr 2019'!M15+'NSW Apr 2019'!L15),((($C$5*E21/'NSW Apr 2019'!AQ15-'NSW Apr 2019'!L15)*'NSW Apr 2019'!X15/100))*'NSW Apr 2019'!AQ15,((('NSW Apr 2019'!M15)*'NSW Apr 2019'!X15/100)*'NSW Apr 2019'!AQ15))),0)</f>
        <v>0</v>
      </c>
      <c r="I21" s="135">
        <f>IF(AND('NSW Apr 2019'!M15&gt;0,'NSW Apr 2019'!N15&gt;0),IF($C$5*E21/'NSW Apr 2019'!AQ15&lt;('NSW Apr 2019'!L15+'NSW Apr 2019'!M15),0,IF(($C$5*E21/'NSW Apr 2019'!AQ15-'NSW Apr 2019'!L15+'NSW Apr 2019'!M15)&lt;=('NSW Apr 2019'!L15+'NSW Apr 2019'!M15+'NSW Apr 2019'!N15),((($C$5*E21/'NSW Apr 2019'!AQ15-('NSW Apr 2019'!L15+'NSW Apr 2019'!M15))*'NSW Apr 2019'!Y15/100))*'NSW Apr 2019'!AQ15,('NSW Apr 2019'!N15*'NSW Apr 2019'!Y15/100)* 'NSW Apr 2019'!AQ15)),0)</f>
        <v>0</v>
      </c>
      <c r="J21" s="135">
        <f>IF(AND('NSW Apr 2019'!N15&gt;0,'NSW Apr 2019'!O15&gt;0),IF($C$5*E21/'NSW Apr 2019'!AQ15&lt;('NSW Apr 2019'!L15+'NSW Apr 2019'!M15+'NSW Apr 2019'!N15),0,IF(($C$5*E21/'NSW Apr 2019'!AQ15-'NSW Apr 2019'!L15+'NSW Apr 2019'!M15+'NSW Apr 2019'!N15)&lt;=('NSW Apr 2019'!L15+'NSW Apr 2019'!M15+'NSW Apr 2019'!N15+'NSW Apr 2019'!O15),(($C$5*E21/'NSW Apr 2019'!AQ15-('NSW Apr 2019'!L15+'NSW Apr 2019'!M15+'NSW Apr 2019'!N15))*'NSW Apr 2019'!Z15/100)*'NSW Apr 2019'!AQ15,('NSW Apr 2019'!O15*'NSW Apr 2019'!Z15/100)*'NSW Apr 2019'!AQ15)),0)</f>
        <v>0</v>
      </c>
      <c r="K21" s="135">
        <f>IF(AND('NSW Apr 2019'!O15&gt;0,'NSW Apr 2019'!P15&gt;0),IF($C$5*E21/'NSW Apr 2019'!AQ15&lt;('NSW Apr 2019'!L15+'NSW Apr 2019'!M15+'NSW Apr 2019'!N15+'NSW Apr 2019'!O15),0,IF(($C$5*E21/'NSW Apr 2019'!AQ15-'NSW Apr 2019'!L15+'NSW Apr 2019'!M15+'NSW Apr 2019'!N15+'NSW Apr 2019'!O15)&lt;=('NSW Apr 2019'!L15+'NSW Apr 2019'!M15+'NSW Apr 2019'!N15+'NSW Apr 2019'!O15+'NSW Apr 2019'!P15),(($C$5*E21/'NSW Apr 2019'!AQ15-('NSW Apr 2019'!L15+'NSW Apr 2019'!M15+'NSW Apr 2019'!N15+'NSW Apr 2019'!O15))*'NSW Apr 2019'!AA15/100)*'NSW Apr 2019'!AQ15,('NSW Apr 2019'!P15*'NSW Apr 2019'!AA15/100)*'NSW Apr 2019'!AQ15)),0)</f>
        <v>0</v>
      </c>
      <c r="L21" s="145">
        <f>IF(AND('NSW Apr 2019'!P15&gt;0,'NSW Apr 2019'!O15&gt;0),IF(($C$5*E21/'NSW Apr 2019'!AQ15&lt;SUM('NSW Apr 2019'!L15:P15)),(0),($C$5*E21/'NSW Apr 2019'!AQ15-SUM('NSW Apr 2019'!L15:P15))*'NSW Apr 2019'!AB15/100)* 'NSW Apr 2019'!AQ15,IF(AND('NSW Apr 2019'!O15&gt;0,'NSW Apr 2019'!P15=""),IF(($C$5*E21/'NSW Apr 2019'!AQ15&lt; SUM('NSW Apr 2019'!L15:O15)),(0),($C$5*E21/'NSW Apr 2019'!AQ15-SUM('NSW Apr 2019'!L15:O15))*'NSW Apr 2019'!AA15/100)* 'NSW Apr 2019'!AQ15,IF(AND('NSW Apr 2019'!N15&gt;0,'NSW Apr 2019'!O15=""),IF(($C$5*E21/'NSW Apr 2019'!AQ15&lt; SUM('NSW Apr 2019'!L15:N15)),(0),($C$5*E21/'NSW Apr 2019'!AQ15-SUM('NSW Apr 2019'!L15:N15))*'NSW Apr 2019'!Z15/100)* 'NSW Apr 2019'!AQ15,IF(AND('NSW Apr 2019'!M15&gt;0,'NSW Apr 2019'!N15=""),IF(($C$5*E21/'NSW Apr 2019'!AQ15&lt;'NSW Apr 2019'!M15+'NSW Apr 2019'!L15),(0),(($C$5*E21/'NSW Apr 2019'!AQ15-('NSW Apr 2019'!M15+'NSW Apr 2019'!L15))*'NSW Apr 2019'!Y15/100))*'NSW Apr 2019'!AQ15,IF(AND('NSW Apr 2019'!L15&gt;0,'NSW Apr 2019'!M15=""&gt;0),IF(($C$5*E21/'NSW Apr 2019'!AQ15&lt;'NSW Apr 2019'!L15),(0),($C$5*E21/'NSW Apr 2019'!AQ15-'NSW Apr 2019'!L15)*'NSW Apr 2019'!X15/100)*'NSW Apr 2019'!AQ15,0)))))</f>
        <v>0</v>
      </c>
      <c r="M21" s="145">
        <f>IF('NSW Apr 2019'!K15="",($C$5*F21/'NSW Apr 2019'!AR15*'NSW Apr 2019'!AC15/100)*'NSW Apr 2019'!AR15,IF($C$5*F21/'NSW Apr 2019'!AR15&gt;='NSW Apr 2019'!L15,('NSW Apr 2019'!L15*'NSW Apr 2019'!AC15/100)*'NSW Apr 2019'!AR15,($C$5*F21/'NSW Apr 2019'!AR15*'NSW Apr 2019'!AC15/100)*'NSW Apr 2019'!AR15))</f>
        <v>1125</v>
      </c>
      <c r="N21" s="145">
        <f>IF(AND('NSW Apr 2019'!L15&gt;0,'NSW Apr 2019'!M15&gt;0),IF($C$5*F21/'NSW Apr 2019'!AR15&lt;'NSW Apr 2019'!L15,0,IF(($C$5*F21/'NSW Apr 2019'!AR15-'NSW Apr 2019'!L15)&lt;=('NSW Apr 2019'!M15+'NSW Apr 2019'!L15),((($C$5*F21/'NSW Apr 2019'!AR15-'NSW Apr 2019'!L15)*'NSW Apr 2019'!AD15/100))*'NSW Apr 2019'!AR15,((('NSW Apr 2019'!M15)*'NSW Apr 2019'!AD15/100)*'NSW Apr 2019'!AR15))),0)</f>
        <v>0</v>
      </c>
      <c r="O21" s="145">
        <f>IF(AND('NSW Apr 2019'!M15&gt;0,'NSW Apr 2019'!N15&gt;0),IF($C$5*F21/'NSW Apr 2019'!AR15&lt;('NSW Apr 2019'!L15+'NSW Apr 2019'!M15),0,IF(($C$5*F21/'NSW Apr 2019'!AR15-'NSW Apr 2019'!L15+'NSW Apr 2019'!M15)&lt;=('NSW Apr 2019'!L15+'NSW Apr 2019'!M15+'NSW Apr 2019'!N15),((($C$5*F21/'NSW Apr 2019'!AR15-('NSW Apr 2019'!L15+'NSW Apr 2019'!M15))*'NSW Apr 2019'!AE15/100))*'NSW Apr 2019'!AR15,('NSW Apr 2019'!N15*'NSW Apr 2019'!AE15/100)*'NSW Apr 2019'!AR15)),0)</f>
        <v>0</v>
      </c>
      <c r="P21" s="145">
        <f>IF(AND('NSW Apr 2019'!N15&gt;0,'NSW Apr 2019'!O15&gt;0),IF($C$5*F21/'NSW Apr 2019'!AR15&lt;('NSW Apr 2019'!L15+'NSW Apr 2019'!M15+'NSW Apr 2019'!N15),0,IF(($C$5*F21/'NSW Apr 2019'!AR15-'NSW Apr 2019'!L15+'NSW Apr 2019'!M15+'NSW Apr 2019'!N15)&lt;=('NSW Apr 2019'!L15+'NSW Apr 2019'!M15+'NSW Apr 2019'!N15+'NSW Apr 2019'!O15),(($C$5*F21/'NSW Apr 2019'!AR15-('NSW Apr 2019'!L15+'NSW Apr 2019'!M15+'NSW Apr 2019'!N15))*'NSW Apr 2019'!AF15/100)*'NSW Apr 2019'!AR15,('NSW Apr 2019'!O15*'NSW Apr 2019'!AF15/100)*'NSW Apr 2019'!AR15)),0)</f>
        <v>0</v>
      </c>
      <c r="Q21" s="145">
        <f>IF(AND('NSW Apr 2019'!P15&gt;0,'NSW Apr 2019'!P15&gt;0),IF($C$5*F21/'NSW Apr 2019'!AR15&lt;('NSW Apr 2019'!L15+'NSW Apr 2019'!M15+'NSW Apr 2019'!N15+'NSW Apr 2019'!O15),0,IF(($C$5*F21/'NSW Apr 2019'!AR15-'NSW Apr 2019'!L15+'NSW Apr 2019'!M15+'NSW Apr 2019'!N15+'NSW Apr 2019'!O15)&lt;=('NSW Apr 2019'!L15+'NSW Apr 2019'!M15+'NSW Apr 2019'!N15+'NSW Apr 2019'!O15+'NSW Apr 2019'!P15),(($C$5*F21/'NSW Apr 2019'!AR15-('NSW Apr 2019'!L15+'NSW Apr 2019'!M15+'NSW Apr 2019'!N15+'NSW Apr 2019'!O15))*'NSW Apr 2019'!AG15/100)*'NSW Apr 2019'!AR15,('NSW Apr 2019'!P15*'NSW Apr 2019'!AG15/100)*'NSW Apr 2019'!AR15)),0)</f>
        <v>0</v>
      </c>
      <c r="R21" s="145">
        <f>IF(AND('NSW Apr 2019'!P15&gt;0,'NSW Apr 2019'!O15&gt;0),IF(($C$5*F21/'NSW Apr 2019'!AR15&lt;SUM('NSW Apr 2019'!L15:P15)),(0),($C$5*F21/'NSW Apr 2019'!AR15-SUM('NSW Apr 2019'!L15:P15))*'NSW Apr 2019'!AB15/100)* 'NSW Apr 2019'!AR15,IF(AND('NSW Apr 2019'!O15&gt;0,'NSW Apr 2019'!P15=""),IF(($C$5*F21/'NSW Apr 2019'!AR15&lt; SUM('NSW Apr 2019'!L15:O15)),(0),($C$5*F21/'NSW Apr 2019'!AR15-SUM('NSW Apr 2019'!L15:O15))*'NSW Apr 2019'!AG15/100)* 'NSW Apr 2019'!AR15,IF(AND('NSW Apr 2019'!N15&gt;0,'NSW Apr 2019'!O15=""),IF(($C$5*F21/'NSW Apr 2019'!AR15&lt; SUM('NSW Apr 2019'!L15:N15)),(0),($C$5*F21/'NSW Apr 2019'!AR15-SUM('NSW Apr 2019'!L15:N15))*'NSW Apr 2019'!AF15/100)* 'NSW Apr 2019'!AR15,IF(AND('NSW Apr 2019'!M15&gt;0,'NSW Apr 2019'!N15=""),IF(($C$5*F21/'NSW Apr 2019'!AR15&lt;'NSW Apr 2019'!M15+'NSW Apr 2019'!L15),(0),(($C$5*F21/'NSW Apr 2019'!AR15-('NSW Apr 2019'!M15+'NSW Apr 2019'!L15))*'NSW Apr 2019'!AE15/100))*'NSW Apr 2019'!AR15,IF(AND('NSW Apr 2019'!L15&gt;0,'NSW Apr 2019'!M15=""&gt;0),IF(($C$5*F21/'NSW Apr 2019'!AR15&lt;'NSW Apr 2019'!L15),(0),($C$5*F21/'NSW Apr 2019'!AR15-'NSW Apr 2019'!L15)*'NSW Apr 2019'!AD15/100)*'NSW Apr 2019'!AR15,0)))))</f>
        <v>0</v>
      </c>
      <c r="S21" s="274">
        <f t="shared" si="2"/>
        <v>2250</v>
      </c>
      <c r="T21" s="292">
        <f t="shared" si="3"/>
        <v>2588.7565</v>
      </c>
      <c r="U21" s="149">
        <f t="shared" si="4"/>
        <v>2847.6321500000004</v>
      </c>
      <c r="V21" s="148">
        <f>'NSW Apr 2019'!AU15</f>
        <v>0</v>
      </c>
      <c r="W21" s="98">
        <f>'NSW Apr 2019'!AV15</f>
        <v>14</v>
      </c>
      <c r="X21" s="148">
        <f>'NSW Apr 2019'!AW15</f>
        <v>0</v>
      </c>
      <c r="Y21" s="98">
        <f>'NSW Apr 2019'!AX15</f>
        <v>0</v>
      </c>
      <c r="Z21" s="292" t="str">
        <f t="shared" si="5"/>
        <v>Guaranteed off usage</v>
      </c>
      <c r="AA21" s="279" t="s">
        <v>291</v>
      </c>
      <c r="AB21" s="279">
        <f t="shared" si="6"/>
        <v>2273.7565</v>
      </c>
      <c r="AC21" s="277">
        <f t="shared" si="7"/>
        <v>2273.7565</v>
      </c>
      <c r="AD21" s="271">
        <f t="shared" si="8"/>
        <v>2501.1321500000004</v>
      </c>
      <c r="AE21" s="260">
        <f t="shared" si="9"/>
        <v>2501.1321500000004</v>
      </c>
      <c r="AF21" s="150">
        <f>'NSW Apr 2019'!BG15</f>
        <v>12</v>
      </c>
      <c r="AG21" s="141" t="str">
        <f>'NSW Apr 2019'!BH15</f>
        <v>y</v>
      </c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  <c r="DR21" s="199"/>
      <c r="DS21" s="199"/>
      <c r="DT21" s="199"/>
      <c r="DU21" s="199"/>
      <c r="DV21" s="199"/>
      <c r="DW21" s="199"/>
      <c r="DX21" s="199"/>
      <c r="DY21" s="199"/>
      <c r="DZ21" s="199"/>
      <c r="EA21" s="199"/>
      <c r="EB21" s="199"/>
      <c r="EC21" s="199"/>
      <c r="ED21" s="199"/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</row>
    <row r="22" spans="1:148" ht="23" customHeight="1" thickBot="1">
      <c r="A22" s="452"/>
      <c r="B22" s="99" t="str">
        <f>'NSW Apr 2019'!F16</f>
        <v>Red Energy</v>
      </c>
      <c r="C22" s="99" t="str">
        <f>'NSW Apr 2019'!G16</f>
        <v xml:space="preserve">Easy Saver </v>
      </c>
      <c r="D22" s="163">
        <f>365*'NSW Apr 2019'!H16/100</f>
        <v>350.4</v>
      </c>
      <c r="E22" s="306">
        <f>IF('NSW Apr 2019'!AQ16=3,0.5,IF('NSW Apr 2019'!AQ16=2,0.33,0))</f>
        <v>0.5</v>
      </c>
      <c r="F22" s="306">
        <f t="shared" si="1"/>
        <v>0.5</v>
      </c>
      <c r="G22" s="163">
        <f>IF('NSW Apr 2019'!K16="",($C$5*E22/'NSW Apr 2019'!AQ16*'NSW Apr 2019'!W16/100)*'NSW Apr 2019'!AQ16,IF($C$5*E22/'NSW Apr 2019'!AQ16&gt;='NSW Apr 2019'!L16,('NSW Apr 2019'!L16*'NSW Apr 2019'!W16/100)*'NSW Apr 2019'!AQ16,($C$5*E22/'NSW Apr 2019'!AQ16*'NSW Apr 2019'!W16/100)*'NSW Apr 2019'!AQ16))</f>
        <v>1085.0000000000002</v>
      </c>
      <c r="H22" s="175">
        <f>IF(AND('NSW Apr 2019'!L16&gt;0,'NSW Apr 2019'!M16&gt;0),IF($C$5*E22/'NSW Apr 2019'!AQ16&lt;'NSW Apr 2019'!L16,0,IF(($C$5*E22/'NSW Apr 2019'!AQ16-'NSW Apr 2019'!L16)&lt;=('NSW Apr 2019'!M16+'NSW Apr 2019'!L16),((($C$5*E22/'NSW Apr 2019'!AQ16-'NSW Apr 2019'!L16)*'NSW Apr 2019'!X16/100))*'NSW Apr 2019'!AQ16,((('NSW Apr 2019'!M16)*'NSW Apr 2019'!X16/100)*'NSW Apr 2019'!AQ16))),0)</f>
        <v>0</v>
      </c>
      <c r="I22" s="163">
        <f>IF(AND('NSW Apr 2019'!M16&gt;0,'NSW Apr 2019'!N16&gt;0),IF($C$5*E22/'NSW Apr 2019'!AQ16&lt;('NSW Apr 2019'!L16+'NSW Apr 2019'!M16),0,IF(($C$5*E22/'NSW Apr 2019'!AQ16-'NSW Apr 2019'!L16+'NSW Apr 2019'!M16)&lt;=('NSW Apr 2019'!L16+'NSW Apr 2019'!M16+'NSW Apr 2019'!N16),((($C$5*E22/'NSW Apr 2019'!AQ16-('NSW Apr 2019'!L16+'NSW Apr 2019'!M16))*'NSW Apr 2019'!Y16/100))*'NSW Apr 2019'!AQ16,('NSW Apr 2019'!N16*'NSW Apr 2019'!Y16/100)* 'NSW Apr 2019'!AQ16)),0)</f>
        <v>0</v>
      </c>
      <c r="J22" s="163">
        <f>IF(AND('NSW Apr 2019'!N16&gt;0,'NSW Apr 2019'!O16&gt;0),IF($C$5*E22/'NSW Apr 2019'!AQ16&lt;('NSW Apr 2019'!L16+'NSW Apr 2019'!M16+'NSW Apr 2019'!N16),0,IF(($C$5*E22/'NSW Apr 2019'!AQ16-'NSW Apr 2019'!L16+'NSW Apr 2019'!M16+'NSW Apr 2019'!N16)&lt;=('NSW Apr 2019'!L16+'NSW Apr 2019'!M16+'NSW Apr 2019'!N16+'NSW Apr 2019'!O16),(($C$5*E22/'NSW Apr 2019'!AQ16-('NSW Apr 2019'!L16+'NSW Apr 2019'!M16+'NSW Apr 2019'!N16))*'NSW Apr 2019'!Z16/100)*'NSW Apr 2019'!AQ16,('NSW Apr 2019'!O16*'NSW Apr 2019'!Z16/100)*'NSW Apr 2019'!AQ16)),0)</f>
        <v>0</v>
      </c>
      <c r="K22" s="163">
        <f>IF(AND('NSW Apr 2019'!O16&gt;0,'NSW Apr 2019'!P16&gt;0),IF($C$5*E22/'NSW Apr 2019'!AQ16&lt;('NSW Apr 2019'!L16+'NSW Apr 2019'!M16+'NSW Apr 2019'!N16+'NSW Apr 2019'!O16),0,IF(($C$5*E22/'NSW Apr 2019'!AQ16-'NSW Apr 2019'!L16+'NSW Apr 2019'!M16+'NSW Apr 2019'!N16+'NSW Apr 2019'!O16)&lt;=('NSW Apr 2019'!L16+'NSW Apr 2019'!M16+'NSW Apr 2019'!N16+'NSW Apr 2019'!O16+'NSW Apr 2019'!P16),(($C$5*E22/'NSW Apr 2019'!AQ16-('NSW Apr 2019'!L16+'NSW Apr 2019'!M16+'NSW Apr 2019'!N16+'NSW Apr 2019'!O16))*'NSW Apr 2019'!AA16/100)*'NSW Apr 2019'!AQ16,('NSW Apr 2019'!P16*'NSW Apr 2019'!AA16/100)*'NSW Apr 2019'!AQ16)),0)</f>
        <v>0</v>
      </c>
      <c r="L22" s="175">
        <f>IF(AND('NSW Apr 2019'!P16&gt;0,'NSW Apr 2019'!O16&gt;0),IF(($C$5*E22/'NSW Apr 2019'!AQ16&lt;SUM('NSW Apr 2019'!L16:P16)),(0),($C$5*E22/'NSW Apr 2019'!AQ16-SUM('NSW Apr 2019'!L16:P16))*'NSW Apr 2019'!AB16/100)* 'NSW Apr 2019'!AQ16,IF(AND('NSW Apr 2019'!O16&gt;0,'NSW Apr 2019'!P16=""),IF(($C$5*E22/'NSW Apr 2019'!AQ16&lt; SUM('NSW Apr 2019'!L16:O16)),(0),($C$5*E22/'NSW Apr 2019'!AQ16-SUM('NSW Apr 2019'!L16:O16))*'NSW Apr 2019'!AA16/100)* 'NSW Apr 2019'!AQ16,IF(AND('NSW Apr 2019'!N16&gt;0,'NSW Apr 2019'!O16=""),IF(($C$5*E22/'NSW Apr 2019'!AQ16&lt; SUM('NSW Apr 2019'!L16:N16)),(0),($C$5*E22/'NSW Apr 2019'!AQ16-SUM('NSW Apr 2019'!L16:N16))*'NSW Apr 2019'!Z16/100)* 'NSW Apr 2019'!AQ16,IF(AND('NSW Apr 2019'!M16&gt;0,'NSW Apr 2019'!N16=""),IF(($C$5*E22/'NSW Apr 2019'!AQ16&lt;'NSW Apr 2019'!M16+'NSW Apr 2019'!L16),(0),(($C$5*E22/'NSW Apr 2019'!AQ16-('NSW Apr 2019'!M16+'NSW Apr 2019'!L16))*'NSW Apr 2019'!Y16/100))*'NSW Apr 2019'!AQ16,IF(AND('NSW Apr 2019'!L16&gt;0,'NSW Apr 2019'!M16=""&gt;0),IF(($C$5*E22/'NSW Apr 2019'!AQ16&lt;'NSW Apr 2019'!L16),(0),($C$5*E22/'NSW Apr 2019'!AQ16-'NSW Apr 2019'!L16)*'NSW Apr 2019'!X16/100)*'NSW Apr 2019'!AQ16,0)))))</f>
        <v>0</v>
      </c>
      <c r="M22" s="175">
        <f>IF('NSW Apr 2019'!K16="",($C$5*F22/'NSW Apr 2019'!AR16*'NSW Apr 2019'!AC16/100)*'NSW Apr 2019'!AR16,IF($C$5*F22/'NSW Apr 2019'!AR16&gt;='NSW Apr 2019'!L16,('NSW Apr 2019'!L16*'NSW Apr 2019'!AC16/100)*'NSW Apr 2019'!AR16,($C$5*F22/'NSW Apr 2019'!AR16*'NSW Apr 2019'!AC16/100)*'NSW Apr 2019'!AR16))</f>
        <v>1085.0000000000002</v>
      </c>
      <c r="N22" s="175">
        <f>IF(AND('NSW Apr 2019'!L16&gt;0,'NSW Apr 2019'!M16&gt;0),IF($C$5*F22/'NSW Apr 2019'!AR16&lt;'NSW Apr 2019'!L16,0,IF(($C$5*F22/'NSW Apr 2019'!AR16-'NSW Apr 2019'!L16)&lt;=('NSW Apr 2019'!M16+'NSW Apr 2019'!L16),((($C$5*F22/'NSW Apr 2019'!AR16-'NSW Apr 2019'!L16)*'NSW Apr 2019'!AD16/100))*'NSW Apr 2019'!AR16,((('NSW Apr 2019'!M16)*'NSW Apr 2019'!AD16/100)*'NSW Apr 2019'!AR16))),0)</f>
        <v>0</v>
      </c>
      <c r="O22" s="175">
        <f>IF(AND('NSW Apr 2019'!M16&gt;0,'NSW Apr 2019'!N16&gt;0),IF($C$5*F22/'NSW Apr 2019'!AR16&lt;('NSW Apr 2019'!L16+'NSW Apr 2019'!M16),0,IF(($C$5*F22/'NSW Apr 2019'!AR16-'NSW Apr 2019'!L16+'NSW Apr 2019'!M16)&lt;=('NSW Apr 2019'!L16+'NSW Apr 2019'!M16+'NSW Apr 2019'!N16),((($C$5*F22/'NSW Apr 2019'!AR16-('NSW Apr 2019'!L16+'NSW Apr 2019'!M16))*'NSW Apr 2019'!AE16/100))*'NSW Apr 2019'!AR16,('NSW Apr 2019'!N16*'NSW Apr 2019'!AE16/100)*'NSW Apr 2019'!AR16)),0)</f>
        <v>0</v>
      </c>
      <c r="P22" s="175">
        <f>IF(AND('NSW Apr 2019'!N16&gt;0,'NSW Apr 2019'!O16&gt;0),IF($C$5*F22/'NSW Apr 2019'!AR16&lt;('NSW Apr 2019'!L16+'NSW Apr 2019'!M16+'NSW Apr 2019'!N16),0,IF(($C$5*F22/'NSW Apr 2019'!AR16-'NSW Apr 2019'!L16+'NSW Apr 2019'!M16+'NSW Apr 2019'!N16)&lt;=('NSW Apr 2019'!L16+'NSW Apr 2019'!M16+'NSW Apr 2019'!N16+'NSW Apr 2019'!O16),(($C$5*F22/'NSW Apr 2019'!AR16-('NSW Apr 2019'!L16+'NSW Apr 2019'!M16+'NSW Apr 2019'!N16))*'NSW Apr 2019'!AF16/100)*'NSW Apr 2019'!AR16,('NSW Apr 2019'!O16*'NSW Apr 2019'!AF16/100)*'NSW Apr 2019'!AR16)),0)</f>
        <v>0</v>
      </c>
      <c r="Q22" s="175">
        <f>IF(AND('NSW Apr 2019'!P16&gt;0,'NSW Apr 2019'!P16&gt;0),IF($C$5*F22/'NSW Apr 2019'!AR16&lt;('NSW Apr 2019'!L16+'NSW Apr 2019'!M16+'NSW Apr 2019'!N16+'NSW Apr 2019'!O16),0,IF(($C$5*F22/'NSW Apr 2019'!AR16-'NSW Apr 2019'!L16+'NSW Apr 2019'!M16+'NSW Apr 2019'!N16+'NSW Apr 2019'!O16)&lt;=('NSW Apr 2019'!L16+'NSW Apr 2019'!M16+'NSW Apr 2019'!N16+'NSW Apr 2019'!O16+'NSW Apr 2019'!P16),(($C$5*F22/'NSW Apr 2019'!AR16-('NSW Apr 2019'!L16+'NSW Apr 2019'!M16+'NSW Apr 2019'!N16+'NSW Apr 2019'!O16))*'NSW Apr 2019'!AG16/100)*'NSW Apr 2019'!AR16,('NSW Apr 2019'!P16*'NSW Apr 2019'!AG16/100)*'NSW Apr 2019'!AR16)),0)</f>
        <v>0</v>
      </c>
      <c r="R22" s="175">
        <f>IF(AND('NSW Apr 2019'!P16&gt;0,'NSW Apr 2019'!O16&gt;0),IF(($C$5*F22/'NSW Apr 2019'!AR16&lt;SUM('NSW Apr 2019'!L16:P16)),(0),($C$5*F22/'NSW Apr 2019'!AR16-SUM('NSW Apr 2019'!L16:P16))*'NSW Apr 2019'!AB16/100)* 'NSW Apr 2019'!AR16,IF(AND('NSW Apr 2019'!O16&gt;0,'NSW Apr 2019'!P16=""),IF(($C$5*F22/'NSW Apr 2019'!AR16&lt; SUM('NSW Apr 2019'!L16:O16)),(0),($C$5*F22/'NSW Apr 2019'!AR16-SUM('NSW Apr 2019'!L16:O16))*'NSW Apr 2019'!AG16/100)* 'NSW Apr 2019'!AR16,IF(AND('NSW Apr 2019'!N16&gt;0,'NSW Apr 2019'!O16=""),IF(($C$5*F22/'NSW Apr 2019'!AR16&lt; SUM('NSW Apr 2019'!L16:N16)),(0),($C$5*F22/'NSW Apr 2019'!AR16-SUM('NSW Apr 2019'!L16:N16))*'NSW Apr 2019'!AF16/100)* 'NSW Apr 2019'!AR16,IF(AND('NSW Apr 2019'!M16&gt;0,'NSW Apr 2019'!N16=""),IF(($C$5*F22/'NSW Apr 2019'!AR16&lt;'NSW Apr 2019'!M16+'NSW Apr 2019'!L16),(0),(($C$5*F22/'NSW Apr 2019'!AR16-('NSW Apr 2019'!M16+'NSW Apr 2019'!L16))*'NSW Apr 2019'!AE16/100))*'NSW Apr 2019'!AR16,IF(AND('NSW Apr 2019'!L16&gt;0,'NSW Apr 2019'!M16=""&gt;0),IF(($C$5*F22/'NSW Apr 2019'!AR16&lt;'NSW Apr 2019'!L16),(0),($C$5*F22/'NSW Apr 2019'!AR16-'NSW Apr 2019'!L16)*'NSW Apr 2019'!AD16/100)*'NSW Apr 2019'!AR16,0)))))</f>
        <v>0</v>
      </c>
      <c r="S22" s="275">
        <f t="shared" si="2"/>
        <v>2170.0000000000005</v>
      </c>
      <c r="T22" s="293">
        <f t="shared" si="3"/>
        <v>2520.4000000000005</v>
      </c>
      <c r="U22" s="168">
        <f t="shared" si="4"/>
        <v>2772.440000000001</v>
      </c>
      <c r="V22" s="171">
        <f>'NSW Apr 2019'!AU16</f>
        <v>0</v>
      </c>
      <c r="W22" s="99">
        <f>'NSW Apr 2019'!AV16</f>
        <v>0</v>
      </c>
      <c r="X22" s="171">
        <f>'NSW Apr 2019'!AW16</f>
        <v>10</v>
      </c>
      <c r="Y22" s="99">
        <f>'NSW Apr 2019'!AX16</f>
        <v>0</v>
      </c>
      <c r="Z22" s="293" t="str">
        <f t="shared" si="5"/>
        <v>Pay-on-time off bill</v>
      </c>
      <c r="AA22" s="280" t="s">
        <v>291</v>
      </c>
      <c r="AB22" s="280">
        <f t="shared" si="6"/>
        <v>2520.4000000000005</v>
      </c>
      <c r="AC22" s="278">
        <f t="shared" si="7"/>
        <v>2268.3600000000006</v>
      </c>
      <c r="AD22" s="272">
        <f t="shared" si="8"/>
        <v>2772.440000000001</v>
      </c>
      <c r="AE22" s="261">
        <f t="shared" si="9"/>
        <v>2495.1960000000008</v>
      </c>
      <c r="AF22" s="169">
        <f>'NSW Apr 2019'!BG16</f>
        <v>0</v>
      </c>
      <c r="AG22" s="170" t="str">
        <f>'NSW Apr 2019'!BH16</f>
        <v>n</v>
      </c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  <c r="DR22" s="199"/>
      <c r="DS22" s="199"/>
      <c r="DT22" s="199"/>
      <c r="DU22" s="199"/>
      <c r="DV22" s="199"/>
      <c r="DW22" s="199"/>
      <c r="DX22" s="199"/>
      <c r="DY22" s="199"/>
      <c r="DZ22" s="199"/>
      <c r="EA22" s="199"/>
      <c r="EB22" s="199"/>
      <c r="EC22" s="199"/>
      <c r="ED22" s="199"/>
      <c r="EE22" s="199"/>
      <c r="EF22" s="199"/>
      <c r="EG22" s="199"/>
      <c r="EH22" s="199"/>
      <c r="EI22" s="199"/>
      <c r="EJ22" s="199"/>
      <c r="EK22" s="199"/>
      <c r="EL22" s="199"/>
      <c r="EM22" s="199"/>
      <c r="EN22" s="199"/>
      <c r="EO22" s="199"/>
      <c r="EP22" s="199"/>
      <c r="EQ22" s="199"/>
      <c r="ER22" s="199"/>
    </row>
    <row r="23" spans="1:148" ht="23" customHeight="1" thickTop="1" thickBot="1">
      <c r="A23" s="133" t="str">
        <f>'NSW Apr 2019'!D17</f>
        <v>Envestra Holbrook</v>
      </c>
      <c r="B23" s="99" t="str">
        <f>'NSW Apr 2019'!F17</f>
        <v>Origin Energy</v>
      </c>
      <c r="C23" s="99" t="str">
        <f>'NSW Apr 2019'!G17</f>
        <v>Business Saver</v>
      </c>
      <c r="D23" s="163">
        <f>365*'NSW Apr 2019'!H17/100</f>
        <v>245.572</v>
      </c>
      <c r="E23" s="306">
        <f>IF('NSW Apr 2019'!AQ17=3,0.5,IF('NSW Apr 2019'!AQ17=2,0.33,0))</f>
        <v>0.5</v>
      </c>
      <c r="F23" s="306">
        <f t="shared" si="1"/>
        <v>0.5</v>
      </c>
      <c r="G23" s="163">
        <f>IF('NSW Apr 2019'!K17="",($C$5*E23/'NSW Apr 2019'!AQ17*'NSW Apr 2019'!W17/100)*'NSW Apr 2019'!AQ17,IF($C$5*E23/'NSW Apr 2019'!AQ17&gt;='NSW Apr 2019'!L17,('NSW Apr 2019'!L17*'NSW Apr 2019'!W17/100)*'NSW Apr 2019'!AQ17,($C$5*E23/'NSW Apr 2019'!AQ17*'NSW Apr 2019'!W17/100)*'NSW Apr 2019'!AQ17))</f>
        <v>1140</v>
      </c>
      <c r="H23" s="175">
        <f>IF(AND('NSW Apr 2019'!L17&gt;0,'NSW Apr 2019'!M17&gt;0),IF($C$5*E23/'NSW Apr 2019'!AQ17&lt;'NSW Apr 2019'!L17,0,IF(($C$5*E23/'NSW Apr 2019'!AQ17-'NSW Apr 2019'!L17)&lt;=('NSW Apr 2019'!M17+'NSW Apr 2019'!L17),((($C$5*E23/'NSW Apr 2019'!AQ17-'NSW Apr 2019'!L17)*'NSW Apr 2019'!X17/100))*'NSW Apr 2019'!AQ17,((('NSW Apr 2019'!M17)*'NSW Apr 2019'!X17/100)*'NSW Apr 2019'!AQ17))),0)</f>
        <v>0</v>
      </c>
      <c r="I23" s="163">
        <f>IF(AND('NSW Apr 2019'!M17&gt;0,'NSW Apr 2019'!N17&gt;0),IF($C$5*E23/'NSW Apr 2019'!AQ17&lt;('NSW Apr 2019'!L17+'NSW Apr 2019'!M17),0,IF(($C$5*E23/'NSW Apr 2019'!AQ17-'NSW Apr 2019'!L17+'NSW Apr 2019'!M17)&lt;=('NSW Apr 2019'!L17+'NSW Apr 2019'!M17+'NSW Apr 2019'!N17),((($C$5*E23/'NSW Apr 2019'!AQ17-('NSW Apr 2019'!L17+'NSW Apr 2019'!M17))*'NSW Apr 2019'!Y17/100))*'NSW Apr 2019'!AQ17,('NSW Apr 2019'!N17*'NSW Apr 2019'!Y17/100)* 'NSW Apr 2019'!AQ17)),0)</f>
        <v>0</v>
      </c>
      <c r="J23" s="163">
        <f>IF(AND('NSW Apr 2019'!N17&gt;0,'NSW Apr 2019'!O17&gt;0),IF($C$5*E23/'NSW Apr 2019'!AQ17&lt;('NSW Apr 2019'!L17+'NSW Apr 2019'!M17+'NSW Apr 2019'!N17),0,IF(($C$5*E23/'NSW Apr 2019'!AQ17-'NSW Apr 2019'!L17+'NSW Apr 2019'!M17+'NSW Apr 2019'!N17)&lt;=('NSW Apr 2019'!L17+'NSW Apr 2019'!M17+'NSW Apr 2019'!N17+'NSW Apr 2019'!O17),(($C$5*E23/'NSW Apr 2019'!AQ17-('NSW Apr 2019'!L17+'NSW Apr 2019'!M17+'NSW Apr 2019'!N17))*'NSW Apr 2019'!Z17/100)*'NSW Apr 2019'!AQ17,('NSW Apr 2019'!O17*'NSW Apr 2019'!Z17/100)*'NSW Apr 2019'!AQ17)),0)</f>
        <v>0</v>
      </c>
      <c r="K23" s="163">
        <f>IF(AND('NSW Apr 2019'!O17&gt;0,'NSW Apr 2019'!P17&gt;0),IF($C$5*E23/'NSW Apr 2019'!AQ17&lt;('NSW Apr 2019'!L17+'NSW Apr 2019'!M17+'NSW Apr 2019'!N17+'NSW Apr 2019'!O17),0,IF(($C$5*E23/'NSW Apr 2019'!AQ17-'NSW Apr 2019'!L17+'NSW Apr 2019'!M17+'NSW Apr 2019'!N17+'NSW Apr 2019'!O17)&lt;=('NSW Apr 2019'!L17+'NSW Apr 2019'!M17+'NSW Apr 2019'!N17+'NSW Apr 2019'!O17+'NSW Apr 2019'!P17),(($C$5*E23/'NSW Apr 2019'!AQ17-('NSW Apr 2019'!L17+'NSW Apr 2019'!M17+'NSW Apr 2019'!N17+'NSW Apr 2019'!O17))*'NSW Apr 2019'!AA17/100)*'NSW Apr 2019'!AQ17,('NSW Apr 2019'!P17*'NSW Apr 2019'!AA17/100)*'NSW Apr 2019'!AQ17)),0)</f>
        <v>0</v>
      </c>
      <c r="L23" s="175">
        <f>IF(AND('NSW Apr 2019'!P17&gt;0,'NSW Apr 2019'!O17&gt;0),IF(($C$5*E23/'NSW Apr 2019'!AQ17&lt;SUM('NSW Apr 2019'!L17:P17)),(0),($C$5*E23/'NSW Apr 2019'!AQ17-SUM('NSW Apr 2019'!L17:P17))*'NSW Apr 2019'!AB17/100)* 'NSW Apr 2019'!AQ17,IF(AND('NSW Apr 2019'!O17&gt;0,'NSW Apr 2019'!P17=""),IF(($C$5*E23/'NSW Apr 2019'!AQ17&lt; SUM('NSW Apr 2019'!L17:O17)),(0),($C$5*E23/'NSW Apr 2019'!AQ17-SUM('NSW Apr 2019'!L17:O17))*'NSW Apr 2019'!AA17/100)* 'NSW Apr 2019'!AQ17,IF(AND('NSW Apr 2019'!N17&gt;0,'NSW Apr 2019'!O17=""),IF(($C$5*E23/'NSW Apr 2019'!AQ17&lt; SUM('NSW Apr 2019'!L17:N17)),(0),($C$5*E23/'NSW Apr 2019'!AQ17-SUM('NSW Apr 2019'!L17:N17))*'NSW Apr 2019'!Z17/100)* 'NSW Apr 2019'!AQ17,IF(AND('NSW Apr 2019'!M17&gt;0,'NSW Apr 2019'!N17=""),IF(($C$5*E23/'NSW Apr 2019'!AQ17&lt;'NSW Apr 2019'!M17+'NSW Apr 2019'!L17),(0),(($C$5*E23/'NSW Apr 2019'!AQ17-('NSW Apr 2019'!M17+'NSW Apr 2019'!L17))*'NSW Apr 2019'!Y17/100))*'NSW Apr 2019'!AQ17,IF(AND('NSW Apr 2019'!L17&gt;0,'NSW Apr 2019'!M17=""&gt;0),IF(($C$5*E23/'NSW Apr 2019'!AQ17&lt;'NSW Apr 2019'!L17),(0),($C$5*E23/'NSW Apr 2019'!AQ17-'NSW Apr 2019'!L17)*'NSW Apr 2019'!X17/100)*'NSW Apr 2019'!AQ17,0)))))</f>
        <v>0</v>
      </c>
      <c r="M23" s="175">
        <f>IF('NSW Apr 2019'!K17="",($C$5*F23/'NSW Apr 2019'!AR17*'NSW Apr 2019'!AC17/100)*'NSW Apr 2019'!AR17,IF($C$5*F23/'NSW Apr 2019'!AR17&gt;='NSW Apr 2019'!L17,('NSW Apr 2019'!L17*'NSW Apr 2019'!AC17/100)*'NSW Apr 2019'!AR17,($C$5*F23/'NSW Apr 2019'!AR17*'NSW Apr 2019'!AC17/100)*'NSW Apr 2019'!AR17))</f>
        <v>1140</v>
      </c>
      <c r="N23" s="175">
        <f>IF(AND('NSW Apr 2019'!L17&gt;0,'NSW Apr 2019'!M17&gt;0),IF($C$5*F23/'NSW Apr 2019'!AR17&lt;'NSW Apr 2019'!L17,0,IF(($C$5*F23/'NSW Apr 2019'!AR17-'NSW Apr 2019'!L17)&lt;=('NSW Apr 2019'!M17+'NSW Apr 2019'!L17),((($C$5*F23/'NSW Apr 2019'!AR17-'NSW Apr 2019'!L17)*'NSW Apr 2019'!AD17/100))*'NSW Apr 2019'!AR17,((('NSW Apr 2019'!M17)*'NSW Apr 2019'!AD17/100)*'NSW Apr 2019'!AR17))),0)</f>
        <v>0</v>
      </c>
      <c r="O23" s="175">
        <f>IF(AND('NSW Apr 2019'!M17&gt;0,'NSW Apr 2019'!N17&gt;0),IF($C$5*F23/'NSW Apr 2019'!AR17&lt;('NSW Apr 2019'!L17+'NSW Apr 2019'!M17),0,IF(($C$5*F23/'NSW Apr 2019'!AR17-'NSW Apr 2019'!L17+'NSW Apr 2019'!M17)&lt;=('NSW Apr 2019'!L17+'NSW Apr 2019'!M17+'NSW Apr 2019'!N17),((($C$5*F23/'NSW Apr 2019'!AR17-('NSW Apr 2019'!L17+'NSW Apr 2019'!M17))*'NSW Apr 2019'!AE17/100))*'NSW Apr 2019'!AR17,('NSW Apr 2019'!N17*'NSW Apr 2019'!AE17/100)*'NSW Apr 2019'!AR17)),0)</f>
        <v>0</v>
      </c>
      <c r="P23" s="175">
        <f>IF(AND('NSW Apr 2019'!N17&gt;0,'NSW Apr 2019'!O17&gt;0),IF($C$5*F23/'NSW Apr 2019'!AR17&lt;('NSW Apr 2019'!L17+'NSW Apr 2019'!M17+'NSW Apr 2019'!N17),0,IF(($C$5*F23/'NSW Apr 2019'!AR17-'NSW Apr 2019'!L17+'NSW Apr 2019'!M17+'NSW Apr 2019'!N17)&lt;=('NSW Apr 2019'!L17+'NSW Apr 2019'!M17+'NSW Apr 2019'!N17+'NSW Apr 2019'!O17),(($C$5*F23/'NSW Apr 2019'!AR17-('NSW Apr 2019'!L17+'NSW Apr 2019'!M17+'NSW Apr 2019'!N17))*'NSW Apr 2019'!AF17/100)*'NSW Apr 2019'!AR17,('NSW Apr 2019'!O17*'NSW Apr 2019'!AF17/100)*'NSW Apr 2019'!AR17)),0)</f>
        <v>0</v>
      </c>
      <c r="Q23" s="175">
        <f>IF(AND('NSW Apr 2019'!P17&gt;0,'NSW Apr 2019'!P17&gt;0),IF($C$5*F23/'NSW Apr 2019'!AR17&lt;('NSW Apr 2019'!L17+'NSW Apr 2019'!M17+'NSW Apr 2019'!N17+'NSW Apr 2019'!O17),0,IF(($C$5*F23/'NSW Apr 2019'!AR17-'NSW Apr 2019'!L17+'NSW Apr 2019'!M17+'NSW Apr 2019'!N17+'NSW Apr 2019'!O17)&lt;=('NSW Apr 2019'!L17+'NSW Apr 2019'!M17+'NSW Apr 2019'!N17+'NSW Apr 2019'!O17+'NSW Apr 2019'!P17),(($C$5*F23/'NSW Apr 2019'!AR17-('NSW Apr 2019'!L17+'NSW Apr 2019'!M17+'NSW Apr 2019'!N17+'NSW Apr 2019'!O17))*'NSW Apr 2019'!AG17/100)*'NSW Apr 2019'!AR17,('NSW Apr 2019'!P17*'NSW Apr 2019'!AG17/100)*'NSW Apr 2019'!AR17)),0)</f>
        <v>0</v>
      </c>
      <c r="R23" s="175">
        <f>IF(AND('NSW Apr 2019'!P17&gt;0,'NSW Apr 2019'!O17&gt;0),IF(($C$5*F23/'NSW Apr 2019'!AR17&lt;SUM('NSW Apr 2019'!L17:P17)),(0),($C$5*F23/'NSW Apr 2019'!AR17-SUM('NSW Apr 2019'!L17:P17))*'NSW Apr 2019'!AB17/100)* 'NSW Apr 2019'!AR17,IF(AND('NSW Apr 2019'!O17&gt;0,'NSW Apr 2019'!P17=""),IF(($C$5*F23/'NSW Apr 2019'!AR17&lt; SUM('NSW Apr 2019'!L17:O17)),(0),($C$5*F23/'NSW Apr 2019'!AR17-SUM('NSW Apr 2019'!L17:O17))*'NSW Apr 2019'!AG17/100)* 'NSW Apr 2019'!AR17,IF(AND('NSW Apr 2019'!N17&gt;0,'NSW Apr 2019'!O17=""),IF(($C$5*F23/'NSW Apr 2019'!AR17&lt; SUM('NSW Apr 2019'!L17:N17)),(0),($C$5*F23/'NSW Apr 2019'!AR17-SUM('NSW Apr 2019'!L17:N17))*'NSW Apr 2019'!AF17/100)* 'NSW Apr 2019'!AR17,IF(AND('NSW Apr 2019'!M17&gt;0,'NSW Apr 2019'!N17=""),IF(($C$5*F23/'NSW Apr 2019'!AR17&lt;'NSW Apr 2019'!M17+'NSW Apr 2019'!L17),(0),(($C$5*F23/'NSW Apr 2019'!AR17-('NSW Apr 2019'!M17+'NSW Apr 2019'!L17))*'NSW Apr 2019'!AE17/100))*'NSW Apr 2019'!AR17,IF(AND('NSW Apr 2019'!L17&gt;0,'NSW Apr 2019'!M17=""&gt;0),IF(($C$5*F23/'NSW Apr 2019'!AR17&lt;'NSW Apr 2019'!L17),(0),($C$5*F23/'NSW Apr 2019'!AR17-'NSW Apr 2019'!L17)*'NSW Apr 2019'!AD17/100)*'NSW Apr 2019'!AR17,0)))))</f>
        <v>0</v>
      </c>
      <c r="S23" s="275">
        <f t="shared" si="2"/>
        <v>2280</v>
      </c>
      <c r="T23" s="293">
        <f t="shared" si="3"/>
        <v>2525.5720000000001</v>
      </c>
      <c r="U23" s="168">
        <f t="shared" si="4"/>
        <v>2778.1292000000003</v>
      </c>
      <c r="V23" s="171">
        <f>'NSW Apr 2019'!AU17</f>
        <v>0</v>
      </c>
      <c r="W23" s="99">
        <f>'NSW Apr 2019'!AV17</f>
        <v>14</v>
      </c>
      <c r="X23" s="171">
        <f>'NSW Apr 2019'!AW17</f>
        <v>0</v>
      </c>
      <c r="Y23" s="99">
        <f>'NSW Apr 2019'!AX17</f>
        <v>0</v>
      </c>
      <c r="Z23" s="293" t="str">
        <f t="shared" si="5"/>
        <v>Guaranteed off usage</v>
      </c>
      <c r="AA23" s="280" t="s">
        <v>291</v>
      </c>
      <c r="AB23" s="280">
        <f t="shared" si="6"/>
        <v>2206.3720000000003</v>
      </c>
      <c r="AC23" s="278">
        <f t="shared" si="7"/>
        <v>2206.3720000000003</v>
      </c>
      <c r="AD23" s="272">
        <f t="shared" si="8"/>
        <v>2427.0092000000004</v>
      </c>
      <c r="AE23" s="261">
        <f t="shared" si="9"/>
        <v>2427.0092000000004</v>
      </c>
      <c r="AF23" s="169">
        <f>'NSW Apr 2019'!BG17</f>
        <v>12</v>
      </c>
      <c r="AG23" s="170" t="str">
        <f>'NSW Apr 2019'!BH17</f>
        <v>y</v>
      </c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  <c r="DR23" s="199"/>
      <c r="DS23" s="199"/>
      <c r="DT23" s="199"/>
      <c r="DU23" s="199"/>
      <c r="DV23" s="199"/>
      <c r="DW23" s="199"/>
      <c r="DX23" s="199"/>
      <c r="DY23" s="199"/>
      <c r="DZ23" s="199"/>
      <c r="EA23" s="199"/>
      <c r="EB23" s="199"/>
      <c r="EC23" s="199"/>
      <c r="ED23" s="199"/>
      <c r="EE23" s="199"/>
      <c r="EF23" s="199"/>
      <c r="EG23" s="199"/>
      <c r="EH23" s="199"/>
      <c r="EI23" s="199"/>
      <c r="EJ23" s="199"/>
      <c r="EK23" s="199"/>
      <c r="EL23" s="199"/>
      <c r="EM23" s="199"/>
      <c r="EN23" s="199"/>
      <c r="EO23" s="199"/>
      <c r="EP23" s="199"/>
      <c r="EQ23" s="199"/>
      <c r="ER23" s="199"/>
    </row>
    <row r="24" spans="1:148" ht="23" customHeight="1" thickTop="1">
      <c r="A24" s="451" t="str">
        <f>'NSW Apr 2019'!D18</f>
        <v>Envestra Murray Valley</v>
      </c>
      <c r="B24" s="98" t="str">
        <f>'NSW Apr 2019'!F18</f>
        <v>EnergyAustralia</v>
      </c>
      <c r="C24" s="98" t="str">
        <f>'NSW Apr 2019'!G18</f>
        <v xml:space="preserve">Everyday Saver </v>
      </c>
      <c r="D24" s="135">
        <f>365*'NSW Apr 2019'!H18/100</f>
        <v>335.8</v>
      </c>
      <c r="E24" s="305">
        <f>IF('NSW Apr 2019'!AQ18=3,0.5,IF('NSW Apr 2019'!AQ18=2,0.33,0))</f>
        <v>0.5</v>
      </c>
      <c r="F24" s="305">
        <f t="shared" si="1"/>
        <v>0.5</v>
      </c>
      <c r="G24" s="135">
        <f>IF('NSW Apr 2019'!K18="",($C$5*E24/'NSW Apr 2019'!AQ18*'NSW Apr 2019'!W18/100)*'NSW Apr 2019'!AQ18,IF($C$5*E24/'NSW Apr 2019'!AQ18&gt;='NSW Apr 2019'!L18,('NSW Apr 2019'!L18*'NSW Apr 2019'!W18/100)*'NSW Apr 2019'!AQ18,($C$5*E24/'NSW Apr 2019'!AQ18*'NSW Apr 2019'!W18/100)*'NSW Apr 2019'!AQ18))</f>
        <v>482.40000000000003</v>
      </c>
      <c r="H24" s="145">
        <f>IF(AND('NSW Apr 2019'!L18&gt;0,'NSW Apr 2019'!M18&gt;0),IF($C$5*E24/'NSW Apr 2019'!AQ18&lt;'NSW Apr 2019'!L18,0,IF(($C$5*E24/'NSW Apr 2019'!AQ18-'NSW Apr 2019'!L18)&lt;=('NSW Apr 2019'!M18+'NSW Apr 2019'!L18),((($C$5*E24/'NSW Apr 2019'!AQ18-'NSW Apr 2019'!L18)*'NSW Apr 2019'!X18/100))*'NSW Apr 2019'!AQ18,((('NSW Apr 2019'!M18)*'NSW Apr 2019'!X18/100)*'NSW Apr 2019'!AQ18))),0)</f>
        <v>828.8</v>
      </c>
      <c r="I24" s="135">
        <f>IF(AND('NSW Apr 2019'!M18&gt;0,'NSW Apr 2019'!N18&gt;0),IF($C$5*E24/'NSW Apr 2019'!AQ18&lt;('NSW Apr 2019'!L18+'NSW Apr 2019'!M18),0,IF(($C$5*E24/'NSW Apr 2019'!AQ18-'NSW Apr 2019'!L18+'NSW Apr 2019'!M18)&lt;=('NSW Apr 2019'!L18+'NSW Apr 2019'!M18+'NSW Apr 2019'!N18),((($C$5*E24/'NSW Apr 2019'!AQ18-('NSW Apr 2019'!L18+'NSW Apr 2019'!M18))*'NSW Apr 2019'!Y18/100))*'NSW Apr 2019'!AQ18,('NSW Apr 2019'!N18*'NSW Apr 2019'!Y18/100)* 'NSW Apr 2019'!AQ18)),0)</f>
        <v>329.00000000000011</v>
      </c>
      <c r="J24" s="135">
        <f>IF(AND('NSW Apr 2019'!N18&gt;0,'NSW Apr 2019'!O18&gt;0),IF($C$5*E24/'NSW Apr 2019'!AQ18&lt;('NSW Apr 2019'!L18+'NSW Apr 2019'!M18+'NSW Apr 2019'!N18),0,IF(($C$5*E24/'NSW Apr 2019'!AQ18-'NSW Apr 2019'!L18+'NSW Apr 2019'!M18+'NSW Apr 2019'!N18)&lt;=('NSW Apr 2019'!L18+'NSW Apr 2019'!M18+'NSW Apr 2019'!N18+'NSW Apr 2019'!O18),(($C$5*E24/'NSW Apr 2019'!AQ18-('NSW Apr 2019'!L18+'NSW Apr 2019'!M18+'NSW Apr 2019'!N18))*'NSW Apr 2019'!Z18/100)*'NSW Apr 2019'!AQ18,('NSW Apr 2019'!O18*'NSW Apr 2019'!Z18/100)*'NSW Apr 2019'!AQ18)),0)</f>
        <v>0</v>
      </c>
      <c r="K24" s="135">
        <f>IF(AND('NSW Apr 2019'!O18&gt;0,'NSW Apr 2019'!P18&gt;0),IF($C$5*E24/'NSW Apr 2019'!AQ18&lt;('NSW Apr 2019'!L18+'NSW Apr 2019'!M18+'NSW Apr 2019'!N18+'NSW Apr 2019'!O18),0,IF(($C$5*E24/'NSW Apr 2019'!AQ18-'NSW Apr 2019'!L18+'NSW Apr 2019'!M18+'NSW Apr 2019'!N18+'NSW Apr 2019'!O18)&lt;=('NSW Apr 2019'!L18+'NSW Apr 2019'!M18+'NSW Apr 2019'!N18+'NSW Apr 2019'!O18+'NSW Apr 2019'!P18),(($C$5*E24/'NSW Apr 2019'!AQ18-('NSW Apr 2019'!L18+'NSW Apr 2019'!M18+'NSW Apr 2019'!N18+'NSW Apr 2019'!O18))*'NSW Apr 2019'!AA18/100)*'NSW Apr 2019'!AQ18,('NSW Apr 2019'!P18*'NSW Apr 2019'!AA18/100)*'NSW Apr 2019'!AQ18)),0)</f>
        <v>0</v>
      </c>
      <c r="L24" s="145">
        <f>IF(AND('NSW Apr 2019'!P18&gt;0,'NSW Apr 2019'!O18&gt;0),IF(($C$5*E24/'NSW Apr 2019'!AQ18&lt;SUM('NSW Apr 2019'!L18:P18)),(0),($C$5*E24/'NSW Apr 2019'!AQ18-SUM('NSW Apr 2019'!L18:P18))*'NSW Apr 2019'!AB18/100)* 'NSW Apr 2019'!AQ18,IF(AND('NSW Apr 2019'!O18&gt;0,'NSW Apr 2019'!P18=""),IF(($C$5*E24/'NSW Apr 2019'!AQ18&lt; SUM('NSW Apr 2019'!L18:O18)),(0),($C$5*E24/'NSW Apr 2019'!AQ18-SUM('NSW Apr 2019'!L18:O18))*'NSW Apr 2019'!AA18/100)* 'NSW Apr 2019'!AQ18,IF(AND('NSW Apr 2019'!N18&gt;0,'NSW Apr 2019'!O18=""),IF(($C$5*E24/'NSW Apr 2019'!AQ18&lt; SUM('NSW Apr 2019'!L18:N18)),(0),($C$5*E24/'NSW Apr 2019'!AQ18-SUM('NSW Apr 2019'!L18:N18))*'NSW Apr 2019'!Z18/100)* 'NSW Apr 2019'!AQ18,IF(AND('NSW Apr 2019'!M18&gt;0,'NSW Apr 2019'!N18=""),IF(($C$5*E24/'NSW Apr 2019'!AQ18&lt;'NSW Apr 2019'!M18+'NSW Apr 2019'!L18),(0),(($C$5*E24/'NSW Apr 2019'!AQ18-('NSW Apr 2019'!M18+'NSW Apr 2019'!L18))*'NSW Apr 2019'!Y18/100))*'NSW Apr 2019'!AQ18,IF(AND('NSW Apr 2019'!L18&gt;0,'NSW Apr 2019'!M18=""&gt;0),IF(($C$5*E24/'NSW Apr 2019'!AQ18&lt;'NSW Apr 2019'!L18),(0),($C$5*E24/'NSW Apr 2019'!AQ18-'NSW Apr 2019'!L18)*'NSW Apr 2019'!X18/100)*'NSW Apr 2019'!AQ18,0)))))</f>
        <v>0</v>
      </c>
      <c r="M24" s="145">
        <f>IF('NSW Apr 2019'!K18="",($C$5*F24/'NSW Apr 2019'!AR18*'NSW Apr 2019'!AC18/100)*'NSW Apr 2019'!AR18,IF($C$5*F24/'NSW Apr 2019'!AR18&gt;='NSW Apr 2019'!L18,('NSW Apr 2019'!L18*'NSW Apr 2019'!AC18/100)*'NSW Apr 2019'!AR18,($C$5*F24/'NSW Apr 2019'!AR18*'NSW Apr 2019'!AC18/100)*'NSW Apr 2019'!AR18))</f>
        <v>482.40000000000003</v>
      </c>
      <c r="N24" s="145">
        <f>IF(AND('NSW Apr 2019'!L18&gt;0,'NSW Apr 2019'!M18&gt;0),IF($C$5*F24/'NSW Apr 2019'!AR18&lt;'NSW Apr 2019'!L18,0,IF(($C$5*F24/'NSW Apr 2019'!AR18-'NSW Apr 2019'!L18)&lt;=('NSW Apr 2019'!M18+'NSW Apr 2019'!L18),((($C$5*F24/'NSW Apr 2019'!AR18-'NSW Apr 2019'!L18)*'NSW Apr 2019'!AD18/100))*'NSW Apr 2019'!AR18,((('NSW Apr 2019'!M18)*'NSW Apr 2019'!AD18/100)*'NSW Apr 2019'!AR18))),0)</f>
        <v>828.8</v>
      </c>
      <c r="O24" s="145">
        <f>IF(AND('NSW Apr 2019'!M18&gt;0,'NSW Apr 2019'!N18&gt;0),IF($C$5*F24/'NSW Apr 2019'!AR18&lt;('NSW Apr 2019'!L18+'NSW Apr 2019'!M18),0,IF(($C$5*F24/'NSW Apr 2019'!AR18-'NSW Apr 2019'!L18+'NSW Apr 2019'!M18)&lt;=('NSW Apr 2019'!L18+'NSW Apr 2019'!M18+'NSW Apr 2019'!N18),((($C$5*F24/'NSW Apr 2019'!AR18-('NSW Apr 2019'!L18+'NSW Apr 2019'!M18))*'NSW Apr 2019'!AE18/100))*'NSW Apr 2019'!AR18,('NSW Apr 2019'!N18*'NSW Apr 2019'!AE18/100)*'NSW Apr 2019'!AR18)),0)</f>
        <v>329.00000000000011</v>
      </c>
      <c r="P24" s="145">
        <f>IF(AND('NSW Apr 2019'!N18&gt;0,'NSW Apr 2019'!O18&gt;0),IF($C$5*F24/'NSW Apr 2019'!AR18&lt;('NSW Apr 2019'!L18+'NSW Apr 2019'!M18+'NSW Apr 2019'!N18),0,IF(($C$5*F24/'NSW Apr 2019'!AR18-'NSW Apr 2019'!L18+'NSW Apr 2019'!M18+'NSW Apr 2019'!N18)&lt;=('NSW Apr 2019'!L18+'NSW Apr 2019'!M18+'NSW Apr 2019'!N18+'NSW Apr 2019'!O18),(($C$5*F24/'NSW Apr 2019'!AR18-('NSW Apr 2019'!L18+'NSW Apr 2019'!M18+'NSW Apr 2019'!N18))*'NSW Apr 2019'!AF18/100)*'NSW Apr 2019'!AR18,('NSW Apr 2019'!O18*'NSW Apr 2019'!AF18/100)*'NSW Apr 2019'!AR18)),0)</f>
        <v>0</v>
      </c>
      <c r="Q24" s="145">
        <f>IF(AND('NSW Apr 2019'!P18&gt;0,'NSW Apr 2019'!P18&gt;0),IF($C$5*F24/'NSW Apr 2019'!AR18&lt;('NSW Apr 2019'!L18+'NSW Apr 2019'!M18+'NSW Apr 2019'!N18+'NSW Apr 2019'!O18),0,IF(($C$5*F24/'NSW Apr 2019'!AR18-'NSW Apr 2019'!L18+'NSW Apr 2019'!M18+'NSW Apr 2019'!N18+'NSW Apr 2019'!O18)&lt;=('NSW Apr 2019'!L18+'NSW Apr 2019'!M18+'NSW Apr 2019'!N18+'NSW Apr 2019'!O18+'NSW Apr 2019'!P18),(($C$5*F24/'NSW Apr 2019'!AR18-('NSW Apr 2019'!L18+'NSW Apr 2019'!M18+'NSW Apr 2019'!N18+'NSW Apr 2019'!O18))*'NSW Apr 2019'!AG18/100)*'NSW Apr 2019'!AR18,('NSW Apr 2019'!P18*'NSW Apr 2019'!AG18/100)*'NSW Apr 2019'!AR18)),0)</f>
        <v>0</v>
      </c>
      <c r="R24" s="145">
        <f>IF(AND('NSW Apr 2019'!P18&gt;0,'NSW Apr 2019'!O18&gt;0),IF(($C$5*F24/'NSW Apr 2019'!AR18&lt;SUM('NSW Apr 2019'!L18:P18)),(0),($C$5*F24/'NSW Apr 2019'!AR18-SUM('NSW Apr 2019'!L18:P18))*'NSW Apr 2019'!AB18/100)* 'NSW Apr 2019'!AR18,IF(AND('NSW Apr 2019'!O18&gt;0,'NSW Apr 2019'!P18=""),IF(($C$5*F24/'NSW Apr 2019'!AR18&lt; SUM('NSW Apr 2019'!L18:O18)),(0),($C$5*F24/'NSW Apr 2019'!AR18-SUM('NSW Apr 2019'!L18:O18))*'NSW Apr 2019'!AG18/100)* 'NSW Apr 2019'!AR18,IF(AND('NSW Apr 2019'!N18&gt;0,'NSW Apr 2019'!O18=""),IF(($C$5*F24/'NSW Apr 2019'!AR18&lt; SUM('NSW Apr 2019'!L18:N18)),(0),($C$5*F24/'NSW Apr 2019'!AR18-SUM('NSW Apr 2019'!L18:N18))*'NSW Apr 2019'!AF18/100)* 'NSW Apr 2019'!AR18,IF(AND('NSW Apr 2019'!M18&gt;0,'NSW Apr 2019'!N18=""),IF(($C$5*F24/'NSW Apr 2019'!AR18&lt;'NSW Apr 2019'!M18+'NSW Apr 2019'!L18),(0),(($C$5*F24/'NSW Apr 2019'!AR18-('NSW Apr 2019'!M18+'NSW Apr 2019'!L18))*'NSW Apr 2019'!AE18/100))*'NSW Apr 2019'!AR18,IF(AND('NSW Apr 2019'!L18&gt;0,'NSW Apr 2019'!M18=""&gt;0),IF(($C$5*F24/'NSW Apr 2019'!AR18&lt;'NSW Apr 2019'!L18),(0),($C$5*F24/'NSW Apr 2019'!AR18-'NSW Apr 2019'!L18)*'NSW Apr 2019'!AD18/100)*'NSW Apr 2019'!AR18,0)))))</f>
        <v>0</v>
      </c>
      <c r="S24" s="274">
        <f t="shared" si="2"/>
        <v>3280.4000000000005</v>
      </c>
      <c r="T24" s="292">
        <f t="shared" si="3"/>
        <v>3616.2000000000007</v>
      </c>
      <c r="U24" s="149">
        <f t="shared" si="4"/>
        <v>3977.8200000000011</v>
      </c>
      <c r="V24" s="148">
        <f>'NSW Apr 2019'!AU18</f>
        <v>0</v>
      </c>
      <c r="W24" s="98">
        <f>'NSW Apr 2019'!AV18</f>
        <v>20</v>
      </c>
      <c r="X24" s="148">
        <f>'NSW Apr 2019'!AW18</f>
        <v>0</v>
      </c>
      <c r="Y24" s="98">
        <f>'NSW Apr 2019'!AX18</f>
        <v>0</v>
      </c>
      <c r="Z24" s="292" t="str">
        <f t="shared" si="5"/>
        <v>Guaranteed off usage</v>
      </c>
      <c r="AA24" s="279" t="s">
        <v>291</v>
      </c>
      <c r="AB24" s="279">
        <f t="shared" si="6"/>
        <v>2960.1200000000008</v>
      </c>
      <c r="AC24" s="277">
        <f t="shared" si="7"/>
        <v>2960.1200000000008</v>
      </c>
      <c r="AD24" s="271">
        <f t="shared" si="8"/>
        <v>3256.132000000001</v>
      </c>
      <c r="AE24" s="260">
        <f t="shared" si="9"/>
        <v>3256.132000000001</v>
      </c>
      <c r="AF24" s="150">
        <f>'NSW Apr 2019'!BG18</f>
        <v>0</v>
      </c>
      <c r="AG24" s="141" t="str">
        <f>'NSW Apr 2019'!BH18</f>
        <v>n</v>
      </c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  <c r="DR24" s="199"/>
      <c r="DS24" s="199"/>
      <c r="DT24" s="199"/>
      <c r="DU24" s="199"/>
      <c r="DV24" s="199"/>
      <c r="DW24" s="199"/>
      <c r="DX24" s="199"/>
      <c r="DY24" s="199"/>
      <c r="DZ24" s="199"/>
      <c r="EA24" s="199"/>
      <c r="EB24" s="199"/>
      <c r="EC24" s="199"/>
      <c r="ED24" s="199"/>
      <c r="EE24" s="199"/>
      <c r="EF24" s="199"/>
      <c r="EG24" s="199"/>
      <c r="EH24" s="199"/>
      <c r="EI24" s="199"/>
      <c r="EJ24" s="199"/>
      <c r="EK24" s="199"/>
      <c r="EL24" s="199"/>
      <c r="EM24" s="199"/>
      <c r="EN24" s="199"/>
      <c r="EO24" s="199"/>
      <c r="EP24" s="199"/>
      <c r="EQ24" s="199"/>
      <c r="ER24" s="199"/>
    </row>
    <row r="25" spans="1:148" ht="23" customHeight="1" thickBot="1">
      <c r="A25" s="452"/>
      <c r="B25" s="99" t="str">
        <f>'NSW Apr 2019'!F19</f>
        <v>Origin Energy</v>
      </c>
      <c r="C25" s="99" t="str">
        <f>'NSW Apr 2019'!G19</f>
        <v>Business Saver</v>
      </c>
      <c r="D25" s="163">
        <f>365*'NSW Apr 2019'!H19/100</f>
        <v>272.28999999999996</v>
      </c>
      <c r="E25" s="306">
        <f>IF('NSW Apr 2019'!AQ19=3,0.5,IF('NSW Apr 2019'!AQ19=2,0.33,0))</f>
        <v>0.5</v>
      </c>
      <c r="F25" s="306">
        <f t="shared" si="1"/>
        <v>0.5</v>
      </c>
      <c r="G25" s="163">
        <f>IF('NSW Apr 2019'!K19="",($C$5*E25/'NSW Apr 2019'!AQ19*'NSW Apr 2019'!W19/100)*'NSW Apr 2019'!AQ19,IF($C$5*E25/'NSW Apr 2019'!AQ19&gt;='NSW Apr 2019'!L19,('NSW Apr 2019'!L19*'NSW Apr 2019'!W19/100)*'NSW Apr 2019'!AQ19,($C$5*E25/'NSW Apr 2019'!AQ19*'NSW Apr 2019'!W19/100)*'NSW Apr 2019'!AQ19))</f>
        <v>206.99999999999994</v>
      </c>
      <c r="H25" s="175">
        <f>IF(AND('NSW Apr 2019'!L19&gt;0,'NSW Apr 2019'!M19&gt;0),IF($C$5*E25/'NSW Apr 2019'!AQ19&lt;'NSW Apr 2019'!L19,0,IF(($C$5*E25/'NSW Apr 2019'!AQ19-'NSW Apr 2019'!L19)&lt;=('NSW Apr 2019'!M19+'NSW Apr 2019'!L19),((($C$5*E25/'NSW Apr 2019'!AQ19-'NSW Apr 2019'!L19)*'NSW Apr 2019'!X19/100))*'NSW Apr 2019'!AQ19,((('NSW Apr 2019'!M19)*'NSW Apr 2019'!X19/100)*'NSW Apr 2019'!AQ19))),0)</f>
        <v>856.9</v>
      </c>
      <c r="I25" s="163">
        <f>IF(AND('NSW Apr 2019'!M19&gt;0,'NSW Apr 2019'!N19&gt;0),IF($C$5*E25/'NSW Apr 2019'!AQ19&lt;('NSW Apr 2019'!L19+'NSW Apr 2019'!M19),0,IF(($C$5*E25/'NSW Apr 2019'!AQ19-'NSW Apr 2019'!L19+'NSW Apr 2019'!M19)&lt;=('NSW Apr 2019'!L19+'NSW Apr 2019'!M19+'NSW Apr 2019'!N19),((($C$5*E25/'NSW Apr 2019'!AQ19-('NSW Apr 2019'!L19+'NSW Apr 2019'!M19))*'NSW Apr 2019'!Y19/100))*'NSW Apr 2019'!AQ19,('NSW Apr 2019'!N19*'NSW Apr 2019'!Y19/100)* 'NSW Apr 2019'!AQ19)),0)</f>
        <v>0</v>
      </c>
      <c r="J25" s="163">
        <f>IF(AND('NSW Apr 2019'!N19&gt;0,'NSW Apr 2019'!O19&gt;0),IF($C$5*E25/'NSW Apr 2019'!AQ19&lt;('NSW Apr 2019'!L19+'NSW Apr 2019'!M19+'NSW Apr 2019'!N19),0,IF(($C$5*E25/'NSW Apr 2019'!AQ19-'NSW Apr 2019'!L19+'NSW Apr 2019'!M19+'NSW Apr 2019'!N19)&lt;=('NSW Apr 2019'!L19+'NSW Apr 2019'!M19+'NSW Apr 2019'!N19+'NSW Apr 2019'!O19),(($C$5*E25/'NSW Apr 2019'!AQ19-('NSW Apr 2019'!L19+'NSW Apr 2019'!M19+'NSW Apr 2019'!N19))*'NSW Apr 2019'!Z19/100)*'NSW Apr 2019'!AQ19,('NSW Apr 2019'!O19*'NSW Apr 2019'!Z19/100)*'NSW Apr 2019'!AQ19)),0)</f>
        <v>0</v>
      </c>
      <c r="K25" s="163">
        <f>IF(AND('NSW Apr 2019'!O19&gt;0,'NSW Apr 2019'!P19&gt;0),IF($C$5*E25/'NSW Apr 2019'!AQ19&lt;('NSW Apr 2019'!L19+'NSW Apr 2019'!M19+'NSW Apr 2019'!N19+'NSW Apr 2019'!O19),0,IF(($C$5*E25/'NSW Apr 2019'!AQ19-'NSW Apr 2019'!L19+'NSW Apr 2019'!M19+'NSW Apr 2019'!N19+'NSW Apr 2019'!O19)&lt;=('NSW Apr 2019'!L19+'NSW Apr 2019'!M19+'NSW Apr 2019'!N19+'NSW Apr 2019'!O19+'NSW Apr 2019'!P19),(($C$5*E25/'NSW Apr 2019'!AQ19-('NSW Apr 2019'!L19+'NSW Apr 2019'!M19+'NSW Apr 2019'!N19+'NSW Apr 2019'!O19))*'NSW Apr 2019'!AA19/100)*'NSW Apr 2019'!AQ19,('NSW Apr 2019'!P19*'NSW Apr 2019'!AA19/100)*'NSW Apr 2019'!AQ19)),0)</f>
        <v>0</v>
      </c>
      <c r="L25" s="175">
        <f>IF(AND('NSW Apr 2019'!P19&gt;0,'NSW Apr 2019'!O19&gt;0),IF(($C$5*E25/'NSW Apr 2019'!AQ19&lt;SUM('NSW Apr 2019'!L19:P19)),(0),($C$5*E25/'NSW Apr 2019'!AQ19-SUM('NSW Apr 2019'!L19:P19))*'NSW Apr 2019'!AB19/100)* 'NSW Apr 2019'!AQ19,IF(AND('NSW Apr 2019'!O19&gt;0,'NSW Apr 2019'!P19=""),IF(($C$5*E25/'NSW Apr 2019'!AQ19&lt; SUM('NSW Apr 2019'!L19:O19)),(0),($C$5*E25/'NSW Apr 2019'!AQ19-SUM('NSW Apr 2019'!L19:O19))*'NSW Apr 2019'!AA19/100)* 'NSW Apr 2019'!AQ19,IF(AND('NSW Apr 2019'!N19&gt;0,'NSW Apr 2019'!O19=""),IF(($C$5*E25/'NSW Apr 2019'!AQ19&lt; SUM('NSW Apr 2019'!L19:N19)),(0),($C$5*E25/'NSW Apr 2019'!AQ19-SUM('NSW Apr 2019'!L19:N19))*'NSW Apr 2019'!Z19/100)* 'NSW Apr 2019'!AQ19,IF(AND('NSW Apr 2019'!M19&gt;0,'NSW Apr 2019'!N19=""),IF(($C$5*E25/'NSW Apr 2019'!AQ19&lt;'NSW Apr 2019'!M19+'NSW Apr 2019'!L19),(0),(($C$5*E25/'NSW Apr 2019'!AQ19-('NSW Apr 2019'!M19+'NSW Apr 2019'!L19))*'NSW Apr 2019'!Y19/100))*'NSW Apr 2019'!AQ19,IF(AND('NSW Apr 2019'!L19&gt;0,'NSW Apr 2019'!M19=""&gt;0),IF(($C$5*E25/'NSW Apr 2019'!AQ19&lt;'NSW Apr 2019'!L19),(0),($C$5*E25/'NSW Apr 2019'!AQ19-'NSW Apr 2019'!L19)*'NSW Apr 2019'!X19/100)*'NSW Apr 2019'!AQ19,0)))))</f>
        <v>0</v>
      </c>
      <c r="M25" s="175">
        <f>IF('NSW Apr 2019'!K19="",($C$5*F25/'NSW Apr 2019'!AR19*'NSW Apr 2019'!AC19/100)*'NSW Apr 2019'!AR19,IF($C$5*F25/'NSW Apr 2019'!AR19&gt;='NSW Apr 2019'!L19,('NSW Apr 2019'!L19*'NSW Apr 2019'!AC19/100)*'NSW Apr 2019'!AR19,($C$5*F25/'NSW Apr 2019'!AR19*'NSW Apr 2019'!AC19/100)*'NSW Apr 2019'!AR19))</f>
        <v>206.99999999999994</v>
      </c>
      <c r="N25" s="175">
        <f>IF(AND('NSW Apr 2019'!L19&gt;0,'NSW Apr 2019'!M19&gt;0),IF($C$5*F25/'NSW Apr 2019'!AR19&lt;'NSW Apr 2019'!L19,0,IF(($C$5*F25/'NSW Apr 2019'!AR19-'NSW Apr 2019'!L19)&lt;=('NSW Apr 2019'!M19+'NSW Apr 2019'!L19),((($C$5*F25/'NSW Apr 2019'!AR19-'NSW Apr 2019'!L19)*'NSW Apr 2019'!AD19/100))*'NSW Apr 2019'!AR19,((('NSW Apr 2019'!M19)*'NSW Apr 2019'!AD19/100)*'NSW Apr 2019'!AR19))),0)</f>
        <v>856.9</v>
      </c>
      <c r="O25" s="175">
        <f>IF(AND('NSW Apr 2019'!M19&gt;0,'NSW Apr 2019'!N19&gt;0),IF($C$5*F25/'NSW Apr 2019'!AR19&lt;('NSW Apr 2019'!L19+'NSW Apr 2019'!M19),0,IF(($C$5*F25/'NSW Apr 2019'!AR19-'NSW Apr 2019'!L19+'NSW Apr 2019'!M19)&lt;=('NSW Apr 2019'!L19+'NSW Apr 2019'!M19+'NSW Apr 2019'!N19),((($C$5*F25/'NSW Apr 2019'!AR19-('NSW Apr 2019'!L19+'NSW Apr 2019'!M19))*'NSW Apr 2019'!AE19/100))*'NSW Apr 2019'!AR19,('NSW Apr 2019'!N19*'NSW Apr 2019'!AE19/100)*'NSW Apr 2019'!AR19)),0)</f>
        <v>0</v>
      </c>
      <c r="P25" s="175">
        <f>IF(AND('NSW Apr 2019'!N19&gt;0,'NSW Apr 2019'!O19&gt;0),IF($C$5*F25/'NSW Apr 2019'!AR19&lt;('NSW Apr 2019'!L19+'NSW Apr 2019'!M19+'NSW Apr 2019'!N19),0,IF(($C$5*F25/'NSW Apr 2019'!AR19-'NSW Apr 2019'!L19+'NSW Apr 2019'!M19+'NSW Apr 2019'!N19)&lt;=('NSW Apr 2019'!L19+'NSW Apr 2019'!M19+'NSW Apr 2019'!N19+'NSW Apr 2019'!O19),(($C$5*F25/'NSW Apr 2019'!AR19-('NSW Apr 2019'!L19+'NSW Apr 2019'!M19+'NSW Apr 2019'!N19))*'NSW Apr 2019'!AF19/100)*'NSW Apr 2019'!AR19,('NSW Apr 2019'!O19*'NSW Apr 2019'!AF19/100)*'NSW Apr 2019'!AR19)),0)</f>
        <v>0</v>
      </c>
      <c r="Q25" s="175">
        <f>IF(AND('NSW Apr 2019'!P19&gt;0,'NSW Apr 2019'!P19&gt;0),IF($C$5*F25/'NSW Apr 2019'!AR19&lt;('NSW Apr 2019'!L19+'NSW Apr 2019'!M19+'NSW Apr 2019'!N19+'NSW Apr 2019'!O19),0,IF(($C$5*F25/'NSW Apr 2019'!AR19-'NSW Apr 2019'!L19+'NSW Apr 2019'!M19+'NSW Apr 2019'!N19+'NSW Apr 2019'!O19)&lt;=('NSW Apr 2019'!L19+'NSW Apr 2019'!M19+'NSW Apr 2019'!N19+'NSW Apr 2019'!O19+'NSW Apr 2019'!P19),(($C$5*F25/'NSW Apr 2019'!AR19-('NSW Apr 2019'!L19+'NSW Apr 2019'!M19+'NSW Apr 2019'!N19+'NSW Apr 2019'!O19))*'NSW Apr 2019'!AG19/100)*'NSW Apr 2019'!AR19,('NSW Apr 2019'!P19*'NSW Apr 2019'!AG19/100)*'NSW Apr 2019'!AR19)),0)</f>
        <v>0</v>
      </c>
      <c r="R25" s="175">
        <f>IF(AND('NSW Apr 2019'!P19&gt;0,'NSW Apr 2019'!O19&gt;0),IF(($C$5*F25/'NSW Apr 2019'!AR19&lt;SUM('NSW Apr 2019'!L19:P19)),(0),($C$5*F25/'NSW Apr 2019'!AR19-SUM('NSW Apr 2019'!L19:P19))*'NSW Apr 2019'!AB19/100)* 'NSW Apr 2019'!AR19,IF(AND('NSW Apr 2019'!O19&gt;0,'NSW Apr 2019'!P19=""),IF(($C$5*F25/'NSW Apr 2019'!AR19&lt; SUM('NSW Apr 2019'!L19:O19)),(0),($C$5*F25/'NSW Apr 2019'!AR19-SUM('NSW Apr 2019'!L19:O19))*'NSW Apr 2019'!AG19/100)* 'NSW Apr 2019'!AR19,IF(AND('NSW Apr 2019'!N19&gt;0,'NSW Apr 2019'!O19=""),IF(($C$5*F25/'NSW Apr 2019'!AR19&lt; SUM('NSW Apr 2019'!L19:N19)),(0),($C$5*F25/'NSW Apr 2019'!AR19-SUM('NSW Apr 2019'!L19:N19))*'NSW Apr 2019'!AF19/100)* 'NSW Apr 2019'!AR19,IF(AND('NSW Apr 2019'!M19&gt;0,'NSW Apr 2019'!N19=""),IF(($C$5*F25/'NSW Apr 2019'!AR19&lt;'NSW Apr 2019'!M19+'NSW Apr 2019'!L19),(0),(($C$5*F25/'NSW Apr 2019'!AR19-('NSW Apr 2019'!M19+'NSW Apr 2019'!L19))*'NSW Apr 2019'!AE19/100))*'NSW Apr 2019'!AR19,IF(AND('NSW Apr 2019'!L19&gt;0,'NSW Apr 2019'!M19=""&gt;0),IF(($C$5*F25/'NSW Apr 2019'!AR19&lt;'NSW Apr 2019'!L19),(0),($C$5*F25/'NSW Apr 2019'!AR19-'NSW Apr 2019'!L19)*'NSW Apr 2019'!AD19/100)*'NSW Apr 2019'!AR19,0)))))</f>
        <v>0</v>
      </c>
      <c r="S25" s="275">
        <f t="shared" si="2"/>
        <v>2127.7999999999997</v>
      </c>
      <c r="T25" s="293">
        <f t="shared" si="3"/>
        <v>2400.0899999999997</v>
      </c>
      <c r="U25" s="168">
        <f t="shared" si="4"/>
        <v>2640.0989999999997</v>
      </c>
      <c r="V25" s="171">
        <f>'NSW Apr 2019'!AU19</f>
        <v>0</v>
      </c>
      <c r="W25" s="99">
        <f>'NSW Apr 2019'!AV19</f>
        <v>14</v>
      </c>
      <c r="X25" s="171">
        <f>'NSW Apr 2019'!AW19</f>
        <v>0</v>
      </c>
      <c r="Y25" s="99">
        <f>'NSW Apr 2019'!AX19</f>
        <v>0</v>
      </c>
      <c r="Z25" s="293" t="str">
        <f t="shared" si="5"/>
        <v>Guaranteed off usage</v>
      </c>
      <c r="AA25" s="280" t="s">
        <v>291</v>
      </c>
      <c r="AB25" s="280">
        <f t="shared" si="6"/>
        <v>2102.1979999999999</v>
      </c>
      <c r="AC25" s="278">
        <f t="shared" si="7"/>
        <v>2102.1979999999999</v>
      </c>
      <c r="AD25" s="272">
        <f t="shared" si="8"/>
        <v>2312.4178000000002</v>
      </c>
      <c r="AE25" s="261">
        <f t="shared" si="9"/>
        <v>2312.4178000000002</v>
      </c>
      <c r="AF25" s="169">
        <f>'NSW Apr 2019'!BG19</f>
        <v>12</v>
      </c>
      <c r="AG25" s="170" t="str">
        <f>'NSW Apr 2019'!BH19</f>
        <v>y</v>
      </c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  <c r="DR25" s="199"/>
      <c r="DS25" s="199"/>
      <c r="DT25" s="199"/>
      <c r="DU25" s="199"/>
      <c r="DV25" s="199"/>
      <c r="DW25" s="199"/>
      <c r="DX25" s="199"/>
      <c r="DY25" s="199"/>
      <c r="DZ25" s="199"/>
      <c r="EA25" s="199"/>
      <c r="EB25" s="199"/>
      <c r="EC25" s="199"/>
      <c r="ED25" s="199"/>
      <c r="EE25" s="199"/>
      <c r="EF25" s="199"/>
      <c r="EG25" s="199"/>
      <c r="EH25" s="199"/>
      <c r="EI25" s="199"/>
      <c r="EJ25" s="199"/>
      <c r="EK25" s="199"/>
      <c r="EL25" s="199"/>
      <c r="EM25" s="199"/>
      <c r="EN25" s="199"/>
      <c r="EO25" s="199"/>
      <c r="EP25" s="199"/>
      <c r="EQ25" s="199"/>
      <c r="ER25" s="199"/>
    </row>
    <row r="26" spans="1:148" ht="23" customHeight="1" thickTop="1">
      <c r="A26" s="451" t="str">
        <f>'NSW Apr 2019'!D20</f>
        <v>Envestra Tumut</v>
      </c>
      <c r="B26" s="146" t="str">
        <f>'NSW Apr 2019'!F20</f>
        <v>Origin Energy</v>
      </c>
      <c r="C26" s="146" t="str">
        <f>'NSW Apr 2019'!G20</f>
        <v>Business Saver</v>
      </c>
      <c r="D26" s="137">
        <f>365*'NSW Apr 2019'!H20/100</f>
        <v>331.20099999999996</v>
      </c>
      <c r="E26" s="307">
        <f>IF('NSW Apr 2019'!AQ20=3,0.5,IF('NSW Apr 2019'!AQ20=2,0.33,0))</f>
        <v>0.5</v>
      </c>
      <c r="F26" s="307">
        <f t="shared" si="1"/>
        <v>0.5</v>
      </c>
      <c r="G26" s="135">
        <f>IF('NSW Apr 2019'!K20="",($C$5*E26/'NSW Apr 2019'!AQ20*'NSW Apr 2019'!W20/100)*'NSW Apr 2019'!AQ20,IF($C$5*E26/'NSW Apr 2019'!AQ20&gt;='NSW Apr 2019'!L20,('NSW Apr 2019'!L20*'NSW Apr 2019'!W20/100)*'NSW Apr 2019'!AQ20,($C$5*E26/'NSW Apr 2019'!AQ20*'NSW Apr 2019'!W20/100)*'NSW Apr 2019'!AQ20))</f>
        <v>1115.0000000000002</v>
      </c>
      <c r="H26" s="145">
        <f>IF(AND('NSW Apr 2019'!L20&gt;0,'NSW Apr 2019'!M20&gt;0),IF($C$5*E26/'NSW Apr 2019'!AQ20&lt;'NSW Apr 2019'!L20,0,IF(($C$5*E26/'NSW Apr 2019'!AQ20-'NSW Apr 2019'!L20)&lt;=('NSW Apr 2019'!M20+'NSW Apr 2019'!L20),((($C$5*E26/'NSW Apr 2019'!AQ20-'NSW Apr 2019'!L20)*'NSW Apr 2019'!X20/100))*'NSW Apr 2019'!AQ20,((('NSW Apr 2019'!M20)*'NSW Apr 2019'!X20/100)*'NSW Apr 2019'!AQ20))),0)</f>
        <v>0</v>
      </c>
      <c r="I26" s="135">
        <f>IF(AND('NSW Apr 2019'!M20&gt;0,'NSW Apr 2019'!N20&gt;0),IF($C$5*E26/'NSW Apr 2019'!AQ20&lt;('NSW Apr 2019'!L20+'NSW Apr 2019'!M20),0,IF(($C$5*E26/'NSW Apr 2019'!AQ20-'NSW Apr 2019'!L20+'NSW Apr 2019'!M20)&lt;=('NSW Apr 2019'!L20+'NSW Apr 2019'!M20+'NSW Apr 2019'!N20),((($C$5*E26/'NSW Apr 2019'!AQ20-('NSW Apr 2019'!L20+'NSW Apr 2019'!M20))*'NSW Apr 2019'!Y20/100))*'NSW Apr 2019'!AQ20,('NSW Apr 2019'!N20*'NSW Apr 2019'!Y20/100)* 'NSW Apr 2019'!AQ20)),0)</f>
        <v>0</v>
      </c>
      <c r="J26" s="135">
        <f>IF(AND('NSW Apr 2019'!N20&gt;0,'NSW Apr 2019'!O20&gt;0),IF($C$5*E26/'NSW Apr 2019'!AQ20&lt;('NSW Apr 2019'!L20+'NSW Apr 2019'!M20+'NSW Apr 2019'!N20),0,IF(($C$5*E26/'NSW Apr 2019'!AQ20-'NSW Apr 2019'!L20+'NSW Apr 2019'!M20+'NSW Apr 2019'!N20)&lt;=('NSW Apr 2019'!L20+'NSW Apr 2019'!M20+'NSW Apr 2019'!N20+'NSW Apr 2019'!O20),(($C$5*E26/'NSW Apr 2019'!AQ20-('NSW Apr 2019'!L20+'NSW Apr 2019'!M20+'NSW Apr 2019'!N20))*'NSW Apr 2019'!Z20/100)*'NSW Apr 2019'!AQ20,('NSW Apr 2019'!O20*'NSW Apr 2019'!Z20/100)*'NSW Apr 2019'!AQ20)),0)</f>
        <v>0</v>
      </c>
      <c r="K26" s="135">
        <f>IF(AND('NSW Apr 2019'!O20&gt;0,'NSW Apr 2019'!P20&gt;0),IF($C$5*E26/'NSW Apr 2019'!AQ20&lt;('NSW Apr 2019'!L20+'NSW Apr 2019'!M20+'NSW Apr 2019'!N20+'NSW Apr 2019'!O20),0,IF(($C$5*E26/'NSW Apr 2019'!AQ20-'NSW Apr 2019'!L20+'NSW Apr 2019'!M20+'NSW Apr 2019'!N20+'NSW Apr 2019'!O20)&lt;=('NSW Apr 2019'!L20+'NSW Apr 2019'!M20+'NSW Apr 2019'!N20+'NSW Apr 2019'!O20+'NSW Apr 2019'!P20),(($C$5*E26/'NSW Apr 2019'!AQ20-('NSW Apr 2019'!L20+'NSW Apr 2019'!M20+'NSW Apr 2019'!N20+'NSW Apr 2019'!O20))*'NSW Apr 2019'!AA20/100)*'NSW Apr 2019'!AQ20,('NSW Apr 2019'!P20*'NSW Apr 2019'!AA20/100)*'NSW Apr 2019'!AQ20)),0)</f>
        <v>0</v>
      </c>
      <c r="L26" s="145">
        <f>IF(AND('NSW Apr 2019'!P20&gt;0,'NSW Apr 2019'!O20&gt;0),IF(($C$5*E26/'NSW Apr 2019'!AQ20&lt;SUM('NSW Apr 2019'!L20:P20)),(0),($C$5*E26/'NSW Apr 2019'!AQ20-SUM('NSW Apr 2019'!L20:P20))*'NSW Apr 2019'!AB20/100)* 'NSW Apr 2019'!AQ20,IF(AND('NSW Apr 2019'!O20&gt;0,'NSW Apr 2019'!P20=""),IF(($C$5*E26/'NSW Apr 2019'!AQ20&lt; SUM('NSW Apr 2019'!L20:O20)),(0),($C$5*E26/'NSW Apr 2019'!AQ20-SUM('NSW Apr 2019'!L20:O20))*'NSW Apr 2019'!AA20/100)* 'NSW Apr 2019'!AQ20,IF(AND('NSW Apr 2019'!N20&gt;0,'NSW Apr 2019'!O20=""),IF(($C$5*E26/'NSW Apr 2019'!AQ20&lt; SUM('NSW Apr 2019'!L20:N20)),(0),($C$5*E26/'NSW Apr 2019'!AQ20-SUM('NSW Apr 2019'!L20:N20))*'NSW Apr 2019'!Z20/100)* 'NSW Apr 2019'!AQ20,IF(AND('NSW Apr 2019'!M20&gt;0,'NSW Apr 2019'!N20=""),IF(($C$5*E26/'NSW Apr 2019'!AQ20&lt;'NSW Apr 2019'!M20+'NSW Apr 2019'!L20),(0),(($C$5*E26/'NSW Apr 2019'!AQ20-('NSW Apr 2019'!M20+'NSW Apr 2019'!L20))*'NSW Apr 2019'!Y20/100))*'NSW Apr 2019'!AQ20,IF(AND('NSW Apr 2019'!L20&gt;0,'NSW Apr 2019'!M20=""&gt;0),IF(($C$5*E26/'NSW Apr 2019'!AQ20&lt;'NSW Apr 2019'!L20),(0),($C$5*E26/'NSW Apr 2019'!AQ20-'NSW Apr 2019'!L20)*'NSW Apr 2019'!X20/100)*'NSW Apr 2019'!AQ20,0)))))</f>
        <v>0</v>
      </c>
      <c r="M26" s="145">
        <f>IF('NSW Apr 2019'!K20="",($C$5*F26/'NSW Apr 2019'!AR20*'NSW Apr 2019'!AC20/100)*'NSW Apr 2019'!AR20,IF($C$5*F26/'NSW Apr 2019'!AR20&gt;='NSW Apr 2019'!L20,('NSW Apr 2019'!L20*'NSW Apr 2019'!AC20/100)*'NSW Apr 2019'!AR20,($C$5*F26/'NSW Apr 2019'!AR20*'NSW Apr 2019'!AC20/100)*'NSW Apr 2019'!AR20))</f>
        <v>1115.0000000000002</v>
      </c>
      <c r="N26" s="145">
        <f>IF(AND('NSW Apr 2019'!L20&gt;0,'NSW Apr 2019'!M20&gt;0),IF($C$5*F26/'NSW Apr 2019'!AR20&lt;'NSW Apr 2019'!L20,0,IF(($C$5*F26/'NSW Apr 2019'!AR20-'NSW Apr 2019'!L20)&lt;=('NSW Apr 2019'!M20+'NSW Apr 2019'!L20),((($C$5*F26/'NSW Apr 2019'!AR20-'NSW Apr 2019'!L20)*'NSW Apr 2019'!AD20/100))*'NSW Apr 2019'!AR20,((('NSW Apr 2019'!M20)*'NSW Apr 2019'!AD20/100)*'NSW Apr 2019'!AR20))),0)</f>
        <v>0</v>
      </c>
      <c r="O26" s="145">
        <f>IF(AND('NSW Apr 2019'!M20&gt;0,'NSW Apr 2019'!N20&gt;0),IF($C$5*F26/'NSW Apr 2019'!AR20&lt;('NSW Apr 2019'!L20+'NSW Apr 2019'!M20),0,IF(($C$5*F26/'NSW Apr 2019'!AR20-'NSW Apr 2019'!L20+'NSW Apr 2019'!M20)&lt;=('NSW Apr 2019'!L20+'NSW Apr 2019'!M20+'NSW Apr 2019'!N20),((($C$5*F26/'NSW Apr 2019'!AR20-('NSW Apr 2019'!L20+'NSW Apr 2019'!M20))*'NSW Apr 2019'!AE20/100))*'NSW Apr 2019'!AR20,('NSW Apr 2019'!N20*'NSW Apr 2019'!AE20/100)*'NSW Apr 2019'!AR20)),0)</f>
        <v>0</v>
      </c>
      <c r="P26" s="145">
        <f>IF(AND('NSW Apr 2019'!N20&gt;0,'NSW Apr 2019'!O20&gt;0),IF($C$5*F26/'NSW Apr 2019'!AR20&lt;('NSW Apr 2019'!L20+'NSW Apr 2019'!M20+'NSW Apr 2019'!N20),0,IF(($C$5*F26/'NSW Apr 2019'!AR20-'NSW Apr 2019'!L20+'NSW Apr 2019'!M20+'NSW Apr 2019'!N20)&lt;=('NSW Apr 2019'!L20+'NSW Apr 2019'!M20+'NSW Apr 2019'!N20+'NSW Apr 2019'!O20),(($C$5*F26/'NSW Apr 2019'!AR20-('NSW Apr 2019'!L20+'NSW Apr 2019'!M20+'NSW Apr 2019'!N20))*'NSW Apr 2019'!AF20/100)*'NSW Apr 2019'!AR20,('NSW Apr 2019'!O20*'NSW Apr 2019'!AF20/100)*'NSW Apr 2019'!AR20)),0)</f>
        <v>0</v>
      </c>
      <c r="Q26" s="145">
        <f>IF(AND('NSW Apr 2019'!P20&gt;0,'NSW Apr 2019'!P20&gt;0),IF($C$5*F26/'NSW Apr 2019'!AR20&lt;('NSW Apr 2019'!L20+'NSW Apr 2019'!M20+'NSW Apr 2019'!N20+'NSW Apr 2019'!O20),0,IF(($C$5*F26/'NSW Apr 2019'!AR20-'NSW Apr 2019'!L20+'NSW Apr 2019'!M20+'NSW Apr 2019'!N20+'NSW Apr 2019'!O20)&lt;=('NSW Apr 2019'!L20+'NSW Apr 2019'!M20+'NSW Apr 2019'!N20+'NSW Apr 2019'!O20+'NSW Apr 2019'!P20),(($C$5*F26/'NSW Apr 2019'!AR20-('NSW Apr 2019'!L20+'NSW Apr 2019'!M20+'NSW Apr 2019'!N20+'NSW Apr 2019'!O20))*'NSW Apr 2019'!AG20/100)*'NSW Apr 2019'!AR20,('NSW Apr 2019'!P20*'NSW Apr 2019'!AG20/100)*'NSW Apr 2019'!AR20)),0)</f>
        <v>0</v>
      </c>
      <c r="R26" s="145">
        <f>IF(AND('NSW Apr 2019'!P20&gt;0,'NSW Apr 2019'!O20&gt;0),IF(($C$5*F26/'NSW Apr 2019'!AR20&lt;SUM('NSW Apr 2019'!L20:P20)),(0),($C$5*F26/'NSW Apr 2019'!AR20-SUM('NSW Apr 2019'!L20:P20))*'NSW Apr 2019'!AB20/100)* 'NSW Apr 2019'!AR20,IF(AND('NSW Apr 2019'!O20&gt;0,'NSW Apr 2019'!P20=""),IF(($C$5*F26/'NSW Apr 2019'!AR20&lt; SUM('NSW Apr 2019'!L20:O20)),(0),($C$5*F26/'NSW Apr 2019'!AR20-SUM('NSW Apr 2019'!L20:O20))*'NSW Apr 2019'!AG20/100)* 'NSW Apr 2019'!AR20,IF(AND('NSW Apr 2019'!N20&gt;0,'NSW Apr 2019'!O20=""),IF(($C$5*F26/'NSW Apr 2019'!AR20&lt; SUM('NSW Apr 2019'!L20:N20)),(0),($C$5*F26/'NSW Apr 2019'!AR20-SUM('NSW Apr 2019'!L20:N20))*'NSW Apr 2019'!AF20/100)* 'NSW Apr 2019'!AR20,IF(AND('NSW Apr 2019'!M20&gt;0,'NSW Apr 2019'!N20=""),IF(($C$5*F26/'NSW Apr 2019'!AR20&lt;'NSW Apr 2019'!M20+'NSW Apr 2019'!L20),(0),(($C$5*F26/'NSW Apr 2019'!AR20-('NSW Apr 2019'!M20+'NSW Apr 2019'!L20))*'NSW Apr 2019'!AE20/100))*'NSW Apr 2019'!AR20,IF(AND('NSW Apr 2019'!L20&gt;0,'NSW Apr 2019'!M20=""&gt;0),IF(($C$5*F26/'NSW Apr 2019'!AR20&lt;'NSW Apr 2019'!L20),(0),($C$5*F26/'NSW Apr 2019'!AR20-'NSW Apr 2019'!L20)*'NSW Apr 2019'!AD20/100)*'NSW Apr 2019'!AR20,0)))))</f>
        <v>0</v>
      </c>
      <c r="S26" s="274">
        <f t="shared" si="2"/>
        <v>2230.0000000000005</v>
      </c>
      <c r="T26" s="309">
        <f t="shared" si="3"/>
        <v>2561.2010000000005</v>
      </c>
      <c r="U26" s="162">
        <f t="shared" si="4"/>
        <v>2817.3211000000006</v>
      </c>
      <c r="V26" s="146">
        <f>'NSW Apr 2019'!AU20</f>
        <v>0</v>
      </c>
      <c r="W26" s="146">
        <f>'NSW Apr 2019'!AV20</f>
        <v>14</v>
      </c>
      <c r="X26" s="146">
        <f>'NSW Apr 2019'!AW20</f>
        <v>0</v>
      </c>
      <c r="Y26" s="146">
        <f>'NSW Apr 2019'!AX20</f>
        <v>0</v>
      </c>
      <c r="Z26" s="309" t="str">
        <f t="shared" si="5"/>
        <v>Guaranteed off usage</v>
      </c>
      <c r="AA26" s="277" t="s">
        <v>291</v>
      </c>
      <c r="AB26" s="279">
        <f t="shared" si="6"/>
        <v>2249.0010000000002</v>
      </c>
      <c r="AC26" s="277">
        <f t="shared" si="7"/>
        <v>2249.0010000000002</v>
      </c>
      <c r="AD26" s="271">
        <f t="shared" si="8"/>
        <v>2473.9011000000005</v>
      </c>
      <c r="AE26" s="260">
        <f t="shared" si="9"/>
        <v>2473.9011000000005</v>
      </c>
      <c r="AF26" s="177">
        <f>'NSW Apr 2019'!BG20</f>
        <v>12</v>
      </c>
      <c r="AG26" s="160" t="str">
        <f>'NSW Apr 2019'!BH20</f>
        <v>y</v>
      </c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  <c r="DR26" s="199"/>
      <c r="DS26" s="199"/>
      <c r="DT26" s="199"/>
      <c r="DU26" s="199"/>
      <c r="DV26" s="199"/>
      <c r="DW26" s="199"/>
      <c r="DX26" s="199"/>
      <c r="DY26" s="199"/>
      <c r="DZ26" s="199"/>
      <c r="EA26" s="199"/>
      <c r="EB26" s="199"/>
      <c r="EC26" s="199"/>
      <c r="ED26" s="199"/>
      <c r="EE26" s="199"/>
      <c r="EF26" s="199"/>
      <c r="EG26" s="199"/>
      <c r="EH26" s="199"/>
      <c r="EI26" s="199"/>
      <c r="EJ26" s="199"/>
      <c r="EK26" s="199"/>
      <c r="EL26" s="199"/>
      <c r="EM26" s="199"/>
      <c r="EN26" s="199"/>
      <c r="EO26" s="199"/>
      <c r="EP26" s="199"/>
      <c r="EQ26" s="199"/>
      <c r="ER26" s="199"/>
    </row>
    <row r="27" spans="1:148" ht="23" customHeight="1" thickBot="1">
      <c r="A27" s="452"/>
      <c r="B27" s="99" t="str">
        <f>'NSW Apr 2019'!F21</f>
        <v>Red Energy</v>
      </c>
      <c r="C27" s="99" t="str">
        <f>'NSW Apr 2019'!G21</f>
        <v xml:space="preserve">Easy Saver </v>
      </c>
      <c r="D27" s="163">
        <f>365*'NSW Apr 2019'!H21/100</f>
        <v>339.45</v>
      </c>
      <c r="E27" s="306">
        <f>IF('NSW Apr 2019'!AQ21=3,0.5,IF('NSW Apr 2019'!AQ21=2,0.33,0))</f>
        <v>0.5</v>
      </c>
      <c r="F27" s="306">
        <f t="shared" si="1"/>
        <v>0.5</v>
      </c>
      <c r="G27" s="163">
        <f>IF('NSW Apr 2019'!K21="",($C$5*E27/'NSW Apr 2019'!AQ21*'NSW Apr 2019'!W21/100)*'NSW Apr 2019'!AQ21,IF($C$5*E27/'NSW Apr 2019'!AQ21&gt;='NSW Apr 2019'!L21,('NSW Apr 2019'!L21*'NSW Apr 2019'!W21/100)*'NSW Apr 2019'!AQ21,($C$5*E27/'NSW Apr 2019'!AQ21*'NSW Apr 2019'!W21/100)*'NSW Apr 2019'!AQ21))</f>
        <v>1075</v>
      </c>
      <c r="H27" s="175">
        <f>IF(AND('NSW Apr 2019'!L21&gt;0,'NSW Apr 2019'!M21&gt;0),IF($C$5*E27/'NSW Apr 2019'!AQ21&lt;'NSW Apr 2019'!L21,0,IF(($C$5*E27/'NSW Apr 2019'!AQ21-'NSW Apr 2019'!L21)&lt;=('NSW Apr 2019'!M21+'NSW Apr 2019'!L21),((($C$5*E27/'NSW Apr 2019'!AQ21-'NSW Apr 2019'!L21)*'NSW Apr 2019'!X21/100))*'NSW Apr 2019'!AQ21,((('NSW Apr 2019'!M21)*'NSW Apr 2019'!X21/100)*'NSW Apr 2019'!AQ21))),0)</f>
        <v>0</v>
      </c>
      <c r="I27" s="163">
        <f>IF(AND('NSW Apr 2019'!M21&gt;0,'NSW Apr 2019'!N21&gt;0),IF($C$5*E27/'NSW Apr 2019'!AQ21&lt;('NSW Apr 2019'!L21+'NSW Apr 2019'!M21),0,IF(($C$5*E27/'NSW Apr 2019'!AQ21-'NSW Apr 2019'!L21+'NSW Apr 2019'!M21)&lt;=('NSW Apr 2019'!L21+'NSW Apr 2019'!M21+'NSW Apr 2019'!N21),((($C$5*E27/'NSW Apr 2019'!AQ21-('NSW Apr 2019'!L21+'NSW Apr 2019'!M21))*'NSW Apr 2019'!Y21/100))*'NSW Apr 2019'!AQ21,('NSW Apr 2019'!N21*'NSW Apr 2019'!Y21/100)* 'NSW Apr 2019'!AQ21)),0)</f>
        <v>0</v>
      </c>
      <c r="J27" s="163">
        <f>IF(AND('NSW Apr 2019'!N21&gt;0,'NSW Apr 2019'!O21&gt;0),IF($C$5*E27/'NSW Apr 2019'!AQ21&lt;('NSW Apr 2019'!L21+'NSW Apr 2019'!M21+'NSW Apr 2019'!N21),0,IF(($C$5*E27/'NSW Apr 2019'!AQ21-'NSW Apr 2019'!L21+'NSW Apr 2019'!M21+'NSW Apr 2019'!N21)&lt;=('NSW Apr 2019'!L21+'NSW Apr 2019'!M21+'NSW Apr 2019'!N21+'NSW Apr 2019'!O21),(($C$5*E27/'NSW Apr 2019'!AQ21-('NSW Apr 2019'!L21+'NSW Apr 2019'!M21+'NSW Apr 2019'!N21))*'NSW Apr 2019'!Z21/100)*'NSW Apr 2019'!AQ21,('NSW Apr 2019'!O21*'NSW Apr 2019'!Z21/100)*'NSW Apr 2019'!AQ21)),0)</f>
        <v>0</v>
      </c>
      <c r="K27" s="163">
        <f>IF(AND('NSW Apr 2019'!O21&gt;0,'NSW Apr 2019'!P21&gt;0),IF($C$5*E27/'NSW Apr 2019'!AQ21&lt;('NSW Apr 2019'!L21+'NSW Apr 2019'!M21+'NSW Apr 2019'!N21+'NSW Apr 2019'!O21),0,IF(($C$5*E27/'NSW Apr 2019'!AQ21-'NSW Apr 2019'!L21+'NSW Apr 2019'!M21+'NSW Apr 2019'!N21+'NSW Apr 2019'!O21)&lt;=('NSW Apr 2019'!L21+'NSW Apr 2019'!M21+'NSW Apr 2019'!N21+'NSW Apr 2019'!O21+'NSW Apr 2019'!P21),(($C$5*E27/'NSW Apr 2019'!AQ21-('NSW Apr 2019'!L21+'NSW Apr 2019'!M21+'NSW Apr 2019'!N21+'NSW Apr 2019'!O21))*'NSW Apr 2019'!AA21/100)*'NSW Apr 2019'!AQ21,('NSW Apr 2019'!P21*'NSW Apr 2019'!AA21/100)*'NSW Apr 2019'!AQ21)),0)</f>
        <v>0</v>
      </c>
      <c r="L27" s="175">
        <f>IF(AND('NSW Apr 2019'!P21&gt;0,'NSW Apr 2019'!O21&gt;0),IF(($C$5*E27/'NSW Apr 2019'!AQ21&lt;SUM('NSW Apr 2019'!L21:P21)),(0),($C$5*E27/'NSW Apr 2019'!AQ21-SUM('NSW Apr 2019'!L21:P21))*'NSW Apr 2019'!AB21/100)* 'NSW Apr 2019'!AQ21,IF(AND('NSW Apr 2019'!O21&gt;0,'NSW Apr 2019'!P21=""),IF(($C$5*E27/'NSW Apr 2019'!AQ21&lt; SUM('NSW Apr 2019'!L21:O21)),(0),($C$5*E27/'NSW Apr 2019'!AQ21-SUM('NSW Apr 2019'!L21:O21))*'NSW Apr 2019'!AA21/100)* 'NSW Apr 2019'!AQ21,IF(AND('NSW Apr 2019'!N21&gt;0,'NSW Apr 2019'!O21=""),IF(($C$5*E27/'NSW Apr 2019'!AQ21&lt; SUM('NSW Apr 2019'!L21:N21)),(0),($C$5*E27/'NSW Apr 2019'!AQ21-SUM('NSW Apr 2019'!L21:N21))*'NSW Apr 2019'!Z21/100)* 'NSW Apr 2019'!AQ21,IF(AND('NSW Apr 2019'!M21&gt;0,'NSW Apr 2019'!N21=""),IF(($C$5*E27/'NSW Apr 2019'!AQ21&lt;'NSW Apr 2019'!M21+'NSW Apr 2019'!L21),(0),(($C$5*E27/'NSW Apr 2019'!AQ21-('NSW Apr 2019'!M21+'NSW Apr 2019'!L21))*'NSW Apr 2019'!Y21/100))*'NSW Apr 2019'!AQ21,IF(AND('NSW Apr 2019'!L21&gt;0,'NSW Apr 2019'!M21=""&gt;0),IF(($C$5*E27/'NSW Apr 2019'!AQ21&lt;'NSW Apr 2019'!L21),(0),($C$5*E27/'NSW Apr 2019'!AQ21-'NSW Apr 2019'!L21)*'NSW Apr 2019'!X21/100)*'NSW Apr 2019'!AQ21,0)))))</f>
        <v>0</v>
      </c>
      <c r="M27" s="175">
        <f>IF('NSW Apr 2019'!K21="",($C$5*F27/'NSW Apr 2019'!AR21*'NSW Apr 2019'!AC21/100)*'NSW Apr 2019'!AR21,IF($C$5*F27/'NSW Apr 2019'!AR21&gt;='NSW Apr 2019'!L21,('NSW Apr 2019'!L21*'NSW Apr 2019'!AC21/100)*'NSW Apr 2019'!AR21,($C$5*F27/'NSW Apr 2019'!AR21*'NSW Apr 2019'!AC21/100)*'NSW Apr 2019'!AR21))</f>
        <v>1075</v>
      </c>
      <c r="N27" s="175">
        <f>IF(AND('NSW Apr 2019'!L21&gt;0,'NSW Apr 2019'!M21&gt;0),IF($C$5*F27/'NSW Apr 2019'!AR21&lt;'NSW Apr 2019'!L21,0,IF(($C$5*F27/'NSW Apr 2019'!AR21-'NSW Apr 2019'!L21)&lt;=('NSW Apr 2019'!M21+'NSW Apr 2019'!L21),((($C$5*F27/'NSW Apr 2019'!AR21-'NSW Apr 2019'!L21)*'NSW Apr 2019'!AD21/100))*'NSW Apr 2019'!AR21,((('NSW Apr 2019'!M21)*'NSW Apr 2019'!AD21/100)*'NSW Apr 2019'!AR21))),0)</f>
        <v>0</v>
      </c>
      <c r="O27" s="175">
        <f>IF(AND('NSW Apr 2019'!M21&gt;0,'NSW Apr 2019'!N21&gt;0),IF($C$5*F27/'NSW Apr 2019'!AR21&lt;('NSW Apr 2019'!L21+'NSW Apr 2019'!M21),0,IF(($C$5*F27/'NSW Apr 2019'!AR21-'NSW Apr 2019'!L21+'NSW Apr 2019'!M21)&lt;=('NSW Apr 2019'!L21+'NSW Apr 2019'!M21+'NSW Apr 2019'!N21),((($C$5*F27/'NSW Apr 2019'!AR21-('NSW Apr 2019'!L21+'NSW Apr 2019'!M21))*'NSW Apr 2019'!AE21/100))*'NSW Apr 2019'!AR21,('NSW Apr 2019'!N21*'NSW Apr 2019'!AE21/100)*'NSW Apr 2019'!AR21)),0)</f>
        <v>0</v>
      </c>
      <c r="P27" s="175">
        <f>IF(AND('NSW Apr 2019'!N21&gt;0,'NSW Apr 2019'!O21&gt;0),IF($C$5*F27/'NSW Apr 2019'!AR21&lt;('NSW Apr 2019'!L21+'NSW Apr 2019'!M21+'NSW Apr 2019'!N21),0,IF(($C$5*F27/'NSW Apr 2019'!AR21-'NSW Apr 2019'!L21+'NSW Apr 2019'!M21+'NSW Apr 2019'!N21)&lt;=('NSW Apr 2019'!L21+'NSW Apr 2019'!M21+'NSW Apr 2019'!N21+'NSW Apr 2019'!O21),(($C$5*F27/'NSW Apr 2019'!AR21-('NSW Apr 2019'!L21+'NSW Apr 2019'!M21+'NSW Apr 2019'!N21))*'NSW Apr 2019'!AF21/100)*'NSW Apr 2019'!AR21,('NSW Apr 2019'!O21*'NSW Apr 2019'!AF21/100)*'NSW Apr 2019'!AR21)),0)</f>
        <v>0</v>
      </c>
      <c r="Q27" s="175">
        <f>IF(AND('NSW Apr 2019'!P21&gt;0,'NSW Apr 2019'!P21&gt;0),IF($C$5*F27/'NSW Apr 2019'!AR21&lt;('NSW Apr 2019'!L21+'NSW Apr 2019'!M21+'NSW Apr 2019'!N21+'NSW Apr 2019'!O21),0,IF(($C$5*F27/'NSW Apr 2019'!AR21-'NSW Apr 2019'!L21+'NSW Apr 2019'!M21+'NSW Apr 2019'!N21+'NSW Apr 2019'!O21)&lt;=('NSW Apr 2019'!L21+'NSW Apr 2019'!M21+'NSW Apr 2019'!N21+'NSW Apr 2019'!O21+'NSW Apr 2019'!P21),(($C$5*F27/'NSW Apr 2019'!AR21-('NSW Apr 2019'!L21+'NSW Apr 2019'!M21+'NSW Apr 2019'!N21+'NSW Apr 2019'!O21))*'NSW Apr 2019'!AG21/100)*'NSW Apr 2019'!AR21,('NSW Apr 2019'!P21*'NSW Apr 2019'!AG21/100)*'NSW Apr 2019'!AR21)),0)</f>
        <v>0</v>
      </c>
      <c r="R27" s="175">
        <f>IF(AND('NSW Apr 2019'!P21&gt;0,'NSW Apr 2019'!O21&gt;0),IF(($C$5*F27/'NSW Apr 2019'!AR21&lt;SUM('NSW Apr 2019'!L21:P21)),(0),($C$5*F27/'NSW Apr 2019'!AR21-SUM('NSW Apr 2019'!L21:P21))*'NSW Apr 2019'!AB21/100)* 'NSW Apr 2019'!AR21,IF(AND('NSW Apr 2019'!O21&gt;0,'NSW Apr 2019'!P21=""),IF(($C$5*F27/'NSW Apr 2019'!AR21&lt; SUM('NSW Apr 2019'!L21:O21)),(0),($C$5*F27/'NSW Apr 2019'!AR21-SUM('NSW Apr 2019'!L21:O21))*'NSW Apr 2019'!AG21/100)* 'NSW Apr 2019'!AR21,IF(AND('NSW Apr 2019'!N21&gt;0,'NSW Apr 2019'!O21=""),IF(($C$5*F27/'NSW Apr 2019'!AR21&lt; SUM('NSW Apr 2019'!L21:N21)),(0),($C$5*F27/'NSW Apr 2019'!AR21-SUM('NSW Apr 2019'!L21:N21))*'NSW Apr 2019'!AF21/100)* 'NSW Apr 2019'!AR21,IF(AND('NSW Apr 2019'!M21&gt;0,'NSW Apr 2019'!N21=""),IF(($C$5*F27/'NSW Apr 2019'!AR21&lt;'NSW Apr 2019'!M21+'NSW Apr 2019'!L21),(0),(($C$5*F27/'NSW Apr 2019'!AR21-('NSW Apr 2019'!M21+'NSW Apr 2019'!L21))*'NSW Apr 2019'!AE21/100))*'NSW Apr 2019'!AR21,IF(AND('NSW Apr 2019'!L21&gt;0,'NSW Apr 2019'!M21=""&gt;0),IF(($C$5*F27/'NSW Apr 2019'!AR21&lt;'NSW Apr 2019'!L21),(0),($C$5*F27/'NSW Apr 2019'!AR21-'NSW Apr 2019'!L21)*'NSW Apr 2019'!AD21/100)*'NSW Apr 2019'!AR21,0)))))</f>
        <v>0</v>
      </c>
      <c r="S27" s="275">
        <f t="shared" si="2"/>
        <v>2150</v>
      </c>
      <c r="T27" s="310">
        <f t="shared" si="3"/>
        <v>2489.4499999999998</v>
      </c>
      <c r="U27" s="178">
        <f t="shared" si="4"/>
        <v>2738.395</v>
      </c>
      <c r="V27" s="99">
        <f>'NSW Apr 2019'!AU21</f>
        <v>0</v>
      </c>
      <c r="W27" s="99">
        <f>'NSW Apr 2019'!AV21</f>
        <v>0</v>
      </c>
      <c r="X27" s="99">
        <f>'NSW Apr 2019'!AW21</f>
        <v>10</v>
      </c>
      <c r="Y27" s="99">
        <f>'NSW Apr 2019'!AX21</f>
        <v>0</v>
      </c>
      <c r="Z27" s="278" t="str">
        <f t="shared" si="5"/>
        <v>Pay-on-time off bill</v>
      </c>
      <c r="AA27" s="278" t="s">
        <v>291</v>
      </c>
      <c r="AB27" s="280">
        <f t="shared" si="6"/>
        <v>2489.4499999999998</v>
      </c>
      <c r="AC27" s="278">
        <f t="shared" si="7"/>
        <v>2240.5049999999997</v>
      </c>
      <c r="AD27" s="272">
        <f t="shared" si="8"/>
        <v>2738.395</v>
      </c>
      <c r="AE27" s="282">
        <f t="shared" si="9"/>
        <v>2464.5554999999999</v>
      </c>
      <c r="AF27" s="169">
        <f>'NSW Apr 2019'!BG21</f>
        <v>0</v>
      </c>
      <c r="AG27" s="179" t="str">
        <f>'NSW Apr 2019'!BH21</f>
        <v>n</v>
      </c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  <c r="DR27" s="199"/>
      <c r="DS27" s="199"/>
      <c r="DT27" s="199"/>
      <c r="DU27" s="199"/>
      <c r="DV27" s="199"/>
      <c r="DW27" s="199"/>
      <c r="DX27" s="199"/>
      <c r="DY27" s="199"/>
      <c r="DZ27" s="199"/>
      <c r="EA27" s="199"/>
      <c r="EB27" s="199"/>
      <c r="EC27" s="199"/>
      <c r="ED27" s="199"/>
      <c r="EE27" s="199"/>
      <c r="EF27" s="199"/>
      <c r="EG27" s="199"/>
      <c r="EH27" s="199"/>
      <c r="EI27" s="199"/>
      <c r="EJ27" s="199"/>
      <c r="EK27" s="199"/>
      <c r="EL27" s="199"/>
      <c r="EM27" s="199"/>
      <c r="EN27" s="199"/>
      <c r="EO27" s="199"/>
      <c r="EP27" s="199"/>
      <c r="EQ27" s="199"/>
      <c r="ER27" s="199"/>
    </row>
    <row r="28" spans="1:148" ht="23" customHeight="1" thickTop="1" thickBot="1">
      <c r="A28" s="134" t="str">
        <f>'NSW Apr 2019'!D22</f>
        <v>Envestra Wagga Wagga</v>
      </c>
      <c r="B28" s="180" t="str">
        <f>'NSW Apr 2019'!F22</f>
        <v>Origin Energy</v>
      </c>
      <c r="C28" s="180" t="str">
        <f>'NSW Apr 2019'!G22</f>
        <v>Business Saver</v>
      </c>
      <c r="D28" s="181">
        <f>365*'NSW Apr 2019'!H22/100</f>
        <v>413.32599999999996</v>
      </c>
      <c r="E28" s="308">
        <f>IF('NSW Apr 2019'!AQ22=3,0.5,IF('NSW Apr 2019'!AQ22=2,0.33,0))</f>
        <v>0.5</v>
      </c>
      <c r="F28" s="308">
        <f t="shared" si="1"/>
        <v>0.5</v>
      </c>
      <c r="G28" s="181">
        <f>IF('NSW Apr 2019'!K22="",($C$5*E28/'NSW Apr 2019'!AQ22*'NSW Apr 2019'!W22/100)*'NSW Apr 2019'!AQ22,IF($C$5*E28/'NSW Apr 2019'!AQ22&gt;='NSW Apr 2019'!L22,('NSW Apr 2019'!L22*'NSW Apr 2019'!W22/100)*'NSW Apr 2019'!AQ22,($C$5*E28/'NSW Apr 2019'!AQ22*'NSW Apr 2019'!W22/100)*'NSW Apr 2019'!AQ22))</f>
        <v>840</v>
      </c>
      <c r="H28" s="270">
        <f>IF(AND('NSW Apr 2019'!L22&gt;0,'NSW Apr 2019'!M22&gt;0),IF($C$5*E28/'NSW Apr 2019'!AQ22&lt;'NSW Apr 2019'!L22,0,IF(($C$5*E28/'NSW Apr 2019'!AQ22-'NSW Apr 2019'!L22)&lt;=('NSW Apr 2019'!M22+'NSW Apr 2019'!L22),((($C$5*E28/'NSW Apr 2019'!AQ22-'NSW Apr 2019'!L22)*'NSW Apr 2019'!X22/100))*'NSW Apr 2019'!AQ22,((('NSW Apr 2019'!M22)*'NSW Apr 2019'!X22/100)*'NSW Apr 2019'!AQ22))),0)</f>
        <v>0</v>
      </c>
      <c r="I28" s="181">
        <f>IF(AND('NSW Apr 2019'!M22&gt;0,'NSW Apr 2019'!N22&gt;0),IF($C$5*E28/'NSW Apr 2019'!AQ22&lt;('NSW Apr 2019'!L22+'NSW Apr 2019'!M22),0,IF(($C$5*E28/'NSW Apr 2019'!AQ22-'NSW Apr 2019'!L22+'NSW Apr 2019'!M22)&lt;=('NSW Apr 2019'!L22+'NSW Apr 2019'!M22+'NSW Apr 2019'!N22),((($C$5*E28/'NSW Apr 2019'!AQ22-('NSW Apr 2019'!L22+'NSW Apr 2019'!M22))*'NSW Apr 2019'!Y22/100))*'NSW Apr 2019'!AQ22,('NSW Apr 2019'!N22*'NSW Apr 2019'!Y22/100)* 'NSW Apr 2019'!AQ22)),0)</f>
        <v>0</v>
      </c>
      <c r="J28" s="181">
        <f>IF(AND('NSW Apr 2019'!N22&gt;0,'NSW Apr 2019'!O22&gt;0),IF($C$5*E28/'NSW Apr 2019'!AQ22&lt;('NSW Apr 2019'!L22+'NSW Apr 2019'!M22+'NSW Apr 2019'!N22),0,IF(($C$5*E28/'NSW Apr 2019'!AQ22-'NSW Apr 2019'!L22+'NSW Apr 2019'!M22+'NSW Apr 2019'!N22)&lt;=('NSW Apr 2019'!L22+'NSW Apr 2019'!M22+'NSW Apr 2019'!N22+'NSW Apr 2019'!O22),(($C$5*E28/'NSW Apr 2019'!AQ22-('NSW Apr 2019'!L22+'NSW Apr 2019'!M22+'NSW Apr 2019'!N22))*'NSW Apr 2019'!Z22/100)*'NSW Apr 2019'!AQ22,('NSW Apr 2019'!O22*'NSW Apr 2019'!Z22/100)*'NSW Apr 2019'!AQ22)),0)</f>
        <v>0</v>
      </c>
      <c r="K28" s="181">
        <f>IF(AND('NSW Apr 2019'!O22&gt;0,'NSW Apr 2019'!P22&gt;0),IF($C$5*E28/'NSW Apr 2019'!AQ22&lt;('NSW Apr 2019'!L22+'NSW Apr 2019'!M22+'NSW Apr 2019'!N22+'NSW Apr 2019'!O22),0,IF(($C$5*E28/'NSW Apr 2019'!AQ22-'NSW Apr 2019'!L22+'NSW Apr 2019'!M22+'NSW Apr 2019'!N22+'NSW Apr 2019'!O22)&lt;=('NSW Apr 2019'!L22+'NSW Apr 2019'!M22+'NSW Apr 2019'!N22+'NSW Apr 2019'!O22+'NSW Apr 2019'!P22),(($C$5*E28/'NSW Apr 2019'!AQ22-('NSW Apr 2019'!L22+'NSW Apr 2019'!M22+'NSW Apr 2019'!N22+'NSW Apr 2019'!O22))*'NSW Apr 2019'!AA22/100)*'NSW Apr 2019'!AQ22,('NSW Apr 2019'!P22*'NSW Apr 2019'!AA22/100)*'NSW Apr 2019'!AQ22)),0)</f>
        <v>0</v>
      </c>
      <c r="L28" s="270">
        <f>IF(AND('NSW Apr 2019'!P22&gt;0,'NSW Apr 2019'!O22&gt;0),IF(($C$5*E28/'NSW Apr 2019'!AQ22&lt;SUM('NSW Apr 2019'!L22:P22)),(0),($C$5*E28/'NSW Apr 2019'!AQ22-SUM('NSW Apr 2019'!L22:P22))*'NSW Apr 2019'!AB22/100)* 'NSW Apr 2019'!AQ22,IF(AND('NSW Apr 2019'!O22&gt;0,'NSW Apr 2019'!P22=""),IF(($C$5*E28/'NSW Apr 2019'!AQ22&lt; SUM('NSW Apr 2019'!L22:O22)),(0),($C$5*E28/'NSW Apr 2019'!AQ22-SUM('NSW Apr 2019'!L22:O22))*'NSW Apr 2019'!AA22/100)* 'NSW Apr 2019'!AQ22,IF(AND('NSW Apr 2019'!N22&gt;0,'NSW Apr 2019'!O22=""),IF(($C$5*E28/'NSW Apr 2019'!AQ22&lt; SUM('NSW Apr 2019'!L22:N22)),(0),($C$5*E28/'NSW Apr 2019'!AQ22-SUM('NSW Apr 2019'!L22:N22))*'NSW Apr 2019'!Z22/100)* 'NSW Apr 2019'!AQ22,IF(AND('NSW Apr 2019'!M22&gt;0,'NSW Apr 2019'!N22=""),IF(($C$5*E28/'NSW Apr 2019'!AQ22&lt;'NSW Apr 2019'!M22+'NSW Apr 2019'!L22),(0),(($C$5*E28/'NSW Apr 2019'!AQ22-('NSW Apr 2019'!M22+'NSW Apr 2019'!L22))*'NSW Apr 2019'!Y22/100))*'NSW Apr 2019'!AQ22,IF(AND('NSW Apr 2019'!L22&gt;0,'NSW Apr 2019'!M22=""&gt;0),IF(($C$5*E28/'NSW Apr 2019'!AQ22&lt;'NSW Apr 2019'!L22),(0),($C$5*E28/'NSW Apr 2019'!AQ22-'NSW Apr 2019'!L22)*'NSW Apr 2019'!X22/100)*'NSW Apr 2019'!AQ22,0)))))</f>
        <v>0</v>
      </c>
      <c r="M28" s="270">
        <f>IF('NSW Apr 2019'!K22="",($C$5*F28/'NSW Apr 2019'!AR22*'NSW Apr 2019'!AC22/100)*'NSW Apr 2019'!AR22,IF($C$5*F28/'NSW Apr 2019'!AR22&gt;='NSW Apr 2019'!L22,('NSW Apr 2019'!L22*'NSW Apr 2019'!AC22/100)*'NSW Apr 2019'!AR22,($C$5*F28/'NSW Apr 2019'!AR22*'NSW Apr 2019'!AC22/100)*'NSW Apr 2019'!AR22))</f>
        <v>840</v>
      </c>
      <c r="N28" s="270">
        <f>IF(AND('NSW Apr 2019'!L22&gt;0,'NSW Apr 2019'!M22&gt;0),IF($C$5*F28/'NSW Apr 2019'!AR22&lt;'NSW Apr 2019'!L22,0,IF(($C$5*F28/'NSW Apr 2019'!AR22-'NSW Apr 2019'!L22)&lt;=('NSW Apr 2019'!M22+'NSW Apr 2019'!L22),((($C$5*F28/'NSW Apr 2019'!AR22-'NSW Apr 2019'!L22)*'NSW Apr 2019'!AD22/100))*'NSW Apr 2019'!AR22,((('NSW Apr 2019'!M22)*'NSW Apr 2019'!AD22/100)*'NSW Apr 2019'!AR22))),0)</f>
        <v>0</v>
      </c>
      <c r="O28" s="270">
        <f>IF(AND('NSW Apr 2019'!M22&gt;0,'NSW Apr 2019'!N22&gt;0),IF($C$5*F28/'NSW Apr 2019'!AR22&lt;('NSW Apr 2019'!L22+'NSW Apr 2019'!M22),0,IF(($C$5*F28/'NSW Apr 2019'!AR22-'NSW Apr 2019'!L22+'NSW Apr 2019'!M22)&lt;=('NSW Apr 2019'!L22+'NSW Apr 2019'!M22+'NSW Apr 2019'!N22),((($C$5*F28/'NSW Apr 2019'!AR22-('NSW Apr 2019'!L22+'NSW Apr 2019'!M22))*'NSW Apr 2019'!AE22/100))*'NSW Apr 2019'!AR22,('NSW Apr 2019'!N22*'NSW Apr 2019'!AE22/100)*'NSW Apr 2019'!AR22)),0)</f>
        <v>0</v>
      </c>
      <c r="P28" s="270">
        <f>IF(AND('NSW Apr 2019'!N22&gt;0,'NSW Apr 2019'!O22&gt;0),IF($C$5*F28/'NSW Apr 2019'!AR22&lt;('NSW Apr 2019'!L22+'NSW Apr 2019'!M22+'NSW Apr 2019'!N22),0,IF(($C$5*F28/'NSW Apr 2019'!AR22-'NSW Apr 2019'!L22+'NSW Apr 2019'!M22+'NSW Apr 2019'!N22)&lt;=('NSW Apr 2019'!L22+'NSW Apr 2019'!M22+'NSW Apr 2019'!N22+'NSW Apr 2019'!O22),(($C$5*F28/'NSW Apr 2019'!AR22-('NSW Apr 2019'!L22+'NSW Apr 2019'!M22+'NSW Apr 2019'!N22))*'NSW Apr 2019'!AF22/100)*'NSW Apr 2019'!AR22,('NSW Apr 2019'!O22*'NSW Apr 2019'!AF22/100)*'NSW Apr 2019'!AR22)),0)</f>
        <v>0</v>
      </c>
      <c r="Q28" s="270">
        <f>IF(AND('NSW Apr 2019'!P22&gt;0,'NSW Apr 2019'!P22&gt;0),IF($C$5*F28/'NSW Apr 2019'!AR22&lt;('NSW Apr 2019'!L22+'NSW Apr 2019'!M22+'NSW Apr 2019'!N22+'NSW Apr 2019'!O22),0,IF(($C$5*F28/'NSW Apr 2019'!AR22-'NSW Apr 2019'!L22+'NSW Apr 2019'!M22+'NSW Apr 2019'!N22+'NSW Apr 2019'!O22)&lt;=('NSW Apr 2019'!L22+'NSW Apr 2019'!M22+'NSW Apr 2019'!N22+'NSW Apr 2019'!O22+'NSW Apr 2019'!P22),(($C$5*F28/'NSW Apr 2019'!AR22-('NSW Apr 2019'!L22+'NSW Apr 2019'!M22+'NSW Apr 2019'!N22+'NSW Apr 2019'!O22))*'NSW Apr 2019'!AG22/100)*'NSW Apr 2019'!AR22,('NSW Apr 2019'!P22*'NSW Apr 2019'!AG22/100)*'NSW Apr 2019'!AR22)),0)</f>
        <v>0</v>
      </c>
      <c r="R28" s="270">
        <f>IF(AND('NSW Apr 2019'!P22&gt;0,'NSW Apr 2019'!O22&gt;0),IF(($C$5*F28/'NSW Apr 2019'!AR22&lt;SUM('NSW Apr 2019'!L22:P22)),(0),($C$5*F28/'NSW Apr 2019'!AR22-SUM('NSW Apr 2019'!L22:P22))*'NSW Apr 2019'!AB22/100)* 'NSW Apr 2019'!AR22,IF(AND('NSW Apr 2019'!O22&gt;0,'NSW Apr 2019'!P22=""),IF(($C$5*F28/'NSW Apr 2019'!AR22&lt; SUM('NSW Apr 2019'!L22:O22)),(0),($C$5*F28/'NSW Apr 2019'!AR22-SUM('NSW Apr 2019'!L22:O22))*'NSW Apr 2019'!AG22/100)* 'NSW Apr 2019'!AR22,IF(AND('NSW Apr 2019'!N22&gt;0,'NSW Apr 2019'!O22=""),IF(($C$5*F28/'NSW Apr 2019'!AR22&lt; SUM('NSW Apr 2019'!L22:N22)),(0),($C$5*F28/'NSW Apr 2019'!AR22-SUM('NSW Apr 2019'!L22:N22))*'NSW Apr 2019'!AF22/100)* 'NSW Apr 2019'!AR22,IF(AND('NSW Apr 2019'!M22&gt;0,'NSW Apr 2019'!N22=""),IF(($C$5*F28/'NSW Apr 2019'!AR22&lt;'NSW Apr 2019'!M22+'NSW Apr 2019'!L22),(0),(($C$5*F28/'NSW Apr 2019'!AR22-('NSW Apr 2019'!M22+'NSW Apr 2019'!L22))*'NSW Apr 2019'!AE22/100))*'NSW Apr 2019'!AR22,IF(AND('NSW Apr 2019'!L22&gt;0,'NSW Apr 2019'!M22=""&gt;0),IF(($C$5*F28/'NSW Apr 2019'!AR22&lt;'NSW Apr 2019'!L22),(0),($C$5*F28/'NSW Apr 2019'!AR22-'NSW Apr 2019'!L22)*'NSW Apr 2019'!AD22/100)*'NSW Apr 2019'!AR22,0)))))</f>
        <v>0</v>
      </c>
      <c r="S28" s="276">
        <f t="shared" si="2"/>
        <v>1680</v>
      </c>
      <c r="T28" s="296">
        <f t="shared" si="3"/>
        <v>2093.326</v>
      </c>
      <c r="U28" s="187">
        <f t="shared" si="4"/>
        <v>2302.6586000000002</v>
      </c>
      <c r="V28" s="186">
        <f>'NSW Apr 2019'!AU22</f>
        <v>0</v>
      </c>
      <c r="W28" s="180">
        <f>'NSW Apr 2019'!AV22</f>
        <v>14</v>
      </c>
      <c r="X28" s="186">
        <f>'NSW Apr 2019'!AW22</f>
        <v>0</v>
      </c>
      <c r="Y28" s="180">
        <f>'NSW Apr 2019'!AX22</f>
        <v>0</v>
      </c>
      <c r="Z28" s="296" t="str">
        <f t="shared" si="5"/>
        <v>Guaranteed off usage</v>
      </c>
      <c r="AA28" s="281" t="s">
        <v>291</v>
      </c>
      <c r="AB28" s="281">
        <f t="shared" si="6"/>
        <v>1858.126</v>
      </c>
      <c r="AC28" s="284">
        <f t="shared" si="7"/>
        <v>1858.126</v>
      </c>
      <c r="AD28" s="273">
        <f t="shared" si="8"/>
        <v>2043.9386000000002</v>
      </c>
      <c r="AE28" s="262">
        <f t="shared" si="9"/>
        <v>2043.9386000000002</v>
      </c>
      <c r="AF28" s="188">
        <f>'NSW Apr 2019'!BG22</f>
        <v>12</v>
      </c>
      <c r="AG28" s="189" t="str">
        <f>'NSW Apr 2019'!BH22</f>
        <v>y</v>
      </c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  <c r="DR28" s="199"/>
      <c r="DS28" s="199"/>
      <c r="DT28" s="199"/>
      <c r="DU28" s="199"/>
      <c r="DV28" s="199"/>
      <c r="DW28" s="199"/>
      <c r="DX28" s="199"/>
      <c r="DY28" s="199"/>
      <c r="DZ28" s="199"/>
      <c r="EA28" s="199"/>
      <c r="EB28" s="199"/>
      <c r="EC28" s="199"/>
      <c r="ED28" s="199"/>
      <c r="EE28" s="199"/>
      <c r="EF28" s="199"/>
      <c r="EG28" s="199"/>
      <c r="EH28" s="199"/>
      <c r="EI28" s="199"/>
      <c r="EJ28" s="199"/>
      <c r="EK28" s="199"/>
      <c r="EL28" s="199"/>
      <c r="EM28" s="199"/>
      <c r="EN28" s="199"/>
      <c r="EO28" s="199"/>
      <c r="EP28" s="199"/>
      <c r="EQ28" s="199"/>
      <c r="ER28" s="199"/>
    </row>
  </sheetData>
  <sheetProtection algorithmName="SHA-512" hashValue="X0/gTvhgiRX//Iww1LGO9Dh9cUHoSy5BZ4w4Wro47Mh/I/kTBB8ZBLEAq6jJTcoRBf6N2ZBw63j2kP1o4TV4sA==" saltValue="th4GyZ5bNx4L/tIdFQHapA==" spinCount="100000" sheet="1" objects="1" scenarios="1"/>
  <mergeCells count="7">
    <mergeCell ref="A26:A27"/>
    <mergeCell ref="A8:A12"/>
    <mergeCell ref="A13:A14"/>
    <mergeCell ref="A16:A17"/>
    <mergeCell ref="A19:A20"/>
    <mergeCell ref="A21:A22"/>
    <mergeCell ref="A24:A25"/>
  </mergeCell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Notes</vt:lpstr>
      <vt:lpstr>Bills NSW October 2022</vt:lpstr>
      <vt:lpstr>Bills NSW Apr 2022</vt:lpstr>
      <vt:lpstr>Bills NSW October 2021</vt:lpstr>
      <vt:lpstr>Bills NSW April 2021</vt:lpstr>
      <vt:lpstr>Bills NSW October 2020</vt:lpstr>
      <vt:lpstr>Bills NSW April 2020</vt:lpstr>
      <vt:lpstr>Bills NSW October 2019</vt:lpstr>
      <vt:lpstr>Bills NSW April 2019</vt:lpstr>
      <vt:lpstr>Bills NSW October 2018</vt:lpstr>
      <vt:lpstr>Bills NSW April 2018</vt:lpstr>
      <vt:lpstr>Bills NSW October 2017</vt:lpstr>
      <vt:lpstr>Bills NSW April 2017</vt:lpstr>
      <vt:lpstr>Bills NSW April 2016</vt:lpstr>
      <vt:lpstr>NSW Oct 2022</vt:lpstr>
      <vt:lpstr>NSW Apr 2022</vt:lpstr>
      <vt:lpstr>NSW Oct 2021</vt:lpstr>
      <vt:lpstr>NSW Apr 2021</vt:lpstr>
      <vt:lpstr>NSW Oct 2020</vt:lpstr>
      <vt:lpstr>NSW Apr 2020</vt:lpstr>
      <vt:lpstr>NSW Oct 2019</vt:lpstr>
      <vt:lpstr>NSW Apr 2019</vt:lpstr>
      <vt:lpstr>NSW Oct 2018</vt:lpstr>
      <vt:lpstr>NSW Apr 2018</vt:lpstr>
      <vt:lpstr>NSW Oct 2017</vt:lpstr>
      <vt:lpstr>NSW Apr 2017</vt:lpstr>
      <vt:lpstr>NSW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2016-04-22T04:56:43Z</dcterms:created>
  <dcterms:modified xsi:type="dcterms:W3CDTF">2022-12-05T01:12:50Z</dcterms:modified>
</cp:coreProperties>
</file>